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filterPrivacy="1" codeName="ThisWorkbook" hidePivotFieldList="1"/>
  <xr:revisionPtr revIDLastSave="0" documentId="13_ncr:1_{44CD5491-9001-4DEA-AB94-DCF64AF91367}" xr6:coauthVersionLast="47" xr6:coauthVersionMax="47" xr10:uidLastSave="{00000000-0000-0000-0000-000000000000}"/>
  <bookViews>
    <workbookView xWindow="-120" yWindow="-120" windowWidth="29040" windowHeight="15720" tabRatio="781" firstSheet="1" activeTab="1" xr2:uid="{00000000-000D-0000-FFFF-FFFF00000000}"/>
  </bookViews>
  <sheets>
    <sheet name="Intro to Negotiations" sheetId="1" r:id="rId1"/>
    <sheet name="User Guide" sheetId="2" r:id="rId2"/>
    <sheet name="Example Assessment" sheetId="101" r:id="rId3"/>
    <sheet name="Summary_Regional" sheetId="13" r:id="rId4"/>
    <sheet name="Adult" sheetId="8" r:id="rId5"/>
    <sheet name="Adult Rank" sheetId="95" r:id="rId6"/>
    <sheet name="DW" sheetId="45" r:id="rId7"/>
    <sheet name="DW Rank" sheetId="97" r:id="rId8"/>
    <sheet name="Youth" sheetId="73" r:id="rId9"/>
    <sheet name="Youth Rank" sheetId="98" r:id="rId10"/>
    <sheet name="CALC_EST - TRGTS" sheetId="5" r:id="rId11"/>
    <sheet name="BTS" sheetId="6" state="hidden" r:id="rId12"/>
    <sheet name="Regression_me_adult" sheetId="215" state="hidden" r:id="rId13"/>
    <sheet name="Prediction_me_adult" sheetId="218" state="hidden" r:id="rId14"/>
    <sheet name="Regression_me_dw" sheetId="216" state="hidden" r:id="rId15"/>
    <sheet name="Prediction_me_dw" sheetId="219" state="hidden" r:id="rId16"/>
    <sheet name="Regression_me_youth" sheetId="217" state="hidden" r:id="rId17"/>
    <sheet name="Prediction_me_youth" sheetId="220" state="hidden" r:id="rId18"/>
    <sheet name="Regression_msg_adult" sheetId="210" state="hidden" r:id="rId19"/>
    <sheet name="Prediction_msg_adult" sheetId="212" state="hidden" r:id="rId20"/>
    <sheet name="Regression_msg_dw" sheetId="209" state="hidden" r:id="rId21"/>
    <sheet name="Prediction_msg_dw" sheetId="213" state="hidden" r:id="rId22"/>
    <sheet name="Regression_msg_youth" sheetId="211" state="hidden" r:id="rId23"/>
    <sheet name="Prediction_msg_youth" sheetId="214" state="hidden" r:id="rId24"/>
    <sheet name="Regression_cred_adult" sheetId="205" state="hidden" r:id="rId25"/>
    <sheet name="Prediction_cred_adult" sheetId="206" state="hidden" r:id="rId26"/>
    <sheet name="Regression_cred_dw" sheetId="204" state="hidden" r:id="rId27"/>
    <sheet name="Prediction_cred_dw" sheetId="207" state="hidden" r:id="rId28"/>
    <sheet name="Regression_cred_youth" sheetId="203" state="hidden" r:id="rId29"/>
    <sheet name="Prediction_cred_youth" sheetId="208" state="hidden" r:id="rId30"/>
    <sheet name="Regression_q2er_adult" sheetId="191" state="hidden" r:id="rId31"/>
    <sheet name="Prediction_q2er_adult" sheetId="197" state="hidden" r:id="rId32"/>
    <sheet name="Regression_q2er_dw" sheetId="192" state="hidden" r:id="rId33"/>
    <sheet name="Prediction_q2er_dw" sheetId="198" state="hidden" r:id="rId34"/>
    <sheet name="Regression_q2er_youth" sheetId="193" state="hidden" r:id="rId35"/>
    <sheet name="Prediction_q2er_youth" sheetId="199" state="hidden" r:id="rId36"/>
    <sheet name="Regression_q4er_adult" sheetId="194" state="hidden" r:id="rId37"/>
    <sheet name="Prediction_q4er_adult" sheetId="200" state="hidden" r:id="rId38"/>
    <sheet name="Regression_q4er_youth" sheetId="195" state="hidden" r:id="rId39"/>
    <sheet name="Prediction_q4er_youth" sheetId="201" state="hidden" r:id="rId40"/>
    <sheet name="Regression_q4er_dw" sheetId="196" state="hidden" r:id="rId41"/>
    <sheet name="Prediction_q4er_dw" sheetId="202" state="hidden" r:id="rId42"/>
    <sheet name="Avg_q2er_adult" sheetId="160" state="hidden" r:id="rId43"/>
    <sheet name="Transpose_Avg_q2er_adult" sheetId="175" state="hidden" r:id="rId44"/>
    <sheet name="Avg_q2er_dw" sheetId="161" state="hidden" r:id="rId45"/>
    <sheet name="Transpose_Avg_q2er_dw" sheetId="176" state="hidden" r:id="rId46"/>
    <sheet name="Avg_q2er_youth" sheetId="162" state="hidden" r:id="rId47"/>
    <sheet name="Transpose_Avg_q2er_youth" sheetId="177" state="hidden" r:id="rId48"/>
    <sheet name="Avg_me_adult" sheetId="163" state="hidden" r:id="rId49"/>
    <sheet name="Transpose_Avg_me_adult" sheetId="178" state="hidden" r:id="rId50"/>
    <sheet name="Avg_me_dw" sheetId="164" state="hidden" r:id="rId51"/>
    <sheet name="Transpose_Avg_me_dw" sheetId="179" state="hidden" r:id="rId52"/>
    <sheet name="Avg_me_youth" sheetId="165" state="hidden" r:id="rId53"/>
    <sheet name="Transpose_Avg_me_youth" sheetId="180" state="hidden" r:id="rId54"/>
    <sheet name="Avg_msg_adult" sheetId="166" state="hidden" r:id="rId55"/>
    <sheet name="Transpose_Avg_msg_adult" sheetId="181" state="hidden" r:id="rId56"/>
    <sheet name="Avg_msg_dw" sheetId="167" state="hidden" r:id="rId57"/>
    <sheet name="Transpose_Avg_msg_dw" sheetId="182" state="hidden" r:id="rId58"/>
    <sheet name="Avg_msg_youth" sheetId="168" state="hidden" r:id="rId59"/>
    <sheet name="Transpose_Avg_msg_youth" sheetId="183" state="hidden" r:id="rId60"/>
    <sheet name="Avg_q4er_adult" sheetId="169" state="hidden" r:id="rId61"/>
    <sheet name="Transpose_Avg_q4er_adult" sheetId="184" state="hidden" r:id="rId62"/>
    <sheet name="Avg_q4er_dw" sheetId="170" state="hidden" r:id="rId63"/>
    <sheet name="Transpose_Avg_q4er_dw" sheetId="185" state="hidden" r:id="rId64"/>
    <sheet name="Avg_q4er_youth" sheetId="171" state="hidden" r:id="rId65"/>
    <sheet name="Transpose_Avg_q4er_youth" sheetId="186" state="hidden" r:id="rId66"/>
    <sheet name="Avg_cred_adult" sheetId="172" state="hidden" r:id="rId67"/>
    <sheet name="Transpose_Avg_cred_adult" sheetId="187" state="hidden" r:id="rId68"/>
    <sheet name="Avg_cred_dw" sheetId="173" state="hidden" r:id="rId69"/>
    <sheet name="Transpose_Avg_cred_dw" sheetId="188" state="hidden" r:id="rId70"/>
    <sheet name="Avg_cred_youth" sheetId="174" state="hidden" r:id="rId71"/>
    <sheet name="Transpose_Avg_cred_youth" sheetId="189" state="hidden" r:id="rId72"/>
    <sheet name="Annual_q2er_adult" sheetId="130" state="hidden" r:id="rId73"/>
    <sheet name="Annual_q2er_dw" sheetId="131" state="hidden" r:id="rId74"/>
    <sheet name="Annual_q2er_youth" sheetId="132" state="hidden" r:id="rId75"/>
    <sheet name="Annual_me_adult" sheetId="133" state="hidden" r:id="rId76"/>
    <sheet name="Annual_me_dw" sheetId="134" state="hidden" r:id="rId77"/>
    <sheet name="Annual_me_youth" sheetId="135" state="hidden" r:id="rId78"/>
    <sheet name="Annual_msg_adult" sheetId="136" state="hidden" r:id="rId79"/>
    <sheet name="Annual_msg_dw" sheetId="137" state="hidden" r:id="rId80"/>
    <sheet name="Annual_msg_youth" sheetId="138" state="hidden" r:id="rId81"/>
    <sheet name="Annual_q4er_adult" sheetId="139" state="hidden" r:id="rId82"/>
    <sheet name="Annual_q4er_dw" sheetId="140" state="hidden" r:id="rId83"/>
    <sheet name="Annual_q4er_youth" sheetId="141" state="hidden" r:id="rId84"/>
    <sheet name="Annual_cred_adult" sheetId="142" state="hidden" r:id="rId85"/>
    <sheet name="Annual_cred_dw" sheetId="143" state="hidden" r:id="rId86"/>
    <sheet name="Annual_cred_youth" sheetId="144" state="hidden" r:id="rId87"/>
    <sheet name="regional_scores_q2er_adult" sheetId="115" state="hidden" r:id="rId88"/>
    <sheet name="regional_scores_q2er_dw" sheetId="116" state="hidden" r:id="rId89"/>
    <sheet name="regional_scores_q2er_youth" sheetId="117" state="hidden" r:id="rId90"/>
    <sheet name="regional_scores_me_adult" sheetId="118" state="hidden" r:id="rId91"/>
    <sheet name="regional_scores_me_dw" sheetId="119" state="hidden" r:id="rId92"/>
    <sheet name="regional_scores_me_youth" sheetId="120" state="hidden" r:id="rId93"/>
    <sheet name="regional_scores_msg_adult" sheetId="121" state="hidden" r:id="rId94"/>
    <sheet name="regional_scores_msg_dw" sheetId="122" state="hidden" r:id="rId95"/>
    <sheet name="regional_scores_msg_youth" sheetId="123" state="hidden" r:id="rId96"/>
    <sheet name="regional_scores_q4er_adult" sheetId="124" state="hidden" r:id="rId97"/>
    <sheet name="regional_scores_q4er_dw" sheetId="125" state="hidden" r:id="rId98"/>
    <sheet name="regional_scores_q4er_youth" sheetId="126" state="hidden" r:id="rId99"/>
    <sheet name="regional_scores_cred_adult" sheetId="127" state="hidden" r:id="rId100"/>
    <sheet name="regional_scores_cred_dw" sheetId="128" state="hidden" r:id="rId101"/>
    <sheet name="regional_scores_cred_youth" sheetId="129" state="hidden" r:id="rId102"/>
  </sheets>
  <definedNames>
    <definedName name="_xlnm._FilterDatabase" localSheetId="38" hidden="1">Regression_q4er_youth!$Z$7:$Z$45</definedName>
    <definedName name="VName">BTS!$E$2:$F$60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7" i="13" l="1"/>
  <c r="E10" i="13"/>
  <c r="D10" i="13"/>
  <c r="D11" i="13"/>
  <c r="D12" i="13"/>
  <c r="D15" i="13"/>
  <c r="C10" i="13"/>
  <c r="O753" i="5"/>
  <c r="N753" i="5"/>
  <c r="M753" i="5"/>
  <c r="L753" i="5"/>
  <c r="K753" i="5"/>
  <c r="J753" i="5"/>
  <c r="I753" i="5"/>
  <c r="H753" i="5"/>
  <c r="G753" i="5"/>
  <c r="F753" i="5"/>
  <c r="E753" i="5"/>
  <c r="D753" i="5"/>
  <c r="C753" i="5"/>
  <c r="O752" i="5"/>
  <c r="N752" i="5"/>
  <c r="M752" i="5"/>
  <c r="L752" i="5"/>
  <c r="K752" i="5"/>
  <c r="J752" i="5"/>
  <c r="I752" i="5"/>
  <c r="H752" i="5"/>
  <c r="G752" i="5"/>
  <c r="F752" i="5"/>
  <c r="E752" i="5"/>
  <c r="D752" i="5"/>
  <c r="C752" i="5"/>
  <c r="O751" i="5"/>
  <c r="N751" i="5"/>
  <c r="M751" i="5"/>
  <c r="L751" i="5"/>
  <c r="K751" i="5"/>
  <c r="J751" i="5"/>
  <c r="I751" i="5"/>
  <c r="H751" i="5"/>
  <c r="G751" i="5"/>
  <c r="F751" i="5"/>
  <c r="E751" i="5"/>
  <c r="D751" i="5"/>
  <c r="C751" i="5"/>
  <c r="O750" i="5"/>
  <c r="N750" i="5"/>
  <c r="M750" i="5"/>
  <c r="L750" i="5"/>
  <c r="K750" i="5"/>
  <c r="J750" i="5"/>
  <c r="I750" i="5"/>
  <c r="H750" i="5"/>
  <c r="G750" i="5"/>
  <c r="F750" i="5"/>
  <c r="E750" i="5"/>
  <c r="D750" i="5"/>
  <c r="C750" i="5"/>
  <c r="O749" i="5"/>
  <c r="N749" i="5"/>
  <c r="M749" i="5"/>
  <c r="L749" i="5"/>
  <c r="K749" i="5"/>
  <c r="J749" i="5"/>
  <c r="I749" i="5"/>
  <c r="H749" i="5"/>
  <c r="G749" i="5"/>
  <c r="F749" i="5"/>
  <c r="E749" i="5"/>
  <c r="D749" i="5"/>
  <c r="C749" i="5"/>
  <c r="O748" i="5"/>
  <c r="N748" i="5"/>
  <c r="M748" i="5"/>
  <c r="L748" i="5"/>
  <c r="K748" i="5"/>
  <c r="J748" i="5"/>
  <c r="I748" i="5"/>
  <c r="H748" i="5"/>
  <c r="G748" i="5"/>
  <c r="F748" i="5"/>
  <c r="E748" i="5"/>
  <c r="D748" i="5"/>
  <c r="C748" i="5"/>
  <c r="O747" i="5"/>
  <c r="N747" i="5"/>
  <c r="M747" i="5"/>
  <c r="L747" i="5"/>
  <c r="K747" i="5"/>
  <c r="J747" i="5"/>
  <c r="I747" i="5"/>
  <c r="H747" i="5"/>
  <c r="G747" i="5"/>
  <c r="F747" i="5"/>
  <c r="E747" i="5"/>
  <c r="D747" i="5"/>
  <c r="C747" i="5"/>
  <c r="O746" i="5"/>
  <c r="N746" i="5"/>
  <c r="M746" i="5"/>
  <c r="L746" i="5"/>
  <c r="K746" i="5"/>
  <c r="J746" i="5"/>
  <c r="I746" i="5"/>
  <c r="H746" i="5"/>
  <c r="G746" i="5"/>
  <c r="F746" i="5"/>
  <c r="E746" i="5"/>
  <c r="D746" i="5"/>
  <c r="C746" i="5"/>
  <c r="O745" i="5"/>
  <c r="N745" i="5"/>
  <c r="M745" i="5"/>
  <c r="L745" i="5"/>
  <c r="K745" i="5"/>
  <c r="J745" i="5"/>
  <c r="I745" i="5"/>
  <c r="H745" i="5"/>
  <c r="G745" i="5"/>
  <c r="F745" i="5"/>
  <c r="E745" i="5"/>
  <c r="D745" i="5"/>
  <c r="C745" i="5"/>
  <c r="O744" i="5"/>
  <c r="N744" i="5"/>
  <c r="M744" i="5"/>
  <c r="L744" i="5"/>
  <c r="K744" i="5"/>
  <c r="J744" i="5"/>
  <c r="I744" i="5"/>
  <c r="H744" i="5"/>
  <c r="G744" i="5"/>
  <c r="F744" i="5"/>
  <c r="E744" i="5"/>
  <c r="D744" i="5"/>
  <c r="C744" i="5"/>
  <c r="O743" i="5"/>
  <c r="N743" i="5"/>
  <c r="M743" i="5"/>
  <c r="L743" i="5"/>
  <c r="K743" i="5"/>
  <c r="J743" i="5"/>
  <c r="I743" i="5"/>
  <c r="H743" i="5"/>
  <c r="G743" i="5"/>
  <c r="F743" i="5"/>
  <c r="E743" i="5"/>
  <c r="D743" i="5"/>
  <c r="C743" i="5"/>
  <c r="O742" i="5"/>
  <c r="N742" i="5"/>
  <c r="M742" i="5"/>
  <c r="L742" i="5"/>
  <c r="K742" i="5"/>
  <c r="J742" i="5"/>
  <c r="I742" i="5"/>
  <c r="H742" i="5"/>
  <c r="G742" i="5"/>
  <c r="F742" i="5"/>
  <c r="E742" i="5"/>
  <c r="D742" i="5"/>
  <c r="C742" i="5"/>
  <c r="O741" i="5"/>
  <c r="N741" i="5"/>
  <c r="M741" i="5"/>
  <c r="L741" i="5"/>
  <c r="K741" i="5"/>
  <c r="J741" i="5"/>
  <c r="I741" i="5"/>
  <c r="H741" i="5"/>
  <c r="G741" i="5"/>
  <c r="F741" i="5"/>
  <c r="E741" i="5"/>
  <c r="D741" i="5"/>
  <c r="C741" i="5"/>
  <c r="O740" i="5"/>
  <c r="N740" i="5"/>
  <c r="M740" i="5"/>
  <c r="L740" i="5"/>
  <c r="K740" i="5"/>
  <c r="J740" i="5"/>
  <c r="I740" i="5"/>
  <c r="H740" i="5"/>
  <c r="G740" i="5"/>
  <c r="F740" i="5"/>
  <c r="E740" i="5"/>
  <c r="D740" i="5"/>
  <c r="C740" i="5"/>
  <c r="O739" i="5"/>
  <c r="N739" i="5"/>
  <c r="M739" i="5"/>
  <c r="L739" i="5"/>
  <c r="K739" i="5"/>
  <c r="J739" i="5"/>
  <c r="I739" i="5"/>
  <c r="H739" i="5"/>
  <c r="G739" i="5"/>
  <c r="F739" i="5"/>
  <c r="E739" i="5"/>
  <c r="D739" i="5"/>
  <c r="C739" i="5"/>
  <c r="O738" i="5"/>
  <c r="N738" i="5"/>
  <c r="M738" i="5"/>
  <c r="L738" i="5"/>
  <c r="K738" i="5"/>
  <c r="J738" i="5"/>
  <c r="I738" i="5"/>
  <c r="H738" i="5"/>
  <c r="G738" i="5"/>
  <c r="F738" i="5"/>
  <c r="E738" i="5"/>
  <c r="D738" i="5"/>
  <c r="C738" i="5"/>
  <c r="O737" i="5"/>
  <c r="N737" i="5"/>
  <c r="M737" i="5"/>
  <c r="L737" i="5"/>
  <c r="K737" i="5"/>
  <c r="J737" i="5"/>
  <c r="I737" i="5"/>
  <c r="H737" i="5"/>
  <c r="G737" i="5"/>
  <c r="F737" i="5"/>
  <c r="E737" i="5"/>
  <c r="D737" i="5"/>
  <c r="C737" i="5"/>
  <c r="O736" i="5"/>
  <c r="N736" i="5"/>
  <c r="M736" i="5"/>
  <c r="L736" i="5"/>
  <c r="K736" i="5"/>
  <c r="J736" i="5"/>
  <c r="I736" i="5"/>
  <c r="H736" i="5"/>
  <c r="G736" i="5"/>
  <c r="F736" i="5"/>
  <c r="E736" i="5"/>
  <c r="D736" i="5"/>
  <c r="C736" i="5"/>
  <c r="O735" i="5"/>
  <c r="N735" i="5"/>
  <c r="M735" i="5"/>
  <c r="L735" i="5"/>
  <c r="K735" i="5"/>
  <c r="J735" i="5"/>
  <c r="I735" i="5"/>
  <c r="H735" i="5"/>
  <c r="G735" i="5"/>
  <c r="F735" i="5"/>
  <c r="E735" i="5"/>
  <c r="D735" i="5"/>
  <c r="C735" i="5"/>
  <c r="O734" i="5"/>
  <c r="N734" i="5"/>
  <c r="M734" i="5"/>
  <c r="L734" i="5"/>
  <c r="K734" i="5"/>
  <c r="J734" i="5"/>
  <c r="I734" i="5"/>
  <c r="H734" i="5"/>
  <c r="G734" i="5"/>
  <c r="F734" i="5"/>
  <c r="E734" i="5"/>
  <c r="D734" i="5"/>
  <c r="C734" i="5"/>
  <c r="O733" i="5"/>
  <c r="N733" i="5"/>
  <c r="M733" i="5"/>
  <c r="L733" i="5"/>
  <c r="K733" i="5"/>
  <c r="J733" i="5"/>
  <c r="I733" i="5"/>
  <c r="H733" i="5"/>
  <c r="G733" i="5"/>
  <c r="F733" i="5"/>
  <c r="E733" i="5"/>
  <c r="D733" i="5"/>
  <c r="C733" i="5"/>
  <c r="O732" i="5"/>
  <c r="N732" i="5"/>
  <c r="M732" i="5"/>
  <c r="L732" i="5"/>
  <c r="K732" i="5"/>
  <c r="J732" i="5"/>
  <c r="I732" i="5"/>
  <c r="H732" i="5"/>
  <c r="G732" i="5"/>
  <c r="F732" i="5"/>
  <c r="E732" i="5"/>
  <c r="D732" i="5"/>
  <c r="C732" i="5"/>
  <c r="O731" i="5"/>
  <c r="N731" i="5"/>
  <c r="M731" i="5"/>
  <c r="L731" i="5"/>
  <c r="K731" i="5"/>
  <c r="J731" i="5"/>
  <c r="I731" i="5"/>
  <c r="H731" i="5"/>
  <c r="G731" i="5"/>
  <c r="F731" i="5"/>
  <c r="E731" i="5"/>
  <c r="D731" i="5"/>
  <c r="C731" i="5"/>
  <c r="O730" i="5"/>
  <c r="N730" i="5"/>
  <c r="M730" i="5"/>
  <c r="L730" i="5"/>
  <c r="K730" i="5"/>
  <c r="J730" i="5"/>
  <c r="I730" i="5"/>
  <c r="H730" i="5"/>
  <c r="G730" i="5"/>
  <c r="F730" i="5"/>
  <c r="E730" i="5"/>
  <c r="D730" i="5"/>
  <c r="C730" i="5"/>
  <c r="O729" i="5"/>
  <c r="N729" i="5"/>
  <c r="M729" i="5"/>
  <c r="L729" i="5"/>
  <c r="K729" i="5"/>
  <c r="J729" i="5"/>
  <c r="I729" i="5"/>
  <c r="H729" i="5"/>
  <c r="G729" i="5"/>
  <c r="F729" i="5"/>
  <c r="E729" i="5"/>
  <c r="D729" i="5"/>
  <c r="C729" i="5"/>
  <c r="O728" i="5"/>
  <c r="N728" i="5"/>
  <c r="M728" i="5"/>
  <c r="L728" i="5"/>
  <c r="K728" i="5"/>
  <c r="J728" i="5"/>
  <c r="I728" i="5"/>
  <c r="H728" i="5"/>
  <c r="G728" i="5"/>
  <c r="F728" i="5"/>
  <c r="E728" i="5"/>
  <c r="D728" i="5"/>
  <c r="C728" i="5"/>
  <c r="O727" i="5"/>
  <c r="N727" i="5"/>
  <c r="M727" i="5"/>
  <c r="L727" i="5"/>
  <c r="K727" i="5"/>
  <c r="J727" i="5"/>
  <c r="I727" i="5"/>
  <c r="H727" i="5"/>
  <c r="G727" i="5"/>
  <c r="F727" i="5"/>
  <c r="E727" i="5"/>
  <c r="D727" i="5"/>
  <c r="C727" i="5"/>
  <c r="O726" i="5"/>
  <c r="N726" i="5"/>
  <c r="M726" i="5"/>
  <c r="L726" i="5"/>
  <c r="K726" i="5"/>
  <c r="J726" i="5"/>
  <c r="I726" i="5"/>
  <c r="H726" i="5"/>
  <c r="G726" i="5"/>
  <c r="F726" i="5"/>
  <c r="E726" i="5"/>
  <c r="D726" i="5"/>
  <c r="C726" i="5"/>
  <c r="O725" i="5"/>
  <c r="N725" i="5"/>
  <c r="M725" i="5"/>
  <c r="L725" i="5"/>
  <c r="K725" i="5"/>
  <c r="J725" i="5"/>
  <c r="I725" i="5"/>
  <c r="H725" i="5"/>
  <c r="G725" i="5"/>
  <c r="F725" i="5"/>
  <c r="E725" i="5"/>
  <c r="D725" i="5"/>
  <c r="C725" i="5"/>
  <c r="O724" i="5"/>
  <c r="N724" i="5"/>
  <c r="M724" i="5"/>
  <c r="L724" i="5"/>
  <c r="K724" i="5"/>
  <c r="J724" i="5"/>
  <c r="I724" i="5"/>
  <c r="H724" i="5"/>
  <c r="G724" i="5"/>
  <c r="F724" i="5"/>
  <c r="E724" i="5"/>
  <c r="D724" i="5"/>
  <c r="C724" i="5"/>
  <c r="O723" i="5"/>
  <c r="N723" i="5"/>
  <c r="M723" i="5"/>
  <c r="L723" i="5"/>
  <c r="K723" i="5"/>
  <c r="J723" i="5"/>
  <c r="I723" i="5"/>
  <c r="H723" i="5"/>
  <c r="G723" i="5"/>
  <c r="F723" i="5"/>
  <c r="E723" i="5"/>
  <c r="D723" i="5"/>
  <c r="C723" i="5"/>
  <c r="O722" i="5"/>
  <c r="N722" i="5"/>
  <c r="M722" i="5"/>
  <c r="L722" i="5"/>
  <c r="K722" i="5"/>
  <c r="J722" i="5"/>
  <c r="I722" i="5"/>
  <c r="H722" i="5"/>
  <c r="G722" i="5"/>
  <c r="F722" i="5"/>
  <c r="E722" i="5"/>
  <c r="D722" i="5"/>
  <c r="C722" i="5"/>
  <c r="O721" i="5"/>
  <c r="N721" i="5"/>
  <c r="M721" i="5"/>
  <c r="L721" i="5"/>
  <c r="K721" i="5"/>
  <c r="J721" i="5"/>
  <c r="I721" i="5"/>
  <c r="H721" i="5"/>
  <c r="G721" i="5"/>
  <c r="F721" i="5"/>
  <c r="E721" i="5"/>
  <c r="D721" i="5"/>
  <c r="C721" i="5"/>
  <c r="O720" i="5"/>
  <c r="N720" i="5"/>
  <c r="M720" i="5"/>
  <c r="L720" i="5"/>
  <c r="K720" i="5"/>
  <c r="J720" i="5"/>
  <c r="I720" i="5"/>
  <c r="H720" i="5"/>
  <c r="G720" i="5"/>
  <c r="F720" i="5"/>
  <c r="E720" i="5"/>
  <c r="D720" i="5"/>
  <c r="C720" i="5"/>
  <c r="O719" i="5"/>
  <c r="N719" i="5"/>
  <c r="M719" i="5"/>
  <c r="L719" i="5"/>
  <c r="K719" i="5"/>
  <c r="J719" i="5"/>
  <c r="I719" i="5"/>
  <c r="H719" i="5"/>
  <c r="G719" i="5"/>
  <c r="F719" i="5"/>
  <c r="E719" i="5"/>
  <c r="D719" i="5"/>
  <c r="C719" i="5"/>
  <c r="O718" i="5"/>
  <c r="N718" i="5"/>
  <c r="M718" i="5"/>
  <c r="L718" i="5"/>
  <c r="K718" i="5"/>
  <c r="J718" i="5"/>
  <c r="I718" i="5"/>
  <c r="H718" i="5"/>
  <c r="G718" i="5"/>
  <c r="F718" i="5"/>
  <c r="E718" i="5"/>
  <c r="D718" i="5"/>
  <c r="C718" i="5"/>
  <c r="O717" i="5"/>
  <c r="N717" i="5"/>
  <c r="M717" i="5"/>
  <c r="L717" i="5"/>
  <c r="K717" i="5"/>
  <c r="J717" i="5"/>
  <c r="I717" i="5"/>
  <c r="H717" i="5"/>
  <c r="G717" i="5"/>
  <c r="F717" i="5"/>
  <c r="E717" i="5"/>
  <c r="D717" i="5"/>
  <c r="C717" i="5"/>
  <c r="O716" i="5"/>
  <c r="N716" i="5"/>
  <c r="M716" i="5"/>
  <c r="L716" i="5"/>
  <c r="K716" i="5"/>
  <c r="J716" i="5"/>
  <c r="I716" i="5"/>
  <c r="H716" i="5"/>
  <c r="G716" i="5"/>
  <c r="F716" i="5"/>
  <c r="E716" i="5"/>
  <c r="D716" i="5"/>
  <c r="C716" i="5"/>
  <c r="O715" i="5"/>
  <c r="N715" i="5"/>
  <c r="M715" i="5"/>
  <c r="L715" i="5"/>
  <c r="K715" i="5"/>
  <c r="J715" i="5"/>
  <c r="I715" i="5"/>
  <c r="H715" i="5"/>
  <c r="G715" i="5"/>
  <c r="F715" i="5"/>
  <c r="E715" i="5"/>
  <c r="D715" i="5"/>
  <c r="C715" i="5"/>
  <c r="O707" i="5"/>
  <c r="N707" i="5"/>
  <c r="M707" i="5"/>
  <c r="L707" i="5"/>
  <c r="K707" i="5"/>
  <c r="J707" i="5"/>
  <c r="I707" i="5"/>
  <c r="H707" i="5"/>
  <c r="G707" i="5"/>
  <c r="F707" i="5"/>
  <c r="E707" i="5"/>
  <c r="D707" i="5"/>
  <c r="C707" i="5"/>
  <c r="O706" i="5"/>
  <c r="N706" i="5"/>
  <c r="M706" i="5"/>
  <c r="L706" i="5"/>
  <c r="K706" i="5"/>
  <c r="J706" i="5"/>
  <c r="I706" i="5"/>
  <c r="H706" i="5"/>
  <c r="G706" i="5"/>
  <c r="F706" i="5"/>
  <c r="E706" i="5"/>
  <c r="D706" i="5"/>
  <c r="C706" i="5"/>
  <c r="O705" i="5"/>
  <c r="N705" i="5"/>
  <c r="M705" i="5"/>
  <c r="L705" i="5"/>
  <c r="K705" i="5"/>
  <c r="J705" i="5"/>
  <c r="I705" i="5"/>
  <c r="H705" i="5"/>
  <c r="G705" i="5"/>
  <c r="F705" i="5"/>
  <c r="E705" i="5"/>
  <c r="D705" i="5"/>
  <c r="C705" i="5"/>
  <c r="O704" i="5"/>
  <c r="N704" i="5"/>
  <c r="M704" i="5"/>
  <c r="L704" i="5"/>
  <c r="K704" i="5"/>
  <c r="J704" i="5"/>
  <c r="I704" i="5"/>
  <c r="H704" i="5"/>
  <c r="G704" i="5"/>
  <c r="F704" i="5"/>
  <c r="E704" i="5"/>
  <c r="D704" i="5"/>
  <c r="C704" i="5"/>
  <c r="O703" i="5"/>
  <c r="N703" i="5"/>
  <c r="M703" i="5"/>
  <c r="L703" i="5"/>
  <c r="K703" i="5"/>
  <c r="J703" i="5"/>
  <c r="I703" i="5"/>
  <c r="H703" i="5"/>
  <c r="G703" i="5"/>
  <c r="F703" i="5"/>
  <c r="E703" i="5"/>
  <c r="D703" i="5"/>
  <c r="C703" i="5"/>
  <c r="O702" i="5"/>
  <c r="N702" i="5"/>
  <c r="M702" i="5"/>
  <c r="L702" i="5"/>
  <c r="K702" i="5"/>
  <c r="J702" i="5"/>
  <c r="I702" i="5"/>
  <c r="H702" i="5"/>
  <c r="G702" i="5"/>
  <c r="F702" i="5"/>
  <c r="E702" i="5"/>
  <c r="D702" i="5"/>
  <c r="C702" i="5"/>
  <c r="O701" i="5"/>
  <c r="N701" i="5"/>
  <c r="M701" i="5"/>
  <c r="L701" i="5"/>
  <c r="K701" i="5"/>
  <c r="J701" i="5"/>
  <c r="I701" i="5"/>
  <c r="H701" i="5"/>
  <c r="G701" i="5"/>
  <c r="F701" i="5"/>
  <c r="E701" i="5"/>
  <c r="D701" i="5"/>
  <c r="C701" i="5"/>
  <c r="O700" i="5"/>
  <c r="N700" i="5"/>
  <c r="M700" i="5"/>
  <c r="L700" i="5"/>
  <c r="K700" i="5"/>
  <c r="J700" i="5"/>
  <c r="I700" i="5"/>
  <c r="H700" i="5"/>
  <c r="G700" i="5"/>
  <c r="F700" i="5"/>
  <c r="E700" i="5"/>
  <c r="D700" i="5"/>
  <c r="C700" i="5"/>
  <c r="O699" i="5"/>
  <c r="N699" i="5"/>
  <c r="M699" i="5"/>
  <c r="L699" i="5"/>
  <c r="K699" i="5"/>
  <c r="J699" i="5"/>
  <c r="I699" i="5"/>
  <c r="H699" i="5"/>
  <c r="G699" i="5"/>
  <c r="F699" i="5"/>
  <c r="E699" i="5"/>
  <c r="D699" i="5"/>
  <c r="C699" i="5"/>
  <c r="O698" i="5"/>
  <c r="N698" i="5"/>
  <c r="M698" i="5"/>
  <c r="L698" i="5"/>
  <c r="K698" i="5"/>
  <c r="J698" i="5"/>
  <c r="I698" i="5"/>
  <c r="H698" i="5"/>
  <c r="G698" i="5"/>
  <c r="F698" i="5"/>
  <c r="E698" i="5"/>
  <c r="D698" i="5"/>
  <c r="C698" i="5"/>
  <c r="O697" i="5"/>
  <c r="N697" i="5"/>
  <c r="M697" i="5"/>
  <c r="L697" i="5"/>
  <c r="K697" i="5"/>
  <c r="J697" i="5"/>
  <c r="I697" i="5"/>
  <c r="H697" i="5"/>
  <c r="G697" i="5"/>
  <c r="F697" i="5"/>
  <c r="E697" i="5"/>
  <c r="D697" i="5"/>
  <c r="C697" i="5"/>
  <c r="O696" i="5"/>
  <c r="N696" i="5"/>
  <c r="M696" i="5"/>
  <c r="L696" i="5"/>
  <c r="K696" i="5"/>
  <c r="J696" i="5"/>
  <c r="I696" i="5"/>
  <c r="H696" i="5"/>
  <c r="G696" i="5"/>
  <c r="F696" i="5"/>
  <c r="E696" i="5"/>
  <c r="D696" i="5"/>
  <c r="C696" i="5"/>
  <c r="O695" i="5"/>
  <c r="N695" i="5"/>
  <c r="M695" i="5"/>
  <c r="L695" i="5"/>
  <c r="K695" i="5"/>
  <c r="J695" i="5"/>
  <c r="I695" i="5"/>
  <c r="H695" i="5"/>
  <c r="G695" i="5"/>
  <c r="F695" i="5"/>
  <c r="E695" i="5"/>
  <c r="D695" i="5"/>
  <c r="C695" i="5"/>
  <c r="O694" i="5"/>
  <c r="N694" i="5"/>
  <c r="M694" i="5"/>
  <c r="L694" i="5"/>
  <c r="K694" i="5"/>
  <c r="J694" i="5"/>
  <c r="I694" i="5"/>
  <c r="H694" i="5"/>
  <c r="G694" i="5"/>
  <c r="F694" i="5"/>
  <c r="E694" i="5"/>
  <c r="D694" i="5"/>
  <c r="C694" i="5"/>
  <c r="O693" i="5"/>
  <c r="N693" i="5"/>
  <c r="M693" i="5"/>
  <c r="L693" i="5"/>
  <c r="K693" i="5"/>
  <c r="J693" i="5"/>
  <c r="I693" i="5"/>
  <c r="H693" i="5"/>
  <c r="G693" i="5"/>
  <c r="F693" i="5"/>
  <c r="E693" i="5"/>
  <c r="D693" i="5"/>
  <c r="C693" i="5"/>
  <c r="O692" i="5"/>
  <c r="N692" i="5"/>
  <c r="M692" i="5"/>
  <c r="L692" i="5"/>
  <c r="K692" i="5"/>
  <c r="J692" i="5"/>
  <c r="I692" i="5"/>
  <c r="H692" i="5"/>
  <c r="G692" i="5"/>
  <c r="F692" i="5"/>
  <c r="E692" i="5"/>
  <c r="D692" i="5"/>
  <c r="C692" i="5"/>
  <c r="O691" i="5"/>
  <c r="N691" i="5"/>
  <c r="M691" i="5"/>
  <c r="L691" i="5"/>
  <c r="K691" i="5"/>
  <c r="J691" i="5"/>
  <c r="I691" i="5"/>
  <c r="H691" i="5"/>
  <c r="G691" i="5"/>
  <c r="F691" i="5"/>
  <c r="E691" i="5"/>
  <c r="D691" i="5"/>
  <c r="C691" i="5"/>
  <c r="O690" i="5"/>
  <c r="N690" i="5"/>
  <c r="M690" i="5"/>
  <c r="L690" i="5"/>
  <c r="K690" i="5"/>
  <c r="J690" i="5"/>
  <c r="I690" i="5"/>
  <c r="H690" i="5"/>
  <c r="G690" i="5"/>
  <c r="F690" i="5"/>
  <c r="E690" i="5"/>
  <c r="D690" i="5"/>
  <c r="C690" i="5"/>
  <c r="O689" i="5"/>
  <c r="N689" i="5"/>
  <c r="M689" i="5"/>
  <c r="L689" i="5"/>
  <c r="K689" i="5"/>
  <c r="J689" i="5"/>
  <c r="I689" i="5"/>
  <c r="H689" i="5"/>
  <c r="G689" i="5"/>
  <c r="F689" i="5"/>
  <c r="E689" i="5"/>
  <c r="D689" i="5"/>
  <c r="C689" i="5"/>
  <c r="O688" i="5"/>
  <c r="N688" i="5"/>
  <c r="M688" i="5"/>
  <c r="L688" i="5"/>
  <c r="K688" i="5"/>
  <c r="J688" i="5"/>
  <c r="I688" i="5"/>
  <c r="H688" i="5"/>
  <c r="G688" i="5"/>
  <c r="F688" i="5"/>
  <c r="E688" i="5"/>
  <c r="D688" i="5"/>
  <c r="C688" i="5"/>
  <c r="O687" i="5"/>
  <c r="N687" i="5"/>
  <c r="M687" i="5"/>
  <c r="L687" i="5"/>
  <c r="K687" i="5"/>
  <c r="J687" i="5"/>
  <c r="I687" i="5"/>
  <c r="H687" i="5"/>
  <c r="G687" i="5"/>
  <c r="F687" i="5"/>
  <c r="E687" i="5"/>
  <c r="D687" i="5"/>
  <c r="C687" i="5"/>
  <c r="O686" i="5"/>
  <c r="N686" i="5"/>
  <c r="M686" i="5"/>
  <c r="L686" i="5"/>
  <c r="K686" i="5"/>
  <c r="J686" i="5"/>
  <c r="I686" i="5"/>
  <c r="H686" i="5"/>
  <c r="G686" i="5"/>
  <c r="F686" i="5"/>
  <c r="E686" i="5"/>
  <c r="D686" i="5"/>
  <c r="C686" i="5"/>
  <c r="O685" i="5"/>
  <c r="N685" i="5"/>
  <c r="M685" i="5"/>
  <c r="L685" i="5"/>
  <c r="K685" i="5"/>
  <c r="J685" i="5"/>
  <c r="I685" i="5"/>
  <c r="H685" i="5"/>
  <c r="G685" i="5"/>
  <c r="F685" i="5"/>
  <c r="E685" i="5"/>
  <c r="D685" i="5"/>
  <c r="C685" i="5"/>
  <c r="O684" i="5"/>
  <c r="N684" i="5"/>
  <c r="M684" i="5"/>
  <c r="L684" i="5"/>
  <c r="K684" i="5"/>
  <c r="J684" i="5"/>
  <c r="I684" i="5"/>
  <c r="H684" i="5"/>
  <c r="G684" i="5"/>
  <c r="F684" i="5"/>
  <c r="E684" i="5"/>
  <c r="D684" i="5"/>
  <c r="C684" i="5"/>
  <c r="O683" i="5"/>
  <c r="N683" i="5"/>
  <c r="M683" i="5"/>
  <c r="L683" i="5"/>
  <c r="K683" i="5"/>
  <c r="J683" i="5"/>
  <c r="I683" i="5"/>
  <c r="H683" i="5"/>
  <c r="G683" i="5"/>
  <c r="F683" i="5"/>
  <c r="E683" i="5"/>
  <c r="D683" i="5"/>
  <c r="C683" i="5"/>
  <c r="O682" i="5"/>
  <c r="N682" i="5"/>
  <c r="M682" i="5"/>
  <c r="L682" i="5"/>
  <c r="K682" i="5"/>
  <c r="J682" i="5"/>
  <c r="I682" i="5"/>
  <c r="H682" i="5"/>
  <c r="G682" i="5"/>
  <c r="F682" i="5"/>
  <c r="E682" i="5"/>
  <c r="D682" i="5"/>
  <c r="C682" i="5"/>
  <c r="O681" i="5"/>
  <c r="N681" i="5"/>
  <c r="M681" i="5"/>
  <c r="L681" i="5"/>
  <c r="K681" i="5"/>
  <c r="J681" i="5"/>
  <c r="I681" i="5"/>
  <c r="H681" i="5"/>
  <c r="G681" i="5"/>
  <c r="F681" i="5"/>
  <c r="E681" i="5"/>
  <c r="D681" i="5"/>
  <c r="C681" i="5"/>
  <c r="O680" i="5"/>
  <c r="N680" i="5"/>
  <c r="M680" i="5"/>
  <c r="L680" i="5"/>
  <c r="K680" i="5"/>
  <c r="J680" i="5"/>
  <c r="I680" i="5"/>
  <c r="H680" i="5"/>
  <c r="G680" i="5"/>
  <c r="F680" i="5"/>
  <c r="E680" i="5"/>
  <c r="D680" i="5"/>
  <c r="C680" i="5"/>
  <c r="O679" i="5"/>
  <c r="N679" i="5"/>
  <c r="M679" i="5"/>
  <c r="L679" i="5"/>
  <c r="K679" i="5"/>
  <c r="J679" i="5"/>
  <c r="I679" i="5"/>
  <c r="H679" i="5"/>
  <c r="G679" i="5"/>
  <c r="F679" i="5"/>
  <c r="E679" i="5"/>
  <c r="D679" i="5"/>
  <c r="C679" i="5"/>
  <c r="O678" i="5"/>
  <c r="N678" i="5"/>
  <c r="M678" i="5"/>
  <c r="L678" i="5"/>
  <c r="K678" i="5"/>
  <c r="J678" i="5"/>
  <c r="I678" i="5"/>
  <c r="H678" i="5"/>
  <c r="G678" i="5"/>
  <c r="F678" i="5"/>
  <c r="E678" i="5"/>
  <c r="D678" i="5"/>
  <c r="C678" i="5"/>
  <c r="O677" i="5"/>
  <c r="N677" i="5"/>
  <c r="M677" i="5"/>
  <c r="L677" i="5"/>
  <c r="K677" i="5"/>
  <c r="J677" i="5"/>
  <c r="I677" i="5"/>
  <c r="H677" i="5"/>
  <c r="G677" i="5"/>
  <c r="F677" i="5"/>
  <c r="E677" i="5"/>
  <c r="D677" i="5"/>
  <c r="C677" i="5"/>
  <c r="O676" i="5"/>
  <c r="N676" i="5"/>
  <c r="M676" i="5"/>
  <c r="L676" i="5"/>
  <c r="K676" i="5"/>
  <c r="J676" i="5"/>
  <c r="I676" i="5"/>
  <c r="H676" i="5"/>
  <c r="G676" i="5"/>
  <c r="F676" i="5"/>
  <c r="E676" i="5"/>
  <c r="D676" i="5"/>
  <c r="C676" i="5"/>
  <c r="O675" i="5"/>
  <c r="N675" i="5"/>
  <c r="M675" i="5"/>
  <c r="L675" i="5"/>
  <c r="K675" i="5"/>
  <c r="J675" i="5"/>
  <c r="I675" i="5"/>
  <c r="H675" i="5"/>
  <c r="G675" i="5"/>
  <c r="F675" i="5"/>
  <c r="E675" i="5"/>
  <c r="D675" i="5"/>
  <c r="C675" i="5"/>
  <c r="O674" i="5"/>
  <c r="N674" i="5"/>
  <c r="M674" i="5"/>
  <c r="L674" i="5"/>
  <c r="K674" i="5"/>
  <c r="J674" i="5"/>
  <c r="I674" i="5"/>
  <c r="H674" i="5"/>
  <c r="G674" i="5"/>
  <c r="F674" i="5"/>
  <c r="E674" i="5"/>
  <c r="D674" i="5"/>
  <c r="C674" i="5"/>
  <c r="O673" i="5"/>
  <c r="N673" i="5"/>
  <c r="M673" i="5"/>
  <c r="L673" i="5"/>
  <c r="K673" i="5"/>
  <c r="J673" i="5"/>
  <c r="I673" i="5"/>
  <c r="H673" i="5"/>
  <c r="G673" i="5"/>
  <c r="F673" i="5"/>
  <c r="E673" i="5"/>
  <c r="D673" i="5"/>
  <c r="C673" i="5"/>
  <c r="O672" i="5"/>
  <c r="N672" i="5"/>
  <c r="M672" i="5"/>
  <c r="L672" i="5"/>
  <c r="K672" i="5"/>
  <c r="J672" i="5"/>
  <c r="I672" i="5"/>
  <c r="H672" i="5"/>
  <c r="G672" i="5"/>
  <c r="F672" i="5"/>
  <c r="E672" i="5"/>
  <c r="D672" i="5"/>
  <c r="C672" i="5"/>
  <c r="O671" i="5"/>
  <c r="N671" i="5"/>
  <c r="M671" i="5"/>
  <c r="L671" i="5"/>
  <c r="K671" i="5"/>
  <c r="J671" i="5"/>
  <c r="I671" i="5"/>
  <c r="H671" i="5"/>
  <c r="G671" i="5"/>
  <c r="F671" i="5"/>
  <c r="E671" i="5"/>
  <c r="D671" i="5"/>
  <c r="C671" i="5"/>
  <c r="O670" i="5"/>
  <c r="N670" i="5"/>
  <c r="M670" i="5"/>
  <c r="L670" i="5"/>
  <c r="K670" i="5"/>
  <c r="J670" i="5"/>
  <c r="I670" i="5"/>
  <c r="H670" i="5"/>
  <c r="G670" i="5"/>
  <c r="F670" i="5"/>
  <c r="E670" i="5"/>
  <c r="D670" i="5"/>
  <c r="C670" i="5"/>
  <c r="O669" i="5"/>
  <c r="N669" i="5"/>
  <c r="M669" i="5"/>
  <c r="L669" i="5"/>
  <c r="K669" i="5"/>
  <c r="J669" i="5"/>
  <c r="I669" i="5"/>
  <c r="H669" i="5"/>
  <c r="G669" i="5"/>
  <c r="F669" i="5"/>
  <c r="E669" i="5"/>
  <c r="D669" i="5"/>
  <c r="C669" i="5"/>
  <c r="O661" i="5"/>
  <c r="N661" i="5"/>
  <c r="M661" i="5"/>
  <c r="L661" i="5"/>
  <c r="K661" i="5"/>
  <c r="J661" i="5"/>
  <c r="I661" i="5"/>
  <c r="H661" i="5"/>
  <c r="G661" i="5"/>
  <c r="F661" i="5"/>
  <c r="E661" i="5"/>
  <c r="D661" i="5"/>
  <c r="C661" i="5"/>
  <c r="O660" i="5"/>
  <c r="N660" i="5"/>
  <c r="M660" i="5"/>
  <c r="L660" i="5"/>
  <c r="K660" i="5"/>
  <c r="J660" i="5"/>
  <c r="I660" i="5"/>
  <c r="H660" i="5"/>
  <c r="G660" i="5"/>
  <c r="F660" i="5"/>
  <c r="E660" i="5"/>
  <c r="D660" i="5"/>
  <c r="C660" i="5"/>
  <c r="O659" i="5"/>
  <c r="N659" i="5"/>
  <c r="M659" i="5"/>
  <c r="L659" i="5"/>
  <c r="K659" i="5"/>
  <c r="J659" i="5"/>
  <c r="I659" i="5"/>
  <c r="H659" i="5"/>
  <c r="G659" i="5"/>
  <c r="F659" i="5"/>
  <c r="E659" i="5"/>
  <c r="D659" i="5"/>
  <c r="C659" i="5"/>
  <c r="O658" i="5"/>
  <c r="N658" i="5"/>
  <c r="M658" i="5"/>
  <c r="L658" i="5"/>
  <c r="K658" i="5"/>
  <c r="J658" i="5"/>
  <c r="I658" i="5"/>
  <c r="H658" i="5"/>
  <c r="G658" i="5"/>
  <c r="F658" i="5"/>
  <c r="E658" i="5"/>
  <c r="D658" i="5"/>
  <c r="C658" i="5"/>
  <c r="O657" i="5"/>
  <c r="N657" i="5"/>
  <c r="M657" i="5"/>
  <c r="L657" i="5"/>
  <c r="K657" i="5"/>
  <c r="J657" i="5"/>
  <c r="I657" i="5"/>
  <c r="H657" i="5"/>
  <c r="G657" i="5"/>
  <c r="F657" i="5"/>
  <c r="E657" i="5"/>
  <c r="D657" i="5"/>
  <c r="C657" i="5"/>
  <c r="O656" i="5"/>
  <c r="N656" i="5"/>
  <c r="M656" i="5"/>
  <c r="L656" i="5"/>
  <c r="K656" i="5"/>
  <c r="J656" i="5"/>
  <c r="I656" i="5"/>
  <c r="H656" i="5"/>
  <c r="G656" i="5"/>
  <c r="F656" i="5"/>
  <c r="E656" i="5"/>
  <c r="D656" i="5"/>
  <c r="C656" i="5"/>
  <c r="O655" i="5"/>
  <c r="N655" i="5"/>
  <c r="M655" i="5"/>
  <c r="L655" i="5"/>
  <c r="K655" i="5"/>
  <c r="J655" i="5"/>
  <c r="I655" i="5"/>
  <c r="H655" i="5"/>
  <c r="G655" i="5"/>
  <c r="F655" i="5"/>
  <c r="E655" i="5"/>
  <c r="D655" i="5"/>
  <c r="C655" i="5"/>
  <c r="O654" i="5"/>
  <c r="N654" i="5"/>
  <c r="M654" i="5"/>
  <c r="L654" i="5"/>
  <c r="K654" i="5"/>
  <c r="J654" i="5"/>
  <c r="I654" i="5"/>
  <c r="H654" i="5"/>
  <c r="G654" i="5"/>
  <c r="F654" i="5"/>
  <c r="E654" i="5"/>
  <c r="D654" i="5"/>
  <c r="C654" i="5"/>
  <c r="O653" i="5"/>
  <c r="N653" i="5"/>
  <c r="M653" i="5"/>
  <c r="L653" i="5"/>
  <c r="K653" i="5"/>
  <c r="J653" i="5"/>
  <c r="I653" i="5"/>
  <c r="H653" i="5"/>
  <c r="G653" i="5"/>
  <c r="F653" i="5"/>
  <c r="E653" i="5"/>
  <c r="D653" i="5"/>
  <c r="C653" i="5"/>
  <c r="O652" i="5"/>
  <c r="N652" i="5"/>
  <c r="M652" i="5"/>
  <c r="L652" i="5"/>
  <c r="K652" i="5"/>
  <c r="J652" i="5"/>
  <c r="I652" i="5"/>
  <c r="H652" i="5"/>
  <c r="G652" i="5"/>
  <c r="F652" i="5"/>
  <c r="E652" i="5"/>
  <c r="D652" i="5"/>
  <c r="C652" i="5"/>
  <c r="O651" i="5"/>
  <c r="N651" i="5"/>
  <c r="M651" i="5"/>
  <c r="L651" i="5"/>
  <c r="K651" i="5"/>
  <c r="J651" i="5"/>
  <c r="I651" i="5"/>
  <c r="H651" i="5"/>
  <c r="G651" i="5"/>
  <c r="F651" i="5"/>
  <c r="E651" i="5"/>
  <c r="D651" i="5"/>
  <c r="C651" i="5"/>
  <c r="O650" i="5"/>
  <c r="N650" i="5"/>
  <c r="M650" i="5"/>
  <c r="L650" i="5"/>
  <c r="K650" i="5"/>
  <c r="J650" i="5"/>
  <c r="I650" i="5"/>
  <c r="H650" i="5"/>
  <c r="G650" i="5"/>
  <c r="F650" i="5"/>
  <c r="E650" i="5"/>
  <c r="D650" i="5"/>
  <c r="C650" i="5"/>
  <c r="O649" i="5"/>
  <c r="N649" i="5"/>
  <c r="M649" i="5"/>
  <c r="L649" i="5"/>
  <c r="K649" i="5"/>
  <c r="J649" i="5"/>
  <c r="I649" i="5"/>
  <c r="H649" i="5"/>
  <c r="G649" i="5"/>
  <c r="F649" i="5"/>
  <c r="E649" i="5"/>
  <c r="D649" i="5"/>
  <c r="C649" i="5"/>
  <c r="O648" i="5"/>
  <c r="N648" i="5"/>
  <c r="M648" i="5"/>
  <c r="L648" i="5"/>
  <c r="K648" i="5"/>
  <c r="J648" i="5"/>
  <c r="I648" i="5"/>
  <c r="H648" i="5"/>
  <c r="G648" i="5"/>
  <c r="F648" i="5"/>
  <c r="E648" i="5"/>
  <c r="D648" i="5"/>
  <c r="C648" i="5"/>
  <c r="O647" i="5"/>
  <c r="N647" i="5"/>
  <c r="M647" i="5"/>
  <c r="L647" i="5"/>
  <c r="K647" i="5"/>
  <c r="J647" i="5"/>
  <c r="I647" i="5"/>
  <c r="H647" i="5"/>
  <c r="G647" i="5"/>
  <c r="F647" i="5"/>
  <c r="E647" i="5"/>
  <c r="D647" i="5"/>
  <c r="C647" i="5"/>
  <c r="O646" i="5"/>
  <c r="N646" i="5"/>
  <c r="M646" i="5"/>
  <c r="L646" i="5"/>
  <c r="K646" i="5"/>
  <c r="J646" i="5"/>
  <c r="I646" i="5"/>
  <c r="H646" i="5"/>
  <c r="G646" i="5"/>
  <c r="F646" i="5"/>
  <c r="E646" i="5"/>
  <c r="D646" i="5"/>
  <c r="C646" i="5"/>
  <c r="O645" i="5"/>
  <c r="N645" i="5"/>
  <c r="M645" i="5"/>
  <c r="L645" i="5"/>
  <c r="K645" i="5"/>
  <c r="J645" i="5"/>
  <c r="I645" i="5"/>
  <c r="H645" i="5"/>
  <c r="G645" i="5"/>
  <c r="F645" i="5"/>
  <c r="E645" i="5"/>
  <c r="D645" i="5"/>
  <c r="C645" i="5"/>
  <c r="O644" i="5"/>
  <c r="N644" i="5"/>
  <c r="M644" i="5"/>
  <c r="L644" i="5"/>
  <c r="K644" i="5"/>
  <c r="J644" i="5"/>
  <c r="I644" i="5"/>
  <c r="H644" i="5"/>
  <c r="G644" i="5"/>
  <c r="F644" i="5"/>
  <c r="E644" i="5"/>
  <c r="D644" i="5"/>
  <c r="C644" i="5"/>
  <c r="O643" i="5"/>
  <c r="N643" i="5"/>
  <c r="M643" i="5"/>
  <c r="L643" i="5"/>
  <c r="K643" i="5"/>
  <c r="J643" i="5"/>
  <c r="I643" i="5"/>
  <c r="H643" i="5"/>
  <c r="G643" i="5"/>
  <c r="F643" i="5"/>
  <c r="E643" i="5"/>
  <c r="D643" i="5"/>
  <c r="C643" i="5"/>
  <c r="O642" i="5"/>
  <c r="N642" i="5"/>
  <c r="M642" i="5"/>
  <c r="L642" i="5"/>
  <c r="K642" i="5"/>
  <c r="J642" i="5"/>
  <c r="I642" i="5"/>
  <c r="H642" i="5"/>
  <c r="G642" i="5"/>
  <c r="F642" i="5"/>
  <c r="E642" i="5"/>
  <c r="D642" i="5"/>
  <c r="C642" i="5"/>
  <c r="O641" i="5"/>
  <c r="N641" i="5"/>
  <c r="M641" i="5"/>
  <c r="L641" i="5"/>
  <c r="K641" i="5"/>
  <c r="J641" i="5"/>
  <c r="I641" i="5"/>
  <c r="H641" i="5"/>
  <c r="G641" i="5"/>
  <c r="F641" i="5"/>
  <c r="E641" i="5"/>
  <c r="D641" i="5"/>
  <c r="C641" i="5"/>
  <c r="O640" i="5"/>
  <c r="N640" i="5"/>
  <c r="M640" i="5"/>
  <c r="L640" i="5"/>
  <c r="K640" i="5"/>
  <c r="J640" i="5"/>
  <c r="I640" i="5"/>
  <c r="H640" i="5"/>
  <c r="G640" i="5"/>
  <c r="F640" i="5"/>
  <c r="E640" i="5"/>
  <c r="D640" i="5"/>
  <c r="C640" i="5"/>
  <c r="O639" i="5"/>
  <c r="N639" i="5"/>
  <c r="M639" i="5"/>
  <c r="L639" i="5"/>
  <c r="K639" i="5"/>
  <c r="J639" i="5"/>
  <c r="I639" i="5"/>
  <c r="H639" i="5"/>
  <c r="G639" i="5"/>
  <c r="F639" i="5"/>
  <c r="E639" i="5"/>
  <c r="D639" i="5"/>
  <c r="C639" i="5"/>
  <c r="O638" i="5"/>
  <c r="N638" i="5"/>
  <c r="M638" i="5"/>
  <c r="L638" i="5"/>
  <c r="K638" i="5"/>
  <c r="J638" i="5"/>
  <c r="I638" i="5"/>
  <c r="H638" i="5"/>
  <c r="G638" i="5"/>
  <c r="F638" i="5"/>
  <c r="E638" i="5"/>
  <c r="D638" i="5"/>
  <c r="C638" i="5"/>
  <c r="O637" i="5"/>
  <c r="N637" i="5"/>
  <c r="M637" i="5"/>
  <c r="L637" i="5"/>
  <c r="K637" i="5"/>
  <c r="J637" i="5"/>
  <c r="I637" i="5"/>
  <c r="H637" i="5"/>
  <c r="G637" i="5"/>
  <c r="F637" i="5"/>
  <c r="E637" i="5"/>
  <c r="D637" i="5"/>
  <c r="C637" i="5"/>
  <c r="O636" i="5"/>
  <c r="N636" i="5"/>
  <c r="M636" i="5"/>
  <c r="L636" i="5"/>
  <c r="K636" i="5"/>
  <c r="J636" i="5"/>
  <c r="I636" i="5"/>
  <c r="H636" i="5"/>
  <c r="G636" i="5"/>
  <c r="F636" i="5"/>
  <c r="E636" i="5"/>
  <c r="D636" i="5"/>
  <c r="C636" i="5"/>
  <c r="O635" i="5"/>
  <c r="N635" i="5"/>
  <c r="M635" i="5"/>
  <c r="L635" i="5"/>
  <c r="K635" i="5"/>
  <c r="J635" i="5"/>
  <c r="I635" i="5"/>
  <c r="H635" i="5"/>
  <c r="G635" i="5"/>
  <c r="F635" i="5"/>
  <c r="E635" i="5"/>
  <c r="D635" i="5"/>
  <c r="C635" i="5"/>
  <c r="O634" i="5"/>
  <c r="N634" i="5"/>
  <c r="M634" i="5"/>
  <c r="L634" i="5"/>
  <c r="K634" i="5"/>
  <c r="J634" i="5"/>
  <c r="I634" i="5"/>
  <c r="H634" i="5"/>
  <c r="G634" i="5"/>
  <c r="F634" i="5"/>
  <c r="E634" i="5"/>
  <c r="D634" i="5"/>
  <c r="C634" i="5"/>
  <c r="O633" i="5"/>
  <c r="N633" i="5"/>
  <c r="M633" i="5"/>
  <c r="L633" i="5"/>
  <c r="K633" i="5"/>
  <c r="J633" i="5"/>
  <c r="I633" i="5"/>
  <c r="H633" i="5"/>
  <c r="G633" i="5"/>
  <c r="F633" i="5"/>
  <c r="E633" i="5"/>
  <c r="D633" i="5"/>
  <c r="C633" i="5"/>
  <c r="O632" i="5"/>
  <c r="N632" i="5"/>
  <c r="M632" i="5"/>
  <c r="L632" i="5"/>
  <c r="K632" i="5"/>
  <c r="J632" i="5"/>
  <c r="I632" i="5"/>
  <c r="H632" i="5"/>
  <c r="G632" i="5"/>
  <c r="F632" i="5"/>
  <c r="E632" i="5"/>
  <c r="D632" i="5"/>
  <c r="C632" i="5"/>
  <c r="O631" i="5"/>
  <c r="N631" i="5"/>
  <c r="M631" i="5"/>
  <c r="L631" i="5"/>
  <c r="K631" i="5"/>
  <c r="J631" i="5"/>
  <c r="I631" i="5"/>
  <c r="H631" i="5"/>
  <c r="G631" i="5"/>
  <c r="F631" i="5"/>
  <c r="E631" i="5"/>
  <c r="D631" i="5"/>
  <c r="C631" i="5"/>
  <c r="O630" i="5"/>
  <c r="N630" i="5"/>
  <c r="M630" i="5"/>
  <c r="L630" i="5"/>
  <c r="K630" i="5"/>
  <c r="J630" i="5"/>
  <c r="I630" i="5"/>
  <c r="H630" i="5"/>
  <c r="G630" i="5"/>
  <c r="F630" i="5"/>
  <c r="E630" i="5"/>
  <c r="D630" i="5"/>
  <c r="C630" i="5"/>
  <c r="O629" i="5"/>
  <c r="N629" i="5"/>
  <c r="M629" i="5"/>
  <c r="L629" i="5"/>
  <c r="K629" i="5"/>
  <c r="J629" i="5"/>
  <c r="I629" i="5"/>
  <c r="H629" i="5"/>
  <c r="G629" i="5"/>
  <c r="F629" i="5"/>
  <c r="E629" i="5"/>
  <c r="D629" i="5"/>
  <c r="C629" i="5"/>
  <c r="O628" i="5"/>
  <c r="N628" i="5"/>
  <c r="M628" i="5"/>
  <c r="L628" i="5"/>
  <c r="K628" i="5"/>
  <c r="J628" i="5"/>
  <c r="I628" i="5"/>
  <c r="H628" i="5"/>
  <c r="G628" i="5"/>
  <c r="F628" i="5"/>
  <c r="E628" i="5"/>
  <c r="D628" i="5"/>
  <c r="C628" i="5"/>
  <c r="O627" i="5"/>
  <c r="N627" i="5"/>
  <c r="M627" i="5"/>
  <c r="L627" i="5"/>
  <c r="K627" i="5"/>
  <c r="J627" i="5"/>
  <c r="I627" i="5"/>
  <c r="H627" i="5"/>
  <c r="G627" i="5"/>
  <c r="F627" i="5"/>
  <c r="E627" i="5"/>
  <c r="D627" i="5"/>
  <c r="C627" i="5"/>
  <c r="O626" i="5"/>
  <c r="N626" i="5"/>
  <c r="M626" i="5"/>
  <c r="L626" i="5"/>
  <c r="K626" i="5"/>
  <c r="J626" i="5"/>
  <c r="I626" i="5"/>
  <c r="H626" i="5"/>
  <c r="G626" i="5"/>
  <c r="F626" i="5"/>
  <c r="E626" i="5"/>
  <c r="D626" i="5"/>
  <c r="C626" i="5"/>
  <c r="O625" i="5"/>
  <c r="N625" i="5"/>
  <c r="M625" i="5"/>
  <c r="L625" i="5"/>
  <c r="K625" i="5"/>
  <c r="J625" i="5"/>
  <c r="I625" i="5"/>
  <c r="H625" i="5"/>
  <c r="G625" i="5"/>
  <c r="F625" i="5"/>
  <c r="E625" i="5"/>
  <c r="D625" i="5"/>
  <c r="C625" i="5"/>
  <c r="O624" i="5"/>
  <c r="N624" i="5"/>
  <c r="M624" i="5"/>
  <c r="L624" i="5"/>
  <c r="K624" i="5"/>
  <c r="J624" i="5"/>
  <c r="I624" i="5"/>
  <c r="H624" i="5"/>
  <c r="G624" i="5"/>
  <c r="F624" i="5"/>
  <c r="E624" i="5"/>
  <c r="D624" i="5"/>
  <c r="C624" i="5"/>
  <c r="O623" i="5"/>
  <c r="N623" i="5"/>
  <c r="M623" i="5"/>
  <c r="L623" i="5"/>
  <c r="K623" i="5"/>
  <c r="J623" i="5"/>
  <c r="I623" i="5"/>
  <c r="H623" i="5"/>
  <c r="G623" i="5"/>
  <c r="F623" i="5"/>
  <c r="E623" i="5"/>
  <c r="D623" i="5"/>
  <c r="C623" i="5"/>
  <c r="O622" i="5"/>
  <c r="N622" i="5"/>
  <c r="M622" i="5"/>
  <c r="L622" i="5"/>
  <c r="K622" i="5"/>
  <c r="J622" i="5"/>
  <c r="I622" i="5"/>
  <c r="H622" i="5"/>
  <c r="G622" i="5"/>
  <c r="F622" i="5"/>
  <c r="E622" i="5"/>
  <c r="D622" i="5"/>
  <c r="C622" i="5"/>
  <c r="O614" i="5"/>
  <c r="N614" i="5"/>
  <c r="M614" i="5"/>
  <c r="L614" i="5"/>
  <c r="K614" i="5"/>
  <c r="J614" i="5"/>
  <c r="I614" i="5"/>
  <c r="H614" i="5"/>
  <c r="G614" i="5"/>
  <c r="F614" i="5"/>
  <c r="E614" i="5"/>
  <c r="D614" i="5"/>
  <c r="C614" i="5"/>
  <c r="O613" i="5"/>
  <c r="N613" i="5"/>
  <c r="M613" i="5"/>
  <c r="L613" i="5"/>
  <c r="K613" i="5"/>
  <c r="J613" i="5"/>
  <c r="I613" i="5"/>
  <c r="H613" i="5"/>
  <c r="G613" i="5"/>
  <c r="F613" i="5"/>
  <c r="E613" i="5"/>
  <c r="D613" i="5"/>
  <c r="C613" i="5"/>
  <c r="O612" i="5"/>
  <c r="N612" i="5"/>
  <c r="M612" i="5"/>
  <c r="L612" i="5"/>
  <c r="K612" i="5"/>
  <c r="J612" i="5"/>
  <c r="I612" i="5"/>
  <c r="H612" i="5"/>
  <c r="G612" i="5"/>
  <c r="F612" i="5"/>
  <c r="E612" i="5"/>
  <c r="D612" i="5"/>
  <c r="C612" i="5"/>
  <c r="O611" i="5"/>
  <c r="N611" i="5"/>
  <c r="M611" i="5"/>
  <c r="L611" i="5"/>
  <c r="K611" i="5"/>
  <c r="J611" i="5"/>
  <c r="I611" i="5"/>
  <c r="H611" i="5"/>
  <c r="G611" i="5"/>
  <c r="F611" i="5"/>
  <c r="E611" i="5"/>
  <c r="D611" i="5"/>
  <c r="C611" i="5"/>
  <c r="O610" i="5"/>
  <c r="N610" i="5"/>
  <c r="M610" i="5"/>
  <c r="L610" i="5"/>
  <c r="K610" i="5"/>
  <c r="J610" i="5"/>
  <c r="I610" i="5"/>
  <c r="H610" i="5"/>
  <c r="G610" i="5"/>
  <c r="F610" i="5"/>
  <c r="E610" i="5"/>
  <c r="D610" i="5"/>
  <c r="C610" i="5"/>
  <c r="O609" i="5"/>
  <c r="N609" i="5"/>
  <c r="M609" i="5"/>
  <c r="L609" i="5"/>
  <c r="K609" i="5"/>
  <c r="J609" i="5"/>
  <c r="I609" i="5"/>
  <c r="H609" i="5"/>
  <c r="G609" i="5"/>
  <c r="F609" i="5"/>
  <c r="E609" i="5"/>
  <c r="D609" i="5"/>
  <c r="C609" i="5"/>
  <c r="O608" i="5"/>
  <c r="N608" i="5"/>
  <c r="M608" i="5"/>
  <c r="L608" i="5"/>
  <c r="K608" i="5"/>
  <c r="J608" i="5"/>
  <c r="I608" i="5"/>
  <c r="H608" i="5"/>
  <c r="G608" i="5"/>
  <c r="F608" i="5"/>
  <c r="E608" i="5"/>
  <c r="D608" i="5"/>
  <c r="C608" i="5"/>
  <c r="O607" i="5"/>
  <c r="N607" i="5"/>
  <c r="M607" i="5"/>
  <c r="L607" i="5"/>
  <c r="K607" i="5"/>
  <c r="J607" i="5"/>
  <c r="I607" i="5"/>
  <c r="H607" i="5"/>
  <c r="G607" i="5"/>
  <c r="F607" i="5"/>
  <c r="E607" i="5"/>
  <c r="D607" i="5"/>
  <c r="C607" i="5"/>
  <c r="O606" i="5"/>
  <c r="N606" i="5"/>
  <c r="M606" i="5"/>
  <c r="L606" i="5"/>
  <c r="K606" i="5"/>
  <c r="J606" i="5"/>
  <c r="I606" i="5"/>
  <c r="H606" i="5"/>
  <c r="G606" i="5"/>
  <c r="F606" i="5"/>
  <c r="E606" i="5"/>
  <c r="D606" i="5"/>
  <c r="C606" i="5"/>
  <c r="O605" i="5"/>
  <c r="N605" i="5"/>
  <c r="M605" i="5"/>
  <c r="L605" i="5"/>
  <c r="K605" i="5"/>
  <c r="J605" i="5"/>
  <c r="I605" i="5"/>
  <c r="H605" i="5"/>
  <c r="G605" i="5"/>
  <c r="F605" i="5"/>
  <c r="E605" i="5"/>
  <c r="D605" i="5"/>
  <c r="C605" i="5"/>
  <c r="O604" i="5"/>
  <c r="N604" i="5"/>
  <c r="M604" i="5"/>
  <c r="L604" i="5"/>
  <c r="K604" i="5"/>
  <c r="J604" i="5"/>
  <c r="I604" i="5"/>
  <c r="H604" i="5"/>
  <c r="G604" i="5"/>
  <c r="F604" i="5"/>
  <c r="E604" i="5"/>
  <c r="D604" i="5"/>
  <c r="C604" i="5"/>
  <c r="O603" i="5"/>
  <c r="N603" i="5"/>
  <c r="M603" i="5"/>
  <c r="L603" i="5"/>
  <c r="K603" i="5"/>
  <c r="J603" i="5"/>
  <c r="I603" i="5"/>
  <c r="H603" i="5"/>
  <c r="G603" i="5"/>
  <c r="F603" i="5"/>
  <c r="E603" i="5"/>
  <c r="D603" i="5"/>
  <c r="C603" i="5"/>
  <c r="O602" i="5"/>
  <c r="N602" i="5"/>
  <c r="M602" i="5"/>
  <c r="L602" i="5"/>
  <c r="K602" i="5"/>
  <c r="J602" i="5"/>
  <c r="I602" i="5"/>
  <c r="H602" i="5"/>
  <c r="G602" i="5"/>
  <c r="F602" i="5"/>
  <c r="E602" i="5"/>
  <c r="D602" i="5"/>
  <c r="C602" i="5"/>
  <c r="O601" i="5"/>
  <c r="N601" i="5"/>
  <c r="M601" i="5"/>
  <c r="L601" i="5"/>
  <c r="K601" i="5"/>
  <c r="J601" i="5"/>
  <c r="I601" i="5"/>
  <c r="H601" i="5"/>
  <c r="G601" i="5"/>
  <c r="F601" i="5"/>
  <c r="E601" i="5"/>
  <c r="D601" i="5"/>
  <c r="C601" i="5"/>
  <c r="O600" i="5"/>
  <c r="N600" i="5"/>
  <c r="M600" i="5"/>
  <c r="L600" i="5"/>
  <c r="K600" i="5"/>
  <c r="J600" i="5"/>
  <c r="I600" i="5"/>
  <c r="H600" i="5"/>
  <c r="G600" i="5"/>
  <c r="F600" i="5"/>
  <c r="E600" i="5"/>
  <c r="D600" i="5"/>
  <c r="C600" i="5"/>
  <c r="O599" i="5"/>
  <c r="N599" i="5"/>
  <c r="M599" i="5"/>
  <c r="L599" i="5"/>
  <c r="K599" i="5"/>
  <c r="J599" i="5"/>
  <c r="I599" i="5"/>
  <c r="H599" i="5"/>
  <c r="G599" i="5"/>
  <c r="F599" i="5"/>
  <c r="E599" i="5"/>
  <c r="D599" i="5"/>
  <c r="C599" i="5"/>
  <c r="O598" i="5"/>
  <c r="N598" i="5"/>
  <c r="M598" i="5"/>
  <c r="L598" i="5"/>
  <c r="K598" i="5"/>
  <c r="J598" i="5"/>
  <c r="I598" i="5"/>
  <c r="H598" i="5"/>
  <c r="G598" i="5"/>
  <c r="F598" i="5"/>
  <c r="E598" i="5"/>
  <c r="D598" i="5"/>
  <c r="C598" i="5"/>
  <c r="O597" i="5"/>
  <c r="N597" i="5"/>
  <c r="M597" i="5"/>
  <c r="L597" i="5"/>
  <c r="K597" i="5"/>
  <c r="J597" i="5"/>
  <c r="I597" i="5"/>
  <c r="H597" i="5"/>
  <c r="G597" i="5"/>
  <c r="F597" i="5"/>
  <c r="E597" i="5"/>
  <c r="D597" i="5"/>
  <c r="C597" i="5"/>
  <c r="O596" i="5"/>
  <c r="N596" i="5"/>
  <c r="M596" i="5"/>
  <c r="L596" i="5"/>
  <c r="K596" i="5"/>
  <c r="J596" i="5"/>
  <c r="I596" i="5"/>
  <c r="H596" i="5"/>
  <c r="G596" i="5"/>
  <c r="F596" i="5"/>
  <c r="E596" i="5"/>
  <c r="D596" i="5"/>
  <c r="C596" i="5"/>
  <c r="O595" i="5"/>
  <c r="N595" i="5"/>
  <c r="M595" i="5"/>
  <c r="L595" i="5"/>
  <c r="K595" i="5"/>
  <c r="J595" i="5"/>
  <c r="I595" i="5"/>
  <c r="H595" i="5"/>
  <c r="G595" i="5"/>
  <c r="F595" i="5"/>
  <c r="E595" i="5"/>
  <c r="D595" i="5"/>
  <c r="C595" i="5"/>
  <c r="O594" i="5"/>
  <c r="N594" i="5"/>
  <c r="M594" i="5"/>
  <c r="L594" i="5"/>
  <c r="K594" i="5"/>
  <c r="J594" i="5"/>
  <c r="I594" i="5"/>
  <c r="H594" i="5"/>
  <c r="G594" i="5"/>
  <c r="F594" i="5"/>
  <c r="E594" i="5"/>
  <c r="D594" i="5"/>
  <c r="C594" i="5"/>
  <c r="O593" i="5"/>
  <c r="N593" i="5"/>
  <c r="M593" i="5"/>
  <c r="L593" i="5"/>
  <c r="K593" i="5"/>
  <c r="J593" i="5"/>
  <c r="I593" i="5"/>
  <c r="H593" i="5"/>
  <c r="G593" i="5"/>
  <c r="F593" i="5"/>
  <c r="E593" i="5"/>
  <c r="D593" i="5"/>
  <c r="C593" i="5"/>
  <c r="O592" i="5"/>
  <c r="N592" i="5"/>
  <c r="M592" i="5"/>
  <c r="L592" i="5"/>
  <c r="K592" i="5"/>
  <c r="J592" i="5"/>
  <c r="I592" i="5"/>
  <c r="H592" i="5"/>
  <c r="G592" i="5"/>
  <c r="F592" i="5"/>
  <c r="E592" i="5"/>
  <c r="D592" i="5"/>
  <c r="C592" i="5"/>
  <c r="O591" i="5"/>
  <c r="N591" i="5"/>
  <c r="M591" i="5"/>
  <c r="L591" i="5"/>
  <c r="K591" i="5"/>
  <c r="J591" i="5"/>
  <c r="I591" i="5"/>
  <c r="H591" i="5"/>
  <c r="G591" i="5"/>
  <c r="F591" i="5"/>
  <c r="E591" i="5"/>
  <c r="D591" i="5"/>
  <c r="C591" i="5"/>
  <c r="O590" i="5"/>
  <c r="N590" i="5"/>
  <c r="M590" i="5"/>
  <c r="L590" i="5"/>
  <c r="K590" i="5"/>
  <c r="J590" i="5"/>
  <c r="I590" i="5"/>
  <c r="H590" i="5"/>
  <c r="G590" i="5"/>
  <c r="F590" i="5"/>
  <c r="E590" i="5"/>
  <c r="D590" i="5"/>
  <c r="C590" i="5"/>
  <c r="O589" i="5"/>
  <c r="N589" i="5"/>
  <c r="M589" i="5"/>
  <c r="L589" i="5"/>
  <c r="K589" i="5"/>
  <c r="J589" i="5"/>
  <c r="I589" i="5"/>
  <c r="H589" i="5"/>
  <c r="G589" i="5"/>
  <c r="F589" i="5"/>
  <c r="E589" i="5"/>
  <c r="D589" i="5"/>
  <c r="C589" i="5"/>
  <c r="O588" i="5"/>
  <c r="N588" i="5"/>
  <c r="M588" i="5"/>
  <c r="L588" i="5"/>
  <c r="K588" i="5"/>
  <c r="J588" i="5"/>
  <c r="I588" i="5"/>
  <c r="H588" i="5"/>
  <c r="G588" i="5"/>
  <c r="F588" i="5"/>
  <c r="E588" i="5"/>
  <c r="D588" i="5"/>
  <c r="C588" i="5"/>
  <c r="O587" i="5"/>
  <c r="N587" i="5"/>
  <c r="M587" i="5"/>
  <c r="L587" i="5"/>
  <c r="K587" i="5"/>
  <c r="J587" i="5"/>
  <c r="I587" i="5"/>
  <c r="H587" i="5"/>
  <c r="G587" i="5"/>
  <c r="F587" i="5"/>
  <c r="E587" i="5"/>
  <c r="D587" i="5"/>
  <c r="C587" i="5"/>
  <c r="O586" i="5"/>
  <c r="N586" i="5"/>
  <c r="M586" i="5"/>
  <c r="L586" i="5"/>
  <c r="K586" i="5"/>
  <c r="J586" i="5"/>
  <c r="I586" i="5"/>
  <c r="H586" i="5"/>
  <c r="G586" i="5"/>
  <c r="F586" i="5"/>
  <c r="E586" i="5"/>
  <c r="D586" i="5"/>
  <c r="C586" i="5"/>
  <c r="O585" i="5"/>
  <c r="N585" i="5"/>
  <c r="M585" i="5"/>
  <c r="L585" i="5"/>
  <c r="K585" i="5"/>
  <c r="J585" i="5"/>
  <c r="I585" i="5"/>
  <c r="H585" i="5"/>
  <c r="G585" i="5"/>
  <c r="F585" i="5"/>
  <c r="E585" i="5"/>
  <c r="D585" i="5"/>
  <c r="C585" i="5"/>
  <c r="O584" i="5"/>
  <c r="N584" i="5"/>
  <c r="M584" i="5"/>
  <c r="L584" i="5"/>
  <c r="K584" i="5"/>
  <c r="J584" i="5"/>
  <c r="I584" i="5"/>
  <c r="H584" i="5"/>
  <c r="G584" i="5"/>
  <c r="F584" i="5"/>
  <c r="E584" i="5"/>
  <c r="D584" i="5"/>
  <c r="C584" i="5"/>
  <c r="O583" i="5"/>
  <c r="N583" i="5"/>
  <c r="M583" i="5"/>
  <c r="L583" i="5"/>
  <c r="K583" i="5"/>
  <c r="J583" i="5"/>
  <c r="I583" i="5"/>
  <c r="H583" i="5"/>
  <c r="G583" i="5"/>
  <c r="F583" i="5"/>
  <c r="E583" i="5"/>
  <c r="D583" i="5"/>
  <c r="C583" i="5"/>
  <c r="O582" i="5"/>
  <c r="N582" i="5"/>
  <c r="M582" i="5"/>
  <c r="L582" i="5"/>
  <c r="K582" i="5"/>
  <c r="J582" i="5"/>
  <c r="I582" i="5"/>
  <c r="H582" i="5"/>
  <c r="G582" i="5"/>
  <c r="F582" i="5"/>
  <c r="E582" i="5"/>
  <c r="D582" i="5"/>
  <c r="C582" i="5"/>
  <c r="O581" i="5"/>
  <c r="N581" i="5"/>
  <c r="M581" i="5"/>
  <c r="L581" i="5"/>
  <c r="K581" i="5"/>
  <c r="J581" i="5"/>
  <c r="I581" i="5"/>
  <c r="H581" i="5"/>
  <c r="G581" i="5"/>
  <c r="F581" i="5"/>
  <c r="E581" i="5"/>
  <c r="D581" i="5"/>
  <c r="C581" i="5"/>
  <c r="O580" i="5"/>
  <c r="N580" i="5"/>
  <c r="M580" i="5"/>
  <c r="L580" i="5"/>
  <c r="K580" i="5"/>
  <c r="J580" i="5"/>
  <c r="I580" i="5"/>
  <c r="H580" i="5"/>
  <c r="G580" i="5"/>
  <c r="F580" i="5"/>
  <c r="E580" i="5"/>
  <c r="D580" i="5"/>
  <c r="C580" i="5"/>
  <c r="O579" i="5"/>
  <c r="N579" i="5"/>
  <c r="M579" i="5"/>
  <c r="L579" i="5"/>
  <c r="K579" i="5"/>
  <c r="J579" i="5"/>
  <c r="I579" i="5"/>
  <c r="H579" i="5"/>
  <c r="G579" i="5"/>
  <c r="F579" i="5"/>
  <c r="E579" i="5"/>
  <c r="D579" i="5"/>
  <c r="C579" i="5"/>
  <c r="O578" i="5"/>
  <c r="N578" i="5"/>
  <c r="M578" i="5"/>
  <c r="L578" i="5"/>
  <c r="K578" i="5"/>
  <c r="J578" i="5"/>
  <c r="I578" i="5"/>
  <c r="H578" i="5"/>
  <c r="G578" i="5"/>
  <c r="F578" i="5"/>
  <c r="E578" i="5"/>
  <c r="D578" i="5"/>
  <c r="C578" i="5"/>
  <c r="O577" i="5"/>
  <c r="N577" i="5"/>
  <c r="M577" i="5"/>
  <c r="L577" i="5"/>
  <c r="K577" i="5"/>
  <c r="J577" i="5"/>
  <c r="I577" i="5"/>
  <c r="H577" i="5"/>
  <c r="G577" i="5"/>
  <c r="F577" i="5"/>
  <c r="E577" i="5"/>
  <c r="D577" i="5"/>
  <c r="C577" i="5"/>
  <c r="O576" i="5"/>
  <c r="N576" i="5"/>
  <c r="M576" i="5"/>
  <c r="L576" i="5"/>
  <c r="K576" i="5"/>
  <c r="J576" i="5"/>
  <c r="I576" i="5"/>
  <c r="H576" i="5"/>
  <c r="G576" i="5"/>
  <c r="F576" i="5"/>
  <c r="E576" i="5"/>
  <c r="D576" i="5"/>
  <c r="C576" i="5"/>
  <c r="O568" i="5"/>
  <c r="N568" i="5"/>
  <c r="M568" i="5"/>
  <c r="L568" i="5"/>
  <c r="K568" i="5"/>
  <c r="J568" i="5"/>
  <c r="I568" i="5"/>
  <c r="H568" i="5"/>
  <c r="G568" i="5"/>
  <c r="F568" i="5"/>
  <c r="E568" i="5"/>
  <c r="D568" i="5"/>
  <c r="C568" i="5"/>
  <c r="O567" i="5"/>
  <c r="N567" i="5"/>
  <c r="M567" i="5"/>
  <c r="L567" i="5"/>
  <c r="K567" i="5"/>
  <c r="J567" i="5"/>
  <c r="I567" i="5"/>
  <c r="H567" i="5"/>
  <c r="G567" i="5"/>
  <c r="F567" i="5"/>
  <c r="E567" i="5"/>
  <c r="D567" i="5"/>
  <c r="C567" i="5"/>
  <c r="O566" i="5"/>
  <c r="N566" i="5"/>
  <c r="M566" i="5"/>
  <c r="L566" i="5"/>
  <c r="K566" i="5"/>
  <c r="J566" i="5"/>
  <c r="I566" i="5"/>
  <c r="H566" i="5"/>
  <c r="G566" i="5"/>
  <c r="F566" i="5"/>
  <c r="E566" i="5"/>
  <c r="D566" i="5"/>
  <c r="C566" i="5"/>
  <c r="O565" i="5"/>
  <c r="N565" i="5"/>
  <c r="M565" i="5"/>
  <c r="L565" i="5"/>
  <c r="K565" i="5"/>
  <c r="J565" i="5"/>
  <c r="I565" i="5"/>
  <c r="H565" i="5"/>
  <c r="G565" i="5"/>
  <c r="F565" i="5"/>
  <c r="E565" i="5"/>
  <c r="D565" i="5"/>
  <c r="C565" i="5"/>
  <c r="O564" i="5"/>
  <c r="N564" i="5"/>
  <c r="M564" i="5"/>
  <c r="L564" i="5"/>
  <c r="K564" i="5"/>
  <c r="J564" i="5"/>
  <c r="I564" i="5"/>
  <c r="H564" i="5"/>
  <c r="G564" i="5"/>
  <c r="F564" i="5"/>
  <c r="E564" i="5"/>
  <c r="D564" i="5"/>
  <c r="C564" i="5"/>
  <c r="O563" i="5"/>
  <c r="N563" i="5"/>
  <c r="M563" i="5"/>
  <c r="L563" i="5"/>
  <c r="K563" i="5"/>
  <c r="J563" i="5"/>
  <c r="I563" i="5"/>
  <c r="H563" i="5"/>
  <c r="G563" i="5"/>
  <c r="F563" i="5"/>
  <c r="E563" i="5"/>
  <c r="D563" i="5"/>
  <c r="C563" i="5"/>
  <c r="O562" i="5"/>
  <c r="N562" i="5"/>
  <c r="M562" i="5"/>
  <c r="L562" i="5"/>
  <c r="K562" i="5"/>
  <c r="J562" i="5"/>
  <c r="I562" i="5"/>
  <c r="H562" i="5"/>
  <c r="G562" i="5"/>
  <c r="F562" i="5"/>
  <c r="E562" i="5"/>
  <c r="D562" i="5"/>
  <c r="C562" i="5"/>
  <c r="O561" i="5"/>
  <c r="N561" i="5"/>
  <c r="M561" i="5"/>
  <c r="L561" i="5"/>
  <c r="K561" i="5"/>
  <c r="J561" i="5"/>
  <c r="I561" i="5"/>
  <c r="H561" i="5"/>
  <c r="G561" i="5"/>
  <c r="F561" i="5"/>
  <c r="E561" i="5"/>
  <c r="D561" i="5"/>
  <c r="C561" i="5"/>
  <c r="O560" i="5"/>
  <c r="N560" i="5"/>
  <c r="M560" i="5"/>
  <c r="L560" i="5"/>
  <c r="K560" i="5"/>
  <c r="J560" i="5"/>
  <c r="I560" i="5"/>
  <c r="H560" i="5"/>
  <c r="G560" i="5"/>
  <c r="F560" i="5"/>
  <c r="E560" i="5"/>
  <c r="D560" i="5"/>
  <c r="C560" i="5"/>
  <c r="O559" i="5"/>
  <c r="N559" i="5"/>
  <c r="M559" i="5"/>
  <c r="L559" i="5"/>
  <c r="K559" i="5"/>
  <c r="J559" i="5"/>
  <c r="I559" i="5"/>
  <c r="H559" i="5"/>
  <c r="G559" i="5"/>
  <c r="F559" i="5"/>
  <c r="E559" i="5"/>
  <c r="D559" i="5"/>
  <c r="C559" i="5"/>
  <c r="O558" i="5"/>
  <c r="N558" i="5"/>
  <c r="M558" i="5"/>
  <c r="L558" i="5"/>
  <c r="K558" i="5"/>
  <c r="J558" i="5"/>
  <c r="I558" i="5"/>
  <c r="H558" i="5"/>
  <c r="G558" i="5"/>
  <c r="F558" i="5"/>
  <c r="E558" i="5"/>
  <c r="D558" i="5"/>
  <c r="C558" i="5"/>
  <c r="O557" i="5"/>
  <c r="N557" i="5"/>
  <c r="M557" i="5"/>
  <c r="L557" i="5"/>
  <c r="K557" i="5"/>
  <c r="J557" i="5"/>
  <c r="I557" i="5"/>
  <c r="H557" i="5"/>
  <c r="G557" i="5"/>
  <c r="F557" i="5"/>
  <c r="E557" i="5"/>
  <c r="D557" i="5"/>
  <c r="C557" i="5"/>
  <c r="O556" i="5"/>
  <c r="N556" i="5"/>
  <c r="M556" i="5"/>
  <c r="L556" i="5"/>
  <c r="K556" i="5"/>
  <c r="J556" i="5"/>
  <c r="I556" i="5"/>
  <c r="H556" i="5"/>
  <c r="G556" i="5"/>
  <c r="F556" i="5"/>
  <c r="E556" i="5"/>
  <c r="D556" i="5"/>
  <c r="C556" i="5"/>
  <c r="O555" i="5"/>
  <c r="N555" i="5"/>
  <c r="M555" i="5"/>
  <c r="L555" i="5"/>
  <c r="K555" i="5"/>
  <c r="J555" i="5"/>
  <c r="I555" i="5"/>
  <c r="H555" i="5"/>
  <c r="G555" i="5"/>
  <c r="F555" i="5"/>
  <c r="E555" i="5"/>
  <c r="D555" i="5"/>
  <c r="C555" i="5"/>
  <c r="O554" i="5"/>
  <c r="N554" i="5"/>
  <c r="M554" i="5"/>
  <c r="L554" i="5"/>
  <c r="K554" i="5"/>
  <c r="J554" i="5"/>
  <c r="I554" i="5"/>
  <c r="H554" i="5"/>
  <c r="G554" i="5"/>
  <c r="F554" i="5"/>
  <c r="E554" i="5"/>
  <c r="D554" i="5"/>
  <c r="C554" i="5"/>
  <c r="O553" i="5"/>
  <c r="N553" i="5"/>
  <c r="M553" i="5"/>
  <c r="L553" i="5"/>
  <c r="K553" i="5"/>
  <c r="J553" i="5"/>
  <c r="I553" i="5"/>
  <c r="H553" i="5"/>
  <c r="G553" i="5"/>
  <c r="F553" i="5"/>
  <c r="E553" i="5"/>
  <c r="D553" i="5"/>
  <c r="C553" i="5"/>
  <c r="O552" i="5"/>
  <c r="N552" i="5"/>
  <c r="M552" i="5"/>
  <c r="L552" i="5"/>
  <c r="K552" i="5"/>
  <c r="J552" i="5"/>
  <c r="I552" i="5"/>
  <c r="H552" i="5"/>
  <c r="G552" i="5"/>
  <c r="F552" i="5"/>
  <c r="E552" i="5"/>
  <c r="D552" i="5"/>
  <c r="C552" i="5"/>
  <c r="O551" i="5"/>
  <c r="N551" i="5"/>
  <c r="M551" i="5"/>
  <c r="L551" i="5"/>
  <c r="K551" i="5"/>
  <c r="J551" i="5"/>
  <c r="I551" i="5"/>
  <c r="H551" i="5"/>
  <c r="G551" i="5"/>
  <c r="F551" i="5"/>
  <c r="E551" i="5"/>
  <c r="D551" i="5"/>
  <c r="C551" i="5"/>
  <c r="O550" i="5"/>
  <c r="N550" i="5"/>
  <c r="M550" i="5"/>
  <c r="L550" i="5"/>
  <c r="K550" i="5"/>
  <c r="J550" i="5"/>
  <c r="I550" i="5"/>
  <c r="H550" i="5"/>
  <c r="G550" i="5"/>
  <c r="F550" i="5"/>
  <c r="E550" i="5"/>
  <c r="D550" i="5"/>
  <c r="C550" i="5"/>
  <c r="O549" i="5"/>
  <c r="N549" i="5"/>
  <c r="M549" i="5"/>
  <c r="L549" i="5"/>
  <c r="K549" i="5"/>
  <c r="J549" i="5"/>
  <c r="I549" i="5"/>
  <c r="H549" i="5"/>
  <c r="G549" i="5"/>
  <c r="F549" i="5"/>
  <c r="E549" i="5"/>
  <c r="D549" i="5"/>
  <c r="C549" i="5"/>
  <c r="O548" i="5"/>
  <c r="N548" i="5"/>
  <c r="M548" i="5"/>
  <c r="L548" i="5"/>
  <c r="K548" i="5"/>
  <c r="J548" i="5"/>
  <c r="I548" i="5"/>
  <c r="H548" i="5"/>
  <c r="G548" i="5"/>
  <c r="F548" i="5"/>
  <c r="E548" i="5"/>
  <c r="D548" i="5"/>
  <c r="C548" i="5"/>
  <c r="O547" i="5"/>
  <c r="N547" i="5"/>
  <c r="M547" i="5"/>
  <c r="L547" i="5"/>
  <c r="K547" i="5"/>
  <c r="J547" i="5"/>
  <c r="I547" i="5"/>
  <c r="H547" i="5"/>
  <c r="G547" i="5"/>
  <c r="F547" i="5"/>
  <c r="E547" i="5"/>
  <c r="D547" i="5"/>
  <c r="C547" i="5"/>
  <c r="O546" i="5"/>
  <c r="N546" i="5"/>
  <c r="M546" i="5"/>
  <c r="L546" i="5"/>
  <c r="K546" i="5"/>
  <c r="J546" i="5"/>
  <c r="I546" i="5"/>
  <c r="H546" i="5"/>
  <c r="G546" i="5"/>
  <c r="F546" i="5"/>
  <c r="E546" i="5"/>
  <c r="D546" i="5"/>
  <c r="C546" i="5"/>
  <c r="O545" i="5"/>
  <c r="N545" i="5"/>
  <c r="M545" i="5"/>
  <c r="L545" i="5"/>
  <c r="K545" i="5"/>
  <c r="J545" i="5"/>
  <c r="I545" i="5"/>
  <c r="H545" i="5"/>
  <c r="G545" i="5"/>
  <c r="F545" i="5"/>
  <c r="E545" i="5"/>
  <c r="D545" i="5"/>
  <c r="C545" i="5"/>
  <c r="O544" i="5"/>
  <c r="N544" i="5"/>
  <c r="M544" i="5"/>
  <c r="L544" i="5"/>
  <c r="K544" i="5"/>
  <c r="J544" i="5"/>
  <c r="I544" i="5"/>
  <c r="H544" i="5"/>
  <c r="G544" i="5"/>
  <c r="F544" i="5"/>
  <c r="E544" i="5"/>
  <c r="D544" i="5"/>
  <c r="C544" i="5"/>
  <c r="O543" i="5"/>
  <c r="N543" i="5"/>
  <c r="M543" i="5"/>
  <c r="L543" i="5"/>
  <c r="K543" i="5"/>
  <c r="J543" i="5"/>
  <c r="I543" i="5"/>
  <c r="H543" i="5"/>
  <c r="G543" i="5"/>
  <c r="F543" i="5"/>
  <c r="E543" i="5"/>
  <c r="D543" i="5"/>
  <c r="C543" i="5"/>
  <c r="O542" i="5"/>
  <c r="N542" i="5"/>
  <c r="M542" i="5"/>
  <c r="L542" i="5"/>
  <c r="K542" i="5"/>
  <c r="J542" i="5"/>
  <c r="I542" i="5"/>
  <c r="H542" i="5"/>
  <c r="G542" i="5"/>
  <c r="F542" i="5"/>
  <c r="E542" i="5"/>
  <c r="D542" i="5"/>
  <c r="C542" i="5"/>
  <c r="O541" i="5"/>
  <c r="N541" i="5"/>
  <c r="M541" i="5"/>
  <c r="L541" i="5"/>
  <c r="K541" i="5"/>
  <c r="J541" i="5"/>
  <c r="I541" i="5"/>
  <c r="H541" i="5"/>
  <c r="G541" i="5"/>
  <c r="F541" i="5"/>
  <c r="E541" i="5"/>
  <c r="D541" i="5"/>
  <c r="C541" i="5"/>
  <c r="O540" i="5"/>
  <c r="N540" i="5"/>
  <c r="M540" i="5"/>
  <c r="L540" i="5"/>
  <c r="K540" i="5"/>
  <c r="J540" i="5"/>
  <c r="I540" i="5"/>
  <c r="H540" i="5"/>
  <c r="G540" i="5"/>
  <c r="F540" i="5"/>
  <c r="E540" i="5"/>
  <c r="D540" i="5"/>
  <c r="C540" i="5"/>
  <c r="O539" i="5"/>
  <c r="N539" i="5"/>
  <c r="M539" i="5"/>
  <c r="L539" i="5"/>
  <c r="K539" i="5"/>
  <c r="J539" i="5"/>
  <c r="I539" i="5"/>
  <c r="H539" i="5"/>
  <c r="G539" i="5"/>
  <c r="F539" i="5"/>
  <c r="E539" i="5"/>
  <c r="D539" i="5"/>
  <c r="C539" i="5"/>
  <c r="O538" i="5"/>
  <c r="N538" i="5"/>
  <c r="M538" i="5"/>
  <c r="L538" i="5"/>
  <c r="K538" i="5"/>
  <c r="J538" i="5"/>
  <c r="I538" i="5"/>
  <c r="H538" i="5"/>
  <c r="G538" i="5"/>
  <c r="F538" i="5"/>
  <c r="E538" i="5"/>
  <c r="D538" i="5"/>
  <c r="C538" i="5"/>
  <c r="O537" i="5"/>
  <c r="N537" i="5"/>
  <c r="M537" i="5"/>
  <c r="L537" i="5"/>
  <c r="K537" i="5"/>
  <c r="J537" i="5"/>
  <c r="I537" i="5"/>
  <c r="H537" i="5"/>
  <c r="G537" i="5"/>
  <c r="F537" i="5"/>
  <c r="E537" i="5"/>
  <c r="D537" i="5"/>
  <c r="C537" i="5"/>
  <c r="O536" i="5"/>
  <c r="N536" i="5"/>
  <c r="M536" i="5"/>
  <c r="L536" i="5"/>
  <c r="K536" i="5"/>
  <c r="J536" i="5"/>
  <c r="I536" i="5"/>
  <c r="H536" i="5"/>
  <c r="G536" i="5"/>
  <c r="F536" i="5"/>
  <c r="E536" i="5"/>
  <c r="D536" i="5"/>
  <c r="C536" i="5"/>
  <c r="O535" i="5"/>
  <c r="N535" i="5"/>
  <c r="M535" i="5"/>
  <c r="L535" i="5"/>
  <c r="K535" i="5"/>
  <c r="J535" i="5"/>
  <c r="I535" i="5"/>
  <c r="H535" i="5"/>
  <c r="G535" i="5"/>
  <c r="F535" i="5"/>
  <c r="E535" i="5"/>
  <c r="D535" i="5"/>
  <c r="C535" i="5"/>
  <c r="O534" i="5"/>
  <c r="N534" i="5"/>
  <c r="M534" i="5"/>
  <c r="L534" i="5"/>
  <c r="K534" i="5"/>
  <c r="J534" i="5"/>
  <c r="I534" i="5"/>
  <c r="H534" i="5"/>
  <c r="G534" i="5"/>
  <c r="F534" i="5"/>
  <c r="E534" i="5"/>
  <c r="D534" i="5"/>
  <c r="C534" i="5"/>
  <c r="O533" i="5"/>
  <c r="N533" i="5"/>
  <c r="M533" i="5"/>
  <c r="L533" i="5"/>
  <c r="K533" i="5"/>
  <c r="J533" i="5"/>
  <c r="I533" i="5"/>
  <c r="H533" i="5"/>
  <c r="G533" i="5"/>
  <c r="F533" i="5"/>
  <c r="E533" i="5"/>
  <c r="D533" i="5"/>
  <c r="C533" i="5"/>
  <c r="O532" i="5"/>
  <c r="N532" i="5"/>
  <c r="M532" i="5"/>
  <c r="L532" i="5"/>
  <c r="K532" i="5"/>
  <c r="J532" i="5"/>
  <c r="I532" i="5"/>
  <c r="H532" i="5"/>
  <c r="G532" i="5"/>
  <c r="F532" i="5"/>
  <c r="E532" i="5"/>
  <c r="D532" i="5"/>
  <c r="C532" i="5"/>
  <c r="O531" i="5"/>
  <c r="N531" i="5"/>
  <c r="M531" i="5"/>
  <c r="L531" i="5"/>
  <c r="K531" i="5"/>
  <c r="J531" i="5"/>
  <c r="I531" i="5"/>
  <c r="H531" i="5"/>
  <c r="G531" i="5"/>
  <c r="F531" i="5"/>
  <c r="E531" i="5"/>
  <c r="D531" i="5"/>
  <c r="C531" i="5"/>
  <c r="O530" i="5"/>
  <c r="N530" i="5"/>
  <c r="M530" i="5"/>
  <c r="L530" i="5"/>
  <c r="K530" i="5"/>
  <c r="J530" i="5"/>
  <c r="I530" i="5"/>
  <c r="H530" i="5"/>
  <c r="G530" i="5"/>
  <c r="F530" i="5"/>
  <c r="E530" i="5"/>
  <c r="D530" i="5"/>
  <c r="C530" i="5"/>
  <c r="O514" i="5"/>
  <c r="N514" i="5"/>
  <c r="M514" i="5"/>
  <c r="L514" i="5"/>
  <c r="K514" i="5"/>
  <c r="J514" i="5"/>
  <c r="I514" i="5"/>
  <c r="H514" i="5"/>
  <c r="G514" i="5"/>
  <c r="F514" i="5"/>
  <c r="E514" i="5"/>
  <c r="D514" i="5"/>
  <c r="C514" i="5"/>
  <c r="O513" i="5"/>
  <c r="N513" i="5"/>
  <c r="M513" i="5"/>
  <c r="L513" i="5"/>
  <c r="K513" i="5"/>
  <c r="J513" i="5"/>
  <c r="I513" i="5"/>
  <c r="H513" i="5"/>
  <c r="G513" i="5"/>
  <c r="F513" i="5"/>
  <c r="E513" i="5"/>
  <c r="D513" i="5"/>
  <c r="C513" i="5"/>
  <c r="O512" i="5"/>
  <c r="N512" i="5"/>
  <c r="M512" i="5"/>
  <c r="L512" i="5"/>
  <c r="K512" i="5"/>
  <c r="J512" i="5"/>
  <c r="I512" i="5"/>
  <c r="H512" i="5"/>
  <c r="G512" i="5"/>
  <c r="F512" i="5"/>
  <c r="E512" i="5"/>
  <c r="D512" i="5"/>
  <c r="C512" i="5"/>
  <c r="O511" i="5"/>
  <c r="N511" i="5"/>
  <c r="M511" i="5"/>
  <c r="L511" i="5"/>
  <c r="K511" i="5"/>
  <c r="J511" i="5"/>
  <c r="I511" i="5"/>
  <c r="H511" i="5"/>
  <c r="G511" i="5"/>
  <c r="F511" i="5"/>
  <c r="E511" i="5"/>
  <c r="D511" i="5"/>
  <c r="C511" i="5"/>
  <c r="O510" i="5"/>
  <c r="N510" i="5"/>
  <c r="M510" i="5"/>
  <c r="L510" i="5"/>
  <c r="K510" i="5"/>
  <c r="J510" i="5"/>
  <c r="I510" i="5"/>
  <c r="H510" i="5"/>
  <c r="G510" i="5"/>
  <c r="F510" i="5"/>
  <c r="E510" i="5"/>
  <c r="D510" i="5"/>
  <c r="C510" i="5"/>
  <c r="O509" i="5"/>
  <c r="N509" i="5"/>
  <c r="M509" i="5"/>
  <c r="L509" i="5"/>
  <c r="K509" i="5"/>
  <c r="J509" i="5"/>
  <c r="I509" i="5"/>
  <c r="H509" i="5"/>
  <c r="G509" i="5"/>
  <c r="F509" i="5"/>
  <c r="E509" i="5"/>
  <c r="D509" i="5"/>
  <c r="C509" i="5"/>
  <c r="O508" i="5"/>
  <c r="N508" i="5"/>
  <c r="M508" i="5"/>
  <c r="L508" i="5"/>
  <c r="K508" i="5"/>
  <c r="J508" i="5"/>
  <c r="I508" i="5"/>
  <c r="H508" i="5"/>
  <c r="G508" i="5"/>
  <c r="F508" i="5"/>
  <c r="E508" i="5"/>
  <c r="D508" i="5"/>
  <c r="C508" i="5"/>
  <c r="O507" i="5"/>
  <c r="N507" i="5"/>
  <c r="M507" i="5"/>
  <c r="L507" i="5"/>
  <c r="K507" i="5"/>
  <c r="J507" i="5"/>
  <c r="I507" i="5"/>
  <c r="H507" i="5"/>
  <c r="G507" i="5"/>
  <c r="F507" i="5"/>
  <c r="E507" i="5"/>
  <c r="D507" i="5"/>
  <c r="C507" i="5"/>
  <c r="O506" i="5"/>
  <c r="N506" i="5"/>
  <c r="M506" i="5"/>
  <c r="L506" i="5"/>
  <c r="K506" i="5"/>
  <c r="J506" i="5"/>
  <c r="I506" i="5"/>
  <c r="H506" i="5"/>
  <c r="G506" i="5"/>
  <c r="F506" i="5"/>
  <c r="E506" i="5"/>
  <c r="D506" i="5"/>
  <c r="C506" i="5"/>
  <c r="O505" i="5"/>
  <c r="N505" i="5"/>
  <c r="M505" i="5"/>
  <c r="L505" i="5"/>
  <c r="K505" i="5"/>
  <c r="J505" i="5"/>
  <c r="I505" i="5"/>
  <c r="H505" i="5"/>
  <c r="G505" i="5"/>
  <c r="F505" i="5"/>
  <c r="E505" i="5"/>
  <c r="D505" i="5"/>
  <c r="C505" i="5"/>
  <c r="O504" i="5"/>
  <c r="N504" i="5"/>
  <c r="M504" i="5"/>
  <c r="L504" i="5"/>
  <c r="K504" i="5"/>
  <c r="J504" i="5"/>
  <c r="I504" i="5"/>
  <c r="H504" i="5"/>
  <c r="G504" i="5"/>
  <c r="F504" i="5"/>
  <c r="E504" i="5"/>
  <c r="D504" i="5"/>
  <c r="C504" i="5"/>
  <c r="O503" i="5"/>
  <c r="N503" i="5"/>
  <c r="M503" i="5"/>
  <c r="L503" i="5"/>
  <c r="K503" i="5"/>
  <c r="J503" i="5"/>
  <c r="I503" i="5"/>
  <c r="H503" i="5"/>
  <c r="G503" i="5"/>
  <c r="F503" i="5"/>
  <c r="E503" i="5"/>
  <c r="D503" i="5"/>
  <c r="C503" i="5"/>
  <c r="O502" i="5"/>
  <c r="N502" i="5"/>
  <c r="M502" i="5"/>
  <c r="L502" i="5"/>
  <c r="K502" i="5"/>
  <c r="J502" i="5"/>
  <c r="I502" i="5"/>
  <c r="H502" i="5"/>
  <c r="G502" i="5"/>
  <c r="F502" i="5"/>
  <c r="E502" i="5"/>
  <c r="D502" i="5"/>
  <c r="C502" i="5"/>
  <c r="O501" i="5"/>
  <c r="N501" i="5"/>
  <c r="M501" i="5"/>
  <c r="L501" i="5"/>
  <c r="K501" i="5"/>
  <c r="J501" i="5"/>
  <c r="I501" i="5"/>
  <c r="H501" i="5"/>
  <c r="G501" i="5"/>
  <c r="F501" i="5"/>
  <c r="E501" i="5"/>
  <c r="D501" i="5"/>
  <c r="C501" i="5"/>
  <c r="O500" i="5"/>
  <c r="N500" i="5"/>
  <c r="M500" i="5"/>
  <c r="L500" i="5"/>
  <c r="K500" i="5"/>
  <c r="J500" i="5"/>
  <c r="I500" i="5"/>
  <c r="H500" i="5"/>
  <c r="G500" i="5"/>
  <c r="F500" i="5"/>
  <c r="E500" i="5"/>
  <c r="D500" i="5"/>
  <c r="C500" i="5"/>
  <c r="O499" i="5"/>
  <c r="N499" i="5"/>
  <c r="M499" i="5"/>
  <c r="L499" i="5"/>
  <c r="K499" i="5"/>
  <c r="J499" i="5"/>
  <c r="I499" i="5"/>
  <c r="H499" i="5"/>
  <c r="G499" i="5"/>
  <c r="F499" i="5"/>
  <c r="E499" i="5"/>
  <c r="D499" i="5"/>
  <c r="C499" i="5"/>
  <c r="O498" i="5"/>
  <c r="N498" i="5"/>
  <c r="M498" i="5"/>
  <c r="L498" i="5"/>
  <c r="K498" i="5"/>
  <c r="J498" i="5"/>
  <c r="I498" i="5"/>
  <c r="H498" i="5"/>
  <c r="G498" i="5"/>
  <c r="F498" i="5"/>
  <c r="E498" i="5"/>
  <c r="D498" i="5"/>
  <c r="C498" i="5"/>
  <c r="O497" i="5"/>
  <c r="N497" i="5"/>
  <c r="M497" i="5"/>
  <c r="L497" i="5"/>
  <c r="K497" i="5"/>
  <c r="J497" i="5"/>
  <c r="I497" i="5"/>
  <c r="H497" i="5"/>
  <c r="G497" i="5"/>
  <c r="F497" i="5"/>
  <c r="E497" i="5"/>
  <c r="D497" i="5"/>
  <c r="C497" i="5"/>
  <c r="O496" i="5"/>
  <c r="N496" i="5"/>
  <c r="M496" i="5"/>
  <c r="L496" i="5"/>
  <c r="K496" i="5"/>
  <c r="J496" i="5"/>
  <c r="I496" i="5"/>
  <c r="H496" i="5"/>
  <c r="G496" i="5"/>
  <c r="F496" i="5"/>
  <c r="E496" i="5"/>
  <c r="D496" i="5"/>
  <c r="C496" i="5"/>
  <c r="O495" i="5"/>
  <c r="N495" i="5"/>
  <c r="M495" i="5"/>
  <c r="L495" i="5"/>
  <c r="K495" i="5"/>
  <c r="J495" i="5"/>
  <c r="I495" i="5"/>
  <c r="H495" i="5"/>
  <c r="G495" i="5"/>
  <c r="F495" i="5"/>
  <c r="E495" i="5"/>
  <c r="D495" i="5"/>
  <c r="C495" i="5"/>
  <c r="O494" i="5"/>
  <c r="N494" i="5"/>
  <c r="M494" i="5"/>
  <c r="L494" i="5"/>
  <c r="K494" i="5"/>
  <c r="J494" i="5"/>
  <c r="I494" i="5"/>
  <c r="H494" i="5"/>
  <c r="G494" i="5"/>
  <c r="F494" i="5"/>
  <c r="E494" i="5"/>
  <c r="D494" i="5"/>
  <c r="C494" i="5"/>
  <c r="O493" i="5"/>
  <c r="N493" i="5"/>
  <c r="M493" i="5"/>
  <c r="L493" i="5"/>
  <c r="K493" i="5"/>
  <c r="J493" i="5"/>
  <c r="I493" i="5"/>
  <c r="H493" i="5"/>
  <c r="G493" i="5"/>
  <c r="F493" i="5"/>
  <c r="E493" i="5"/>
  <c r="D493" i="5"/>
  <c r="C493" i="5"/>
  <c r="O492" i="5"/>
  <c r="N492" i="5"/>
  <c r="M492" i="5"/>
  <c r="L492" i="5"/>
  <c r="K492" i="5"/>
  <c r="J492" i="5"/>
  <c r="I492" i="5"/>
  <c r="H492" i="5"/>
  <c r="G492" i="5"/>
  <c r="F492" i="5"/>
  <c r="E492" i="5"/>
  <c r="D492" i="5"/>
  <c r="C492" i="5"/>
  <c r="O491" i="5"/>
  <c r="N491" i="5"/>
  <c r="M491" i="5"/>
  <c r="L491" i="5"/>
  <c r="K491" i="5"/>
  <c r="J491" i="5"/>
  <c r="I491" i="5"/>
  <c r="H491" i="5"/>
  <c r="G491" i="5"/>
  <c r="F491" i="5"/>
  <c r="E491" i="5"/>
  <c r="D491" i="5"/>
  <c r="C491" i="5"/>
  <c r="O490" i="5"/>
  <c r="N490" i="5"/>
  <c r="M490" i="5"/>
  <c r="L490" i="5"/>
  <c r="K490" i="5"/>
  <c r="J490" i="5"/>
  <c r="I490" i="5"/>
  <c r="H490" i="5"/>
  <c r="G490" i="5"/>
  <c r="F490" i="5"/>
  <c r="E490" i="5"/>
  <c r="D490" i="5"/>
  <c r="C490" i="5"/>
  <c r="O489" i="5"/>
  <c r="N489" i="5"/>
  <c r="M489" i="5"/>
  <c r="L489" i="5"/>
  <c r="K489" i="5"/>
  <c r="J489" i="5"/>
  <c r="I489" i="5"/>
  <c r="H489" i="5"/>
  <c r="G489" i="5"/>
  <c r="F489" i="5"/>
  <c r="E489" i="5"/>
  <c r="D489" i="5"/>
  <c r="C489" i="5"/>
  <c r="O488" i="5"/>
  <c r="N488" i="5"/>
  <c r="M488" i="5"/>
  <c r="L488" i="5"/>
  <c r="K488" i="5"/>
  <c r="J488" i="5"/>
  <c r="I488" i="5"/>
  <c r="H488" i="5"/>
  <c r="G488" i="5"/>
  <c r="F488" i="5"/>
  <c r="E488" i="5"/>
  <c r="D488" i="5"/>
  <c r="C488" i="5"/>
  <c r="O487" i="5"/>
  <c r="N487" i="5"/>
  <c r="M487" i="5"/>
  <c r="L487" i="5"/>
  <c r="K487" i="5"/>
  <c r="J487" i="5"/>
  <c r="I487" i="5"/>
  <c r="H487" i="5"/>
  <c r="G487" i="5"/>
  <c r="F487" i="5"/>
  <c r="E487" i="5"/>
  <c r="D487" i="5"/>
  <c r="C487" i="5"/>
  <c r="O486" i="5"/>
  <c r="N486" i="5"/>
  <c r="M486" i="5"/>
  <c r="L486" i="5"/>
  <c r="K486" i="5"/>
  <c r="J486" i="5"/>
  <c r="I486" i="5"/>
  <c r="H486" i="5"/>
  <c r="G486" i="5"/>
  <c r="F486" i="5"/>
  <c r="E486" i="5"/>
  <c r="D486" i="5"/>
  <c r="C486" i="5"/>
  <c r="O485" i="5"/>
  <c r="N485" i="5"/>
  <c r="M485" i="5"/>
  <c r="L485" i="5"/>
  <c r="K485" i="5"/>
  <c r="J485" i="5"/>
  <c r="I485" i="5"/>
  <c r="H485" i="5"/>
  <c r="G485" i="5"/>
  <c r="F485" i="5"/>
  <c r="E485" i="5"/>
  <c r="D485" i="5"/>
  <c r="C485" i="5"/>
  <c r="O484" i="5"/>
  <c r="N484" i="5"/>
  <c r="M484" i="5"/>
  <c r="L484" i="5"/>
  <c r="K484" i="5"/>
  <c r="J484" i="5"/>
  <c r="I484" i="5"/>
  <c r="H484" i="5"/>
  <c r="G484" i="5"/>
  <c r="F484" i="5"/>
  <c r="E484" i="5"/>
  <c r="D484" i="5"/>
  <c r="C484" i="5"/>
  <c r="O483" i="5"/>
  <c r="N483" i="5"/>
  <c r="M483" i="5"/>
  <c r="L483" i="5"/>
  <c r="K483" i="5"/>
  <c r="J483" i="5"/>
  <c r="I483" i="5"/>
  <c r="H483" i="5"/>
  <c r="G483" i="5"/>
  <c r="F483" i="5"/>
  <c r="E483" i="5"/>
  <c r="D483" i="5"/>
  <c r="C483" i="5"/>
  <c r="O482" i="5"/>
  <c r="N482" i="5"/>
  <c r="M482" i="5"/>
  <c r="L482" i="5"/>
  <c r="K482" i="5"/>
  <c r="J482" i="5"/>
  <c r="I482" i="5"/>
  <c r="H482" i="5"/>
  <c r="G482" i="5"/>
  <c r="F482" i="5"/>
  <c r="E482" i="5"/>
  <c r="D482" i="5"/>
  <c r="C482" i="5"/>
  <c r="O481" i="5"/>
  <c r="N481" i="5"/>
  <c r="M481" i="5"/>
  <c r="L481" i="5"/>
  <c r="K481" i="5"/>
  <c r="J481" i="5"/>
  <c r="I481" i="5"/>
  <c r="H481" i="5"/>
  <c r="G481" i="5"/>
  <c r="F481" i="5"/>
  <c r="E481" i="5"/>
  <c r="D481" i="5"/>
  <c r="C481" i="5"/>
  <c r="O480" i="5"/>
  <c r="N480" i="5"/>
  <c r="M480" i="5"/>
  <c r="L480" i="5"/>
  <c r="K480" i="5"/>
  <c r="J480" i="5"/>
  <c r="I480" i="5"/>
  <c r="H480" i="5"/>
  <c r="G480" i="5"/>
  <c r="F480" i="5"/>
  <c r="E480" i="5"/>
  <c r="D480" i="5"/>
  <c r="C480" i="5"/>
  <c r="O479" i="5"/>
  <c r="N479" i="5"/>
  <c r="M479" i="5"/>
  <c r="L479" i="5"/>
  <c r="K479" i="5"/>
  <c r="J479" i="5"/>
  <c r="I479" i="5"/>
  <c r="H479" i="5"/>
  <c r="G479" i="5"/>
  <c r="F479" i="5"/>
  <c r="E479" i="5"/>
  <c r="D479" i="5"/>
  <c r="C479" i="5"/>
  <c r="O478" i="5"/>
  <c r="N478" i="5"/>
  <c r="M478" i="5"/>
  <c r="L478" i="5"/>
  <c r="K478" i="5"/>
  <c r="J478" i="5"/>
  <c r="I478" i="5"/>
  <c r="H478" i="5"/>
  <c r="G478" i="5"/>
  <c r="F478" i="5"/>
  <c r="E478" i="5"/>
  <c r="D478" i="5"/>
  <c r="C478" i="5"/>
  <c r="O477" i="5"/>
  <c r="N477" i="5"/>
  <c r="M477" i="5"/>
  <c r="L477" i="5"/>
  <c r="K477" i="5"/>
  <c r="J477" i="5"/>
  <c r="I477" i="5"/>
  <c r="H477" i="5"/>
  <c r="G477" i="5"/>
  <c r="F477" i="5"/>
  <c r="E477" i="5"/>
  <c r="D477" i="5"/>
  <c r="C477" i="5"/>
  <c r="O476" i="5"/>
  <c r="N476" i="5"/>
  <c r="M476" i="5"/>
  <c r="L476" i="5"/>
  <c r="K476" i="5"/>
  <c r="J476" i="5"/>
  <c r="I476" i="5"/>
  <c r="H476" i="5"/>
  <c r="G476" i="5"/>
  <c r="F476" i="5"/>
  <c r="E476" i="5"/>
  <c r="D476" i="5"/>
  <c r="C476" i="5"/>
  <c r="O475" i="5"/>
  <c r="N475" i="5"/>
  <c r="M475" i="5"/>
  <c r="L475" i="5"/>
  <c r="K475" i="5"/>
  <c r="J475" i="5"/>
  <c r="I475" i="5"/>
  <c r="H475" i="5"/>
  <c r="G475" i="5"/>
  <c r="F475" i="5"/>
  <c r="E475" i="5"/>
  <c r="D475" i="5"/>
  <c r="C475" i="5"/>
  <c r="O474" i="5"/>
  <c r="N474" i="5"/>
  <c r="M474" i="5"/>
  <c r="L474" i="5"/>
  <c r="K474" i="5"/>
  <c r="J474" i="5"/>
  <c r="I474" i="5"/>
  <c r="H474" i="5"/>
  <c r="G474" i="5"/>
  <c r="F474" i="5"/>
  <c r="E474" i="5"/>
  <c r="D474" i="5"/>
  <c r="C474" i="5"/>
  <c r="O473" i="5"/>
  <c r="N473" i="5"/>
  <c r="M473" i="5"/>
  <c r="L473" i="5"/>
  <c r="K473" i="5"/>
  <c r="J473" i="5"/>
  <c r="I473" i="5"/>
  <c r="H473" i="5"/>
  <c r="G473" i="5"/>
  <c r="F473" i="5"/>
  <c r="E473" i="5"/>
  <c r="D473" i="5"/>
  <c r="C473" i="5"/>
  <c r="O472" i="5"/>
  <c r="N472" i="5"/>
  <c r="M472" i="5"/>
  <c r="L472" i="5"/>
  <c r="K472" i="5"/>
  <c r="J472" i="5"/>
  <c r="I472" i="5"/>
  <c r="H472" i="5"/>
  <c r="G472" i="5"/>
  <c r="F472" i="5"/>
  <c r="E472" i="5"/>
  <c r="D472" i="5"/>
  <c r="C472" i="5"/>
  <c r="O464" i="5"/>
  <c r="N464" i="5"/>
  <c r="M464" i="5"/>
  <c r="L464" i="5"/>
  <c r="K464" i="5"/>
  <c r="J464" i="5"/>
  <c r="I464" i="5"/>
  <c r="H464" i="5"/>
  <c r="G464" i="5"/>
  <c r="F464" i="5"/>
  <c r="E464" i="5"/>
  <c r="D464" i="5"/>
  <c r="C464" i="5"/>
  <c r="O463" i="5"/>
  <c r="N463" i="5"/>
  <c r="M463" i="5"/>
  <c r="L463" i="5"/>
  <c r="K463" i="5"/>
  <c r="J463" i="5"/>
  <c r="I463" i="5"/>
  <c r="H463" i="5"/>
  <c r="G463" i="5"/>
  <c r="F463" i="5"/>
  <c r="E463" i="5"/>
  <c r="D463" i="5"/>
  <c r="C463" i="5"/>
  <c r="O462" i="5"/>
  <c r="N462" i="5"/>
  <c r="M462" i="5"/>
  <c r="L462" i="5"/>
  <c r="K462" i="5"/>
  <c r="J462" i="5"/>
  <c r="I462" i="5"/>
  <c r="H462" i="5"/>
  <c r="G462" i="5"/>
  <c r="F462" i="5"/>
  <c r="E462" i="5"/>
  <c r="D462" i="5"/>
  <c r="C462" i="5"/>
  <c r="O461" i="5"/>
  <c r="N461" i="5"/>
  <c r="M461" i="5"/>
  <c r="L461" i="5"/>
  <c r="K461" i="5"/>
  <c r="J461" i="5"/>
  <c r="I461" i="5"/>
  <c r="H461" i="5"/>
  <c r="G461" i="5"/>
  <c r="F461" i="5"/>
  <c r="E461" i="5"/>
  <c r="D461" i="5"/>
  <c r="C461" i="5"/>
  <c r="O460" i="5"/>
  <c r="N460" i="5"/>
  <c r="M460" i="5"/>
  <c r="L460" i="5"/>
  <c r="K460" i="5"/>
  <c r="J460" i="5"/>
  <c r="I460" i="5"/>
  <c r="H460" i="5"/>
  <c r="G460" i="5"/>
  <c r="F460" i="5"/>
  <c r="E460" i="5"/>
  <c r="D460" i="5"/>
  <c r="C460" i="5"/>
  <c r="O459" i="5"/>
  <c r="N459" i="5"/>
  <c r="M459" i="5"/>
  <c r="L459" i="5"/>
  <c r="K459" i="5"/>
  <c r="J459" i="5"/>
  <c r="I459" i="5"/>
  <c r="H459" i="5"/>
  <c r="G459" i="5"/>
  <c r="F459" i="5"/>
  <c r="E459" i="5"/>
  <c r="D459" i="5"/>
  <c r="C459" i="5"/>
  <c r="O458" i="5"/>
  <c r="N458" i="5"/>
  <c r="M458" i="5"/>
  <c r="L458" i="5"/>
  <c r="K458" i="5"/>
  <c r="J458" i="5"/>
  <c r="I458" i="5"/>
  <c r="H458" i="5"/>
  <c r="G458" i="5"/>
  <c r="F458" i="5"/>
  <c r="E458" i="5"/>
  <c r="D458" i="5"/>
  <c r="C458" i="5"/>
  <c r="O457" i="5"/>
  <c r="N457" i="5"/>
  <c r="M457" i="5"/>
  <c r="L457" i="5"/>
  <c r="K457" i="5"/>
  <c r="J457" i="5"/>
  <c r="I457" i="5"/>
  <c r="H457" i="5"/>
  <c r="G457" i="5"/>
  <c r="F457" i="5"/>
  <c r="E457" i="5"/>
  <c r="D457" i="5"/>
  <c r="C457" i="5"/>
  <c r="O456" i="5"/>
  <c r="N456" i="5"/>
  <c r="M456" i="5"/>
  <c r="L456" i="5"/>
  <c r="K456" i="5"/>
  <c r="J456" i="5"/>
  <c r="I456" i="5"/>
  <c r="H456" i="5"/>
  <c r="G456" i="5"/>
  <c r="F456" i="5"/>
  <c r="E456" i="5"/>
  <c r="D456" i="5"/>
  <c r="C456" i="5"/>
  <c r="O455" i="5"/>
  <c r="N455" i="5"/>
  <c r="M455" i="5"/>
  <c r="L455" i="5"/>
  <c r="K455" i="5"/>
  <c r="J455" i="5"/>
  <c r="I455" i="5"/>
  <c r="H455" i="5"/>
  <c r="G455" i="5"/>
  <c r="F455" i="5"/>
  <c r="E455" i="5"/>
  <c r="D455" i="5"/>
  <c r="C455" i="5"/>
  <c r="O454" i="5"/>
  <c r="N454" i="5"/>
  <c r="M454" i="5"/>
  <c r="L454" i="5"/>
  <c r="K454" i="5"/>
  <c r="J454" i="5"/>
  <c r="I454" i="5"/>
  <c r="H454" i="5"/>
  <c r="G454" i="5"/>
  <c r="F454" i="5"/>
  <c r="E454" i="5"/>
  <c r="D454" i="5"/>
  <c r="C454" i="5"/>
  <c r="O453" i="5"/>
  <c r="N453" i="5"/>
  <c r="M453" i="5"/>
  <c r="L453" i="5"/>
  <c r="K453" i="5"/>
  <c r="J453" i="5"/>
  <c r="I453" i="5"/>
  <c r="H453" i="5"/>
  <c r="G453" i="5"/>
  <c r="F453" i="5"/>
  <c r="E453" i="5"/>
  <c r="D453" i="5"/>
  <c r="C453" i="5"/>
  <c r="O452" i="5"/>
  <c r="N452" i="5"/>
  <c r="M452" i="5"/>
  <c r="L452" i="5"/>
  <c r="K452" i="5"/>
  <c r="J452" i="5"/>
  <c r="I452" i="5"/>
  <c r="H452" i="5"/>
  <c r="G452" i="5"/>
  <c r="F452" i="5"/>
  <c r="E452" i="5"/>
  <c r="D452" i="5"/>
  <c r="C452" i="5"/>
  <c r="O451" i="5"/>
  <c r="N451" i="5"/>
  <c r="M451" i="5"/>
  <c r="L451" i="5"/>
  <c r="K451" i="5"/>
  <c r="J451" i="5"/>
  <c r="I451" i="5"/>
  <c r="H451" i="5"/>
  <c r="G451" i="5"/>
  <c r="F451" i="5"/>
  <c r="E451" i="5"/>
  <c r="D451" i="5"/>
  <c r="C451" i="5"/>
  <c r="O450" i="5"/>
  <c r="N450" i="5"/>
  <c r="M450" i="5"/>
  <c r="L450" i="5"/>
  <c r="K450" i="5"/>
  <c r="J450" i="5"/>
  <c r="I450" i="5"/>
  <c r="H450" i="5"/>
  <c r="G450" i="5"/>
  <c r="F450" i="5"/>
  <c r="E450" i="5"/>
  <c r="D450" i="5"/>
  <c r="C450" i="5"/>
  <c r="O449" i="5"/>
  <c r="N449" i="5"/>
  <c r="M449" i="5"/>
  <c r="L449" i="5"/>
  <c r="K449" i="5"/>
  <c r="J449" i="5"/>
  <c r="I449" i="5"/>
  <c r="H449" i="5"/>
  <c r="G449" i="5"/>
  <c r="F449" i="5"/>
  <c r="E449" i="5"/>
  <c r="D449" i="5"/>
  <c r="C449" i="5"/>
  <c r="O448" i="5"/>
  <c r="N448" i="5"/>
  <c r="M448" i="5"/>
  <c r="L448" i="5"/>
  <c r="K448" i="5"/>
  <c r="J448" i="5"/>
  <c r="I448" i="5"/>
  <c r="H448" i="5"/>
  <c r="G448" i="5"/>
  <c r="F448" i="5"/>
  <c r="E448" i="5"/>
  <c r="D448" i="5"/>
  <c r="C448" i="5"/>
  <c r="O447" i="5"/>
  <c r="N447" i="5"/>
  <c r="M447" i="5"/>
  <c r="L447" i="5"/>
  <c r="K447" i="5"/>
  <c r="J447" i="5"/>
  <c r="I447" i="5"/>
  <c r="H447" i="5"/>
  <c r="G447" i="5"/>
  <c r="F447" i="5"/>
  <c r="E447" i="5"/>
  <c r="D447" i="5"/>
  <c r="C447" i="5"/>
  <c r="O446" i="5"/>
  <c r="N446" i="5"/>
  <c r="M446" i="5"/>
  <c r="L446" i="5"/>
  <c r="K446" i="5"/>
  <c r="J446" i="5"/>
  <c r="I446" i="5"/>
  <c r="H446" i="5"/>
  <c r="G446" i="5"/>
  <c r="F446" i="5"/>
  <c r="E446" i="5"/>
  <c r="D446" i="5"/>
  <c r="C446" i="5"/>
  <c r="O445" i="5"/>
  <c r="N445" i="5"/>
  <c r="M445" i="5"/>
  <c r="L445" i="5"/>
  <c r="K445" i="5"/>
  <c r="J445" i="5"/>
  <c r="I445" i="5"/>
  <c r="H445" i="5"/>
  <c r="G445" i="5"/>
  <c r="F445" i="5"/>
  <c r="E445" i="5"/>
  <c r="D445" i="5"/>
  <c r="C445" i="5"/>
  <c r="O444" i="5"/>
  <c r="N444" i="5"/>
  <c r="M444" i="5"/>
  <c r="L444" i="5"/>
  <c r="K444" i="5"/>
  <c r="J444" i="5"/>
  <c r="I444" i="5"/>
  <c r="H444" i="5"/>
  <c r="G444" i="5"/>
  <c r="F444" i="5"/>
  <c r="E444" i="5"/>
  <c r="D444" i="5"/>
  <c r="C444" i="5"/>
  <c r="O443" i="5"/>
  <c r="N443" i="5"/>
  <c r="M443" i="5"/>
  <c r="L443" i="5"/>
  <c r="K443" i="5"/>
  <c r="J443" i="5"/>
  <c r="I443" i="5"/>
  <c r="H443" i="5"/>
  <c r="G443" i="5"/>
  <c r="F443" i="5"/>
  <c r="E443" i="5"/>
  <c r="D443" i="5"/>
  <c r="C443" i="5"/>
  <c r="O442" i="5"/>
  <c r="N442" i="5"/>
  <c r="M442" i="5"/>
  <c r="L442" i="5"/>
  <c r="K442" i="5"/>
  <c r="J442" i="5"/>
  <c r="I442" i="5"/>
  <c r="H442" i="5"/>
  <c r="G442" i="5"/>
  <c r="F442" i="5"/>
  <c r="E442" i="5"/>
  <c r="D442" i="5"/>
  <c r="C442" i="5"/>
  <c r="O441" i="5"/>
  <c r="N441" i="5"/>
  <c r="M441" i="5"/>
  <c r="L441" i="5"/>
  <c r="K441" i="5"/>
  <c r="J441" i="5"/>
  <c r="I441" i="5"/>
  <c r="H441" i="5"/>
  <c r="G441" i="5"/>
  <c r="F441" i="5"/>
  <c r="E441" i="5"/>
  <c r="D441" i="5"/>
  <c r="C441" i="5"/>
  <c r="O440" i="5"/>
  <c r="N440" i="5"/>
  <c r="M440" i="5"/>
  <c r="L440" i="5"/>
  <c r="K440" i="5"/>
  <c r="J440" i="5"/>
  <c r="I440" i="5"/>
  <c r="H440" i="5"/>
  <c r="G440" i="5"/>
  <c r="F440" i="5"/>
  <c r="E440" i="5"/>
  <c r="D440" i="5"/>
  <c r="C440" i="5"/>
  <c r="O439" i="5"/>
  <c r="N439" i="5"/>
  <c r="M439" i="5"/>
  <c r="L439" i="5"/>
  <c r="K439" i="5"/>
  <c r="J439" i="5"/>
  <c r="I439" i="5"/>
  <c r="H439" i="5"/>
  <c r="G439" i="5"/>
  <c r="F439" i="5"/>
  <c r="E439" i="5"/>
  <c r="D439" i="5"/>
  <c r="C439" i="5"/>
  <c r="O438" i="5"/>
  <c r="N438" i="5"/>
  <c r="M438" i="5"/>
  <c r="L438" i="5"/>
  <c r="K438" i="5"/>
  <c r="J438" i="5"/>
  <c r="I438" i="5"/>
  <c r="H438" i="5"/>
  <c r="G438" i="5"/>
  <c r="F438" i="5"/>
  <c r="E438" i="5"/>
  <c r="D438" i="5"/>
  <c r="C438" i="5"/>
  <c r="O437" i="5"/>
  <c r="N437" i="5"/>
  <c r="M437" i="5"/>
  <c r="L437" i="5"/>
  <c r="K437" i="5"/>
  <c r="J437" i="5"/>
  <c r="I437" i="5"/>
  <c r="H437" i="5"/>
  <c r="G437" i="5"/>
  <c r="F437" i="5"/>
  <c r="E437" i="5"/>
  <c r="D437" i="5"/>
  <c r="C437" i="5"/>
  <c r="O436" i="5"/>
  <c r="N436" i="5"/>
  <c r="M436" i="5"/>
  <c r="L436" i="5"/>
  <c r="K436" i="5"/>
  <c r="J436" i="5"/>
  <c r="I436" i="5"/>
  <c r="H436" i="5"/>
  <c r="G436" i="5"/>
  <c r="F436" i="5"/>
  <c r="E436" i="5"/>
  <c r="D436" i="5"/>
  <c r="C436" i="5"/>
  <c r="O435" i="5"/>
  <c r="N435" i="5"/>
  <c r="M435" i="5"/>
  <c r="L435" i="5"/>
  <c r="K435" i="5"/>
  <c r="J435" i="5"/>
  <c r="I435" i="5"/>
  <c r="H435" i="5"/>
  <c r="G435" i="5"/>
  <c r="F435" i="5"/>
  <c r="E435" i="5"/>
  <c r="D435" i="5"/>
  <c r="C435" i="5"/>
  <c r="O434" i="5"/>
  <c r="N434" i="5"/>
  <c r="M434" i="5"/>
  <c r="L434" i="5"/>
  <c r="K434" i="5"/>
  <c r="J434" i="5"/>
  <c r="I434" i="5"/>
  <c r="H434" i="5"/>
  <c r="G434" i="5"/>
  <c r="F434" i="5"/>
  <c r="E434" i="5"/>
  <c r="D434" i="5"/>
  <c r="C434" i="5"/>
  <c r="O433" i="5"/>
  <c r="N433" i="5"/>
  <c r="M433" i="5"/>
  <c r="L433" i="5"/>
  <c r="K433" i="5"/>
  <c r="J433" i="5"/>
  <c r="I433" i="5"/>
  <c r="H433" i="5"/>
  <c r="G433" i="5"/>
  <c r="F433" i="5"/>
  <c r="E433" i="5"/>
  <c r="D433" i="5"/>
  <c r="C433" i="5"/>
  <c r="O432" i="5"/>
  <c r="N432" i="5"/>
  <c r="M432" i="5"/>
  <c r="L432" i="5"/>
  <c r="K432" i="5"/>
  <c r="J432" i="5"/>
  <c r="I432" i="5"/>
  <c r="H432" i="5"/>
  <c r="G432" i="5"/>
  <c r="F432" i="5"/>
  <c r="E432" i="5"/>
  <c r="D432" i="5"/>
  <c r="C432" i="5"/>
  <c r="O431" i="5"/>
  <c r="N431" i="5"/>
  <c r="M431" i="5"/>
  <c r="L431" i="5"/>
  <c r="K431" i="5"/>
  <c r="J431" i="5"/>
  <c r="I431" i="5"/>
  <c r="H431" i="5"/>
  <c r="G431" i="5"/>
  <c r="F431" i="5"/>
  <c r="E431" i="5"/>
  <c r="D431" i="5"/>
  <c r="C431" i="5"/>
  <c r="O430" i="5"/>
  <c r="N430" i="5"/>
  <c r="M430" i="5"/>
  <c r="L430" i="5"/>
  <c r="K430" i="5"/>
  <c r="J430" i="5"/>
  <c r="I430" i="5"/>
  <c r="H430" i="5"/>
  <c r="G430" i="5"/>
  <c r="F430" i="5"/>
  <c r="E430" i="5"/>
  <c r="D430" i="5"/>
  <c r="C430" i="5"/>
  <c r="O429" i="5"/>
  <c r="N429" i="5"/>
  <c r="M429" i="5"/>
  <c r="L429" i="5"/>
  <c r="K429" i="5"/>
  <c r="J429" i="5"/>
  <c r="I429" i="5"/>
  <c r="H429" i="5"/>
  <c r="G429" i="5"/>
  <c r="F429" i="5"/>
  <c r="E429" i="5"/>
  <c r="D429" i="5"/>
  <c r="C429" i="5"/>
  <c r="O428" i="5"/>
  <c r="N428" i="5"/>
  <c r="M428" i="5"/>
  <c r="L428" i="5"/>
  <c r="K428" i="5"/>
  <c r="J428" i="5"/>
  <c r="I428" i="5"/>
  <c r="H428" i="5"/>
  <c r="G428" i="5"/>
  <c r="F428" i="5"/>
  <c r="E428" i="5"/>
  <c r="D428" i="5"/>
  <c r="C428" i="5"/>
  <c r="O427" i="5"/>
  <c r="N427" i="5"/>
  <c r="M427" i="5"/>
  <c r="L427" i="5"/>
  <c r="K427" i="5"/>
  <c r="J427" i="5"/>
  <c r="I427" i="5"/>
  <c r="H427" i="5"/>
  <c r="G427" i="5"/>
  <c r="F427" i="5"/>
  <c r="E427" i="5"/>
  <c r="D427" i="5"/>
  <c r="C427" i="5"/>
  <c r="O426" i="5"/>
  <c r="N426" i="5"/>
  <c r="M426" i="5"/>
  <c r="L426" i="5"/>
  <c r="K426" i="5"/>
  <c r="J426" i="5"/>
  <c r="I426" i="5"/>
  <c r="H426" i="5"/>
  <c r="G426" i="5"/>
  <c r="F426" i="5"/>
  <c r="E426" i="5"/>
  <c r="D426" i="5"/>
  <c r="C426" i="5"/>
  <c r="O425" i="5"/>
  <c r="N425" i="5"/>
  <c r="M425" i="5"/>
  <c r="L425" i="5"/>
  <c r="K425" i="5"/>
  <c r="J425" i="5"/>
  <c r="I425" i="5"/>
  <c r="H425" i="5"/>
  <c r="G425" i="5"/>
  <c r="F425" i="5"/>
  <c r="E425" i="5"/>
  <c r="D425" i="5"/>
  <c r="C425" i="5"/>
  <c r="O424" i="5"/>
  <c r="N424" i="5"/>
  <c r="M424" i="5"/>
  <c r="L424" i="5"/>
  <c r="K424" i="5"/>
  <c r="J424" i="5"/>
  <c r="I424" i="5"/>
  <c r="H424" i="5"/>
  <c r="G424" i="5"/>
  <c r="F424" i="5"/>
  <c r="E424" i="5"/>
  <c r="D424" i="5"/>
  <c r="C424" i="5"/>
  <c r="O423" i="5"/>
  <c r="N423" i="5"/>
  <c r="M423" i="5"/>
  <c r="L423" i="5"/>
  <c r="K423" i="5"/>
  <c r="J423" i="5"/>
  <c r="I423" i="5"/>
  <c r="H423" i="5"/>
  <c r="G423" i="5"/>
  <c r="F423" i="5"/>
  <c r="E423" i="5"/>
  <c r="D423" i="5"/>
  <c r="C423" i="5"/>
  <c r="O422" i="5"/>
  <c r="N422" i="5"/>
  <c r="M422" i="5"/>
  <c r="L422" i="5"/>
  <c r="K422" i="5"/>
  <c r="J422" i="5"/>
  <c r="I422" i="5"/>
  <c r="H422" i="5"/>
  <c r="G422" i="5"/>
  <c r="F422" i="5"/>
  <c r="E422" i="5"/>
  <c r="D422" i="5"/>
  <c r="C422" i="5"/>
  <c r="O414" i="5"/>
  <c r="N414" i="5"/>
  <c r="M414" i="5"/>
  <c r="L414" i="5"/>
  <c r="K414" i="5"/>
  <c r="J414" i="5"/>
  <c r="I414" i="5"/>
  <c r="H414" i="5"/>
  <c r="G414" i="5"/>
  <c r="F414" i="5"/>
  <c r="E414" i="5"/>
  <c r="D414" i="5"/>
  <c r="C414" i="5"/>
  <c r="O413" i="5"/>
  <c r="N413" i="5"/>
  <c r="M413" i="5"/>
  <c r="L413" i="5"/>
  <c r="K413" i="5"/>
  <c r="J413" i="5"/>
  <c r="I413" i="5"/>
  <c r="H413" i="5"/>
  <c r="G413" i="5"/>
  <c r="F413" i="5"/>
  <c r="E413" i="5"/>
  <c r="D413" i="5"/>
  <c r="C413" i="5"/>
  <c r="O412" i="5"/>
  <c r="N412" i="5"/>
  <c r="M412" i="5"/>
  <c r="L412" i="5"/>
  <c r="K412" i="5"/>
  <c r="J412" i="5"/>
  <c r="I412" i="5"/>
  <c r="H412" i="5"/>
  <c r="G412" i="5"/>
  <c r="F412" i="5"/>
  <c r="E412" i="5"/>
  <c r="D412" i="5"/>
  <c r="C412" i="5"/>
  <c r="O411" i="5"/>
  <c r="N411" i="5"/>
  <c r="M411" i="5"/>
  <c r="L411" i="5"/>
  <c r="K411" i="5"/>
  <c r="J411" i="5"/>
  <c r="I411" i="5"/>
  <c r="H411" i="5"/>
  <c r="G411" i="5"/>
  <c r="F411" i="5"/>
  <c r="E411" i="5"/>
  <c r="D411" i="5"/>
  <c r="C411" i="5"/>
  <c r="O410" i="5"/>
  <c r="N410" i="5"/>
  <c r="M410" i="5"/>
  <c r="L410" i="5"/>
  <c r="K410" i="5"/>
  <c r="J410" i="5"/>
  <c r="I410" i="5"/>
  <c r="H410" i="5"/>
  <c r="G410" i="5"/>
  <c r="F410" i="5"/>
  <c r="E410" i="5"/>
  <c r="D410" i="5"/>
  <c r="C410" i="5"/>
  <c r="O409" i="5"/>
  <c r="N409" i="5"/>
  <c r="M409" i="5"/>
  <c r="L409" i="5"/>
  <c r="K409" i="5"/>
  <c r="J409" i="5"/>
  <c r="I409" i="5"/>
  <c r="H409" i="5"/>
  <c r="G409" i="5"/>
  <c r="F409" i="5"/>
  <c r="E409" i="5"/>
  <c r="D409" i="5"/>
  <c r="C409" i="5"/>
  <c r="O408" i="5"/>
  <c r="N408" i="5"/>
  <c r="M408" i="5"/>
  <c r="L408" i="5"/>
  <c r="K408" i="5"/>
  <c r="J408" i="5"/>
  <c r="I408" i="5"/>
  <c r="H408" i="5"/>
  <c r="G408" i="5"/>
  <c r="F408" i="5"/>
  <c r="E408" i="5"/>
  <c r="D408" i="5"/>
  <c r="C408" i="5"/>
  <c r="O407" i="5"/>
  <c r="N407" i="5"/>
  <c r="M407" i="5"/>
  <c r="L407" i="5"/>
  <c r="K407" i="5"/>
  <c r="J407" i="5"/>
  <c r="I407" i="5"/>
  <c r="H407" i="5"/>
  <c r="G407" i="5"/>
  <c r="F407" i="5"/>
  <c r="E407" i="5"/>
  <c r="D407" i="5"/>
  <c r="C407" i="5"/>
  <c r="O406" i="5"/>
  <c r="N406" i="5"/>
  <c r="M406" i="5"/>
  <c r="L406" i="5"/>
  <c r="K406" i="5"/>
  <c r="J406" i="5"/>
  <c r="I406" i="5"/>
  <c r="H406" i="5"/>
  <c r="G406" i="5"/>
  <c r="F406" i="5"/>
  <c r="E406" i="5"/>
  <c r="D406" i="5"/>
  <c r="C406" i="5"/>
  <c r="O405" i="5"/>
  <c r="N405" i="5"/>
  <c r="M405" i="5"/>
  <c r="L405" i="5"/>
  <c r="K405" i="5"/>
  <c r="J405" i="5"/>
  <c r="I405" i="5"/>
  <c r="H405" i="5"/>
  <c r="G405" i="5"/>
  <c r="F405" i="5"/>
  <c r="E405" i="5"/>
  <c r="D405" i="5"/>
  <c r="C405" i="5"/>
  <c r="O404" i="5"/>
  <c r="N404" i="5"/>
  <c r="M404" i="5"/>
  <c r="L404" i="5"/>
  <c r="K404" i="5"/>
  <c r="J404" i="5"/>
  <c r="I404" i="5"/>
  <c r="H404" i="5"/>
  <c r="G404" i="5"/>
  <c r="F404" i="5"/>
  <c r="E404" i="5"/>
  <c r="D404" i="5"/>
  <c r="C404" i="5"/>
  <c r="O403" i="5"/>
  <c r="N403" i="5"/>
  <c r="M403" i="5"/>
  <c r="L403" i="5"/>
  <c r="K403" i="5"/>
  <c r="J403" i="5"/>
  <c r="I403" i="5"/>
  <c r="H403" i="5"/>
  <c r="G403" i="5"/>
  <c r="F403" i="5"/>
  <c r="E403" i="5"/>
  <c r="D403" i="5"/>
  <c r="C403" i="5"/>
  <c r="O402" i="5"/>
  <c r="N402" i="5"/>
  <c r="M402" i="5"/>
  <c r="L402" i="5"/>
  <c r="K402" i="5"/>
  <c r="J402" i="5"/>
  <c r="I402" i="5"/>
  <c r="H402" i="5"/>
  <c r="G402" i="5"/>
  <c r="F402" i="5"/>
  <c r="E402" i="5"/>
  <c r="D402" i="5"/>
  <c r="C402" i="5"/>
  <c r="O401" i="5"/>
  <c r="N401" i="5"/>
  <c r="M401" i="5"/>
  <c r="L401" i="5"/>
  <c r="K401" i="5"/>
  <c r="J401" i="5"/>
  <c r="I401" i="5"/>
  <c r="H401" i="5"/>
  <c r="G401" i="5"/>
  <c r="F401" i="5"/>
  <c r="E401" i="5"/>
  <c r="D401" i="5"/>
  <c r="C401" i="5"/>
  <c r="O400" i="5"/>
  <c r="N400" i="5"/>
  <c r="M400" i="5"/>
  <c r="L400" i="5"/>
  <c r="K400" i="5"/>
  <c r="J400" i="5"/>
  <c r="I400" i="5"/>
  <c r="H400" i="5"/>
  <c r="G400" i="5"/>
  <c r="F400" i="5"/>
  <c r="E400" i="5"/>
  <c r="D400" i="5"/>
  <c r="C400" i="5"/>
  <c r="O399" i="5"/>
  <c r="N399" i="5"/>
  <c r="M399" i="5"/>
  <c r="L399" i="5"/>
  <c r="K399" i="5"/>
  <c r="J399" i="5"/>
  <c r="I399" i="5"/>
  <c r="H399" i="5"/>
  <c r="G399" i="5"/>
  <c r="F399" i="5"/>
  <c r="E399" i="5"/>
  <c r="D399" i="5"/>
  <c r="C399" i="5"/>
  <c r="O398" i="5"/>
  <c r="N398" i="5"/>
  <c r="M398" i="5"/>
  <c r="L398" i="5"/>
  <c r="K398" i="5"/>
  <c r="J398" i="5"/>
  <c r="I398" i="5"/>
  <c r="H398" i="5"/>
  <c r="G398" i="5"/>
  <c r="F398" i="5"/>
  <c r="E398" i="5"/>
  <c r="D398" i="5"/>
  <c r="C398" i="5"/>
  <c r="O397" i="5"/>
  <c r="N397" i="5"/>
  <c r="M397" i="5"/>
  <c r="L397" i="5"/>
  <c r="K397" i="5"/>
  <c r="J397" i="5"/>
  <c r="I397" i="5"/>
  <c r="H397" i="5"/>
  <c r="G397" i="5"/>
  <c r="F397" i="5"/>
  <c r="E397" i="5"/>
  <c r="D397" i="5"/>
  <c r="C397" i="5"/>
  <c r="O396" i="5"/>
  <c r="N396" i="5"/>
  <c r="M396" i="5"/>
  <c r="L396" i="5"/>
  <c r="K396" i="5"/>
  <c r="J396" i="5"/>
  <c r="I396" i="5"/>
  <c r="H396" i="5"/>
  <c r="G396" i="5"/>
  <c r="F396" i="5"/>
  <c r="E396" i="5"/>
  <c r="D396" i="5"/>
  <c r="C396" i="5"/>
  <c r="O395" i="5"/>
  <c r="N395" i="5"/>
  <c r="M395" i="5"/>
  <c r="L395" i="5"/>
  <c r="K395" i="5"/>
  <c r="J395" i="5"/>
  <c r="I395" i="5"/>
  <c r="H395" i="5"/>
  <c r="G395" i="5"/>
  <c r="F395" i="5"/>
  <c r="E395" i="5"/>
  <c r="D395" i="5"/>
  <c r="C395" i="5"/>
  <c r="O394" i="5"/>
  <c r="N394" i="5"/>
  <c r="M394" i="5"/>
  <c r="L394" i="5"/>
  <c r="K394" i="5"/>
  <c r="J394" i="5"/>
  <c r="I394" i="5"/>
  <c r="H394" i="5"/>
  <c r="G394" i="5"/>
  <c r="F394" i="5"/>
  <c r="E394" i="5"/>
  <c r="D394" i="5"/>
  <c r="C394" i="5"/>
  <c r="O393" i="5"/>
  <c r="N393" i="5"/>
  <c r="M393" i="5"/>
  <c r="L393" i="5"/>
  <c r="K393" i="5"/>
  <c r="J393" i="5"/>
  <c r="I393" i="5"/>
  <c r="H393" i="5"/>
  <c r="G393" i="5"/>
  <c r="F393" i="5"/>
  <c r="E393" i="5"/>
  <c r="D393" i="5"/>
  <c r="C393" i="5"/>
  <c r="O392" i="5"/>
  <c r="N392" i="5"/>
  <c r="M392" i="5"/>
  <c r="L392" i="5"/>
  <c r="K392" i="5"/>
  <c r="J392" i="5"/>
  <c r="I392" i="5"/>
  <c r="H392" i="5"/>
  <c r="G392" i="5"/>
  <c r="F392" i="5"/>
  <c r="E392" i="5"/>
  <c r="D392" i="5"/>
  <c r="C392" i="5"/>
  <c r="O391" i="5"/>
  <c r="N391" i="5"/>
  <c r="M391" i="5"/>
  <c r="L391" i="5"/>
  <c r="K391" i="5"/>
  <c r="J391" i="5"/>
  <c r="I391" i="5"/>
  <c r="H391" i="5"/>
  <c r="G391" i="5"/>
  <c r="F391" i="5"/>
  <c r="E391" i="5"/>
  <c r="D391" i="5"/>
  <c r="C391" i="5"/>
  <c r="O390" i="5"/>
  <c r="N390" i="5"/>
  <c r="M390" i="5"/>
  <c r="L390" i="5"/>
  <c r="K390" i="5"/>
  <c r="J390" i="5"/>
  <c r="I390" i="5"/>
  <c r="H390" i="5"/>
  <c r="G390" i="5"/>
  <c r="F390" i="5"/>
  <c r="E390" i="5"/>
  <c r="D390" i="5"/>
  <c r="C390" i="5"/>
  <c r="O389" i="5"/>
  <c r="N389" i="5"/>
  <c r="M389" i="5"/>
  <c r="L389" i="5"/>
  <c r="K389" i="5"/>
  <c r="J389" i="5"/>
  <c r="I389" i="5"/>
  <c r="H389" i="5"/>
  <c r="G389" i="5"/>
  <c r="F389" i="5"/>
  <c r="E389" i="5"/>
  <c r="D389" i="5"/>
  <c r="C389" i="5"/>
  <c r="O388" i="5"/>
  <c r="N388" i="5"/>
  <c r="M388" i="5"/>
  <c r="L388" i="5"/>
  <c r="K388" i="5"/>
  <c r="J388" i="5"/>
  <c r="I388" i="5"/>
  <c r="H388" i="5"/>
  <c r="G388" i="5"/>
  <c r="F388" i="5"/>
  <c r="E388" i="5"/>
  <c r="D388" i="5"/>
  <c r="C388" i="5"/>
  <c r="O387" i="5"/>
  <c r="N387" i="5"/>
  <c r="M387" i="5"/>
  <c r="L387" i="5"/>
  <c r="K387" i="5"/>
  <c r="J387" i="5"/>
  <c r="I387" i="5"/>
  <c r="H387" i="5"/>
  <c r="G387" i="5"/>
  <c r="F387" i="5"/>
  <c r="E387" i="5"/>
  <c r="D387" i="5"/>
  <c r="C387" i="5"/>
  <c r="O386" i="5"/>
  <c r="N386" i="5"/>
  <c r="M386" i="5"/>
  <c r="L386" i="5"/>
  <c r="K386" i="5"/>
  <c r="J386" i="5"/>
  <c r="I386" i="5"/>
  <c r="H386" i="5"/>
  <c r="G386" i="5"/>
  <c r="F386" i="5"/>
  <c r="E386" i="5"/>
  <c r="D386" i="5"/>
  <c r="C386" i="5"/>
  <c r="O385" i="5"/>
  <c r="N385" i="5"/>
  <c r="M385" i="5"/>
  <c r="L385" i="5"/>
  <c r="K385" i="5"/>
  <c r="J385" i="5"/>
  <c r="I385" i="5"/>
  <c r="H385" i="5"/>
  <c r="G385" i="5"/>
  <c r="F385" i="5"/>
  <c r="E385" i="5"/>
  <c r="D385" i="5"/>
  <c r="C385" i="5"/>
  <c r="O384" i="5"/>
  <c r="N384" i="5"/>
  <c r="M384" i="5"/>
  <c r="L384" i="5"/>
  <c r="K384" i="5"/>
  <c r="J384" i="5"/>
  <c r="I384" i="5"/>
  <c r="H384" i="5"/>
  <c r="G384" i="5"/>
  <c r="F384" i="5"/>
  <c r="E384" i="5"/>
  <c r="D384" i="5"/>
  <c r="C384" i="5"/>
  <c r="O383" i="5"/>
  <c r="N383" i="5"/>
  <c r="M383" i="5"/>
  <c r="L383" i="5"/>
  <c r="K383" i="5"/>
  <c r="J383" i="5"/>
  <c r="I383" i="5"/>
  <c r="H383" i="5"/>
  <c r="G383" i="5"/>
  <c r="F383" i="5"/>
  <c r="E383" i="5"/>
  <c r="D383" i="5"/>
  <c r="C383" i="5"/>
  <c r="O382" i="5"/>
  <c r="N382" i="5"/>
  <c r="M382" i="5"/>
  <c r="L382" i="5"/>
  <c r="K382" i="5"/>
  <c r="J382" i="5"/>
  <c r="I382" i="5"/>
  <c r="H382" i="5"/>
  <c r="G382" i="5"/>
  <c r="F382" i="5"/>
  <c r="E382" i="5"/>
  <c r="D382" i="5"/>
  <c r="C382" i="5"/>
  <c r="O381" i="5"/>
  <c r="N381" i="5"/>
  <c r="M381" i="5"/>
  <c r="L381" i="5"/>
  <c r="K381" i="5"/>
  <c r="J381" i="5"/>
  <c r="I381" i="5"/>
  <c r="H381" i="5"/>
  <c r="G381" i="5"/>
  <c r="F381" i="5"/>
  <c r="E381" i="5"/>
  <c r="D381" i="5"/>
  <c r="C381" i="5"/>
  <c r="O380" i="5"/>
  <c r="N380" i="5"/>
  <c r="M380" i="5"/>
  <c r="L380" i="5"/>
  <c r="K380" i="5"/>
  <c r="J380" i="5"/>
  <c r="I380" i="5"/>
  <c r="H380" i="5"/>
  <c r="G380" i="5"/>
  <c r="F380" i="5"/>
  <c r="E380" i="5"/>
  <c r="D380" i="5"/>
  <c r="C380" i="5"/>
  <c r="O379" i="5"/>
  <c r="N379" i="5"/>
  <c r="M379" i="5"/>
  <c r="L379" i="5"/>
  <c r="K379" i="5"/>
  <c r="J379" i="5"/>
  <c r="I379" i="5"/>
  <c r="H379" i="5"/>
  <c r="G379" i="5"/>
  <c r="F379" i="5"/>
  <c r="E379" i="5"/>
  <c r="D379" i="5"/>
  <c r="C379" i="5"/>
  <c r="O378" i="5"/>
  <c r="N378" i="5"/>
  <c r="M378" i="5"/>
  <c r="L378" i="5"/>
  <c r="K378" i="5"/>
  <c r="J378" i="5"/>
  <c r="I378" i="5"/>
  <c r="H378" i="5"/>
  <c r="G378" i="5"/>
  <c r="F378" i="5"/>
  <c r="E378" i="5"/>
  <c r="D378" i="5"/>
  <c r="C378" i="5"/>
  <c r="O377" i="5"/>
  <c r="N377" i="5"/>
  <c r="M377" i="5"/>
  <c r="L377" i="5"/>
  <c r="K377" i="5"/>
  <c r="J377" i="5"/>
  <c r="I377" i="5"/>
  <c r="H377" i="5"/>
  <c r="G377" i="5"/>
  <c r="F377" i="5"/>
  <c r="E377" i="5"/>
  <c r="D377" i="5"/>
  <c r="C377" i="5"/>
  <c r="O376" i="5"/>
  <c r="N376" i="5"/>
  <c r="M376" i="5"/>
  <c r="L376" i="5"/>
  <c r="K376" i="5"/>
  <c r="J376" i="5"/>
  <c r="I376" i="5"/>
  <c r="H376" i="5"/>
  <c r="G376" i="5"/>
  <c r="F376" i="5"/>
  <c r="E376" i="5"/>
  <c r="D376" i="5"/>
  <c r="C376" i="5"/>
  <c r="O375" i="5"/>
  <c r="N375" i="5"/>
  <c r="M375" i="5"/>
  <c r="L375" i="5"/>
  <c r="K375" i="5"/>
  <c r="J375" i="5"/>
  <c r="I375" i="5"/>
  <c r="H375" i="5"/>
  <c r="G375" i="5"/>
  <c r="F375" i="5"/>
  <c r="E375" i="5"/>
  <c r="D375" i="5"/>
  <c r="C375" i="5"/>
  <c r="O374" i="5"/>
  <c r="N374" i="5"/>
  <c r="M374" i="5"/>
  <c r="L374" i="5"/>
  <c r="K374" i="5"/>
  <c r="J374" i="5"/>
  <c r="I374" i="5"/>
  <c r="H374" i="5"/>
  <c r="G374" i="5"/>
  <c r="F374" i="5"/>
  <c r="E374" i="5"/>
  <c r="D374" i="5"/>
  <c r="C374" i="5"/>
  <c r="O373" i="5"/>
  <c r="N373" i="5"/>
  <c r="M373" i="5"/>
  <c r="L373" i="5"/>
  <c r="K373" i="5"/>
  <c r="J373" i="5"/>
  <c r="I373" i="5"/>
  <c r="H373" i="5"/>
  <c r="G373" i="5"/>
  <c r="F373" i="5"/>
  <c r="E373" i="5"/>
  <c r="D373" i="5"/>
  <c r="C373" i="5"/>
  <c r="O372" i="5"/>
  <c r="N372" i="5"/>
  <c r="M372" i="5"/>
  <c r="L372" i="5"/>
  <c r="K372" i="5"/>
  <c r="J372" i="5"/>
  <c r="I372" i="5"/>
  <c r="H372" i="5"/>
  <c r="G372" i="5"/>
  <c r="F372" i="5"/>
  <c r="E372" i="5"/>
  <c r="D372" i="5"/>
  <c r="C372" i="5"/>
  <c r="O371" i="5"/>
  <c r="N371" i="5"/>
  <c r="M371" i="5"/>
  <c r="L371" i="5"/>
  <c r="K371" i="5"/>
  <c r="J371" i="5"/>
  <c r="I371" i="5"/>
  <c r="H371" i="5"/>
  <c r="G371" i="5"/>
  <c r="F371" i="5"/>
  <c r="E371" i="5"/>
  <c r="D371" i="5"/>
  <c r="C371" i="5"/>
  <c r="O363" i="5"/>
  <c r="N363" i="5"/>
  <c r="M363" i="5"/>
  <c r="L363" i="5"/>
  <c r="K363" i="5"/>
  <c r="J363" i="5"/>
  <c r="I363" i="5"/>
  <c r="H363" i="5"/>
  <c r="G363" i="5"/>
  <c r="F363" i="5"/>
  <c r="E363" i="5"/>
  <c r="D363" i="5"/>
  <c r="C363" i="5"/>
  <c r="O362" i="5"/>
  <c r="N362" i="5"/>
  <c r="M362" i="5"/>
  <c r="L362" i="5"/>
  <c r="K362" i="5"/>
  <c r="J362" i="5"/>
  <c r="I362" i="5"/>
  <c r="H362" i="5"/>
  <c r="G362" i="5"/>
  <c r="F362" i="5"/>
  <c r="E362" i="5"/>
  <c r="D362" i="5"/>
  <c r="C362" i="5"/>
  <c r="O361" i="5"/>
  <c r="N361" i="5"/>
  <c r="M361" i="5"/>
  <c r="L361" i="5"/>
  <c r="K361" i="5"/>
  <c r="J361" i="5"/>
  <c r="I361" i="5"/>
  <c r="H361" i="5"/>
  <c r="G361" i="5"/>
  <c r="F361" i="5"/>
  <c r="E361" i="5"/>
  <c r="D361" i="5"/>
  <c r="C361" i="5"/>
  <c r="O360" i="5"/>
  <c r="N360" i="5"/>
  <c r="M360" i="5"/>
  <c r="L360" i="5"/>
  <c r="K360" i="5"/>
  <c r="J360" i="5"/>
  <c r="I360" i="5"/>
  <c r="H360" i="5"/>
  <c r="G360" i="5"/>
  <c r="F360" i="5"/>
  <c r="E360" i="5"/>
  <c r="D360" i="5"/>
  <c r="C360" i="5"/>
  <c r="O359" i="5"/>
  <c r="N359" i="5"/>
  <c r="M359" i="5"/>
  <c r="L359" i="5"/>
  <c r="K359" i="5"/>
  <c r="J359" i="5"/>
  <c r="I359" i="5"/>
  <c r="H359" i="5"/>
  <c r="G359" i="5"/>
  <c r="F359" i="5"/>
  <c r="E359" i="5"/>
  <c r="D359" i="5"/>
  <c r="C359" i="5"/>
  <c r="O358" i="5"/>
  <c r="N358" i="5"/>
  <c r="M358" i="5"/>
  <c r="L358" i="5"/>
  <c r="K358" i="5"/>
  <c r="J358" i="5"/>
  <c r="I358" i="5"/>
  <c r="H358" i="5"/>
  <c r="G358" i="5"/>
  <c r="F358" i="5"/>
  <c r="E358" i="5"/>
  <c r="D358" i="5"/>
  <c r="C358" i="5"/>
  <c r="O357" i="5"/>
  <c r="N357" i="5"/>
  <c r="M357" i="5"/>
  <c r="L357" i="5"/>
  <c r="K357" i="5"/>
  <c r="J357" i="5"/>
  <c r="I357" i="5"/>
  <c r="H357" i="5"/>
  <c r="G357" i="5"/>
  <c r="F357" i="5"/>
  <c r="E357" i="5"/>
  <c r="D357" i="5"/>
  <c r="C357" i="5"/>
  <c r="O356" i="5"/>
  <c r="N356" i="5"/>
  <c r="M356" i="5"/>
  <c r="L356" i="5"/>
  <c r="K356" i="5"/>
  <c r="J356" i="5"/>
  <c r="I356" i="5"/>
  <c r="H356" i="5"/>
  <c r="G356" i="5"/>
  <c r="F356" i="5"/>
  <c r="E356" i="5"/>
  <c r="D356" i="5"/>
  <c r="C356" i="5"/>
  <c r="O355" i="5"/>
  <c r="N355" i="5"/>
  <c r="M355" i="5"/>
  <c r="L355" i="5"/>
  <c r="K355" i="5"/>
  <c r="J355" i="5"/>
  <c r="I355" i="5"/>
  <c r="H355" i="5"/>
  <c r="G355" i="5"/>
  <c r="F355" i="5"/>
  <c r="E355" i="5"/>
  <c r="D355" i="5"/>
  <c r="C355" i="5"/>
  <c r="O354" i="5"/>
  <c r="N354" i="5"/>
  <c r="M354" i="5"/>
  <c r="L354" i="5"/>
  <c r="K354" i="5"/>
  <c r="J354" i="5"/>
  <c r="I354" i="5"/>
  <c r="H354" i="5"/>
  <c r="G354" i="5"/>
  <c r="F354" i="5"/>
  <c r="E354" i="5"/>
  <c r="D354" i="5"/>
  <c r="C354" i="5"/>
  <c r="O353" i="5"/>
  <c r="N353" i="5"/>
  <c r="M353" i="5"/>
  <c r="L353" i="5"/>
  <c r="K353" i="5"/>
  <c r="J353" i="5"/>
  <c r="I353" i="5"/>
  <c r="H353" i="5"/>
  <c r="G353" i="5"/>
  <c r="F353" i="5"/>
  <c r="E353" i="5"/>
  <c r="D353" i="5"/>
  <c r="C353" i="5"/>
  <c r="O352" i="5"/>
  <c r="N352" i="5"/>
  <c r="M352" i="5"/>
  <c r="L352" i="5"/>
  <c r="K352" i="5"/>
  <c r="J352" i="5"/>
  <c r="I352" i="5"/>
  <c r="H352" i="5"/>
  <c r="G352" i="5"/>
  <c r="F352" i="5"/>
  <c r="E352" i="5"/>
  <c r="D352" i="5"/>
  <c r="C352" i="5"/>
  <c r="O351" i="5"/>
  <c r="N351" i="5"/>
  <c r="M351" i="5"/>
  <c r="L351" i="5"/>
  <c r="K351" i="5"/>
  <c r="J351" i="5"/>
  <c r="I351" i="5"/>
  <c r="H351" i="5"/>
  <c r="G351" i="5"/>
  <c r="F351" i="5"/>
  <c r="E351" i="5"/>
  <c r="D351" i="5"/>
  <c r="C351" i="5"/>
  <c r="O350" i="5"/>
  <c r="N350" i="5"/>
  <c r="M350" i="5"/>
  <c r="L350" i="5"/>
  <c r="K350" i="5"/>
  <c r="J350" i="5"/>
  <c r="I350" i="5"/>
  <c r="H350" i="5"/>
  <c r="G350" i="5"/>
  <c r="F350" i="5"/>
  <c r="E350" i="5"/>
  <c r="D350" i="5"/>
  <c r="C350" i="5"/>
  <c r="O349" i="5"/>
  <c r="N349" i="5"/>
  <c r="M349" i="5"/>
  <c r="L349" i="5"/>
  <c r="K349" i="5"/>
  <c r="J349" i="5"/>
  <c r="I349" i="5"/>
  <c r="H349" i="5"/>
  <c r="G349" i="5"/>
  <c r="F349" i="5"/>
  <c r="E349" i="5"/>
  <c r="D349" i="5"/>
  <c r="C349" i="5"/>
  <c r="O348" i="5"/>
  <c r="N348" i="5"/>
  <c r="M348" i="5"/>
  <c r="L348" i="5"/>
  <c r="K348" i="5"/>
  <c r="J348" i="5"/>
  <c r="I348" i="5"/>
  <c r="H348" i="5"/>
  <c r="G348" i="5"/>
  <c r="F348" i="5"/>
  <c r="E348" i="5"/>
  <c r="D348" i="5"/>
  <c r="C348" i="5"/>
  <c r="O347" i="5"/>
  <c r="N347" i="5"/>
  <c r="M347" i="5"/>
  <c r="L347" i="5"/>
  <c r="K347" i="5"/>
  <c r="J347" i="5"/>
  <c r="I347" i="5"/>
  <c r="H347" i="5"/>
  <c r="G347" i="5"/>
  <c r="F347" i="5"/>
  <c r="E347" i="5"/>
  <c r="D347" i="5"/>
  <c r="C347" i="5"/>
  <c r="O346" i="5"/>
  <c r="N346" i="5"/>
  <c r="M346" i="5"/>
  <c r="L346" i="5"/>
  <c r="K346" i="5"/>
  <c r="J346" i="5"/>
  <c r="I346" i="5"/>
  <c r="H346" i="5"/>
  <c r="G346" i="5"/>
  <c r="F346" i="5"/>
  <c r="E346" i="5"/>
  <c r="D346" i="5"/>
  <c r="C346" i="5"/>
  <c r="O345" i="5"/>
  <c r="N345" i="5"/>
  <c r="M345" i="5"/>
  <c r="L345" i="5"/>
  <c r="K345" i="5"/>
  <c r="J345" i="5"/>
  <c r="I345" i="5"/>
  <c r="H345" i="5"/>
  <c r="G345" i="5"/>
  <c r="F345" i="5"/>
  <c r="E345" i="5"/>
  <c r="D345" i="5"/>
  <c r="C345" i="5"/>
  <c r="O344" i="5"/>
  <c r="N344" i="5"/>
  <c r="M344" i="5"/>
  <c r="L344" i="5"/>
  <c r="K344" i="5"/>
  <c r="J344" i="5"/>
  <c r="I344" i="5"/>
  <c r="H344" i="5"/>
  <c r="G344" i="5"/>
  <c r="F344" i="5"/>
  <c r="E344" i="5"/>
  <c r="D344" i="5"/>
  <c r="C344" i="5"/>
  <c r="O343" i="5"/>
  <c r="N343" i="5"/>
  <c r="M343" i="5"/>
  <c r="L343" i="5"/>
  <c r="K343" i="5"/>
  <c r="J343" i="5"/>
  <c r="I343" i="5"/>
  <c r="H343" i="5"/>
  <c r="G343" i="5"/>
  <c r="F343" i="5"/>
  <c r="E343" i="5"/>
  <c r="D343" i="5"/>
  <c r="C343" i="5"/>
  <c r="O342" i="5"/>
  <c r="N342" i="5"/>
  <c r="M342" i="5"/>
  <c r="L342" i="5"/>
  <c r="K342" i="5"/>
  <c r="J342" i="5"/>
  <c r="I342" i="5"/>
  <c r="H342" i="5"/>
  <c r="G342" i="5"/>
  <c r="F342" i="5"/>
  <c r="E342" i="5"/>
  <c r="D342" i="5"/>
  <c r="C342" i="5"/>
  <c r="O341" i="5"/>
  <c r="N341" i="5"/>
  <c r="M341" i="5"/>
  <c r="L341" i="5"/>
  <c r="K341" i="5"/>
  <c r="J341" i="5"/>
  <c r="I341" i="5"/>
  <c r="H341" i="5"/>
  <c r="G341" i="5"/>
  <c r="F341" i="5"/>
  <c r="E341" i="5"/>
  <c r="D341" i="5"/>
  <c r="C341" i="5"/>
  <c r="O340" i="5"/>
  <c r="N340" i="5"/>
  <c r="M340" i="5"/>
  <c r="L340" i="5"/>
  <c r="K340" i="5"/>
  <c r="J340" i="5"/>
  <c r="I340" i="5"/>
  <c r="H340" i="5"/>
  <c r="G340" i="5"/>
  <c r="F340" i="5"/>
  <c r="E340" i="5"/>
  <c r="D340" i="5"/>
  <c r="C340" i="5"/>
  <c r="O339" i="5"/>
  <c r="N339" i="5"/>
  <c r="M339" i="5"/>
  <c r="L339" i="5"/>
  <c r="K339" i="5"/>
  <c r="J339" i="5"/>
  <c r="I339" i="5"/>
  <c r="H339" i="5"/>
  <c r="G339" i="5"/>
  <c r="F339" i="5"/>
  <c r="E339" i="5"/>
  <c r="D339" i="5"/>
  <c r="C339" i="5"/>
  <c r="O338" i="5"/>
  <c r="N338" i="5"/>
  <c r="M338" i="5"/>
  <c r="L338" i="5"/>
  <c r="K338" i="5"/>
  <c r="J338" i="5"/>
  <c r="I338" i="5"/>
  <c r="H338" i="5"/>
  <c r="G338" i="5"/>
  <c r="F338" i="5"/>
  <c r="E338" i="5"/>
  <c r="D338" i="5"/>
  <c r="C338" i="5"/>
  <c r="O337" i="5"/>
  <c r="N337" i="5"/>
  <c r="M337" i="5"/>
  <c r="L337" i="5"/>
  <c r="K337" i="5"/>
  <c r="J337" i="5"/>
  <c r="I337" i="5"/>
  <c r="H337" i="5"/>
  <c r="G337" i="5"/>
  <c r="F337" i="5"/>
  <c r="E337" i="5"/>
  <c r="D337" i="5"/>
  <c r="C337" i="5"/>
  <c r="O336" i="5"/>
  <c r="N336" i="5"/>
  <c r="M336" i="5"/>
  <c r="L336" i="5"/>
  <c r="K336" i="5"/>
  <c r="J336" i="5"/>
  <c r="I336" i="5"/>
  <c r="H336" i="5"/>
  <c r="G336" i="5"/>
  <c r="F336" i="5"/>
  <c r="E336" i="5"/>
  <c r="D336" i="5"/>
  <c r="C336" i="5"/>
  <c r="O335" i="5"/>
  <c r="N335" i="5"/>
  <c r="M335" i="5"/>
  <c r="L335" i="5"/>
  <c r="K335" i="5"/>
  <c r="J335" i="5"/>
  <c r="I335" i="5"/>
  <c r="H335" i="5"/>
  <c r="G335" i="5"/>
  <c r="F335" i="5"/>
  <c r="E335" i="5"/>
  <c r="D335" i="5"/>
  <c r="C335" i="5"/>
  <c r="O334" i="5"/>
  <c r="N334" i="5"/>
  <c r="M334" i="5"/>
  <c r="L334" i="5"/>
  <c r="K334" i="5"/>
  <c r="J334" i="5"/>
  <c r="I334" i="5"/>
  <c r="H334" i="5"/>
  <c r="G334" i="5"/>
  <c r="F334" i="5"/>
  <c r="E334" i="5"/>
  <c r="D334" i="5"/>
  <c r="C334" i="5"/>
  <c r="O333" i="5"/>
  <c r="N333" i="5"/>
  <c r="M333" i="5"/>
  <c r="L333" i="5"/>
  <c r="K333" i="5"/>
  <c r="J333" i="5"/>
  <c r="I333" i="5"/>
  <c r="H333" i="5"/>
  <c r="G333" i="5"/>
  <c r="F333" i="5"/>
  <c r="E333" i="5"/>
  <c r="D333" i="5"/>
  <c r="C333" i="5"/>
  <c r="O332" i="5"/>
  <c r="N332" i="5"/>
  <c r="M332" i="5"/>
  <c r="L332" i="5"/>
  <c r="K332" i="5"/>
  <c r="J332" i="5"/>
  <c r="I332" i="5"/>
  <c r="H332" i="5"/>
  <c r="G332" i="5"/>
  <c r="F332" i="5"/>
  <c r="E332" i="5"/>
  <c r="D332" i="5"/>
  <c r="C332" i="5"/>
  <c r="O331" i="5"/>
  <c r="N331" i="5"/>
  <c r="M331" i="5"/>
  <c r="L331" i="5"/>
  <c r="K331" i="5"/>
  <c r="J331" i="5"/>
  <c r="I331" i="5"/>
  <c r="H331" i="5"/>
  <c r="G331" i="5"/>
  <c r="F331" i="5"/>
  <c r="E331" i="5"/>
  <c r="D331" i="5"/>
  <c r="C331" i="5"/>
  <c r="O330" i="5"/>
  <c r="N330" i="5"/>
  <c r="M330" i="5"/>
  <c r="L330" i="5"/>
  <c r="K330" i="5"/>
  <c r="J330" i="5"/>
  <c r="I330" i="5"/>
  <c r="H330" i="5"/>
  <c r="G330" i="5"/>
  <c r="F330" i="5"/>
  <c r="E330" i="5"/>
  <c r="D330" i="5"/>
  <c r="C330" i="5"/>
  <c r="O329" i="5"/>
  <c r="N329" i="5"/>
  <c r="M329" i="5"/>
  <c r="L329" i="5"/>
  <c r="K329" i="5"/>
  <c r="J329" i="5"/>
  <c r="I329" i="5"/>
  <c r="H329" i="5"/>
  <c r="G329" i="5"/>
  <c r="F329" i="5"/>
  <c r="E329" i="5"/>
  <c r="D329" i="5"/>
  <c r="C329" i="5"/>
  <c r="O328" i="5"/>
  <c r="N328" i="5"/>
  <c r="M328" i="5"/>
  <c r="L328" i="5"/>
  <c r="K328" i="5"/>
  <c r="J328" i="5"/>
  <c r="I328" i="5"/>
  <c r="H328" i="5"/>
  <c r="G328" i="5"/>
  <c r="F328" i="5"/>
  <c r="E328" i="5"/>
  <c r="D328" i="5"/>
  <c r="C328" i="5"/>
  <c r="O327" i="5"/>
  <c r="N327" i="5"/>
  <c r="M327" i="5"/>
  <c r="L327" i="5"/>
  <c r="K327" i="5"/>
  <c r="J327" i="5"/>
  <c r="I327" i="5"/>
  <c r="H327" i="5"/>
  <c r="G327" i="5"/>
  <c r="F327" i="5"/>
  <c r="E327" i="5"/>
  <c r="D327" i="5"/>
  <c r="C327" i="5"/>
  <c r="O326" i="5"/>
  <c r="N326" i="5"/>
  <c r="M326" i="5"/>
  <c r="L326" i="5"/>
  <c r="K326" i="5"/>
  <c r="J326" i="5"/>
  <c r="I326" i="5"/>
  <c r="H326" i="5"/>
  <c r="G326" i="5"/>
  <c r="F326" i="5"/>
  <c r="E326" i="5"/>
  <c r="D326" i="5"/>
  <c r="C326" i="5"/>
  <c r="O325" i="5"/>
  <c r="N325" i="5"/>
  <c r="M325" i="5"/>
  <c r="L325" i="5"/>
  <c r="K325" i="5"/>
  <c r="J325" i="5"/>
  <c r="I325" i="5"/>
  <c r="H325" i="5"/>
  <c r="G325" i="5"/>
  <c r="F325" i="5"/>
  <c r="E325" i="5"/>
  <c r="D325" i="5"/>
  <c r="C325" i="5"/>
  <c r="O324" i="5"/>
  <c r="N324" i="5"/>
  <c r="M324" i="5"/>
  <c r="L324" i="5"/>
  <c r="K324" i="5"/>
  <c r="J324" i="5"/>
  <c r="I324" i="5"/>
  <c r="H324" i="5"/>
  <c r="G324" i="5"/>
  <c r="F324" i="5"/>
  <c r="E324" i="5"/>
  <c r="D324" i="5"/>
  <c r="C324" i="5"/>
  <c r="O323" i="5"/>
  <c r="N323" i="5"/>
  <c r="M323" i="5"/>
  <c r="L323" i="5"/>
  <c r="K323" i="5"/>
  <c r="J323" i="5"/>
  <c r="I323" i="5"/>
  <c r="H323" i="5"/>
  <c r="G323" i="5"/>
  <c r="F323" i="5"/>
  <c r="E323" i="5"/>
  <c r="D323" i="5"/>
  <c r="C323" i="5"/>
  <c r="O322" i="5"/>
  <c r="N322" i="5"/>
  <c r="M322" i="5"/>
  <c r="L322" i="5"/>
  <c r="K322" i="5"/>
  <c r="J322" i="5"/>
  <c r="I322" i="5"/>
  <c r="H322" i="5"/>
  <c r="G322" i="5"/>
  <c r="F322" i="5"/>
  <c r="E322" i="5"/>
  <c r="D322" i="5"/>
  <c r="C322" i="5"/>
  <c r="O321" i="5"/>
  <c r="N321" i="5"/>
  <c r="M321" i="5"/>
  <c r="L321" i="5"/>
  <c r="K321" i="5"/>
  <c r="J321" i="5"/>
  <c r="I321" i="5"/>
  <c r="H321" i="5"/>
  <c r="G321" i="5"/>
  <c r="F321" i="5"/>
  <c r="E321" i="5"/>
  <c r="D321" i="5"/>
  <c r="C321" i="5"/>
  <c r="O313" i="5"/>
  <c r="N313" i="5"/>
  <c r="M313" i="5"/>
  <c r="L313" i="5"/>
  <c r="K313" i="5"/>
  <c r="J313" i="5"/>
  <c r="I313" i="5"/>
  <c r="H313" i="5"/>
  <c r="G313" i="5"/>
  <c r="F313" i="5"/>
  <c r="E313" i="5"/>
  <c r="D313" i="5"/>
  <c r="C313" i="5"/>
  <c r="O312" i="5"/>
  <c r="N312" i="5"/>
  <c r="M312" i="5"/>
  <c r="L312" i="5"/>
  <c r="K312" i="5"/>
  <c r="J312" i="5"/>
  <c r="I312" i="5"/>
  <c r="H312" i="5"/>
  <c r="G312" i="5"/>
  <c r="F312" i="5"/>
  <c r="E312" i="5"/>
  <c r="D312" i="5"/>
  <c r="C312" i="5"/>
  <c r="O311" i="5"/>
  <c r="N311" i="5"/>
  <c r="M311" i="5"/>
  <c r="L311" i="5"/>
  <c r="K311" i="5"/>
  <c r="J311" i="5"/>
  <c r="I311" i="5"/>
  <c r="H311" i="5"/>
  <c r="G311" i="5"/>
  <c r="F311" i="5"/>
  <c r="E311" i="5"/>
  <c r="D311" i="5"/>
  <c r="C311" i="5"/>
  <c r="O310" i="5"/>
  <c r="N310" i="5"/>
  <c r="M310" i="5"/>
  <c r="L310" i="5"/>
  <c r="K310" i="5"/>
  <c r="J310" i="5"/>
  <c r="I310" i="5"/>
  <c r="H310" i="5"/>
  <c r="G310" i="5"/>
  <c r="F310" i="5"/>
  <c r="E310" i="5"/>
  <c r="D310" i="5"/>
  <c r="C310" i="5"/>
  <c r="O309" i="5"/>
  <c r="N309" i="5"/>
  <c r="M309" i="5"/>
  <c r="L309" i="5"/>
  <c r="K309" i="5"/>
  <c r="J309" i="5"/>
  <c r="I309" i="5"/>
  <c r="H309" i="5"/>
  <c r="G309" i="5"/>
  <c r="F309" i="5"/>
  <c r="E309" i="5"/>
  <c r="D309" i="5"/>
  <c r="C309" i="5"/>
  <c r="O308" i="5"/>
  <c r="N308" i="5"/>
  <c r="M308" i="5"/>
  <c r="L308" i="5"/>
  <c r="K308" i="5"/>
  <c r="J308" i="5"/>
  <c r="I308" i="5"/>
  <c r="H308" i="5"/>
  <c r="G308" i="5"/>
  <c r="F308" i="5"/>
  <c r="E308" i="5"/>
  <c r="D308" i="5"/>
  <c r="C308" i="5"/>
  <c r="O307" i="5"/>
  <c r="N307" i="5"/>
  <c r="M307" i="5"/>
  <c r="L307" i="5"/>
  <c r="K307" i="5"/>
  <c r="J307" i="5"/>
  <c r="I307" i="5"/>
  <c r="H307" i="5"/>
  <c r="G307" i="5"/>
  <c r="F307" i="5"/>
  <c r="E307" i="5"/>
  <c r="D307" i="5"/>
  <c r="C307" i="5"/>
  <c r="O306" i="5"/>
  <c r="N306" i="5"/>
  <c r="M306" i="5"/>
  <c r="L306" i="5"/>
  <c r="K306" i="5"/>
  <c r="J306" i="5"/>
  <c r="I306" i="5"/>
  <c r="H306" i="5"/>
  <c r="G306" i="5"/>
  <c r="F306" i="5"/>
  <c r="E306" i="5"/>
  <c r="D306" i="5"/>
  <c r="C306" i="5"/>
  <c r="O305" i="5"/>
  <c r="N305" i="5"/>
  <c r="M305" i="5"/>
  <c r="L305" i="5"/>
  <c r="K305" i="5"/>
  <c r="J305" i="5"/>
  <c r="I305" i="5"/>
  <c r="H305" i="5"/>
  <c r="G305" i="5"/>
  <c r="F305" i="5"/>
  <c r="E305" i="5"/>
  <c r="D305" i="5"/>
  <c r="C305" i="5"/>
  <c r="O304" i="5"/>
  <c r="N304" i="5"/>
  <c r="M304" i="5"/>
  <c r="L304" i="5"/>
  <c r="K304" i="5"/>
  <c r="J304" i="5"/>
  <c r="I304" i="5"/>
  <c r="H304" i="5"/>
  <c r="G304" i="5"/>
  <c r="F304" i="5"/>
  <c r="E304" i="5"/>
  <c r="D304" i="5"/>
  <c r="C304" i="5"/>
  <c r="O303" i="5"/>
  <c r="N303" i="5"/>
  <c r="M303" i="5"/>
  <c r="L303" i="5"/>
  <c r="K303" i="5"/>
  <c r="J303" i="5"/>
  <c r="I303" i="5"/>
  <c r="H303" i="5"/>
  <c r="G303" i="5"/>
  <c r="F303" i="5"/>
  <c r="E303" i="5"/>
  <c r="D303" i="5"/>
  <c r="C303" i="5"/>
  <c r="O302" i="5"/>
  <c r="N302" i="5"/>
  <c r="M302" i="5"/>
  <c r="L302" i="5"/>
  <c r="K302" i="5"/>
  <c r="J302" i="5"/>
  <c r="I302" i="5"/>
  <c r="H302" i="5"/>
  <c r="G302" i="5"/>
  <c r="F302" i="5"/>
  <c r="E302" i="5"/>
  <c r="D302" i="5"/>
  <c r="C302" i="5"/>
  <c r="O301" i="5"/>
  <c r="N301" i="5"/>
  <c r="M301" i="5"/>
  <c r="L301" i="5"/>
  <c r="K301" i="5"/>
  <c r="J301" i="5"/>
  <c r="I301" i="5"/>
  <c r="H301" i="5"/>
  <c r="G301" i="5"/>
  <c r="F301" i="5"/>
  <c r="E301" i="5"/>
  <c r="D301" i="5"/>
  <c r="C301" i="5"/>
  <c r="O300" i="5"/>
  <c r="N300" i="5"/>
  <c r="M300" i="5"/>
  <c r="L300" i="5"/>
  <c r="K300" i="5"/>
  <c r="J300" i="5"/>
  <c r="I300" i="5"/>
  <c r="H300" i="5"/>
  <c r="G300" i="5"/>
  <c r="F300" i="5"/>
  <c r="E300" i="5"/>
  <c r="D300" i="5"/>
  <c r="C300" i="5"/>
  <c r="O299" i="5"/>
  <c r="N299" i="5"/>
  <c r="M299" i="5"/>
  <c r="L299" i="5"/>
  <c r="K299" i="5"/>
  <c r="J299" i="5"/>
  <c r="I299" i="5"/>
  <c r="H299" i="5"/>
  <c r="G299" i="5"/>
  <c r="F299" i="5"/>
  <c r="E299" i="5"/>
  <c r="D299" i="5"/>
  <c r="C299" i="5"/>
  <c r="O298" i="5"/>
  <c r="N298" i="5"/>
  <c r="M298" i="5"/>
  <c r="L298" i="5"/>
  <c r="K298" i="5"/>
  <c r="J298" i="5"/>
  <c r="I298" i="5"/>
  <c r="H298" i="5"/>
  <c r="G298" i="5"/>
  <c r="F298" i="5"/>
  <c r="E298" i="5"/>
  <c r="D298" i="5"/>
  <c r="C298" i="5"/>
  <c r="O297" i="5"/>
  <c r="N297" i="5"/>
  <c r="M297" i="5"/>
  <c r="L297" i="5"/>
  <c r="K297" i="5"/>
  <c r="J297" i="5"/>
  <c r="I297" i="5"/>
  <c r="H297" i="5"/>
  <c r="G297" i="5"/>
  <c r="F297" i="5"/>
  <c r="E297" i="5"/>
  <c r="D297" i="5"/>
  <c r="C297" i="5"/>
  <c r="O296" i="5"/>
  <c r="N296" i="5"/>
  <c r="M296" i="5"/>
  <c r="L296" i="5"/>
  <c r="K296" i="5"/>
  <c r="J296" i="5"/>
  <c r="I296" i="5"/>
  <c r="H296" i="5"/>
  <c r="G296" i="5"/>
  <c r="F296" i="5"/>
  <c r="E296" i="5"/>
  <c r="D296" i="5"/>
  <c r="C296" i="5"/>
  <c r="O295" i="5"/>
  <c r="N295" i="5"/>
  <c r="M295" i="5"/>
  <c r="L295" i="5"/>
  <c r="K295" i="5"/>
  <c r="J295" i="5"/>
  <c r="I295" i="5"/>
  <c r="H295" i="5"/>
  <c r="G295" i="5"/>
  <c r="F295" i="5"/>
  <c r="E295" i="5"/>
  <c r="D295" i="5"/>
  <c r="C295" i="5"/>
  <c r="O294" i="5"/>
  <c r="N294" i="5"/>
  <c r="M294" i="5"/>
  <c r="L294" i="5"/>
  <c r="K294" i="5"/>
  <c r="J294" i="5"/>
  <c r="I294" i="5"/>
  <c r="H294" i="5"/>
  <c r="G294" i="5"/>
  <c r="F294" i="5"/>
  <c r="E294" i="5"/>
  <c r="D294" i="5"/>
  <c r="C294" i="5"/>
  <c r="O293" i="5"/>
  <c r="N293" i="5"/>
  <c r="M293" i="5"/>
  <c r="L293" i="5"/>
  <c r="K293" i="5"/>
  <c r="J293" i="5"/>
  <c r="I293" i="5"/>
  <c r="H293" i="5"/>
  <c r="G293" i="5"/>
  <c r="F293" i="5"/>
  <c r="E293" i="5"/>
  <c r="D293" i="5"/>
  <c r="C293" i="5"/>
  <c r="O292" i="5"/>
  <c r="N292" i="5"/>
  <c r="M292" i="5"/>
  <c r="L292" i="5"/>
  <c r="K292" i="5"/>
  <c r="J292" i="5"/>
  <c r="I292" i="5"/>
  <c r="H292" i="5"/>
  <c r="G292" i="5"/>
  <c r="F292" i="5"/>
  <c r="E292" i="5"/>
  <c r="D292" i="5"/>
  <c r="C292" i="5"/>
  <c r="O291" i="5"/>
  <c r="N291" i="5"/>
  <c r="M291" i="5"/>
  <c r="L291" i="5"/>
  <c r="K291" i="5"/>
  <c r="J291" i="5"/>
  <c r="I291" i="5"/>
  <c r="H291" i="5"/>
  <c r="G291" i="5"/>
  <c r="F291" i="5"/>
  <c r="E291" i="5"/>
  <c r="D291" i="5"/>
  <c r="C291" i="5"/>
  <c r="O290" i="5"/>
  <c r="N290" i="5"/>
  <c r="M290" i="5"/>
  <c r="L290" i="5"/>
  <c r="K290" i="5"/>
  <c r="J290" i="5"/>
  <c r="I290" i="5"/>
  <c r="H290" i="5"/>
  <c r="G290" i="5"/>
  <c r="F290" i="5"/>
  <c r="E290" i="5"/>
  <c r="D290" i="5"/>
  <c r="C290" i="5"/>
  <c r="O289" i="5"/>
  <c r="N289" i="5"/>
  <c r="M289" i="5"/>
  <c r="L289" i="5"/>
  <c r="K289" i="5"/>
  <c r="J289" i="5"/>
  <c r="I289" i="5"/>
  <c r="H289" i="5"/>
  <c r="G289" i="5"/>
  <c r="F289" i="5"/>
  <c r="E289" i="5"/>
  <c r="D289" i="5"/>
  <c r="C289" i="5"/>
  <c r="O288" i="5"/>
  <c r="N288" i="5"/>
  <c r="M288" i="5"/>
  <c r="L288" i="5"/>
  <c r="K288" i="5"/>
  <c r="J288" i="5"/>
  <c r="I288" i="5"/>
  <c r="H288" i="5"/>
  <c r="G288" i="5"/>
  <c r="F288" i="5"/>
  <c r="E288" i="5"/>
  <c r="D288" i="5"/>
  <c r="C288" i="5"/>
  <c r="O287" i="5"/>
  <c r="N287" i="5"/>
  <c r="M287" i="5"/>
  <c r="L287" i="5"/>
  <c r="K287" i="5"/>
  <c r="J287" i="5"/>
  <c r="I287" i="5"/>
  <c r="H287" i="5"/>
  <c r="G287" i="5"/>
  <c r="F287" i="5"/>
  <c r="E287" i="5"/>
  <c r="D287" i="5"/>
  <c r="C287" i="5"/>
  <c r="O286" i="5"/>
  <c r="N286" i="5"/>
  <c r="M286" i="5"/>
  <c r="L286" i="5"/>
  <c r="K286" i="5"/>
  <c r="J286" i="5"/>
  <c r="I286" i="5"/>
  <c r="H286" i="5"/>
  <c r="G286" i="5"/>
  <c r="F286" i="5"/>
  <c r="E286" i="5"/>
  <c r="D286" i="5"/>
  <c r="C286" i="5"/>
  <c r="O285" i="5"/>
  <c r="N285" i="5"/>
  <c r="M285" i="5"/>
  <c r="L285" i="5"/>
  <c r="K285" i="5"/>
  <c r="J285" i="5"/>
  <c r="I285" i="5"/>
  <c r="H285" i="5"/>
  <c r="G285" i="5"/>
  <c r="F285" i="5"/>
  <c r="E285" i="5"/>
  <c r="D285" i="5"/>
  <c r="C285" i="5"/>
  <c r="O284" i="5"/>
  <c r="N284" i="5"/>
  <c r="M284" i="5"/>
  <c r="L284" i="5"/>
  <c r="K284" i="5"/>
  <c r="J284" i="5"/>
  <c r="I284" i="5"/>
  <c r="H284" i="5"/>
  <c r="G284" i="5"/>
  <c r="F284" i="5"/>
  <c r="E284" i="5"/>
  <c r="D284" i="5"/>
  <c r="C284" i="5"/>
  <c r="O283" i="5"/>
  <c r="N283" i="5"/>
  <c r="M283" i="5"/>
  <c r="L283" i="5"/>
  <c r="K283" i="5"/>
  <c r="J283" i="5"/>
  <c r="I283" i="5"/>
  <c r="H283" i="5"/>
  <c r="G283" i="5"/>
  <c r="F283" i="5"/>
  <c r="E283" i="5"/>
  <c r="D283" i="5"/>
  <c r="C283" i="5"/>
  <c r="O282" i="5"/>
  <c r="N282" i="5"/>
  <c r="M282" i="5"/>
  <c r="L282" i="5"/>
  <c r="K282" i="5"/>
  <c r="J282" i="5"/>
  <c r="I282" i="5"/>
  <c r="H282" i="5"/>
  <c r="G282" i="5"/>
  <c r="F282" i="5"/>
  <c r="E282" i="5"/>
  <c r="D282" i="5"/>
  <c r="C282" i="5"/>
  <c r="O281" i="5"/>
  <c r="N281" i="5"/>
  <c r="M281" i="5"/>
  <c r="L281" i="5"/>
  <c r="K281" i="5"/>
  <c r="J281" i="5"/>
  <c r="I281" i="5"/>
  <c r="H281" i="5"/>
  <c r="G281" i="5"/>
  <c r="F281" i="5"/>
  <c r="E281" i="5"/>
  <c r="D281" i="5"/>
  <c r="C281" i="5"/>
  <c r="O280" i="5"/>
  <c r="N280" i="5"/>
  <c r="M280" i="5"/>
  <c r="L280" i="5"/>
  <c r="K280" i="5"/>
  <c r="J280" i="5"/>
  <c r="I280" i="5"/>
  <c r="H280" i="5"/>
  <c r="G280" i="5"/>
  <c r="F280" i="5"/>
  <c r="E280" i="5"/>
  <c r="D280" i="5"/>
  <c r="C280" i="5"/>
  <c r="O279" i="5"/>
  <c r="N279" i="5"/>
  <c r="M279" i="5"/>
  <c r="L279" i="5"/>
  <c r="K279" i="5"/>
  <c r="J279" i="5"/>
  <c r="I279" i="5"/>
  <c r="H279" i="5"/>
  <c r="G279" i="5"/>
  <c r="F279" i="5"/>
  <c r="E279" i="5"/>
  <c r="D279" i="5"/>
  <c r="C279" i="5"/>
  <c r="O278" i="5"/>
  <c r="N278" i="5"/>
  <c r="M278" i="5"/>
  <c r="L278" i="5"/>
  <c r="K278" i="5"/>
  <c r="J278" i="5"/>
  <c r="I278" i="5"/>
  <c r="H278" i="5"/>
  <c r="G278" i="5"/>
  <c r="F278" i="5"/>
  <c r="E278" i="5"/>
  <c r="D278" i="5"/>
  <c r="C278" i="5"/>
  <c r="O277" i="5"/>
  <c r="N277" i="5"/>
  <c r="M277" i="5"/>
  <c r="L277" i="5"/>
  <c r="K277" i="5"/>
  <c r="J277" i="5"/>
  <c r="I277" i="5"/>
  <c r="H277" i="5"/>
  <c r="G277" i="5"/>
  <c r="F277" i="5"/>
  <c r="E277" i="5"/>
  <c r="D277" i="5"/>
  <c r="C277" i="5"/>
  <c r="O276" i="5"/>
  <c r="N276" i="5"/>
  <c r="M276" i="5"/>
  <c r="L276" i="5"/>
  <c r="K276" i="5"/>
  <c r="J276" i="5"/>
  <c r="I276" i="5"/>
  <c r="H276" i="5"/>
  <c r="G276" i="5"/>
  <c r="F276" i="5"/>
  <c r="E276" i="5"/>
  <c r="D276" i="5"/>
  <c r="C276" i="5"/>
  <c r="O275" i="5"/>
  <c r="N275" i="5"/>
  <c r="M275" i="5"/>
  <c r="L275" i="5"/>
  <c r="K275" i="5"/>
  <c r="J275" i="5"/>
  <c r="I275" i="5"/>
  <c r="H275" i="5"/>
  <c r="G275" i="5"/>
  <c r="F275" i="5"/>
  <c r="E275" i="5"/>
  <c r="D275" i="5"/>
  <c r="C275" i="5"/>
  <c r="O274" i="5"/>
  <c r="N274" i="5"/>
  <c r="M274" i="5"/>
  <c r="L274" i="5"/>
  <c r="K274" i="5"/>
  <c r="J274" i="5"/>
  <c r="I274" i="5"/>
  <c r="H274" i="5"/>
  <c r="G274" i="5"/>
  <c r="F274" i="5"/>
  <c r="E274" i="5"/>
  <c r="D274" i="5"/>
  <c r="C274" i="5"/>
  <c r="O273" i="5"/>
  <c r="N273" i="5"/>
  <c r="M273" i="5"/>
  <c r="L273" i="5"/>
  <c r="K273" i="5"/>
  <c r="J273" i="5"/>
  <c r="I273" i="5"/>
  <c r="H273" i="5"/>
  <c r="G273" i="5"/>
  <c r="F273" i="5"/>
  <c r="E273" i="5"/>
  <c r="D273" i="5"/>
  <c r="C273" i="5"/>
  <c r="O272" i="5"/>
  <c r="N272" i="5"/>
  <c r="M272" i="5"/>
  <c r="L272" i="5"/>
  <c r="K272" i="5"/>
  <c r="J272" i="5"/>
  <c r="I272" i="5"/>
  <c r="H272" i="5"/>
  <c r="G272" i="5"/>
  <c r="F272" i="5"/>
  <c r="E272" i="5"/>
  <c r="D272" i="5"/>
  <c r="C272" i="5"/>
  <c r="O271" i="5"/>
  <c r="N271" i="5"/>
  <c r="M271" i="5"/>
  <c r="L271" i="5"/>
  <c r="K271" i="5"/>
  <c r="J271" i="5"/>
  <c r="I271" i="5"/>
  <c r="H271" i="5"/>
  <c r="G271" i="5"/>
  <c r="F271" i="5"/>
  <c r="E271" i="5"/>
  <c r="D271" i="5"/>
  <c r="C271" i="5"/>
  <c r="O255" i="5"/>
  <c r="N255" i="5"/>
  <c r="M255" i="5"/>
  <c r="L255" i="5"/>
  <c r="K255" i="5"/>
  <c r="J255" i="5"/>
  <c r="I255" i="5"/>
  <c r="H255" i="5"/>
  <c r="G255" i="5"/>
  <c r="F255" i="5"/>
  <c r="E255" i="5"/>
  <c r="D255" i="5"/>
  <c r="C255" i="5"/>
  <c r="O254" i="5"/>
  <c r="N254" i="5"/>
  <c r="M254" i="5"/>
  <c r="L254" i="5"/>
  <c r="K254" i="5"/>
  <c r="J254" i="5"/>
  <c r="I254" i="5"/>
  <c r="H254" i="5"/>
  <c r="G254" i="5"/>
  <c r="F254" i="5"/>
  <c r="E254" i="5"/>
  <c r="D254" i="5"/>
  <c r="C254" i="5"/>
  <c r="O253" i="5"/>
  <c r="N253" i="5"/>
  <c r="M253" i="5"/>
  <c r="L253" i="5"/>
  <c r="K253" i="5"/>
  <c r="J253" i="5"/>
  <c r="I253" i="5"/>
  <c r="H253" i="5"/>
  <c r="G253" i="5"/>
  <c r="F253" i="5"/>
  <c r="E253" i="5"/>
  <c r="D253" i="5"/>
  <c r="C253" i="5"/>
  <c r="O252" i="5"/>
  <c r="N252" i="5"/>
  <c r="M252" i="5"/>
  <c r="L252" i="5"/>
  <c r="K252" i="5"/>
  <c r="J252" i="5"/>
  <c r="I252" i="5"/>
  <c r="H252" i="5"/>
  <c r="G252" i="5"/>
  <c r="F252" i="5"/>
  <c r="E252" i="5"/>
  <c r="D252" i="5"/>
  <c r="C252" i="5"/>
  <c r="O251" i="5"/>
  <c r="N251" i="5"/>
  <c r="M251" i="5"/>
  <c r="L251" i="5"/>
  <c r="K251" i="5"/>
  <c r="J251" i="5"/>
  <c r="I251" i="5"/>
  <c r="H251" i="5"/>
  <c r="G251" i="5"/>
  <c r="F251" i="5"/>
  <c r="E251" i="5"/>
  <c r="D251" i="5"/>
  <c r="C251" i="5"/>
  <c r="O250" i="5"/>
  <c r="N250" i="5"/>
  <c r="M250" i="5"/>
  <c r="L250" i="5"/>
  <c r="K250" i="5"/>
  <c r="J250" i="5"/>
  <c r="I250" i="5"/>
  <c r="H250" i="5"/>
  <c r="G250" i="5"/>
  <c r="F250" i="5"/>
  <c r="E250" i="5"/>
  <c r="D250" i="5"/>
  <c r="C250" i="5"/>
  <c r="O249" i="5"/>
  <c r="N249" i="5"/>
  <c r="M249" i="5"/>
  <c r="L249" i="5"/>
  <c r="K249" i="5"/>
  <c r="J249" i="5"/>
  <c r="I249" i="5"/>
  <c r="H249" i="5"/>
  <c r="G249" i="5"/>
  <c r="F249" i="5"/>
  <c r="E249" i="5"/>
  <c r="D249" i="5"/>
  <c r="C249" i="5"/>
  <c r="O248" i="5"/>
  <c r="N248" i="5"/>
  <c r="M248" i="5"/>
  <c r="L248" i="5"/>
  <c r="K248" i="5"/>
  <c r="J248" i="5"/>
  <c r="I248" i="5"/>
  <c r="H248" i="5"/>
  <c r="G248" i="5"/>
  <c r="F248" i="5"/>
  <c r="E248" i="5"/>
  <c r="D248" i="5"/>
  <c r="C248" i="5"/>
  <c r="O247" i="5"/>
  <c r="N247" i="5"/>
  <c r="M247" i="5"/>
  <c r="L247" i="5"/>
  <c r="K247" i="5"/>
  <c r="J247" i="5"/>
  <c r="I247" i="5"/>
  <c r="H247" i="5"/>
  <c r="G247" i="5"/>
  <c r="F247" i="5"/>
  <c r="E247" i="5"/>
  <c r="D247" i="5"/>
  <c r="C247" i="5"/>
  <c r="O246" i="5"/>
  <c r="N246" i="5"/>
  <c r="M246" i="5"/>
  <c r="L246" i="5"/>
  <c r="K246" i="5"/>
  <c r="J246" i="5"/>
  <c r="I246" i="5"/>
  <c r="H246" i="5"/>
  <c r="G246" i="5"/>
  <c r="F246" i="5"/>
  <c r="E246" i="5"/>
  <c r="D246" i="5"/>
  <c r="C246" i="5"/>
  <c r="O245" i="5"/>
  <c r="N245" i="5"/>
  <c r="M245" i="5"/>
  <c r="L245" i="5"/>
  <c r="K245" i="5"/>
  <c r="J245" i="5"/>
  <c r="I245" i="5"/>
  <c r="H245" i="5"/>
  <c r="G245" i="5"/>
  <c r="F245" i="5"/>
  <c r="E245" i="5"/>
  <c r="D245" i="5"/>
  <c r="C245" i="5"/>
  <c r="O244" i="5"/>
  <c r="N244" i="5"/>
  <c r="M244" i="5"/>
  <c r="L244" i="5"/>
  <c r="K244" i="5"/>
  <c r="J244" i="5"/>
  <c r="I244" i="5"/>
  <c r="H244" i="5"/>
  <c r="G244" i="5"/>
  <c r="F244" i="5"/>
  <c r="E244" i="5"/>
  <c r="D244" i="5"/>
  <c r="C244" i="5"/>
  <c r="O243" i="5"/>
  <c r="N243" i="5"/>
  <c r="M243" i="5"/>
  <c r="L243" i="5"/>
  <c r="K243" i="5"/>
  <c r="J243" i="5"/>
  <c r="I243" i="5"/>
  <c r="H243" i="5"/>
  <c r="G243" i="5"/>
  <c r="F243" i="5"/>
  <c r="E243" i="5"/>
  <c r="D243" i="5"/>
  <c r="C243" i="5"/>
  <c r="O242" i="5"/>
  <c r="N242" i="5"/>
  <c r="M242" i="5"/>
  <c r="L242" i="5"/>
  <c r="K242" i="5"/>
  <c r="J242" i="5"/>
  <c r="I242" i="5"/>
  <c r="H242" i="5"/>
  <c r="G242" i="5"/>
  <c r="F242" i="5"/>
  <c r="E242" i="5"/>
  <c r="D242" i="5"/>
  <c r="C242" i="5"/>
  <c r="O241" i="5"/>
  <c r="N241" i="5"/>
  <c r="M241" i="5"/>
  <c r="L241" i="5"/>
  <c r="K241" i="5"/>
  <c r="J241" i="5"/>
  <c r="I241" i="5"/>
  <c r="H241" i="5"/>
  <c r="G241" i="5"/>
  <c r="F241" i="5"/>
  <c r="E241" i="5"/>
  <c r="D241" i="5"/>
  <c r="C241" i="5"/>
  <c r="O240" i="5"/>
  <c r="N240" i="5"/>
  <c r="M240" i="5"/>
  <c r="L240" i="5"/>
  <c r="K240" i="5"/>
  <c r="J240" i="5"/>
  <c r="I240" i="5"/>
  <c r="H240" i="5"/>
  <c r="G240" i="5"/>
  <c r="F240" i="5"/>
  <c r="E240" i="5"/>
  <c r="D240" i="5"/>
  <c r="C240" i="5"/>
  <c r="O239" i="5"/>
  <c r="N239" i="5"/>
  <c r="M239" i="5"/>
  <c r="L239" i="5"/>
  <c r="K239" i="5"/>
  <c r="J239" i="5"/>
  <c r="I239" i="5"/>
  <c r="H239" i="5"/>
  <c r="G239" i="5"/>
  <c r="F239" i="5"/>
  <c r="E239" i="5"/>
  <c r="D239" i="5"/>
  <c r="C239" i="5"/>
  <c r="O238" i="5"/>
  <c r="N238" i="5"/>
  <c r="M238" i="5"/>
  <c r="L238" i="5"/>
  <c r="K238" i="5"/>
  <c r="J238" i="5"/>
  <c r="I238" i="5"/>
  <c r="H238" i="5"/>
  <c r="G238" i="5"/>
  <c r="F238" i="5"/>
  <c r="E238" i="5"/>
  <c r="D238" i="5"/>
  <c r="C238" i="5"/>
  <c r="O237" i="5"/>
  <c r="N237" i="5"/>
  <c r="M237" i="5"/>
  <c r="L237" i="5"/>
  <c r="K237" i="5"/>
  <c r="J237" i="5"/>
  <c r="I237" i="5"/>
  <c r="H237" i="5"/>
  <c r="G237" i="5"/>
  <c r="F237" i="5"/>
  <c r="E237" i="5"/>
  <c r="D237" i="5"/>
  <c r="C237" i="5"/>
  <c r="O236" i="5"/>
  <c r="N236" i="5"/>
  <c r="M236" i="5"/>
  <c r="L236" i="5"/>
  <c r="K236" i="5"/>
  <c r="J236" i="5"/>
  <c r="I236" i="5"/>
  <c r="H236" i="5"/>
  <c r="G236" i="5"/>
  <c r="F236" i="5"/>
  <c r="E236" i="5"/>
  <c r="D236" i="5"/>
  <c r="C236" i="5"/>
  <c r="O235" i="5"/>
  <c r="N235" i="5"/>
  <c r="M235" i="5"/>
  <c r="L235" i="5"/>
  <c r="K235" i="5"/>
  <c r="J235" i="5"/>
  <c r="I235" i="5"/>
  <c r="H235" i="5"/>
  <c r="G235" i="5"/>
  <c r="F235" i="5"/>
  <c r="E235" i="5"/>
  <c r="D235" i="5"/>
  <c r="C235" i="5"/>
  <c r="O234" i="5"/>
  <c r="N234" i="5"/>
  <c r="M234" i="5"/>
  <c r="L234" i="5"/>
  <c r="K234" i="5"/>
  <c r="J234" i="5"/>
  <c r="I234" i="5"/>
  <c r="H234" i="5"/>
  <c r="G234" i="5"/>
  <c r="F234" i="5"/>
  <c r="E234" i="5"/>
  <c r="D234" i="5"/>
  <c r="C234" i="5"/>
  <c r="O233" i="5"/>
  <c r="N233" i="5"/>
  <c r="M233" i="5"/>
  <c r="L233" i="5"/>
  <c r="K233" i="5"/>
  <c r="J233" i="5"/>
  <c r="I233" i="5"/>
  <c r="H233" i="5"/>
  <c r="G233" i="5"/>
  <c r="F233" i="5"/>
  <c r="E233" i="5"/>
  <c r="D233" i="5"/>
  <c r="C233" i="5"/>
  <c r="O232" i="5"/>
  <c r="N232" i="5"/>
  <c r="M232" i="5"/>
  <c r="L232" i="5"/>
  <c r="K232" i="5"/>
  <c r="J232" i="5"/>
  <c r="I232" i="5"/>
  <c r="H232" i="5"/>
  <c r="G232" i="5"/>
  <c r="F232" i="5"/>
  <c r="E232" i="5"/>
  <c r="D232" i="5"/>
  <c r="C232" i="5"/>
  <c r="O231" i="5"/>
  <c r="N231" i="5"/>
  <c r="M231" i="5"/>
  <c r="L231" i="5"/>
  <c r="K231" i="5"/>
  <c r="J231" i="5"/>
  <c r="I231" i="5"/>
  <c r="H231" i="5"/>
  <c r="G231" i="5"/>
  <c r="F231" i="5"/>
  <c r="E231" i="5"/>
  <c r="D231" i="5"/>
  <c r="C231" i="5"/>
  <c r="O230" i="5"/>
  <c r="N230" i="5"/>
  <c r="M230" i="5"/>
  <c r="L230" i="5"/>
  <c r="K230" i="5"/>
  <c r="J230" i="5"/>
  <c r="I230" i="5"/>
  <c r="H230" i="5"/>
  <c r="G230" i="5"/>
  <c r="F230" i="5"/>
  <c r="E230" i="5"/>
  <c r="D230" i="5"/>
  <c r="C230" i="5"/>
  <c r="O229" i="5"/>
  <c r="N229" i="5"/>
  <c r="M229" i="5"/>
  <c r="L229" i="5"/>
  <c r="K229" i="5"/>
  <c r="J229" i="5"/>
  <c r="I229" i="5"/>
  <c r="H229" i="5"/>
  <c r="G229" i="5"/>
  <c r="F229" i="5"/>
  <c r="E229" i="5"/>
  <c r="D229" i="5"/>
  <c r="C229" i="5"/>
  <c r="O228" i="5"/>
  <c r="N228" i="5"/>
  <c r="M228" i="5"/>
  <c r="L228" i="5"/>
  <c r="K228" i="5"/>
  <c r="J228" i="5"/>
  <c r="I228" i="5"/>
  <c r="H228" i="5"/>
  <c r="G228" i="5"/>
  <c r="F228" i="5"/>
  <c r="E228" i="5"/>
  <c r="D228" i="5"/>
  <c r="C228" i="5"/>
  <c r="O227" i="5"/>
  <c r="N227" i="5"/>
  <c r="M227" i="5"/>
  <c r="L227" i="5"/>
  <c r="K227" i="5"/>
  <c r="J227" i="5"/>
  <c r="I227" i="5"/>
  <c r="H227" i="5"/>
  <c r="G227" i="5"/>
  <c r="F227" i="5"/>
  <c r="E227" i="5"/>
  <c r="D227" i="5"/>
  <c r="C227" i="5"/>
  <c r="O226" i="5"/>
  <c r="N226" i="5"/>
  <c r="M226" i="5"/>
  <c r="L226" i="5"/>
  <c r="K226" i="5"/>
  <c r="J226" i="5"/>
  <c r="I226" i="5"/>
  <c r="H226" i="5"/>
  <c r="G226" i="5"/>
  <c r="F226" i="5"/>
  <c r="E226" i="5"/>
  <c r="D226" i="5"/>
  <c r="C226" i="5"/>
  <c r="O225" i="5"/>
  <c r="N225" i="5"/>
  <c r="M225" i="5"/>
  <c r="L225" i="5"/>
  <c r="K225" i="5"/>
  <c r="J225" i="5"/>
  <c r="I225" i="5"/>
  <c r="H225" i="5"/>
  <c r="G225" i="5"/>
  <c r="F225" i="5"/>
  <c r="E225" i="5"/>
  <c r="D225" i="5"/>
  <c r="C225" i="5"/>
  <c r="O224" i="5"/>
  <c r="N224" i="5"/>
  <c r="M224" i="5"/>
  <c r="L224" i="5"/>
  <c r="K224" i="5"/>
  <c r="J224" i="5"/>
  <c r="I224" i="5"/>
  <c r="H224" i="5"/>
  <c r="G224" i="5"/>
  <c r="F224" i="5"/>
  <c r="E224" i="5"/>
  <c r="D224" i="5"/>
  <c r="C224" i="5"/>
  <c r="O223" i="5"/>
  <c r="N223" i="5"/>
  <c r="M223" i="5"/>
  <c r="L223" i="5"/>
  <c r="K223" i="5"/>
  <c r="J223" i="5"/>
  <c r="I223" i="5"/>
  <c r="H223" i="5"/>
  <c r="G223" i="5"/>
  <c r="F223" i="5"/>
  <c r="E223" i="5"/>
  <c r="D223" i="5"/>
  <c r="C223" i="5"/>
  <c r="O222" i="5"/>
  <c r="N222" i="5"/>
  <c r="M222" i="5"/>
  <c r="L222" i="5"/>
  <c r="K222" i="5"/>
  <c r="J222" i="5"/>
  <c r="I222" i="5"/>
  <c r="H222" i="5"/>
  <c r="G222" i="5"/>
  <c r="F222" i="5"/>
  <c r="E222" i="5"/>
  <c r="D222" i="5"/>
  <c r="C222" i="5"/>
  <c r="O221" i="5"/>
  <c r="N221" i="5"/>
  <c r="M221" i="5"/>
  <c r="L221" i="5"/>
  <c r="K221" i="5"/>
  <c r="J221" i="5"/>
  <c r="I221" i="5"/>
  <c r="H221" i="5"/>
  <c r="G221" i="5"/>
  <c r="F221" i="5"/>
  <c r="E221" i="5"/>
  <c r="D221" i="5"/>
  <c r="C221" i="5"/>
  <c r="O220" i="5"/>
  <c r="N220" i="5"/>
  <c r="M220" i="5"/>
  <c r="L220" i="5"/>
  <c r="K220" i="5"/>
  <c r="J220" i="5"/>
  <c r="I220" i="5"/>
  <c r="H220" i="5"/>
  <c r="G220" i="5"/>
  <c r="F220" i="5"/>
  <c r="E220" i="5"/>
  <c r="D220" i="5"/>
  <c r="C220" i="5"/>
  <c r="O219" i="5"/>
  <c r="N219" i="5"/>
  <c r="M219" i="5"/>
  <c r="L219" i="5"/>
  <c r="K219" i="5"/>
  <c r="J219" i="5"/>
  <c r="I219" i="5"/>
  <c r="H219" i="5"/>
  <c r="G219" i="5"/>
  <c r="F219" i="5"/>
  <c r="E219" i="5"/>
  <c r="D219" i="5"/>
  <c r="C219" i="5"/>
  <c r="O218" i="5"/>
  <c r="N218" i="5"/>
  <c r="M218" i="5"/>
  <c r="L218" i="5"/>
  <c r="K218" i="5"/>
  <c r="J218" i="5"/>
  <c r="I218" i="5"/>
  <c r="H218" i="5"/>
  <c r="G218" i="5"/>
  <c r="F218" i="5"/>
  <c r="E218" i="5"/>
  <c r="D218" i="5"/>
  <c r="C218" i="5"/>
  <c r="O217" i="5"/>
  <c r="N217" i="5"/>
  <c r="M217" i="5"/>
  <c r="L217" i="5"/>
  <c r="K217" i="5"/>
  <c r="J217" i="5"/>
  <c r="I217" i="5"/>
  <c r="H217" i="5"/>
  <c r="G217" i="5"/>
  <c r="F217" i="5"/>
  <c r="E217" i="5"/>
  <c r="D217" i="5"/>
  <c r="C217" i="5"/>
  <c r="O216" i="5"/>
  <c r="N216" i="5"/>
  <c r="M216" i="5"/>
  <c r="L216" i="5"/>
  <c r="K216" i="5"/>
  <c r="J216" i="5"/>
  <c r="I216" i="5"/>
  <c r="H216" i="5"/>
  <c r="G216" i="5"/>
  <c r="F216" i="5"/>
  <c r="E216" i="5"/>
  <c r="D216" i="5"/>
  <c r="C216" i="5"/>
  <c r="O215" i="5"/>
  <c r="N215" i="5"/>
  <c r="M215" i="5"/>
  <c r="L215" i="5"/>
  <c r="K215" i="5"/>
  <c r="J215" i="5"/>
  <c r="I215" i="5"/>
  <c r="H215" i="5"/>
  <c r="G215" i="5"/>
  <c r="F215" i="5"/>
  <c r="E215" i="5"/>
  <c r="D215" i="5"/>
  <c r="C215" i="5"/>
  <c r="O214" i="5"/>
  <c r="N214" i="5"/>
  <c r="M214" i="5"/>
  <c r="L214" i="5"/>
  <c r="K214" i="5"/>
  <c r="J214" i="5"/>
  <c r="I214" i="5"/>
  <c r="H214" i="5"/>
  <c r="G214" i="5"/>
  <c r="F214" i="5"/>
  <c r="E214" i="5"/>
  <c r="D214" i="5"/>
  <c r="C214" i="5"/>
  <c r="O213" i="5"/>
  <c r="N213" i="5"/>
  <c r="M213" i="5"/>
  <c r="L213" i="5"/>
  <c r="K213" i="5"/>
  <c r="J213" i="5"/>
  <c r="I213" i="5"/>
  <c r="H213" i="5"/>
  <c r="G213" i="5"/>
  <c r="F213" i="5"/>
  <c r="E213" i="5"/>
  <c r="D213" i="5"/>
  <c r="C213" i="5"/>
  <c r="O205" i="5"/>
  <c r="N205" i="5"/>
  <c r="M205" i="5"/>
  <c r="L205" i="5"/>
  <c r="K205" i="5"/>
  <c r="J205" i="5"/>
  <c r="I205" i="5"/>
  <c r="H205" i="5"/>
  <c r="G205" i="5"/>
  <c r="F205" i="5"/>
  <c r="E205" i="5"/>
  <c r="D205" i="5"/>
  <c r="C205" i="5"/>
  <c r="O204" i="5"/>
  <c r="N204" i="5"/>
  <c r="M204" i="5"/>
  <c r="L204" i="5"/>
  <c r="K204" i="5"/>
  <c r="J204" i="5"/>
  <c r="I204" i="5"/>
  <c r="H204" i="5"/>
  <c r="G204" i="5"/>
  <c r="F204" i="5"/>
  <c r="E204" i="5"/>
  <c r="D204" i="5"/>
  <c r="C204" i="5"/>
  <c r="O203" i="5"/>
  <c r="N203" i="5"/>
  <c r="M203" i="5"/>
  <c r="L203" i="5"/>
  <c r="K203" i="5"/>
  <c r="J203" i="5"/>
  <c r="I203" i="5"/>
  <c r="H203" i="5"/>
  <c r="G203" i="5"/>
  <c r="F203" i="5"/>
  <c r="E203" i="5"/>
  <c r="D203" i="5"/>
  <c r="C203" i="5"/>
  <c r="O202" i="5"/>
  <c r="N202" i="5"/>
  <c r="M202" i="5"/>
  <c r="L202" i="5"/>
  <c r="K202" i="5"/>
  <c r="J202" i="5"/>
  <c r="I202" i="5"/>
  <c r="H202" i="5"/>
  <c r="G202" i="5"/>
  <c r="F202" i="5"/>
  <c r="E202" i="5"/>
  <c r="D202" i="5"/>
  <c r="C202" i="5"/>
  <c r="O201" i="5"/>
  <c r="N201" i="5"/>
  <c r="M201" i="5"/>
  <c r="L201" i="5"/>
  <c r="K201" i="5"/>
  <c r="J201" i="5"/>
  <c r="I201" i="5"/>
  <c r="H201" i="5"/>
  <c r="G201" i="5"/>
  <c r="F201" i="5"/>
  <c r="E201" i="5"/>
  <c r="D201" i="5"/>
  <c r="C201" i="5"/>
  <c r="O200" i="5"/>
  <c r="N200" i="5"/>
  <c r="M200" i="5"/>
  <c r="L200" i="5"/>
  <c r="K200" i="5"/>
  <c r="J200" i="5"/>
  <c r="I200" i="5"/>
  <c r="H200" i="5"/>
  <c r="G200" i="5"/>
  <c r="F200" i="5"/>
  <c r="E200" i="5"/>
  <c r="D200" i="5"/>
  <c r="C200" i="5"/>
  <c r="O199" i="5"/>
  <c r="N199" i="5"/>
  <c r="M199" i="5"/>
  <c r="L199" i="5"/>
  <c r="K199" i="5"/>
  <c r="J199" i="5"/>
  <c r="I199" i="5"/>
  <c r="H199" i="5"/>
  <c r="G199" i="5"/>
  <c r="F199" i="5"/>
  <c r="E199" i="5"/>
  <c r="D199" i="5"/>
  <c r="C199" i="5"/>
  <c r="O198" i="5"/>
  <c r="N198" i="5"/>
  <c r="M198" i="5"/>
  <c r="L198" i="5"/>
  <c r="K198" i="5"/>
  <c r="J198" i="5"/>
  <c r="I198" i="5"/>
  <c r="H198" i="5"/>
  <c r="G198" i="5"/>
  <c r="F198" i="5"/>
  <c r="E198" i="5"/>
  <c r="D198" i="5"/>
  <c r="C198" i="5"/>
  <c r="O197" i="5"/>
  <c r="N197" i="5"/>
  <c r="M197" i="5"/>
  <c r="L197" i="5"/>
  <c r="K197" i="5"/>
  <c r="J197" i="5"/>
  <c r="I197" i="5"/>
  <c r="H197" i="5"/>
  <c r="G197" i="5"/>
  <c r="F197" i="5"/>
  <c r="E197" i="5"/>
  <c r="D197" i="5"/>
  <c r="C197" i="5"/>
  <c r="O196" i="5"/>
  <c r="N196" i="5"/>
  <c r="M196" i="5"/>
  <c r="L196" i="5"/>
  <c r="K196" i="5"/>
  <c r="J196" i="5"/>
  <c r="I196" i="5"/>
  <c r="H196" i="5"/>
  <c r="G196" i="5"/>
  <c r="F196" i="5"/>
  <c r="E196" i="5"/>
  <c r="D196" i="5"/>
  <c r="C196" i="5"/>
  <c r="O195" i="5"/>
  <c r="N195" i="5"/>
  <c r="M195" i="5"/>
  <c r="L195" i="5"/>
  <c r="K195" i="5"/>
  <c r="J195" i="5"/>
  <c r="I195" i="5"/>
  <c r="H195" i="5"/>
  <c r="G195" i="5"/>
  <c r="F195" i="5"/>
  <c r="E195" i="5"/>
  <c r="D195" i="5"/>
  <c r="C195" i="5"/>
  <c r="O194" i="5"/>
  <c r="N194" i="5"/>
  <c r="M194" i="5"/>
  <c r="L194" i="5"/>
  <c r="K194" i="5"/>
  <c r="J194" i="5"/>
  <c r="I194" i="5"/>
  <c r="H194" i="5"/>
  <c r="G194" i="5"/>
  <c r="F194" i="5"/>
  <c r="E194" i="5"/>
  <c r="D194" i="5"/>
  <c r="C194" i="5"/>
  <c r="O193" i="5"/>
  <c r="N193" i="5"/>
  <c r="M193" i="5"/>
  <c r="L193" i="5"/>
  <c r="K193" i="5"/>
  <c r="J193" i="5"/>
  <c r="I193" i="5"/>
  <c r="H193" i="5"/>
  <c r="G193" i="5"/>
  <c r="F193" i="5"/>
  <c r="E193" i="5"/>
  <c r="D193" i="5"/>
  <c r="C193" i="5"/>
  <c r="O192" i="5"/>
  <c r="N192" i="5"/>
  <c r="M192" i="5"/>
  <c r="L192" i="5"/>
  <c r="K192" i="5"/>
  <c r="J192" i="5"/>
  <c r="I192" i="5"/>
  <c r="H192" i="5"/>
  <c r="G192" i="5"/>
  <c r="F192" i="5"/>
  <c r="E192" i="5"/>
  <c r="D192" i="5"/>
  <c r="C192" i="5"/>
  <c r="O191" i="5"/>
  <c r="N191" i="5"/>
  <c r="M191" i="5"/>
  <c r="L191" i="5"/>
  <c r="K191" i="5"/>
  <c r="J191" i="5"/>
  <c r="I191" i="5"/>
  <c r="H191" i="5"/>
  <c r="G191" i="5"/>
  <c r="F191" i="5"/>
  <c r="E191" i="5"/>
  <c r="D191" i="5"/>
  <c r="C191" i="5"/>
  <c r="O190" i="5"/>
  <c r="N190" i="5"/>
  <c r="M190" i="5"/>
  <c r="L190" i="5"/>
  <c r="K190" i="5"/>
  <c r="J190" i="5"/>
  <c r="I190" i="5"/>
  <c r="H190" i="5"/>
  <c r="G190" i="5"/>
  <c r="F190" i="5"/>
  <c r="E190" i="5"/>
  <c r="D190" i="5"/>
  <c r="C190" i="5"/>
  <c r="O189" i="5"/>
  <c r="N189" i="5"/>
  <c r="M189" i="5"/>
  <c r="L189" i="5"/>
  <c r="K189" i="5"/>
  <c r="J189" i="5"/>
  <c r="I189" i="5"/>
  <c r="H189" i="5"/>
  <c r="G189" i="5"/>
  <c r="F189" i="5"/>
  <c r="E189" i="5"/>
  <c r="D189" i="5"/>
  <c r="C189" i="5"/>
  <c r="O188" i="5"/>
  <c r="N188" i="5"/>
  <c r="M188" i="5"/>
  <c r="L188" i="5"/>
  <c r="K188" i="5"/>
  <c r="J188" i="5"/>
  <c r="I188" i="5"/>
  <c r="H188" i="5"/>
  <c r="G188" i="5"/>
  <c r="F188" i="5"/>
  <c r="E188" i="5"/>
  <c r="D188" i="5"/>
  <c r="C188" i="5"/>
  <c r="O187" i="5"/>
  <c r="N187" i="5"/>
  <c r="M187" i="5"/>
  <c r="L187" i="5"/>
  <c r="K187" i="5"/>
  <c r="J187" i="5"/>
  <c r="I187" i="5"/>
  <c r="H187" i="5"/>
  <c r="G187" i="5"/>
  <c r="F187" i="5"/>
  <c r="E187" i="5"/>
  <c r="D187" i="5"/>
  <c r="C187" i="5"/>
  <c r="O186" i="5"/>
  <c r="N186" i="5"/>
  <c r="M186" i="5"/>
  <c r="L186" i="5"/>
  <c r="K186" i="5"/>
  <c r="J186" i="5"/>
  <c r="I186" i="5"/>
  <c r="H186" i="5"/>
  <c r="G186" i="5"/>
  <c r="F186" i="5"/>
  <c r="E186" i="5"/>
  <c r="D186" i="5"/>
  <c r="C186" i="5"/>
  <c r="O185" i="5"/>
  <c r="N185" i="5"/>
  <c r="M185" i="5"/>
  <c r="L185" i="5"/>
  <c r="K185" i="5"/>
  <c r="J185" i="5"/>
  <c r="I185" i="5"/>
  <c r="H185" i="5"/>
  <c r="G185" i="5"/>
  <c r="F185" i="5"/>
  <c r="E185" i="5"/>
  <c r="D185" i="5"/>
  <c r="C185" i="5"/>
  <c r="O184" i="5"/>
  <c r="N184" i="5"/>
  <c r="M184" i="5"/>
  <c r="L184" i="5"/>
  <c r="K184" i="5"/>
  <c r="J184" i="5"/>
  <c r="I184" i="5"/>
  <c r="H184" i="5"/>
  <c r="G184" i="5"/>
  <c r="F184" i="5"/>
  <c r="E184" i="5"/>
  <c r="D184" i="5"/>
  <c r="C184" i="5"/>
  <c r="O183" i="5"/>
  <c r="N183" i="5"/>
  <c r="M183" i="5"/>
  <c r="L183" i="5"/>
  <c r="K183" i="5"/>
  <c r="J183" i="5"/>
  <c r="I183" i="5"/>
  <c r="H183" i="5"/>
  <c r="G183" i="5"/>
  <c r="F183" i="5"/>
  <c r="E183" i="5"/>
  <c r="D183" i="5"/>
  <c r="C183" i="5"/>
  <c r="O182" i="5"/>
  <c r="N182" i="5"/>
  <c r="M182" i="5"/>
  <c r="L182" i="5"/>
  <c r="K182" i="5"/>
  <c r="J182" i="5"/>
  <c r="I182" i="5"/>
  <c r="H182" i="5"/>
  <c r="G182" i="5"/>
  <c r="F182" i="5"/>
  <c r="E182" i="5"/>
  <c r="D182" i="5"/>
  <c r="C182" i="5"/>
  <c r="O181" i="5"/>
  <c r="N181" i="5"/>
  <c r="M181" i="5"/>
  <c r="L181" i="5"/>
  <c r="K181" i="5"/>
  <c r="J181" i="5"/>
  <c r="I181" i="5"/>
  <c r="H181" i="5"/>
  <c r="G181" i="5"/>
  <c r="F181" i="5"/>
  <c r="E181" i="5"/>
  <c r="D181" i="5"/>
  <c r="C181" i="5"/>
  <c r="O180" i="5"/>
  <c r="N180" i="5"/>
  <c r="M180" i="5"/>
  <c r="L180" i="5"/>
  <c r="K180" i="5"/>
  <c r="J180" i="5"/>
  <c r="I180" i="5"/>
  <c r="H180" i="5"/>
  <c r="G180" i="5"/>
  <c r="F180" i="5"/>
  <c r="E180" i="5"/>
  <c r="D180" i="5"/>
  <c r="C180" i="5"/>
  <c r="O179" i="5"/>
  <c r="N179" i="5"/>
  <c r="M179" i="5"/>
  <c r="L179" i="5"/>
  <c r="K179" i="5"/>
  <c r="J179" i="5"/>
  <c r="I179" i="5"/>
  <c r="H179" i="5"/>
  <c r="G179" i="5"/>
  <c r="F179" i="5"/>
  <c r="E179" i="5"/>
  <c r="D179" i="5"/>
  <c r="C179" i="5"/>
  <c r="O178" i="5"/>
  <c r="N178" i="5"/>
  <c r="M178" i="5"/>
  <c r="L178" i="5"/>
  <c r="K178" i="5"/>
  <c r="J178" i="5"/>
  <c r="I178" i="5"/>
  <c r="H178" i="5"/>
  <c r="G178" i="5"/>
  <c r="F178" i="5"/>
  <c r="E178" i="5"/>
  <c r="D178" i="5"/>
  <c r="C178" i="5"/>
  <c r="O177" i="5"/>
  <c r="N177" i="5"/>
  <c r="M177" i="5"/>
  <c r="L177" i="5"/>
  <c r="K177" i="5"/>
  <c r="J177" i="5"/>
  <c r="I177" i="5"/>
  <c r="H177" i="5"/>
  <c r="G177" i="5"/>
  <c r="F177" i="5"/>
  <c r="E177" i="5"/>
  <c r="D177" i="5"/>
  <c r="C177" i="5"/>
  <c r="O176" i="5"/>
  <c r="N176" i="5"/>
  <c r="M176" i="5"/>
  <c r="L176" i="5"/>
  <c r="K176" i="5"/>
  <c r="J176" i="5"/>
  <c r="I176" i="5"/>
  <c r="H176" i="5"/>
  <c r="G176" i="5"/>
  <c r="F176" i="5"/>
  <c r="E176" i="5"/>
  <c r="D176" i="5"/>
  <c r="C176" i="5"/>
  <c r="O175" i="5"/>
  <c r="N175" i="5"/>
  <c r="M175" i="5"/>
  <c r="L175" i="5"/>
  <c r="K175" i="5"/>
  <c r="J175" i="5"/>
  <c r="I175" i="5"/>
  <c r="H175" i="5"/>
  <c r="G175" i="5"/>
  <c r="F175" i="5"/>
  <c r="E175" i="5"/>
  <c r="D175" i="5"/>
  <c r="C175" i="5"/>
  <c r="O174" i="5"/>
  <c r="N174" i="5"/>
  <c r="M174" i="5"/>
  <c r="L174" i="5"/>
  <c r="K174" i="5"/>
  <c r="J174" i="5"/>
  <c r="I174" i="5"/>
  <c r="H174" i="5"/>
  <c r="G174" i="5"/>
  <c r="F174" i="5"/>
  <c r="E174" i="5"/>
  <c r="D174" i="5"/>
  <c r="C174" i="5"/>
  <c r="O173" i="5"/>
  <c r="N173" i="5"/>
  <c r="M173" i="5"/>
  <c r="L173" i="5"/>
  <c r="K173" i="5"/>
  <c r="J173" i="5"/>
  <c r="I173" i="5"/>
  <c r="H173" i="5"/>
  <c r="G173" i="5"/>
  <c r="F173" i="5"/>
  <c r="E173" i="5"/>
  <c r="D173" i="5"/>
  <c r="C173" i="5"/>
  <c r="O172" i="5"/>
  <c r="N172" i="5"/>
  <c r="M172" i="5"/>
  <c r="L172" i="5"/>
  <c r="K172" i="5"/>
  <c r="J172" i="5"/>
  <c r="I172" i="5"/>
  <c r="H172" i="5"/>
  <c r="G172" i="5"/>
  <c r="F172" i="5"/>
  <c r="E172" i="5"/>
  <c r="D172" i="5"/>
  <c r="C172" i="5"/>
  <c r="O171" i="5"/>
  <c r="N171" i="5"/>
  <c r="M171" i="5"/>
  <c r="L171" i="5"/>
  <c r="K171" i="5"/>
  <c r="J171" i="5"/>
  <c r="I171" i="5"/>
  <c r="H171" i="5"/>
  <c r="G171" i="5"/>
  <c r="F171" i="5"/>
  <c r="E171" i="5"/>
  <c r="D171" i="5"/>
  <c r="C171" i="5"/>
  <c r="O170" i="5"/>
  <c r="N170" i="5"/>
  <c r="M170" i="5"/>
  <c r="L170" i="5"/>
  <c r="K170" i="5"/>
  <c r="J170" i="5"/>
  <c r="I170" i="5"/>
  <c r="H170" i="5"/>
  <c r="G170" i="5"/>
  <c r="F170" i="5"/>
  <c r="E170" i="5"/>
  <c r="D170" i="5"/>
  <c r="C170" i="5"/>
  <c r="O169" i="5"/>
  <c r="N169" i="5"/>
  <c r="M169" i="5"/>
  <c r="L169" i="5"/>
  <c r="K169" i="5"/>
  <c r="J169" i="5"/>
  <c r="I169" i="5"/>
  <c r="H169" i="5"/>
  <c r="G169" i="5"/>
  <c r="F169" i="5"/>
  <c r="E169" i="5"/>
  <c r="D169" i="5"/>
  <c r="C169" i="5"/>
  <c r="O168" i="5"/>
  <c r="N168" i="5"/>
  <c r="M168" i="5"/>
  <c r="L168" i="5"/>
  <c r="K168" i="5"/>
  <c r="J168" i="5"/>
  <c r="I168" i="5"/>
  <c r="H168" i="5"/>
  <c r="G168" i="5"/>
  <c r="F168" i="5"/>
  <c r="E168" i="5"/>
  <c r="D168" i="5"/>
  <c r="C168" i="5"/>
  <c r="O167" i="5"/>
  <c r="N167" i="5"/>
  <c r="M167" i="5"/>
  <c r="L167" i="5"/>
  <c r="K167" i="5"/>
  <c r="J167" i="5"/>
  <c r="I167" i="5"/>
  <c r="H167" i="5"/>
  <c r="G167" i="5"/>
  <c r="F167" i="5"/>
  <c r="E167" i="5"/>
  <c r="D167" i="5"/>
  <c r="C167" i="5"/>
  <c r="O166" i="5"/>
  <c r="N166" i="5"/>
  <c r="M166" i="5"/>
  <c r="L166" i="5"/>
  <c r="K166" i="5"/>
  <c r="J166" i="5"/>
  <c r="I166" i="5"/>
  <c r="H166" i="5"/>
  <c r="G166" i="5"/>
  <c r="F166" i="5"/>
  <c r="E166" i="5"/>
  <c r="D166" i="5"/>
  <c r="C166" i="5"/>
  <c r="O165" i="5"/>
  <c r="N165" i="5"/>
  <c r="M165" i="5"/>
  <c r="L165" i="5"/>
  <c r="K165" i="5"/>
  <c r="J165" i="5"/>
  <c r="I165" i="5"/>
  <c r="H165" i="5"/>
  <c r="G165" i="5"/>
  <c r="F165" i="5"/>
  <c r="E165" i="5"/>
  <c r="D165" i="5"/>
  <c r="C165" i="5"/>
  <c r="O164" i="5"/>
  <c r="N164" i="5"/>
  <c r="M164" i="5"/>
  <c r="L164" i="5"/>
  <c r="K164" i="5"/>
  <c r="J164" i="5"/>
  <c r="I164" i="5"/>
  <c r="H164" i="5"/>
  <c r="G164" i="5"/>
  <c r="F164" i="5"/>
  <c r="E164" i="5"/>
  <c r="D164" i="5"/>
  <c r="C164" i="5"/>
  <c r="O163" i="5"/>
  <c r="N163" i="5"/>
  <c r="M163" i="5"/>
  <c r="L163" i="5"/>
  <c r="K163" i="5"/>
  <c r="J163" i="5"/>
  <c r="I163" i="5"/>
  <c r="H163" i="5"/>
  <c r="G163" i="5"/>
  <c r="F163" i="5"/>
  <c r="E163" i="5"/>
  <c r="D163" i="5"/>
  <c r="C163" i="5"/>
  <c r="O155" i="5"/>
  <c r="N155" i="5"/>
  <c r="M155" i="5"/>
  <c r="L155" i="5"/>
  <c r="K155" i="5"/>
  <c r="J155" i="5"/>
  <c r="I155" i="5"/>
  <c r="H155" i="5"/>
  <c r="G155" i="5"/>
  <c r="F155" i="5"/>
  <c r="E155" i="5"/>
  <c r="D155" i="5"/>
  <c r="C155" i="5"/>
  <c r="O154" i="5"/>
  <c r="N154" i="5"/>
  <c r="M154" i="5"/>
  <c r="L154" i="5"/>
  <c r="K154" i="5"/>
  <c r="J154" i="5"/>
  <c r="I154" i="5"/>
  <c r="H154" i="5"/>
  <c r="G154" i="5"/>
  <c r="F154" i="5"/>
  <c r="E154" i="5"/>
  <c r="D154" i="5"/>
  <c r="C154" i="5"/>
  <c r="O153" i="5"/>
  <c r="N153" i="5"/>
  <c r="M153" i="5"/>
  <c r="L153" i="5"/>
  <c r="K153" i="5"/>
  <c r="J153" i="5"/>
  <c r="I153" i="5"/>
  <c r="H153" i="5"/>
  <c r="G153" i="5"/>
  <c r="F153" i="5"/>
  <c r="E153" i="5"/>
  <c r="D153" i="5"/>
  <c r="C153" i="5"/>
  <c r="O152" i="5"/>
  <c r="N152" i="5"/>
  <c r="M152" i="5"/>
  <c r="L152" i="5"/>
  <c r="K152" i="5"/>
  <c r="J152" i="5"/>
  <c r="I152" i="5"/>
  <c r="H152" i="5"/>
  <c r="G152" i="5"/>
  <c r="F152" i="5"/>
  <c r="E152" i="5"/>
  <c r="D152" i="5"/>
  <c r="C152" i="5"/>
  <c r="O151" i="5"/>
  <c r="N151" i="5"/>
  <c r="M151" i="5"/>
  <c r="L151" i="5"/>
  <c r="K151" i="5"/>
  <c r="J151" i="5"/>
  <c r="I151" i="5"/>
  <c r="H151" i="5"/>
  <c r="G151" i="5"/>
  <c r="F151" i="5"/>
  <c r="E151" i="5"/>
  <c r="D151" i="5"/>
  <c r="C151" i="5"/>
  <c r="O150" i="5"/>
  <c r="N150" i="5"/>
  <c r="M150" i="5"/>
  <c r="L150" i="5"/>
  <c r="K150" i="5"/>
  <c r="J150" i="5"/>
  <c r="I150" i="5"/>
  <c r="H150" i="5"/>
  <c r="G150" i="5"/>
  <c r="F150" i="5"/>
  <c r="E150" i="5"/>
  <c r="D150" i="5"/>
  <c r="C150" i="5"/>
  <c r="O149" i="5"/>
  <c r="N149" i="5"/>
  <c r="M149" i="5"/>
  <c r="L149" i="5"/>
  <c r="K149" i="5"/>
  <c r="J149" i="5"/>
  <c r="I149" i="5"/>
  <c r="H149" i="5"/>
  <c r="G149" i="5"/>
  <c r="F149" i="5"/>
  <c r="E149" i="5"/>
  <c r="D149" i="5"/>
  <c r="C149" i="5"/>
  <c r="O148" i="5"/>
  <c r="N148" i="5"/>
  <c r="M148" i="5"/>
  <c r="L148" i="5"/>
  <c r="K148" i="5"/>
  <c r="J148" i="5"/>
  <c r="I148" i="5"/>
  <c r="H148" i="5"/>
  <c r="G148" i="5"/>
  <c r="F148" i="5"/>
  <c r="E148" i="5"/>
  <c r="D148" i="5"/>
  <c r="C148" i="5"/>
  <c r="O147" i="5"/>
  <c r="N147" i="5"/>
  <c r="M147" i="5"/>
  <c r="L147" i="5"/>
  <c r="K147" i="5"/>
  <c r="J147" i="5"/>
  <c r="I147" i="5"/>
  <c r="H147" i="5"/>
  <c r="G147" i="5"/>
  <c r="F147" i="5"/>
  <c r="E147" i="5"/>
  <c r="D147" i="5"/>
  <c r="C147" i="5"/>
  <c r="O146" i="5"/>
  <c r="N146" i="5"/>
  <c r="M146" i="5"/>
  <c r="L146" i="5"/>
  <c r="K146" i="5"/>
  <c r="J146" i="5"/>
  <c r="I146" i="5"/>
  <c r="H146" i="5"/>
  <c r="G146" i="5"/>
  <c r="F146" i="5"/>
  <c r="E146" i="5"/>
  <c r="D146" i="5"/>
  <c r="C146" i="5"/>
  <c r="O145" i="5"/>
  <c r="N145" i="5"/>
  <c r="M145" i="5"/>
  <c r="L145" i="5"/>
  <c r="K145" i="5"/>
  <c r="J145" i="5"/>
  <c r="I145" i="5"/>
  <c r="H145" i="5"/>
  <c r="G145" i="5"/>
  <c r="F145" i="5"/>
  <c r="E145" i="5"/>
  <c r="D145" i="5"/>
  <c r="C145" i="5"/>
  <c r="O144" i="5"/>
  <c r="N144" i="5"/>
  <c r="M144" i="5"/>
  <c r="L144" i="5"/>
  <c r="K144" i="5"/>
  <c r="J144" i="5"/>
  <c r="I144" i="5"/>
  <c r="H144" i="5"/>
  <c r="G144" i="5"/>
  <c r="F144" i="5"/>
  <c r="E144" i="5"/>
  <c r="D144" i="5"/>
  <c r="C144" i="5"/>
  <c r="O143" i="5"/>
  <c r="N143" i="5"/>
  <c r="M143" i="5"/>
  <c r="L143" i="5"/>
  <c r="K143" i="5"/>
  <c r="J143" i="5"/>
  <c r="I143" i="5"/>
  <c r="H143" i="5"/>
  <c r="G143" i="5"/>
  <c r="F143" i="5"/>
  <c r="E143" i="5"/>
  <c r="D143" i="5"/>
  <c r="C143" i="5"/>
  <c r="O142" i="5"/>
  <c r="N142" i="5"/>
  <c r="M142" i="5"/>
  <c r="L142" i="5"/>
  <c r="K142" i="5"/>
  <c r="J142" i="5"/>
  <c r="I142" i="5"/>
  <c r="H142" i="5"/>
  <c r="G142" i="5"/>
  <c r="F142" i="5"/>
  <c r="E142" i="5"/>
  <c r="D142" i="5"/>
  <c r="C142" i="5"/>
  <c r="O141" i="5"/>
  <c r="N141" i="5"/>
  <c r="M141" i="5"/>
  <c r="L141" i="5"/>
  <c r="K141" i="5"/>
  <c r="J141" i="5"/>
  <c r="I141" i="5"/>
  <c r="H141" i="5"/>
  <c r="G141" i="5"/>
  <c r="F141" i="5"/>
  <c r="E141" i="5"/>
  <c r="D141" i="5"/>
  <c r="C141" i="5"/>
  <c r="O140" i="5"/>
  <c r="N140" i="5"/>
  <c r="M140" i="5"/>
  <c r="L140" i="5"/>
  <c r="K140" i="5"/>
  <c r="J140" i="5"/>
  <c r="I140" i="5"/>
  <c r="H140" i="5"/>
  <c r="G140" i="5"/>
  <c r="F140" i="5"/>
  <c r="E140" i="5"/>
  <c r="D140" i="5"/>
  <c r="C140" i="5"/>
  <c r="O139" i="5"/>
  <c r="N139" i="5"/>
  <c r="M139" i="5"/>
  <c r="L139" i="5"/>
  <c r="K139" i="5"/>
  <c r="J139" i="5"/>
  <c r="I139" i="5"/>
  <c r="H139" i="5"/>
  <c r="G139" i="5"/>
  <c r="F139" i="5"/>
  <c r="E139" i="5"/>
  <c r="D139" i="5"/>
  <c r="C139" i="5"/>
  <c r="O138" i="5"/>
  <c r="N138" i="5"/>
  <c r="M138" i="5"/>
  <c r="L138" i="5"/>
  <c r="K138" i="5"/>
  <c r="J138" i="5"/>
  <c r="I138" i="5"/>
  <c r="H138" i="5"/>
  <c r="G138" i="5"/>
  <c r="F138" i="5"/>
  <c r="E138" i="5"/>
  <c r="D138" i="5"/>
  <c r="C138" i="5"/>
  <c r="O137" i="5"/>
  <c r="N137" i="5"/>
  <c r="M137" i="5"/>
  <c r="L137" i="5"/>
  <c r="K137" i="5"/>
  <c r="J137" i="5"/>
  <c r="I137" i="5"/>
  <c r="H137" i="5"/>
  <c r="G137" i="5"/>
  <c r="F137" i="5"/>
  <c r="E137" i="5"/>
  <c r="D137" i="5"/>
  <c r="C137" i="5"/>
  <c r="O136" i="5"/>
  <c r="N136" i="5"/>
  <c r="M136" i="5"/>
  <c r="L136" i="5"/>
  <c r="K136" i="5"/>
  <c r="J136" i="5"/>
  <c r="I136" i="5"/>
  <c r="H136" i="5"/>
  <c r="G136" i="5"/>
  <c r="F136" i="5"/>
  <c r="E136" i="5"/>
  <c r="D136" i="5"/>
  <c r="C136" i="5"/>
  <c r="O135" i="5"/>
  <c r="N135" i="5"/>
  <c r="M135" i="5"/>
  <c r="L135" i="5"/>
  <c r="K135" i="5"/>
  <c r="J135" i="5"/>
  <c r="I135" i="5"/>
  <c r="H135" i="5"/>
  <c r="G135" i="5"/>
  <c r="F135" i="5"/>
  <c r="E135" i="5"/>
  <c r="D135" i="5"/>
  <c r="C135" i="5"/>
  <c r="O134" i="5"/>
  <c r="N134" i="5"/>
  <c r="M134" i="5"/>
  <c r="L134" i="5"/>
  <c r="K134" i="5"/>
  <c r="J134" i="5"/>
  <c r="I134" i="5"/>
  <c r="H134" i="5"/>
  <c r="G134" i="5"/>
  <c r="F134" i="5"/>
  <c r="E134" i="5"/>
  <c r="D134" i="5"/>
  <c r="C134" i="5"/>
  <c r="O133" i="5"/>
  <c r="N133" i="5"/>
  <c r="M133" i="5"/>
  <c r="L133" i="5"/>
  <c r="K133" i="5"/>
  <c r="J133" i="5"/>
  <c r="I133" i="5"/>
  <c r="H133" i="5"/>
  <c r="G133" i="5"/>
  <c r="F133" i="5"/>
  <c r="E133" i="5"/>
  <c r="D133" i="5"/>
  <c r="C133" i="5"/>
  <c r="O132" i="5"/>
  <c r="N132" i="5"/>
  <c r="M132" i="5"/>
  <c r="L132" i="5"/>
  <c r="K132" i="5"/>
  <c r="J132" i="5"/>
  <c r="I132" i="5"/>
  <c r="H132" i="5"/>
  <c r="G132" i="5"/>
  <c r="F132" i="5"/>
  <c r="E132" i="5"/>
  <c r="D132" i="5"/>
  <c r="C132" i="5"/>
  <c r="O131" i="5"/>
  <c r="N131" i="5"/>
  <c r="M131" i="5"/>
  <c r="L131" i="5"/>
  <c r="K131" i="5"/>
  <c r="J131" i="5"/>
  <c r="I131" i="5"/>
  <c r="H131" i="5"/>
  <c r="G131" i="5"/>
  <c r="F131" i="5"/>
  <c r="E131" i="5"/>
  <c r="D131" i="5"/>
  <c r="C131" i="5"/>
  <c r="O130" i="5"/>
  <c r="N130" i="5"/>
  <c r="M130" i="5"/>
  <c r="L130" i="5"/>
  <c r="K130" i="5"/>
  <c r="J130" i="5"/>
  <c r="I130" i="5"/>
  <c r="H130" i="5"/>
  <c r="G130" i="5"/>
  <c r="F130" i="5"/>
  <c r="E130" i="5"/>
  <c r="D130" i="5"/>
  <c r="C130" i="5"/>
  <c r="O129" i="5"/>
  <c r="N129" i="5"/>
  <c r="M129" i="5"/>
  <c r="L129" i="5"/>
  <c r="K129" i="5"/>
  <c r="J129" i="5"/>
  <c r="I129" i="5"/>
  <c r="H129" i="5"/>
  <c r="G129" i="5"/>
  <c r="F129" i="5"/>
  <c r="E129" i="5"/>
  <c r="D129" i="5"/>
  <c r="C129" i="5"/>
  <c r="O128" i="5"/>
  <c r="N128" i="5"/>
  <c r="M128" i="5"/>
  <c r="L128" i="5"/>
  <c r="K128" i="5"/>
  <c r="J128" i="5"/>
  <c r="I128" i="5"/>
  <c r="H128" i="5"/>
  <c r="G128" i="5"/>
  <c r="F128" i="5"/>
  <c r="E128" i="5"/>
  <c r="D128" i="5"/>
  <c r="C128" i="5"/>
  <c r="O127" i="5"/>
  <c r="N127" i="5"/>
  <c r="M127" i="5"/>
  <c r="L127" i="5"/>
  <c r="K127" i="5"/>
  <c r="J127" i="5"/>
  <c r="I127" i="5"/>
  <c r="H127" i="5"/>
  <c r="G127" i="5"/>
  <c r="F127" i="5"/>
  <c r="E127" i="5"/>
  <c r="D127" i="5"/>
  <c r="C127" i="5"/>
  <c r="O126" i="5"/>
  <c r="N126" i="5"/>
  <c r="M126" i="5"/>
  <c r="L126" i="5"/>
  <c r="K126" i="5"/>
  <c r="J126" i="5"/>
  <c r="I126" i="5"/>
  <c r="H126" i="5"/>
  <c r="G126" i="5"/>
  <c r="F126" i="5"/>
  <c r="E126" i="5"/>
  <c r="D126" i="5"/>
  <c r="C126" i="5"/>
  <c r="O125" i="5"/>
  <c r="N125" i="5"/>
  <c r="M125" i="5"/>
  <c r="L125" i="5"/>
  <c r="K125" i="5"/>
  <c r="J125" i="5"/>
  <c r="I125" i="5"/>
  <c r="H125" i="5"/>
  <c r="G125" i="5"/>
  <c r="F125" i="5"/>
  <c r="E125" i="5"/>
  <c r="D125" i="5"/>
  <c r="C125" i="5"/>
  <c r="O124" i="5"/>
  <c r="N124" i="5"/>
  <c r="M124" i="5"/>
  <c r="L124" i="5"/>
  <c r="K124" i="5"/>
  <c r="J124" i="5"/>
  <c r="I124" i="5"/>
  <c r="H124" i="5"/>
  <c r="G124" i="5"/>
  <c r="F124" i="5"/>
  <c r="E124" i="5"/>
  <c r="D124" i="5"/>
  <c r="C124" i="5"/>
  <c r="O123" i="5"/>
  <c r="N123" i="5"/>
  <c r="M123" i="5"/>
  <c r="L123" i="5"/>
  <c r="K123" i="5"/>
  <c r="J123" i="5"/>
  <c r="I123" i="5"/>
  <c r="H123" i="5"/>
  <c r="G123" i="5"/>
  <c r="F123" i="5"/>
  <c r="E123" i="5"/>
  <c r="D123" i="5"/>
  <c r="C123" i="5"/>
  <c r="O122" i="5"/>
  <c r="N122" i="5"/>
  <c r="M122" i="5"/>
  <c r="L122" i="5"/>
  <c r="K122" i="5"/>
  <c r="J122" i="5"/>
  <c r="I122" i="5"/>
  <c r="H122" i="5"/>
  <c r="G122" i="5"/>
  <c r="F122" i="5"/>
  <c r="E122" i="5"/>
  <c r="D122" i="5"/>
  <c r="C122" i="5"/>
  <c r="O121" i="5"/>
  <c r="N121" i="5"/>
  <c r="M121" i="5"/>
  <c r="L121" i="5"/>
  <c r="K121" i="5"/>
  <c r="J121" i="5"/>
  <c r="I121" i="5"/>
  <c r="H121" i="5"/>
  <c r="G121" i="5"/>
  <c r="F121" i="5"/>
  <c r="E121" i="5"/>
  <c r="D121" i="5"/>
  <c r="C121" i="5"/>
  <c r="O120" i="5"/>
  <c r="N120" i="5"/>
  <c r="M120" i="5"/>
  <c r="L120" i="5"/>
  <c r="K120" i="5"/>
  <c r="J120" i="5"/>
  <c r="I120" i="5"/>
  <c r="H120" i="5"/>
  <c r="G120" i="5"/>
  <c r="F120" i="5"/>
  <c r="E120" i="5"/>
  <c r="D120" i="5"/>
  <c r="C120" i="5"/>
  <c r="O119" i="5"/>
  <c r="N119" i="5"/>
  <c r="M119" i="5"/>
  <c r="L119" i="5"/>
  <c r="K119" i="5"/>
  <c r="J119" i="5"/>
  <c r="I119" i="5"/>
  <c r="H119" i="5"/>
  <c r="G119" i="5"/>
  <c r="F119" i="5"/>
  <c r="E119" i="5"/>
  <c r="D119" i="5"/>
  <c r="C119" i="5"/>
  <c r="O118" i="5"/>
  <c r="N118" i="5"/>
  <c r="M118" i="5"/>
  <c r="L118" i="5"/>
  <c r="K118" i="5"/>
  <c r="J118" i="5"/>
  <c r="I118" i="5"/>
  <c r="H118" i="5"/>
  <c r="G118" i="5"/>
  <c r="F118" i="5"/>
  <c r="E118" i="5"/>
  <c r="D118" i="5"/>
  <c r="C118" i="5"/>
  <c r="O117" i="5"/>
  <c r="N117" i="5"/>
  <c r="M117" i="5"/>
  <c r="L117" i="5"/>
  <c r="K117" i="5"/>
  <c r="J117" i="5"/>
  <c r="I117" i="5"/>
  <c r="H117" i="5"/>
  <c r="G117" i="5"/>
  <c r="F117" i="5"/>
  <c r="E117" i="5"/>
  <c r="D117" i="5"/>
  <c r="C117" i="5"/>
  <c r="O116" i="5"/>
  <c r="N116" i="5"/>
  <c r="M116" i="5"/>
  <c r="L116" i="5"/>
  <c r="K116" i="5"/>
  <c r="J116" i="5"/>
  <c r="I116" i="5"/>
  <c r="H116" i="5"/>
  <c r="G116" i="5"/>
  <c r="F116" i="5"/>
  <c r="E116" i="5"/>
  <c r="D116" i="5"/>
  <c r="C116" i="5"/>
  <c r="O115" i="5"/>
  <c r="N115" i="5"/>
  <c r="M115" i="5"/>
  <c r="L115" i="5"/>
  <c r="K115" i="5"/>
  <c r="J115" i="5"/>
  <c r="I115" i="5"/>
  <c r="H115" i="5"/>
  <c r="G115" i="5"/>
  <c r="F115" i="5"/>
  <c r="E115" i="5"/>
  <c r="D115" i="5"/>
  <c r="C115" i="5"/>
  <c r="O114" i="5"/>
  <c r="N114" i="5"/>
  <c r="M114" i="5"/>
  <c r="L114" i="5"/>
  <c r="K114" i="5"/>
  <c r="J114" i="5"/>
  <c r="I114" i="5"/>
  <c r="H114" i="5"/>
  <c r="G114" i="5"/>
  <c r="F114" i="5"/>
  <c r="E114" i="5"/>
  <c r="D114" i="5"/>
  <c r="C114" i="5"/>
  <c r="O113" i="5"/>
  <c r="N113" i="5"/>
  <c r="M113" i="5"/>
  <c r="L113" i="5"/>
  <c r="K113" i="5"/>
  <c r="J113" i="5"/>
  <c r="I113" i="5"/>
  <c r="H113" i="5"/>
  <c r="G113" i="5"/>
  <c r="F113" i="5"/>
  <c r="E113" i="5"/>
  <c r="D113" i="5"/>
  <c r="C113" i="5"/>
  <c r="O112" i="5"/>
  <c r="N112" i="5"/>
  <c r="M112" i="5"/>
  <c r="L112" i="5"/>
  <c r="K112" i="5"/>
  <c r="J112" i="5"/>
  <c r="I112" i="5"/>
  <c r="H112" i="5"/>
  <c r="G112" i="5"/>
  <c r="F112" i="5"/>
  <c r="E112" i="5"/>
  <c r="D112" i="5"/>
  <c r="C112" i="5"/>
  <c r="O104" i="5"/>
  <c r="N104" i="5"/>
  <c r="M104" i="5"/>
  <c r="L104" i="5"/>
  <c r="K104" i="5"/>
  <c r="J104" i="5"/>
  <c r="I104" i="5"/>
  <c r="H104" i="5"/>
  <c r="G104" i="5"/>
  <c r="F104" i="5"/>
  <c r="E104" i="5"/>
  <c r="D104" i="5"/>
  <c r="C104" i="5"/>
  <c r="O103" i="5"/>
  <c r="N103" i="5"/>
  <c r="M103" i="5"/>
  <c r="L103" i="5"/>
  <c r="K103" i="5"/>
  <c r="J103" i="5"/>
  <c r="I103" i="5"/>
  <c r="H103" i="5"/>
  <c r="G103" i="5"/>
  <c r="F103" i="5"/>
  <c r="E103" i="5"/>
  <c r="D103" i="5"/>
  <c r="C103" i="5"/>
  <c r="O102" i="5"/>
  <c r="N102" i="5"/>
  <c r="M102" i="5"/>
  <c r="L102" i="5"/>
  <c r="K102" i="5"/>
  <c r="J102" i="5"/>
  <c r="I102" i="5"/>
  <c r="H102" i="5"/>
  <c r="G102" i="5"/>
  <c r="F102" i="5"/>
  <c r="E102" i="5"/>
  <c r="D102" i="5"/>
  <c r="C102" i="5"/>
  <c r="O101" i="5"/>
  <c r="N101" i="5"/>
  <c r="M101" i="5"/>
  <c r="L101" i="5"/>
  <c r="K101" i="5"/>
  <c r="J101" i="5"/>
  <c r="I101" i="5"/>
  <c r="H101" i="5"/>
  <c r="G101" i="5"/>
  <c r="F101" i="5"/>
  <c r="E101" i="5"/>
  <c r="D101" i="5"/>
  <c r="C101" i="5"/>
  <c r="O100" i="5"/>
  <c r="N100" i="5"/>
  <c r="M100" i="5"/>
  <c r="L100" i="5"/>
  <c r="K100" i="5"/>
  <c r="J100" i="5"/>
  <c r="I100" i="5"/>
  <c r="H100" i="5"/>
  <c r="G100" i="5"/>
  <c r="F100" i="5"/>
  <c r="E100" i="5"/>
  <c r="D100" i="5"/>
  <c r="C100" i="5"/>
  <c r="O99" i="5"/>
  <c r="N99" i="5"/>
  <c r="M99" i="5"/>
  <c r="L99" i="5"/>
  <c r="K99" i="5"/>
  <c r="J99" i="5"/>
  <c r="I99" i="5"/>
  <c r="H99" i="5"/>
  <c r="G99" i="5"/>
  <c r="F99" i="5"/>
  <c r="E99" i="5"/>
  <c r="D99" i="5"/>
  <c r="C99" i="5"/>
  <c r="O98" i="5"/>
  <c r="N98" i="5"/>
  <c r="M98" i="5"/>
  <c r="L98" i="5"/>
  <c r="K98" i="5"/>
  <c r="J98" i="5"/>
  <c r="I98" i="5"/>
  <c r="H98" i="5"/>
  <c r="G98" i="5"/>
  <c r="F98" i="5"/>
  <c r="E98" i="5"/>
  <c r="D98" i="5"/>
  <c r="C98" i="5"/>
  <c r="O97" i="5"/>
  <c r="N97" i="5"/>
  <c r="M97" i="5"/>
  <c r="L97" i="5"/>
  <c r="K97" i="5"/>
  <c r="J97" i="5"/>
  <c r="I97" i="5"/>
  <c r="H97" i="5"/>
  <c r="G97" i="5"/>
  <c r="F97" i="5"/>
  <c r="E97" i="5"/>
  <c r="D97" i="5"/>
  <c r="C97" i="5"/>
  <c r="O96" i="5"/>
  <c r="N96" i="5"/>
  <c r="M96" i="5"/>
  <c r="L96" i="5"/>
  <c r="K96" i="5"/>
  <c r="J96" i="5"/>
  <c r="I96" i="5"/>
  <c r="H96" i="5"/>
  <c r="G96" i="5"/>
  <c r="F96" i="5"/>
  <c r="E96" i="5"/>
  <c r="D96" i="5"/>
  <c r="C96" i="5"/>
  <c r="O95" i="5"/>
  <c r="N95" i="5"/>
  <c r="M95" i="5"/>
  <c r="L95" i="5"/>
  <c r="K95" i="5"/>
  <c r="J95" i="5"/>
  <c r="I95" i="5"/>
  <c r="H95" i="5"/>
  <c r="G95" i="5"/>
  <c r="F95" i="5"/>
  <c r="E95" i="5"/>
  <c r="D95" i="5"/>
  <c r="C95" i="5"/>
  <c r="O94" i="5"/>
  <c r="N94" i="5"/>
  <c r="M94" i="5"/>
  <c r="L94" i="5"/>
  <c r="K94" i="5"/>
  <c r="J94" i="5"/>
  <c r="I94" i="5"/>
  <c r="H94" i="5"/>
  <c r="G94" i="5"/>
  <c r="F94" i="5"/>
  <c r="E94" i="5"/>
  <c r="D94" i="5"/>
  <c r="C94" i="5"/>
  <c r="O93" i="5"/>
  <c r="N93" i="5"/>
  <c r="M93" i="5"/>
  <c r="L93" i="5"/>
  <c r="K93" i="5"/>
  <c r="J93" i="5"/>
  <c r="I93" i="5"/>
  <c r="H93" i="5"/>
  <c r="G93" i="5"/>
  <c r="F93" i="5"/>
  <c r="E93" i="5"/>
  <c r="D93" i="5"/>
  <c r="C93" i="5"/>
  <c r="O92" i="5"/>
  <c r="N92" i="5"/>
  <c r="M92" i="5"/>
  <c r="L92" i="5"/>
  <c r="K92" i="5"/>
  <c r="J92" i="5"/>
  <c r="I92" i="5"/>
  <c r="H92" i="5"/>
  <c r="G92" i="5"/>
  <c r="F92" i="5"/>
  <c r="E92" i="5"/>
  <c r="D92" i="5"/>
  <c r="C92" i="5"/>
  <c r="O91" i="5"/>
  <c r="N91" i="5"/>
  <c r="M91" i="5"/>
  <c r="L91" i="5"/>
  <c r="K91" i="5"/>
  <c r="J91" i="5"/>
  <c r="I91" i="5"/>
  <c r="H91" i="5"/>
  <c r="G91" i="5"/>
  <c r="F91" i="5"/>
  <c r="E91" i="5"/>
  <c r="D91" i="5"/>
  <c r="C91" i="5"/>
  <c r="O90" i="5"/>
  <c r="N90" i="5"/>
  <c r="M90" i="5"/>
  <c r="L90" i="5"/>
  <c r="K90" i="5"/>
  <c r="J90" i="5"/>
  <c r="I90" i="5"/>
  <c r="H90" i="5"/>
  <c r="G90" i="5"/>
  <c r="F90" i="5"/>
  <c r="E90" i="5"/>
  <c r="D90" i="5"/>
  <c r="C90" i="5"/>
  <c r="O89" i="5"/>
  <c r="N89" i="5"/>
  <c r="M89" i="5"/>
  <c r="L89" i="5"/>
  <c r="K89" i="5"/>
  <c r="J89" i="5"/>
  <c r="I89" i="5"/>
  <c r="H89" i="5"/>
  <c r="G89" i="5"/>
  <c r="F89" i="5"/>
  <c r="E89" i="5"/>
  <c r="D89" i="5"/>
  <c r="C89" i="5"/>
  <c r="O88" i="5"/>
  <c r="N88" i="5"/>
  <c r="M88" i="5"/>
  <c r="L88" i="5"/>
  <c r="K88" i="5"/>
  <c r="J88" i="5"/>
  <c r="I88" i="5"/>
  <c r="H88" i="5"/>
  <c r="G88" i="5"/>
  <c r="F88" i="5"/>
  <c r="E88" i="5"/>
  <c r="D88" i="5"/>
  <c r="C88" i="5"/>
  <c r="O87" i="5"/>
  <c r="N87" i="5"/>
  <c r="M87" i="5"/>
  <c r="L87" i="5"/>
  <c r="K87" i="5"/>
  <c r="J87" i="5"/>
  <c r="I87" i="5"/>
  <c r="H87" i="5"/>
  <c r="G87" i="5"/>
  <c r="F87" i="5"/>
  <c r="E87" i="5"/>
  <c r="D87" i="5"/>
  <c r="C87" i="5"/>
  <c r="O86" i="5"/>
  <c r="N86" i="5"/>
  <c r="M86" i="5"/>
  <c r="L86" i="5"/>
  <c r="K86" i="5"/>
  <c r="J86" i="5"/>
  <c r="I86" i="5"/>
  <c r="H86" i="5"/>
  <c r="G86" i="5"/>
  <c r="F86" i="5"/>
  <c r="E86" i="5"/>
  <c r="D86" i="5"/>
  <c r="C86" i="5"/>
  <c r="O85" i="5"/>
  <c r="N85" i="5"/>
  <c r="M85" i="5"/>
  <c r="L85" i="5"/>
  <c r="K85" i="5"/>
  <c r="J85" i="5"/>
  <c r="I85" i="5"/>
  <c r="H85" i="5"/>
  <c r="G85" i="5"/>
  <c r="F85" i="5"/>
  <c r="E85" i="5"/>
  <c r="D85" i="5"/>
  <c r="C85" i="5"/>
  <c r="O84" i="5"/>
  <c r="N84" i="5"/>
  <c r="M84" i="5"/>
  <c r="L84" i="5"/>
  <c r="K84" i="5"/>
  <c r="J84" i="5"/>
  <c r="I84" i="5"/>
  <c r="H84" i="5"/>
  <c r="G84" i="5"/>
  <c r="F84" i="5"/>
  <c r="E84" i="5"/>
  <c r="D84" i="5"/>
  <c r="C84" i="5"/>
  <c r="O83" i="5"/>
  <c r="N83" i="5"/>
  <c r="M83" i="5"/>
  <c r="L83" i="5"/>
  <c r="K83" i="5"/>
  <c r="J83" i="5"/>
  <c r="I83" i="5"/>
  <c r="H83" i="5"/>
  <c r="G83" i="5"/>
  <c r="F83" i="5"/>
  <c r="E83" i="5"/>
  <c r="D83" i="5"/>
  <c r="C83" i="5"/>
  <c r="O82" i="5"/>
  <c r="N82" i="5"/>
  <c r="M82" i="5"/>
  <c r="L82" i="5"/>
  <c r="K82" i="5"/>
  <c r="J82" i="5"/>
  <c r="I82" i="5"/>
  <c r="H82" i="5"/>
  <c r="G82" i="5"/>
  <c r="F82" i="5"/>
  <c r="E82" i="5"/>
  <c r="D82" i="5"/>
  <c r="C82" i="5"/>
  <c r="O81" i="5"/>
  <c r="N81" i="5"/>
  <c r="M81" i="5"/>
  <c r="L81" i="5"/>
  <c r="K81" i="5"/>
  <c r="J81" i="5"/>
  <c r="I81" i="5"/>
  <c r="H81" i="5"/>
  <c r="G81" i="5"/>
  <c r="F81" i="5"/>
  <c r="E81" i="5"/>
  <c r="D81" i="5"/>
  <c r="C81" i="5"/>
  <c r="O80" i="5"/>
  <c r="N80" i="5"/>
  <c r="M80" i="5"/>
  <c r="L80" i="5"/>
  <c r="K80" i="5"/>
  <c r="J80" i="5"/>
  <c r="I80" i="5"/>
  <c r="H80" i="5"/>
  <c r="G80" i="5"/>
  <c r="F80" i="5"/>
  <c r="E80" i="5"/>
  <c r="D80" i="5"/>
  <c r="C80" i="5"/>
  <c r="O79" i="5"/>
  <c r="N79" i="5"/>
  <c r="M79" i="5"/>
  <c r="L79" i="5"/>
  <c r="K79" i="5"/>
  <c r="J79" i="5"/>
  <c r="I79" i="5"/>
  <c r="H79" i="5"/>
  <c r="G79" i="5"/>
  <c r="F79" i="5"/>
  <c r="E79" i="5"/>
  <c r="D79" i="5"/>
  <c r="C79" i="5"/>
  <c r="O78" i="5"/>
  <c r="N78" i="5"/>
  <c r="M78" i="5"/>
  <c r="L78" i="5"/>
  <c r="K78" i="5"/>
  <c r="J78" i="5"/>
  <c r="I78" i="5"/>
  <c r="H78" i="5"/>
  <c r="G78" i="5"/>
  <c r="F78" i="5"/>
  <c r="E78" i="5"/>
  <c r="D78" i="5"/>
  <c r="C78" i="5"/>
  <c r="O77" i="5"/>
  <c r="N77" i="5"/>
  <c r="M77" i="5"/>
  <c r="L77" i="5"/>
  <c r="K77" i="5"/>
  <c r="J77" i="5"/>
  <c r="I77" i="5"/>
  <c r="H77" i="5"/>
  <c r="G77" i="5"/>
  <c r="F77" i="5"/>
  <c r="E77" i="5"/>
  <c r="D77" i="5"/>
  <c r="C77" i="5"/>
  <c r="O76" i="5"/>
  <c r="N76" i="5"/>
  <c r="M76" i="5"/>
  <c r="L76" i="5"/>
  <c r="K76" i="5"/>
  <c r="J76" i="5"/>
  <c r="I76" i="5"/>
  <c r="H76" i="5"/>
  <c r="G76" i="5"/>
  <c r="F76" i="5"/>
  <c r="E76" i="5"/>
  <c r="D76" i="5"/>
  <c r="C76" i="5"/>
  <c r="O75" i="5"/>
  <c r="N75" i="5"/>
  <c r="M75" i="5"/>
  <c r="L75" i="5"/>
  <c r="K75" i="5"/>
  <c r="J75" i="5"/>
  <c r="I75" i="5"/>
  <c r="H75" i="5"/>
  <c r="G75" i="5"/>
  <c r="F75" i="5"/>
  <c r="E75" i="5"/>
  <c r="D75" i="5"/>
  <c r="C75" i="5"/>
  <c r="O74" i="5"/>
  <c r="N74" i="5"/>
  <c r="M74" i="5"/>
  <c r="L74" i="5"/>
  <c r="K74" i="5"/>
  <c r="J74" i="5"/>
  <c r="I74" i="5"/>
  <c r="H74" i="5"/>
  <c r="G74" i="5"/>
  <c r="F74" i="5"/>
  <c r="E74" i="5"/>
  <c r="D74" i="5"/>
  <c r="C74" i="5"/>
  <c r="O73" i="5"/>
  <c r="N73" i="5"/>
  <c r="M73" i="5"/>
  <c r="L73" i="5"/>
  <c r="K73" i="5"/>
  <c r="J73" i="5"/>
  <c r="I73" i="5"/>
  <c r="H73" i="5"/>
  <c r="G73" i="5"/>
  <c r="F73" i="5"/>
  <c r="E73" i="5"/>
  <c r="D73" i="5"/>
  <c r="C73" i="5"/>
  <c r="O72" i="5"/>
  <c r="N72" i="5"/>
  <c r="M72" i="5"/>
  <c r="L72" i="5"/>
  <c r="K72" i="5"/>
  <c r="J72" i="5"/>
  <c r="I72" i="5"/>
  <c r="H72" i="5"/>
  <c r="G72" i="5"/>
  <c r="F72" i="5"/>
  <c r="E72" i="5"/>
  <c r="D72" i="5"/>
  <c r="C72" i="5"/>
  <c r="O71" i="5"/>
  <c r="N71" i="5"/>
  <c r="M71" i="5"/>
  <c r="L71" i="5"/>
  <c r="K71" i="5"/>
  <c r="J71" i="5"/>
  <c r="I71" i="5"/>
  <c r="H71" i="5"/>
  <c r="G71" i="5"/>
  <c r="F71" i="5"/>
  <c r="E71" i="5"/>
  <c r="D71" i="5"/>
  <c r="C71" i="5"/>
  <c r="O70" i="5"/>
  <c r="N70" i="5"/>
  <c r="M70" i="5"/>
  <c r="L70" i="5"/>
  <c r="K70" i="5"/>
  <c r="J70" i="5"/>
  <c r="I70" i="5"/>
  <c r="H70" i="5"/>
  <c r="G70" i="5"/>
  <c r="F70" i="5"/>
  <c r="E70" i="5"/>
  <c r="D70" i="5"/>
  <c r="C70" i="5"/>
  <c r="O69" i="5"/>
  <c r="N69" i="5"/>
  <c r="M69" i="5"/>
  <c r="L69" i="5"/>
  <c r="K69" i="5"/>
  <c r="J69" i="5"/>
  <c r="I69" i="5"/>
  <c r="H69" i="5"/>
  <c r="G69" i="5"/>
  <c r="F69" i="5"/>
  <c r="E69" i="5"/>
  <c r="D69" i="5"/>
  <c r="C69" i="5"/>
  <c r="O68" i="5"/>
  <c r="N68" i="5"/>
  <c r="M68" i="5"/>
  <c r="L68" i="5"/>
  <c r="K68" i="5"/>
  <c r="J68" i="5"/>
  <c r="I68" i="5"/>
  <c r="H68" i="5"/>
  <c r="G68" i="5"/>
  <c r="F68" i="5"/>
  <c r="E68" i="5"/>
  <c r="D68" i="5"/>
  <c r="C68" i="5"/>
  <c r="O67" i="5"/>
  <c r="N67" i="5"/>
  <c r="M67" i="5"/>
  <c r="L67" i="5"/>
  <c r="K67" i="5"/>
  <c r="J67" i="5"/>
  <c r="I67" i="5"/>
  <c r="H67" i="5"/>
  <c r="G67" i="5"/>
  <c r="F67" i="5"/>
  <c r="E67" i="5"/>
  <c r="D67" i="5"/>
  <c r="C67" i="5"/>
  <c r="O66" i="5"/>
  <c r="N66" i="5"/>
  <c r="M66" i="5"/>
  <c r="L66" i="5"/>
  <c r="K66" i="5"/>
  <c r="J66" i="5"/>
  <c r="I66" i="5"/>
  <c r="H66" i="5"/>
  <c r="G66" i="5"/>
  <c r="F66" i="5"/>
  <c r="E66" i="5"/>
  <c r="D66" i="5"/>
  <c r="C66" i="5"/>
  <c r="O65" i="5"/>
  <c r="N65" i="5"/>
  <c r="M65" i="5"/>
  <c r="L65" i="5"/>
  <c r="K65" i="5"/>
  <c r="J65" i="5"/>
  <c r="I65" i="5"/>
  <c r="H65" i="5"/>
  <c r="G65" i="5"/>
  <c r="F65" i="5"/>
  <c r="E65" i="5"/>
  <c r="D65" i="5"/>
  <c r="C65" i="5"/>
  <c r="O64" i="5"/>
  <c r="N64" i="5"/>
  <c r="M64" i="5"/>
  <c r="L64" i="5"/>
  <c r="K64" i="5"/>
  <c r="J64" i="5"/>
  <c r="I64" i="5"/>
  <c r="H64" i="5"/>
  <c r="G64" i="5"/>
  <c r="F64" i="5"/>
  <c r="E64" i="5"/>
  <c r="D64" i="5"/>
  <c r="C64" i="5"/>
  <c r="O63" i="5"/>
  <c r="N63" i="5"/>
  <c r="M63" i="5"/>
  <c r="L63" i="5"/>
  <c r="K63" i="5"/>
  <c r="J63" i="5"/>
  <c r="I63" i="5"/>
  <c r="H63" i="5"/>
  <c r="G63" i="5"/>
  <c r="F63" i="5"/>
  <c r="E63" i="5"/>
  <c r="D63" i="5"/>
  <c r="C63" i="5"/>
  <c r="O62" i="5"/>
  <c r="N62" i="5"/>
  <c r="M62" i="5"/>
  <c r="L62" i="5"/>
  <c r="K62" i="5"/>
  <c r="J62" i="5"/>
  <c r="I62" i="5"/>
  <c r="H62" i="5"/>
  <c r="G62" i="5"/>
  <c r="F62" i="5"/>
  <c r="E62" i="5"/>
  <c r="D62" i="5"/>
  <c r="C62" i="5"/>
  <c r="O54" i="5"/>
  <c r="N54" i="5"/>
  <c r="M54" i="5"/>
  <c r="L54" i="5"/>
  <c r="K54" i="5"/>
  <c r="J54" i="5"/>
  <c r="I54" i="5"/>
  <c r="H54" i="5"/>
  <c r="G54" i="5"/>
  <c r="F54" i="5"/>
  <c r="E54" i="5"/>
  <c r="D54" i="5"/>
  <c r="C54" i="5"/>
  <c r="O53" i="5"/>
  <c r="N53" i="5"/>
  <c r="M53" i="5"/>
  <c r="L53" i="5"/>
  <c r="K53" i="5"/>
  <c r="J53" i="5"/>
  <c r="I53" i="5"/>
  <c r="H53" i="5"/>
  <c r="G53" i="5"/>
  <c r="F53" i="5"/>
  <c r="E53" i="5"/>
  <c r="D53" i="5"/>
  <c r="C53" i="5"/>
  <c r="O52" i="5"/>
  <c r="N52" i="5"/>
  <c r="M52" i="5"/>
  <c r="L52" i="5"/>
  <c r="K52" i="5"/>
  <c r="J52" i="5"/>
  <c r="I52" i="5"/>
  <c r="H52" i="5"/>
  <c r="G52" i="5"/>
  <c r="F52" i="5"/>
  <c r="E52" i="5"/>
  <c r="D52" i="5"/>
  <c r="C52" i="5"/>
  <c r="O51" i="5"/>
  <c r="N51" i="5"/>
  <c r="M51" i="5"/>
  <c r="L51" i="5"/>
  <c r="K51" i="5"/>
  <c r="J51" i="5"/>
  <c r="I51" i="5"/>
  <c r="H51" i="5"/>
  <c r="G51" i="5"/>
  <c r="F51" i="5"/>
  <c r="E51" i="5"/>
  <c r="D51" i="5"/>
  <c r="C51" i="5"/>
  <c r="O50" i="5"/>
  <c r="N50" i="5"/>
  <c r="M50" i="5"/>
  <c r="L50" i="5"/>
  <c r="K50" i="5"/>
  <c r="J50" i="5"/>
  <c r="I50" i="5"/>
  <c r="H50" i="5"/>
  <c r="G50" i="5"/>
  <c r="F50" i="5"/>
  <c r="E50" i="5"/>
  <c r="D50" i="5"/>
  <c r="C50" i="5"/>
  <c r="O49" i="5"/>
  <c r="N49" i="5"/>
  <c r="M49" i="5"/>
  <c r="L49" i="5"/>
  <c r="K49" i="5"/>
  <c r="J49" i="5"/>
  <c r="I49" i="5"/>
  <c r="H49" i="5"/>
  <c r="G49" i="5"/>
  <c r="F49" i="5"/>
  <c r="E49" i="5"/>
  <c r="D49" i="5"/>
  <c r="C49" i="5"/>
  <c r="O48" i="5"/>
  <c r="N48" i="5"/>
  <c r="M48" i="5"/>
  <c r="L48" i="5"/>
  <c r="K48" i="5"/>
  <c r="J48" i="5"/>
  <c r="I48" i="5"/>
  <c r="H48" i="5"/>
  <c r="G48" i="5"/>
  <c r="F48" i="5"/>
  <c r="E48" i="5"/>
  <c r="D48" i="5"/>
  <c r="C48" i="5"/>
  <c r="O47" i="5"/>
  <c r="N47" i="5"/>
  <c r="M47" i="5"/>
  <c r="L47" i="5"/>
  <c r="K47" i="5"/>
  <c r="J47" i="5"/>
  <c r="I47" i="5"/>
  <c r="H47" i="5"/>
  <c r="G47" i="5"/>
  <c r="F47" i="5"/>
  <c r="E47" i="5"/>
  <c r="D47" i="5"/>
  <c r="C47" i="5"/>
  <c r="O46" i="5"/>
  <c r="N46" i="5"/>
  <c r="M46" i="5"/>
  <c r="L46" i="5"/>
  <c r="K46" i="5"/>
  <c r="J46" i="5"/>
  <c r="I46" i="5"/>
  <c r="H46" i="5"/>
  <c r="G46" i="5"/>
  <c r="F46" i="5"/>
  <c r="E46" i="5"/>
  <c r="D46" i="5"/>
  <c r="C46" i="5"/>
  <c r="O45" i="5"/>
  <c r="N45" i="5"/>
  <c r="M45" i="5"/>
  <c r="L45" i="5"/>
  <c r="K45" i="5"/>
  <c r="J45" i="5"/>
  <c r="I45" i="5"/>
  <c r="H45" i="5"/>
  <c r="G45" i="5"/>
  <c r="F45" i="5"/>
  <c r="E45" i="5"/>
  <c r="D45" i="5"/>
  <c r="C45" i="5"/>
  <c r="O44" i="5"/>
  <c r="N44" i="5"/>
  <c r="M44" i="5"/>
  <c r="L44" i="5"/>
  <c r="K44" i="5"/>
  <c r="J44" i="5"/>
  <c r="I44" i="5"/>
  <c r="H44" i="5"/>
  <c r="G44" i="5"/>
  <c r="F44" i="5"/>
  <c r="E44" i="5"/>
  <c r="D44" i="5"/>
  <c r="C44" i="5"/>
  <c r="O43" i="5"/>
  <c r="N43" i="5"/>
  <c r="M43" i="5"/>
  <c r="L43" i="5"/>
  <c r="K43" i="5"/>
  <c r="J43" i="5"/>
  <c r="I43" i="5"/>
  <c r="H43" i="5"/>
  <c r="G43" i="5"/>
  <c r="F43" i="5"/>
  <c r="E43" i="5"/>
  <c r="D43" i="5"/>
  <c r="C43" i="5"/>
  <c r="O42" i="5"/>
  <c r="N42" i="5"/>
  <c r="M42" i="5"/>
  <c r="L42" i="5"/>
  <c r="K42" i="5"/>
  <c r="J42" i="5"/>
  <c r="I42" i="5"/>
  <c r="H42" i="5"/>
  <c r="G42" i="5"/>
  <c r="F42" i="5"/>
  <c r="E42" i="5"/>
  <c r="D42" i="5"/>
  <c r="C42" i="5"/>
  <c r="O41" i="5"/>
  <c r="N41" i="5"/>
  <c r="M41" i="5"/>
  <c r="L41" i="5"/>
  <c r="K41" i="5"/>
  <c r="J41" i="5"/>
  <c r="I41" i="5"/>
  <c r="H41" i="5"/>
  <c r="G41" i="5"/>
  <c r="F41" i="5"/>
  <c r="E41" i="5"/>
  <c r="D41" i="5"/>
  <c r="C41" i="5"/>
  <c r="O40" i="5"/>
  <c r="N40" i="5"/>
  <c r="M40" i="5"/>
  <c r="L40" i="5"/>
  <c r="K40" i="5"/>
  <c r="J40" i="5"/>
  <c r="I40" i="5"/>
  <c r="H40" i="5"/>
  <c r="G40" i="5"/>
  <c r="F40" i="5"/>
  <c r="E40" i="5"/>
  <c r="D40" i="5"/>
  <c r="C40" i="5"/>
  <c r="O39" i="5"/>
  <c r="N39" i="5"/>
  <c r="M39" i="5"/>
  <c r="L39" i="5"/>
  <c r="K39" i="5"/>
  <c r="J39" i="5"/>
  <c r="I39" i="5"/>
  <c r="H39" i="5"/>
  <c r="G39" i="5"/>
  <c r="F39" i="5"/>
  <c r="E39" i="5"/>
  <c r="D39" i="5"/>
  <c r="C39" i="5"/>
  <c r="O38" i="5"/>
  <c r="N38" i="5"/>
  <c r="M38" i="5"/>
  <c r="L38" i="5"/>
  <c r="K38" i="5"/>
  <c r="J38" i="5"/>
  <c r="I38" i="5"/>
  <c r="H38" i="5"/>
  <c r="G38" i="5"/>
  <c r="F38" i="5"/>
  <c r="E38" i="5"/>
  <c r="D38" i="5"/>
  <c r="C38" i="5"/>
  <c r="O37" i="5"/>
  <c r="N37" i="5"/>
  <c r="M37" i="5"/>
  <c r="L37" i="5"/>
  <c r="K37" i="5"/>
  <c r="J37" i="5"/>
  <c r="I37" i="5"/>
  <c r="H37" i="5"/>
  <c r="G37" i="5"/>
  <c r="F37" i="5"/>
  <c r="E37" i="5"/>
  <c r="D37" i="5"/>
  <c r="C37" i="5"/>
  <c r="O36" i="5"/>
  <c r="N36" i="5"/>
  <c r="M36" i="5"/>
  <c r="L36" i="5"/>
  <c r="K36" i="5"/>
  <c r="J36" i="5"/>
  <c r="I36" i="5"/>
  <c r="H36" i="5"/>
  <c r="G36" i="5"/>
  <c r="F36" i="5"/>
  <c r="E36" i="5"/>
  <c r="D36" i="5"/>
  <c r="C36" i="5"/>
  <c r="O35" i="5"/>
  <c r="N35" i="5"/>
  <c r="M35" i="5"/>
  <c r="L35" i="5"/>
  <c r="K35" i="5"/>
  <c r="J35" i="5"/>
  <c r="I35" i="5"/>
  <c r="H35" i="5"/>
  <c r="G35" i="5"/>
  <c r="F35" i="5"/>
  <c r="E35" i="5"/>
  <c r="D35" i="5"/>
  <c r="C35" i="5"/>
  <c r="O34" i="5"/>
  <c r="N34" i="5"/>
  <c r="M34" i="5"/>
  <c r="L34" i="5"/>
  <c r="K34" i="5"/>
  <c r="J34" i="5"/>
  <c r="I34" i="5"/>
  <c r="H34" i="5"/>
  <c r="G34" i="5"/>
  <c r="F34" i="5"/>
  <c r="E34" i="5"/>
  <c r="D34" i="5"/>
  <c r="C34" i="5"/>
  <c r="O33" i="5"/>
  <c r="N33" i="5"/>
  <c r="M33" i="5"/>
  <c r="L33" i="5"/>
  <c r="K33" i="5"/>
  <c r="J33" i="5"/>
  <c r="I33" i="5"/>
  <c r="H33" i="5"/>
  <c r="G33" i="5"/>
  <c r="F33" i="5"/>
  <c r="E33" i="5"/>
  <c r="D33" i="5"/>
  <c r="C33" i="5"/>
  <c r="O32" i="5"/>
  <c r="N32" i="5"/>
  <c r="M32" i="5"/>
  <c r="L32" i="5"/>
  <c r="K32" i="5"/>
  <c r="J32" i="5"/>
  <c r="I32" i="5"/>
  <c r="H32" i="5"/>
  <c r="G32" i="5"/>
  <c r="F32" i="5"/>
  <c r="E32" i="5"/>
  <c r="D32" i="5"/>
  <c r="C32" i="5"/>
  <c r="O31" i="5"/>
  <c r="N31" i="5"/>
  <c r="M31" i="5"/>
  <c r="L31" i="5"/>
  <c r="K31" i="5"/>
  <c r="J31" i="5"/>
  <c r="I31" i="5"/>
  <c r="H31" i="5"/>
  <c r="G31" i="5"/>
  <c r="F31" i="5"/>
  <c r="E31" i="5"/>
  <c r="D31" i="5"/>
  <c r="C31" i="5"/>
  <c r="O30" i="5"/>
  <c r="N30" i="5"/>
  <c r="M30" i="5"/>
  <c r="L30" i="5"/>
  <c r="K30" i="5"/>
  <c r="J30" i="5"/>
  <c r="I30" i="5"/>
  <c r="H30" i="5"/>
  <c r="G30" i="5"/>
  <c r="F30" i="5"/>
  <c r="E30" i="5"/>
  <c r="D30" i="5"/>
  <c r="C30" i="5"/>
  <c r="O29" i="5"/>
  <c r="N29" i="5"/>
  <c r="M29" i="5"/>
  <c r="L29" i="5"/>
  <c r="K29" i="5"/>
  <c r="J29" i="5"/>
  <c r="I29" i="5"/>
  <c r="H29" i="5"/>
  <c r="G29" i="5"/>
  <c r="F29" i="5"/>
  <c r="E29" i="5"/>
  <c r="D29" i="5"/>
  <c r="C29" i="5"/>
  <c r="O28" i="5"/>
  <c r="N28" i="5"/>
  <c r="M28" i="5"/>
  <c r="L28" i="5"/>
  <c r="K28" i="5"/>
  <c r="J28" i="5"/>
  <c r="I28" i="5"/>
  <c r="H28" i="5"/>
  <c r="G28" i="5"/>
  <c r="F28" i="5"/>
  <c r="E28" i="5"/>
  <c r="D28" i="5"/>
  <c r="C28" i="5"/>
  <c r="O27" i="5"/>
  <c r="N27" i="5"/>
  <c r="M27" i="5"/>
  <c r="L27" i="5"/>
  <c r="K27" i="5"/>
  <c r="J27" i="5"/>
  <c r="I27" i="5"/>
  <c r="H27" i="5"/>
  <c r="G27" i="5"/>
  <c r="F27" i="5"/>
  <c r="E27" i="5"/>
  <c r="D27" i="5"/>
  <c r="C27" i="5"/>
  <c r="O26" i="5"/>
  <c r="N26" i="5"/>
  <c r="M26" i="5"/>
  <c r="L26" i="5"/>
  <c r="K26" i="5"/>
  <c r="J26" i="5"/>
  <c r="I26" i="5"/>
  <c r="H26" i="5"/>
  <c r="G26" i="5"/>
  <c r="F26" i="5"/>
  <c r="E26" i="5"/>
  <c r="D26" i="5"/>
  <c r="C26" i="5"/>
  <c r="O25" i="5"/>
  <c r="N25" i="5"/>
  <c r="M25" i="5"/>
  <c r="L25" i="5"/>
  <c r="K25" i="5"/>
  <c r="J25" i="5"/>
  <c r="I25" i="5"/>
  <c r="H25" i="5"/>
  <c r="G25" i="5"/>
  <c r="F25" i="5"/>
  <c r="E25" i="5"/>
  <c r="D25" i="5"/>
  <c r="C25" i="5"/>
  <c r="O24" i="5"/>
  <c r="N24" i="5"/>
  <c r="M24" i="5"/>
  <c r="L24" i="5"/>
  <c r="K24" i="5"/>
  <c r="J24" i="5"/>
  <c r="I24" i="5"/>
  <c r="H24" i="5"/>
  <c r="G24" i="5"/>
  <c r="F24" i="5"/>
  <c r="E24" i="5"/>
  <c r="D24" i="5"/>
  <c r="C24" i="5"/>
  <c r="O23" i="5"/>
  <c r="N23" i="5"/>
  <c r="M23" i="5"/>
  <c r="L23" i="5"/>
  <c r="K23" i="5"/>
  <c r="J23" i="5"/>
  <c r="I23" i="5"/>
  <c r="H23" i="5"/>
  <c r="G23" i="5"/>
  <c r="F23" i="5"/>
  <c r="E23" i="5"/>
  <c r="D23" i="5"/>
  <c r="C23" i="5"/>
  <c r="O22" i="5"/>
  <c r="N22" i="5"/>
  <c r="M22" i="5"/>
  <c r="L22" i="5"/>
  <c r="K22" i="5"/>
  <c r="J22" i="5"/>
  <c r="I22" i="5"/>
  <c r="H22" i="5"/>
  <c r="G22" i="5"/>
  <c r="F22" i="5"/>
  <c r="E22" i="5"/>
  <c r="D22" i="5"/>
  <c r="C22" i="5"/>
  <c r="O21" i="5"/>
  <c r="N21" i="5"/>
  <c r="M21" i="5"/>
  <c r="L21" i="5"/>
  <c r="K21" i="5"/>
  <c r="J21" i="5"/>
  <c r="I21" i="5"/>
  <c r="H21" i="5"/>
  <c r="G21" i="5"/>
  <c r="F21" i="5"/>
  <c r="E21" i="5"/>
  <c r="D21" i="5"/>
  <c r="C21" i="5"/>
  <c r="O20" i="5"/>
  <c r="N20" i="5"/>
  <c r="M20" i="5"/>
  <c r="L20" i="5"/>
  <c r="K20" i="5"/>
  <c r="J20" i="5"/>
  <c r="I20" i="5"/>
  <c r="H20" i="5"/>
  <c r="G20" i="5"/>
  <c r="F20" i="5"/>
  <c r="E20" i="5"/>
  <c r="D20" i="5"/>
  <c r="C20" i="5"/>
  <c r="O19" i="5"/>
  <c r="N19" i="5"/>
  <c r="M19" i="5"/>
  <c r="L19" i="5"/>
  <c r="K19" i="5"/>
  <c r="J19" i="5"/>
  <c r="I19" i="5"/>
  <c r="H19" i="5"/>
  <c r="G19" i="5"/>
  <c r="F19" i="5"/>
  <c r="E19" i="5"/>
  <c r="D19" i="5"/>
  <c r="C19" i="5"/>
  <c r="O18" i="5"/>
  <c r="N18" i="5"/>
  <c r="M18" i="5"/>
  <c r="L18" i="5"/>
  <c r="K18" i="5"/>
  <c r="J18" i="5"/>
  <c r="I18" i="5"/>
  <c r="H18" i="5"/>
  <c r="G18" i="5"/>
  <c r="F18" i="5"/>
  <c r="E18" i="5"/>
  <c r="D18" i="5"/>
  <c r="C18" i="5"/>
  <c r="O17" i="5"/>
  <c r="N17" i="5"/>
  <c r="M17" i="5"/>
  <c r="L17" i="5"/>
  <c r="K17" i="5"/>
  <c r="J17" i="5"/>
  <c r="I17" i="5"/>
  <c r="H17" i="5"/>
  <c r="G17" i="5"/>
  <c r="F17" i="5"/>
  <c r="E17" i="5"/>
  <c r="D17" i="5"/>
  <c r="C17" i="5"/>
  <c r="O16" i="5"/>
  <c r="N16" i="5"/>
  <c r="M16" i="5"/>
  <c r="L16" i="5"/>
  <c r="K16" i="5"/>
  <c r="J16" i="5"/>
  <c r="I16" i="5"/>
  <c r="H16" i="5"/>
  <c r="G16" i="5"/>
  <c r="F16" i="5"/>
  <c r="E16" i="5"/>
  <c r="D16" i="5"/>
  <c r="C16" i="5"/>
  <c r="O15" i="5"/>
  <c r="N15" i="5"/>
  <c r="M15" i="5"/>
  <c r="L15" i="5"/>
  <c r="K15" i="5"/>
  <c r="J15" i="5"/>
  <c r="I15" i="5"/>
  <c r="H15" i="5"/>
  <c r="G15" i="5"/>
  <c r="F15" i="5"/>
  <c r="E15" i="5"/>
  <c r="D15" i="5"/>
  <c r="C15" i="5"/>
  <c r="O14" i="5"/>
  <c r="N14" i="5"/>
  <c r="M14" i="5"/>
  <c r="L14" i="5"/>
  <c r="K14" i="5"/>
  <c r="J14" i="5"/>
  <c r="I14" i="5"/>
  <c r="H14" i="5"/>
  <c r="G14" i="5"/>
  <c r="F14" i="5"/>
  <c r="E14" i="5"/>
  <c r="D14" i="5"/>
  <c r="C14" i="5"/>
  <c r="O13" i="5"/>
  <c r="N13" i="5"/>
  <c r="M13" i="5"/>
  <c r="L13" i="5"/>
  <c r="K13" i="5"/>
  <c r="J13" i="5"/>
  <c r="I13" i="5"/>
  <c r="H13" i="5"/>
  <c r="G13" i="5"/>
  <c r="F13" i="5"/>
  <c r="E13" i="5"/>
  <c r="D13" i="5"/>
  <c r="C13" i="5"/>
  <c r="O12" i="5"/>
  <c r="N12" i="5"/>
  <c r="M12" i="5"/>
  <c r="L12" i="5"/>
  <c r="K12" i="5"/>
  <c r="J12" i="5"/>
  <c r="I12" i="5"/>
  <c r="H12" i="5"/>
  <c r="G12" i="5"/>
  <c r="F12" i="5"/>
  <c r="E12" i="5"/>
  <c r="D12" i="5"/>
  <c r="C12" i="5"/>
  <c r="AD50" i="220"/>
  <c r="AC50" i="220"/>
  <c r="AB50" i="220"/>
  <c r="AA50" i="220"/>
  <c r="Z50" i="220"/>
  <c r="Y50" i="220"/>
  <c r="X50" i="220"/>
  <c r="W50" i="220"/>
  <c r="V50" i="220"/>
  <c r="U50" i="220"/>
  <c r="T50" i="220"/>
  <c r="S50" i="220"/>
  <c r="P50" i="220"/>
  <c r="O50" i="220"/>
  <c r="N50" i="220"/>
  <c r="M50" i="220"/>
  <c r="L50" i="220"/>
  <c r="K50" i="220"/>
  <c r="J50" i="220"/>
  <c r="I50" i="220"/>
  <c r="H50" i="220"/>
  <c r="G50" i="220"/>
  <c r="F50" i="220"/>
  <c r="E50" i="220"/>
  <c r="AD49" i="220"/>
  <c r="AC49" i="220"/>
  <c r="AB49" i="220"/>
  <c r="AA49" i="220"/>
  <c r="Z49" i="220"/>
  <c r="Y49" i="220"/>
  <c r="X49" i="220"/>
  <c r="W49" i="220"/>
  <c r="V49" i="220"/>
  <c r="U49" i="220"/>
  <c r="T49" i="220"/>
  <c r="S49" i="220"/>
  <c r="P49" i="220"/>
  <c r="O49" i="220"/>
  <c r="N49" i="220"/>
  <c r="M49" i="220"/>
  <c r="L49" i="220"/>
  <c r="K49" i="220"/>
  <c r="J49" i="220"/>
  <c r="I49" i="220"/>
  <c r="H49" i="220"/>
  <c r="G49" i="220"/>
  <c r="F49" i="220"/>
  <c r="E49" i="220"/>
  <c r="AD48" i="220"/>
  <c r="AC48" i="220"/>
  <c r="AB48" i="220"/>
  <c r="AA48" i="220"/>
  <c r="Z48" i="220"/>
  <c r="Y48" i="220"/>
  <c r="X48" i="220"/>
  <c r="W48" i="220"/>
  <c r="V48" i="220"/>
  <c r="U48" i="220"/>
  <c r="T48" i="220"/>
  <c r="S48" i="220"/>
  <c r="P48" i="220"/>
  <c r="O48" i="220"/>
  <c r="N48" i="220"/>
  <c r="M48" i="220"/>
  <c r="L48" i="220"/>
  <c r="K48" i="220"/>
  <c r="J48" i="220"/>
  <c r="I48" i="220"/>
  <c r="H48" i="220"/>
  <c r="G48" i="220"/>
  <c r="F48" i="220"/>
  <c r="E48" i="220"/>
  <c r="AD47" i="220"/>
  <c r="AC47" i="220"/>
  <c r="AB47" i="220"/>
  <c r="AA47" i="220"/>
  <c r="Z47" i="220"/>
  <c r="Y47" i="220"/>
  <c r="X47" i="220"/>
  <c r="W47" i="220"/>
  <c r="V47" i="220"/>
  <c r="U47" i="220"/>
  <c r="T47" i="220"/>
  <c r="S47" i="220"/>
  <c r="P47" i="220"/>
  <c r="O47" i="220"/>
  <c r="N47" i="220"/>
  <c r="M47" i="220"/>
  <c r="L47" i="220"/>
  <c r="K47" i="220"/>
  <c r="J47" i="220"/>
  <c r="I47" i="220"/>
  <c r="H47" i="220"/>
  <c r="G47" i="220"/>
  <c r="F47" i="220"/>
  <c r="E47" i="220"/>
  <c r="AD46" i="220"/>
  <c r="AC46" i="220"/>
  <c r="AB46" i="220"/>
  <c r="AA46" i="220"/>
  <c r="Z46" i="220"/>
  <c r="Y46" i="220"/>
  <c r="X46" i="220"/>
  <c r="W46" i="220"/>
  <c r="V46" i="220"/>
  <c r="U46" i="220"/>
  <c r="T46" i="220"/>
  <c r="S46" i="220"/>
  <c r="P46" i="220"/>
  <c r="O46" i="220"/>
  <c r="N46" i="220"/>
  <c r="M46" i="220"/>
  <c r="L46" i="220"/>
  <c r="K46" i="220"/>
  <c r="J46" i="220"/>
  <c r="I46" i="220"/>
  <c r="H46" i="220"/>
  <c r="G46" i="220"/>
  <c r="F46" i="220"/>
  <c r="E46" i="220"/>
  <c r="AD45" i="220"/>
  <c r="AC45" i="220"/>
  <c r="AB45" i="220"/>
  <c r="AA45" i="220"/>
  <c r="Z45" i="220"/>
  <c r="Y45" i="220"/>
  <c r="X45" i="220"/>
  <c r="W45" i="220"/>
  <c r="V45" i="220"/>
  <c r="U45" i="220"/>
  <c r="T45" i="220"/>
  <c r="S45" i="220"/>
  <c r="P45" i="220"/>
  <c r="O45" i="220"/>
  <c r="N45" i="220"/>
  <c r="M45" i="220"/>
  <c r="L45" i="220"/>
  <c r="K45" i="220"/>
  <c r="J45" i="220"/>
  <c r="I45" i="220"/>
  <c r="H45" i="220"/>
  <c r="G45" i="220"/>
  <c r="F45" i="220"/>
  <c r="E45" i="220"/>
  <c r="AD44" i="220"/>
  <c r="AC44" i="220"/>
  <c r="AB44" i="220"/>
  <c r="AA44" i="220"/>
  <c r="Z44" i="220"/>
  <c r="Y44" i="220"/>
  <c r="X44" i="220"/>
  <c r="W44" i="220"/>
  <c r="V44" i="220"/>
  <c r="U44" i="220"/>
  <c r="T44" i="220"/>
  <c r="S44" i="220"/>
  <c r="P44" i="220"/>
  <c r="O44" i="220"/>
  <c r="N44" i="220"/>
  <c r="M44" i="220"/>
  <c r="L44" i="220"/>
  <c r="K44" i="220"/>
  <c r="J44" i="220"/>
  <c r="I44" i="220"/>
  <c r="H44" i="220"/>
  <c r="G44" i="220"/>
  <c r="F44" i="220"/>
  <c r="E44" i="220"/>
  <c r="AD43" i="220"/>
  <c r="AC43" i="220"/>
  <c r="AB43" i="220"/>
  <c r="AA43" i="220"/>
  <c r="Z43" i="220"/>
  <c r="Y43" i="220"/>
  <c r="X43" i="220"/>
  <c r="W43" i="220"/>
  <c r="V43" i="220"/>
  <c r="U43" i="220"/>
  <c r="T43" i="220"/>
  <c r="S43" i="220"/>
  <c r="P43" i="220"/>
  <c r="O43" i="220"/>
  <c r="N43" i="220"/>
  <c r="M43" i="220"/>
  <c r="L43" i="220"/>
  <c r="K43" i="220"/>
  <c r="J43" i="220"/>
  <c r="I43" i="220"/>
  <c r="H43" i="220"/>
  <c r="G43" i="220"/>
  <c r="F43" i="220"/>
  <c r="E43" i="220"/>
  <c r="AD42" i="220"/>
  <c r="AC42" i="220"/>
  <c r="AB42" i="220"/>
  <c r="AA42" i="220"/>
  <c r="Z42" i="220"/>
  <c r="Y42" i="220"/>
  <c r="X42" i="220"/>
  <c r="W42" i="220"/>
  <c r="V42" i="220"/>
  <c r="U42" i="220"/>
  <c r="T42" i="220"/>
  <c r="S42" i="220"/>
  <c r="P42" i="220"/>
  <c r="O42" i="220"/>
  <c r="N42" i="220"/>
  <c r="M42" i="220"/>
  <c r="L42" i="220"/>
  <c r="K42" i="220"/>
  <c r="J42" i="220"/>
  <c r="I42" i="220"/>
  <c r="H42" i="220"/>
  <c r="G42" i="220"/>
  <c r="F42" i="220"/>
  <c r="E42" i="220"/>
  <c r="AD41" i="220"/>
  <c r="AC41" i="220"/>
  <c r="AB41" i="220"/>
  <c r="AA41" i="220"/>
  <c r="Z41" i="220"/>
  <c r="Y41" i="220"/>
  <c r="X41" i="220"/>
  <c r="W41" i="220"/>
  <c r="V41" i="220"/>
  <c r="U41" i="220"/>
  <c r="T41" i="220"/>
  <c r="S41" i="220"/>
  <c r="P41" i="220"/>
  <c r="O41" i="220"/>
  <c r="N41" i="220"/>
  <c r="M41" i="220"/>
  <c r="L41" i="220"/>
  <c r="K41" i="220"/>
  <c r="J41" i="220"/>
  <c r="I41" i="220"/>
  <c r="H41" i="220"/>
  <c r="G41" i="220"/>
  <c r="F41" i="220"/>
  <c r="E41" i="220"/>
  <c r="AD40" i="220"/>
  <c r="AC40" i="220"/>
  <c r="AB40" i="220"/>
  <c r="AA40" i="220"/>
  <c r="Z40" i="220"/>
  <c r="Y40" i="220"/>
  <c r="X40" i="220"/>
  <c r="W40" i="220"/>
  <c r="V40" i="220"/>
  <c r="U40" i="220"/>
  <c r="T40" i="220"/>
  <c r="S40" i="220"/>
  <c r="P40" i="220"/>
  <c r="O40" i="220"/>
  <c r="N40" i="220"/>
  <c r="M40" i="220"/>
  <c r="L40" i="220"/>
  <c r="K40" i="220"/>
  <c r="J40" i="220"/>
  <c r="I40" i="220"/>
  <c r="H40" i="220"/>
  <c r="G40" i="220"/>
  <c r="F40" i="220"/>
  <c r="E40" i="220"/>
  <c r="AD39" i="220"/>
  <c r="AC39" i="220"/>
  <c r="AB39" i="220"/>
  <c r="AA39" i="220"/>
  <c r="Z39" i="220"/>
  <c r="Y39" i="220"/>
  <c r="X39" i="220"/>
  <c r="W39" i="220"/>
  <c r="V39" i="220"/>
  <c r="U39" i="220"/>
  <c r="T39" i="220"/>
  <c r="S39" i="220"/>
  <c r="P39" i="220"/>
  <c r="O39" i="220"/>
  <c r="N39" i="220"/>
  <c r="M39" i="220"/>
  <c r="L39" i="220"/>
  <c r="K39" i="220"/>
  <c r="J39" i="220"/>
  <c r="I39" i="220"/>
  <c r="H39" i="220"/>
  <c r="G39" i="220"/>
  <c r="F39" i="220"/>
  <c r="E39" i="220"/>
  <c r="AD38" i="220"/>
  <c r="AC38" i="220"/>
  <c r="AB38" i="220"/>
  <c r="AA38" i="220"/>
  <c r="Z38" i="220"/>
  <c r="Y38" i="220"/>
  <c r="X38" i="220"/>
  <c r="W38" i="220"/>
  <c r="V38" i="220"/>
  <c r="U38" i="220"/>
  <c r="T38" i="220"/>
  <c r="S38" i="220"/>
  <c r="P38" i="220"/>
  <c r="O38" i="220"/>
  <c r="N38" i="220"/>
  <c r="M38" i="220"/>
  <c r="L38" i="220"/>
  <c r="K38" i="220"/>
  <c r="J38" i="220"/>
  <c r="I38" i="220"/>
  <c r="H38" i="220"/>
  <c r="G38" i="220"/>
  <c r="F38" i="220"/>
  <c r="E38" i="220"/>
  <c r="AD37" i="220"/>
  <c r="AC37" i="220"/>
  <c r="AB37" i="220"/>
  <c r="AA37" i="220"/>
  <c r="Z37" i="220"/>
  <c r="Y37" i="220"/>
  <c r="X37" i="220"/>
  <c r="W37" i="220"/>
  <c r="V37" i="220"/>
  <c r="U37" i="220"/>
  <c r="T37" i="220"/>
  <c r="S37" i="220"/>
  <c r="P37" i="220"/>
  <c r="O37" i="220"/>
  <c r="N37" i="220"/>
  <c r="M37" i="220"/>
  <c r="L37" i="220"/>
  <c r="K37" i="220"/>
  <c r="J37" i="220"/>
  <c r="I37" i="220"/>
  <c r="H37" i="220"/>
  <c r="G37" i="220"/>
  <c r="F37" i="220"/>
  <c r="E37" i="220"/>
  <c r="AD36" i="220"/>
  <c r="AC36" i="220"/>
  <c r="AB36" i="220"/>
  <c r="AA36" i="220"/>
  <c r="Z36" i="220"/>
  <c r="Y36" i="220"/>
  <c r="X36" i="220"/>
  <c r="W36" i="220"/>
  <c r="V36" i="220"/>
  <c r="U36" i="220"/>
  <c r="T36" i="220"/>
  <c r="S36" i="220"/>
  <c r="P36" i="220"/>
  <c r="O36" i="220"/>
  <c r="N36" i="220"/>
  <c r="M36" i="220"/>
  <c r="L36" i="220"/>
  <c r="K36" i="220"/>
  <c r="J36" i="220"/>
  <c r="I36" i="220"/>
  <c r="H36" i="220"/>
  <c r="G36" i="220"/>
  <c r="F36" i="220"/>
  <c r="E36" i="220"/>
  <c r="AD35" i="220"/>
  <c r="AC35" i="220"/>
  <c r="AB35" i="220"/>
  <c r="AA35" i="220"/>
  <c r="Z35" i="220"/>
  <c r="Y35" i="220"/>
  <c r="X35" i="220"/>
  <c r="W35" i="220"/>
  <c r="V35" i="220"/>
  <c r="U35" i="220"/>
  <c r="T35" i="220"/>
  <c r="S35" i="220"/>
  <c r="P35" i="220"/>
  <c r="O35" i="220"/>
  <c r="N35" i="220"/>
  <c r="M35" i="220"/>
  <c r="L35" i="220"/>
  <c r="K35" i="220"/>
  <c r="J35" i="220"/>
  <c r="I35" i="220"/>
  <c r="H35" i="220"/>
  <c r="G35" i="220"/>
  <c r="F35" i="220"/>
  <c r="E35" i="220"/>
  <c r="AD34" i="220"/>
  <c r="AC34" i="220"/>
  <c r="AB34" i="220"/>
  <c r="AA34" i="220"/>
  <c r="Z34" i="220"/>
  <c r="Y34" i="220"/>
  <c r="X34" i="220"/>
  <c r="W34" i="220"/>
  <c r="V34" i="220"/>
  <c r="U34" i="220"/>
  <c r="T34" i="220"/>
  <c r="S34" i="220"/>
  <c r="P34" i="220"/>
  <c r="O34" i="220"/>
  <c r="N34" i="220"/>
  <c r="M34" i="220"/>
  <c r="L34" i="220"/>
  <c r="K34" i="220"/>
  <c r="J34" i="220"/>
  <c r="I34" i="220"/>
  <c r="H34" i="220"/>
  <c r="G34" i="220"/>
  <c r="F34" i="220"/>
  <c r="E34" i="220"/>
  <c r="AD33" i="220"/>
  <c r="AC33" i="220"/>
  <c r="AB33" i="220"/>
  <c r="AA33" i="220"/>
  <c r="Z33" i="220"/>
  <c r="Y33" i="220"/>
  <c r="X33" i="220"/>
  <c r="W33" i="220"/>
  <c r="V33" i="220"/>
  <c r="U33" i="220"/>
  <c r="T33" i="220"/>
  <c r="S33" i="220"/>
  <c r="P33" i="220"/>
  <c r="O33" i="220"/>
  <c r="N33" i="220"/>
  <c r="M33" i="220"/>
  <c r="L33" i="220"/>
  <c r="K33" i="220"/>
  <c r="J33" i="220"/>
  <c r="I33" i="220"/>
  <c r="H33" i="220"/>
  <c r="G33" i="220"/>
  <c r="F33" i="220"/>
  <c r="E33" i="220"/>
  <c r="AD32" i="220"/>
  <c r="AC32" i="220"/>
  <c r="AB32" i="220"/>
  <c r="AA32" i="220"/>
  <c r="Z32" i="220"/>
  <c r="Y32" i="220"/>
  <c r="X32" i="220"/>
  <c r="W32" i="220"/>
  <c r="V32" i="220"/>
  <c r="U32" i="220"/>
  <c r="T32" i="220"/>
  <c r="S32" i="220"/>
  <c r="P32" i="220"/>
  <c r="O32" i="220"/>
  <c r="N32" i="220"/>
  <c r="M32" i="220"/>
  <c r="L32" i="220"/>
  <c r="K32" i="220"/>
  <c r="J32" i="220"/>
  <c r="I32" i="220"/>
  <c r="H32" i="220"/>
  <c r="G32" i="220"/>
  <c r="F32" i="220"/>
  <c r="E32" i="220"/>
  <c r="AD31" i="220"/>
  <c r="AC31" i="220"/>
  <c r="AB31" i="220"/>
  <c r="AA31" i="220"/>
  <c r="Z31" i="220"/>
  <c r="Y31" i="220"/>
  <c r="X31" i="220"/>
  <c r="W31" i="220"/>
  <c r="V31" i="220"/>
  <c r="U31" i="220"/>
  <c r="T31" i="220"/>
  <c r="S31" i="220"/>
  <c r="P31" i="220"/>
  <c r="O31" i="220"/>
  <c r="N31" i="220"/>
  <c r="M31" i="220"/>
  <c r="L31" i="220"/>
  <c r="K31" i="220"/>
  <c r="J31" i="220"/>
  <c r="I31" i="220"/>
  <c r="H31" i="220"/>
  <c r="G31" i="220"/>
  <c r="F31" i="220"/>
  <c r="E31" i="220"/>
  <c r="AD30" i="220"/>
  <c r="AC30" i="220"/>
  <c r="AB30" i="220"/>
  <c r="AA30" i="220"/>
  <c r="Z30" i="220"/>
  <c r="Y30" i="220"/>
  <c r="X30" i="220"/>
  <c r="W30" i="220"/>
  <c r="V30" i="220"/>
  <c r="U30" i="220"/>
  <c r="T30" i="220"/>
  <c r="S30" i="220"/>
  <c r="P30" i="220"/>
  <c r="O30" i="220"/>
  <c r="N30" i="220"/>
  <c r="M30" i="220"/>
  <c r="L30" i="220"/>
  <c r="K30" i="220"/>
  <c r="J30" i="220"/>
  <c r="I30" i="220"/>
  <c r="H30" i="220"/>
  <c r="G30" i="220"/>
  <c r="F30" i="220"/>
  <c r="E30" i="220"/>
  <c r="AD29" i="220"/>
  <c r="AC29" i="220"/>
  <c r="AB29" i="220"/>
  <c r="AA29" i="220"/>
  <c r="Z29" i="220"/>
  <c r="Y29" i="220"/>
  <c r="X29" i="220"/>
  <c r="W29" i="220"/>
  <c r="V29" i="220"/>
  <c r="U29" i="220"/>
  <c r="T29" i="220"/>
  <c r="S29" i="220"/>
  <c r="P29" i="220"/>
  <c r="O29" i="220"/>
  <c r="N29" i="220"/>
  <c r="M29" i="220"/>
  <c r="L29" i="220"/>
  <c r="K29" i="220"/>
  <c r="J29" i="220"/>
  <c r="I29" i="220"/>
  <c r="H29" i="220"/>
  <c r="G29" i="220"/>
  <c r="F29" i="220"/>
  <c r="E29" i="220"/>
  <c r="AD28" i="220"/>
  <c r="AC28" i="220"/>
  <c r="AB28" i="220"/>
  <c r="AA28" i="220"/>
  <c r="Z28" i="220"/>
  <c r="Y28" i="220"/>
  <c r="X28" i="220"/>
  <c r="W28" i="220"/>
  <c r="V28" i="220"/>
  <c r="U28" i="220"/>
  <c r="T28" i="220"/>
  <c r="S28" i="220"/>
  <c r="P28" i="220"/>
  <c r="O28" i="220"/>
  <c r="N28" i="220"/>
  <c r="M28" i="220"/>
  <c r="L28" i="220"/>
  <c r="K28" i="220"/>
  <c r="J28" i="220"/>
  <c r="I28" i="220"/>
  <c r="H28" i="220"/>
  <c r="G28" i="220"/>
  <c r="F28" i="220"/>
  <c r="E28" i="220"/>
  <c r="AD27" i="220"/>
  <c r="AC27" i="220"/>
  <c r="AB27" i="220"/>
  <c r="AA27" i="220"/>
  <c r="Z27" i="220"/>
  <c r="Y27" i="220"/>
  <c r="X27" i="220"/>
  <c r="W27" i="220"/>
  <c r="V27" i="220"/>
  <c r="U27" i="220"/>
  <c r="T27" i="220"/>
  <c r="S27" i="220"/>
  <c r="P27" i="220"/>
  <c r="O27" i="220"/>
  <c r="N27" i="220"/>
  <c r="M27" i="220"/>
  <c r="L27" i="220"/>
  <c r="K27" i="220"/>
  <c r="J27" i="220"/>
  <c r="I27" i="220"/>
  <c r="H27" i="220"/>
  <c r="G27" i="220"/>
  <c r="F27" i="220"/>
  <c r="E27" i="220"/>
  <c r="AD26" i="220"/>
  <c r="AC26" i="220"/>
  <c r="AB26" i="220"/>
  <c r="AA26" i="220"/>
  <c r="Z26" i="220"/>
  <c r="Y26" i="220"/>
  <c r="X26" i="220"/>
  <c r="W26" i="220"/>
  <c r="V26" i="220"/>
  <c r="U26" i="220"/>
  <c r="T26" i="220"/>
  <c r="S26" i="220"/>
  <c r="P26" i="220"/>
  <c r="O26" i="220"/>
  <c r="N26" i="220"/>
  <c r="M26" i="220"/>
  <c r="L26" i="220"/>
  <c r="K26" i="220"/>
  <c r="J26" i="220"/>
  <c r="I26" i="220"/>
  <c r="H26" i="220"/>
  <c r="G26" i="220"/>
  <c r="F26" i="220"/>
  <c r="E26" i="220"/>
  <c r="AD25" i="220"/>
  <c r="AC25" i="220"/>
  <c r="AB25" i="220"/>
  <c r="AA25" i="220"/>
  <c r="Z25" i="220"/>
  <c r="Y25" i="220"/>
  <c r="X25" i="220"/>
  <c r="W25" i="220"/>
  <c r="V25" i="220"/>
  <c r="U25" i="220"/>
  <c r="T25" i="220"/>
  <c r="S25" i="220"/>
  <c r="P25" i="220"/>
  <c r="O25" i="220"/>
  <c r="N25" i="220"/>
  <c r="M25" i="220"/>
  <c r="L25" i="220"/>
  <c r="K25" i="220"/>
  <c r="J25" i="220"/>
  <c r="I25" i="220"/>
  <c r="H25" i="220"/>
  <c r="G25" i="220"/>
  <c r="F25" i="220"/>
  <c r="E25" i="220"/>
  <c r="AD24" i="220"/>
  <c r="AC24" i="220"/>
  <c r="AB24" i="220"/>
  <c r="AA24" i="220"/>
  <c r="Z24" i="220"/>
  <c r="Y24" i="220"/>
  <c r="X24" i="220"/>
  <c r="W24" i="220"/>
  <c r="V24" i="220"/>
  <c r="U24" i="220"/>
  <c r="T24" i="220"/>
  <c r="S24" i="220"/>
  <c r="P24" i="220"/>
  <c r="O24" i="220"/>
  <c r="N24" i="220"/>
  <c r="M24" i="220"/>
  <c r="L24" i="220"/>
  <c r="K24" i="220"/>
  <c r="J24" i="220"/>
  <c r="I24" i="220"/>
  <c r="H24" i="220"/>
  <c r="G24" i="220"/>
  <c r="F24" i="220"/>
  <c r="E24" i="220"/>
  <c r="AD23" i="220"/>
  <c r="AC23" i="220"/>
  <c r="AB23" i="220"/>
  <c r="AA23" i="220"/>
  <c r="Z23" i="220"/>
  <c r="Y23" i="220"/>
  <c r="X23" i="220"/>
  <c r="W23" i="220"/>
  <c r="V23" i="220"/>
  <c r="U23" i="220"/>
  <c r="T23" i="220"/>
  <c r="S23" i="220"/>
  <c r="P23" i="220"/>
  <c r="O23" i="220"/>
  <c r="N23" i="220"/>
  <c r="M23" i="220"/>
  <c r="L23" i="220"/>
  <c r="K23" i="220"/>
  <c r="J23" i="220"/>
  <c r="I23" i="220"/>
  <c r="H23" i="220"/>
  <c r="G23" i="220"/>
  <c r="F23" i="220"/>
  <c r="E23" i="220"/>
  <c r="AD22" i="220"/>
  <c r="AC22" i="220"/>
  <c r="AB22" i="220"/>
  <c r="AA22" i="220"/>
  <c r="Z22" i="220"/>
  <c r="Y22" i="220"/>
  <c r="X22" i="220"/>
  <c r="W22" i="220"/>
  <c r="V22" i="220"/>
  <c r="U22" i="220"/>
  <c r="T22" i="220"/>
  <c r="S22" i="220"/>
  <c r="P22" i="220"/>
  <c r="O22" i="220"/>
  <c r="N22" i="220"/>
  <c r="M22" i="220"/>
  <c r="L22" i="220"/>
  <c r="K22" i="220"/>
  <c r="J22" i="220"/>
  <c r="I22" i="220"/>
  <c r="H22" i="220"/>
  <c r="G22" i="220"/>
  <c r="F22" i="220"/>
  <c r="E22" i="220"/>
  <c r="AD21" i="220"/>
  <c r="AC21" i="220"/>
  <c r="AB21" i="220"/>
  <c r="AA21" i="220"/>
  <c r="Z21" i="220"/>
  <c r="Y21" i="220"/>
  <c r="X21" i="220"/>
  <c r="W21" i="220"/>
  <c r="V21" i="220"/>
  <c r="U21" i="220"/>
  <c r="T21" i="220"/>
  <c r="S21" i="220"/>
  <c r="P21" i="220"/>
  <c r="O21" i="220"/>
  <c r="N21" i="220"/>
  <c r="M21" i="220"/>
  <c r="L21" i="220"/>
  <c r="K21" i="220"/>
  <c r="J21" i="220"/>
  <c r="I21" i="220"/>
  <c r="H21" i="220"/>
  <c r="G21" i="220"/>
  <c r="F21" i="220"/>
  <c r="E21" i="220"/>
  <c r="AD20" i="220"/>
  <c r="AC20" i="220"/>
  <c r="AB20" i="220"/>
  <c r="AA20" i="220"/>
  <c r="Z20" i="220"/>
  <c r="Y20" i="220"/>
  <c r="X20" i="220"/>
  <c r="W20" i="220"/>
  <c r="V20" i="220"/>
  <c r="U20" i="220"/>
  <c r="T20" i="220"/>
  <c r="S20" i="220"/>
  <c r="P20" i="220"/>
  <c r="O20" i="220"/>
  <c r="N20" i="220"/>
  <c r="M20" i="220"/>
  <c r="L20" i="220"/>
  <c r="K20" i="220"/>
  <c r="J20" i="220"/>
  <c r="I20" i="220"/>
  <c r="H20" i="220"/>
  <c r="G20" i="220"/>
  <c r="F20" i="220"/>
  <c r="E20" i="220"/>
  <c r="AD19" i="220"/>
  <c r="AC19" i="220"/>
  <c r="AB19" i="220"/>
  <c r="AA19" i="220"/>
  <c r="Z19" i="220"/>
  <c r="Y19" i="220"/>
  <c r="X19" i="220"/>
  <c r="W19" i="220"/>
  <c r="V19" i="220"/>
  <c r="U19" i="220"/>
  <c r="T19" i="220"/>
  <c r="S19" i="220"/>
  <c r="P19" i="220"/>
  <c r="O19" i="220"/>
  <c r="N19" i="220"/>
  <c r="M19" i="220"/>
  <c r="L19" i="220"/>
  <c r="K19" i="220"/>
  <c r="J19" i="220"/>
  <c r="I19" i="220"/>
  <c r="H19" i="220"/>
  <c r="G19" i="220"/>
  <c r="F19" i="220"/>
  <c r="E19" i="220"/>
  <c r="AD18" i="220"/>
  <c r="AC18" i="220"/>
  <c r="AB18" i="220"/>
  <c r="AA18" i="220"/>
  <c r="Z18" i="220"/>
  <c r="Y18" i="220"/>
  <c r="X18" i="220"/>
  <c r="W18" i="220"/>
  <c r="V18" i="220"/>
  <c r="U18" i="220"/>
  <c r="T18" i="220"/>
  <c r="S18" i="220"/>
  <c r="P18" i="220"/>
  <c r="O18" i="220"/>
  <c r="N18" i="220"/>
  <c r="M18" i="220"/>
  <c r="L18" i="220"/>
  <c r="K18" i="220"/>
  <c r="J18" i="220"/>
  <c r="I18" i="220"/>
  <c r="H18" i="220"/>
  <c r="G18" i="220"/>
  <c r="F18" i="220"/>
  <c r="E18" i="220"/>
  <c r="AD17" i="220"/>
  <c r="AC17" i="220"/>
  <c r="AB17" i="220"/>
  <c r="AA17" i="220"/>
  <c r="Z17" i="220"/>
  <c r="Y17" i="220"/>
  <c r="X17" i="220"/>
  <c r="W17" i="220"/>
  <c r="V17" i="220"/>
  <c r="U17" i="220"/>
  <c r="T17" i="220"/>
  <c r="S17" i="220"/>
  <c r="P17" i="220"/>
  <c r="O17" i="220"/>
  <c r="N17" i="220"/>
  <c r="M17" i="220"/>
  <c r="L17" i="220"/>
  <c r="K17" i="220"/>
  <c r="J17" i="220"/>
  <c r="I17" i="220"/>
  <c r="H17" i="220"/>
  <c r="G17" i="220"/>
  <c r="F17" i="220"/>
  <c r="E17" i="220"/>
  <c r="AD16" i="220"/>
  <c r="AC16" i="220"/>
  <c r="AB16" i="220"/>
  <c r="AA16" i="220"/>
  <c r="Z16" i="220"/>
  <c r="Y16" i="220"/>
  <c r="X16" i="220"/>
  <c r="W16" i="220"/>
  <c r="V16" i="220"/>
  <c r="U16" i="220"/>
  <c r="T16" i="220"/>
  <c r="S16" i="220"/>
  <c r="P16" i="220"/>
  <c r="O16" i="220"/>
  <c r="N16" i="220"/>
  <c r="M16" i="220"/>
  <c r="L16" i="220"/>
  <c r="K16" i="220"/>
  <c r="J16" i="220"/>
  <c r="I16" i="220"/>
  <c r="H16" i="220"/>
  <c r="G16" i="220"/>
  <c r="F16" i="220"/>
  <c r="E16" i="220"/>
  <c r="AD15" i="220"/>
  <c r="AC15" i="220"/>
  <c r="AB15" i="220"/>
  <c r="AA15" i="220"/>
  <c r="Z15" i="220"/>
  <c r="Y15" i="220"/>
  <c r="X15" i="220"/>
  <c r="W15" i="220"/>
  <c r="V15" i="220"/>
  <c r="U15" i="220"/>
  <c r="T15" i="220"/>
  <c r="S15" i="220"/>
  <c r="P15" i="220"/>
  <c r="O15" i="220"/>
  <c r="N15" i="220"/>
  <c r="M15" i="220"/>
  <c r="L15" i="220"/>
  <c r="K15" i="220"/>
  <c r="J15" i="220"/>
  <c r="I15" i="220"/>
  <c r="H15" i="220"/>
  <c r="G15" i="220"/>
  <c r="F15" i="220"/>
  <c r="E15" i="220"/>
  <c r="AD14" i="220"/>
  <c r="AC14" i="220"/>
  <c r="AB14" i="220"/>
  <c r="AA14" i="220"/>
  <c r="Z14" i="220"/>
  <c r="Y14" i="220"/>
  <c r="X14" i="220"/>
  <c r="W14" i="220"/>
  <c r="V14" i="220"/>
  <c r="U14" i="220"/>
  <c r="T14" i="220"/>
  <c r="S14" i="220"/>
  <c r="P14" i="220"/>
  <c r="O14" i="220"/>
  <c r="N14" i="220"/>
  <c r="M14" i="220"/>
  <c r="L14" i="220"/>
  <c r="K14" i="220"/>
  <c r="J14" i="220"/>
  <c r="I14" i="220"/>
  <c r="H14" i="220"/>
  <c r="G14" i="220"/>
  <c r="F14" i="220"/>
  <c r="E14" i="220"/>
  <c r="AD13" i="220"/>
  <c r="AC13" i="220"/>
  <c r="AB13" i="220"/>
  <c r="AA13" i="220"/>
  <c r="Z13" i="220"/>
  <c r="Y13" i="220"/>
  <c r="X13" i="220"/>
  <c r="W13" i="220"/>
  <c r="V13" i="220"/>
  <c r="U13" i="220"/>
  <c r="T13" i="220"/>
  <c r="S13" i="220"/>
  <c r="P13" i="220"/>
  <c r="O13" i="220"/>
  <c r="N13" i="220"/>
  <c r="M13" i="220"/>
  <c r="L13" i="220"/>
  <c r="K13" i="220"/>
  <c r="J13" i="220"/>
  <c r="I13" i="220"/>
  <c r="H13" i="220"/>
  <c r="G13" i="220"/>
  <c r="F13" i="220"/>
  <c r="E13" i="220"/>
  <c r="AD12" i="220"/>
  <c r="AC12" i="220"/>
  <c r="AB12" i="220"/>
  <c r="AA12" i="220"/>
  <c r="Z12" i="220"/>
  <c r="Y12" i="220"/>
  <c r="X12" i="220"/>
  <c r="W12" i="220"/>
  <c r="V12" i="220"/>
  <c r="U12" i="220"/>
  <c r="T12" i="220"/>
  <c r="S12" i="220"/>
  <c r="P12" i="220"/>
  <c r="O12" i="220"/>
  <c r="N12" i="220"/>
  <c r="M12" i="220"/>
  <c r="L12" i="220"/>
  <c r="K12" i="220"/>
  <c r="J12" i="220"/>
  <c r="I12" i="220"/>
  <c r="H12" i="220"/>
  <c r="G12" i="220"/>
  <c r="F12" i="220"/>
  <c r="E12" i="220"/>
  <c r="AD11" i="220"/>
  <c r="AC11" i="220"/>
  <c r="AB11" i="220"/>
  <c r="AA11" i="220"/>
  <c r="Z11" i="220"/>
  <c r="Y11" i="220"/>
  <c r="X11" i="220"/>
  <c r="W11" i="220"/>
  <c r="V11" i="220"/>
  <c r="U11" i="220"/>
  <c r="T11" i="220"/>
  <c r="S11" i="220"/>
  <c r="P11" i="220"/>
  <c r="O11" i="220"/>
  <c r="N11" i="220"/>
  <c r="M11" i="220"/>
  <c r="L11" i="220"/>
  <c r="K11" i="220"/>
  <c r="J11" i="220"/>
  <c r="I11" i="220"/>
  <c r="H11" i="220"/>
  <c r="G11" i="220"/>
  <c r="F11" i="220"/>
  <c r="E11" i="220"/>
  <c r="AD54" i="219"/>
  <c r="AC54" i="219"/>
  <c r="AB54" i="219"/>
  <c r="AA54" i="219"/>
  <c r="Z54" i="219"/>
  <c r="Y54" i="219"/>
  <c r="X54" i="219"/>
  <c r="W54" i="219"/>
  <c r="V54" i="219"/>
  <c r="U54" i="219"/>
  <c r="T54" i="219"/>
  <c r="S54" i="219"/>
  <c r="P54" i="219"/>
  <c r="O54" i="219"/>
  <c r="N54" i="219"/>
  <c r="M54" i="219"/>
  <c r="L54" i="219"/>
  <c r="K54" i="219"/>
  <c r="J54" i="219"/>
  <c r="I54" i="219"/>
  <c r="H54" i="219"/>
  <c r="G54" i="219"/>
  <c r="F54" i="219"/>
  <c r="E54" i="219"/>
  <c r="AD53" i="219"/>
  <c r="AC53" i="219"/>
  <c r="AB53" i="219"/>
  <c r="AA53" i="219"/>
  <c r="Z53" i="219"/>
  <c r="Y53" i="219"/>
  <c r="X53" i="219"/>
  <c r="W53" i="219"/>
  <c r="V53" i="219"/>
  <c r="U53" i="219"/>
  <c r="T53" i="219"/>
  <c r="S53" i="219"/>
  <c r="P53" i="219"/>
  <c r="O53" i="219"/>
  <c r="N53" i="219"/>
  <c r="M53" i="219"/>
  <c r="L53" i="219"/>
  <c r="K53" i="219"/>
  <c r="J53" i="219"/>
  <c r="I53" i="219"/>
  <c r="H53" i="219"/>
  <c r="G53" i="219"/>
  <c r="F53" i="219"/>
  <c r="E53" i="219"/>
  <c r="AD52" i="219"/>
  <c r="AC52" i="219"/>
  <c r="AB52" i="219"/>
  <c r="AA52" i="219"/>
  <c r="Z52" i="219"/>
  <c r="Y52" i="219"/>
  <c r="X52" i="219"/>
  <c r="W52" i="219"/>
  <c r="V52" i="219"/>
  <c r="U52" i="219"/>
  <c r="T52" i="219"/>
  <c r="S52" i="219"/>
  <c r="P52" i="219"/>
  <c r="O52" i="219"/>
  <c r="N52" i="219"/>
  <c r="M52" i="219"/>
  <c r="L52" i="219"/>
  <c r="K52" i="219"/>
  <c r="J52" i="219"/>
  <c r="I52" i="219"/>
  <c r="H52" i="219"/>
  <c r="G52" i="219"/>
  <c r="F52" i="219"/>
  <c r="E52" i="219"/>
  <c r="AD51" i="219"/>
  <c r="AC51" i="219"/>
  <c r="AB51" i="219"/>
  <c r="AA51" i="219"/>
  <c r="Z51" i="219"/>
  <c r="Y51" i="219"/>
  <c r="X51" i="219"/>
  <c r="W51" i="219"/>
  <c r="V51" i="219"/>
  <c r="U51" i="219"/>
  <c r="T51" i="219"/>
  <c r="S51" i="219"/>
  <c r="P51" i="219"/>
  <c r="O51" i="219"/>
  <c r="N51" i="219"/>
  <c r="M51" i="219"/>
  <c r="L51" i="219"/>
  <c r="K51" i="219"/>
  <c r="J51" i="219"/>
  <c r="I51" i="219"/>
  <c r="H51" i="219"/>
  <c r="G51" i="219"/>
  <c r="F51" i="219"/>
  <c r="E51" i="219"/>
  <c r="AD50" i="219"/>
  <c r="AC50" i="219"/>
  <c r="AB50" i="219"/>
  <c r="AA50" i="219"/>
  <c r="Z50" i="219"/>
  <c r="Y50" i="219"/>
  <c r="X50" i="219"/>
  <c r="W50" i="219"/>
  <c r="V50" i="219"/>
  <c r="U50" i="219"/>
  <c r="T50" i="219"/>
  <c r="S50" i="219"/>
  <c r="P50" i="219"/>
  <c r="O50" i="219"/>
  <c r="N50" i="219"/>
  <c r="M50" i="219"/>
  <c r="L50" i="219"/>
  <c r="K50" i="219"/>
  <c r="J50" i="219"/>
  <c r="I50" i="219"/>
  <c r="H50" i="219"/>
  <c r="G50" i="219"/>
  <c r="F50" i="219"/>
  <c r="E50" i="219"/>
  <c r="AD49" i="219"/>
  <c r="AC49" i="219"/>
  <c r="AB49" i="219"/>
  <c r="AA49" i="219"/>
  <c r="Z49" i="219"/>
  <c r="Y49" i="219"/>
  <c r="X49" i="219"/>
  <c r="W49" i="219"/>
  <c r="V49" i="219"/>
  <c r="U49" i="219"/>
  <c r="T49" i="219"/>
  <c r="S49" i="219"/>
  <c r="P49" i="219"/>
  <c r="O49" i="219"/>
  <c r="N49" i="219"/>
  <c r="M49" i="219"/>
  <c r="L49" i="219"/>
  <c r="K49" i="219"/>
  <c r="J49" i="219"/>
  <c r="I49" i="219"/>
  <c r="H49" i="219"/>
  <c r="G49" i="219"/>
  <c r="F49" i="219"/>
  <c r="E49" i="219"/>
  <c r="AD48" i="219"/>
  <c r="AC48" i="219"/>
  <c r="AB48" i="219"/>
  <c r="AA48" i="219"/>
  <c r="Z48" i="219"/>
  <c r="Y48" i="219"/>
  <c r="X48" i="219"/>
  <c r="W48" i="219"/>
  <c r="V48" i="219"/>
  <c r="U48" i="219"/>
  <c r="T48" i="219"/>
  <c r="S48" i="219"/>
  <c r="P48" i="219"/>
  <c r="O48" i="219"/>
  <c r="N48" i="219"/>
  <c r="M48" i="219"/>
  <c r="L48" i="219"/>
  <c r="K48" i="219"/>
  <c r="J48" i="219"/>
  <c r="I48" i="219"/>
  <c r="H48" i="219"/>
  <c r="G48" i="219"/>
  <c r="F48" i="219"/>
  <c r="E48" i="219"/>
  <c r="AD47" i="219"/>
  <c r="AC47" i="219"/>
  <c r="AB47" i="219"/>
  <c r="AA47" i="219"/>
  <c r="Z47" i="219"/>
  <c r="Y47" i="219"/>
  <c r="X47" i="219"/>
  <c r="W47" i="219"/>
  <c r="V47" i="219"/>
  <c r="U47" i="219"/>
  <c r="T47" i="219"/>
  <c r="S47" i="219"/>
  <c r="P47" i="219"/>
  <c r="O47" i="219"/>
  <c r="N47" i="219"/>
  <c r="M47" i="219"/>
  <c r="L47" i="219"/>
  <c r="K47" i="219"/>
  <c r="J47" i="219"/>
  <c r="I47" i="219"/>
  <c r="H47" i="219"/>
  <c r="G47" i="219"/>
  <c r="F47" i="219"/>
  <c r="E47" i="219"/>
  <c r="AD46" i="219"/>
  <c r="AC46" i="219"/>
  <c r="AB46" i="219"/>
  <c r="AA46" i="219"/>
  <c r="Z46" i="219"/>
  <c r="Y46" i="219"/>
  <c r="X46" i="219"/>
  <c r="W46" i="219"/>
  <c r="V46" i="219"/>
  <c r="U46" i="219"/>
  <c r="T46" i="219"/>
  <c r="S46" i="219"/>
  <c r="P46" i="219"/>
  <c r="O46" i="219"/>
  <c r="N46" i="219"/>
  <c r="M46" i="219"/>
  <c r="L46" i="219"/>
  <c r="K46" i="219"/>
  <c r="J46" i="219"/>
  <c r="I46" i="219"/>
  <c r="H46" i="219"/>
  <c r="G46" i="219"/>
  <c r="F46" i="219"/>
  <c r="E46" i="219"/>
  <c r="AD45" i="219"/>
  <c r="AC45" i="219"/>
  <c r="AB45" i="219"/>
  <c r="AA45" i="219"/>
  <c r="Z45" i="219"/>
  <c r="Y45" i="219"/>
  <c r="X45" i="219"/>
  <c r="W45" i="219"/>
  <c r="V45" i="219"/>
  <c r="U45" i="219"/>
  <c r="T45" i="219"/>
  <c r="S45" i="219"/>
  <c r="P45" i="219"/>
  <c r="O45" i="219"/>
  <c r="N45" i="219"/>
  <c r="M45" i="219"/>
  <c r="L45" i="219"/>
  <c r="K45" i="219"/>
  <c r="J45" i="219"/>
  <c r="I45" i="219"/>
  <c r="H45" i="219"/>
  <c r="G45" i="219"/>
  <c r="F45" i="219"/>
  <c r="E45" i="219"/>
  <c r="AD44" i="219"/>
  <c r="AC44" i="219"/>
  <c r="AB44" i="219"/>
  <c r="AA44" i="219"/>
  <c r="Z44" i="219"/>
  <c r="Y44" i="219"/>
  <c r="X44" i="219"/>
  <c r="W44" i="219"/>
  <c r="V44" i="219"/>
  <c r="U44" i="219"/>
  <c r="T44" i="219"/>
  <c r="S44" i="219"/>
  <c r="P44" i="219"/>
  <c r="O44" i="219"/>
  <c r="N44" i="219"/>
  <c r="M44" i="219"/>
  <c r="L44" i="219"/>
  <c r="K44" i="219"/>
  <c r="J44" i="219"/>
  <c r="I44" i="219"/>
  <c r="H44" i="219"/>
  <c r="G44" i="219"/>
  <c r="F44" i="219"/>
  <c r="E44" i="219"/>
  <c r="AD43" i="219"/>
  <c r="AC43" i="219"/>
  <c r="AB43" i="219"/>
  <c r="AA43" i="219"/>
  <c r="Z43" i="219"/>
  <c r="Y43" i="219"/>
  <c r="X43" i="219"/>
  <c r="W43" i="219"/>
  <c r="V43" i="219"/>
  <c r="U43" i="219"/>
  <c r="T43" i="219"/>
  <c r="S43" i="219"/>
  <c r="P43" i="219"/>
  <c r="O43" i="219"/>
  <c r="N43" i="219"/>
  <c r="M43" i="219"/>
  <c r="L43" i="219"/>
  <c r="K43" i="219"/>
  <c r="J43" i="219"/>
  <c r="I43" i="219"/>
  <c r="H43" i="219"/>
  <c r="G43" i="219"/>
  <c r="F43" i="219"/>
  <c r="E43" i="219"/>
  <c r="AD42" i="219"/>
  <c r="AC42" i="219"/>
  <c r="AB42" i="219"/>
  <c r="AA42" i="219"/>
  <c r="Z42" i="219"/>
  <c r="Y42" i="219"/>
  <c r="X42" i="219"/>
  <c r="W42" i="219"/>
  <c r="V42" i="219"/>
  <c r="U42" i="219"/>
  <c r="T42" i="219"/>
  <c r="S42" i="219"/>
  <c r="P42" i="219"/>
  <c r="O42" i="219"/>
  <c r="N42" i="219"/>
  <c r="M42" i="219"/>
  <c r="L42" i="219"/>
  <c r="K42" i="219"/>
  <c r="J42" i="219"/>
  <c r="I42" i="219"/>
  <c r="H42" i="219"/>
  <c r="G42" i="219"/>
  <c r="F42" i="219"/>
  <c r="E42" i="219"/>
  <c r="AD41" i="219"/>
  <c r="AC41" i="219"/>
  <c r="AB41" i="219"/>
  <c r="AA41" i="219"/>
  <c r="Z41" i="219"/>
  <c r="Y41" i="219"/>
  <c r="X41" i="219"/>
  <c r="W41" i="219"/>
  <c r="V41" i="219"/>
  <c r="U41" i="219"/>
  <c r="T41" i="219"/>
  <c r="S41" i="219"/>
  <c r="P41" i="219"/>
  <c r="O41" i="219"/>
  <c r="N41" i="219"/>
  <c r="M41" i="219"/>
  <c r="L41" i="219"/>
  <c r="K41" i="219"/>
  <c r="J41" i="219"/>
  <c r="I41" i="219"/>
  <c r="H41" i="219"/>
  <c r="G41" i="219"/>
  <c r="F41" i="219"/>
  <c r="E41" i="219"/>
  <c r="AD40" i="219"/>
  <c r="AC40" i="219"/>
  <c r="AB40" i="219"/>
  <c r="AA40" i="219"/>
  <c r="Z40" i="219"/>
  <c r="Y40" i="219"/>
  <c r="X40" i="219"/>
  <c r="W40" i="219"/>
  <c r="V40" i="219"/>
  <c r="U40" i="219"/>
  <c r="T40" i="219"/>
  <c r="S40" i="219"/>
  <c r="P40" i="219"/>
  <c r="O40" i="219"/>
  <c r="N40" i="219"/>
  <c r="M40" i="219"/>
  <c r="L40" i="219"/>
  <c r="K40" i="219"/>
  <c r="J40" i="219"/>
  <c r="I40" i="219"/>
  <c r="H40" i="219"/>
  <c r="G40" i="219"/>
  <c r="F40" i="219"/>
  <c r="E40" i="219"/>
  <c r="AD39" i="219"/>
  <c r="AC39" i="219"/>
  <c r="AB39" i="219"/>
  <c r="AA39" i="219"/>
  <c r="Z39" i="219"/>
  <c r="Y39" i="219"/>
  <c r="X39" i="219"/>
  <c r="W39" i="219"/>
  <c r="V39" i="219"/>
  <c r="U39" i="219"/>
  <c r="T39" i="219"/>
  <c r="S39" i="219"/>
  <c r="P39" i="219"/>
  <c r="O39" i="219"/>
  <c r="N39" i="219"/>
  <c r="M39" i="219"/>
  <c r="L39" i="219"/>
  <c r="K39" i="219"/>
  <c r="J39" i="219"/>
  <c r="I39" i="219"/>
  <c r="H39" i="219"/>
  <c r="G39" i="219"/>
  <c r="F39" i="219"/>
  <c r="E39" i="219"/>
  <c r="AD38" i="219"/>
  <c r="AC38" i="219"/>
  <c r="AB38" i="219"/>
  <c r="AA38" i="219"/>
  <c r="Z38" i="219"/>
  <c r="Y38" i="219"/>
  <c r="X38" i="219"/>
  <c r="W38" i="219"/>
  <c r="V38" i="219"/>
  <c r="U38" i="219"/>
  <c r="T38" i="219"/>
  <c r="S38" i="219"/>
  <c r="P38" i="219"/>
  <c r="O38" i="219"/>
  <c r="N38" i="219"/>
  <c r="M38" i="219"/>
  <c r="L38" i="219"/>
  <c r="K38" i="219"/>
  <c r="J38" i="219"/>
  <c r="I38" i="219"/>
  <c r="H38" i="219"/>
  <c r="G38" i="219"/>
  <c r="F38" i="219"/>
  <c r="E38" i="219"/>
  <c r="AD37" i="219"/>
  <c r="AC37" i="219"/>
  <c r="AB37" i="219"/>
  <c r="AA37" i="219"/>
  <c r="Z37" i="219"/>
  <c r="Y37" i="219"/>
  <c r="X37" i="219"/>
  <c r="W37" i="219"/>
  <c r="V37" i="219"/>
  <c r="U37" i="219"/>
  <c r="T37" i="219"/>
  <c r="S37" i="219"/>
  <c r="P37" i="219"/>
  <c r="O37" i="219"/>
  <c r="N37" i="219"/>
  <c r="M37" i="219"/>
  <c r="L37" i="219"/>
  <c r="K37" i="219"/>
  <c r="J37" i="219"/>
  <c r="I37" i="219"/>
  <c r="H37" i="219"/>
  <c r="G37" i="219"/>
  <c r="F37" i="219"/>
  <c r="E37" i="219"/>
  <c r="AD36" i="219"/>
  <c r="AC36" i="219"/>
  <c r="AB36" i="219"/>
  <c r="AA36" i="219"/>
  <c r="Z36" i="219"/>
  <c r="Y36" i="219"/>
  <c r="X36" i="219"/>
  <c r="W36" i="219"/>
  <c r="V36" i="219"/>
  <c r="U36" i="219"/>
  <c r="T36" i="219"/>
  <c r="S36" i="219"/>
  <c r="P36" i="219"/>
  <c r="O36" i="219"/>
  <c r="N36" i="219"/>
  <c r="M36" i="219"/>
  <c r="L36" i="219"/>
  <c r="K36" i="219"/>
  <c r="J36" i="219"/>
  <c r="I36" i="219"/>
  <c r="H36" i="219"/>
  <c r="G36" i="219"/>
  <c r="F36" i="219"/>
  <c r="E36" i="219"/>
  <c r="AD35" i="219"/>
  <c r="AC35" i="219"/>
  <c r="AB35" i="219"/>
  <c r="AA35" i="219"/>
  <c r="Z35" i="219"/>
  <c r="Y35" i="219"/>
  <c r="X35" i="219"/>
  <c r="W35" i="219"/>
  <c r="V35" i="219"/>
  <c r="U35" i="219"/>
  <c r="T35" i="219"/>
  <c r="S35" i="219"/>
  <c r="P35" i="219"/>
  <c r="O35" i="219"/>
  <c r="N35" i="219"/>
  <c r="M35" i="219"/>
  <c r="L35" i="219"/>
  <c r="K35" i="219"/>
  <c r="J35" i="219"/>
  <c r="I35" i="219"/>
  <c r="H35" i="219"/>
  <c r="G35" i="219"/>
  <c r="F35" i="219"/>
  <c r="E35" i="219"/>
  <c r="AD34" i="219"/>
  <c r="AC34" i="219"/>
  <c r="AB34" i="219"/>
  <c r="AA34" i="219"/>
  <c r="Z34" i="219"/>
  <c r="Y34" i="219"/>
  <c r="X34" i="219"/>
  <c r="W34" i="219"/>
  <c r="V34" i="219"/>
  <c r="U34" i="219"/>
  <c r="T34" i="219"/>
  <c r="S34" i="219"/>
  <c r="P34" i="219"/>
  <c r="O34" i="219"/>
  <c r="N34" i="219"/>
  <c r="M34" i="219"/>
  <c r="L34" i="219"/>
  <c r="K34" i="219"/>
  <c r="J34" i="219"/>
  <c r="I34" i="219"/>
  <c r="H34" i="219"/>
  <c r="G34" i="219"/>
  <c r="F34" i="219"/>
  <c r="E34" i="219"/>
  <c r="AD33" i="219"/>
  <c r="AC33" i="219"/>
  <c r="AB33" i="219"/>
  <c r="AA33" i="219"/>
  <c r="Z33" i="219"/>
  <c r="Y33" i="219"/>
  <c r="X33" i="219"/>
  <c r="W33" i="219"/>
  <c r="V33" i="219"/>
  <c r="U33" i="219"/>
  <c r="T33" i="219"/>
  <c r="S33" i="219"/>
  <c r="P33" i="219"/>
  <c r="O33" i="219"/>
  <c r="N33" i="219"/>
  <c r="M33" i="219"/>
  <c r="L33" i="219"/>
  <c r="K33" i="219"/>
  <c r="J33" i="219"/>
  <c r="I33" i="219"/>
  <c r="H33" i="219"/>
  <c r="G33" i="219"/>
  <c r="F33" i="219"/>
  <c r="E33" i="219"/>
  <c r="AD32" i="219"/>
  <c r="AC32" i="219"/>
  <c r="AB32" i="219"/>
  <c r="AA32" i="219"/>
  <c r="Z32" i="219"/>
  <c r="Y32" i="219"/>
  <c r="X32" i="219"/>
  <c r="W32" i="219"/>
  <c r="V32" i="219"/>
  <c r="U32" i="219"/>
  <c r="T32" i="219"/>
  <c r="S32" i="219"/>
  <c r="P32" i="219"/>
  <c r="O32" i="219"/>
  <c r="N32" i="219"/>
  <c r="M32" i="219"/>
  <c r="L32" i="219"/>
  <c r="K32" i="219"/>
  <c r="J32" i="219"/>
  <c r="I32" i="219"/>
  <c r="H32" i="219"/>
  <c r="G32" i="219"/>
  <c r="F32" i="219"/>
  <c r="E32" i="219"/>
  <c r="AD31" i="219"/>
  <c r="AC31" i="219"/>
  <c r="AB31" i="219"/>
  <c r="AA31" i="219"/>
  <c r="Z31" i="219"/>
  <c r="Y31" i="219"/>
  <c r="X31" i="219"/>
  <c r="W31" i="219"/>
  <c r="V31" i="219"/>
  <c r="U31" i="219"/>
  <c r="T31" i="219"/>
  <c r="S31" i="219"/>
  <c r="P31" i="219"/>
  <c r="O31" i="219"/>
  <c r="N31" i="219"/>
  <c r="M31" i="219"/>
  <c r="L31" i="219"/>
  <c r="K31" i="219"/>
  <c r="J31" i="219"/>
  <c r="I31" i="219"/>
  <c r="H31" i="219"/>
  <c r="G31" i="219"/>
  <c r="F31" i="219"/>
  <c r="E31" i="219"/>
  <c r="AD30" i="219"/>
  <c r="AC30" i="219"/>
  <c r="AB30" i="219"/>
  <c r="AA30" i="219"/>
  <c r="Z30" i="219"/>
  <c r="Y30" i="219"/>
  <c r="X30" i="219"/>
  <c r="W30" i="219"/>
  <c r="V30" i="219"/>
  <c r="U30" i="219"/>
  <c r="T30" i="219"/>
  <c r="S30" i="219"/>
  <c r="P30" i="219"/>
  <c r="O30" i="219"/>
  <c r="N30" i="219"/>
  <c r="M30" i="219"/>
  <c r="L30" i="219"/>
  <c r="K30" i="219"/>
  <c r="J30" i="219"/>
  <c r="I30" i="219"/>
  <c r="H30" i="219"/>
  <c r="G30" i="219"/>
  <c r="F30" i="219"/>
  <c r="E30" i="219"/>
  <c r="AD29" i="219"/>
  <c r="AC29" i="219"/>
  <c r="AB29" i="219"/>
  <c r="AA29" i="219"/>
  <c r="Z29" i="219"/>
  <c r="Y29" i="219"/>
  <c r="X29" i="219"/>
  <c r="W29" i="219"/>
  <c r="V29" i="219"/>
  <c r="U29" i="219"/>
  <c r="T29" i="219"/>
  <c r="S29" i="219"/>
  <c r="P29" i="219"/>
  <c r="O29" i="219"/>
  <c r="N29" i="219"/>
  <c r="M29" i="219"/>
  <c r="L29" i="219"/>
  <c r="K29" i="219"/>
  <c r="J29" i="219"/>
  <c r="I29" i="219"/>
  <c r="H29" i="219"/>
  <c r="G29" i="219"/>
  <c r="F29" i="219"/>
  <c r="E29" i="219"/>
  <c r="AD28" i="219"/>
  <c r="AC28" i="219"/>
  <c r="AB28" i="219"/>
  <c r="AA28" i="219"/>
  <c r="Z28" i="219"/>
  <c r="Y28" i="219"/>
  <c r="X28" i="219"/>
  <c r="W28" i="219"/>
  <c r="V28" i="219"/>
  <c r="U28" i="219"/>
  <c r="T28" i="219"/>
  <c r="S28" i="219"/>
  <c r="P28" i="219"/>
  <c r="O28" i="219"/>
  <c r="N28" i="219"/>
  <c r="M28" i="219"/>
  <c r="L28" i="219"/>
  <c r="K28" i="219"/>
  <c r="J28" i="219"/>
  <c r="I28" i="219"/>
  <c r="H28" i="219"/>
  <c r="G28" i="219"/>
  <c r="F28" i="219"/>
  <c r="E28" i="219"/>
  <c r="AD27" i="219"/>
  <c r="AC27" i="219"/>
  <c r="AB27" i="219"/>
  <c r="AA27" i="219"/>
  <c r="Z27" i="219"/>
  <c r="Y27" i="219"/>
  <c r="X27" i="219"/>
  <c r="W27" i="219"/>
  <c r="V27" i="219"/>
  <c r="U27" i="219"/>
  <c r="T27" i="219"/>
  <c r="S27" i="219"/>
  <c r="P27" i="219"/>
  <c r="O27" i="219"/>
  <c r="N27" i="219"/>
  <c r="M27" i="219"/>
  <c r="L27" i="219"/>
  <c r="K27" i="219"/>
  <c r="J27" i="219"/>
  <c r="I27" i="219"/>
  <c r="H27" i="219"/>
  <c r="G27" i="219"/>
  <c r="F27" i="219"/>
  <c r="E27" i="219"/>
  <c r="AD26" i="219"/>
  <c r="AC26" i="219"/>
  <c r="AB26" i="219"/>
  <c r="AA26" i="219"/>
  <c r="Z26" i="219"/>
  <c r="Y26" i="219"/>
  <c r="X26" i="219"/>
  <c r="W26" i="219"/>
  <c r="V26" i="219"/>
  <c r="U26" i="219"/>
  <c r="T26" i="219"/>
  <c r="S26" i="219"/>
  <c r="P26" i="219"/>
  <c r="O26" i="219"/>
  <c r="N26" i="219"/>
  <c r="M26" i="219"/>
  <c r="L26" i="219"/>
  <c r="K26" i="219"/>
  <c r="J26" i="219"/>
  <c r="I26" i="219"/>
  <c r="H26" i="219"/>
  <c r="G26" i="219"/>
  <c r="F26" i="219"/>
  <c r="E26" i="219"/>
  <c r="AD25" i="219"/>
  <c r="AC25" i="219"/>
  <c r="AB25" i="219"/>
  <c r="AA25" i="219"/>
  <c r="Z25" i="219"/>
  <c r="Y25" i="219"/>
  <c r="X25" i="219"/>
  <c r="W25" i="219"/>
  <c r="V25" i="219"/>
  <c r="U25" i="219"/>
  <c r="T25" i="219"/>
  <c r="S25" i="219"/>
  <c r="P25" i="219"/>
  <c r="O25" i="219"/>
  <c r="N25" i="219"/>
  <c r="M25" i="219"/>
  <c r="L25" i="219"/>
  <c r="K25" i="219"/>
  <c r="J25" i="219"/>
  <c r="I25" i="219"/>
  <c r="H25" i="219"/>
  <c r="G25" i="219"/>
  <c r="F25" i="219"/>
  <c r="E25" i="219"/>
  <c r="AD24" i="219"/>
  <c r="AC24" i="219"/>
  <c r="AB24" i="219"/>
  <c r="AA24" i="219"/>
  <c r="Z24" i="219"/>
  <c r="Y24" i="219"/>
  <c r="X24" i="219"/>
  <c r="W24" i="219"/>
  <c r="V24" i="219"/>
  <c r="U24" i="219"/>
  <c r="T24" i="219"/>
  <c r="S24" i="219"/>
  <c r="P24" i="219"/>
  <c r="O24" i="219"/>
  <c r="N24" i="219"/>
  <c r="M24" i="219"/>
  <c r="L24" i="219"/>
  <c r="K24" i="219"/>
  <c r="J24" i="219"/>
  <c r="I24" i="219"/>
  <c r="H24" i="219"/>
  <c r="G24" i="219"/>
  <c r="F24" i="219"/>
  <c r="E24" i="219"/>
  <c r="AD23" i="219"/>
  <c r="AC23" i="219"/>
  <c r="AB23" i="219"/>
  <c r="AA23" i="219"/>
  <c r="Z23" i="219"/>
  <c r="Y23" i="219"/>
  <c r="X23" i="219"/>
  <c r="W23" i="219"/>
  <c r="V23" i="219"/>
  <c r="U23" i="219"/>
  <c r="T23" i="219"/>
  <c r="S23" i="219"/>
  <c r="P23" i="219"/>
  <c r="O23" i="219"/>
  <c r="N23" i="219"/>
  <c r="M23" i="219"/>
  <c r="L23" i="219"/>
  <c r="K23" i="219"/>
  <c r="J23" i="219"/>
  <c r="I23" i="219"/>
  <c r="H23" i="219"/>
  <c r="G23" i="219"/>
  <c r="F23" i="219"/>
  <c r="E23" i="219"/>
  <c r="AD22" i="219"/>
  <c r="AC22" i="219"/>
  <c r="AB22" i="219"/>
  <c r="AA22" i="219"/>
  <c r="Z22" i="219"/>
  <c r="Y22" i="219"/>
  <c r="X22" i="219"/>
  <c r="W22" i="219"/>
  <c r="V22" i="219"/>
  <c r="U22" i="219"/>
  <c r="T22" i="219"/>
  <c r="S22" i="219"/>
  <c r="P22" i="219"/>
  <c r="O22" i="219"/>
  <c r="N22" i="219"/>
  <c r="M22" i="219"/>
  <c r="L22" i="219"/>
  <c r="K22" i="219"/>
  <c r="J22" i="219"/>
  <c r="I22" i="219"/>
  <c r="H22" i="219"/>
  <c r="G22" i="219"/>
  <c r="F22" i="219"/>
  <c r="E22" i="219"/>
  <c r="AD21" i="219"/>
  <c r="AC21" i="219"/>
  <c r="AB21" i="219"/>
  <c r="AA21" i="219"/>
  <c r="Z21" i="219"/>
  <c r="Y21" i="219"/>
  <c r="X21" i="219"/>
  <c r="W21" i="219"/>
  <c r="V21" i="219"/>
  <c r="U21" i="219"/>
  <c r="T21" i="219"/>
  <c r="S21" i="219"/>
  <c r="P21" i="219"/>
  <c r="O21" i="219"/>
  <c r="N21" i="219"/>
  <c r="M21" i="219"/>
  <c r="L21" i="219"/>
  <c r="K21" i="219"/>
  <c r="J21" i="219"/>
  <c r="I21" i="219"/>
  <c r="H21" i="219"/>
  <c r="G21" i="219"/>
  <c r="F21" i="219"/>
  <c r="E21" i="219"/>
  <c r="AD20" i="219"/>
  <c r="AC20" i="219"/>
  <c r="AB20" i="219"/>
  <c r="AA20" i="219"/>
  <c r="Z20" i="219"/>
  <c r="Y20" i="219"/>
  <c r="X20" i="219"/>
  <c r="W20" i="219"/>
  <c r="V20" i="219"/>
  <c r="U20" i="219"/>
  <c r="T20" i="219"/>
  <c r="S20" i="219"/>
  <c r="P20" i="219"/>
  <c r="O20" i="219"/>
  <c r="N20" i="219"/>
  <c r="M20" i="219"/>
  <c r="L20" i="219"/>
  <c r="K20" i="219"/>
  <c r="J20" i="219"/>
  <c r="I20" i="219"/>
  <c r="H20" i="219"/>
  <c r="G20" i="219"/>
  <c r="F20" i="219"/>
  <c r="E20" i="219"/>
  <c r="AD19" i="219"/>
  <c r="AC19" i="219"/>
  <c r="AB19" i="219"/>
  <c r="AA19" i="219"/>
  <c r="Z19" i="219"/>
  <c r="Y19" i="219"/>
  <c r="X19" i="219"/>
  <c r="W19" i="219"/>
  <c r="V19" i="219"/>
  <c r="U19" i="219"/>
  <c r="T19" i="219"/>
  <c r="S19" i="219"/>
  <c r="P19" i="219"/>
  <c r="O19" i="219"/>
  <c r="N19" i="219"/>
  <c r="M19" i="219"/>
  <c r="L19" i="219"/>
  <c r="K19" i="219"/>
  <c r="J19" i="219"/>
  <c r="I19" i="219"/>
  <c r="H19" i="219"/>
  <c r="G19" i="219"/>
  <c r="F19" i="219"/>
  <c r="E19" i="219"/>
  <c r="AD18" i="219"/>
  <c r="AC18" i="219"/>
  <c r="AB18" i="219"/>
  <c r="AA18" i="219"/>
  <c r="Z18" i="219"/>
  <c r="Y18" i="219"/>
  <c r="X18" i="219"/>
  <c r="W18" i="219"/>
  <c r="V18" i="219"/>
  <c r="U18" i="219"/>
  <c r="T18" i="219"/>
  <c r="S18" i="219"/>
  <c r="P18" i="219"/>
  <c r="O18" i="219"/>
  <c r="N18" i="219"/>
  <c r="M18" i="219"/>
  <c r="L18" i="219"/>
  <c r="K18" i="219"/>
  <c r="J18" i="219"/>
  <c r="I18" i="219"/>
  <c r="H18" i="219"/>
  <c r="G18" i="219"/>
  <c r="F18" i="219"/>
  <c r="E18" i="219"/>
  <c r="AD17" i="219"/>
  <c r="AC17" i="219"/>
  <c r="AB17" i="219"/>
  <c r="AA17" i="219"/>
  <c r="Z17" i="219"/>
  <c r="Y17" i="219"/>
  <c r="X17" i="219"/>
  <c r="W17" i="219"/>
  <c r="V17" i="219"/>
  <c r="U17" i="219"/>
  <c r="T17" i="219"/>
  <c r="S17" i="219"/>
  <c r="P17" i="219"/>
  <c r="O17" i="219"/>
  <c r="N17" i="219"/>
  <c r="M17" i="219"/>
  <c r="L17" i="219"/>
  <c r="K17" i="219"/>
  <c r="J17" i="219"/>
  <c r="I17" i="219"/>
  <c r="H17" i="219"/>
  <c r="G17" i="219"/>
  <c r="F17" i="219"/>
  <c r="E17" i="219"/>
  <c r="AD16" i="219"/>
  <c r="AC16" i="219"/>
  <c r="AB16" i="219"/>
  <c r="AA16" i="219"/>
  <c r="Z16" i="219"/>
  <c r="Y16" i="219"/>
  <c r="X16" i="219"/>
  <c r="W16" i="219"/>
  <c r="V16" i="219"/>
  <c r="U16" i="219"/>
  <c r="T16" i="219"/>
  <c r="S16" i="219"/>
  <c r="P16" i="219"/>
  <c r="O16" i="219"/>
  <c r="N16" i="219"/>
  <c r="M16" i="219"/>
  <c r="L16" i="219"/>
  <c r="K16" i="219"/>
  <c r="J16" i="219"/>
  <c r="I16" i="219"/>
  <c r="H16" i="219"/>
  <c r="G16" i="219"/>
  <c r="F16" i="219"/>
  <c r="E16" i="219"/>
  <c r="AD15" i="219"/>
  <c r="AC15" i="219"/>
  <c r="AB15" i="219"/>
  <c r="AA15" i="219"/>
  <c r="Z15" i="219"/>
  <c r="Y15" i="219"/>
  <c r="X15" i="219"/>
  <c r="W15" i="219"/>
  <c r="V15" i="219"/>
  <c r="U15" i="219"/>
  <c r="T15" i="219"/>
  <c r="S15" i="219"/>
  <c r="P15" i="219"/>
  <c r="O15" i="219"/>
  <c r="N15" i="219"/>
  <c r="M15" i="219"/>
  <c r="L15" i="219"/>
  <c r="K15" i="219"/>
  <c r="J15" i="219"/>
  <c r="I15" i="219"/>
  <c r="H15" i="219"/>
  <c r="G15" i="219"/>
  <c r="F15" i="219"/>
  <c r="E15" i="219"/>
  <c r="AD14" i="219"/>
  <c r="AC14" i="219"/>
  <c r="AB14" i="219"/>
  <c r="AA14" i="219"/>
  <c r="Z14" i="219"/>
  <c r="Y14" i="219"/>
  <c r="X14" i="219"/>
  <c r="W14" i="219"/>
  <c r="V14" i="219"/>
  <c r="U14" i="219"/>
  <c r="T14" i="219"/>
  <c r="S14" i="219"/>
  <c r="P14" i="219"/>
  <c r="O14" i="219"/>
  <c r="N14" i="219"/>
  <c r="M14" i="219"/>
  <c r="L14" i="219"/>
  <c r="K14" i="219"/>
  <c r="J14" i="219"/>
  <c r="I14" i="219"/>
  <c r="H14" i="219"/>
  <c r="G14" i="219"/>
  <c r="F14" i="219"/>
  <c r="E14" i="219"/>
  <c r="AD13" i="219"/>
  <c r="AC13" i="219"/>
  <c r="AB13" i="219"/>
  <c r="AA13" i="219"/>
  <c r="Z13" i="219"/>
  <c r="Y13" i="219"/>
  <c r="X13" i="219"/>
  <c r="W13" i="219"/>
  <c r="V13" i="219"/>
  <c r="U13" i="219"/>
  <c r="T13" i="219"/>
  <c r="S13" i="219"/>
  <c r="P13" i="219"/>
  <c r="O13" i="219"/>
  <c r="N13" i="219"/>
  <c r="M13" i="219"/>
  <c r="L13" i="219"/>
  <c r="K13" i="219"/>
  <c r="J13" i="219"/>
  <c r="I13" i="219"/>
  <c r="H13" i="219"/>
  <c r="G13" i="219"/>
  <c r="F13" i="219"/>
  <c r="E13" i="219"/>
  <c r="AD12" i="219"/>
  <c r="AC12" i="219"/>
  <c r="AB12" i="219"/>
  <c r="AA12" i="219"/>
  <c r="Z12" i="219"/>
  <c r="Y12" i="219"/>
  <c r="X12" i="219"/>
  <c r="W12" i="219"/>
  <c r="V12" i="219"/>
  <c r="U12" i="219"/>
  <c r="T12" i="219"/>
  <c r="S12" i="219"/>
  <c r="P12" i="219"/>
  <c r="O12" i="219"/>
  <c r="N12" i="219"/>
  <c r="M12" i="219"/>
  <c r="L12" i="219"/>
  <c r="K12" i="219"/>
  <c r="J12" i="219"/>
  <c r="I12" i="219"/>
  <c r="H12" i="219"/>
  <c r="G12" i="219"/>
  <c r="F12" i="219"/>
  <c r="E12" i="219"/>
  <c r="AD11" i="219"/>
  <c r="AC11" i="219"/>
  <c r="AB11" i="219"/>
  <c r="AA11" i="219"/>
  <c r="Z11" i="219"/>
  <c r="Y11" i="219"/>
  <c r="X11" i="219"/>
  <c r="W11" i="219"/>
  <c r="V11" i="219"/>
  <c r="U11" i="219"/>
  <c r="T11" i="219"/>
  <c r="S11" i="219"/>
  <c r="P11" i="219"/>
  <c r="O11" i="219"/>
  <c r="N11" i="219"/>
  <c r="M11" i="219"/>
  <c r="L11" i="219"/>
  <c r="K11" i="219"/>
  <c r="J11" i="219"/>
  <c r="I11" i="219"/>
  <c r="H11" i="219"/>
  <c r="G11" i="219"/>
  <c r="F11" i="219"/>
  <c r="E11" i="219"/>
  <c r="AD54" i="218"/>
  <c r="AC54" i="218"/>
  <c r="AB54" i="218"/>
  <c r="AA54" i="218"/>
  <c r="Z54" i="218"/>
  <c r="Y54" i="218"/>
  <c r="X54" i="218"/>
  <c r="W54" i="218"/>
  <c r="V54" i="218"/>
  <c r="U54" i="218"/>
  <c r="T54" i="218"/>
  <c r="S54" i="218"/>
  <c r="P54" i="218"/>
  <c r="O54" i="218"/>
  <c r="N54" i="218"/>
  <c r="M54" i="218"/>
  <c r="L54" i="218"/>
  <c r="K54" i="218"/>
  <c r="J54" i="218"/>
  <c r="I54" i="218"/>
  <c r="H54" i="218"/>
  <c r="G54" i="218"/>
  <c r="F54" i="218"/>
  <c r="E54" i="218"/>
  <c r="AD53" i="218"/>
  <c r="AC53" i="218"/>
  <c r="AB53" i="218"/>
  <c r="AA53" i="218"/>
  <c r="Z53" i="218"/>
  <c r="Y53" i="218"/>
  <c r="X53" i="218"/>
  <c r="W53" i="218"/>
  <c r="V53" i="218"/>
  <c r="U53" i="218"/>
  <c r="T53" i="218"/>
  <c r="S53" i="218"/>
  <c r="P53" i="218"/>
  <c r="O53" i="218"/>
  <c r="N53" i="218"/>
  <c r="M53" i="218"/>
  <c r="L53" i="218"/>
  <c r="K53" i="218"/>
  <c r="J53" i="218"/>
  <c r="I53" i="218"/>
  <c r="H53" i="218"/>
  <c r="G53" i="218"/>
  <c r="F53" i="218"/>
  <c r="E53" i="218"/>
  <c r="AD52" i="218"/>
  <c r="AC52" i="218"/>
  <c r="AB52" i="218"/>
  <c r="AA52" i="218"/>
  <c r="Z52" i="218"/>
  <c r="Y52" i="218"/>
  <c r="X52" i="218"/>
  <c r="W52" i="218"/>
  <c r="V52" i="218"/>
  <c r="U52" i="218"/>
  <c r="T52" i="218"/>
  <c r="S52" i="218"/>
  <c r="P52" i="218"/>
  <c r="O52" i="218"/>
  <c r="N52" i="218"/>
  <c r="M52" i="218"/>
  <c r="L52" i="218"/>
  <c r="K52" i="218"/>
  <c r="J52" i="218"/>
  <c r="I52" i="218"/>
  <c r="H52" i="218"/>
  <c r="G52" i="218"/>
  <c r="F52" i="218"/>
  <c r="E52" i="218"/>
  <c r="AD51" i="218"/>
  <c r="AC51" i="218"/>
  <c r="AB51" i="218"/>
  <c r="AA51" i="218"/>
  <c r="Z51" i="218"/>
  <c r="Y51" i="218"/>
  <c r="X51" i="218"/>
  <c r="W51" i="218"/>
  <c r="V51" i="218"/>
  <c r="U51" i="218"/>
  <c r="T51" i="218"/>
  <c r="S51" i="218"/>
  <c r="P51" i="218"/>
  <c r="O51" i="218"/>
  <c r="N51" i="218"/>
  <c r="M51" i="218"/>
  <c r="L51" i="218"/>
  <c r="K51" i="218"/>
  <c r="J51" i="218"/>
  <c r="I51" i="218"/>
  <c r="H51" i="218"/>
  <c r="G51" i="218"/>
  <c r="F51" i="218"/>
  <c r="E51" i="218"/>
  <c r="AD50" i="218"/>
  <c r="AC50" i="218"/>
  <c r="AB50" i="218"/>
  <c r="AA50" i="218"/>
  <c r="Z50" i="218"/>
  <c r="Y50" i="218"/>
  <c r="X50" i="218"/>
  <c r="W50" i="218"/>
  <c r="V50" i="218"/>
  <c r="U50" i="218"/>
  <c r="T50" i="218"/>
  <c r="S50" i="218"/>
  <c r="P50" i="218"/>
  <c r="O50" i="218"/>
  <c r="N50" i="218"/>
  <c r="M50" i="218"/>
  <c r="L50" i="218"/>
  <c r="K50" i="218"/>
  <c r="J50" i="218"/>
  <c r="I50" i="218"/>
  <c r="H50" i="218"/>
  <c r="G50" i="218"/>
  <c r="F50" i="218"/>
  <c r="E50" i="218"/>
  <c r="AD49" i="218"/>
  <c r="AC49" i="218"/>
  <c r="AB49" i="218"/>
  <c r="AA49" i="218"/>
  <c r="Z49" i="218"/>
  <c r="Y49" i="218"/>
  <c r="X49" i="218"/>
  <c r="W49" i="218"/>
  <c r="V49" i="218"/>
  <c r="U49" i="218"/>
  <c r="T49" i="218"/>
  <c r="S49" i="218"/>
  <c r="P49" i="218"/>
  <c r="O49" i="218"/>
  <c r="N49" i="218"/>
  <c r="M49" i="218"/>
  <c r="L49" i="218"/>
  <c r="K49" i="218"/>
  <c r="J49" i="218"/>
  <c r="I49" i="218"/>
  <c r="H49" i="218"/>
  <c r="G49" i="218"/>
  <c r="F49" i="218"/>
  <c r="E49" i="218"/>
  <c r="AD48" i="218"/>
  <c r="AC48" i="218"/>
  <c r="AB48" i="218"/>
  <c r="AA48" i="218"/>
  <c r="Z48" i="218"/>
  <c r="Y48" i="218"/>
  <c r="X48" i="218"/>
  <c r="W48" i="218"/>
  <c r="V48" i="218"/>
  <c r="U48" i="218"/>
  <c r="T48" i="218"/>
  <c r="S48" i="218"/>
  <c r="P48" i="218"/>
  <c r="O48" i="218"/>
  <c r="N48" i="218"/>
  <c r="M48" i="218"/>
  <c r="L48" i="218"/>
  <c r="K48" i="218"/>
  <c r="J48" i="218"/>
  <c r="I48" i="218"/>
  <c r="H48" i="218"/>
  <c r="G48" i="218"/>
  <c r="F48" i="218"/>
  <c r="E48" i="218"/>
  <c r="AD47" i="218"/>
  <c r="AC47" i="218"/>
  <c r="AB47" i="218"/>
  <c r="AA47" i="218"/>
  <c r="Z47" i="218"/>
  <c r="Y47" i="218"/>
  <c r="X47" i="218"/>
  <c r="W47" i="218"/>
  <c r="V47" i="218"/>
  <c r="U47" i="218"/>
  <c r="T47" i="218"/>
  <c r="S47" i="218"/>
  <c r="P47" i="218"/>
  <c r="O47" i="218"/>
  <c r="N47" i="218"/>
  <c r="M47" i="218"/>
  <c r="L47" i="218"/>
  <c r="K47" i="218"/>
  <c r="J47" i="218"/>
  <c r="I47" i="218"/>
  <c r="H47" i="218"/>
  <c r="G47" i="218"/>
  <c r="F47" i="218"/>
  <c r="E47" i="218"/>
  <c r="AD46" i="218"/>
  <c r="AC46" i="218"/>
  <c r="AB46" i="218"/>
  <c r="AA46" i="218"/>
  <c r="Z46" i="218"/>
  <c r="Y46" i="218"/>
  <c r="X46" i="218"/>
  <c r="W46" i="218"/>
  <c r="V46" i="218"/>
  <c r="U46" i="218"/>
  <c r="T46" i="218"/>
  <c r="S46" i="218"/>
  <c r="P46" i="218"/>
  <c r="O46" i="218"/>
  <c r="N46" i="218"/>
  <c r="M46" i="218"/>
  <c r="L46" i="218"/>
  <c r="K46" i="218"/>
  <c r="J46" i="218"/>
  <c r="I46" i="218"/>
  <c r="H46" i="218"/>
  <c r="G46" i="218"/>
  <c r="F46" i="218"/>
  <c r="E46" i="218"/>
  <c r="AD45" i="218"/>
  <c r="AC45" i="218"/>
  <c r="AB45" i="218"/>
  <c r="AA45" i="218"/>
  <c r="Z45" i="218"/>
  <c r="Y45" i="218"/>
  <c r="X45" i="218"/>
  <c r="W45" i="218"/>
  <c r="V45" i="218"/>
  <c r="U45" i="218"/>
  <c r="T45" i="218"/>
  <c r="S45" i="218"/>
  <c r="P45" i="218"/>
  <c r="O45" i="218"/>
  <c r="N45" i="218"/>
  <c r="M45" i="218"/>
  <c r="L45" i="218"/>
  <c r="K45" i="218"/>
  <c r="J45" i="218"/>
  <c r="I45" i="218"/>
  <c r="H45" i="218"/>
  <c r="G45" i="218"/>
  <c r="F45" i="218"/>
  <c r="E45" i="218"/>
  <c r="AD44" i="218"/>
  <c r="AC44" i="218"/>
  <c r="AB44" i="218"/>
  <c r="AA44" i="218"/>
  <c r="Z44" i="218"/>
  <c r="Y44" i="218"/>
  <c r="X44" i="218"/>
  <c r="W44" i="218"/>
  <c r="V44" i="218"/>
  <c r="U44" i="218"/>
  <c r="T44" i="218"/>
  <c r="S44" i="218"/>
  <c r="P44" i="218"/>
  <c r="O44" i="218"/>
  <c r="N44" i="218"/>
  <c r="M44" i="218"/>
  <c r="L44" i="218"/>
  <c r="K44" i="218"/>
  <c r="J44" i="218"/>
  <c r="I44" i="218"/>
  <c r="H44" i="218"/>
  <c r="G44" i="218"/>
  <c r="F44" i="218"/>
  <c r="E44" i="218"/>
  <c r="AD43" i="218"/>
  <c r="AC43" i="218"/>
  <c r="AB43" i="218"/>
  <c r="AA43" i="218"/>
  <c r="Z43" i="218"/>
  <c r="Y43" i="218"/>
  <c r="X43" i="218"/>
  <c r="W43" i="218"/>
  <c r="V43" i="218"/>
  <c r="U43" i="218"/>
  <c r="T43" i="218"/>
  <c r="S43" i="218"/>
  <c r="P43" i="218"/>
  <c r="O43" i="218"/>
  <c r="N43" i="218"/>
  <c r="M43" i="218"/>
  <c r="L43" i="218"/>
  <c r="K43" i="218"/>
  <c r="J43" i="218"/>
  <c r="I43" i="218"/>
  <c r="H43" i="218"/>
  <c r="G43" i="218"/>
  <c r="F43" i="218"/>
  <c r="E43" i="218"/>
  <c r="AD42" i="218"/>
  <c r="AC42" i="218"/>
  <c r="AB42" i="218"/>
  <c r="AA42" i="218"/>
  <c r="Z42" i="218"/>
  <c r="Y42" i="218"/>
  <c r="X42" i="218"/>
  <c r="W42" i="218"/>
  <c r="V42" i="218"/>
  <c r="U42" i="218"/>
  <c r="T42" i="218"/>
  <c r="S42" i="218"/>
  <c r="P42" i="218"/>
  <c r="O42" i="218"/>
  <c r="N42" i="218"/>
  <c r="M42" i="218"/>
  <c r="L42" i="218"/>
  <c r="K42" i="218"/>
  <c r="J42" i="218"/>
  <c r="I42" i="218"/>
  <c r="H42" i="218"/>
  <c r="G42" i="218"/>
  <c r="F42" i="218"/>
  <c r="E42" i="218"/>
  <c r="AD41" i="218"/>
  <c r="AC41" i="218"/>
  <c r="AB41" i="218"/>
  <c r="AA41" i="218"/>
  <c r="Z41" i="218"/>
  <c r="Y41" i="218"/>
  <c r="X41" i="218"/>
  <c r="W41" i="218"/>
  <c r="V41" i="218"/>
  <c r="U41" i="218"/>
  <c r="T41" i="218"/>
  <c r="S41" i="218"/>
  <c r="P41" i="218"/>
  <c r="O41" i="218"/>
  <c r="N41" i="218"/>
  <c r="M41" i="218"/>
  <c r="L41" i="218"/>
  <c r="K41" i="218"/>
  <c r="J41" i="218"/>
  <c r="I41" i="218"/>
  <c r="H41" i="218"/>
  <c r="G41" i="218"/>
  <c r="F41" i="218"/>
  <c r="E41" i="218"/>
  <c r="AD40" i="218"/>
  <c r="AC40" i="218"/>
  <c r="AB40" i="218"/>
  <c r="AA40" i="218"/>
  <c r="Z40" i="218"/>
  <c r="Y40" i="218"/>
  <c r="X40" i="218"/>
  <c r="W40" i="218"/>
  <c r="V40" i="218"/>
  <c r="U40" i="218"/>
  <c r="T40" i="218"/>
  <c r="S40" i="218"/>
  <c r="P40" i="218"/>
  <c r="O40" i="218"/>
  <c r="N40" i="218"/>
  <c r="M40" i="218"/>
  <c r="L40" i="218"/>
  <c r="K40" i="218"/>
  <c r="J40" i="218"/>
  <c r="I40" i="218"/>
  <c r="H40" i="218"/>
  <c r="G40" i="218"/>
  <c r="F40" i="218"/>
  <c r="E40" i="218"/>
  <c r="AD39" i="218"/>
  <c r="AC39" i="218"/>
  <c r="AB39" i="218"/>
  <c r="AA39" i="218"/>
  <c r="Z39" i="218"/>
  <c r="Y39" i="218"/>
  <c r="X39" i="218"/>
  <c r="W39" i="218"/>
  <c r="V39" i="218"/>
  <c r="U39" i="218"/>
  <c r="T39" i="218"/>
  <c r="S39" i="218"/>
  <c r="P39" i="218"/>
  <c r="O39" i="218"/>
  <c r="N39" i="218"/>
  <c r="M39" i="218"/>
  <c r="L39" i="218"/>
  <c r="K39" i="218"/>
  <c r="J39" i="218"/>
  <c r="I39" i="218"/>
  <c r="H39" i="218"/>
  <c r="G39" i="218"/>
  <c r="F39" i="218"/>
  <c r="E39" i="218"/>
  <c r="AD38" i="218"/>
  <c r="AC38" i="218"/>
  <c r="AB38" i="218"/>
  <c r="AA38" i="218"/>
  <c r="Z38" i="218"/>
  <c r="Y38" i="218"/>
  <c r="X38" i="218"/>
  <c r="W38" i="218"/>
  <c r="V38" i="218"/>
  <c r="U38" i="218"/>
  <c r="T38" i="218"/>
  <c r="S38" i="218"/>
  <c r="P38" i="218"/>
  <c r="O38" i="218"/>
  <c r="N38" i="218"/>
  <c r="M38" i="218"/>
  <c r="L38" i="218"/>
  <c r="K38" i="218"/>
  <c r="J38" i="218"/>
  <c r="I38" i="218"/>
  <c r="H38" i="218"/>
  <c r="G38" i="218"/>
  <c r="F38" i="218"/>
  <c r="E38" i="218"/>
  <c r="AD37" i="218"/>
  <c r="AC37" i="218"/>
  <c r="AB37" i="218"/>
  <c r="AA37" i="218"/>
  <c r="Z37" i="218"/>
  <c r="Y37" i="218"/>
  <c r="X37" i="218"/>
  <c r="W37" i="218"/>
  <c r="V37" i="218"/>
  <c r="U37" i="218"/>
  <c r="T37" i="218"/>
  <c r="S37" i="218"/>
  <c r="P37" i="218"/>
  <c r="O37" i="218"/>
  <c r="N37" i="218"/>
  <c r="M37" i="218"/>
  <c r="L37" i="218"/>
  <c r="K37" i="218"/>
  <c r="J37" i="218"/>
  <c r="I37" i="218"/>
  <c r="H37" i="218"/>
  <c r="G37" i="218"/>
  <c r="F37" i="218"/>
  <c r="E37" i="218"/>
  <c r="AD36" i="218"/>
  <c r="AC36" i="218"/>
  <c r="AB36" i="218"/>
  <c r="AA36" i="218"/>
  <c r="Z36" i="218"/>
  <c r="Y36" i="218"/>
  <c r="X36" i="218"/>
  <c r="W36" i="218"/>
  <c r="V36" i="218"/>
  <c r="U36" i="218"/>
  <c r="T36" i="218"/>
  <c r="S36" i="218"/>
  <c r="P36" i="218"/>
  <c r="O36" i="218"/>
  <c r="N36" i="218"/>
  <c r="M36" i="218"/>
  <c r="L36" i="218"/>
  <c r="K36" i="218"/>
  <c r="J36" i="218"/>
  <c r="I36" i="218"/>
  <c r="H36" i="218"/>
  <c r="G36" i="218"/>
  <c r="F36" i="218"/>
  <c r="E36" i="218"/>
  <c r="AD35" i="218"/>
  <c r="AC35" i="218"/>
  <c r="AB35" i="218"/>
  <c r="AA35" i="218"/>
  <c r="Z35" i="218"/>
  <c r="Y35" i="218"/>
  <c r="X35" i="218"/>
  <c r="W35" i="218"/>
  <c r="V35" i="218"/>
  <c r="U35" i="218"/>
  <c r="T35" i="218"/>
  <c r="S35" i="218"/>
  <c r="P35" i="218"/>
  <c r="O35" i="218"/>
  <c r="N35" i="218"/>
  <c r="M35" i="218"/>
  <c r="L35" i="218"/>
  <c r="K35" i="218"/>
  <c r="J35" i="218"/>
  <c r="I35" i="218"/>
  <c r="H35" i="218"/>
  <c r="G35" i="218"/>
  <c r="F35" i="218"/>
  <c r="E35" i="218"/>
  <c r="AD34" i="218"/>
  <c r="AC34" i="218"/>
  <c r="AB34" i="218"/>
  <c r="AA34" i="218"/>
  <c r="Z34" i="218"/>
  <c r="Y34" i="218"/>
  <c r="X34" i="218"/>
  <c r="W34" i="218"/>
  <c r="V34" i="218"/>
  <c r="U34" i="218"/>
  <c r="T34" i="218"/>
  <c r="S34" i="218"/>
  <c r="P34" i="218"/>
  <c r="O34" i="218"/>
  <c r="N34" i="218"/>
  <c r="M34" i="218"/>
  <c r="L34" i="218"/>
  <c r="K34" i="218"/>
  <c r="J34" i="218"/>
  <c r="I34" i="218"/>
  <c r="H34" i="218"/>
  <c r="G34" i="218"/>
  <c r="F34" i="218"/>
  <c r="E34" i="218"/>
  <c r="AD33" i="218"/>
  <c r="AC33" i="218"/>
  <c r="AB33" i="218"/>
  <c r="AA33" i="218"/>
  <c r="Z33" i="218"/>
  <c r="Y33" i="218"/>
  <c r="X33" i="218"/>
  <c r="W33" i="218"/>
  <c r="V33" i="218"/>
  <c r="U33" i="218"/>
  <c r="T33" i="218"/>
  <c r="S33" i="218"/>
  <c r="P33" i="218"/>
  <c r="O33" i="218"/>
  <c r="N33" i="218"/>
  <c r="M33" i="218"/>
  <c r="L33" i="218"/>
  <c r="K33" i="218"/>
  <c r="J33" i="218"/>
  <c r="I33" i="218"/>
  <c r="H33" i="218"/>
  <c r="G33" i="218"/>
  <c r="F33" i="218"/>
  <c r="E33" i="218"/>
  <c r="AD32" i="218"/>
  <c r="AC32" i="218"/>
  <c r="AB32" i="218"/>
  <c r="AA32" i="218"/>
  <c r="Z32" i="218"/>
  <c r="Y32" i="218"/>
  <c r="X32" i="218"/>
  <c r="W32" i="218"/>
  <c r="V32" i="218"/>
  <c r="U32" i="218"/>
  <c r="T32" i="218"/>
  <c r="S32" i="218"/>
  <c r="P32" i="218"/>
  <c r="O32" i="218"/>
  <c r="N32" i="218"/>
  <c r="M32" i="218"/>
  <c r="L32" i="218"/>
  <c r="K32" i="218"/>
  <c r="J32" i="218"/>
  <c r="I32" i="218"/>
  <c r="H32" i="218"/>
  <c r="G32" i="218"/>
  <c r="F32" i="218"/>
  <c r="E32" i="218"/>
  <c r="AD31" i="218"/>
  <c r="AC31" i="218"/>
  <c r="AB31" i="218"/>
  <c r="AA31" i="218"/>
  <c r="Z31" i="218"/>
  <c r="Y31" i="218"/>
  <c r="X31" i="218"/>
  <c r="W31" i="218"/>
  <c r="V31" i="218"/>
  <c r="U31" i="218"/>
  <c r="T31" i="218"/>
  <c r="S31" i="218"/>
  <c r="P31" i="218"/>
  <c r="O31" i="218"/>
  <c r="N31" i="218"/>
  <c r="M31" i="218"/>
  <c r="L31" i="218"/>
  <c r="K31" i="218"/>
  <c r="J31" i="218"/>
  <c r="I31" i="218"/>
  <c r="H31" i="218"/>
  <c r="G31" i="218"/>
  <c r="F31" i="218"/>
  <c r="E31" i="218"/>
  <c r="AD30" i="218"/>
  <c r="AC30" i="218"/>
  <c r="AB30" i="218"/>
  <c r="AA30" i="218"/>
  <c r="Z30" i="218"/>
  <c r="Y30" i="218"/>
  <c r="X30" i="218"/>
  <c r="W30" i="218"/>
  <c r="V30" i="218"/>
  <c r="U30" i="218"/>
  <c r="T30" i="218"/>
  <c r="S30" i="218"/>
  <c r="P30" i="218"/>
  <c r="O30" i="218"/>
  <c r="N30" i="218"/>
  <c r="M30" i="218"/>
  <c r="L30" i="218"/>
  <c r="K30" i="218"/>
  <c r="J30" i="218"/>
  <c r="I30" i="218"/>
  <c r="H30" i="218"/>
  <c r="G30" i="218"/>
  <c r="F30" i="218"/>
  <c r="E30" i="218"/>
  <c r="AD29" i="218"/>
  <c r="AC29" i="218"/>
  <c r="AB29" i="218"/>
  <c r="AA29" i="218"/>
  <c r="Z29" i="218"/>
  <c r="Y29" i="218"/>
  <c r="X29" i="218"/>
  <c r="W29" i="218"/>
  <c r="V29" i="218"/>
  <c r="U29" i="218"/>
  <c r="T29" i="218"/>
  <c r="S29" i="218"/>
  <c r="P29" i="218"/>
  <c r="O29" i="218"/>
  <c r="N29" i="218"/>
  <c r="M29" i="218"/>
  <c r="L29" i="218"/>
  <c r="K29" i="218"/>
  <c r="J29" i="218"/>
  <c r="I29" i="218"/>
  <c r="H29" i="218"/>
  <c r="G29" i="218"/>
  <c r="F29" i="218"/>
  <c r="E29" i="218"/>
  <c r="AD28" i="218"/>
  <c r="AC28" i="218"/>
  <c r="AB28" i="218"/>
  <c r="AA28" i="218"/>
  <c r="Z28" i="218"/>
  <c r="Y28" i="218"/>
  <c r="X28" i="218"/>
  <c r="W28" i="218"/>
  <c r="V28" i="218"/>
  <c r="U28" i="218"/>
  <c r="T28" i="218"/>
  <c r="S28" i="218"/>
  <c r="P28" i="218"/>
  <c r="O28" i="218"/>
  <c r="N28" i="218"/>
  <c r="M28" i="218"/>
  <c r="L28" i="218"/>
  <c r="K28" i="218"/>
  <c r="J28" i="218"/>
  <c r="I28" i="218"/>
  <c r="H28" i="218"/>
  <c r="G28" i="218"/>
  <c r="F28" i="218"/>
  <c r="E28" i="218"/>
  <c r="AD27" i="218"/>
  <c r="AC27" i="218"/>
  <c r="AB27" i="218"/>
  <c r="AA27" i="218"/>
  <c r="Z27" i="218"/>
  <c r="Y27" i="218"/>
  <c r="X27" i="218"/>
  <c r="W27" i="218"/>
  <c r="V27" i="218"/>
  <c r="U27" i="218"/>
  <c r="T27" i="218"/>
  <c r="S27" i="218"/>
  <c r="P27" i="218"/>
  <c r="O27" i="218"/>
  <c r="N27" i="218"/>
  <c r="M27" i="218"/>
  <c r="L27" i="218"/>
  <c r="K27" i="218"/>
  <c r="J27" i="218"/>
  <c r="I27" i="218"/>
  <c r="H27" i="218"/>
  <c r="G27" i="218"/>
  <c r="F27" i="218"/>
  <c r="E27" i="218"/>
  <c r="AD26" i="218"/>
  <c r="AC26" i="218"/>
  <c r="AB26" i="218"/>
  <c r="AA26" i="218"/>
  <c r="Z26" i="218"/>
  <c r="Y26" i="218"/>
  <c r="X26" i="218"/>
  <c r="W26" i="218"/>
  <c r="V26" i="218"/>
  <c r="U26" i="218"/>
  <c r="T26" i="218"/>
  <c r="S26" i="218"/>
  <c r="P26" i="218"/>
  <c r="O26" i="218"/>
  <c r="N26" i="218"/>
  <c r="M26" i="218"/>
  <c r="L26" i="218"/>
  <c r="K26" i="218"/>
  <c r="J26" i="218"/>
  <c r="I26" i="218"/>
  <c r="H26" i="218"/>
  <c r="G26" i="218"/>
  <c r="F26" i="218"/>
  <c r="E26" i="218"/>
  <c r="AD25" i="218"/>
  <c r="AC25" i="218"/>
  <c r="AB25" i="218"/>
  <c r="AA25" i="218"/>
  <c r="Z25" i="218"/>
  <c r="Y25" i="218"/>
  <c r="X25" i="218"/>
  <c r="W25" i="218"/>
  <c r="V25" i="218"/>
  <c r="U25" i="218"/>
  <c r="T25" i="218"/>
  <c r="S25" i="218"/>
  <c r="P25" i="218"/>
  <c r="O25" i="218"/>
  <c r="N25" i="218"/>
  <c r="M25" i="218"/>
  <c r="L25" i="218"/>
  <c r="K25" i="218"/>
  <c r="J25" i="218"/>
  <c r="I25" i="218"/>
  <c r="H25" i="218"/>
  <c r="G25" i="218"/>
  <c r="F25" i="218"/>
  <c r="E25" i="218"/>
  <c r="AD24" i="218"/>
  <c r="AC24" i="218"/>
  <c r="AB24" i="218"/>
  <c r="AA24" i="218"/>
  <c r="Z24" i="218"/>
  <c r="Y24" i="218"/>
  <c r="X24" i="218"/>
  <c r="W24" i="218"/>
  <c r="V24" i="218"/>
  <c r="U24" i="218"/>
  <c r="T24" i="218"/>
  <c r="S24" i="218"/>
  <c r="P24" i="218"/>
  <c r="O24" i="218"/>
  <c r="N24" i="218"/>
  <c r="M24" i="218"/>
  <c r="L24" i="218"/>
  <c r="K24" i="218"/>
  <c r="J24" i="218"/>
  <c r="I24" i="218"/>
  <c r="H24" i="218"/>
  <c r="G24" i="218"/>
  <c r="F24" i="218"/>
  <c r="E24" i="218"/>
  <c r="AD23" i="218"/>
  <c r="AC23" i="218"/>
  <c r="AB23" i="218"/>
  <c r="AA23" i="218"/>
  <c r="Z23" i="218"/>
  <c r="Y23" i="218"/>
  <c r="X23" i="218"/>
  <c r="W23" i="218"/>
  <c r="V23" i="218"/>
  <c r="U23" i="218"/>
  <c r="T23" i="218"/>
  <c r="S23" i="218"/>
  <c r="P23" i="218"/>
  <c r="O23" i="218"/>
  <c r="N23" i="218"/>
  <c r="M23" i="218"/>
  <c r="L23" i="218"/>
  <c r="K23" i="218"/>
  <c r="J23" i="218"/>
  <c r="I23" i="218"/>
  <c r="H23" i="218"/>
  <c r="G23" i="218"/>
  <c r="F23" i="218"/>
  <c r="E23" i="218"/>
  <c r="AD22" i="218"/>
  <c r="AC22" i="218"/>
  <c r="AB22" i="218"/>
  <c r="AA22" i="218"/>
  <c r="Z22" i="218"/>
  <c r="Y22" i="218"/>
  <c r="X22" i="218"/>
  <c r="W22" i="218"/>
  <c r="V22" i="218"/>
  <c r="U22" i="218"/>
  <c r="T22" i="218"/>
  <c r="S22" i="218"/>
  <c r="P22" i="218"/>
  <c r="O22" i="218"/>
  <c r="N22" i="218"/>
  <c r="M22" i="218"/>
  <c r="L22" i="218"/>
  <c r="K22" i="218"/>
  <c r="J22" i="218"/>
  <c r="I22" i="218"/>
  <c r="H22" i="218"/>
  <c r="G22" i="218"/>
  <c r="F22" i="218"/>
  <c r="E22" i="218"/>
  <c r="AD21" i="218"/>
  <c r="AC21" i="218"/>
  <c r="AB21" i="218"/>
  <c r="AA21" i="218"/>
  <c r="Z21" i="218"/>
  <c r="Y21" i="218"/>
  <c r="X21" i="218"/>
  <c r="W21" i="218"/>
  <c r="V21" i="218"/>
  <c r="U21" i="218"/>
  <c r="T21" i="218"/>
  <c r="S21" i="218"/>
  <c r="P21" i="218"/>
  <c r="O21" i="218"/>
  <c r="N21" i="218"/>
  <c r="M21" i="218"/>
  <c r="L21" i="218"/>
  <c r="K21" i="218"/>
  <c r="J21" i="218"/>
  <c r="I21" i="218"/>
  <c r="H21" i="218"/>
  <c r="G21" i="218"/>
  <c r="F21" i="218"/>
  <c r="E21" i="218"/>
  <c r="AD20" i="218"/>
  <c r="AC20" i="218"/>
  <c r="AB20" i="218"/>
  <c r="AA20" i="218"/>
  <c r="Z20" i="218"/>
  <c r="Y20" i="218"/>
  <c r="X20" i="218"/>
  <c r="W20" i="218"/>
  <c r="V20" i="218"/>
  <c r="U20" i="218"/>
  <c r="T20" i="218"/>
  <c r="S20" i="218"/>
  <c r="P20" i="218"/>
  <c r="O20" i="218"/>
  <c r="N20" i="218"/>
  <c r="M20" i="218"/>
  <c r="L20" i="218"/>
  <c r="K20" i="218"/>
  <c r="J20" i="218"/>
  <c r="I20" i="218"/>
  <c r="H20" i="218"/>
  <c r="G20" i="218"/>
  <c r="F20" i="218"/>
  <c r="E20" i="218"/>
  <c r="AD19" i="218"/>
  <c r="AC19" i="218"/>
  <c r="AB19" i="218"/>
  <c r="AA19" i="218"/>
  <c r="Z19" i="218"/>
  <c r="Y19" i="218"/>
  <c r="X19" i="218"/>
  <c r="W19" i="218"/>
  <c r="V19" i="218"/>
  <c r="U19" i="218"/>
  <c r="T19" i="218"/>
  <c r="S19" i="218"/>
  <c r="P19" i="218"/>
  <c r="O19" i="218"/>
  <c r="N19" i="218"/>
  <c r="M19" i="218"/>
  <c r="L19" i="218"/>
  <c r="K19" i="218"/>
  <c r="J19" i="218"/>
  <c r="I19" i="218"/>
  <c r="H19" i="218"/>
  <c r="G19" i="218"/>
  <c r="F19" i="218"/>
  <c r="E19" i="218"/>
  <c r="AD18" i="218"/>
  <c r="AC18" i="218"/>
  <c r="AB18" i="218"/>
  <c r="AA18" i="218"/>
  <c r="Z18" i="218"/>
  <c r="Y18" i="218"/>
  <c r="X18" i="218"/>
  <c r="W18" i="218"/>
  <c r="V18" i="218"/>
  <c r="U18" i="218"/>
  <c r="T18" i="218"/>
  <c r="S18" i="218"/>
  <c r="P18" i="218"/>
  <c r="O18" i="218"/>
  <c r="N18" i="218"/>
  <c r="M18" i="218"/>
  <c r="L18" i="218"/>
  <c r="K18" i="218"/>
  <c r="J18" i="218"/>
  <c r="I18" i="218"/>
  <c r="H18" i="218"/>
  <c r="G18" i="218"/>
  <c r="F18" i="218"/>
  <c r="E18" i="218"/>
  <c r="AD17" i="218"/>
  <c r="AC17" i="218"/>
  <c r="AB17" i="218"/>
  <c r="AA17" i="218"/>
  <c r="Z17" i="218"/>
  <c r="Y17" i="218"/>
  <c r="X17" i="218"/>
  <c r="W17" i="218"/>
  <c r="V17" i="218"/>
  <c r="U17" i="218"/>
  <c r="T17" i="218"/>
  <c r="S17" i="218"/>
  <c r="P17" i="218"/>
  <c r="O17" i="218"/>
  <c r="N17" i="218"/>
  <c r="M17" i="218"/>
  <c r="L17" i="218"/>
  <c r="K17" i="218"/>
  <c r="J17" i="218"/>
  <c r="I17" i="218"/>
  <c r="H17" i="218"/>
  <c r="G17" i="218"/>
  <c r="F17" i="218"/>
  <c r="E17" i="218"/>
  <c r="AD16" i="218"/>
  <c r="AC16" i="218"/>
  <c r="AB16" i="218"/>
  <c r="AA16" i="218"/>
  <c r="Z16" i="218"/>
  <c r="Y16" i="218"/>
  <c r="X16" i="218"/>
  <c r="W16" i="218"/>
  <c r="V16" i="218"/>
  <c r="U16" i="218"/>
  <c r="T16" i="218"/>
  <c r="S16" i="218"/>
  <c r="P16" i="218"/>
  <c r="O16" i="218"/>
  <c r="N16" i="218"/>
  <c r="M16" i="218"/>
  <c r="L16" i="218"/>
  <c r="K16" i="218"/>
  <c r="J16" i="218"/>
  <c r="I16" i="218"/>
  <c r="H16" i="218"/>
  <c r="G16" i="218"/>
  <c r="F16" i="218"/>
  <c r="E16" i="218"/>
  <c r="AD15" i="218"/>
  <c r="AC15" i="218"/>
  <c r="AB15" i="218"/>
  <c r="AA15" i="218"/>
  <c r="Z15" i="218"/>
  <c r="Y15" i="218"/>
  <c r="X15" i="218"/>
  <c r="W15" i="218"/>
  <c r="V15" i="218"/>
  <c r="U15" i="218"/>
  <c r="T15" i="218"/>
  <c r="S15" i="218"/>
  <c r="P15" i="218"/>
  <c r="O15" i="218"/>
  <c r="N15" i="218"/>
  <c r="M15" i="218"/>
  <c r="L15" i="218"/>
  <c r="K15" i="218"/>
  <c r="J15" i="218"/>
  <c r="I15" i="218"/>
  <c r="H15" i="218"/>
  <c r="G15" i="218"/>
  <c r="F15" i="218"/>
  <c r="E15" i="218"/>
  <c r="AD14" i="218"/>
  <c r="AC14" i="218"/>
  <c r="AB14" i="218"/>
  <c r="AA14" i="218"/>
  <c r="Z14" i="218"/>
  <c r="Y14" i="218"/>
  <c r="X14" i="218"/>
  <c r="W14" i="218"/>
  <c r="V14" i="218"/>
  <c r="U14" i="218"/>
  <c r="T14" i="218"/>
  <c r="S14" i="218"/>
  <c r="P14" i="218"/>
  <c r="O14" i="218"/>
  <c r="N14" i="218"/>
  <c r="M14" i="218"/>
  <c r="L14" i="218"/>
  <c r="K14" i="218"/>
  <c r="J14" i="218"/>
  <c r="I14" i="218"/>
  <c r="H14" i="218"/>
  <c r="G14" i="218"/>
  <c r="F14" i="218"/>
  <c r="E14" i="218"/>
  <c r="AD13" i="218"/>
  <c r="AC13" i="218"/>
  <c r="AB13" i="218"/>
  <c r="AA13" i="218"/>
  <c r="Z13" i="218"/>
  <c r="Y13" i="218"/>
  <c r="X13" i="218"/>
  <c r="W13" i="218"/>
  <c r="V13" i="218"/>
  <c r="U13" i="218"/>
  <c r="T13" i="218"/>
  <c r="S13" i="218"/>
  <c r="P13" i="218"/>
  <c r="O13" i="218"/>
  <c r="N13" i="218"/>
  <c r="M13" i="218"/>
  <c r="L13" i="218"/>
  <c r="K13" i="218"/>
  <c r="J13" i="218"/>
  <c r="I13" i="218"/>
  <c r="H13" i="218"/>
  <c r="G13" i="218"/>
  <c r="F13" i="218"/>
  <c r="E13" i="218"/>
  <c r="AD12" i="218"/>
  <c r="AC12" i="218"/>
  <c r="AB12" i="218"/>
  <c r="AA12" i="218"/>
  <c r="Z12" i="218"/>
  <c r="Y12" i="218"/>
  <c r="X12" i="218"/>
  <c r="W12" i="218"/>
  <c r="V12" i="218"/>
  <c r="U12" i="218"/>
  <c r="T12" i="218"/>
  <c r="S12" i="218"/>
  <c r="P12" i="218"/>
  <c r="O12" i="218"/>
  <c r="N12" i="218"/>
  <c r="M12" i="218"/>
  <c r="L12" i="218"/>
  <c r="K12" i="218"/>
  <c r="J12" i="218"/>
  <c r="I12" i="218"/>
  <c r="H12" i="218"/>
  <c r="G12" i="218"/>
  <c r="F12" i="218"/>
  <c r="E12" i="218"/>
  <c r="AD11" i="218"/>
  <c r="AC11" i="218"/>
  <c r="AB11" i="218"/>
  <c r="AA11" i="218"/>
  <c r="Z11" i="218"/>
  <c r="Y11" i="218"/>
  <c r="X11" i="218"/>
  <c r="W11" i="218"/>
  <c r="V11" i="218"/>
  <c r="U11" i="218"/>
  <c r="T11" i="218"/>
  <c r="S11" i="218"/>
  <c r="P11" i="218"/>
  <c r="O11" i="218"/>
  <c r="N11" i="218"/>
  <c r="M11" i="218"/>
  <c r="L11" i="218"/>
  <c r="K11" i="218"/>
  <c r="J11" i="218"/>
  <c r="I11" i="218"/>
  <c r="H11" i="218"/>
  <c r="G11" i="218"/>
  <c r="F11" i="218"/>
  <c r="E11" i="218"/>
  <c r="AC48" i="217"/>
  <c r="AC59" i="217" s="1"/>
  <c r="AB48" i="217"/>
  <c r="AA48" i="217"/>
  <c r="Z48" i="217"/>
  <c r="Y48" i="217"/>
  <c r="X48" i="217"/>
  <c r="X58" i="217" s="1"/>
  <c r="W48" i="217"/>
  <c r="V48" i="217"/>
  <c r="L52" i="216"/>
  <c r="L63" i="216" s="1"/>
  <c r="K52" i="216"/>
  <c r="L52" i="215"/>
  <c r="K52" i="215"/>
  <c r="D156" i="5" s="1"/>
  <c r="L63" i="215"/>
  <c r="K63" i="215"/>
  <c r="O156" i="5" s="1"/>
  <c r="O5" i="5" s="1"/>
  <c r="L62" i="215"/>
  <c r="K62" i="215"/>
  <c r="N156" i="5" s="1"/>
  <c r="L61" i="215"/>
  <c r="K61" i="215"/>
  <c r="M156" i="5" s="1"/>
  <c r="L60" i="215"/>
  <c r="K60" i="215"/>
  <c r="L156" i="5" s="1"/>
  <c r="L59" i="215"/>
  <c r="K59" i="215"/>
  <c r="K156" i="5" s="1"/>
  <c r="L58" i="215"/>
  <c r="K58" i="215"/>
  <c r="J156" i="5" s="1"/>
  <c r="J5" i="5" s="1"/>
  <c r="L57" i="215"/>
  <c r="K57" i="215"/>
  <c r="I156" i="5" s="1"/>
  <c r="L56" i="215"/>
  <c r="K56" i="215"/>
  <c r="H156" i="5" s="1"/>
  <c r="L55" i="215"/>
  <c r="K55" i="215"/>
  <c r="G156" i="5" s="1"/>
  <c r="L54" i="215"/>
  <c r="K54" i="215"/>
  <c r="F156" i="5" s="1"/>
  <c r="L53" i="215"/>
  <c r="K53" i="215"/>
  <c r="E156" i="5" s="1"/>
  <c r="I49" i="208"/>
  <c r="I48" i="208"/>
  <c r="I47" i="208"/>
  <c r="I46" i="208"/>
  <c r="I45" i="208"/>
  <c r="I44" i="208"/>
  <c r="I43" i="208"/>
  <c r="I42" i="208"/>
  <c r="I41" i="208"/>
  <c r="I40" i="208"/>
  <c r="I39" i="208"/>
  <c r="I38" i="208"/>
  <c r="I37" i="208"/>
  <c r="I36" i="208"/>
  <c r="I35" i="208"/>
  <c r="I34" i="208"/>
  <c r="I33" i="208"/>
  <c r="I32" i="208"/>
  <c r="I31" i="208"/>
  <c r="I30" i="208"/>
  <c r="I29" i="208"/>
  <c r="I28" i="208"/>
  <c r="I27" i="208"/>
  <c r="I26" i="208"/>
  <c r="I25" i="208"/>
  <c r="I24" i="208"/>
  <c r="I23" i="208"/>
  <c r="I22" i="208"/>
  <c r="I21" i="208"/>
  <c r="I20" i="208"/>
  <c r="I19" i="208"/>
  <c r="I18" i="208"/>
  <c r="I17" i="208"/>
  <c r="I16" i="208"/>
  <c r="I15" i="208"/>
  <c r="I14" i="208"/>
  <c r="I13" i="208"/>
  <c r="I12" i="208"/>
  <c r="I11" i="208"/>
  <c r="K15" i="214"/>
  <c r="L21" i="214"/>
  <c r="Y27" i="214"/>
  <c r="AA33" i="214"/>
  <c r="K39" i="214"/>
  <c r="AD45" i="214"/>
  <c r="AA49" i="214"/>
  <c r="Z49" i="214"/>
  <c r="U49" i="214"/>
  <c r="T49" i="214"/>
  <c r="M49" i="214"/>
  <c r="L49" i="214"/>
  <c r="G49" i="214"/>
  <c r="F49" i="214"/>
  <c r="AD49" i="214"/>
  <c r="AB48" i="214"/>
  <c r="AA48" i="214"/>
  <c r="V48" i="214"/>
  <c r="U48" i="214"/>
  <c r="N48" i="214"/>
  <c r="M48" i="214"/>
  <c r="H48" i="214"/>
  <c r="G48" i="214"/>
  <c r="Y48" i="214"/>
  <c r="AC47" i="214"/>
  <c r="AB47" i="214"/>
  <c r="Y47" i="214"/>
  <c r="W47" i="214"/>
  <c r="V47" i="214"/>
  <c r="S47" i="214"/>
  <c r="O47" i="214"/>
  <c r="N47" i="214"/>
  <c r="K47" i="214"/>
  <c r="I47" i="214"/>
  <c r="H47" i="214"/>
  <c r="E47" i="214"/>
  <c r="Z47" i="214"/>
  <c r="W46" i="214"/>
  <c r="AD46" i="214"/>
  <c r="AB44" i="214"/>
  <c r="Z44" i="214"/>
  <c r="Y44" i="214"/>
  <c r="V44" i="214"/>
  <c r="T44" i="214"/>
  <c r="S44" i="214"/>
  <c r="N44" i="214"/>
  <c r="L44" i="214"/>
  <c r="K44" i="214"/>
  <c r="H44" i="214"/>
  <c r="F44" i="214"/>
  <c r="E44" i="214"/>
  <c r="AC44" i="214"/>
  <c r="AC43" i="214"/>
  <c r="AA43" i="214"/>
  <c r="Z43" i="214"/>
  <c r="W43" i="214"/>
  <c r="U43" i="214"/>
  <c r="T43" i="214"/>
  <c r="O43" i="214"/>
  <c r="M43" i="214"/>
  <c r="L43" i="214"/>
  <c r="I43" i="214"/>
  <c r="G43" i="214"/>
  <c r="F43" i="214"/>
  <c r="AD43" i="214"/>
  <c r="X42" i="214"/>
  <c r="V42" i="214"/>
  <c r="U42" i="214"/>
  <c r="J42" i="214"/>
  <c r="H42" i="214"/>
  <c r="G42" i="214"/>
  <c r="AC41" i="214"/>
  <c r="AB41" i="214"/>
  <c r="Y41" i="214"/>
  <c r="W41" i="214"/>
  <c r="V41" i="214"/>
  <c r="S41" i="214"/>
  <c r="O41" i="214"/>
  <c r="N41" i="214"/>
  <c r="K41" i="214"/>
  <c r="I41" i="214"/>
  <c r="H41" i="214"/>
  <c r="E41" i="214"/>
  <c r="Z41" i="214"/>
  <c r="AC40" i="214"/>
  <c r="Z40" i="214"/>
  <c r="X40" i="214"/>
  <c r="W40" i="214"/>
  <c r="O40" i="214"/>
  <c r="L40" i="214"/>
  <c r="J40" i="214"/>
  <c r="I40" i="214"/>
  <c r="AB38" i="214"/>
  <c r="Z38" i="214"/>
  <c r="Y38" i="214"/>
  <c r="V38" i="214"/>
  <c r="T38" i="214"/>
  <c r="S38" i="214"/>
  <c r="N38" i="214"/>
  <c r="L38" i="214"/>
  <c r="K38" i="214"/>
  <c r="H38" i="214"/>
  <c r="F38" i="214"/>
  <c r="E38" i="214"/>
  <c r="AC38" i="214"/>
  <c r="AC37" i="214"/>
  <c r="AA37" i="214"/>
  <c r="Z37" i="214"/>
  <c r="W37" i="214"/>
  <c r="U37" i="214"/>
  <c r="T37" i="214"/>
  <c r="O37" i="214"/>
  <c r="M37" i="214"/>
  <c r="L37" i="214"/>
  <c r="I37" i="214"/>
  <c r="G37" i="214"/>
  <c r="F37" i="214"/>
  <c r="AD37" i="214"/>
  <c r="X36" i="214"/>
  <c r="V36" i="214"/>
  <c r="U36" i="214"/>
  <c r="J36" i="214"/>
  <c r="H36" i="214"/>
  <c r="G36" i="214"/>
  <c r="AC35" i="214"/>
  <c r="AB35" i="214"/>
  <c r="Y35" i="214"/>
  <c r="W35" i="214"/>
  <c r="V35" i="214"/>
  <c r="S35" i="214"/>
  <c r="O35" i="214"/>
  <c r="N35" i="214"/>
  <c r="K35" i="214"/>
  <c r="I35" i="214"/>
  <c r="H35" i="214"/>
  <c r="E35" i="214"/>
  <c r="Z35" i="214"/>
  <c r="AC34" i="214"/>
  <c r="Z34" i="214"/>
  <c r="X34" i="214"/>
  <c r="W34" i="214"/>
  <c r="O34" i="214"/>
  <c r="L34" i="214"/>
  <c r="J34" i="214"/>
  <c r="I34" i="214"/>
  <c r="K33" i="214"/>
  <c r="AB32" i="214"/>
  <c r="Z32" i="214"/>
  <c r="Y32" i="214"/>
  <c r="V32" i="214"/>
  <c r="T32" i="214"/>
  <c r="S32" i="214"/>
  <c r="N32" i="214"/>
  <c r="L32" i="214"/>
  <c r="K32" i="214"/>
  <c r="H32" i="214"/>
  <c r="F32" i="214"/>
  <c r="E32" i="214"/>
  <c r="AC32" i="214"/>
  <c r="AC31" i="214"/>
  <c r="AA31" i="214"/>
  <c r="Z31" i="214"/>
  <c r="W31" i="214"/>
  <c r="U31" i="214"/>
  <c r="T31" i="214"/>
  <c r="O31" i="214"/>
  <c r="M31" i="214"/>
  <c r="L31" i="214"/>
  <c r="K31" i="214"/>
  <c r="I31" i="214"/>
  <c r="G31" i="214"/>
  <c r="F31" i="214"/>
  <c r="E31" i="214"/>
  <c r="AD31" i="214"/>
  <c r="AA30" i="214"/>
  <c r="Z30" i="214"/>
  <c r="P30" i="214"/>
  <c r="N30" i="214"/>
  <c r="G30" i="214"/>
  <c r="F30" i="214"/>
  <c r="AC29" i="214"/>
  <c r="AB29" i="214"/>
  <c r="AA29" i="214"/>
  <c r="Y29" i="214"/>
  <c r="W29" i="214"/>
  <c r="V29" i="214"/>
  <c r="U29" i="214"/>
  <c r="S29" i="214"/>
  <c r="O29" i="214"/>
  <c r="N29" i="214"/>
  <c r="M29" i="214"/>
  <c r="K29" i="214"/>
  <c r="I29" i="214"/>
  <c r="H29" i="214"/>
  <c r="G29" i="214"/>
  <c r="E29" i="214"/>
  <c r="Z29" i="214"/>
  <c r="X28" i="214"/>
  <c r="J28" i="214"/>
  <c r="K27" i="214"/>
  <c r="AC26" i="214"/>
  <c r="AB26" i="214"/>
  <c r="AA26" i="214"/>
  <c r="Z26" i="214"/>
  <c r="Y26" i="214"/>
  <c r="W26" i="214"/>
  <c r="V26" i="214"/>
  <c r="U26" i="214"/>
  <c r="T26" i="214"/>
  <c r="S26" i="214"/>
  <c r="O26" i="214"/>
  <c r="N26" i="214"/>
  <c r="M26" i="214"/>
  <c r="L26" i="214"/>
  <c r="K26" i="214"/>
  <c r="I26" i="214"/>
  <c r="H26" i="214"/>
  <c r="G26" i="214"/>
  <c r="F26" i="214"/>
  <c r="E26" i="214"/>
  <c r="AD26" i="214"/>
  <c r="AC25" i="214"/>
  <c r="AB25" i="214"/>
  <c r="AA25" i="214"/>
  <c r="Z25" i="214"/>
  <c r="W25" i="214"/>
  <c r="V25" i="214"/>
  <c r="U25" i="214"/>
  <c r="T25" i="214"/>
  <c r="O25" i="214"/>
  <c r="N25" i="214"/>
  <c r="M25" i="214"/>
  <c r="L25" i="214"/>
  <c r="I25" i="214"/>
  <c r="H25" i="214"/>
  <c r="G25" i="214"/>
  <c r="F25" i="214"/>
  <c r="Y25" i="214"/>
  <c r="AC24" i="214"/>
  <c r="AB24" i="214"/>
  <c r="AA24" i="214"/>
  <c r="W24" i="214"/>
  <c r="V24" i="214"/>
  <c r="U24" i="214"/>
  <c r="O24" i="214"/>
  <c r="N24" i="214"/>
  <c r="M24" i="214"/>
  <c r="I24" i="214"/>
  <c r="H24" i="214"/>
  <c r="G24" i="214"/>
  <c r="Z24" i="214"/>
  <c r="AC23" i="214"/>
  <c r="W23" i="214"/>
  <c r="O23" i="214"/>
  <c r="I23" i="214"/>
  <c r="AA23" i="214"/>
  <c r="AD22" i="214"/>
  <c r="X22" i="214"/>
  <c r="P22" i="214"/>
  <c r="J22" i="214"/>
  <c r="T21" i="214"/>
  <c r="AC21" i="214"/>
  <c r="AC20" i="214"/>
  <c r="AB20" i="214"/>
  <c r="AA20" i="214"/>
  <c r="Z20" i="214"/>
  <c r="Y20" i="214"/>
  <c r="W20" i="214"/>
  <c r="V20" i="214"/>
  <c r="U20" i="214"/>
  <c r="T20" i="214"/>
  <c r="S20" i="214"/>
  <c r="O20" i="214"/>
  <c r="N20" i="214"/>
  <c r="M20" i="214"/>
  <c r="L20" i="214"/>
  <c r="K20" i="214"/>
  <c r="I20" i="214"/>
  <c r="H20" i="214"/>
  <c r="G20" i="214"/>
  <c r="F20" i="214"/>
  <c r="E20" i="214"/>
  <c r="AD20" i="214"/>
  <c r="AC19" i="214"/>
  <c r="AB19" i="214"/>
  <c r="AA19" i="214"/>
  <c r="Z19" i="214"/>
  <c r="W19" i="214"/>
  <c r="V19" i="214"/>
  <c r="U19" i="214"/>
  <c r="T19" i="214"/>
  <c r="O19" i="214"/>
  <c r="N19" i="214"/>
  <c r="M19" i="214"/>
  <c r="L19" i="214"/>
  <c r="I19" i="214"/>
  <c r="H19" i="214"/>
  <c r="G19" i="214"/>
  <c r="F19" i="214"/>
  <c r="Y19" i="214"/>
  <c r="AC18" i="214"/>
  <c r="AB18" i="214"/>
  <c r="AA18" i="214"/>
  <c r="W18" i="214"/>
  <c r="V18" i="214"/>
  <c r="U18" i="214"/>
  <c r="O18" i="214"/>
  <c r="N18" i="214"/>
  <c r="M18" i="214"/>
  <c r="I18" i="214"/>
  <c r="H18" i="214"/>
  <c r="G18" i="214"/>
  <c r="Z18" i="214"/>
  <c r="P17" i="214"/>
  <c r="O17" i="214"/>
  <c r="J17" i="214"/>
  <c r="W17" i="214"/>
  <c r="S16" i="214"/>
  <c r="S15" i="214"/>
  <c r="AC14" i="214"/>
  <c r="AB14" i="214"/>
  <c r="AA14" i="214"/>
  <c r="Z14" i="214"/>
  <c r="Y14" i="214"/>
  <c r="W14" i="214"/>
  <c r="V14" i="214"/>
  <c r="U14" i="214"/>
  <c r="T14" i="214"/>
  <c r="S14" i="214"/>
  <c r="O14" i="214"/>
  <c r="N14" i="214"/>
  <c r="M14" i="214"/>
  <c r="L14" i="214"/>
  <c r="K14" i="214"/>
  <c r="I14" i="214"/>
  <c r="H14" i="214"/>
  <c r="G14" i="214"/>
  <c r="F14" i="214"/>
  <c r="E14" i="214"/>
  <c r="AD14" i="214"/>
  <c r="AC13" i="214"/>
  <c r="AB13" i="214"/>
  <c r="AA13" i="214"/>
  <c r="Z13" i="214"/>
  <c r="W13" i="214"/>
  <c r="V13" i="214"/>
  <c r="U13" i="214"/>
  <c r="T13" i="214"/>
  <c r="O13" i="214"/>
  <c r="N13" i="214"/>
  <c r="M13" i="214"/>
  <c r="L13" i="214"/>
  <c r="I13" i="214"/>
  <c r="H13" i="214"/>
  <c r="G13" i="214"/>
  <c r="F13" i="214"/>
  <c r="Y13" i="214"/>
  <c r="AC12" i="214"/>
  <c r="AB12" i="214"/>
  <c r="AA12" i="214"/>
  <c r="W12" i="214"/>
  <c r="V12" i="214"/>
  <c r="U12" i="214"/>
  <c r="O12" i="214"/>
  <c r="N12" i="214"/>
  <c r="M12" i="214"/>
  <c r="I12" i="214"/>
  <c r="H12" i="214"/>
  <c r="G12" i="214"/>
  <c r="Z12" i="214"/>
  <c r="AD11" i="214"/>
  <c r="P11" i="214"/>
  <c r="O11" i="214"/>
  <c r="J11" i="214"/>
  <c r="W11" i="214"/>
  <c r="AD53" i="213"/>
  <c r="AC53" i="213"/>
  <c r="AB53" i="213"/>
  <c r="AA53" i="213"/>
  <c r="Z53" i="213"/>
  <c r="Y53" i="213"/>
  <c r="X53" i="213"/>
  <c r="W53" i="213"/>
  <c r="V53" i="213"/>
  <c r="U53" i="213"/>
  <c r="T53" i="213"/>
  <c r="S53" i="213"/>
  <c r="P53" i="213"/>
  <c r="O53" i="213"/>
  <c r="N53" i="213"/>
  <c r="M53" i="213"/>
  <c r="L53" i="213"/>
  <c r="K53" i="213"/>
  <c r="J53" i="213"/>
  <c r="I53" i="213"/>
  <c r="H53" i="213"/>
  <c r="G53" i="213"/>
  <c r="F53" i="213"/>
  <c r="E53" i="213"/>
  <c r="AD52" i="213"/>
  <c r="AC52" i="213"/>
  <c r="AB52" i="213"/>
  <c r="AA52" i="213"/>
  <c r="Z52" i="213"/>
  <c r="Y52" i="213"/>
  <c r="X52" i="213"/>
  <c r="W52" i="213"/>
  <c r="V52" i="213"/>
  <c r="U52" i="213"/>
  <c r="T52" i="213"/>
  <c r="S52" i="213"/>
  <c r="P52" i="213"/>
  <c r="O52" i="213"/>
  <c r="N52" i="213"/>
  <c r="M52" i="213"/>
  <c r="L52" i="213"/>
  <c r="K52" i="213"/>
  <c r="J52" i="213"/>
  <c r="I52" i="213"/>
  <c r="H52" i="213"/>
  <c r="G52" i="213"/>
  <c r="F52" i="213"/>
  <c r="E52" i="213"/>
  <c r="AD51" i="213"/>
  <c r="AC51" i="213"/>
  <c r="AB51" i="213"/>
  <c r="AA51" i="213"/>
  <c r="Z51" i="213"/>
  <c r="Y51" i="213"/>
  <c r="X51" i="213"/>
  <c r="W51" i="213"/>
  <c r="V51" i="213"/>
  <c r="U51" i="213"/>
  <c r="T51" i="213"/>
  <c r="S51" i="213"/>
  <c r="P51" i="213"/>
  <c r="O51" i="213"/>
  <c r="N51" i="213"/>
  <c r="M51" i="213"/>
  <c r="L51" i="213"/>
  <c r="K51" i="213"/>
  <c r="J51" i="213"/>
  <c r="I51" i="213"/>
  <c r="H51" i="213"/>
  <c r="G51" i="213"/>
  <c r="F51" i="213"/>
  <c r="E51" i="213"/>
  <c r="AD50" i="213"/>
  <c r="AC50" i="213"/>
  <c r="AB50" i="213"/>
  <c r="AA50" i="213"/>
  <c r="Z50" i="213"/>
  <c r="Y50" i="213"/>
  <c r="X50" i="213"/>
  <c r="W50" i="213"/>
  <c r="V50" i="213"/>
  <c r="U50" i="213"/>
  <c r="T50" i="213"/>
  <c r="S50" i="213"/>
  <c r="P50" i="213"/>
  <c r="O50" i="213"/>
  <c r="N50" i="213"/>
  <c r="M50" i="213"/>
  <c r="L50" i="213"/>
  <c r="K50" i="213"/>
  <c r="J50" i="213"/>
  <c r="I50" i="213"/>
  <c r="H50" i="213"/>
  <c r="G50" i="213"/>
  <c r="F50" i="213"/>
  <c r="E50" i="213"/>
  <c r="AD49" i="213"/>
  <c r="AC49" i="213"/>
  <c r="AB49" i="213"/>
  <c r="AA49" i="213"/>
  <c r="Z49" i="213"/>
  <c r="Y49" i="213"/>
  <c r="X49" i="213"/>
  <c r="W49" i="213"/>
  <c r="V49" i="213"/>
  <c r="U49" i="213"/>
  <c r="T49" i="213"/>
  <c r="S49" i="213"/>
  <c r="P49" i="213"/>
  <c r="O49" i="213"/>
  <c r="N49" i="213"/>
  <c r="M49" i="213"/>
  <c r="L49" i="213"/>
  <c r="K49" i="213"/>
  <c r="J49" i="213"/>
  <c r="I49" i="213"/>
  <c r="H49" i="213"/>
  <c r="G49" i="213"/>
  <c r="F49" i="213"/>
  <c r="E49" i="213"/>
  <c r="AD48" i="213"/>
  <c r="AC48" i="213"/>
  <c r="AB48" i="213"/>
  <c r="AA48" i="213"/>
  <c r="Z48" i="213"/>
  <c r="Y48" i="213"/>
  <c r="X48" i="213"/>
  <c r="W48" i="213"/>
  <c r="V48" i="213"/>
  <c r="U48" i="213"/>
  <c r="T48" i="213"/>
  <c r="S48" i="213"/>
  <c r="P48" i="213"/>
  <c r="O48" i="213"/>
  <c r="N48" i="213"/>
  <c r="M48" i="213"/>
  <c r="L48" i="213"/>
  <c r="K48" i="213"/>
  <c r="J48" i="213"/>
  <c r="I48" i="213"/>
  <c r="H48" i="213"/>
  <c r="G48" i="213"/>
  <c r="F48" i="213"/>
  <c r="E48" i="213"/>
  <c r="AD47" i="213"/>
  <c r="AC47" i="213"/>
  <c r="AB47" i="213"/>
  <c r="AA47" i="213"/>
  <c r="Z47" i="213"/>
  <c r="Y47" i="213"/>
  <c r="X47" i="213"/>
  <c r="W47" i="213"/>
  <c r="V47" i="213"/>
  <c r="U47" i="213"/>
  <c r="T47" i="213"/>
  <c r="S47" i="213"/>
  <c r="P47" i="213"/>
  <c r="O47" i="213"/>
  <c r="N47" i="213"/>
  <c r="M47" i="213"/>
  <c r="L47" i="213"/>
  <c r="K47" i="213"/>
  <c r="J47" i="213"/>
  <c r="I47" i="213"/>
  <c r="H47" i="213"/>
  <c r="G47" i="213"/>
  <c r="F47" i="213"/>
  <c r="E47" i="213"/>
  <c r="AD46" i="213"/>
  <c r="AC46" i="213"/>
  <c r="AB46" i="213"/>
  <c r="AA46" i="213"/>
  <c r="Z46" i="213"/>
  <c r="Y46" i="213"/>
  <c r="X46" i="213"/>
  <c r="W46" i="213"/>
  <c r="V46" i="213"/>
  <c r="U46" i="213"/>
  <c r="T46" i="213"/>
  <c r="S46" i="213"/>
  <c r="P46" i="213"/>
  <c r="O46" i="213"/>
  <c r="N46" i="213"/>
  <c r="M46" i="213"/>
  <c r="L46" i="213"/>
  <c r="K46" i="213"/>
  <c r="J46" i="213"/>
  <c r="I46" i="213"/>
  <c r="H46" i="213"/>
  <c r="G46" i="213"/>
  <c r="F46" i="213"/>
  <c r="E46" i="213"/>
  <c r="AD45" i="213"/>
  <c r="AC45" i="213"/>
  <c r="AB45" i="213"/>
  <c r="AA45" i="213"/>
  <c r="Z45" i="213"/>
  <c r="Y45" i="213"/>
  <c r="X45" i="213"/>
  <c r="W45" i="213"/>
  <c r="V45" i="213"/>
  <c r="U45" i="213"/>
  <c r="T45" i="213"/>
  <c r="S45" i="213"/>
  <c r="P45" i="213"/>
  <c r="O45" i="213"/>
  <c r="N45" i="213"/>
  <c r="M45" i="213"/>
  <c r="L45" i="213"/>
  <c r="K45" i="213"/>
  <c r="J45" i="213"/>
  <c r="I45" i="213"/>
  <c r="H45" i="213"/>
  <c r="G45" i="213"/>
  <c r="F45" i="213"/>
  <c r="E45" i="213"/>
  <c r="AD44" i="213"/>
  <c r="AC44" i="213"/>
  <c r="AB44" i="213"/>
  <c r="AA44" i="213"/>
  <c r="Z44" i="213"/>
  <c r="Y44" i="213"/>
  <c r="X44" i="213"/>
  <c r="W44" i="213"/>
  <c r="V44" i="213"/>
  <c r="U44" i="213"/>
  <c r="T44" i="213"/>
  <c r="S44" i="213"/>
  <c r="P44" i="213"/>
  <c r="O44" i="213"/>
  <c r="N44" i="213"/>
  <c r="M44" i="213"/>
  <c r="L44" i="213"/>
  <c r="K44" i="213"/>
  <c r="J44" i="213"/>
  <c r="I44" i="213"/>
  <c r="H44" i="213"/>
  <c r="G44" i="213"/>
  <c r="F44" i="213"/>
  <c r="E44" i="213"/>
  <c r="AD43" i="213"/>
  <c r="AC43" i="213"/>
  <c r="AB43" i="213"/>
  <c r="AA43" i="213"/>
  <c r="Z43" i="213"/>
  <c r="Y43" i="213"/>
  <c r="X43" i="213"/>
  <c r="W43" i="213"/>
  <c r="V43" i="213"/>
  <c r="U43" i="213"/>
  <c r="T43" i="213"/>
  <c r="S43" i="213"/>
  <c r="P43" i="213"/>
  <c r="O43" i="213"/>
  <c r="N43" i="213"/>
  <c r="M43" i="213"/>
  <c r="L43" i="213"/>
  <c r="K43" i="213"/>
  <c r="J43" i="213"/>
  <c r="I43" i="213"/>
  <c r="H43" i="213"/>
  <c r="G43" i="213"/>
  <c r="F43" i="213"/>
  <c r="E43" i="213"/>
  <c r="AD42" i="213"/>
  <c r="AC42" i="213"/>
  <c r="AB42" i="213"/>
  <c r="AA42" i="213"/>
  <c r="Z42" i="213"/>
  <c r="Y42" i="213"/>
  <c r="X42" i="213"/>
  <c r="W42" i="213"/>
  <c r="V42" i="213"/>
  <c r="U42" i="213"/>
  <c r="T42" i="213"/>
  <c r="S42" i="213"/>
  <c r="P42" i="213"/>
  <c r="O42" i="213"/>
  <c r="N42" i="213"/>
  <c r="M42" i="213"/>
  <c r="L42" i="213"/>
  <c r="K42" i="213"/>
  <c r="J42" i="213"/>
  <c r="I42" i="213"/>
  <c r="H42" i="213"/>
  <c r="G42" i="213"/>
  <c r="F42" i="213"/>
  <c r="E42" i="213"/>
  <c r="AD41" i="213"/>
  <c r="AC41" i="213"/>
  <c r="AB41" i="213"/>
  <c r="AA41" i="213"/>
  <c r="Z41" i="213"/>
  <c r="Y41" i="213"/>
  <c r="X41" i="213"/>
  <c r="W41" i="213"/>
  <c r="V41" i="213"/>
  <c r="U41" i="213"/>
  <c r="T41" i="213"/>
  <c r="S41" i="213"/>
  <c r="P41" i="213"/>
  <c r="O41" i="213"/>
  <c r="N41" i="213"/>
  <c r="M41" i="213"/>
  <c r="L41" i="213"/>
  <c r="K41" i="213"/>
  <c r="J41" i="213"/>
  <c r="I41" i="213"/>
  <c r="H41" i="213"/>
  <c r="G41" i="213"/>
  <c r="F41" i="213"/>
  <c r="E41" i="213"/>
  <c r="AD40" i="213"/>
  <c r="AC40" i="213"/>
  <c r="AB40" i="213"/>
  <c r="AA40" i="213"/>
  <c r="Z40" i="213"/>
  <c r="Y40" i="213"/>
  <c r="X40" i="213"/>
  <c r="W40" i="213"/>
  <c r="V40" i="213"/>
  <c r="U40" i="213"/>
  <c r="T40" i="213"/>
  <c r="S40" i="213"/>
  <c r="P40" i="213"/>
  <c r="O40" i="213"/>
  <c r="N40" i="213"/>
  <c r="M40" i="213"/>
  <c r="L40" i="213"/>
  <c r="K40" i="213"/>
  <c r="J40" i="213"/>
  <c r="I40" i="213"/>
  <c r="H40" i="213"/>
  <c r="G40" i="213"/>
  <c r="F40" i="213"/>
  <c r="E40" i="213"/>
  <c r="AD39" i="213"/>
  <c r="AC39" i="213"/>
  <c r="AB39" i="213"/>
  <c r="AA39" i="213"/>
  <c r="Z39" i="213"/>
  <c r="Y39" i="213"/>
  <c r="X39" i="213"/>
  <c r="W39" i="213"/>
  <c r="V39" i="213"/>
  <c r="U39" i="213"/>
  <c r="T39" i="213"/>
  <c r="S39" i="213"/>
  <c r="P39" i="213"/>
  <c r="O39" i="213"/>
  <c r="N39" i="213"/>
  <c r="M39" i="213"/>
  <c r="L39" i="213"/>
  <c r="K39" i="213"/>
  <c r="J39" i="213"/>
  <c r="I39" i="213"/>
  <c r="H39" i="213"/>
  <c r="G39" i="213"/>
  <c r="F39" i="213"/>
  <c r="E39" i="213"/>
  <c r="AD38" i="213"/>
  <c r="AC38" i="213"/>
  <c r="AB38" i="213"/>
  <c r="AA38" i="213"/>
  <c r="Z38" i="213"/>
  <c r="Y38" i="213"/>
  <c r="X38" i="213"/>
  <c r="W38" i="213"/>
  <c r="V38" i="213"/>
  <c r="U38" i="213"/>
  <c r="T38" i="213"/>
  <c r="S38" i="213"/>
  <c r="P38" i="213"/>
  <c r="O38" i="213"/>
  <c r="N38" i="213"/>
  <c r="M38" i="213"/>
  <c r="L38" i="213"/>
  <c r="K38" i="213"/>
  <c r="J38" i="213"/>
  <c r="I38" i="213"/>
  <c r="H38" i="213"/>
  <c r="G38" i="213"/>
  <c r="F38" i="213"/>
  <c r="E38" i="213"/>
  <c r="AD37" i="213"/>
  <c r="AC37" i="213"/>
  <c r="AB37" i="213"/>
  <c r="AA37" i="213"/>
  <c r="Z37" i="213"/>
  <c r="Y37" i="213"/>
  <c r="X37" i="213"/>
  <c r="W37" i="213"/>
  <c r="V37" i="213"/>
  <c r="U37" i="213"/>
  <c r="T37" i="213"/>
  <c r="S37" i="213"/>
  <c r="P37" i="213"/>
  <c r="O37" i="213"/>
  <c r="N37" i="213"/>
  <c r="M37" i="213"/>
  <c r="L37" i="213"/>
  <c r="K37" i="213"/>
  <c r="J37" i="213"/>
  <c r="I37" i="213"/>
  <c r="H37" i="213"/>
  <c r="G37" i="213"/>
  <c r="F37" i="213"/>
  <c r="E37" i="213"/>
  <c r="AD36" i="213"/>
  <c r="AC36" i="213"/>
  <c r="AB36" i="213"/>
  <c r="AA36" i="213"/>
  <c r="Z36" i="213"/>
  <c r="Y36" i="213"/>
  <c r="X36" i="213"/>
  <c r="W36" i="213"/>
  <c r="V36" i="213"/>
  <c r="U36" i="213"/>
  <c r="T36" i="213"/>
  <c r="S36" i="213"/>
  <c r="P36" i="213"/>
  <c r="O36" i="213"/>
  <c r="N36" i="213"/>
  <c r="M36" i="213"/>
  <c r="L36" i="213"/>
  <c r="K36" i="213"/>
  <c r="J36" i="213"/>
  <c r="I36" i="213"/>
  <c r="H36" i="213"/>
  <c r="G36" i="213"/>
  <c r="F36" i="213"/>
  <c r="E36" i="213"/>
  <c r="AD35" i="213"/>
  <c r="AC35" i="213"/>
  <c r="AB35" i="213"/>
  <c r="AA35" i="213"/>
  <c r="Z35" i="213"/>
  <c r="Y35" i="213"/>
  <c r="X35" i="213"/>
  <c r="W35" i="213"/>
  <c r="V35" i="213"/>
  <c r="U35" i="213"/>
  <c r="T35" i="213"/>
  <c r="S35" i="213"/>
  <c r="P35" i="213"/>
  <c r="O35" i="213"/>
  <c r="N35" i="213"/>
  <c r="M35" i="213"/>
  <c r="L35" i="213"/>
  <c r="K35" i="213"/>
  <c r="J35" i="213"/>
  <c r="I35" i="213"/>
  <c r="H35" i="213"/>
  <c r="G35" i="213"/>
  <c r="F35" i="213"/>
  <c r="E35" i="213"/>
  <c r="AD34" i="213"/>
  <c r="AC34" i="213"/>
  <c r="AB34" i="213"/>
  <c r="AA34" i="213"/>
  <c r="Z34" i="213"/>
  <c r="Y34" i="213"/>
  <c r="X34" i="213"/>
  <c r="W34" i="213"/>
  <c r="V34" i="213"/>
  <c r="U34" i="213"/>
  <c r="T34" i="213"/>
  <c r="S34" i="213"/>
  <c r="P34" i="213"/>
  <c r="O34" i="213"/>
  <c r="N34" i="213"/>
  <c r="M34" i="213"/>
  <c r="L34" i="213"/>
  <c r="K34" i="213"/>
  <c r="J34" i="213"/>
  <c r="I34" i="213"/>
  <c r="H34" i="213"/>
  <c r="G34" i="213"/>
  <c r="F34" i="213"/>
  <c r="E34" i="213"/>
  <c r="AD33" i="213"/>
  <c r="AC33" i="213"/>
  <c r="AB33" i="213"/>
  <c r="AA33" i="213"/>
  <c r="Z33" i="213"/>
  <c r="Y33" i="213"/>
  <c r="X33" i="213"/>
  <c r="W33" i="213"/>
  <c r="V33" i="213"/>
  <c r="U33" i="213"/>
  <c r="T33" i="213"/>
  <c r="S33" i="213"/>
  <c r="P33" i="213"/>
  <c r="O33" i="213"/>
  <c r="N33" i="213"/>
  <c r="M33" i="213"/>
  <c r="L33" i="213"/>
  <c r="K33" i="213"/>
  <c r="J33" i="213"/>
  <c r="I33" i="213"/>
  <c r="H33" i="213"/>
  <c r="G33" i="213"/>
  <c r="F33" i="213"/>
  <c r="E33" i="213"/>
  <c r="AD32" i="213"/>
  <c r="AC32" i="213"/>
  <c r="AB32" i="213"/>
  <c r="AA32" i="213"/>
  <c r="Z32" i="213"/>
  <c r="Y32" i="213"/>
  <c r="X32" i="213"/>
  <c r="W32" i="213"/>
  <c r="V32" i="213"/>
  <c r="U32" i="213"/>
  <c r="T32" i="213"/>
  <c r="S32" i="213"/>
  <c r="P32" i="213"/>
  <c r="O32" i="213"/>
  <c r="N32" i="213"/>
  <c r="M32" i="213"/>
  <c r="L32" i="213"/>
  <c r="K32" i="213"/>
  <c r="J32" i="213"/>
  <c r="I32" i="213"/>
  <c r="H32" i="213"/>
  <c r="G32" i="213"/>
  <c r="F32" i="213"/>
  <c r="E32" i="213"/>
  <c r="AD31" i="213"/>
  <c r="AC31" i="213"/>
  <c r="AB31" i="213"/>
  <c r="AA31" i="213"/>
  <c r="Z31" i="213"/>
  <c r="Y31" i="213"/>
  <c r="X31" i="213"/>
  <c r="W31" i="213"/>
  <c r="V31" i="213"/>
  <c r="U31" i="213"/>
  <c r="T31" i="213"/>
  <c r="S31" i="213"/>
  <c r="P31" i="213"/>
  <c r="O31" i="213"/>
  <c r="N31" i="213"/>
  <c r="M31" i="213"/>
  <c r="L31" i="213"/>
  <c r="K31" i="213"/>
  <c r="J31" i="213"/>
  <c r="I31" i="213"/>
  <c r="H31" i="213"/>
  <c r="G31" i="213"/>
  <c r="F31" i="213"/>
  <c r="E31" i="213"/>
  <c r="AD30" i="213"/>
  <c r="AC30" i="213"/>
  <c r="AB30" i="213"/>
  <c r="AA30" i="213"/>
  <c r="Z30" i="213"/>
  <c r="Y30" i="213"/>
  <c r="X30" i="213"/>
  <c r="W30" i="213"/>
  <c r="V30" i="213"/>
  <c r="U30" i="213"/>
  <c r="T30" i="213"/>
  <c r="S30" i="213"/>
  <c r="P30" i="213"/>
  <c r="O30" i="213"/>
  <c r="N30" i="213"/>
  <c r="M30" i="213"/>
  <c r="L30" i="213"/>
  <c r="K30" i="213"/>
  <c r="J30" i="213"/>
  <c r="I30" i="213"/>
  <c r="H30" i="213"/>
  <c r="G30" i="213"/>
  <c r="F30" i="213"/>
  <c r="E30" i="213"/>
  <c r="AD29" i="213"/>
  <c r="AC29" i="213"/>
  <c r="AB29" i="213"/>
  <c r="AA29" i="213"/>
  <c r="Z29" i="213"/>
  <c r="Y29" i="213"/>
  <c r="X29" i="213"/>
  <c r="W29" i="213"/>
  <c r="V29" i="213"/>
  <c r="U29" i="213"/>
  <c r="T29" i="213"/>
  <c r="S29" i="213"/>
  <c r="P29" i="213"/>
  <c r="O29" i="213"/>
  <c r="N29" i="213"/>
  <c r="M29" i="213"/>
  <c r="L29" i="213"/>
  <c r="K29" i="213"/>
  <c r="J29" i="213"/>
  <c r="I29" i="213"/>
  <c r="H29" i="213"/>
  <c r="G29" i="213"/>
  <c r="F29" i="213"/>
  <c r="E29" i="213"/>
  <c r="AD28" i="213"/>
  <c r="AC28" i="213"/>
  <c r="AB28" i="213"/>
  <c r="AA28" i="213"/>
  <c r="Z28" i="213"/>
  <c r="Y28" i="213"/>
  <c r="X28" i="213"/>
  <c r="W28" i="213"/>
  <c r="V28" i="213"/>
  <c r="U28" i="213"/>
  <c r="T28" i="213"/>
  <c r="S28" i="213"/>
  <c r="P28" i="213"/>
  <c r="O28" i="213"/>
  <c r="N28" i="213"/>
  <c r="M28" i="213"/>
  <c r="L28" i="213"/>
  <c r="K28" i="213"/>
  <c r="J28" i="213"/>
  <c r="I28" i="213"/>
  <c r="H28" i="213"/>
  <c r="G28" i="213"/>
  <c r="F28" i="213"/>
  <c r="E28" i="213"/>
  <c r="AD27" i="213"/>
  <c r="AC27" i="213"/>
  <c r="AB27" i="213"/>
  <c r="AA27" i="213"/>
  <c r="Z27" i="213"/>
  <c r="Y27" i="213"/>
  <c r="X27" i="213"/>
  <c r="W27" i="213"/>
  <c r="V27" i="213"/>
  <c r="U27" i="213"/>
  <c r="T27" i="213"/>
  <c r="S27" i="213"/>
  <c r="P27" i="213"/>
  <c r="O27" i="213"/>
  <c r="N27" i="213"/>
  <c r="M27" i="213"/>
  <c r="L27" i="213"/>
  <c r="K27" i="213"/>
  <c r="J27" i="213"/>
  <c r="I27" i="213"/>
  <c r="H27" i="213"/>
  <c r="G27" i="213"/>
  <c r="F27" i="213"/>
  <c r="E27" i="213"/>
  <c r="AD26" i="213"/>
  <c r="AC26" i="213"/>
  <c r="AB26" i="213"/>
  <c r="AA26" i="213"/>
  <c r="Z26" i="213"/>
  <c r="Y26" i="213"/>
  <c r="X26" i="213"/>
  <c r="W26" i="213"/>
  <c r="V26" i="213"/>
  <c r="U26" i="213"/>
  <c r="T26" i="213"/>
  <c r="S26" i="213"/>
  <c r="P26" i="213"/>
  <c r="O26" i="213"/>
  <c r="N26" i="213"/>
  <c r="M26" i="213"/>
  <c r="L26" i="213"/>
  <c r="K26" i="213"/>
  <c r="J26" i="213"/>
  <c r="I26" i="213"/>
  <c r="H26" i="213"/>
  <c r="G26" i="213"/>
  <c r="F26" i="213"/>
  <c r="E26" i="213"/>
  <c r="AD25" i="213"/>
  <c r="AC25" i="213"/>
  <c r="AB25" i="213"/>
  <c r="AA25" i="213"/>
  <c r="Z25" i="213"/>
  <c r="Y25" i="213"/>
  <c r="X25" i="213"/>
  <c r="W25" i="213"/>
  <c r="V25" i="213"/>
  <c r="U25" i="213"/>
  <c r="T25" i="213"/>
  <c r="S25" i="213"/>
  <c r="P25" i="213"/>
  <c r="O25" i="213"/>
  <c r="N25" i="213"/>
  <c r="M25" i="213"/>
  <c r="L25" i="213"/>
  <c r="K25" i="213"/>
  <c r="J25" i="213"/>
  <c r="I25" i="213"/>
  <c r="H25" i="213"/>
  <c r="G25" i="213"/>
  <c r="F25" i="213"/>
  <c r="E25" i="213"/>
  <c r="AD24" i="213"/>
  <c r="AC24" i="213"/>
  <c r="AB24" i="213"/>
  <c r="AA24" i="213"/>
  <c r="Z24" i="213"/>
  <c r="Y24" i="213"/>
  <c r="X24" i="213"/>
  <c r="W24" i="213"/>
  <c r="V24" i="213"/>
  <c r="U24" i="213"/>
  <c r="T24" i="213"/>
  <c r="S24" i="213"/>
  <c r="P24" i="213"/>
  <c r="O24" i="213"/>
  <c r="N24" i="213"/>
  <c r="M24" i="213"/>
  <c r="L24" i="213"/>
  <c r="K24" i="213"/>
  <c r="J24" i="213"/>
  <c r="I24" i="213"/>
  <c r="H24" i="213"/>
  <c r="G24" i="213"/>
  <c r="F24" i="213"/>
  <c r="E24" i="213"/>
  <c r="AD23" i="213"/>
  <c r="AC23" i="213"/>
  <c r="AB23" i="213"/>
  <c r="AA23" i="213"/>
  <c r="Z23" i="213"/>
  <c r="Y23" i="213"/>
  <c r="X23" i="213"/>
  <c r="W23" i="213"/>
  <c r="V23" i="213"/>
  <c r="U23" i="213"/>
  <c r="T23" i="213"/>
  <c r="S23" i="213"/>
  <c r="P23" i="213"/>
  <c r="O23" i="213"/>
  <c r="N23" i="213"/>
  <c r="M23" i="213"/>
  <c r="L23" i="213"/>
  <c r="K23" i="213"/>
  <c r="J23" i="213"/>
  <c r="I23" i="213"/>
  <c r="H23" i="213"/>
  <c r="G23" i="213"/>
  <c r="F23" i="213"/>
  <c r="E23" i="213"/>
  <c r="AD22" i="213"/>
  <c r="AC22" i="213"/>
  <c r="AB22" i="213"/>
  <c r="AA22" i="213"/>
  <c r="Z22" i="213"/>
  <c r="Y22" i="213"/>
  <c r="X22" i="213"/>
  <c r="W22" i="213"/>
  <c r="V22" i="213"/>
  <c r="U22" i="213"/>
  <c r="T22" i="213"/>
  <c r="S22" i="213"/>
  <c r="P22" i="213"/>
  <c r="O22" i="213"/>
  <c r="N22" i="213"/>
  <c r="M22" i="213"/>
  <c r="L22" i="213"/>
  <c r="K22" i="213"/>
  <c r="J22" i="213"/>
  <c r="I22" i="213"/>
  <c r="H22" i="213"/>
  <c r="G22" i="213"/>
  <c r="F22" i="213"/>
  <c r="E22" i="213"/>
  <c r="AD21" i="213"/>
  <c r="AC21" i="213"/>
  <c r="AB21" i="213"/>
  <c r="AA21" i="213"/>
  <c r="Z21" i="213"/>
  <c r="Y21" i="213"/>
  <c r="X21" i="213"/>
  <c r="W21" i="213"/>
  <c r="V21" i="213"/>
  <c r="U21" i="213"/>
  <c r="T21" i="213"/>
  <c r="S21" i="213"/>
  <c r="P21" i="213"/>
  <c r="O21" i="213"/>
  <c r="N21" i="213"/>
  <c r="M21" i="213"/>
  <c r="L21" i="213"/>
  <c r="K21" i="213"/>
  <c r="J21" i="213"/>
  <c r="I21" i="213"/>
  <c r="H21" i="213"/>
  <c r="G21" i="213"/>
  <c r="F21" i="213"/>
  <c r="E21" i="213"/>
  <c r="AD20" i="213"/>
  <c r="AC20" i="213"/>
  <c r="AB20" i="213"/>
  <c r="AA20" i="213"/>
  <c r="Z20" i="213"/>
  <c r="Y20" i="213"/>
  <c r="X20" i="213"/>
  <c r="W20" i="213"/>
  <c r="V20" i="213"/>
  <c r="U20" i="213"/>
  <c r="T20" i="213"/>
  <c r="S20" i="213"/>
  <c r="P20" i="213"/>
  <c r="O20" i="213"/>
  <c r="N20" i="213"/>
  <c r="M20" i="213"/>
  <c r="L20" i="213"/>
  <c r="K20" i="213"/>
  <c r="J20" i="213"/>
  <c r="I20" i="213"/>
  <c r="H20" i="213"/>
  <c r="G20" i="213"/>
  <c r="F20" i="213"/>
  <c r="E20" i="213"/>
  <c r="AD19" i="213"/>
  <c r="AC19" i="213"/>
  <c r="AB19" i="213"/>
  <c r="AA19" i="213"/>
  <c r="Z19" i="213"/>
  <c r="Y19" i="213"/>
  <c r="X19" i="213"/>
  <c r="W19" i="213"/>
  <c r="V19" i="213"/>
  <c r="U19" i="213"/>
  <c r="T19" i="213"/>
  <c r="S19" i="213"/>
  <c r="P19" i="213"/>
  <c r="O19" i="213"/>
  <c r="N19" i="213"/>
  <c r="M19" i="213"/>
  <c r="L19" i="213"/>
  <c r="K19" i="213"/>
  <c r="J19" i="213"/>
  <c r="I19" i="213"/>
  <c r="H19" i="213"/>
  <c r="G19" i="213"/>
  <c r="F19" i="213"/>
  <c r="E19" i="213"/>
  <c r="AD18" i="213"/>
  <c r="AC18" i="213"/>
  <c r="AB18" i="213"/>
  <c r="AA18" i="213"/>
  <c r="Z18" i="213"/>
  <c r="Y18" i="213"/>
  <c r="X18" i="213"/>
  <c r="W18" i="213"/>
  <c r="V18" i="213"/>
  <c r="U18" i="213"/>
  <c r="T18" i="213"/>
  <c r="S18" i="213"/>
  <c r="P18" i="213"/>
  <c r="O18" i="213"/>
  <c r="N18" i="213"/>
  <c r="M18" i="213"/>
  <c r="L18" i="213"/>
  <c r="K18" i="213"/>
  <c r="J18" i="213"/>
  <c r="I18" i="213"/>
  <c r="H18" i="213"/>
  <c r="G18" i="213"/>
  <c r="F18" i="213"/>
  <c r="E18" i="213"/>
  <c r="AD17" i="213"/>
  <c r="AC17" i="213"/>
  <c r="AB17" i="213"/>
  <c r="AA17" i="213"/>
  <c r="Z17" i="213"/>
  <c r="Y17" i="213"/>
  <c r="X17" i="213"/>
  <c r="W17" i="213"/>
  <c r="V17" i="213"/>
  <c r="U17" i="213"/>
  <c r="T17" i="213"/>
  <c r="S17" i="213"/>
  <c r="P17" i="213"/>
  <c r="O17" i="213"/>
  <c r="N17" i="213"/>
  <c r="M17" i="213"/>
  <c r="L17" i="213"/>
  <c r="K17" i="213"/>
  <c r="J17" i="213"/>
  <c r="I17" i="213"/>
  <c r="H17" i="213"/>
  <c r="G17" i="213"/>
  <c r="F17" i="213"/>
  <c r="E17" i="213"/>
  <c r="AD16" i="213"/>
  <c r="AC16" i="213"/>
  <c r="AB16" i="213"/>
  <c r="AA16" i="213"/>
  <c r="Z16" i="213"/>
  <c r="Y16" i="213"/>
  <c r="X16" i="213"/>
  <c r="W16" i="213"/>
  <c r="V16" i="213"/>
  <c r="U16" i="213"/>
  <c r="T16" i="213"/>
  <c r="S16" i="213"/>
  <c r="P16" i="213"/>
  <c r="O16" i="213"/>
  <c r="N16" i="213"/>
  <c r="M16" i="213"/>
  <c r="L16" i="213"/>
  <c r="K16" i="213"/>
  <c r="J16" i="213"/>
  <c r="I16" i="213"/>
  <c r="H16" i="213"/>
  <c r="G16" i="213"/>
  <c r="F16" i="213"/>
  <c r="E16" i="213"/>
  <c r="AD15" i="213"/>
  <c r="AC15" i="213"/>
  <c r="AB15" i="213"/>
  <c r="AA15" i="213"/>
  <c r="Z15" i="213"/>
  <c r="Y15" i="213"/>
  <c r="X15" i="213"/>
  <c r="W15" i="213"/>
  <c r="V15" i="213"/>
  <c r="U15" i="213"/>
  <c r="T15" i="213"/>
  <c r="S15" i="213"/>
  <c r="P15" i="213"/>
  <c r="O15" i="213"/>
  <c r="N15" i="213"/>
  <c r="M15" i="213"/>
  <c r="L15" i="213"/>
  <c r="K15" i="213"/>
  <c r="J15" i="213"/>
  <c r="I15" i="213"/>
  <c r="H15" i="213"/>
  <c r="G15" i="213"/>
  <c r="F15" i="213"/>
  <c r="E15" i="213"/>
  <c r="AD14" i="213"/>
  <c r="AC14" i="213"/>
  <c r="AB14" i="213"/>
  <c r="AA14" i="213"/>
  <c r="Z14" i="213"/>
  <c r="Y14" i="213"/>
  <c r="X14" i="213"/>
  <c r="W14" i="213"/>
  <c r="V14" i="213"/>
  <c r="U14" i="213"/>
  <c r="T14" i="213"/>
  <c r="S14" i="213"/>
  <c r="P14" i="213"/>
  <c r="O14" i="213"/>
  <c r="N14" i="213"/>
  <c r="M14" i="213"/>
  <c r="L14" i="213"/>
  <c r="K14" i="213"/>
  <c r="J14" i="213"/>
  <c r="I14" i="213"/>
  <c r="H14" i="213"/>
  <c r="G14" i="213"/>
  <c r="F14" i="213"/>
  <c r="E14" i="213"/>
  <c r="AD13" i="213"/>
  <c r="AC13" i="213"/>
  <c r="AB13" i="213"/>
  <c r="AA13" i="213"/>
  <c r="Z13" i="213"/>
  <c r="Y13" i="213"/>
  <c r="X13" i="213"/>
  <c r="W13" i="213"/>
  <c r="V13" i="213"/>
  <c r="U13" i="213"/>
  <c r="T13" i="213"/>
  <c r="S13" i="213"/>
  <c r="P13" i="213"/>
  <c r="O13" i="213"/>
  <c r="N13" i="213"/>
  <c r="M13" i="213"/>
  <c r="L13" i="213"/>
  <c r="K13" i="213"/>
  <c r="J13" i="213"/>
  <c r="I13" i="213"/>
  <c r="H13" i="213"/>
  <c r="G13" i="213"/>
  <c r="F13" i="213"/>
  <c r="E13" i="213"/>
  <c r="AD12" i="213"/>
  <c r="AC12" i="213"/>
  <c r="AB12" i="213"/>
  <c r="AA12" i="213"/>
  <c r="Z12" i="213"/>
  <c r="Y12" i="213"/>
  <c r="X12" i="213"/>
  <c r="W12" i="213"/>
  <c r="V12" i="213"/>
  <c r="U12" i="213"/>
  <c r="T12" i="213"/>
  <c r="S12" i="213"/>
  <c r="P12" i="213"/>
  <c r="O12" i="213"/>
  <c r="N12" i="213"/>
  <c r="M12" i="213"/>
  <c r="L12" i="213"/>
  <c r="K12" i="213"/>
  <c r="J12" i="213"/>
  <c r="I12" i="213"/>
  <c r="H12" i="213"/>
  <c r="G12" i="213"/>
  <c r="F12" i="213"/>
  <c r="E12" i="213"/>
  <c r="AD11" i="213"/>
  <c r="AC11" i="213"/>
  <c r="AB11" i="213"/>
  <c r="AA11" i="213"/>
  <c r="Z11" i="213"/>
  <c r="Y11" i="213"/>
  <c r="X11" i="213"/>
  <c r="W11" i="213"/>
  <c r="V11" i="213"/>
  <c r="U11" i="213"/>
  <c r="T11" i="213"/>
  <c r="S11" i="213"/>
  <c r="P11" i="213"/>
  <c r="O11" i="213"/>
  <c r="N11" i="213"/>
  <c r="M11" i="213"/>
  <c r="L11" i="213"/>
  <c r="K11" i="213"/>
  <c r="J11" i="213"/>
  <c r="I11" i="213"/>
  <c r="H11" i="213"/>
  <c r="G11" i="213"/>
  <c r="F11" i="213"/>
  <c r="E11" i="213"/>
  <c r="AD12" i="212"/>
  <c r="AD13" i="212"/>
  <c r="AD14" i="212"/>
  <c r="AD15" i="212"/>
  <c r="AD16" i="212"/>
  <c r="AD17" i="212"/>
  <c r="AD18" i="212"/>
  <c r="AD19" i="212"/>
  <c r="AD20" i="212"/>
  <c r="AD21" i="212"/>
  <c r="AD22" i="212"/>
  <c r="AD23" i="212"/>
  <c r="AD24" i="212"/>
  <c r="AD25" i="212"/>
  <c r="AD26" i="212"/>
  <c r="AD27" i="212"/>
  <c r="AD28" i="212"/>
  <c r="AD29" i="212"/>
  <c r="AD30" i="212"/>
  <c r="AD31" i="212"/>
  <c r="AD32" i="212"/>
  <c r="AD33" i="212"/>
  <c r="AD34" i="212"/>
  <c r="AD35" i="212"/>
  <c r="AD36" i="212"/>
  <c r="AD37" i="212"/>
  <c r="AD38" i="212"/>
  <c r="AD39" i="212"/>
  <c r="AD40" i="212"/>
  <c r="AD41" i="212"/>
  <c r="AD42" i="212"/>
  <c r="AD43" i="212"/>
  <c r="AD44" i="212"/>
  <c r="AD45" i="212"/>
  <c r="AD46" i="212"/>
  <c r="AD47" i="212"/>
  <c r="AD48" i="212"/>
  <c r="AD49" i="212"/>
  <c r="AD50" i="212"/>
  <c r="AD51" i="212"/>
  <c r="AD52" i="212"/>
  <c r="AD53" i="212"/>
  <c r="AC12" i="212"/>
  <c r="AC13" i="212"/>
  <c r="AC14" i="212"/>
  <c r="AC15" i="212"/>
  <c r="AC16" i="212"/>
  <c r="AC17" i="212"/>
  <c r="AC18" i="212"/>
  <c r="AC19" i="212"/>
  <c r="AC20" i="212"/>
  <c r="AC21" i="212"/>
  <c r="AC22" i="212"/>
  <c r="AC23" i="212"/>
  <c r="AC24" i="212"/>
  <c r="AC25" i="212"/>
  <c r="AC26" i="212"/>
  <c r="AC27" i="212"/>
  <c r="AC28" i="212"/>
  <c r="AC29" i="212"/>
  <c r="AC30" i="212"/>
  <c r="AC31" i="212"/>
  <c r="AC32" i="212"/>
  <c r="AC33" i="212"/>
  <c r="AC34" i="212"/>
  <c r="AC35" i="212"/>
  <c r="AC36" i="212"/>
  <c r="AC37" i="212"/>
  <c r="AC38" i="212"/>
  <c r="AC39" i="212"/>
  <c r="AC40" i="212"/>
  <c r="AC41" i="212"/>
  <c r="AC42" i="212"/>
  <c r="AC43" i="212"/>
  <c r="AC44" i="212"/>
  <c r="AC45" i="212"/>
  <c r="AC46" i="212"/>
  <c r="AC47" i="212"/>
  <c r="AC48" i="212"/>
  <c r="AC49" i="212"/>
  <c r="AC50" i="212"/>
  <c r="AC51" i="212"/>
  <c r="AC52" i="212"/>
  <c r="AC53" i="212"/>
  <c r="AB12" i="212"/>
  <c r="AB13" i="212"/>
  <c r="AB14" i="212"/>
  <c r="AB15" i="212"/>
  <c r="AB16" i="212"/>
  <c r="AB17" i="212"/>
  <c r="AB18" i="212"/>
  <c r="AB19" i="212"/>
  <c r="AB20" i="212"/>
  <c r="AB21" i="212"/>
  <c r="AB22" i="212"/>
  <c r="AB23" i="212"/>
  <c r="AB24" i="212"/>
  <c r="AB25" i="212"/>
  <c r="AB26" i="212"/>
  <c r="AB27" i="212"/>
  <c r="AB28" i="212"/>
  <c r="AB29" i="212"/>
  <c r="AB30" i="212"/>
  <c r="AB31" i="212"/>
  <c r="AB32" i="212"/>
  <c r="AB33" i="212"/>
  <c r="AB34" i="212"/>
  <c r="AB35" i="212"/>
  <c r="AB36" i="212"/>
  <c r="AB37" i="212"/>
  <c r="AB38" i="212"/>
  <c r="AB39" i="212"/>
  <c r="AB40" i="212"/>
  <c r="AB41" i="212"/>
  <c r="AB42" i="212"/>
  <c r="AB43" i="212"/>
  <c r="AB44" i="212"/>
  <c r="AB45" i="212"/>
  <c r="AB46" i="212"/>
  <c r="AB47" i="212"/>
  <c r="AB48" i="212"/>
  <c r="AB49" i="212"/>
  <c r="AB50" i="212"/>
  <c r="AB51" i="212"/>
  <c r="AB52" i="212"/>
  <c r="AB53" i="212"/>
  <c r="AA12" i="212"/>
  <c r="AA13" i="212"/>
  <c r="AA14" i="212"/>
  <c r="AA15" i="212"/>
  <c r="AA16" i="212"/>
  <c r="AA17" i="212"/>
  <c r="AA18" i="212"/>
  <c r="AA19" i="212"/>
  <c r="AA20" i="212"/>
  <c r="AA21" i="212"/>
  <c r="AA22" i="212"/>
  <c r="AA23" i="212"/>
  <c r="AA24" i="212"/>
  <c r="AA25" i="212"/>
  <c r="AA26" i="212"/>
  <c r="AA27" i="212"/>
  <c r="AA28" i="212"/>
  <c r="AA29" i="212"/>
  <c r="AA30" i="212"/>
  <c r="AA31" i="212"/>
  <c r="AA32" i="212"/>
  <c r="AA33" i="212"/>
  <c r="AA34" i="212"/>
  <c r="AA35" i="212"/>
  <c r="AA36" i="212"/>
  <c r="AA37" i="212"/>
  <c r="AA38" i="212"/>
  <c r="AA39" i="212"/>
  <c r="AA40" i="212"/>
  <c r="AA41" i="212"/>
  <c r="AA42" i="212"/>
  <c r="AA43" i="212"/>
  <c r="AA44" i="212"/>
  <c r="AA45" i="212"/>
  <c r="AA46" i="212"/>
  <c r="AA47" i="212"/>
  <c r="AA48" i="212"/>
  <c r="AA49" i="212"/>
  <c r="AA50" i="212"/>
  <c r="AA51" i="212"/>
  <c r="AA52" i="212"/>
  <c r="AA53" i="212"/>
  <c r="Z12" i="212"/>
  <c r="Z13" i="212"/>
  <c r="Z14" i="212"/>
  <c r="Z15" i="212"/>
  <c r="Z16" i="212"/>
  <c r="Z17" i="212"/>
  <c r="Z18" i="212"/>
  <c r="Z19" i="212"/>
  <c r="Z20" i="212"/>
  <c r="Z21" i="212"/>
  <c r="Z22" i="212"/>
  <c r="Z23" i="212"/>
  <c r="Z24" i="212"/>
  <c r="Z25" i="212"/>
  <c r="Z26" i="212"/>
  <c r="Z27" i="212"/>
  <c r="Z28" i="212"/>
  <c r="Z29" i="212"/>
  <c r="Z30" i="212"/>
  <c r="Z31" i="212"/>
  <c r="Z32" i="212"/>
  <c r="Z33" i="212"/>
  <c r="Z34" i="212"/>
  <c r="Z35" i="212"/>
  <c r="Z36" i="212"/>
  <c r="Z37" i="212"/>
  <c r="Z38" i="212"/>
  <c r="Z39" i="212"/>
  <c r="Z40" i="212"/>
  <c r="Z41" i="212"/>
  <c r="Z42" i="212"/>
  <c r="Z43" i="212"/>
  <c r="Z44" i="212"/>
  <c r="Z45" i="212"/>
  <c r="Z46" i="212"/>
  <c r="Z47" i="212"/>
  <c r="Z48" i="212"/>
  <c r="Z49" i="212"/>
  <c r="Z50" i="212"/>
  <c r="Z51" i="212"/>
  <c r="Z52" i="212"/>
  <c r="Z53" i="212"/>
  <c r="Y12" i="212"/>
  <c r="Y13" i="212"/>
  <c r="Y14" i="212"/>
  <c r="Y15" i="212"/>
  <c r="Y16" i="212"/>
  <c r="Y17" i="212"/>
  <c r="Y18" i="212"/>
  <c r="Y19" i="212"/>
  <c r="Y20" i="212"/>
  <c r="Y21" i="212"/>
  <c r="Y22" i="212"/>
  <c r="Y23" i="212"/>
  <c r="Y24" i="212"/>
  <c r="Y25" i="212"/>
  <c r="Y26" i="212"/>
  <c r="Y27" i="212"/>
  <c r="Y28" i="212"/>
  <c r="Y29" i="212"/>
  <c r="Y30" i="212"/>
  <c r="Y31" i="212"/>
  <c r="Y32" i="212"/>
  <c r="Y33" i="212"/>
  <c r="Y34" i="212"/>
  <c r="Y35" i="212"/>
  <c r="Y36" i="212"/>
  <c r="Y37" i="212"/>
  <c r="Y38" i="212"/>
  <c r="Y39" i="212"/>
  <c r="Y40" i="212"/>
  <c r="Y41" i="212"/>
  <c r="Y42" i="212"/>
  <c r="Y43" i="212"/>
  <c r="Y44" i="212"/>
  <c r="Y45" i="212"/>
  <c r="Y46" i="212"/>
  <c r="Y47" i="212"/>
  <c r="Y48" i="212"/>
  <c r="Y49" i="212"/>
  <c r="Y50" i="212"/>
  <c r="Y51" i="212"/>
  <c r="Y52" i="212"/>
  <c r="Y53" i="212"/>
  <c r="X12" i="212"/>
  <c r="X13" i="212"/>
  <c r="X14" i="212"/>
  <c r="X15" i="212"/>
  <c r="X16" i="212"/>
  <c r="X17" i="212"/>
  <c r="X18" i="212"/>
  <c r="X19" i="212"/>
  <c r="X20" i="212"/>
  <c r="X21" i="212"/>
  <c r="X22" i="212"/>
  <c r="X23" i="212"/>
  <c r="X24" i="212"/>
  <c r="X25" i="212"/>
  <c r="X26" i="212"/>
  <c r="X27" i="212"/>
  <c r="X28" i="212"/>
  <c r="X29" i="212"/>
  <c r="X30" i="212"/>
  <c r="X31" i="212"/>
  <c r="X32" i="212"/>
  <c r="X33" i="212"/>
  <c r="X34" i="212"/>
  <c r="X35" i="212"/>
  <c r="X36" i="212"/>
  <c r="X37" i="212"/>
  <c r="X38" i="212"/>
  <c r="X39" i="212"/>
  <c r="X40" i="212"/>
  <c r="X41" i="212"/>
  <c r="X42" i="212"/>
  <c r="X43" i="212"/>
  <c r="X44" i="212"/>
  <c r="X45" i="212"/>
  <c r="X46" i="212"/>
  <c r="X47" i="212"/>
  <c r="X48" i="212"/>
  <c r="X49" i="212"/>
  <c r="X50" i="212"/>
  <c r="X51" i="212"/>
  <c r="X52" i="212"/>
  <c r="X53" i="212"/>
  <c r="W12" i="212"/>
  <c r="W13" i="212"/>
  <c r="W14" i="212"/>
  <c r="W15" i="212"/>
  <c r="W16" i="212"/>
  <c r="W17" i="212"/>
  <c r="W18" i="212"/>
  <c r="W19" i="212"/>
  <c r="W20" i="212"/>
  <c r="W21" i="212"/>
  <c r="W22" i="212"/>
  <c r="W23" i="212"/>
  <c r="W24" i="212"/>
  <c r="W25" i="212"/>
  <c r="W26" i="212"/>
  <c r="W27" i="212"/>
  <c r="W28" i="212"/>
  <c r="W29" i="212"/>
  <c r="W30" i="212"/>
  <c r="W31" i="212"/>
  <c r="W32" i="212"/>
  <c r="W33" i="212"/>
  <c r="W34" i="212"/>
  <c r="W35" i="212"/>
  <c r="W36" i="212"/>
  <c r="W37" i="212"/>
  <c r="W38" i="212"/>
  <c r="W39" i="212"/>
  <c r="W40" i="212"/>
  <c r="W41" i="212"/>
  <c r="W42" i="212"/>
  <c r="W43" i="212"/>
  <c r="W44" i="212"/>
  <c r="W45" i="212"/>
  <c r="W46" i="212"/>
  <c r="W47" i="212"/>
  <c r="W48" i="212"/>
  <c r="W49" i="212"/>
  <c r="W50" i="212"/>
  <c r="W51" i="212"/>
  <c r="W52" i="212"/>
  <c r="W53" i="212"/>
  <c r="V12" i="212"/>
  <c r="V13" i="212"/>
  <c r="V14" i="212"/>
  <c r="V15" i="212"/>
  <c r="V16" i="212"/>
  <c r="V17" i="212"/>
  <c r="V18" i="212"/>
  <c r="V19" i="212"/>
  <c r="V20" i="212"/>
  <c r="V21" i="212"/>
  <c r="V22" i="212"/>
  <c r="V23" i="212"/>
  <c r="V24" i="212"/>
  <c r="V25" i="212"/>
  <c r="V26" i="212"/>
  <c r="V27" i="212"/>
  <c r="V28" i="212"/>
  <c r="V29" i="212"/>
  <c r="V30" i="212"/>
  <c r="V31" i="212"/>
  <c r="V32" i="212"/>
  <c r="V33" i="212"/>
  <c r="V34" i="212"/>
  <c r="V35" i="212"/>
  <c r="V36" i="212"/>
  <c r="V37" i="212"/>
  <c r="V38" i="212"/>
  <c r="V39" i="212"/>
  <c r="V40" i="212"/>
  <c r="V41" i="212"/>
  <c r="V42" i="212"/>
  <c r="V43" i="212"/>
  <c r="V44" i="212"/>
  <c r="V45" i="212"/>
  <c r="V46" i="212"/>
  <c r="V47" i="212"/>
  <c r="V48" i="212"/>
  <c r="V49" i="212"/>
  <c r="V50" i="212"/>
  <c r="V51" i="212"/>
  <c r="V52" i="212"/>
  <c r="V53" i="212"/>
  <c r="U12" i="212"/>
  <c r="U13" i="212"/>
  <c r="U14" i="212"/>
  <c r="U15" i="212"/>
  <c r="U16" i="212"/>
  <c r="U17" i="212"/>
  <c r="U18" i="212"/>
  <c r="U19" i="212"/>
  <c r="U20" i="212"/>
  <c r="U21" i="212"/>
  <c r="U22" i="212"/>
  <c r="U23" i="212"/>
  <c r="U24" i="212"/>
  <c r="U25" i="212"/>
  <c r="U26" i="212"/>
  <c r="U27" i="212"/>
  <c r="U28" i="212"/>
  <c r="U29" i="212"/>
  <c r="U30" i="212"/>
  <c r="U31" i="212"/>
  <c r="U32" i="212"/>
  <c r="U33" i="212"/>
  <c r="U34" i="212"/>
  <c r="U35" i="212"/>
  <c r="U36" i="212"/>
  <c r="U37" i="212"/>
  <c r="U38" i="212"/>
  <c r="U39" i="212"/>
  <c r="U40" i="212"/>
  <c r="U41" i="212"/>
  <c r="U42" i="212"/>
  <c r="U43" i="212"/>
  <c r="U44" i="212"/>
  <c r="U45" i="212"/>
  <c r="U46" i="212"/>
  <c r="U47" i="212"/>
  <c r="U48" i="212"/>
  <c r="U49" i="212"/>
  <c r="U50" i="212"/>
  <c r="U51" i="212"/>
  <c r="U52" i="212"/>
  <c r="U53" i="212"/>
  <c r="T12" i="212"/>
  <c r="T13" i="212"/>
  <c r="T14" i="212"/>
  <c r="T15" i="212"/>
  <c r="T16" i="212"/>
  <c r="T17" i="212"/>
  <c r="T18" i="212"/>
  <c r="T19" i="212"/>
  <c r="T20" i="212"/>
  <c r="T21" i="212"/>
  <c r="T22" i="212"/>
  <c r="T23" i="212"/>
  <c r="T24" i="212"/>
  <c r="T25" i="212"/>
  <c r="T26" i="212"/>
  <c r="T27" i="212"/>
  <c r="T28" i="212"/>
  <c r="T29" i="212"/>
  <c r="T30" i="212"/>
  <c r="T31" i="212"/>
  <c r="T32" i="212"/>
  <c r="T33" i="212"/>
  <c r="T34" i="212"/>
  <c r="T35" i="212"/>
  <c r="T36" i="212"/>
  <c r="T37" i="212"/>
  <c r="T38" i="212"/>
  <c r="T39" i="212"/>
  <c r="T40" i="212"/>
  <c r="T41" i="212"/>
  <c r="T42" i="212"/>
  <c r="T43" i="212"/>
  <c r="T44" i="212"/>
  <c r="T45" i="212"/>
  <c r="T46" i="212"/>
  <c r="T47" i="212"/>
  <c r="T48" i="212"/>
  <c r="T49" i="212"/>
  <c r="T50" i="212"/>
  <c r="T51" i="212"/>
  <c r="T52" i="212"/>
  <c r="T53" i="212"/>
  <c r="S12" i="212"/>
  <c r="S13" i="212"/>
  <c r="S14" i="212"/>
  <c r="S15" i="212"/>
  <c r="S16" i="212"/>
  <c r="S17" i="212"/>
  <c r="S18" i="212"/>
  <c r="S19" i="212"/>
  <c r="S20" i="212"/>
  <c r="S21" i="212"/>
  <c r="S22" i="212"/>
  <c r="S23" i="212"/>
  <c r="S24" i="212"/>
  <c r="S25" i="212"/>
  <c r="S26" i="212"/>
  <c r="S27" i="212"/>
  <c r="S28" i="212"/>
  <c r="S29" i="212"/>
  <c r="S30" i="212"/>
  <c r="S31" i="212"/>
  <c r="S32" i="212"/>
  <c r="S33" i="212"/>
  <c r="S34" i="212"/>
  <c r="S35" i="212"/>
  <c r="S36" i="212"/>
  <c r="S37" i="212"/>
  <c r="S38" i="212"/>
  <c r="S39" i="212"/>
  <c r="S40" i="212"/>
  <c r="S41" i="212"/>
  <c r="S42" i="212"/>
  <c r="S43" i="212"/>
  <c r="S44" i="212"/>
  <c r="S45" i="212"/>
  <c r="S46" i="212"/>
  <c r="S47" i="212"/>
  <c r="S48" i="212"/>
  <c r="S49" i="212"/>
  <c r="S50" i="212"/>
  <c r="S51" i="212"/>
  <c r="S52" i="212"/>
  <c r="S53" i="212"/>
  <c r="P12" i="212"/>
  <c r="P13" i="212"/>
  <c r="P14" i="212"/>
  <c r="P15" i="212"/>
  <c r="P16" i="212"/>
  <c r="P17" i="212"/>
  <c r="P18" i="212"/>
  <c r="P19" i="212"/>
  <c r="P20" i="212"/>
  <c r="P21" i="212"/>
  <c r="P22" i="212"/>
  <c r="P23" i="212"/>
  <c r="P24" i="212"/>
  <c r="P25" i="212"/>
  <c r="P26" i="212"/>
  <c r="P27" i="212"/>
  <c r="P28" i="212"/>
  <c r="P29" i="212"/>
  <c r="P30" i="212"/>
  <c r="P31" i="212"/>
  <c r="P32" i="212"/>
  <c r="P33" i="212"/>
  <c r="P34" i="212"/>
  <c r="P35" i="212"/>
  <c r="P36" i="212"/>
  <c r="P37" i="212"/>
  <c r="P38" i="212"/>
  <c r="P39" i="212"/>
  <c r="P40" i="212"/>
  <c r="P41" i="212"/>
  <c r="P42" i="212"/>
  <c r="P43" i="212"/>
  <c r="P44" i="212"/>
  <c r="P45" i="212"/>
  <c r="P46" i="212"/>
  <c r="P47" i="212"/>
  <c r="P48" i="212"/>
  <c r="P49" i="212"/>
  <c r="P50" i="212"/>
  <c r="P51" i="212"/>
  <c r="P52" i="212"/>
  <c r="P53" i="212"/>
  <c r="O12" i="212"/>
  <c r="O13" i="212"/>
  <c r="O14" i="212"/>
  <c r="O15" i="212"/>
  <c r="O16" i="212"/>
  <c r="O17" i="212"/>
  <c r="O18" i="212"/>
  <c r="O19" i="212"/>
  <c r="O20" i="212"/>
  <c r="O21" i="212"/>
  <c r="O22" i="212"/>
  <c r="O23" i="212"/>
  <c r="O24" i="212"/>
  <c r="O25" i="212"/>
  <c r="O26" i="212"/>
  <c r="O27" i="212"/>
  <c r="O28" i="212"/>
  <c r="O29" i="212"/>
  <c r="O30" i="212"/>
  <c r="O31" i="212"/>
  <c r="O32" i="212"/>
  <c r="O33" i="212"/>
  <c r="O34" i="212"/>
  <c r="O35" i="212"/>
  <c r="O36" i="212"/>
  <c r="O37" i="212"/>
  <c r="O38" i="212"/>
  <c r="O39" i="212"/>
  <c r="O40" i="212"/>
  <c r="O41" i="212"/>
  <c r="O42" i="212"/>
  <c r="O43" i="212"/>
  <c r="O44" i="212"/>
  <c r="O45" i="212"/>
  <c r="O46" i="212"/>
  <c r="O47" i="212"/>
  <c r="O48" i="212"/>
  <c r="O49" i="212"/>
  <c r="O50" i="212"/>
  <c r="O51" i="212"/>
  <c r="O52" i="212"/>
  <c r="O53" i="212"/>
  <c r="N12" i="212"/>
  <c r="N13" i="212"/>
  <c r="N14" i="212"/>
  <c r="N15" i="212"/>
  <c r="N16" i="212"/>
  <c r="N17" i="212"/>
  <c r="N18" i="212"/>
  <c r="N19" i="212"/>
  <c r="N20" i="212"/>
  <c r="N21" i="212"/>
  <c r="N22" i="212"/>
  <c r="N23" i="212"/>
  <c r="N24" i="212"/>
  <c r="N25" i="212"/>
  <c r="N26" i="212"/>
  <c r="N27" i="212"/>
  <c r="N28" i="212"/>
  <c r="N29" i="212"/>
  <c r="N30" i="212"/>
  <c r="N31" i="212"/>
  <c r="N32" i="212"/>
  <c r="N33" i="212"/>
  <c r="N34" i="212"/>
  <c r="N35" i="212"/>
  <c r="N36" i="212"/>
  <c r="N37" i="212"/>
  <c r="N38" i="212"/>
  <c r="N39" i="212"/>
  <c r="N40" i="212"/>
  <c r="N41" i="212"/>
  <c r="N42" i="212"/>
  <c r="N43" i="212"/>
  <c r="N44" i="212"/>
  <c r="N45" i="212"/>
  <c r="N46" i="212"/>
  <c r="N47" i="212"/>
  <c r="N48" i="212"/>
  <c r="N49" i="212"/>
  <c r="N50" i="212"/>
  <c r="N51" i="212"/>
  <c r="N52" i="212"/>
  <c r="N53" i="212"/>
  <c r="M12" i="212"/>
  <c r="M13" i="212"/>
  <c r="M14" i="212"/>
  <c r="M15" i="212"/>
  <c r="M16" i="212"/>
  <c r="M17" i="212"/>
  <c r="M18" i="212"/>
  <c r="M19" i="212"/>
  <c r="M20" i="212"/>
  <c r="M21" i="212"/>
  <c r="M22" i="212"/>
  <c r="M23" i="212"/>
  <c r="M24" i="212"/>
  <c r="M25" i="212"/>
  <c r="M26" i="212"/>
  <c r="M27" i="212"/>
  <c r="M28" i="212"/>
  <c r="M29" i="212"/>
  <c r="M30" i="212"/>
  <c r="M31" i="212"/>
  <c r="M32" i="212"/>
  <c r="M33" i="212"/>
  <c r="M34" i="212"/>
  <c r="M35" i="212"/>
  <c r="M36" i="212"/>
  <c r="M37" i="212"/>
  <c r="M38" i="212"/>
  <c r="M39" i="212"/>
  <c r="M40" i="212"/>
  <c r="M41" i="212"/>
  <c r="M42" i="212"/>
  <c r="M43" i="212"/>
  <c r="M44" i="212"/>
  <c r="M45" i="212"/>
  <c r="M46" i="212"/>
  <c r="M47" i="212"/>
  <c r="M48" i="212"/>
  <c r="M49" i="212"/>
  <c r="M50" i="212"/>
  <c r="M51" i="212"/>
  <c r="M52" i="212"/>
  <c r="M53" i="212"/>
  <c r="L12" i="212"/>
  <c r="L13" i="212"/>
  <c r="L14" i="212"/>
  <c r="L15" i="212"/>
  <c r="L16" i="212"/>
  <c r="L17" i="212"/>
  <c r="L18" i="212"/>
  <c r="L19" i="212"/>
  <c r="L20" i="212"/>
  <c r="L21" i="212"/>
  <c r="L22" i="212"/>
  <c r="L23" i="212"/>
  <c r="L24" i="212"/>
  <c r="L25" i="212"/>
  <c r="L26" i="212"/>
  <c r="L27" i="212"/>
  <c r="L28" i="212"/>
  <c r="L29" i="212"/>
  <c r="L30" i="212"/>
  <c r="L31" i="212"/>
  <c r="L32" i="212"/>
  <c r="L33" i="212"/>
  <c r="L34" i="212"/>
  <c r="L35" i="212"/>
  <c r="L36" i="212"/>
  <c r="L37" i="212"/>
  <c r="L38" i="212"/>
  <c r="L39" i="212"/>
  <c r="L40" i="212"/>
  <c r="L41" i="212"/>
  <c r="L42" i="212"/>
  <c r="L43" i="212"/>
  <c r="L44" i="212"/>
  <c r="L45" i="212"/>
  <c r="L46" i="212"/>
  <c r="L47" i="212"/>
  <c r="L48" i="212"/>
  <c r="L49" i="212"/>
  <c r="L50" i="212"/>
  <c r="L51" i="212"/>
  <c r="L52" i="212"/>
  <c r="L53" i="212"/>
  <c r="K12" i="212"/>
  <c r="K13" i="212"/>
  <c r="K14" i="212"/>
  <c r="K15" i="212"/>
  <c r="K16" i="212"/>
  <c r="K17" i="212"/>
  <c r="K18" i="212"/>
  <c r="K19" i="212"/>
  <c r="K20" i="212"/>
  <c r="K21" i="212"/>
  <c r="K22" i="212"/>
  <c r="K23" i="212"/>
  <c r="K24" i="212"/>
  <c r="K25" i="212"/>
  <c r="K26" i="212"/>
  <c r="K27" i="212"/>
  <c r="K28" i="212"/>
  <c r="K29" i="212"/>
  <c r="K30" i="212"/>
  <c r="K31" i="212"/>
  <c r="K32" i="212"/>
  <c r="K33" i="212"/>
  <c r="K34" i="212"/>
  <c r="K35" i="212"/>
  <c r="K36" i="212"/>
  <c r="K37" i="212"/>
  <c r="K38" i="212"/>
  <c r="K39" i="212"/>
  <c r="K40" i="212"/>
  <c r="K41" i="212"/>
  <c r="K42" i="212"/>
  <c r="K43" i="212"/>
  <c r="K44" i="212"/>
  <c r="K45" i="212"/>
  <c r="K46" i="212"/>
  <c r="K47" i="212"/>
  <c r="K48" i="212"/>
  <c r="K49" i="212"/>
  <c r="K50" i="212"/>
  <c r="K51" i="212"/>
  <c r="K52" i="212"/>
  <c r="K53" i="212"/>
  <c r="J12" i="212"/>
  <c r="J13" i="212"/>
  <c r="J14" i="212"/>
  <c r="J15" i="212"/>
  <c r="J16" i="212"/>
  <c r="J17" i="212"/>
  <c r="J18" i="212"/>
  <c r="J19" i="212"/>
  <c r="J20" i="212"/>
  <c r="J21" i="212"/>
  <c r="J22" i="212"/>
  <c r="J23" i="212"/>
  <c r="J24" i="212"/>
  <c r="J25" i="212"/>
  <c r="J26" i="212"/>
  <c r="J27" i="212"/>
  <c r="J28" i="212"/>
  <c r="J29" i="212"/>
  <c r="J30" i="212"/>
  <c r="J31" i="212"/>
  <c r="J32" i="212"/>
  <c r="J33" i="212"/>
  <c r="J34" i="212"/>
  <c r="J35" i="212"/>
  <c r="J36" i="212"/>
  <c r="J37" i="212"/>
  <c r="J38" i="212"/>
  <c r="J39" i="212"/>
  <c r="J40" i="212"/>
  <c r="J41" i="212"/>
  <c r="J42" i="212"/>
  <c r="J43" i="212"/>
  <c r="J44" i="212"/>
  <c r="J45" i="212"/>
  <c r="J46" i="212"/>
  <c r="J47" i="212"/>
  <c r="J48" i="212"/>
  <c r="J49" i="212"/>
  <c r="J50" i="212"/>
  <c r="J51" i="212"/>
  <c r="J52" i="212"/>
  <c r="J53" i="212"/>
  <c r="I12" i="212"/>
  <c r="I13" i="212"/>
  <c r="I14" i="212"/>
  <c r="I15" i="212"/>
  <c r="I16" i="212"/>
  <c r="I17" i="212"/>
  <c r="I18" i="212"/>
  <c r="I19" i="212"/>
  <c r="I20" i="212"/>
  <c r="I21" i="212"/>
  <c r="I22" i="212"/>
  <c r="I23" i="212"/>
  <c r="I24" i="212"/>
  <c r="I25" i="212"/>
  <c r="I26" i="212"/>
  <c r="I27" i="212"/>
  <c r="I28" i="212"/>
  <c r="I29" i="212"/>
  <c r="I30" i="212"/>
  <c r="I31" i="212"/>
  <c r="I32" i="212"/>
  <c r="I33" i="212"/>
  <c r="I34" i="212"/>
  <c r="I35" i="212"/>
  <c r="I36" i="212"/>
  <c r="I37" i="212"/>
  <c r="I38" i="212"/>
  <c r="I39" i="212"/>
  <c r="I40" i="212"/>
  <c r="I41" i="212"/>
  <c r="I42" i="212"/>
  <c r="I43" i="212"/>
  <c r="I44" i="212"/>
  <c r="I45" i="212"/>
  <c r="I46" i="212"/>
  <c r="I47" i="212"/>
  <c r="I48" i="212"/>
  <c r="I49" i="212"/>
  <c r="I50" i="212"/>
  <c r="I51" i="212"/>
  <c r="I52" i="212"/>
  <c r="I53" i="212"/>
  <c r="H12" i="212"/>
  <c r="H13" i="212"/>
  <c r="H14" i="212"/>
  <c r="H15" i="212"/>
  <c r="H16" i="212"/>
  <c r="H17" i="212"/>
  <c r="H18" i="212"/>
  <c r="H19" i="212"/>
  <c r="H20" i="212"/>
  <c r="H21" i="212"/>
  <c r="H22" i="212"/>
  <c r="H23" i="212"/>
  <c r="H24" i="212"/>
  <c r="H25" i="212"/>
  <c r="H26" i="212"/>
  <c r="H27" i="212"/>
  <c r="H28" i="212"/>
  <c r="H29" i="212"/>
  <c r="H30" i="212"/>
  <c r="H31" i="212"/>
  <c r="H32" i="212"/>
  <c r="H33" i="212"/>
  <c r="H34" i="212"/>
  <c r="H35" i="212"/>
  <c r="H36" i="212"/>
  <c r="H37" i="212"/>
  <c r="H38" i="212"/>
  <c r="H39" i="212"/>
  <c r="H40" i="212"/>
  <c r="H41" i="212"/>
  <c r="H42" i="212"/>
  <c r="H43" i="212"/>
  <c r="H44" i="212"/>
  <c r="H45" i="212"/>
  <c r="H46" i="212"/>
  <c r="H47" i="212"/>
  <c r="H48" i="212"/>
  <c r="H49" i="212"/>
  <c r="H50" i="212"/>
  <c r="H51" i="212"/>
  <c r="H52" i="212"/>
  <c r="H53" i="212"/>
  <c r="G12" i="212"/>
  <c r="G13" i="212"/>
  <c r="G14" i="212"/>
  <c r="G15" i="212"/>
  <c r="G16" i="212"/>
  <c r="G17" i="212"/>
  <c r="G18" i="212"/>
  <c r="G19" i="212"/>
  <c r="G20" i="212"/>
  <c r="G21" i="212"/>
  <c r="G22" i="212"/>
  <c r="G23" i="212"/>
  <c r="G24" i="212"/>
  <c r="G25" i="212"/>
  <c r="G26" i="212"/>
  <c r="G27" i="212"/>
  <c r="G28" i="212"/>
  <c r="G29" i="212"/>
  <c r="G30" i="212"/>
  <c r="G31" i="212"/>
  <c r="G32" i="212"/>
  <c r="G33" i="212"/>
  <c r="G34" i="212"/>
  <c r="G35" i="212"/>
  <c r="G36" i="212"/>
  <c r="G37" i="212"/>
  <c r="G38" i="212"/>
  <c r="G39" i="212"/>
  <c r="G40" i="212"/>
  <c r="G41" i="212"/>
  <c r="G42" i="212"/>
  <c r="G43" i="212"/>
  <c r="G44" i="212"/>
  <c r="G45" i="212"/>
  <c r="G46" i="212"/>
  <c r="G47" i="212"/>
  <c r="G48" i="212"/>
  <c r="G49" i="212"/>
  <c r="G50" i="212"/>
  <c r="G51" i="212"/>
  <c r="G52" i="212"/>
  <c r="G53" i="212"/>
  <c r="F12" i="212"/>
  <c r="F13" i="212"/>
  <c r="F14" i="212"/>
  <c r="F15" i="212"/>
  <c r="F16" i="212"/>
  <c r="F17" i="212"/>
  <c r="F18" i="212"/>
  <c r="F19" i="212"/>
  <c r="F20" i="212"/>
  <c r="F21" i="212"/>
  <c r="F22" i="212"/>
  <c r="F23" i="212"/>
  <c r="F24" i="212"/>
  <c r="F25" i="212"/>
  <c r="F26" i="212"/>
  <c r="F27" i="212"/>
  <c r="F28" i="212"/>
  <c r="F29" i="212"/>
  <c r="F30" i="212"/>
  <c r="F31" i="212"/>
  <c r="F32" i="212"/>
  <c r="F33" i="212"/>
  <c r="F34" i="212"/>
  <c r="F35" i="212"/>
  <c r="F36" i="212"/>
  <c r="F37" i="212"/>
  <c r="F38" i="212"/>
  <c r="F39" i="212"/>
  <c r="F40" i="212"/>
  <c r="F41" i="212"/>
  <c r="F42" i="212"/>
  <c r="F43" i="212"/>
  <c r="F44" i="212"/>
  <c r="F45" i="212"/>
  <c r="F46" i="212"/>
  <c r="F47" i="212"/>
  <c r="F48" i="212"/>
  <c r="F49" i="212"/>
  <c r="F50" i="212"/>
  <c r="F51" i="212"/>
  <c r="F52" i="212"/>
  <c r="F53" i="212"/>
  <c r="E12" i="212"/>
  <c r="E13" i="212"/>
  <c r="E14" i="212"/>
  <c r="E15" i="212"/>
  <c r="E16" i="212"/>
  <c r="E17" i="212"/>
  <c r="E18" i="212"/>
  <c r="E19" i="212"/>
  <c r="E20" i="212"/>
  <c r="E21" i="212"/>
  <c r="E22" i="212"/>
  <c r="E23" i="212"/>
  <c r="E24" i="212"/>
  <c r="E25" i="212"/>
  <c r="E26" i="212"/>
  <c r="E27" i="212"/>
  <c r="E28" i="212"/>
  <c r="E29" i="212"/>
  <c r="E30" i="212"/>
  <c r="E31" i="212"/>
  <c r="E32" i="212"/>
  <c r="E33" i="212"/>
  <c r="E34" i="212"/>
  <c r="E35" i="212"/>
  <c r="E36" i="212"/>
  <c r="E37" i="212"/>
  <c r="E38" i="212"/>
  <c r="E39" i="212"/>
  <c r="E40" i="212"/>
  <c r="E41" i="212"/>
  <c r="E42" i="212"/>
  <c r="E43" i="212"/>
  <c r="E44" i="212"/>
  <c r="E45" i="212"/>
  <c r="E46" i="212"/>
  <c r="E47" i="212"/>
  <c r="E48" i="212"/>
  <c r="E49" i="212"/>
  <c r="E50" i="212"/>
  <c r="E51" i="212"/>
  <c r="E52" i="212"/>
  <c r="E53" i="212"/>
  <c r="AD11" i="212"/>
  <c r="AC11" i="212"/>
  <c r="AB11" i="212"/>
  <c r="AA11" i="212"/>
  <c r="Z11" i="212"/>
  <c r="Y11" i="212"/>
  <c r="X11" i="212"/>
  <c r="W11" i="212"/>
  <c r="V11" i="212"/>
  <c r="U11" i="212"/>
  <c r="T11" i="212"/>
  <c r="S11" i="212"/>
  <c r="P11" i="212"/>
  <c r="O11" i="212"/>
  <c r="N11" i="212"/>
  <c r="M11" i="212"/>
  <c r="L11" i="212"/>
  <c r="K11" i="212"/>
  <c r="J11" i="212"/>
  <c r="I11" i="212"/>
  <c r="H11" i="212"/>
  <c r="G11" i="212"/>
  <c r="F11" i="212"/>
  <c r="E11" i="212"/>
  <c r="AC47" i="211"/>
  <c r="AC58" i="211" s="1"/>
  <c r="AB47" i="211"/>
  <c r="AA47" i="211"/>
  <c r="Z47" i="211"/>
  <c r="Y47" i="211"/>
  <c r="X47" i="211"/>
  <c r="X57" i="211" s="1"/>
  <c r="W47" i="211"/>
  <c r="W58" i="211" s="1"/>
  <c r="V47" i="211"/>
  <c r="L51" i="209"/>
  <c r="L62" i="209" s="1"/>
  <c r="K51" i="209"/>
  <c r="L51" i="210"/>
  <c r="L62" i="210" s="1"/>
  <c r="K51" i="210"/>
  <c r="AD12" i="208"/>
  <c r="AD13" i="208"/>
  <c r="AD14" i="208"/>
  <c r="AD15" i="208"/>
  <c r="AD16" i="208"/>
  <c r="AD17" i="208"/>
  <c r="AD18" i="208"/>
  <c r="AD19" i="208"/>
  <c r="AD20" i="208"/>
  <c r="AD21" i="208"/>
  <c r="AD22" i="208"/>
  <c r="AD23" i="208"/>
  <c r="AD24" i="208"/>
  <c r="AD25" i="208"/>
  <c r="AD26" i="208"/>
  <c r="AD27" i="208"/>
  <c r="AD28" i="208"/>
  <c r="AD29" i="208"/>
  <c r="AD30" i="208"/>
  <c r="AD31" i="208"/>
  <c r="AD32" i="208"/>
  <c r="AD33" i="208"/>
  <c r="AD34" i="208"/>
  <c r="AD35" i="208"/>
  <c r="AD36" i="208"/>
  <c r="AD37" i="208"/>
  <c r="AD38" i="208"/>
  <c r="AD39" i="208"/>
  <c r="AD40" i="208"/>
  <c r="AD41" i="208"/>
  <c r="AD42" i="208"/>
  <c r="AD43" i="208"/>
  <c r="AD44" i="208"/>
  <c r="AD45" i="208"/>
  <c r="AD46" i="208"/>
  <c r="AD47" i="208"/>
  <c r="AD48" i="208"/>
  <c r="AD49" i="208"/>
  <c r="AC12" i="208"/>
  <c r="AC13" i="208"/>
  <c r="AC14" i="208"/>
  <c r="AC15" i="208"/>
  <c r="AC16" i="208"/>
  <c r="AC17" i="208"/>
  <c r="AC18" i="208"/>
  <c r="AC19" i="208"/>
  <c r="AC20" i="208"/>
  <c r="AC21" i="208"/>
  <c r="AC22" i="208"/>
  <c r="AC23" i="208"/>
  <c r="AC24" i="208"/>
  <c r="AC25" i="208"/>
  <c r="AC26" i="208"/>
  <c r="AC27" i="208"/>
  <c r="AC28" i="208"/>
  <c r="AC29" i="208"/>
  <c r="AC30" i="208"/>
  <c r="AC31" i="208"/>
  <c r="AC32" i="208"/>
  <c r="AC33" i="208"/>
  <c r="AC34" i="208"/>
  <c r="AC35" i="208"/>
  <c r="AC36" i="208"/>
  <c r="AC37" i="208"/>
  <c r="AC38" i="208"/>
  <c r="AC39" i="208"/>
  <c r="AC40" i="208"/>
  <c r="AC41" i="208"/>
  <c r="AC42" i="208"/>
  <c r="AC43" i="208"/>
  <c r="AC44" i="208"/>
  <c r="AC45" i="208"/>
  <c r="AC46" i="208"/>
  <c r="AC47" i="208"/>
  <c r="AC48" i="208"/>
  <c r="AC49" i="208"/>
  <c r="AB12" i="208"/>
  <c r="AB13" i="208"/>
  <c r="AB14" i="208"/>
  <c r="AB15" i="208"/>
  <c r="AB16" i="208"/>
  <c r="AB17" i="208"/>
  <c r="AB18" i="208"/>
  <c r="AB19" i="208"/>
  <c r="AB20" i="208"/>
  <c r="AB21" i="208"/>
  <c r="AB22" i="208"/>
  <c r="AB23" i="208"/>
  <c r="AB24" i="208"/>
  <c r="AB25" i="208"/>
  <c r="AB26" i="208"/>
  <c r="AB27" i="208"/>
  <c r="AB28" i="208"/>
  <c r="AB29" i="208"/>
  <c r="AB30" i="208"/>
  <c r="AB31" i="208"/>
  <c r="AB32" i="208"/>
  <c r="AB33" i="208"/>
  <c r="AB34" i="208"/>
  <c r="AB35" i="208"/>
  <c r="AB36" i="208"/>
  <c r="AB37" i="208"/>
  <c r="AB38" i="208"/>
  <c r="AB39" i="208"/>
  <c r="AB40" i="208"/>
  <c r="AB41" i="208"/>
  <c r="AB42" i="208"/>
  <c r="AB43" i="208"/>
  <c r="AB44" i="208"/>
  <c r="AB45" i="208"/>
  <c r="AB46" i="208"/>
  <c r="AB47" i="208"/>
  <c r="AB48" i="208"/>
  <c r="AB49" i="208"/>
  <c r="AA12" i="208"/>
  <c r="AA13" i="208"/>
  <c r="AA14" i="208"/>
  <c r="AA15" i="208"/>
  <c r="AA16" i="208"/>
  <c r="AA17" i="208"/>
  <c r="AA18" i="208"/>
  <c r="AA19" i="208"/>
  <c r="AA20" i="208"/>
  <c r="AA21" i="208"/>
  <c r="AA22" i="208"/>
  <c r="AA23" i="208"/>
  <c r="AA24" i="208"/>
  <c r="AA25" i="208"/>
  <c r="AA26" i="208"/>
  <c r="AA27" i="208"/>
  <c r="AA28" i="208"/>
  <c r="AA29" i="208"/>
  <c r="AA30" i="208"/>
  <c r="AA31" i="208"/>
  <c r="AA32" i="208"/>
  <c r="AA33" i="208"/>
  <c r="AA34" i="208"/>
  <c r="AA35" i="208"/>
  <c r="AA36" i="208"/>
  <c r="AA37" i="208"/>
  <c r="AA38" i="208"/>
  <c r="AA39" i="208"/>
  <c r="AA40" i="208"/>
  <c r="AA41" i="208"/>
  <c r="AA42" i="208"/>
  <c r="AA43" i="208"/>
  <c r="AA44" i="208"/>
  <c r="AA45" i="208"/>
  <c r="AA46" i="208"/>
  <c r="AA47" i="208"/>
  <c r="AA48" i="208"/>
  <c r="AA49" i="208"/>
  <c r="Z12" i="208"/>
  <c r="Z13" i="208"/>
  <c r="Z14" i="208"/>
  <c r="Z15" i="208"/>
  <c r="Z16" i="208"/>
  <c r="Z17" i="208"/>
  <c r="Z18" i="208"/>
  <c r="Z19" i="208"/>
  <c r="Z20" i="208"/>
  <c r="Z21" i="208"/>
  <c r="Z22" i="208"/>
  <c r="Z23" i="208"/>
  <c r="Z24" i="208"/>
  <c r="Z25" i="208"/>
  <c r="Z26" i="208"/>
  <c r="Z27" i="208"/>
  <c r="Z28" i="208"/>
  <c r="Z29" i="208"/>
  <c r="Z30" i="208"/>
  <c r="Z31" i="208"/>
  <c r="Z32" i="208"/>
  <c r="Z33" i="208"/>
  <c r="Z34" i="208"/>
  <c r="Z35" i="208"/>
  <c r="Z36" i="208"/>
  <c r="Z37" i="208"/>
  <c r="Z38" i="208"/>
  <c r="Z39" i="208"/>
  <c r="Z40" i="208"/>
  <c r="Z41" i="208"/>
  <c r="Z42" i="208"/>
  <c r="Z43" i="208"/>
  <c r="Z44" i="208"/>
  <c r="Z45" i="208"/>
  <c r="Z46" i="208"/>
  <c r="Z47" i="208"/>
  <c r="Z48" i="208"/>
  <c r="Z49" i="208"/>
  <c r="Y12" i="208"/>
  <c r="Y13" i="208"/>
  <c r="Y14" i="208"/>
  <c r="Y15" i="208"/>
  <c r="Y16" i="208"/>
  <c r="Y17" i="208"/>
  <c r="Y18" i="208"/>
  <c r="Y19" i="208"/>
  <c r="Y20" i="208"/>
  <c r="Y21" i="208"/>
  <c r="Y22" i="208"/>
  <c r="Y23" i="208"/>
  <c r="Y24" i="208"/>
  <c r="Y25" i="208"/>
  <c r="Y26" i="208"/>
  <c r="Y27" i="208"/>
  <c r="Y28" i="208"/>
  <c r="Y29" i="208"/>
  <c r="Y30" i="208"/>
  <c r="Y31" i="208"/>
  <c r="Y32" i="208"/>
  <c r="Y33" i="208"/>
  <c r="Y34" i="208"/>
  <c r="Y35" i="208"/>
  <c r="Y36" i="208"/>
  <c r="Y37" i="208"/>
  <c r="Y38" i="208"/>
  <c r="Y39" i="208"/>
  <c r="Y40" i="208"/>
  <c r="Y41" i="208"/>
  <c r="Y42" i="208"/>
  <c r="Y43" i="208"/>
  <c r="Y44" i="208"/>
  <c r="Y45" i="208"/>
  <c r="Y46" i="208"/>
  <c r="Y47" i="208"/>
  <c r="Y48" i="208"/>
  <c r="Y49" i="208"/>
  <c r="X12" i="208"/>
  <c r="X13" i="208"/>
  <c r="X14" i="208"/>
  <c r="X15" i="208"/>
  <c r="X16" i="208"/>
  <c r="X17" i="208"/>
  <c r="X18" i="208"/>
  <c r="X19" i="208"/>
  <c r="X20" i="208"/>
  <c r="X21" i="208"/>
  <c r="X22" i="208"/>
  <c r="X23" i="208"/>
  <c r="X24" i="208"/>
  <c r="X25" i="208"/>
  <c r="X26" i="208"/>
  <c r="X27" i="208"/>
  <c r="X28" i="208"/>
  <c r="X29" i="208"/>
  <c r="X30" i="208"/>
  <c r="X31" i="208"/>
  <c r="X32" i="208"/>
  <c r="X33" i="208"/>
  <c r="X34" i="208"/>
  <c r="X35" i="208"/>
  <c r="X36" i="208"/>
  <c r="X37" i="208"/>
  <c r="X38" i="208"/>
  <c r="X39" i="208"/>
  <c r="X40" i="208"/>
  <c r="X41" i="208"/>
  <c r="X42" i="208"/>
  <c r="X43" i="208"/>
  <c r="X44" i="208"/>
  <c r="X45" i="208"/>
  <c r="X46" i="208"/>
  <c r="X47" i="208"/>
  <c r="X48" i="208"/>
  <c r="X49" i="208"/>
  <c r="W12" i="208"/>
  <c r="W13" i="208"/>
  <c r="W14" i="208"/>
  <c r="W15" i="208"/>
  <c r="W16" i="208"/>
  <c r="W17" i="208"/>
  <c r="W18" i="208"/>
  <c r="W19" i="208"/>
  <c r="W20" i="208"/>
  <c r="W21" i="208"/>
  <c r="W22" i="208"/>
  <c r="W23" i="208"/>
  <c r="W24" i="208"/>
  <c r="W25" i="208"/>
  <c r="W26" i="208"/>
  <c r="W27" i="208"/>
  <c r="W28" i="208"/>
  <c r="W29" i="208"/>
  <c r="W30" i="208"/>
  <c r="W31" i="208"/>
  <c r="W32" i="208"/>
  <c r="W33" i="208"/>
  <c r="W34" i="208"/>
  <c r="W35" i="208"/>
  <c r="W36" i="208"/>
  <c r="W37" i="208"/>
  <c r="W38" i="208"/>
  <c r="W39" i="208"/>
  <c r="W40" i="208"/>
  <c r="W41" i="208"/>
  <c r="W42" i="208"/>
  <c r="W43" i="208"/>
  <c r="W44" i="208"/>
  <c r="W45" i="208"/>
  <c r="W46" i="208"/>
  <c r="W47" i="208"/>
  <c r="W48" i="208"/>
  <c r="W49" i="208"/>
  <c r="V12" i="208"/>
  <c r="V13" i="208"/>
  <c r="V14" i="208"/>
  <c r="V15" i="208"/>
  <c r="V16" i="208"/>
  <c r="V17" i="208"/>
  <c r="V18" i="208"/>
  <c r="V19" i="208"/>
  <c r="V20" i="208"/>
  <c r="V21" i="208"/>
  <c r="V22" i="208"/>
  <c r="V23" i="208"/>
  <c r="V24" i="208"/>
  <c r="V25" i="208"/>
  <c r="V26" i="208"/>
  <c r="V27" i="208"/>
  <c r="V28" i="208"/>
  <c r="V29" i="208"/>
  <c r="V30" i="208"/>
  <c r="V31" i="208"/>
  <c r="V32" i="208"/>
  <c r="V33" i="208"/>
  <c r="V34" i="208"/>
  <c r="V35" i="208"/>
  <c r="V36" i="208"/>
  <c r="V37" i="208"/>
  <c r="V38" i="208"/>
  <c r="V39" i="208"/>
  <c r="V40" i="208"/>
  <c r="V41" i="208"/>
  <c r="V42" i="208"/>
  <c r="V43" i="208"/>
  <c r="V44" i="208"/>
  <c r="V45" i="208"/>
  <c r="V46" i="208"/>
  <c r="V47" i="208"/>
  <c r="V48" i="208"/>
  <c r="V49" i="208"/>
  <c r="U12" i="208"/>
  <c r="U13" i="208"/>
  <c r="U14" i="208"/>
  <c r="U15" i="208"/>
  <c r="U16" i="208"/>
  <c r="U17" i="208"/>
  <c r="U18" i="208"/>
  <c r="U19" i="208"/>
  <c r="U20" i="208"/>
  <c r="U21" i="208"/>
  <c r="U22" i="208"/>
  <c r="U23" i="208"/>
  <c r="U24" i="208"/>
  <c r="U25" i="208"/>
  <c r="U26" i="208"/>
  <c r="U27" i="208"/>
  <c r="U28" i="208"/>
  <c r="U29" i="208"/>
  <c r="U30" i="208"/>
  <c r="U31" i="208"/>
  <c r="U32" i="208"/>
  <c r="U33" i="208"/>
  <c r="U34" i="208"/>
  <c r="U35" i="208"/>
  <c r="U36" i="208"/>
  <c r="U37" i="208"/>
  <c r="U38" i="208"/>
  <c r="U39" i="208"/>
  <c r="U40" i="208"/>
  <c r="U41" i="208"/>
  <c r="U42" i="208"/>
  <c r="U43" i="208"/>
  <c r="U44" i="208"/>
  <c r="U45" i="208"/>
  <c r="U46" i="208"/>
  <c r="U47" i="208"/>
  <c r="U48" i="208"/>
  <c r="U49" i="208"/>
  <c r="T12" i="208"/>
  <c r="T13" i="208"/>
  <c r="T14" i="208"/>
  <c r="T15" i="208"/>
  <c r="T16" i="208"/>
  <c r="T17" i="208"/>
  <c r="T18" i="208"/>
  <c r="T19" i="208"/>
  <c r="T20" i="208"/>
  <c r="T21" i="208"/>
  <c r="T22" i="208"/>
  <c r="T23" i="208"/>
  <c r="T24" i="208"/>
  <c r="T25" i="208"/>
  <c r="T26" i="208"/>
  <c r="T27" i="208"/>
  <c r="T28" i="208"/>
  <c r="T29" i="208"/>
  <c r="T30" i="208"/>
  <c r="T31" i="208"/>
  <c r="T32" i="208"/>
  <c r="T33" i="208"/>
  <c r="T34" i="208"/>
  <c r="T35" i="208"/>
  <c r="T36" i="208"/>
  <c r="T37" i="208"/>
  <c r="T38" i="208"/>
  <c r="T39" i="208"/>
  <c r="T40" i="208"/>
  <c r="T41" i="208"/>
  <c r="T42" i="208"/>
  <c r="T43" i="208"/>
  <c r="T44" i="208"/>
  <c r="T45" i="208"/>
  <c r="T46" i="208"/>
  <c r="T47" i="208"/>
  <c r="T48" i="208"/>
  <c r="T49" i="208"/>
  <c r="S12" i="208"/>
  <c r="S13" i="208"/>
  <c r="S14" i="208"/>
  <c r="S15" i="208"/>
  <c r="S16" i="208"/>
  <c r="S17" i="208"/>
  <c r="S18" i="208"/>
  <c r="S19" i="208"/>
  <c r="S20" i="208"/>
  <c r="S21" i="208"/>
  <c r="S22" i="208"/>
  <c r="S23" i="208"/>
  <c r="S24" i="208"/>
  <c r="S25" i="208"/>
  <c r="S26" i="208"/>
  <c r="S27" i="208"/>
  <c r="S28" i="208"/>
  <c r="S29" i="208"/>
  <c r="S30" i="208"/>
  <c r="S31" i="208"/>
  <c r="S32" i="208"/>
  <c r="S33" i="208"/>
  <c r="S34" i="208"/>
  <c r="S35" i="208"/>
  <c r="S36" i="208"/>
  <c r="S37" i="208"/>
  <c r="S38" i="208"/>
  <c r="S39" i="208"/>
  <c r="S40" i="208"/>
  <c r="S41" i="208"/>
  <c r="S42" i="208"/>
  <c r="S43" i="208"/>
  <c r="S44" i="208"/>
  <c r="S45" i="208"/>
  <c r="S46" i="208"/>
  <c r="S47" i="208"/>
  <c r="S48" i="208"/>
  <c r="S49" i="208"/>
  <c r="P12" i="208"/>
  <c r="P13" i="208"/>
  <c r="P14" i="208"/>
  <c r="P15" i="208"/>
  <c r="P16" i="208"/>
  <c r="P17" i="208"/>
  <c r="P18" i="208"/>
  <c r="P19" i="208"/>
  <c r="P20" i="208"/>
  <c r="P21" i="208"/>
  <c r="P22" i="208"/>
  <c r="P23" i="208"/>
  <c r="P24" i="208"/>
  <c r="P25" i="208"/>
  <c r="P26" i="208"/>
  <c r="P27" i="208"/>
  <c r="P28" i="208"/>
  <c r="P29" i="208"/>
  <c r="P30" i="208"/>
  <c r="P31" i="208"/>
  <c r="P32" i="208"/>
  <c r="P33" i="208"/>
  <c r="P34" i="208"/>
  <c r="P35" i="208"/>
  <c r="P36" i="208"/>
  <c r="P37" i="208"/>
  <c r="P38" i="208"/>
  <c r="P39" i="208"/>
  <c r="P40" i="208"/>
  <c r="P41" i="208"/>
  <c r="P42" i="208"/>
  <c r="P43" i="208"/>
  <c r="P44" i="208"/>
  <c r="P45" i="208"/>
  <c r="P46" i="208"/>
  <c r="P47" i="208"/>
  <c r="P48" i="208"/>
  <c r="P49" i="208"/>
  <c r="O12" i="208"/>
  <c r="O13" i="208"/>
  <c r="O14" i="208"/>
  <c r="O15" i="208"/>
  <c r="O16" i="208"/>
  <c r="O17" i="208"/>
  <c r="O18" i="208"/>
  <c r="O19" i="208"/>
  <c r="O20" i="208"/>
  <c r="O21" i="208"/>
  <c r="O22" i="208"/>
  <c r="O23" i="208"/>
  <c r="O24" i="208"/>
  <c r="O25" i="208"/>
  <c r="O26" i="208"/>
  <c r="O27" i="208"/>
  <c r="O28" i="208"/>
  <c r="O29" i="208"/>
  <c r="O30" i="208"/>
  <c r="O31" i="208"/>
  <c r="O32" i="208"/>
  <c r="O33" i="208"/>
  <c r="O34" i="208"/>
  <c r="O35" i="208"/>
  <c r="O36" i="208"/>
  <c r="O37" i="208"/>
  <c r="O38" i="208"/>
  <c r="O39" i="208"/>
  <c r="O40" i="208"/>
  <c r="O41" i="208"/>
  <c r="O42" i="208"/>
  <c r="O43" i="208"/>
  <c r="O44" i="208"/>
  <c r="O45" i="208"/>
  <c r="O46" i="208"/>
  <c r="O47" i="208"/>
  <c r="O48" i="208"/>
  <c r="O49" i="208"/>
  <c r="N12" i="208"/>
  <c r="N13" i="208"/>
  <c r="N14" i="208"/>
  <c r="N15" i="208"/>
  <c r="N16" i="208"/>
  <c r="N17" i="208"/>
  <c r="N18" i="208"/>
  <c r="N19" i="208"/>
  <c r="N20" i="208"/>
  <c r="N21" i="208"/>
  <c r="N22" i="208"/>
  <c r="N23" i="208"/>
  <c r="N24" i="208"/>
  <c r="N25" i="208"/>
  <c r="N26" i="208"/>
  <c r="N27" i="208"/>
  <c r="N28" i="208"/>
  <c r="N29" i="208"/>
  <c r="N30" i="208"/>
  <c r="N31" i="208"/>
  <c r="N32" i="208"/>
  <c r="N33" i="208"/>
  <c r="N34" i="208"/>
  <c r="N35" i="208"/>
  <c r="N36" i="208"/>
  <c r="N37" i="208"/>
  <c r="N38" i="208"/>
  <c r="N39" i="208"/>
  <c r="N40" i="208"/>
  <c r="N41" i="208"/>
  <c r="N42" i="208"/>
  <c r="N43" i="208"/>
  <c r="N44" i="208"/>
  <c r="N45" i="208"/>
  <c r="N46" i="208"/>
  <c r="N47" i="208"/>
  <c r="N48" i="208"/>
  <c r="N49" i="208"/>
  <c r="M12" i="208"/>
  <c r="M13" i="208"/>
  <c r="M14" i="208"/>
  <c r="M15" i="208"/>
  <c r="M16" i="208"/>
  <c r="M17" i="208"/>
  <c r="M18" i="208"/>
  <c r="M19" i="208"/>
  <c r="M20" i="208"/>
  <c r="M21" i="208"/>
  <c r="M22" i="208"/>
  <c r="M23" i="208"/>
  <c r="M24" i="208"/>
  <c r="M25" i="208"/>
  <c r="M26" i="208"/>
  <c r="M27" i="208"/>
  <c r="M28" i="208"/>
  <c r="M29" i="208"/>
  <c r="M30" i="208"/>
  <c r="M31" i="208"/>
  <c r="M32" i="208"/>
  <c r="M33" i="208"/>
  <c r="M34" i="208"/>
  <c r="M35" i="208"/>
  <c r="M36" i="208"/>
  <c r="M37" i="208"/>
  <c r="M38" i="208"/>
  <c r="M39" i="208"/>
  <c r="M40" i="208"/>
  <c r="M41" i="208"/>
  <c r="M42" i="208"/>
  <c r="M43" i="208"/>
  <c r="M44" i="208"/>
  <c r="M45" i="208"/>
  <c r="M46" i="208"/>
  <c r="M47" i="208"/>
  <c r="M48" i="208"/>
  <c r="M49" i="208"/>
  <c r="L12" i="208"/>
  <c r="L13" i="208"/>
  <c r="L14" i="208"/>
  <c r="L15" i="208"/>
  <c r="L16" i="208"/>
  <c r="L17" i="208"/>
  <c r="L18" i="208"/>
  <c r="L19" i="208"/>
  <c r="L20" i="208"/>
  <c r="L21" i="208"/>
  <c r="L22" i="208"/>
  <c r="L23" i="208"/>
  <c r="L24" i="208"/>
  <c r="L25" i="208"/>
  <c r="L26" i="208"/>
  <c r="L27" i="208"/>
  <c r="L28" i="208"/>
  <c r="L29" i="208"/>
  <c r="L30" i="208"/>
  <c r="L31" i="208"/>
  <c r="L32" i="208"/>
  <c r="L33" i="208"/>
  <c r="L34" i="208"/>
  <c r="L35" i="208"/>
  <c r="L36" i="208"/>
  <c r="L37" i="208"/>
  <c r="L38" i="208"/>
  <c r="L39" i="208"/>
  <c r="L40" i="208"/>
  <c r="L41" i="208"/>
  <c r="L42" i="208"/>
  <c r="L43" i="208"/>
  <c r="L44" i="208"/>
  <c r="L45" i="208"/>
  <c r="L46" i="208"/>
  <c r="L47" i="208"/>
  <c r="L48" i="208"/>
  <c r="L49" i="208"/>
  <c r="K12" i="208"/>
  <c r="K13" i="208"/>
  <c r="K14" i="208"/>
  <c r="K15" i="208"/>
  <c r="K16" i="208"/>
  <c r="K17" i="208"/>
  <c r="K18" i="208"/>
  <c r="K19" i="208"/>
  <c r="K20" i="208"/>
  <c r="K21" i="208"/>
  <c r="K22" i="208"/>
  <c r="K23" i="208"/>
  <c r="K24" i="208"/>
  <c r="K25" i="208"/>
  <c r="K26" i="208"/>
  <c r="K27" i="208"/>
  <c r="K28" i="208"/>
  <c r="K29" i="208"/>
  <c r="K30" i="208"/>
  <c r="K31" i="208"/>
  <c r="K32" i="208"/>
  <c r="K33" i="208"/>
  <c r="K34" i="208"/>
  <c r="K35" i="208"/>
  <c r="K36" i="208"/>
  <c r="K37" i="208"/>
  <c r="K38" i="208"/>
  <c r="K39" i="208"/>
  <c r="K40" i="208"/>
  <c r="K41" i="208"/>
  <c r="K42" i="208"/>
  <c r="K43" i="208"/>
  <c r="K44" i="208"/>
  <c r="K45" i="208"/>
  <c r="K46" i="208"/>
  <c r="K47" i="208"/>
  <c r="K48" i="208"/>
  <c r="K49" i="208"/>
  <c r="J12" i="208"/>
  <c r="J13" i="208"/>
  <c r="J14" i="208"/>
  <c r="J15" i="208"/>
  <c r="J16" i="208"/>
  <c r="J17" i="208"/>
  <c r="J18" i="208"/>
  <c r="J19" i="208"/>
  <c r="J20" i="208"/>
  <c r="J21" i="208"/>
  <c r="J22" i="208"/>
  <c r="J23" i="208"/>
  <c r="J24" i="208"/>
  <c r="J25" i="208"/>
  <c r="J26" i="208"/>
  <c r="J27" i="208"/>
  <c r="J28" i="208"/>
  <c r="J29" i="208"/>
  <c r="J30" i="208"/>
  <c r="J31" i="208"/>
  <c r="J32" i="208"/>
  <c r="J33" i="208"/>
  <c r="J34" i="208"/>
  <c r="J35" i="208"/>
  <c r="J36" i="208"/>
  <c r="J37" i="208"/>
  <c r="J38" i="208"/>
  <c r="J39" i="208"/>
  <c r="J40" i="208"/>
  <c r="J41" i="208"/>
  <c r="J42" i="208"/>
  <c r="J43" i="208"/>
  <c r="J44" i="208"/>
  <c r="J45" i="208"/>
  <c r="J46" i="208"/>
  <c r="J47" i="208"/>
  <c r="J48" i="208"/>
  <c r="J49" i="208"/>
  <c r="H12" i="208"/>
  <c r="H13" i="208"/>
  <c r="H14" i="208"/>
  <c r="H15" i="208"/>
  <c r="H16" i="208"/>
  <c r="H17" i="208"/>
  <c r="H18" i="208"/>
  <c r="H19" i="208"/>
  <c r="H20" i="208"/>
  <c r="H21" i="208"/>
  <c r="H22" i="208"/>
  <c r="H23" i="208"/>
  <c r="H24" i="208"/>
  <c r="H25" i="208"/>
  <c r="H26" i="208"/>
  <c r="H27" i="208"/>
  <c r="H28" i="208"/>
  <c r="H29" i="208"/>
  <c r="H30" i="208"/>
  <c r="H31" i="208"/>
  <c r="H32" i="208"/>
  <c r="H33" i="208"/>
  <c r="H34" i="208"/>
  <c r="H35" i="208"/>
  <c r="H36" i="208"/>
  <c r="H37" i="208"/>
  <c r="H38" i="208"/>
  <c r="H39" i="208"/>
  <c r="H40" i="208"/>
  <c r="H41" i="208"/>
  <c r="H42" i="208"/>
  <c r="H43" i="208"/>
  <c r="H44" i="208"/>
  <c r="H45" i="208"/>
  <c r="H46" i="208"/>
  <c r="H47" i="208"/>
  <c r="H48" i="208"/>
  <c r="H49" i="208"/>
  <c r="G12" i="208"/>
  <c r="G13" i="208"/>
  <c r="G14" i="208"/>
  <c r="G15" i="208"/>
  <c r="G16" i="208"/>
  <c r="G17" i="208"/>
  <c r="G18" i="208"/>
  <c r="G19" i="208"/>
  <c r="G20" i="208"/>
  <c r="G21" i="208"/>
  <c r="G22" i="208"/>
  <c r="G23" i="208"/>
  <c r="G24" i="208"/>
  <c r="G25" i="208"/>
  <c r="G26" i="208"/>
  <c r="G27" i="208"/>
  <c r="G28" i="208"/>
  <c r="G29" i="208"/>
  <c r="G30" i="208"/>
  <c r="G31" i="208"/>
  <c r="G32" i="208"/>
  <c r="G33" i="208"/>
  <c r="G34" i="208"/>
  <c r="G35" i="208"/>
  <c r="G36" i="208"/>
  <c r="G37" i="208"/>
  <c r="G38" i="208"/>
  <c r="G39" i="208"/>
  <c r="G40" i="208"/>
  <c r="G41" i="208"/>
  <c r="G42" i="208"/>
  <c r="G43" i="208"/>
  <c r="G44" i="208"/>
  <c r="G45" i="208"/>
  <c r="G46" i="208"/>
  <c r="G47" i="208"/>
  <c r="G48" i="208"/>
  <c r="G49" i="208"/>
  <c r="F12" i="208"/>
  <c r="F13" i="208"/>
  <c r="F14" i="208"/>
  <c r="F15" i="208"/>
  <c r="F16" i="208"/>
  <c r="F17" i="208"/>
  <c r="F18" i="208"/>
  <c r="F19" i="208"/>
  <c r="F20" i="208"/>
  <c r="F21" i="208"/>
  <c r="F22" i="208"/>
  <c r="F23" i="208"/>
  <c r="F24" i="208"/>
  <c r="F25" i="208"/>
  <c r="F26" i="208"/>
  <c r="F27" i="208"/>
  <c r="F28" i="208"/>
  <c r="F29" i="208"/>
  <c r="F30" i="208"/>
  <c r="F31" i="208"/>
  <c r="F32" i="208"/>
  <c r="F33" i="208"/>
  <c r="F34" i="208"/>
  <c r="F35" i="208"/>
  <c r="F36" i="208"/>
  <c r="F37" i="208"/>
  <c r="F38" i="208"/>
  <c r="F39" i="208"/>
  <c r="F40" i="208"/>
  <c r="F41" i="208"/>
  <c r="F42" i="208"/>
  <c r="F43" i="208"/>
  <c r="F44" i="208"/>
  <c r="F45" i="208"/>
  <c r="F46" i="208"/>
  <c r="F47" i="208"/>
  <c r="F48" i="208"/>
  <c r="F49" i="208"/>
  <c r="E12" i="208"/>
  <c r="E13" i="208"/>
  <c r="E14" i="208"/>
  <c r="E15" i="208"/>
  <c r="E16" i="208"/>
  <c r="E17" i="208"/>
  <c r="E18" i="208"/>
  <c r="E19" i="208"/>
  <c r="E20" i="208"/>
  <c r="E21" i="208"/>
  <c r="E22" i="208"/>
  <c r="E23" i="208"/>
  <c r="E24" i="208"/>
  <c r="E25" i="208"/>
  <c r="E26" i="208"/>
  <c r="E27" i="208"/>
  <c r="E28" i="208"/>
  <c r="E29" i="208"/>
  <c r="E30" i="208"/>
  <c r="E31" i="208"/>
  <c r="E32" i="208"/>
  <c r="E33" i="208"/>
  <c r="E34" i="208"/>
  <c r="E35" i="208"/>
  <c r="E36" i="208"/>
  <c r="E37" i="208"/>
  <c r="E38" i="208"/>
  <c r="E39" i="208"/>
  <c r="E40" i="208"/>
  <c r="E41" i="208"/>
  <c r="E42" i="208"/>
  <c r="E43" i="208"/>
  <c r="E44" i="208"/>
  <c r="E45" i="208"/>
  <c r="E46" i="208"/>
  <c r="E47" i="208"/>
  <c r="E48" i="208"/>
  <c r="E49" i="208"/>
  <c r="AD11" i="208"/>
  <c r="AC11" i="208"/>
  <c r="AB11" i="208"/>
  <c r="AA11" i="208"/>
  <c r="Z11" i="208"/>
  <c r="Y11" i="208"/>
  <c r="X11" i="208"/>
  <c r="W11" i="208"/>
  <c r="V11" i="208"/>
  <c r="U11" i="208"/>
  <c r="T11" i="208"/>
  <c r="S11" i="208"/>
  <c r="P11" i="208"/>
  <c r="O11" i="208"/>
  <c r="N11" i="208"/>
  <c r="M11" i="208"/>
  <c r="L11" i="208"/>
  <c r="K11" i="208"/>
  <c r="J11" i="208"/>
  <c r="H11" i="208"/>
  <c r="G11" i="208"/>
  <c r="F11" i="208"/>
  <c r="E11" i="208"/>
  <c r="AD12" i="207"/>
  <c r="AD13" i="207"/>
  <c r="AD14" i="207"/>
  <c r="AD15" i="207"/>
  <c r="AD16" i="207"/>
  <c r="AD17" i="207"/>
  <c r="AD18" i="207"/>
  <c r="AD19" i="207"/>
  <c r="AD20" i="207"/>
  <c r="AD21" i="207"/>
  <c r="AD22" i="207"/>
  <c r="AD23" i="207"/>
  <c r="AD24" i="207"/>
  <c r="AD25" i="207"/>
  <c r="AD26" i="207"/>
  <c r="AD27" i="207"/>
  <c r="AD28" i="207"/>
  <c r="AD29" i="207"/>
  <c r="AD30" i="207"/>
  <c r="AD31" i="207"/>
  <c r="AD32" i="207"/>
  <c r="AD33" i="207"/>
  <c r="AD34" i="207"/>
  <c r="AD35" i="207"/>
  <c r="AD36" i="207"/>
  <c r="AD37" i="207"/>
  <c r="AD38" i="207"/>
  <c r="AD39" i="207"/>
  <c r="AD40" i="207"/>
  <c r="AD41" i="207"/>
  <c r="AD42" i="207"/>
  <c r="AD43" i="207"/>
  <c r="AD44" i="207"/>
  <c r="AD45" i="207"/>
  <c r="AD46" i="207"/>
  <c r="AD47" i="207"/>
  <c r="AD48" i="207"/>
  <c r="AD49" i="207"/>
  <c r="AD50" i="207"/>
  <c r="AD51" i="207"/>
  <c r="AD52" i="207"/>
  <c r="AD53" i="207"/>
  <c r="AC12" i="207"/>
  <c r="AC13" i="207"/>
  <c r="AC14" i="207"/>
  <c r="AC15" i="207"/>
  <c r="AC16" i="207"/>
  <c r="AC17" i="207"/>
  <c r="AC18" i="207"/>
  <c r="AC19" i="207"/>
  <c r="AC20" i="207"/>
  <c r="AC21" i="207"/>
  <c r="AC22" i="207"/>
  <c r="AC23" i="207"/>
  <c r="AC24" i="207"/>
  <c r="AC25" i="207"/>
  <c r="AC26" i="207"/>
  <c r="AC27" i="207"/>
  <c r="AC28" i="207"/>
  <c r="AC29" i="207"/>
  <c r="AC30" i="207"/>
  <c r="AC31" i="207"/>
  <c r="AC32" i="207"/>
  <c r="AC33" i="207"/>
  <c r="AC34" i="207"/>
  <c r="AC35" i="207"/>
  <c r="AC36" i="207"/>
  <c r="AC37" i="207"/>
  <c r="AC38" i="207"/>
  <c r="AC39" i="207"/>
  <c r="AC40" i="207"/>
  <c r="AC41" i="207"/>
  <c r="AC42" i="207"/>
  <c r="AC43" i="207"/>
  <c r="AC44" i="207"/>
  <c r="AC45" i="207"/>
  <c r="AC46" i="207"/>
  <c r="AC47" i="207"/>
  <c r="AC48" i="207"/>
  <c r="AC49" i="207"/>
  <c r="AC50" i="207"/>
  <c r="AC51" i="207"/>
  <c r="AC52" i="207"/>
  <c r="AC53" i="207"/>
  <c r="AB12" i="207"/>
  <c r="AB13" i="207"/>
  <c r="AB14" i="207"/>
  <c r="AB15" i="207"/>
  <c r="AB16" i="207"/>
  <c r="AB17" i="207"/>
  <c r="AB18" i="207"/>
  <c r="AB19" i="207"/>
  <c r="AB20" i="207"/>
  <c r="AB21" i="207"/>
  <c r="AB22" i="207"/>
  <c r="AB23" i="207"/>
  <c r="AB24" i="207"/>
  <c r="AB25" i="207"/>
  <c r="AB26" i="207"/>
  <c r="AB27" i="207"/>
  <c r="AB28" i="207"/>
  <c r="AB29" i="207"/>
  <c r="AB30" i="207"/>
  <c r="AB31" i="207"/>
  <c r="AB32" i="207"/>
  <c r="AB33" i="207"/>
  <c r="AB34" i="207"/>
  <c r="AB35" i="207"/>
  <c r="AB36" i="207"/>
  <c r="AB37" i="207"/>
  <c r="AB38" i="207"/>
  <c r="AB39" i="207"/>
  <c r="AB40" i="207"/>
  <c r="AB41" i="207"/>
  <c r="AB42" i="207"/>
  <c r="AB43" i="207"/>
  <c r="AB44" i="207"/>
  <c r="AB45" i="207"/>
  <c r="AB46" i="207"/>
  <c r="AB47" i="207"/>
  <c r="AB48" i="207"/>
  <c r="AB49" i="207"/>
  <c r="AB50" i="207"/>
  <c r="AB51" i="207"/>
  <c r="AB52" i="207"/>
  <c r="AB53" i="207"/>
  <c r="AA12" i="207"/>
  <c r="AA13" i="207"/>
  <c r="AA14" i="207"/>
  <c r="AA15" i="207"/>
  <c r="AA16" i="207"/>
  <c r="AA17" i="207"/>
  <c r="AA18" i="207"/>
  <c r="AA19" i="207"/>
  <c r="AA20" i="207"/>
  <c r="AA21" i="207"/>
  <c r="AA22" i="207"/>
  <c r="AA23" i="207"/>
  <c r="AA24" i="207"/>
  <c r="AA25" i="207"/>
  <c r="AA26" i="207"/>
  <c r="AA27" i="207"/>
  <c r="AA28" i="207"/>
  <c r="AA29" i="207"/>
  <c r="AA30" i="207"/>
  <c r="AA31" i="207"/>
  <c r="AA32" i="207"/>
  <c r="AA33" i="207"/>
  <c r="AA34" i="207"/>
  <c r="AA35" i="207"/>
  <c r="AA36" i="207"/>
  <c r="AA37" i="207"/>
  <c r="AA38" i="207"/>
  <c r="AA39" i="207"/>
  <c r="AA40" i="207"/>
  <c r="AA41" i="207"/>
  <c r="AA42" i="207"/>
  <c r="AA43" i="207"/>
  <c r="AA44" i="207"/>
  <c r="AA45" i="207"/>
  <c r="AA46" i="207"/>
  <c r="AA47" i="207"/>
  <c r="AA48" i="207"/>
  <c r="AA49" i="207"/>
  <c r="AA50" i="207"/>
  <c r="AA51" i="207"/>
  <c r="AA52" i="207"/>
  <c r="AA53" i="207"/>
  <c r="Z12" i="207"/>
  <c r="Z13" i="207"/>
  <c r="Z14" i="207"/>
  <c r="Z15" i="207"/>
  <c r="Z16" i="207"/>
  <c r="Z17" i="207"/>
  <c r="Z18" i="207"/>
  <c r="Z19" i="207"/>
  <c r="Z20" i="207"/>
  <c r="Z21" i="207"/>
  <c r="Z22" i="207"/>
  <c r="Z23" i="207"/>
  <c r="Z24" i="207"/>
  <c r="Z25" i="207"/>
  <c r="Z26" i="207"/>
  <c r="Z27" i="207"/>
  <c r="Z28" i="207"/>
  <c r="Z29" i="207"/>
  <c r="Z30" i="207"/>
  <c r="Z31" i="207"/>
  <c r="Z32" i="207"/>
  <c r="Z33" i="207"/>
  <c r="Z34" i="207"/>
  <c r="Z35" i="207"/>
  <c r="Z36" i="207"/>
  <c r="Z37" i="207"/>
  <c r="Z38" i="207"/>
  <c r="Z39" i="207"/>
  <c r="Z40" i="207"/>
  <c r="Z41" i="207"/>
  <c r="Z42" i="207"/>
  <c r="Z43" i="207"/>
  <c r="Z44" i="207"/>
  <c r="Z45" i="207"/>
  <c r="Z46" i="207"/>
  <c r="Z47" i="207"/>
  <c r="Z48" i="207"/>
  <c r="Z49" i="207"/>
  <c r="Z50" i="207"/>
  <c r="Z51" i="207"/>
  <c r="Z52" i="207"/>
  <c r="Z53" i="207"/>
  <c r="Y12" i="207"/>
  <c r="Y13" i="207"/>
  <c r="Y14" i="207"/>
  <c r="Y15" i="207"/>
  <c r="Y16" i="207"/>
  <c r="Y17" i="207"/>
  <c r="Y18" i="207"/>
  <c r="Y19" i="207"/>
  <c r="Y20" i="207"/>
  <c r="Y21" i="207"/>
  <c r="Y22" i="207"/>
  <c r="Y23" i="207"/>
  <c r="Y24" i="207"/>
  <c r="Y25" i="207"/>
  <c r="Y26" i="207"/>
  <c r="Y27" i="207"/>
  <c r="Y28" i="207"/>
  <c r="Y29" i="207"/>
  <c r="Y30" i="207"/>
  <c r="Y31" i="207"/>
  <c r="Y32" i="207"/>
  <c r="Y33" i="207"/>
  <c r="Y34" i="207"/>
  <c r="Y35" i="207"/>
  <c r="Y36" i="207"/>
  <c r="Y37" i="207"/>
  <c r="Y38" i="207"/>
  <c r="Y39" i="207"/>
  <c r="Y40" i="207"/>
  <c r="Y41" i="207"/>
  <c r="Y42" i="207"/>
  <c r="Y43" i="207"/>
  <c r="Y44" i="207"/>
  <c r="Y45" i="207"/>
  <c r="Y46" i="207"/>
  <c r="Y47" i="207"/>
  <c r="Y48" i="207"/>
  <c r="Y49" i="207"/>
  <c r="Y50" i="207"/>
  <c r="Y51" i="207"/>
  <c r="Y52" i="207"/>
  <c r="Y53" i="207"/>
  <c r="X12" i="207"/>
  <c r="X13" i="207"/>
  <c r="X14" i="207"/>
  <c r="X15" i="207"/>
  <c r="X16" i="207"/>
  <c r="X17" i="207"/>
  <c r="X18" i="207"/>
  <c r="X19" i="207"/>
  <c r="X20" i="207"/>
  <c r="X21" i="207"/>
  <c r="X22" i="207"/>
  <c r="X23" i="207"/>
  <c r="X24" i="207"/>
  <c r="X25" i="207"/>
  <c r="X26" i="207"/>
  <c r="X27" i="207"/>
  <c r="X28" i="207"/>
  <c r="X29" i="207"/>
  <c r="X30" i="207"/>
  <c r="X31" i="207"/>
  <c r="X32" i="207"/>
  <c r="X33" i="207"/>
  <c r="X34" i="207"/>
  <c r="X35" i="207"/>
  <c r="X36" i="207"/>
  <c r="X37" i="207"/>
  <c r="X38" i="207"/>
  <c r="X39" i="207"/>
  <c r="X40" i="207"/>
  <c r="X41" i="207"/>
  <c r="X42" i="207"/>
  <c r="X43" i="207"/>
  <c r="X44" i="207"/>
  <c r="X45" i="207"/>
  <c r="X46" i="207"/>
  <c r="X47" i="207"/>
  <c r="X48" i="207"/>
  <c r="X49" i="207"/>
  <c r="X50" i="207"/>
  <c r="X51" i="207"/>
  <c r="X52" i="207"/>
  <c r="X53" i="207"/>
  <c r="W12" i="207"/>
  <c r="W13" i="207"/>
  <c r="W14" i="207"/>
  <c r="W15" i="207"/>
  <c r="W16" i="207"/>
  <c r="W17" i="207"/>
  <c r="W18" i="207"/>
  <c r="W19" i="207"/>
  <c r="W20" i="207"/>
  <c r="W21" i="207"/>
  <c r="W22" i="207"/>
  <c r="W23" i="207"/>
  <c r="W24" i="207"/>
  <c r="W25" i="207"/>
  <c r="W26" i="207"/>
  <c r="W27" i="207"/>
  <c r="W28" i="207"/>
  <c r="W29" i="207"/>
  <c r="W30" i="207"/>
  <c r="W31" i="207"/>
  <c r="W32" i="207"/>
  <c r="W33" i="207"/>
  <c r="W34" i="207"/>
  <c r="W35" i="207"/>
  <c r="W36" i="207"/>
  <c r="W37" i="207"/>
  <c r="W38" i="207"/>
  <c r="W39" i="207"/>
  <c r="W40" i="207"/>
  <c r="W41" i="207"/>
  <c r="W42" i="207"/>
  <c r="W43" i="207"/>
  <c r="W44" i="207"/>
  <c r="W45" i="207"/>
  <c r="W46" i="207"/>
  <c r="W47" i="207"/>
  <c r="W48" i="207"/>
  <c r="W49" i="207"/>
  <c r="W50" i="207"/>
  <c r="W51" i="207"/>
  <c r="W52" i="207"/>
  <c r="W53" i="207"/>
  <c r="V12" i="207"/>
  <c r="V13" i="207"/>
  <c r="V14" i="207"/>
  <c r="V15" i="207"/>
  <c r="V16" i="207"/>
  <c r="V17" i="207"/>
  <c r="V18" i="207"/>
  <c r="V19" i="207"/>
  <c r="V20" i="207"/>
  <c r="V21" i="207"/>
  <c r="V22" i="207"/>
  <c r="V23" i="207"/>
  <c r="V24" i="207"/>
  <c r="V25" i="207"/>
  <c r="V26" i="207"/>
  <c r="V27" i="207"/>
  <c r="V28" i="207"/>
  <c r="V29" i="207"/>
  <c r="V30" i="207"/>
  <c r="V31" i="207"/>
  <c r="V32" i="207"/>
  <c r="V33" i="207"/>
  <c r="V34" i="207"/>
  <c r="V35" i="207"/>
  <c r="V36" i="207"/>
  <c r="V37" i="207"/>
  <c r="V38" i="207"/>
  <c r="V39" i="207"/>
  <c r="V40" i="207"/>
  <c r="V41" i="207"/>
  <c r="V42" i="207"/>
  <c r="V43" i="207"/>
  <c r="V44" i="207"/>
  <c r="V45" i="207"/>
  <c r="V46" i="207"/>
  <c r="V47" i="207"/>
  <c r="V48" i="207"/>
  <c r="V49" i="207"/>
  <c r="V50" i="207"/>
  <c r="V51" i="207"/>
  <c r="V52" i="207"/>
  <c r="V53" i="207"/>
  <c r="U12" i="207"/>
  <c r="U13" i="207"/>
  <c r="U14" i="207"/>
  <c r="U15" i="207"/>
  <c r="U16" i="207"/>
  <c r="U17" i="207"/>
  <c r="U18" i="207"/>
  <c r="U19" i="207"/>
  <c r="U20" i="207"/>
  <c r="U21" i="207"/>
  <c r="U22" i="207"/>
  <c r="U23" i="207"/>
  <c r="U24" i="207"/>
  <c r="U25" i="207"/>
  <c r="U26" i="207"/>
  <c r="U27" i="207"/>
  <c r="U28" i="207"/>
  <c r="U29" i="207"/>
  <c r="U30" i="207"/>
  <c r="U31" i="207"/>
  <c r="U32" i="207"/>
  <c r="U33" i="207"/>
  <c r="U34" i="207"/>
  <c r="U35" i="207"/>
  <c r="U36" i="207"/>
  <c r="U37" i="207"/>
  <c r="U38" i="207"/>
  <c r="U39" i="207"/>
  <c r="U40" i="207"/>
  <c r="U41" i="207"/>
  <c r="U42" i="207"/>
  <c r="U43" i="207"/>
  <c r="U44" i="207"/>
  <c r="U45" i="207"/>
  <c r="U46" i="207"/>
  <c r="U47" i="207"/>
  <c r="U48" i="207"/>
  <c r="U49" i="207"/>
  <c r="U50" i="207"/>
  <c r="U51" i="207"/>
  <c r="U52" i="207"/>
  <c r="U53" i="207"/>
  <c r="T12" i="207"/>
  <c r="T13" i="207"/>
  <c r="T14" i="207"/>
  <c r="T15" i="207"/>
  <c r="T16" i="207"/>
  <c r="T17" i="207"/>
  <c r="T18" i="207"/>
  <c r="T19" i="207"/>
  <c r="T20" i="207"/>
  <c r="T21" i="207"/>
  <c r="T22" i="207"/>
  <c r="T23" i="207"/>
  <c r="T24" i="207"/>
  <c r="T25" i="207"/>
  <c r="T26" i="207"/>
  <c r="T27" i="207"/>
  <c r="T28" i="207"/>
  <c r="T29" i="207"/>
  <c r="T30" i="207"/>
  <c r="T31" i="207"/>
  <c r="T32" i="207"/>
  <c r="T33" i="207"/>
  <c r="T34" i="207"/>
  <c r="T35" i="207"/>
  <c r="T36" i="207"/>
  <c r="T37" i="207"/>
  <c r="T38" i="207"/>
  <c r="T39" i="207"/>
  <c r="T40" i="207"/>
  <c r="T41" i="207"/>
  <c r="T42" i="207"/>
  <c r="T43" i="207"/>
  <c r="T44" i="207"/>
  <c r="T45" i="207"/>
  <c r="T46" i="207"/>
  <c r="T47" i="207"/>
  <c r="T48" i="207"/>
  <c r="T49" i="207"/>
  <c r="T50" i="207"/>
  <c r="T51" i="207"/>
  <c r="T52" i="207"/>
  <c r="T53" i="207"/>
  <c r="S12" i="207"/>
  <c r="S13" i="207"/>
  <c r="S14" i="207"/>
  <c r="S15" i="207"/>
  <c r="S16" i="207"/>
  <c r="S17" i="207"/>
  <c r="S18" i="207"/>
  <c r="S19" i="207"/>
  <c r="S20" i="207"/>
  <c r="S21" i="207"/>
  <c r="S22" i="207"/>
  <c r="S23" i="207"/>
  <c r="S24" i="207"/>
  <c r="S25" i="207"/>
  <c r="S26" i="207"/>
  <c r="S27" i="207"/>
  <c r="S28" i="207"/>
  <c r="S29" i="207"/>
  <c r="S30" i="207"/>
  <c r="S31" i="207"/>
  <c r="S32" i="207"/>
  <c r="S33" i="207"/>
  <c r="S34" i="207"/>
  <c r="S35" i="207"/>
  <c r="S36" i="207"/>
  <c r="S37" i="207"/>
  <c r="S38" i="207"/>
  <c r="S39" i="207"/>
  <c r="S40" i="207"/>
  <c r="S41" i="207"/>
  <c r="S42" i="207"/>
  <c r="S43" i="207"/>
  <c r="S44" i="207"/>
  <c r="S45" i="207"/>
  <c r="S46" i="207"/>
  <c r="S47" i="207"/>
  <c r="S48" i="207"/>
  <c r="S49" i="207"/>
  <c r="S50" i="207"/>
  <c r="S51" i="207"/>
  <c r="S52" i="207"/>
  <c r="S53" i="207"/>
  <c r="P12" i="207"/>
  <c r="P13" i="207"/>
  <c r="P14" i="207"/>
  <c r="P15" i="207"/>
  <c r="P16" i="207"/>
  <c r="P17" i="207"/>
  <c r="P18" i="207"/>
  <c r="P19" i="207"/>
  <c r="P20" i="207"/>
  <c r="P21" i="207"/>
  <c r="P22" i="207"/>
  <c r="P23" i="207"/>
  <c r="P24" i="207"/>
  <c r="P25" i="207"/>
  <c r="P26" i="207"/>
  <c r="P27" i="207"/>
  <c r="P28" i="207"/>
  <c r="P29" i="207"/>
  <c r="P30" i="207"/>
  <c r="P31" i="207"/>
  <c r="P32" i="207"/>
  <c r="P33" i="207"/>
  <c r="P34" i="207"/>
  <c r="P35" i="207"/>
  <c r="P36" i="207"/>
  <c r="P37" i="207"/>
  <c r="P38" i="207"/>
  <c r="P39" i="207"/>
  <c r="P40" i="207"/>
  <c r="P41" i="207"/>
  <c r="P42" i="207"/>
  <c r="P43" i="207"/>
  <c r="P44" i="207"/>
  <c r="P45" i="207"/>
  <c r="P46" i="207"/>
  <c r="P47" i="207"/>
  <c r="P48" i="207"/>
  <c r="P49" i="207"/>
  <c r="P50" i="207"/>
  <c r="P51" i="207"/>
  <c r="P52" i="207"/>
  <c r="P53" i="207"/>
  <c r="O12" i="207"/>
  <c r="O13" i="207"/>
  <c r="O14" i="207"/>
  <c r="O15" i="207"/>
  <c r="O16" i="207"/>
  <c r="O17" i="207"/>
  <c r="O18" i="207"/>
  <c r="O19" i="207"/>
  <c r="O20" i="207"/>
  <c r="O21" i="207"/>
  <c r="O22" i="207"/>
  <c r="O23" i="207"/>
  <c r="O24" i="207"/>
  <c r="O25" i="207"/>
  <c r="O26" i="207"/>
  <c r="O27" i="207"/>
  <c r="O28" i="207"/>
  <c r="O29" i="207"/>
  <c r="O30" i="207"/>
  <c r="O31" i="207"/>
  <c r="O32" i="207"/>
  <c r="O33" i="207"/>
  <c r="O34" i="207"/>
  <c r="O35" i="207"/>
  <c r="O36" i="207"/>
  <c r="O37" i="207"/>
  <c r="O38" i="207"/>
  <c r="O39" i="207"/>
  <c r="O40" i="207"/>
  <c r="O41" i="207"/>
  <c r="O42" i="207"/>
  <c r="O43" i="207"/>
  <c r="O44" i="207"/>
  <c r="O45" i="207"/>
  <c r="O46" i="207"/>
  <c r="O47" i="207"/>
  <c r="O48" i="207"/>
  <c r="O49" i="207"/>
  <c r="O50" i="207"/>
  <c r="O51" i="207"/>
  <c r="O52" i="207"/>
  <c r="O53" i="207"/>
  <c r="N12" i="207"/>
  <c r="N13" i="207"/>
  <c r="N14" i="207"/>
  <c r="N15" i="207"/>
  <c r="N16" i="207"/>
  <c r="N17" i="207"/>
  <c r="N18" i="207"/>
  <c r="N19" i="207"/>
  <c r="N20" i="207"/>
  <c r="N21" i="207"/>
  <c r="N22" i="207"/>
  <c r="N23" i="207"/>
  <c r="N24" i="207"/>
  <c r="N25" i="207"/>
  <c r="N26" i="207"/>
  <c r="N27" i="207"/>
  <c r="N28" i="207"/>
  <c r="N29" i="207"/>
  <c r="N30" i="207"/>
  <c r="N31" i="207"/>
  <c r="N32" i="207"/>
  <c r="N33" i="207"/>
  <c r="N34" i="207"/>
  <c r="N35" i="207"/>
  <c r="N36" i="207"/>
  <c r="N37" i="207"/>
  <c r="N38" i="207"/>
  <c r="N39" i="207"/>
  <c r="N40" i="207"/>
  <c r="N41" i="207"/>
  <c r="N42" i="207"/>
  <c r="N43" i="207"/>
  <c r="N44" i="207"/>
  <c r="N45" i="207"/>
  <c r="N46" i="207"/>
  <c r="N47" i="207"/>
  <c r="N48" i="207"/>
  <c r="N49" i="207"/>
  <c r="N50" i="207"/>
  <c r="N51" i="207"/>
  <c r="N52" i="207"/>
  <c r="N53" i="207"/>
  <c r="M12" i="207"/>
  <c r="M13" i="207"/>
  <c r="M14" i="207"/>
  <c r="M15" i="207"/>
  <c r="M16" i="207"/>
  <c r="M17" i="207"/>
  <c r="M18" i="207"/>
  <c r="M19" i="207"/>
  <c r="M20" i="207"/>
  <c r="M21" i="207"/>
  <c r="M22" i="207"/>
  <c r="M23" i="207"/>
  <c r="M24" i="207"/>
  <c r="M25" i="207"/>
  <c r="M26" i="207"/>
  <c r="M27" i="207"/>
  <c r="M28" i="207"/>
  <c r="M29" i="207"/>
  <c r="M30" i="207"/>
  <c r="M31" i="207"/>
  <c r="M32" i="207"/>
  <c r="M33" i="207"/>
  <c r="M34" i="207"/>
  <c r="M35" i="207"/>
  <c r="M36" i="207"/>
  <c r="M37" i="207"/>
  <c r="M38" i="207"/>
  <c r="M39" i="207"/>
  <c r="M40" i="207"/>
  <c r="M41" i="207"/>
  <c r="M42" i="207"/>
  <c r="M43" i="207"/>
  <c r="M44" i="207"/>
  <c r="M45" i="207"/>
  <c r="M46" i="207"/>
  <c r="M47" i="207"/>
  <c r="M48" i="207"/>
  <c r="M49" i="207"/>
  <c r="M50" i="207"/>
  <c r="M51" i="207"/>
  <c r="M52" i="207"/>
  <c r="M53" i="207"/>
  <c r="L12" i="207"/>
  <c r="L13" i="207"/>
  <c r="L14" i="207"/>
  <c r="L15" i="207"/>
  <c r="L16" i="207"/>
  <c r="L17" i="207"/>
  <c r="L18" i="207"/>
  <c r="L19" i="207"/>
  <c r="L20" i="207"/>
  <c r="L21" i="207"/>
  <c r="L22" i="207"/>
  <c r="L23" i="207"/>
  <c r="L24" i="207"/>
  <c r="L25" i="207"/>
  <c r="L26" i="207"/>
  <c r="L27" i="207"/>
  <c r="L28" i="207"/>
  <c r="L29" i="207"/>
  <c r="L30" i="207"/>
  <c r="L31" i="207"/>
  <c r="L32" i="207"/>
  <c r="L33" i="207"/>
  <c r="L34" i="207"/>
  <c r="L35" i="207"/>
  <c r="L36" i="207"/>
  <c r="L37" i="207"/>
  <c r="L38" i="207"/>
  <c r="L39" i="207"/>
  <c r="L40" i="207"/>
  <c r="L41" i="207"/>
  <c r="L42" i="207"/>
  <c r="L43" i="207"/>
  <c r="L44" i="207"/>
  <c r="L45" i="207"/>
  <c r="L46" i="207"/>
  <c r="L47" i="207"/>
  <c r="L48" i="207"/>
  <c r="L49" i="207"/>
  <c r="L50" i="207"/>
  <c r="L51" i="207"/>
  <c r="L52" i="207"/>
  <c r="L53" i="207"/>
  <c r="K12" i="207"/>
  <c r="K13" i="207"/>
  <c r="K14" i="207"/>
  <c r="K15" i="207"/>
  <c r="K16" i="207"/>
  <c r="K17" i="207"/>
  <c r="K18" i="207"/>
  <c r="K19" i="207"/>
  <c r="K20" i="207"/>
  <c r="K21" i="207"/>
  <c r="K22" i="207"/>
  <c r="K23" i="207"/>
  <c r="K24" i="207"/>
  <c r="K25" i="207"/>
  <c r="K26" i="207"/>
  <c r="K27" i="207"/>
  <c r="K28" i="207"/>
  <c r="K29" i="207"/>
  <c r="K30" i="207"/>
  <c r="K31" i="207"/>
  <c r="K32" i="207"/>
  <c r="K33" i="207"/>
  <c r="K34" i="207"/>
  <c r="K35" i="207"/>
  <c r="K36" i="207"/>
  <c r="K37" i="207"/>
  <c r="K38" i="207"/>
  <c r="K39" i="207"/>
  <c r="K40" i="207"/>
  <c r="K41" i="207"/>
  <c r="K42" i="207"/>
  <c r="K43" i="207"/>
  <c r="K44" i="207"/>
  <c r="K45" i="207"/>
  <c r="K46" i="207"/>
  <c r="K47" i="207"/>
  <c r="K48" i="207"/>
  <c r="K49" i="207"/>
  <c r="K50" i="207"/>
  <c r="K51" i="207"/>
  <c r="K52" i="207"/>
  <c r="K53" i="207"/>
  <c r="J12" i="207"/>
  <c r="J13" i="207"/>
  <c r="J14" i="207"/>
  <c r="J15" i="207"/>
  <c r="J16" i="207"/>
  <c r="J17" i="207"/>
  <c r="J18" i="207"/>
  <c r="J19" i="207"/>
  <c r="J20" i="207"/>
  <c r="J21" i="207"/>
  <c r="J22" i="207"/>
  <c r="J23" i="207"/>
  <c r="J24" i="207"/>
  <c r="J25" i="207"/>
  <c r="J26" i="207"/>
  <c r="J27" i="207"/>
  <c r="J28" i="207"/>
  <c r="J29" i="207"/>
  <c r="J30" i="207"/>
  <c r="J31" i="207"/>
  <c r="J32" i="207"/>
  <c r="J33" i="207"/>
  <c r="J34" i="207"/>
  <c r="J35" i="207"/>
  <c r="J36" i="207"/>
  <c r="J37" i="207"/>
  <c r="J38" i="207"/>
  <c r="J39" i="207"/>
  <c r="J40" i="207"/>
  <c r="J41" i="207"/>
  <c r="J42" i="207"/>
  <c r="J43" i="207"/>
  <c r="J44" i="207"/>
  <c r="J45" i="207"/>
  <c r="J46" i="207"/>
  <c r="J47" i="207"/>
  <c r="J48" i="207"/>
  <c r="J49" i="207"/>
  <c r="J50" i="207"/>
  <c r="J51" i="207"/>
  <c r="J52" i="207"/>
  <c r="J53" i="207"/>
  <c r="I12" i="207"/>
  <c r="I13" i="207"/>
  <c r="I14" i="207"/>
  <c r="I15" i="207"/>
  <c r="I16" i="207"/>
  <c r="I17" i="207"/>
  <c r="I18" i="207"/>
  <c r="I19" i="207"/>
  <c r="I20" i="207"/>
  <c r="I21" i="207"/>
  <c r="I22" i="207"/>
  <c r="I23" i="207"/>
  <c r="I24" i="207"/>
  <c r="I25" i="207"/>
  <c r="I26" i="207"/>
  <c r="I27" i="207"/>
  <c r="I28" i="207"/>
  <c r="I29" i="207"/>
  <c r="I30" i="207"/>
  <c r="I31" i="207"/>
  <c r="I32" i="207"/>
  <c r="I33" i="207"/>
  <c r="I34" i="207"/>
  <c r="I35" i="207"/>
  <c r="I36" i="207"/>
  <c r="I37" i="207"/>
  <c r="I38" i="207"/>
  <c r="I39" i="207"/>
  <c r="I40" i="207"/>
  <c r="I41" i="207"/>
  <c r="I42" i="207"/>
  <c r="I43" i="207"/>
  <c r="I44" i="207"/>
  <c r="I45" i="207"/>
  <c r="I46" i="207"/>
  <c r="I47" i="207"/>
  <c r="I48" i="207"/>
  <c r="I49" i="207"/>
  <c r="I50" i="207"/>
  <c r="I51" i="207"/>
  <c r="I52" i="207"/>
  <c r="I53" i="207"/>
  <c r="H12" i="207"/>
  <c r="H13" i="207"/>
  <c r="H14" i="207"/>
  <c r="H15" i="207"/>
  <c r="H16" i="207"/>
  <c r="H17" i="207"/>
  <c r="H18" i="207"/>
  <c r="H19" i="207"/>
  <c r="H20" i="207"/>
  <c r="H21" i="207"/>
  <c r="H22" i="207"/>
  <c r="H23" i="207"/>
  <c r="H24" i="207"/>
  <c r="H25" i="207"/>
  <c r="H26" i="207"/>
  <c r="H27" i="207"/>
  <c r="H28" i="207"/>
  <c r="H29" i="207"/>
  <c r="H30" i="207"/>
  <c r="H31" i="207"/>
  <c r="H32" i="207"/>
  <c r="H33" i="207"/>
  <c r="H34" i="207"/>
  <c r="H35" i="207"/>
  <c r="H36" i="207"/>
  <c r="H37" i="207"/>
  <c r="H38" i="207"/>
  <c r="H39" i="207"/>
  <c r="H40" i="207"/>
  <c r="H41" i="207"/>
  <c r="H42" i="207"/>
  <c r="H43" i="207"/>
  <c r="H44" i="207"/>
  <c r="H45" i="207"/>
  <c r="H46" i="207"/>
  <c r="H47" i="207"/>
  <c r="H48" i="207"/>
  <c r="H49" i="207"/>
  <c r="H50" i="207"/>
  <c r="H51" i="207"/>
  <c r="H52" i="207"/>
  <c r="H53" i="207"/>
  <c r="G12" i="207"/>
  <c r="G13" i="207"/>
  <c r="G14" i="207"/>
  <c r="G15" i="207"/>
  <c r="G16" i="207"/>
  <c r="G17" i="207"/>
  <c r="G18" i="207"/>
  <c r="G19" i="207"/>
  <c r="G20" i="207"/>
  <c r="G21" i="207"/>
  <c r="G22" i="207"/>
  <c r="G23" i="207"/>
  <c r="G24" i="207"/>
  <c r="G25" i="207"/>
  <c r="G26" i="207"/>
  <c r="G27" i="207"/>
  <c r="G28" i="207"/>
  <c r="G29" i="207"/>
  <c r="G30" i="207"/>
  <c r="G31" i="207"/>
  <c r="G32" i="207"/>
  <c r="G33" i="207"/>
  <c r="G34" i="207"/>
  <c r="G35" i="207"/>
  <c r="G36" i="207"/>
  <c r="G37" i="207"/>
  <c r="G38" i="207"/>
  <c r="G39" i="207"/>
  <c r="G40" i="207"/>
  <c r="G41" i="207"/>
  <c r="G42" i="207"/>
  <c r="G43" i="207"/>
  <c r="G44" i="207"/>
  <c r="G45" i="207"/>
  <c r="G46" i="207"/>
  <c r="G47" i="207"/>
  <c r="G48" i="207"/>
  <c r="G49" i="207"/>
  <c r="G50" i="207"/>
  <c r="G51" i="207"/>
  <c r="G52" i="207"/>
  <c r="G53" i="207"/>
  <c r="F12" i="207"/>
  <c r="F13" i="207"/>
  <c r="F14" i="207"/>
  <c r="F15" i="207"/>
  <c r="F16" i="207"/>
  <c r="F17" i="207"/>
  <c r="F18" i="207"/>
  <c r="F19" i="207"/>
  <c r="F20" i="207"/>
  <c r="F21" i="207"/>
  <c r="F22" i="207"/>
  <c r="F23" i="207"/>
  <c r="F24" i="207"/>
  <c r="F25" i="207"/>
  <c r="F26" i="207"/>
  <c r="F27" i="207"/>
  <c r="F28" i="207"/>
  <c r="F29" i="207"/>
  <c r="F30" i="207"/>
  <c r="F31" i="207"/>
  <c r="F32" i="207"/>
  <c r="F33" i="207"/>
  <c r="F34" i="207"/>
  <c r="F35" i="207"/>
  <c r="F36" i="207"/>
  <c r="F37" i="207"/>
  <c r="F38" i="207"/>
  <c r="F39" i="207"/>
  <c r="F40" i="207"/>
  <c r="F41" i="207"/>
  <c r="F42" i="207"/>
  <c r="F43" i="207"/>
  <c r="F44" i="207"/>
  <c r="F45" i="207"/>
  <c r="F46" i="207"/>
  <c r="F47" i="207"/>
  <c r="F48" i="207"/>
  <c r="F49" i="207"/>
  <c r="F50" i="207"/>
  <c r="F51" i="207"/>
  <c r="F52" i="207"/>
  <c r="F53" i="207"/>
  <c r="E12" i="207"/>
  <c r="E13" i="207"/>
  <c r="E14" i="207"/>
  <c r="E15" i="207"/>
  <c r="E16" i="207"/>
  <c r="E17" i="207"/>
  <c r="E18" i="207"/>
  <c r="E19" i="207"/>
  <c r="E20" i="207"/>
  <c r="E21" i="207"/>
  <c r="E22" i="207"/>
  <c r="E23" i="207"/>
  <c r="E24" i="207"/>
  <c r="E25" i="207"/>
  <c r="E26" i="207"/>
  <c r="E27" i="207"/>
  <c r="E28" i="207"/>
  <c r="E29" i="207"/>
  <c r="E30" i="207"/>
  <c r="E31" i="207"/>
  <c r="E32" i="207"/>
  <c r="E33" i="207"/>
  <c r="E34" i="207"/>
  <c r="E35" i="207"/>
  <c r="E36" i="207"/>
  <c r="E37" i="207"/>
  <c r="E38" i="207"/>
  <c r="E39" i="207"/>
  <c r="E40" i="207"/>
  <c r="E41" i="207"/>
  <c r="E42" i="207"/>
  <c r="E43" i="207"/>
  <c r="E44" i="207"/>
  <c r="E45" i="207"/>
  <c r="E46" i="207"/>
  <c r="E47" i="207"/>
  <c r="E48" i="207"/>
  <c r="E49" i="207"/>
  <c r="E50" i="207"/>
  <c r="E51" i="207"/>
  <c r="E52" i="207"/>
  <c r="E53" i="207"/>
  <c r="AD11" i="207"/>
  <c r="AC11" i="207"/>
  <c r="AB11" i="207"/>
  <c r="AA11" i="207"/>
  <c r="Z11" i="207"/>
  <c r="Y11" i="207"/>
  <c r="X11" i="207"/>
  <c r="W11" i="207"/>
  <c r="V11" i="207"/>
  <c r="U11" i="207"/>
  <c r="T11" i="207"/>
  <c r="S11" i="207"/>
  <c r="P11" i="207"/>
  <c r="O11" i="207"/>
  <c r="N11" i="207"/>
  <c r="M11" i="207"/>
  <c r="L11" i="207"/>
  <c r="K11" i="207"/>
  <c r="J11" i="207"/>
  <c r="I11" i="207"/>
  <c r="H11" i="207"/>
  <c r="G11" i="207"/>
  <c r="F11" i="207"/>
  <c r="E11" i="207"/>
  <c r="AD12" i="206"/>
  <c r="AD13" i="206"/>
  <c r="AD14" i="206"/>
  <c r="AD15" i="206"/>
  <c r="AD16" i="206"/>
  <c r="AD17" i="206"/>
  <c r="AD18" i="206"/>
  <c r="AD19" i="206"/>
  <c r="AD20" i="206"/>
  <c r="AD21" i="206"/>
  <c r="AD22" i="206"/>
  <c r="AD23" i="206"/>
  <c r="AD24" i="206"/>
  <c r="AD25" i="206"/>
  <c r="AD26" i="206"/>
  <c r="AD27" i="206"/>
  <c r="AD28" i="206"/>
  <c r="AD29" i="206"/>
  <c r="AD30" i="206"/>
  <c r="AD31" i="206"/>
  <c r="AD32" i="206"/>
  <c r="AD33" i="206"/>
  <c r="AD34" i="206"/>
  <c r="AD35" i="206"/>
  <c r="AD36" i="206"/>
  <c r="AD37" i="206"/>
  <c r="AD38" i="206"/>
  <c r="AD39" i="206"/>
  <c r="AD40" i="206"/>
  <c r="AD41" i="206"/>
  <c r="AD42" i="206"/>
  <c r="AD43" i="206"/>
  <c r="AD44" i="206"/>
  <c r="AD45" i="206"/>
  <c r="AD46" i="206"/>
  <c r="AD47" i="206"/>
  <c r="AD48" i="206"/>
  <c r="AD49" i="206"/>
  <c r="AD50" i="206"/>
  <c r="AD51" i="206"/>
  <c r="AD52" i="206"/>
  <c r="AD53" i="206"/>
  <c r="AC12" i="206"/>
  <c r="AC13" i="206"/>
  <c r="AC14" i="206"/>
  <c r="AC15" i="206"/>
  <c r="AC16" i="206"/>
  <c r="AC17" i="206"/>
  <c r="AC18" i="206"/>
  <c r="AC19" i="206"/>
  <c r="AC20" i="206"/>
  <c r="AC21" i="206"/>
  <c r="AC22" i="206"/>
  <c r="AC23" i="206"/>
  <c r="AC24" i="206"/>
  <c r="AC25" i="206"/>
  <c r="AC26" i="206"/>
  <c r="AC27" i="206"/>
  <c r="AC28" i="206"/>
  <c r="AC29" i="206"/>
  <c r="AC30" i="206"/>
  <c r="AC31" i="206"/>
  <c r="AC32" i="206"/>
  <c r="AC33" i="206"/>
  <c r="AC34" i="206"/>
  <c r="AC35" i="206"/>
  <c r="AC36" i="206"/>
  <c r="AC37" i="206"/>
  <c r="AC38" i="206"/>
  <c r="AC39" i="206"/>
  <c r="AC40" i="206"/>
  <c r="AC41" i="206"/>
  <c r="AC42" i="206"/>
  <c r="AC43" i="206"/>
  <c r="AC44" i="206"/>
  <c r="AC45" i="206"/>
  <c r="AC46" i="206"/>
  <c r="AC47" i="206"/>
  <c r="AC48" i="206"/>
  <c r="AC49" i="206"/>
  <c r="AC50" i="206"/>
  <c r="AC51" i="206"/>
  <c r="AC52" i="206"/>
  <c r="AC53" i="206"/>
  <c r="AB12" i="206"/>
  <c r="AB13" i="206"/>
  <c r="AB14" i="206"/>
  <c r="AB15" i="206"/>
  <c r="AB16" i="206"/>
  <c r="AB17" i="206"/>
  <c r="AB18" i="206"/>
  <c r="AB19" i="206"/>
  <c r="AB20" i="206"/>
  <c r="AB21" i="206"/>
  <c r="AB22" i="206"/>
  <c r="AB23" i="206"/>
  <c r="AB24" i="206"/>
  <c r="AB25" i="206"/>
  <c r="AB26" i="206"/>
  <c r="AB27" i="206"/>
  <c r="AB28" i="206"/>
  <c r="AB29" i="206"/>
  <c r="AB30" i="206"/>
  <c r="AB31" i="206"/>
  <c r="AB32" i="206"/>
  <c r="AB33" i="206"/>
  <c r="AB34" i="206"/>
  <c r="AB35" i="206"/>
  <c r="AB36" i="206"/>
  <c r="AB37" i="206"/>
  <c r="AB38" i="206"/>
  <c r="AB39" i="206"/>
  <c r="AB40" i="206"/>
  <c r="AB41" i="206"/>
  <c r="AB42" i="206"/>
  <c r="AB43" i="206"/>
  <c r="AB44" i="206"/>
  <c r="AB45" i="206"/>
  <c r="AB46" i="206"/>
  <c r="AB47" i="206"/>
  <c r="AB48" i="206"/>
  <c r="AB49" i="206"/>
  <c r="AB50" i="206"/>
  <c r="AB51" i="206"/>
  <c r="AB52" i="206"/>
  <c r="AB53" i="206"/>
  <c r="AA12" i="206"/>
  <c r="AA13" i="206"/>
  <c r="AA14" i="206"/>
  <c r="AA15" i="206"/>
  <c r="AA16" i="206"/>
  <c r="AA17" i="206"/>
  <c r="AA18" i="206"/>
  <c r="AA19" i="206"/>
  <c r="AA20" i="206"/>
  <c r="AA21" i="206"/>
  <c r="AA22" i="206"/>
  <c r="AA23" i="206"/>
  <c r="AA24" i="206"/>
  <c r="AA25" i="206"/>
  <c r="AA26" i="206"/>
  <c r="AA27" i="206"/>
  <c r="AA28" i="206"/>
  <c r="AA29" i="206"/>
  <c r="AA30" i="206"/>
  <c r="AA31" i="206"/>
  <c r="AA32" i="206"/>
  <c r="AA33" i="206"/>
  <c r="AA34" i="206"/>
  <c r="AA35" i="206"/>
  <c r="AA36" i="206"/>
  <c r="AA37" i="206"/>
  <c r="AA38" i="206"/>
  <c r="AA39" i="206"/>
  <c r="AA40" i="206"/>
  <c r="AA41" i="206"/>
  <c r="AA42" i="206"/>
  <c r="AA43" i="206"/>
  <c r="AA44" i="206"/>
  <c r="AA45" i="206"/>
  <c r="AA46" i="206"/>
  <c r="AA47" i="206"/>
  <c r="AA48" i="206"/>
  <c r="AA49" i="206"/>
  <c r="AA50" i="206"/>
  <c r="AA51" i="206"/>
  <c r="AA52" i="206"/>
  <c r="AA53" i="206"/>
  <c r="Z12" i="206"/>
  <c r="Z13" i="206"/>
  <c r="Z14" i="206"/>
  <c r="Z15" i="206"/>
  <c r="Z16" i="206"/>
  <c r="Z17" i="206"/>
  <c r="Z18" i="206"/>
  <c r="Z19" i="206"/>
  <c r="Z20" i="206"/>
  <c r="Z21" i="206"/>
  <c r="Z22" i="206"/>
  <c r="Z23" i="206"/>
  <c r="Z24" i="206"/>
  <c r="Z25" i="206"/>
  <c r="Z26" i="206"/>
  <c r="Z27" i="206"/>
  <c r="Z28" i="206"/>
  <c r="Z29" i="206"/>
  <c r="Z30" i="206"/>
  <c r="Z31" i="206"/>
  <c r="Z32" i="206"/>
  <c r="Z33" i="206"/>
  <c r="Z34" i="206"/>
  <c r="Z35" i="206"/>
  <c r="Z36" i="206"/>
  <c r="Z37" i="206"/>
  <c r="Z38" i="206"/>
  <c r="Z39" i="206"/>
  <c r="Z40" i="206"/>
  <c r="Z41" i="206"/>
  <c r="Z42" i="206"/>
  <c r="Z43" i="206"/>
  <c r="Z44" i="206"/>
  <c r="Z45" i="206"/>
  <c r="Z46" i="206"/>
  <c r="Z47" i="206"/>
  <c r="Z48" i="206"/>
  <c r="Z49" i="206"/>
  <c r="Z50" i="206"/>
  <c r="Z51" i="206"/>
  <c r="Z52" i="206"/>
  <c r="Z53" i="206"/>
  <c r="Y12" i="206"/>
  <c r="Y13" i="206"/>
  <c r="Y14" i="206"/>
  <c r="Y15" i="206"/>
  <c r="Y16" i="206"/>
  <c r="Y17" i="206"/>
  <c r="Y18" i="206"/>
  <c r="Y19" i="206"/>
  <c r="Y20" i="206"/>
  <c r="Y21" i="206"/>
  <c r="Y22" i="206"/>
  <c r="Y23" i="206"/>
  <c r="Y24" i="206"/>
  <c r="Y25" i="206"/>
  <c r="Y26" i="206"/>
  <c r="Y27" i="206"/>
  <c r="Y28" i="206"/>
  <c r="Y29" i="206"/>
  <c r="Y30" i="206"/>
  <c r="Y31" i="206"/>
  <c r="Y32" i="206"/>
  <c r="Y33" i="206"/>
  <c r="Y34" i="206"/>
  <c r="Y35" i="206"/>
  <c r="Y36" i="206"/>
  <c r="Y37" i="206"/>
  <c r="Y38" i="206"/>
  <c r="Y39" i="206"/>
  <c r="Y40" i="206"/>
  <c r="Y41" i="206"/>
  <c r="Y42" i="206"/>
  <c r="Y43" i="206"/>
  <c r="Y44" i="206"/>
  <c r="Y45" i="206"/>
  <c r="Y46" i="206"/>
  <c r="Y47" i="206"/>
  <c r="Y48" i="206"/>
  <c r="Y49" i="206"/>
  <c r="Y50" i="206"/>
  <c r="Y51" i="206"/>
  <c r="Y52" i="206"/>
  <c r="Y53" i="206"/>
  <c r="X12" i="206"/>
  <c r="X13" i="206"/>
  <c r="X14" i="206"/>
  <c r="X15" i="206"/>
  <c r="X16" i="206"/>
  <c r="X17" i="206"/>
  <c r="X18" i="206"/>
  <c r="X19" i="206"/>
  <c r="X20" i="206"/>
  <c r="X21" i="206"/>
  <c r="X22" i="206"/>
  <c r="X23" i="206"/>
  <c r="X24" i="206"/>
  <c r="X25" i="206"/>
  <c r="X26" i="206"/>
  <c r="X27" i="206"/>
  <c r="X28" i="206"/>
  <c r="X29" i="206"/>
  <c r="X30" i="206"/>
  <c r="X31" i="206"/>
  <c r="X32" i="206"/>
  <c r="X33" i="206"/>
  <c r="X34" i="206"/>
  <c r="X35" i="206"/>
  <c r="X36" i="206"/>
  <c r="X37" i="206"/>
  <c r="X38" i="206"/>
  <c r="X39" i="206"/>
  <c r="X40" i="206"/>
  <c r="X41" i="206"/>
  <c r="X42" i="206"/>
  <c r="X43" i="206"/>
  <c r="X44" i="206"/>
  <c r="X45" i="206"/>
  <c r="X46" i="206"/>
  <c r="X47" i="206"/>
  <c r="X48" i="206"/>
  <c r="X49" i="206"/>
  <c r="X50" i="206"/>
  <c r="X51" i="206"/>
  <c r="X52" i="206"/>
  <c r="X53" i="206"/>
  <c r="W12" i="206"/>
  <c r="W13" i="206"/>
  <c r="W14" i="206"/>
  <c r="W15" i="206"/>
  <c r="W16" i="206"/>
  <c r="W17" i="206"/>
  <c r="W18" i="206"/>
  <c r="W19" i="206"/>
  <c r="W20" i="206"/>
  <c r="W21" i="206"/>
  <c r="W22" i="206"/>
  <c r="W23" i="206"/>
  <c r="W24" i="206"/>
  <c r="W25" i="206"/>
  <c r="W26" i="206"/>
  <c r="W27" i="206"/>
  <c r="W28" i="206"/>
  <c r="W29" i="206"/>
  <c r="W30" i="206"/>
  <c r="W31" i="206"/>
  <c r="W32" i="206"/>
  <c r="W33" i="206"/>
  <c r="W34" i="206"/>
  <c r="W35" i="206"/>
  <c r="W36" i="206"/>
  <c r="W37" i="206"/>
  <c r="W38" i="206"/>
  <c r="W39" i="206"/>
  <c r="W40" i="206"/>
  <c r="W41" i="206"/>
  <c r="W42" i="206"/>
  <c r="W43" i="206"/>
  <c r="W44" i="206"/>
  <c r="W45" i="206"/>
  <c r="W46" i="206"/>
  <c r="W47" i="206"/>
  <c r="W48" i="206"/>
  <c r="W49" i="206"/>
  <c r="W50" i="206"/>
  <c r="W51" i="206"/>
  <c r="W52" i="206"/>
  <c r="W53" i="206"/>
  <c r="V12" i="206"/>
  <c r="V13" i="206"/>
  <c r="V14" i="206"/>
  <c r="V15" i="206"/>
  <c r="V16" i="206"/>
  <c r="V17" i="206"/>
  <c r="V18" i="206"/>
  <c r="V19" i="206"/>
  <c r="V20" i="206"/>
  <c r="V21" i="206"/>
  <c r="V22" i="206"/>
  <c r="V23" i="206"/>
  <c r="V24" i="206"/>
  <c r="V25" i="206"/>
  <c r="V26" i="206"/>
  <c r="V27" i="206"/>
  <c r="V28" i="206"/>
  <c r="V29" i="206"/>
  <c r="V30" i="206"/>
  <c r="V31" i="206"/>
  <c r="V32" i="206"/>
  <c r="V33" i="206"/>
  <c r="V34" i="206"/>
  <c r="V35" i="206"/>
  <c r="V36" i="206"/>
  <c r="V37" i="206"/>
  <c r="V38" i="206"/>
  <c r="V39" i="206"/>
  <c r="V40" i="206"/>
  <c r="V41" i="206"/>
  <c r="V42" i="206"/>
  <c r="V43" i="206"/>
  <c r="V44" i="206"/>
  <c r="V45" i="206"/>
  <c r="V46" i="206"/>
  <c r="V47" i="206"/>
  <c r="V48" i="206"/>
  <c r="V49" i="206"/>
  <c r="V50" i="206"/>
  <c r="V51" i="206"/>
  <c r="V52" i="206"/>
  <c r="V53" i="206"/>
  <c r="U12" i="206"/>
  <c r="U13" i="206"/>
  <c r="U14" i="206"/>
  <c r="U15" i="206"/>
  <c r="U16" i="206"/>
  <c r="U17" i="206"/>
  <c r="U18" i="206"/>
  <c r="U19" i="206"/>
  <c r="U20" i="206"/>
  <c r="U21" i="206"/>
  <c r="U22" i="206"/>
  <c r="U23" i="206"/>
  <c r="U24" i="206"/>
  <c r="U25" i="206"/>
  <c r="U26" i="206"/>
  <c r="U27" i="206"/>
  <c r="U28" i="206"/>
  <c r="U29" i="206"/>
  <c r="U30" i="206"/>
  <c r="U31" i="206"/>
  <c r="U32" i="206"/>
  <c r="U33" i="206"/>
  <c r="U34" i="206"/>
  <c r="U35" i="206"/>
  <c r="U36" i="206"/>
  <c r="U37" i="206"/>
  <c r="U38" i="206"/>
  <c r="U39" i="206"/>
  <c r="U40" i="206"/>
  <c r="U41" i="206"/>
  <c r="U42" i="206"/>
  <c r="U43" i="206"/>
  <c r="U44" i="206"/>
  <c r="U45" i="206"/>
  <c r="U46" i="206"/>
  <c r="U47" i="206"/>
  <c r="U48" i="206"/>
  <c r="U49" i="206"/>
  <c r="U50" i="206"/>
  <c r="U51" i="206"/>
  <c r="U52" i="206"/>
  <c r="U53" i="206"/>
  <c r="T12" i="206"/>
  <c r="T13" i="206"/>
  <c r="T14" i="206"/>
  <c r="T15" i="206"/>
  <c r="T16" i="206"/>
  <c r="T17" i="206"/>
  <c r="T18" i="206"/>
  <c r="T19" i="206"/>
  <c r="T20" i="206"/>
  <c r="T21" i="206"/>
  <c r="T22" i="206"/>
  <c r="T23" i="206"/>
  <c r="T24" i="206"/>
  <c r="T25" i="206"/>
  <c r="T26" i="206"/>
  <c r="T27" i="206"/>
  <c r="T28" i="206"/>
  <c r="T29" i="206"/>
  <c r="T30" i="206"/>
  <c r="T31" i="206"/>
  <c r="T32" i="206"/>
  <c r="T33" i="206"/>
  <c r="T34" i="206"/>
  <c r="T35" i="206"/>
  <c r="T36" i="206"/>
  <c r="T37" i="206"/>
  <c r="T38" i="206"/>
  <c r="T39" i="206"/>
  <c r="T40" i="206"/>
  <c r="T41" i="206"/>
  <c r="T42" i="206"/>
  <c r="T43" i="206"/>
  <c r="T44" i="206"/>
  <c r="T45" i="206"/>
  <c r="T46" i="206"/>
  <c r="T47" i="206"/>
  <c r="T48" i="206"/>
  <c r="T49" i="206"/>
  <c r="T50" i="206"/>
  <c r="T51" i="206"/>
  <c r="T52" i="206"/>
  <c r="T53" i="206"/>
  <c r="S12" i="206"/>
  <c r="S13" i="206"/>
  <c r="S14" i="206"/>
  <c r="S15" i="206"/>
  <c r="S16" i="206"/>
  <c r="S17" i="206"/>
  <c r="S18" i="206"/>
  <c r="S19" i="206"/>
  <c r="S20" i="206"/>
  <c r="S21" i="206"/>
  <c r="S22" i="206"/>
  <c r="S23" i="206"/>
  <c r="S24" i="206"/>
  <c r="S25" i="206"/>
  <c r="S26" i="206"/>
  <c r="S27" i="206"/>
  <c r="S28" i="206"/>
  <c r="S29" i="206"/>
  <c r="S30" i="206"/>
  <c r="S31" i="206"/>
  <c r="S32" i="206"/>
  <c r="S33" i="206"/>
  <c r="S34" i="206"/>
  <c r="S35" i="206"/>
  <c r="S36" i="206"/>
  <c r="S37" i="206"/>
  <c r="S38" i="206"/>
  <c r="S39" i="206"/>
  <c r="S40" i="206"/>
  <c r="S41" i="206"/>
  <c r="S42" i="206"/>
  <c r="S43" i="206"/>
  <c r="S44" i="206"/>
  <c r="S45" i="206"/>
  <c r="S46" i="206"/>
  <c r="S47" i="206"/>
  <c r="S48" i="206"/>
  <c r="S49" i="206"/>
  <c r="S50" i="206"/>
  <c r="S51" i="206"/>
  <c r="S52" i="206"/>
  <c r="S53" i="206"/>
  <c r="P12" i="206"/>
  <c r="P13" i="206"/>
  <c r="P14" i="206"/>
  <c r="P15" i="206"/>
  <c r="P16" i="206"/>
  <c r="P17" i="206"/>
  <c r="P18" i="206"/>
  <c r="P19" i="206"/>
  <c r="P20" i="206"/>
  <c r="P21" i="206"/>
  <c r="P22" i="206"/>
  <c r="P23" i="206"/>
  <c r="P24" i="206"/>
  <c r="P25" i="206"/>
  <c r="P26" i="206"/>
  <c r="P27" i="206"/>
  <c r="P28" i="206"/>
  <c r="P29" i="206"/>
  <c r="P30" i="206"/>
  <c r="P31" i="206"/>
  <c r="P32" i="206"/>
  <c r="P33" i="206"/>
  <c r="P34" i="206"/>
  <c r="P35" i="206"/>
  <c r="P36" i="206"/>
  <c r="P37" i="206"/>
  <c r="P38" i="206"/>
  <c r="P39" i="206"/>
  <c r="P40" i="206"/>
  <c r="P41" i="206"/>
  <c r="P42" i="206"/>
  <c r="P43" i="206"/>
  <c r="P44" i="206"/>
  <c r="P45" i="206"/>
  <c r="P46" i="206"/>
  <c r="P47" i="206"/>
  <c r="P48" i="206"/>
  <c r="P49" i="206"/>
  <c r="P50" i="206"/>
  <c r="P51" i="206"/>
  <c r="P52" i="206"/>
  <c r="P53" i="206"/>
  <c r="O12" i="206"/>
  <c r="O13" i="206"/>
  <c r="O14" i="206"/>
  <c r="O15" i="206"/>
  <c r="O16" i="206"/>
  <c r="O17" i="206"/>
  <c r="O18" i="206"/>
  <c r="O19" i="206"/>
  <c r="O20" i="206"/>
  <c r="O21" i="206"/>
  <c r="O22" i="206"/>
  <c r="O23" i="206"/>
  <c r="O24" i="206"/>
  <c r="O25" i="206"/>
  <c r="O26" i="206"/>
  <c r="O27" i="206"/>
  <c r="O28" i="206"/>
  <c r="O29" i="206"/>
  <c r="O30" i="206"/>
  <c r="O31" i="206"/>
  <c r="O32" i="206"/>
  <c r="O33" i="206"/>
  <c r="O34" i="206"/>
  <c r="O35" i="206"/>
  <c r="O36" i="206"/>
  <c r="O37" i="206"/>
  <c r="O38" i="206"/>
  <c r="O39" i="206"/>
  <c r="O40" i="206"/>
  <c r="O41" i="206"/>
  <c r="O42" i="206"/>
  <c r="O43" i="206"/>
  <c r="O44" i="206"/>
  <c r="O45" i="206"/>
  <c r="O46" i="206"/>
  <c r="O47" i="206"/>
  <c r="O48" i="206"/>
  <c r="O49" i="206"/>
  <c r="O50" i="206"/>
  <c r="O51" i="206"/>
  <c r="O52" i="206"/>
  <c r="O53" i="206"/>
  <c r="N12" i="206"/>
  <c r="N13" i="206"/>
  <c r="N14" i="206"/>
  <c r="N15" i="206"/>
  <c r="N16" i="206"/>
  <c r="N17" i="206"/>
  <c r="N18" i="206"/>
  <c r="N19" i="206"/>
  <c r="N20" i="206"/>
  <c r="N21" i="206"/>
  <c r="N22" i="206"/>
  <c r="N23" i="206"/>
  <c r="N24" i="206"/>
  <c r="N25" i="206"/>
  <c r="N26" i="206"/>
  <c r="N27" i="206"/>
  <c r="N28" i="206"/>
  <c r="N29" i="206"/>
  <c r="N30" i="206"/>
  <c r="N31" i="206"/>
  <c r="N32" i="206"/>
  <c r="N33" i="206"/>
  <c r="N34" i="206"/>
  <c r="N35" i="206"/>
  <c r="N36" i="206"/>
  <c r="N37" i="206"/>
  <c r="N38" i="206"/>
  <c r="N39" i="206"/>
  <c r="N40" i="206"/>
  <c r="N41" i="206"/>
  <c r="N42" i="206"/>
  <c r="N43" i="206"/>
  <c r="N44" i="206"/>
  <c r="N45" i="206"/>
  <c r="N46" i="206"/>
  <c r="N47" i="206"/>
  <c r="N48" i="206"/>
  <c r="N49" i="206"/>
  <c r="N50" i="206"/>
  <c r="N51" i="206"/>
  <c r="N52" i="206"/>
  <c r="N53" i="206"/>
  <c r="M12" i="206"/>
  <c r="M13" i="206"/>
  <c r="M14" i="206"/>
  <c r="M15" i="206"/>
  <c r="M16" i="206"/>
  <c r="M17" i="206"/>
  <c r="M18" i="206"/>
  <c r="M19" i="206"/>
  <c r="M20" i="206"/>
  <c r="M21" i="206"/>
  <c r="M22" i="206"/>
  <c r="M23" i="206"/>
  <c r="M24" i="206"/>
  <c r="M25" i="206"/>
  <c r="M26" i="206"/>
  <c r="M27" i="206"/>
  <c r="M28" i="206"/>
  <c r="M29" i="206"/>
  <c r="M30" i="206"/>
  <c r="M31" i="206"/>
  <c r="M32" i="206"/>
  <c r="M33" i="206"/>
  <c r="M34" i="206"/>
  <c r="M35" i="206"/>
  <c r="M36" i="206"/>
  <c r="M37" i="206"/>
  <c r="M38" i="206"/>
  <c r="M39" i="206"/>
  <c r="M40" i="206"/>
  <c r="M41" i="206"/>
  <c r="M42" i="206"/>
  <c r="M43" i="206"/>
  <c r="M44" i="206"/>
  <c r="M45" i="206"/>
  <c r="M46" i="206"/>
  <c r="M47" i="206"/>
  <c r="M48" i="206"/>
  <c r="M49" i="206"/>
  <c r="M50" i="206"/>
  <c r="M51" i="206"/>
  <c r="M52" i="206"/>
  <c r="M53" i="206"/>
  <c r="L12" i="206"/>
  <c r="L13" i="206"/>
  <c r="L14" i="206"/>
  <c r="L15" i="206"/>
  <c r="L16" i="206"/>
  <c r="L17" i="206"/>
  <c r="L18" i="206"/>
  <c r="L19" i="206"/>
  <c r="L20" i="206"/>
  <c r="L21" i="206"/>
  <c r="L22" i="206"/>
  <c r="L23" i="206"/>
  <c r="L24" i="206"/>
  <c r="L25" i="206"/>
  <c r="L26" i="206"/>
  <c r="L27" i="206"/>
  <c r="L28" i="206"/>
  <c r="L29" i="206"/>
  <c r="L30" i="206"/>
  <c r="L31" i="206"/>
  <c r="L32" i="206"/>
  <c r="L33" i="206"/>
  <c r="L34" i="206"/>
  <c r="L35" i="206"/>
  <c r="L36" i="206"/>
  <c r="L37" i="206"/>
  <c r="L38" i="206"/>
  <c r="L39" i="206"/>
  <c r="L40" i="206"/>
  <c r="L41" i="206"/>
  <c r="L42" i="206"/>
  <c r="L43" i="206"/>
  <c r="L44" i="206"/>
  <c r="L45" i="206"/>
  <c r="L46" i="206"/>
  <c r="L47" i="206"/>
  <c r="L48" i="206"/>
  <c r="L49" i="206"/>
  <c r="L50" i="206"/>
  <c r="L51" i="206"/>
  <c r="L52" i="206"/>
  <c r="L53" i="206"/>
  <c r="K12" i="206"/>
  <c r="K13" i="206"/>
  <c r="K14" i="206"/>
  <c r="K15" i="206"/>
  <c r="K16" i="206"/>
  <c r="K17" i="206"/>
  <c r="K18" i="206"/>
  <c r="K19" i="206"/>
  <c r="K20" i="206"/>
  <c r="K21" i="206"/>
  <c r="K22" i="206"/>
  <c r="K23" i="206"/>
  <c r="K24" i="206"/>
  <c r="K25" i="206"/>
  <c r="K26" i="206"/>
  <c r="K27" i="206"/>
  <c r="K28" i="206"/>
  <c r="K29" i="206"/>
  <c r="K30" i="206"/>
  <c r="K31" i="206"/>
  <c r="K32" i="206"/>
  <c r="K33" i="206"/>
  <c r="K34" i="206"/>
  <c r="K35" i="206"/>
  <c r="K36" i="206"/>
  <c r="K37" i="206"/>
  <c r="K38" i="206"/>
  <c r="K39" i="206"/>
  <c r="K40" i="206"/>
  <c r="K41" i="206"/>
  <c r="K42" i="206"/>
  <c r="K43" i="206"/>
  <c r="K44" i="206"/>
  <c r="K45" i="206"/>
  <c r="K46" i="206"/>
  <c r="K47" i="206"/>
  <c r="K48" i="206"/>
  <c r="K49" i="206"/>
  <c r="K50" i="206"/>
  <c r="K51" i="206"/>
  <c r="K52" i="206"/>
  <c r="K53" i="206"/>
  <c r="J12" i="206"/>
  <c r="J13" i="206"/>
  <c r="J14" i="206"/>
  <c r="J15" i="206"/>
  <c r="J16" i="206"/>
  <c r="J17" i="206"/>
  <c r="J18" i="206"/>
  <c r="J19" i="206"/>
  <c r="J20" i="206"/>
  <c r="J21" i="206"/>
  <c r="J22" i="206"/>
  <c r="J23" i="206"/>
  <c r="J24" i="206"/>
  <c r="J25" i="206"/>
  <c r="J26" i="206"/>
  <c r="J27" i="206"/>
  <c r="J28" i="206"/>
  <c r="J29" i="206"/>
  <c r="J30" i="206"/>
  <c r="J31" i="206"/>
  <c r="J32" i="206"/>
  <c r="J33" i="206"/>
  <c r="J34" i="206"/>
  <c r="J35" i="206"/>
  <c r="J36" i="206"/>
  <c r="J37" i="206"/>
  <c r="J38" i="206"/>
  <c r="J39" i="206"/>
  <c r="J40" i="206"/>
  <c r="J41" i="206"/>
  <c r="J42" i="206"/>
  <c r="J43" i="206"/>
  <c r="J44" i="206"/>
  <c r="J45" i="206"/>
  <c r="J46" i="206"/>
  <c r="J47" i="206"/>
  <c r="J48" i="206"/>
  <c r="J49" i="206"/>
  <c r="J50" i="206"/>
  <c r="J51" i="206"/>
  <c r="J52" i="206"/>
  <c r="J53" i="206"/>
  <c r="I12" i="206"/>
  <c r="I13" i="206"/>
  <c r="I14" i="206"/>
  <c r="I15" i="206"/>
  <c r="I16" i="206"/>
  <c r="I17" i="206"/>
  <c r="I18" i="206"/>
  <c r="I19" i="206"/>
  <c r="I20" i="206"/>
  <c r="I21" i="206"/>
  <c r="I22" i="206"/>
  <c r="I23" i="206"/>
  <c r="I24" i="206"/>
  <c r="I25" i="206"/>
  <c r="I26" i="206"/>
  <c r="I27" i="206"/>
  <c r="I28" i="206"/>
  <c r="I29" i="206"/>
  <c r="I30" i="206"/>
  <c r="I31" i="206"/>
  <c r="I32" i="206"/>
  <c r="I33" i="206"/>
  <c r="I34" i="206"/>
  <c r="I35" i="206"/>
  <c r="I36" i="206"/>
  <c r="I37" i="206"/>
  <c r="I38" i="206"/>
  <c r="I39" i="206"/>
  <c r="I40" i="206"/>
  <c r="I41" i="206"/>
  <c r="I42" i="206"/>
  <c r="I43" i="206"/>
  <c r="I44" i="206"/>
  <c r="I45" i="206"/>
  <c r="I46" i="206"/>
  <c r="I47" i="206"/>
  <c r="I48" i="206"/>
  <c r="I49" i="206"/>
  <c r="I50" i="206"/>
  <c r="I51" i="206"/>
  <c r="I52" i="206"/>
  <c r="I53" i="206"/>
  <c r="H12" i="206"/>
  <c r="H13" i="206"/>
  <c r="H14" i="206"/>
  <c r="H15" i="206"/>
  <c r="H16" i="206"/>
  <c r="H17" i="206"/>
  <c r="H18" i="206"/>
  <c r="H19" i="206"/>
  <c r="H20" i="206"/>
  <c r="H21" i="206"/>
  <c r="H22" i="206"/>
  <c r="H23" i="206"/>
  <c r="H24" i="206"/>
  <c r="H25" i="206"/>
  <c r="H26" i="206"/>
  <c r="H27" i="206"/>
  <c r="H28" i="206"/>
  <c r="H29" i="206"/>
  <c r="H30" i="206"/>
  <c r="H31" i="206"/>
  <c r="H32" i="206"/>
  <c r="H33" i="206"/>
  <c r="H34" i="206"/>
  <c r="H35" i="206"/>
  <c r="H36" i="206"/>
  <c r="H37" i="206"/>
  <c r="H38" i="206"/>
  <c r="H39" i="206"/>
  <c r="H40" i="206"/>
  <c r="H41" i="206"/>
  <c r="H42" i="206"/>
  <c r="H43" i="206"/>
  <c r="H44" i="206"/>
  <c r="H45" i="206"/>
  <c r="H46" i="206"/>
  <c r="H47" i="206"/>
  <c r="H48" i="206"/>
  <c r="H49" i="206"/>
  <c r="H50" i="206"/>
  <c r="H51" i="206"/>
  <c r="H52" i="206"/>
  <c r="H53" i="206"/>
  <c r="G12" i="206"/>
  <c r="G13" i="206"/>
  <c r="G14" i="206"/>
  <c r="G15" i="206"/>
  <c r="G16" i="206"/>
  <c r="G17" i="206"/>
  <c r="G18" i="206"/>
  <c r="G19" i="206"/>
  <c r="G20" i="206"/>
  <c r="G21" i="206"/>
  <c r="G22" i="206"/>
  <c r="G23" i="206"/>
  <c r="G24" i="206"/>
  <c r="G25" i="206"/>
  <c r="G26" i="206"/>
  <c r="G27" i="206"/>
  <c r="G28" i="206"/>
  <c r="G29" i="206"/>
  <c r="G30" i="206"/>
  <c r="G31" i="206"/>
  <c r="G32" i="206"/>
  <c r="G33" i="206"/>
  <c r="G34" i="206"/>
  <c r="G35" i="206"/>
  <c r="G36" i="206"/>
  <c r="G37" i="206"/>
  <c r="G38" i="206"/>
  <c r="G39" i="206"/>
  <c r="G40" i="206"/>
  <c r="G41" i="206"/>
  <c r="G42" i="206"/>
  <c r="G43" i="206"/>
  <c r="G44" i="206"/>
  <c r="G45" i="206"/>
  <c r="G46" i="206"/>
  <c r="G47" i="206"/>
  <c r="G48" i="206"/>
  <c r="G49" i="206"/>
  <c r="G50" i="206"/>
  <c r="G51" i="206"/>
  <c r="G52" i="206"/>
  <c r="G53" i="206"/>
  <c r="F12" i="206"/>
  <c r="F13" i="206"/>
  <c r="F14" i="206"/>
  <c r="F15" i="206"/>
  <c r="F16" i="206"/>
  <c r="F17" i="206"/>
  <c r="F18" i="206"/>
  <c r="F19" i="206"/>
  <c r="F20" i="206"/>
  <c r="F21" i="206"/>
  <c r="F22" i="206"/>
  <c r="F23" i="206"/>
  <c r="F24" i="206"/>
  <c r="F25" i="206"/>
  <c r="F26" i="206"/>
  <c r="F27" i="206"/>
  <c r="F28" i="206"/>
  <c r="F29" i="206"/>
  <c r="F30" i="206"/>
  <c r="F31" i="206"/>
  <c r="F32" i="206"/>
  <c r="F33" i="206"/>
  <c r="F34" i="206"/>
  <c r="F35" i="206"/>
  <c r="F36" i="206"/>
  <c r="F37" i="206"/>
  <c r="F38" i="206"/>
  <c r="F39" i="206"/>
  <c r="F40" i="206"/>
  <c r="F41" i="206"/>
  <c r="F42" i="206"/>
  <c r="F43" i="206"/>
  <c r="F44" i="206"/>
  <c r="F45" i="206"/>
  <c r="F46" i="206"/>
  <c r="F47" i="206"/>
  <c r="F48" i="206"/>
  <c r="F49" i="206"/>
  <c r="F50" i="206"/>
  <c r="F51" i="206"/>
  <c r="F52" i="206"/>
  <c r="F53" i="206"/>
  <c r="E12" i="206"/>
  <c r="E13" i="206"/>
  <c r="E14" i="206"/>
  <c r="E15" i="206"/>
  <c r="E16" i="206"/>
  <c r="E17" i="206"/>
  <c r="E18" i="206"/>
  <c r="E19" i="206"/>
  <c r="E20" i="206"/>
  <c r="E21" i="206"/>
  <c r="E22" i="206"/>
  <c r="E23" i="206"/>
  <c r="E24" i="206"/>
  <c r="E25" i="206"/>
  <c r="E26" i="206"/>
  <c r="E27" i="206"/>
  <c r="E28" i="206"/>
  <c r="E29" i="206"/>
  <c r="E30" i="206"/>
  <c r="E31" i="206"/>
  <c r="E32" i="206"/>
  <c r="E33" i="206"/>
  <c r="E34" i="206"/>
  <c r="E35" i="206"/>
  <c r="E36" i="206"/>
  <c r="E37" i="206"/>
  <c r="E38" i="206"/>
  <c r="E39" i="206"/>
  <c r="E40" i="206"/>
  <c r="E41" i="206"/>
  <c r="E42" i="206"/>
  <c r="E43" i="206"/>
  <c r="E44" i="206"/>
  <c r="E45" i="206"/>
  <c r="E46" i="206"/>
  <c r="E47" i="206"/>
  <c r="E48" i="206"/>
  <c r="E49" i="206"/>
  <c r="E50" i="206"/>
  <c r="E51" i="206"/>
  <c r="E52" i="206"/>
  <c r="E53" i="206"/>
  <c r="AD11" i="206"/>
  <c r="AC11" i="206"/>
  <c r="AB11" i="206"/>
  <c r="AA11" i="206"/>
  <c r="Z11" i="206"/>
  <c r="Y11" i="206"/>
  <c r="X11" i="206"/>
  <c r="W11" i="206"/>
  <c r="V11" i="206"/>
  <c r="U11" i="206"/>
  <c r="T11" i="206"/>
  <c r="S11" i="206"/>
  <c r="P11" i="206"/>
  <c r="O11" i="206"/>
  <c r="N11" i="206"/>
  <c r="M11" i="206"/>
  <c r="L11" i="206"/>
  <c r="K11" i="206"/>
  <c r="J11" i="206"/>
  <c r="I11" i="206"/>
  <c r="H11" i="206"/>
  <c r="G11" i="206"/>
  <c r="F11" i="206"/>
  <c r="E11" i="206"/>
  <c r="AC47" i="203"/>
  <c r="AC58" i="203" s="1"/>
  <c r="AB47" i="203"/>
  <c r="AA47" i="203"/>
  <c r="Z47" i="203"/>
  <c r="Y47" i="203"/>
  <c r="X47" i="203"/>
  <c r="X53" i="203" s="1"/>
  <c r="W47" i="203"/>
  <c r="W58" i="203" s="1"/>
  <c r="V47" i="203"/>
  <c r="L51" i="205"/>
  <c r="L62" i="205" s="1"/>
  <c r="K51" i="205"/>
  <c r="L51" i="204"/>
  <c r="L62" i="204" s="1"/>
  <c r="K51" i="204"/>
  <c r="AD12" i="202"/>
  <c r="AD13" i="202"/>
  <c r="AD14" i="202"/>
  <c r="AD15" i="202"/>
  <c r="AD16" i="202"/>
  <c r="AD17" i="202"/>
  <c r="AD18" i="202"/>
  <c r="AD19" i="202"/>
  <c r="AD20" i="202"/>
  <c r="AD21" i="202"/>
  <c r="AD22" i="202"/>
  <c r="AD23" i="202"/>
  <c r="AD24" i="202"/>
  <c r="AD25" i="202"/>
  <c r="AD26" i="202"/>
  <c r="AD27" i="202"/>
  <c r="AD28" i="202"/>
  <c r="AD29" i="202"/>
  <c r="AD30" i="202"/>
  <c r="AD31" i="202"/>
  <c r="AD32" i="202"/>
  <c r="AD33" i="202"/>
  <c r="AD34" i="202"/>
  <c r="AD35" i="202"/>
  <c r="AD36" i="202"/>
  <c r="AD37" i="202"/>
  <c r="AD38" i="202"/>
  <c r="AD39" i="202"/>
  <c r="AD40" i="202"/>
  <c r="AD41" i="202"/>
  <c r="AD42" i="202"/>
  <c r="AD43" i="202"/>
  <c r="AD44" i="202"/>
  <c r="AD45" i="202"/>
  <c r="AD46" i="202"/>
  <c r="AD47" i="202"/>
  <c r="AD48" i="202"/>
  <c r="AD49" i="202"/>
  <c r="AD50" i="202"/>
  <c r="AD51" i="202"/>
  <c r="AD52" i="202"/>
  <c r="AD53" i="202"/>
  <c r="AC12" i="202"/>
  <c r="AC13" i="202"/>
  <c r="AC14" i="202"/>
  <c r="AC15" i="202"/>
  <c r="AC16" i="202"/>
  <c r="AC17" i="202"/>
  <c r="AC18" i="202"/>
  <c r="AC19" i="202"/>
  <c r="AC20" i="202"/>
  <c r="AC21" i="202"/>
  <c r="AC22" i="202"/>
  <c r="AC23" i="202"/>
  <c r="AC24" i="202"/>
  <c r="AC25" i="202"/>
  <c r="AC26" i="202"/>
  <c r="AC27" i="202"/>
  <c r="AC28" i="202"/>
  <c r="AC29" i="202"/>
  <c r="AC30" i="202"/>
  <c r="AC31" i="202"/>
  <c r="AC32" i="202"/>
  <c r="AC33" i="202"/>
  <c r="AC34" i="202"/>
  <c r="AC35" i="202"/>
  <c r="AC36" i="202"/>
  <c r="AC37" i="202"/>
  <c r="AC38" i="202"/>
  <c r="AC39" i="202"/>
  <c r="AC40" i="202"/>
  <c r="AC41" i="202"/>
  <c r="AC42" i="202"/>
  <c r="AC43" i="202"/>
  <c r="AC44" i="202"/>
  <c r="AC45" i="202"/>
  <c r="AC46" i="202"/>
  <c r="AC47" i="202"/>
  <c r="AC48" i="202"/>
  <c r="AC49" i="202"/>
  <c r="AC50" i="202"/>
  <c r="AC51" i="202"/>
  <c r="AC52" i="202"/>
  <c r="AC53" i="202"/>
  <c r="AB12" i="202"/>
  <c r="AB13" i="202"/>
  <c r="AB14" i="202"/>
  <c r="AB15" i="202"/>
  <c r="AB16" i="202"/>
  <c r="AB17" i="202"/>
  <c r="AB18" i="202"/>
  <c r="AB19" i="202"/>
  <c r="AB20" i="202"/>
  <c r="AB21" i="202"/>
  <c r="AB22" i="202"/>
  <c r="AB23" i="202"/>
  <c r="AB24" i="202"/>
  <c r="AB25" i="202"/>
  <c r="AB26" i="202"/>
  <c r="AB27" i="202"/>
  <c r="AB28" i="202"/>
  <c r="AB29" i="202"/>
  <c r="AB30" i="202"/>
  <c r="AB31" i="202"/>
  <c r="AB32" i="202"/>
  <c r="AB33" i="202"/>
  <c r="AB34" i="202"/>
  <c r="AB35" i="202"/>
  <c r="AB36" i="202"/>
  <c r="AB37" i="202"/>
  <c r="AB38" i="202"/>
  <c r="AB39" i="202"/>
  <c r="AB40" i="202"/>
  <c r="AB41" i="202"/>
  <c r="AB42" i="202"/>
  <c r="AB43" i="202"/>
  <c r="AB44" i="202"/>
  <c r="AB45" i="202"/>
  <c r="AB46" i="202"/>
  <c r="AB47" i="202"/>
  <c r="AB48" i="202"/>
  <c r="AB49" i="202"/>
  <c r="AB50" i="202"/>
  <c r="AB51" i="202"/>
  <c r="AB52" i="202"/>
  <c r="AB53" i="202"/>
  <c r="AA12" i="202"/>
  <c r="AA13" i="202"/>
  <c r="AA14" i="202"/>
  <c r="AA15" i="202"/>
  <c r="AA16" i="202"/>
  <c r="AA17" i="202"/>
  <c r="AA18" i="202"/>
  <c r="AA19" i="202"/>
  <c r="AA20" i="202"/>
  <c r="AA21" i="202"/>
  <c r="AA22" i="202"/>
  <c r="AA23" i="202"/>
  <c r="AA24" i="202"/>
  <c r="AA25" i="202"/>
  <c r="AA26" i="202"/>
  <c r="AA27" i="202"/>
  <c r="AA28" i="202"/>
  <c r="AA29" i="202"/>
  <c r="AA30" i="202"/>
  <c r="AA31" i="202"/>
  <c r="AA32" i="202"/>
  <c r="AA33" i="202"/>
  <c r="AA34" i="202"/>
  <c r="AA35" i="202"/>
  <c r="AA36" i="202"/>
  <c r="AA37" i="202"/>
  <c r="AA38" i="202"/>
  <c r="AA39" i="202"/>
  <c r="AA40" i="202"/>
  <c r="AA41" i="202"/>
  <c r="AA42" i="202"/>
  <c r="AA43" i="202"/>
  <c r="AA44" i="202"/>
  <c r="AA45" i="202"/>
  <c r="AA46" i="202"/>
  <c r="AA47" i="202"/>
  <c r="AA48" i="202"/>
  <c r="AA49" i="202"/>
  <c r="AA50" i="202"/>
  <c r="AA51" i="202"/>
  <c r="AA52" i="202"/>
  <c r="AA53" i="202"/>
  <c r="Z12" i="202"/>
  <c r="Z13" i="202"/>
  <c r="Z14" i="202"/>
  <c r="Z15" i="202"/>
  <c r="Z16" i="202"/>
  <c r="Z17" i="202"/>
  <c r="Z18" i="202"/>
  <c r="Z19" i="202"/>
  <c r="Z20" i="202"/>
  <c r="Z21" i="202"/>
  <c r="Z22" i="202"/>
  <c r="Z23" i="202"/>
  <c r="Z24" i="202"/>
  <c r="Z25" i="202"/>
  <c r="Z26" i="202"/>
  <c r="Z27" i="202"/>
  <c r="Z28" i="202"/>
  <c r="Z29" i="202"/>
  <c r="Z30" i="202"/>
  <c r="Z31" i="202"/>
  <c r="Z32" i="202"/>
  <c r="Z33" i="202"/>
  <c r="Z34" i="202"/>
  <c r="Z35" i="202"/>
  <c r="Z36" i="202"/>
  <c r="Z37" i="202"/>
  <c r="Z38" i="202"/>
  <c r="Z39" i="202"/>
  <c r="Z40" i="202"/>
  <c r="Z41" i="202"/>
  <c r="Z42" i="202"/>
  <c r="Z43" i="202"/>
  <c r="Z44" i="202"/>
  <c r="Z45" i="202"/>
  <c r="Z46" i="202"/>
  <c r="Z47" i="202"/>
  <c r="Z48" i="202"/>
  <c r="Z49" i="202"/>
  <c r="Z50" i="202"/>
  <c r="Z51" i="202"/>
  <c r="Z52" i="202"/>
  <c r="Z53" i="202"/>
  <c r="Y12" i="202"/>
  <c r="Y13" i="202"/>
  <c r="Y14" i="202"/>
  <c r="Y15" i="202"/>
  <c r="Y16" i="202"/>
  <c r="Y17" i="202"/>
  <c r="Y18" i="202"/>
  <c r="Y19" i="202"/>
  <c r="Y20" i="202"/>
  <c r="Y21" i="202"/>
  <c r="Y22" i="202"/>
  <c r="Y23" i="202"/>
  <c r="Y24" i="202"/>
  <c r="Y25" i="202"/>
  <c r="Y26" i="202"/>
  <c r="Y27" i="202"/>
  <c r="Y28" i="202"/>
  <c r="Y29" i="202"/>
  <c r="Y30" i="202"/>
  <c r="Y31" i="202"/>
  <c r="Y32" i="202"/>
  <c r="Y33" i="202"/>
  <c r="Y34" i="202"/>
  <c r="Y35" i="202"/>
  <c r="Y36" i="202"/>
  <c r="Y37" i="202"/>
  <c r="Y38" i="202"/>
  <c r="Y39" i="202"/>
  <c r="Y40" i="202"/>
  <c r="Y41" i="202"/>
  <c r="Y42" i="202"/>
  <c r="Y43" i="202"/>
  <c r="Y44" i="202"/>
  <c r="Y45" i="202"/>
  <c r="Y46" i="202"/>
  <c r="Y47" i="202"/>
  <c r="Y48" i="202"/>
  <c r="Y49" i="202"/>
  <c r="Y50" i="202"/>
  <c r="Y51" i="202"/>
  <c r="Y52" i="202"/>
  <c r="Y53" i="202"/>
  <c r="X12" i="202"/>
  <c r="X13" i="202"/>
  <c r="X14" i="202"/>
  <c r="X15" i="202"/>
  <c r="X16" i="202"/>
  <c r="X17" i="202"/>
  <c r="X18" i="202"/>
  <c r="X19" i="202"/>
  <c r="X20" i="202"/>
  <c r="X21" i="202"/>
  <c r="X22" i="202"/>
  <c r="X23" i="202"/>
  <c r="X24" i="202"/>
  <c r="X25" i="202"/>
  <c r="X26" i="202"/>
  <c r="X27" i="202"/>
  <c r="X28" i="202"/>
  <c r="X29" i="202"/>
  <c r="X30" i="202"/>
  <c r="X31" i="202"/>
  <c r="X32" i="202"/>
  <c r="X33" i="202"/>
  <c r="X34" i="202"/>
  <c r="X35" i="202"/>
  <c r="X36" i="202"/>
  <c r="X37" i="202"/>
  <c r="X38" i="202"/>
  <c r="X39" i="202"/>
  <c r="X40" i="202"/>
  <c r="X41" i="202"/>
  <c r="X42" i="202"/>
  <c r="X43" i="202"/>
  <c r="X44" i="202"/>
  <c r="X45" i="202"/>
  <c r="X46" i="202"/>
  <c r="X47" i="202"/>
  <c r="X48" i="202"/>
  <c r="X49" i="202"/>
  <c r="X50" i="202"/>
  <c r="X51" i="202"/>
  <c r="X52" i="202"/>
  <c r="X53" i="202"/>
  <c r="W12" i="202"/>
  <c r="W13" i="202"/>
  <c r="W14" i="202"/>
  <c r="W15" i="202"/>
  <c r="W16" i="202"/>
  <c r="W17" i="202"/>
  <c r="W18" i="202"/>
  <c r="W19" i="202"/>
  <c r="W20" i="202"/>
  <c r="W21" i="202"/>
  <c r="W22" i="202"/>
  <c r="W23" i="202"/>
  <c r="W24" i="202"/>
  <c r="W25" i="202"/>
  <c r="W26" i="202"/>
  <c r="W27" i="202"/>
  <c r="W28" i="202"/>
  <c r="W29" i="202"/>
  <c r="W30" i="202"/>
  <c r="W31" i="202"/>
  <c r="W32" i="202"/>
  <c r="W33" i="202"/>
  <c r="W34" i="202"/>
  <c r="W35" i="202"/>
  <c r="W36" i="202"/>
  <c r="W37" i="202"/>
  <c r="W38" i="202"/>
  <c r="W39" i="202"/>
  <c r="W40" i="202"/>
  <c r="W41" i="202"/>
  <c r="W42" i="202"/>
  <c r="W43" i="202"/>
  <c r="W44" i="202"/>
  <c r="W45" i="202"/>
  <c r="W46" i="202"/>
  <c r="W47" i="202"/>
  <c r="W48" i="202"/>
  <c r="W49" i="202"/>
  <c r="W50" i="202"/>
  <c r="W51" i="202"/>
  <c r="W52" i="202"/>
  <c r="W53" i="202"/>
  <c r="V12" i="202"/>
  <c r="V13" i="202"/>
  <c r="V14" i="202"/>
  <c r="V15" i="202"/>
  <c r="V16" i="202"/>
  <c r="V17" i="202"/>
  <c r="V18" i="202"/>
  <c r="V19" i="202"/>
  <c r="V20" i="202"/>
  <c r="V21" i="202"/>
  <c r="V22" i="202"/>
  <c r="V23" i="202"/>
  <c r="V24" i="202"/>
  <c r="V25" i="202"/>
  <c r="V26" i="202"/>
  <c r="V27" i="202"/>
  <c r="V28" i="202"/>
  <c r="V29" i="202"/>
  <c r="V30" i="202"/>
  <c r="V31" i="202"/>
  <c r="V32" i="202"/>
  <c r="V33" i="202"/>
  <c r="V34" i="202"/>
  <c r="V35" i="202"/>
  <c r="V36" i="202"/>
  <c r="V37" i="202"/>
  <c r="V38" i="202"/>
  <c r="V39" i="202"/>
  <c r="V40" i="202"/>
  <c r="V41" i="202"/>
  <c r="V42" i="202"/>
  <c r="V43" i="202"/>
  <c r="V44" i="202"/>
  <c r="V45" i="202"/>
  <c r="V46" i="202"/>
  <c r="V47" i="202"/>
  <c r="V48" i="202"/>
  <c r="V49" i="202"/>
  <c r="V50" i="202"/>
  <c r="V51" i="202"/>
  <c r="V52" i="202"/>
  <c r="V53" i="202"/>
  <c r="U12" i="202"/>
  <c r="U13" i="202"/>
  <c r="U14" i="202"/>
  <c r="U15" i="202"/>
  <c r="U16" i="202"/>
  <c r="U17" i="202"/>
  <c r="U18" i="202"/>
  <c r="U19" i="202"/>
  <c r="U20" i="202"/>
  <c r="U21" i="202"/>
  <c r="U22" i="202"/>
  <c r="U23" i="202"/>
  <c r="U24" i="202"/>
  <c r="U25" i="202"/>
  <c r="U26" i="202"/>
  <c r="U27" i="202"/>
  <c r="U28" i="202"/>
  <c r="U29" i="202"/>
  <c r="U30" i="202"/>
  <c r="U31" i="202"/>
  <c r="U32" i="202"/>
  <c r="U33" i="202"/>
  <c r="U34" i="202"/>
  <c r="U35" i="202"/>
  <c r="U36" i="202"/>
  <c r="U37" i="202"/>
  <c r="U38" i="202"/>
  <c r="U39" i="202"/>
  <c r="U40" i="202"/>
  <c r="U41" i="202"/>
  <c r="U42" i="202"/>
  <c r="U43" i="202"/>
  <c r="U44" i="202"/>
  <c r="U45" i="202"/>
  <c r="U46" i="202"/>
  <c r="U47" i="202"/>
  <c r="U48" i="202"/>
  <c r="U49" i="202"/>
  <c r="U50" i="202"/>
  <c r="U51" i="202"/>
  <c r="U52" i="202"/>
  <c r="U53" i="202"/>
  <c r="T12" i="202"/>
  <c r="T13" i="202"/>
  <c r="T14" i="202"/>
  <c r="T15" i="202"/>
  <c r="T16" i="202"/>
  <c r="T17" i="202"/>
  <c r="T18" i="202"/>
  <c r="T19" i="202"/>
  <c r="T20" i="202"/>
  <c r="T21" i="202"/>
  <c r="T22" i="202"/>
  <c r="T23" i="202"/>
  <c r="T24" i="202"/>
  <c r="T25" i="202"/>
  <c r="T26" i="202"/>
  <c r="T27" i="202"/>
  <c r="T28" i="202"/>
  <c r="T29" i="202"/>
  <c r="T30" i="202"/>
  <c r="T31" i="202"/>
  <c r="T32" i="202"/>
  <c r="T33" i="202"/>
  <c r="T34" i="202"/>
  <c r="T35" i="202"/>
  <c r="T36" i="202"/>
  <c r="T37" i="202"/>
  <c r="T38" i="202"/>
  <c r="T39" i="202"/>
  <c r="T40" i="202"/>
  <c r="T41" i="202"/>
  <c r="T42" i="202"/>
  <c r="T43" i="202"/>
  <c r="T44" i="202"/>
  <c r="T45" i="202"/>
  <c r="T46" i="202"/>
  <c r="T47" i="202"/>
  <c r="T48" i="202"/>
  <c r="T49" i="202"/>
  <c r="T50" i="202"/>
  <c r="T51" i="202"/>
  <c r="T52" i="202"/>
  <c r="T53" i="202"/>
  <c r="S12" i="202"/>
  <c r="S13" i="202"/>
  <c r="S14" i="202"/>
  <c r="S15" i="202"/>
  <c r="S16" i="202"/>
  <c r="S17" i="202"/>
  <c r="S18" i="202"/>
  <c r="S19" i="202"/>
  <c r="S20" i="202"/>
  <c r="S21" i="202"/>
  <c r="S22" i="202"/>
  <c r="S23" i="202"/>
  <c r="S24" i="202"/>
  <c r="S25" i="202"/>
  <c r="S26" i="202"/>
  <c r="S27" i="202"/>
  <c r="S28" i="202"/>
  <c r="S29" i="202"/>
  <c r="S30" i="202"/>
  <c r="S31" i="202"/>
  <c r="S32" i="202"/>
  <c r="S33" i="202"/>
  <c r="S34" i="202"/>
  <c r="S35" i="202"/>
  <c r="S36" i="202"/>
  <c r="S37" i="202"/>
  <c r="S38" i="202"/>
  <c r="S39" i="202"/>
  <c r="S40" i="202"/>
  <c r="S41" i="202"/>
  <c r="S42" i="202"/>
  <c r="S43" i="202"/>
  <c r="S44" i="202"/>
  <c r="S45" i="202"/>
  <c r="S46" i="202"/>
  <c r="S47" i="202"/>
  <c r="S48" i="202"/>
  <c r="S49" i="202"/>
  <c r="S50" i="202"/>
  <c r="S51" i="202"/>
  <c r="S52" i="202"/>
  <c r="S53" i="202"/>
  <c r="P12" i="202"/>
  <c r="P13" i="202"/>
  <c r="P14" i="202"/>
  <c r="P15" i="202"/>
  <c r="P16" i="202"/>
  <c r="P17" i="202"/>
  <c r="P18" i="202"/>
  <c r="P19" i="202"/>
  <c r="P20" i="202"/>
  <c r="P21" i="202"/>
  <c r="P22" i="202"/>
  <c r="P23" i="202"/>
  <c r="P24" i="202"/>
  <c r="P25" i="202"/>
  <c r="P26" i="202"/>
  <c r="P27" i="202"/>
  <c r="P28" i="202"/>
  <c r="P29" i="202"/>
  <c r="P30" i="202"/>
  <c r="P31" i="202"/>
  <c r="P32" i="202"/>
  <c r="P33" i="202"/>
  <c r="P34" i="202"/>
  <c r="P35" i="202"/>
  <c r="P36" i="202"/>
  <c r="P37" i="202"/>
  <c r="P38" i="202"/>
  <c r="P39" i="202"/>
  <c r="P40" i="202"/>
  <c r="P41" i="202"/>
  <c r="P42" i="202"/>
  <c r="P43" i="202"/>
  <c r="P44" i="202"/>
  <c r="P45" i="202"/>
  <c r="P46" i="202"/>
  <c r="P47" i="202"/>
  <c r="P48" i="202"/>
  <c r="P49" i="202"/>
  <c r="P50" i="202"/>
  <c r="P51" i="202"/>
  <c r="P52" i="202"/>
  <c r="P53" i="202"/>
  <c r="O12" i="202"/>
  <c r="O13" i="202"/>
  <c r="O14" i="202"/>
  <c r="O15" i="202"/>
  <c r="O16" i="202"/>
  <c r="O17" i="202"/>
  <c r="O18" i="202"/>
  <c r="O19" i="202"/>
  <c r="O20" i="202"/>
  <c r="O21" i="202"/>
  <c r="O22" i="202"/>
  <c r="O23" i="202"/>
  <c r="O24" i="202"/>
  <c r="O25" i="202"/>
  <c r="O26" i="202"/>
  <c r="O27" i="202"/>
  <c r="O28" i="202"/>
  <c r="O29" i="202"/>
  <c r="O30" i="202"/>
  <c r="O31" i="202"/>
  <c r="O32" i="202"/>
  <c r="O33" i="202"/>
  <c r="O34" i="202"/>
  <c r="O35" i="202"/>
  <c r="O36" i="202"/>
  <c r="O37" i="202"/>
  <c r="O38" i="202"/>
  <c r="O39" i="202"/>
  <c r="O40" i="202"/>
  <c r="O41" i="202"/>
  <c r="O42" i="202"/>
  <c r="O43" i="202"/>
  <c r="O44" i="202"/>
  <c r="O45" i="202"/>
  <c r="O46" i="202"/>
  <c r="O47" i="202"/>
  <c r="O48" i="202"/>
  <c r="O49" i="202"/>
  <c r="O50" i="202"/>
  <c r="O51" i="202"/>
  <c r="O52" i="202"/>
  <c r="O53" i="202"/>
  <c r="N12" i="202"/>
  <c r="N13" i="202"/>
  <c r="N14" i="202"/>
  <c r="N15" i="202"/>
  <c r="N16" i="202"/>
  <c r="N17" i="202"/>
  <c r="N18" i="202"/>
  <c r="N19" i="202"/>
  <c r="N20" i="202"/>
  <c r="N21" i="202"/>
  <c r="N22" i="202"/>
  <c r="N23" i="202"/>
  <c r="N24" i="202"/>
  <c r="N25" i="202"/>
  <c r="N26" i="202"/>
  <c r="N27" i="202"/>
  <c r="N28" i="202"/>
  <c r="N29" i="202"/>
  <c r="N30" i="202"/>
  <c r="N31" i="202"/>
  <c r="N32" i="202"/>
  <c r="N33" i="202"/>
  <c r="N34" i="202"/>
  <c r="N35" i="202"/>
  <c r="N36" i="202"/>
  <c r="N37" i="202"/>
  <c r="N38" i="202"/>
  <c r="N39" i="202"/>
  <c r="N40" i="202"/>
  <c r="N41" i="202"/>
  <c r="N42" i="202"/>
  <c r="N43" i="202"/>
  <c r="N44" i="202"/>
  <c r="N45" i="202"/>
  <c r="N46" i="202"/>
  <c r="N47" i="202"/>
  <c r="N48" i="202"/>
  <c r="N49" i="202"/>
  <c r="N50" i="202"/>
  <c r="N51" i="202"/>
  <c r="N52" i="202"/>
  <c r="N53" i="202"/>
  <c r="M12" i="202"/>
  <c r="M13" i="202"/>
  <c r="M14" i="202"/>
  <c r="M15" i="202"/>
  <c r="M16" i="202"/>
  <c r="M17" i="202"/>
  <c r="M18" i="202"/>
  <c r="M19" i="202"/>
  <c r="M20" i="202"/>
  <c r="M21" i="202"/>
  <c r="M22" i="202"/>
  <c r="M23" i="202"/>
  <c r="M24" i="202"/>
  <c r="M25" i="202"/>
  <c r="M26" i="202"/>
  <c r="M27" i="202"/>
  <c r="M28" i="202"/>
  <c r="M29" i="202"/>
  <c r="M30" i="202"/>
  <c r="M31" i="202"/>
  <c r="M32" i="202"/>
  <c r="M33" i="202"/>
  <c r="M34" i="202"/>
  <c r="M35" i="202"/>
  <c r="M36" i="202"/>
  <c r="M37" i="202"/>
  <c r="M38" i="202"/>
  <c r="M39" i="202"/>
  <c r="M40" i="202"/>
  <c r="M41" i="202"/>
  <c r="M42" i="202"/>
  <c r="M43" i="202"/>
  <c r="M44" i="202"/>
  <c r="M45" i="202"/>
  <c r="M46" i="202"/>
  <c r="M47" i="202"/>
  <c r="M48" i="202"/>
  <c r="M49" i="202"/>
  <c r="M50" i="202"/>
  <c r="M51" i="202"/>
  <c r="M52" i="202"/>
  <c r="M53" i="202"/>
  <c r="L12" i="202"/>
  <c r="L13" i="202"/>
  <c r="L14" i="202"/>
  <c r="L15" i="202"/>
  <c r="L16" i="202"/>
  <c r="L17" i="202"/>
  <c r="L18" i="202"/>
  <c r="L19" i="202"/>
  <c r="L20" i="202"/>
  <c r="L21" i="202"/>
  <c r="L22" i="202"/>
  <c r="L23" i="202"/>
  <c r="L24" i="202"/>
  <c r="L25" i="202"/>
  <c r="L26" i="202"/>
  <c r="L27" i="202"/>
  <c r="L28" i="202"/>
  <c r="L29" i="202"/>
  <c r="L30" i="202"/>
  <c r="L31" i="202"/>
  <c r="L32" i="202"/>
  <c r="L33" i="202"/>
  <c r="L34" i="202"/>
  <c r="L35" i="202"/>
  <c r="L36" i="202"/>
  <c r="L37" i="202"/>
  <c r="L38" i="202"/>
  <c r="L39" i="202"/>
  <c r="L40" i="202"/>
  <c r="L41" i="202"/>
  <c r="L42" i="202"/>
  <c r="L43" i="202"/>
  <c r="L44" i="202"/>
  <c r="L45" i="202"/>
  <c r="L46" i="202"/>
  <c r="L47" i="202"/>
  <c r="L48" i="202"/>
  <c r="L49" i="202"/>
  <c r="L50" i="202"/>
  <c r="L51" i="202"/>
  <c r="L52" i="202"/>
  <c r="L53" i="202"/>
  <c r="K12" i="202"/>
  <c r="K13" i="202"/>
  <c r="K14" i="202"/>
  <c r="K15" i="202"/>
  <c r="K16" i="202"/>
  <c r="K17" i="202"/>
  <c r="K18" i="202"/>
  <c r="K19" i="202"/>
  <c r="K20" i="202"/>
  <c r="K21" i="202"/>
  <c r="K22" i="202"/>
  <c r="K23" i="202"/>
  <c r="K24" i="202"/>
  <c r="K25" i="202"/>
  <c r="K26" i="202"/>
  <c r="K27" i="202"/>
  <c r="K28" i="202"/>
  <c r="K29" i="202"/>
  <c r="K30" i="202"/>
  <c r="K31" i="202"/>
  <c r="K32" i="202"/>
  <c r="K33" i="202"/>
  <c r="K34" i="202"/>
  <c r="K35" i="202"/>
  <c r="K36" i="202"/>
  <c r="K37" i="202"/>
  <c r="K38" i="202"/>
  <c r="K39" i="202"/>
  <c r="K40" i="202"/>
  <c r="K41" i="202"/>
  <c r="K42" i="202"/>
  <c r="K43" i="202"/>
  <c r="K44" i="202"/>
  <c r="K45" i="202"/>
  <c r="K46" i="202"/>
  <c r="K47" i="202"/>
  <c r="K48" i="202"/>
  <c r="K49" i="202"/>
  <c r="K50" i="202"/>
  <c r="K51" i="202"/>
  <c r="K52" i="202"/>
  <c r="K53" i="202"/>
  <c r="J12" i="202"/>
  <c r="J13" i="202"/>
  <c r="J14" i="202"/>
  <c r="J15" i="202"/>
  <c r="J16" i="202"/>
  <c r="J17" i="202"/>
  <c r="J18" i="202"/>
  <c r="J19" i="202"/>
  <c r="J20" i="202"/>
  <c r="J21" i="202"/>
  <c r="J22" i="202"/>
  <c r="J23" i="202"/>
  <c r="J24" i="202"/>
  <c r="J25" i="202"/>
  <c r="J26" i="202"/>
  <c r="J27" i="202"/>
  <c r="J28" i="202"/>
  <c r="J29" i="202"/>
  <c r="J30" i="202"/>
  <c r="J31" i="202"/>
  <c r="J32" i="202"/>
  <c r="J33" i="202"/>
  <c r="J34" i="202"/>
  <c r="J35" i="202"/>
  <c r="J36" i="202"/>
  <c r="J37" i="202"/>
  <c r="J38" i="202"/>
  <c r="J39" i="202"/>
  <c r="J40" i="202"/>
  <c r="J41" i="202"/>
  <c r="J42" i="202"/>
  <c r="J43" i="202"/>
  <c r="J44" i="202"/>
  <c r="J45" i="202"/>
  <c r="J46" i="202"/>
  <c r="J47" i="202"/>
  <c r="J48" i="202"/>
  <c r="J49" i="202"/>
  <c r="J50" i="202"/>
  <c r="J51" i="202"/>
  <c r="J52" i="202"/>
  <c r="J53" i="202"/>
  <c r="I12" i="202"/>
  <c r="I13" i="202"/>
  <c r="I14" i="202"/>
  <c r="I15" i="202"/>
  <c r="I16" i="202"/>
  <c r="I17" i="202"/>
  <c r="I18" i="202"/>
  <c r="I19" i="202"/>
  <c r="I20" i="202"/>
  <c r="I21" i="202"/>
  <c r="I22" i="202"/>
  <c r="I23" i="202"/>
  <c r="I24" i="202"/>
  <c r="I25" i="202"/>
  <c r="I26" i="202"/>
  <c r="I27" i="202"/>
  <c r="I28" i="202"/>
  <c r="I29" i="202"/>
  <c r="I30" i="202"/>
  <c r="I31" i="202"/>
  <c r="I32" i="202"/>
  <c r="I33" i="202"/>
  <c r="I34" i="202"/>
  <c r="I35" i="202"/>
  <c r="I36" i="202"/>
  <c r="I37" i="202"/>
  <c r="I38" i="202"/>
  <c r="I39" i="202"/>
  <c r="I40" i="202"/>
  <c r="I41" i="202"/>
  <c r="I42" i="202"/>
  <c r="I43" i="202"/>
  <c r="I44" i="202"/>
  <c r="I45" i="202"/>
  <c r="I46" i="202"/>
  <c r="I47" i="202"/>
  <c r="I48" i="202"/>
  <c r="I49" i="202"/>
  <c r="I50" i="202"/>
  <c r="I51" i="202"/>
  <c r="I52" i="202"/>
  <c r="I53" i="202"/>
  <c r="H12" i="202"/>
  <c r="H13" i="202"/>
  <c r="H14" i="202"/>
  <c r="H15" i="202"/>
  <c r="H16" i="202"/>
  <c r="H17" i="202"/>
  <c r="H18" i="202"/>
  <c r="H19" i="202"/>
  <c r="H20" i="202"/>
  <c r="H21" i="202"/>
  <c r="H22" i="202"/>
  <c r="H23" i="202"/>
  <c r="H24" i="202"/>
  <c r="H25" i="202"/>
  <c r="H26" i="202"/>
  <c r="H27" i="202"/>
  <c r="H28" i="202"/>
  <c r="H29" i="202"/>
  <c r="H30" i="202"/>
  <c r="H31" i="202"/>
  <c r="H32" i="202"/>
  <c r="H33" i="202"/>
  <c r="H34" i="202"/>
  <c r="H35" i="202"/>
  <c r="H36" i="202"/>
  <c r="H37" i="202"/>
  <c r="H38" i="202"/>
  <c r="H39" i="202"/>
  <c r="H40" i="202"/>
  <c r="H41" i="202"/>
  <c r="H42" i="202"/>
  <c r="H43" i="202"/>
  <c r="H44" i="202"/>
  <c r="H45" i="202"/>
  <c r="H46" i="202"/>
  <c r="H47" i="202"/>
  <c r="H48" i="202"/>
  <c r="H49" i="202"/>
  <c r="H50" i="202"/>
  <c r="H51" i="202"/>
  <c r="H52" i="202"/>
  <c r="H53" i="202"/>
  <c r="G12" i="202"/>
  <c r="G13" i="202"/>
  <c r="G14" i="202"/>
  <c r="G15" i="202"/>
  <c r="G16" i="202"/>
  <c r="G17" i="202"/>
  <c r="G18" i="202"/>
  <c r="G19" i="202"/>
  <c r="G20" i="202"/>
  <c r="G21" i="202"/>
  <c r="G22" i="202"/>
  <c r="G23" i="202"/>
  <c r="G24" i="202"/>
  <c r="G25" i="202"/>
  <c r="G26" i="202"/>
  <c r="G27" i="202"/>
  <c r="G28" i="202"/>
  <c r="G29" i="202"/>
  <c r="G30" i="202"/>
  <c r="G31" i="202"/>
  <c r="G32" i="202"/>
  <c r="G33" i="202"/>
  <c r="G34" i="202"/>
  <c r="G35" i="202"/>
  <c r="G36" i="202"/>
  <c r="G37" i="202"/>
  <c r="G38" i="202"/>
  <c r="G39" i="202"/>
  <c r="G40" i="202"/>
  <c r="G41" i="202"/>
  <c r="G42" i="202"/>
  <c r="G43" i="202"/>
  <c r="G44" i="202"/>
  <c r="G45" i="202"/>
  <c r="G46" i="202"/>
  <c r="G47" i="202"/>
  <c r="G48" i="202"/>
  <c r="G49" i="202"/>
  <c r="G50" i="202"/>
  <c r="G51" i="202"/>
  <c r="G52" i="202"/>
  <c r="G53" i="202"/>
  <c r="F12" i="202"/>
  <c r="F13" i="202"/>
  <c r="F14" i="202"/>
  <c r="F15" i="202"/>
  <c r="F16" i="202"/>
  <c r="F17" i="202"/>
  <c r="F18" i="202"/>
  <c r="F19" i="202"/>
  <c r="F20" i="202"/>
  <c r="F21" i="202"/>
  <c r="F22" i="202"/>
  <c r="F23" i="202"/>
  <c r="F24" i="202"/>
  <c r="F25" i="202"/>
  <c r="F26" i="202"/>
  <c r="F27" i="202"/>
  <c r="F28" i="202"/>
  <c r="F29" i="202"/>
  <c r="F30" i="202"/>
  <c r="F31" i="202"/>
  <c r="F32" i="202"/>
  <c r="F33" i="202"/>
  <c r="F34" i="202"/>
  <c r="F35" i="202"/>
  <c r="F36" i="202"/>
  <c r="F37" i="202"/>
  <c r="F38" i="202"/>
  <c r="F39" i="202"/>
  <c r="F40" i="202"/>
  <c r="F41" i="202"/>
  <c r="F42" i="202"/>
  <c r="F43" i="202"/>
  <c r="F44" i="202"/>
  <c r="F45" i="202"/>
  <c r="F46" i="202"/>
  <c r="F47" i="202"/>
  <c r="F48" i="202"/>
  <c r="F49" i="202"/>
  <c r="F50" i="202"/>
  <c r="F51" i="202"/>
  <c r="F52" i="202"/>
  <c r="F53" i="202"/>
  <c r="E12" i="202"/>
  <c r="E13" i="202"/>
  <c r="E14" i="202"/>
  <c r="E15" i="202"/>
  <c r="E16" i="202"/>
  <c r="E17" i="202"/>
  <c r="E18" i="202"/>
  <c r="E19" i="202"/>
  <c r="E20" i="202"/>
  <c r="E21" i="202"/>
  <c r="E22" i="202"/>
  <c r="E23" i="202"/>
  <c r="E24" i="202"/>
  <c r="E25" i="202"/>
  <c r="E26" i="202"/>
  <c r="E27" i="202"/>
  <c r="E28" i="202"/>
  <c r="E29" i="202"/>
  <c r="E30" i="202"/>
  <c r="E31" i="202"/>
  <c r="E32" i="202"/>
  <c r="E33" i="202"/>
  <c r="E34" i="202"/>
  <c r="E35" i="202"/>
  <c r="E36" i="202"/>
  <c r="E37" i="202"/>
  <c r="E38" i="202"/>
  <c r="E39" i="202"/>
  <c r="E40" i="202"/>
  <c r="E41" i="202"/>
  <c r="E42" i="202"/>
  <c r="E43" i="202"/>
  <c r="E44" i="202"/>
  <c r="E45" i="202"/>
  <c r="E46" i="202"/>
  <c r="E47" i="202"/>
  <c r="E48" i="202"/>
  <c r="E49" i="202"/>
  <c r="E50" i="202"/>
  <c r="E51" i="202"/>
  <c r="E52" i="202"/>
  <c r="E53" i="202"/>
  <c r="AD11" i="202"/>
  <c r="AC11" i="202"/>
  <c r="AB11" i="202"/>
  <c r="AA11" i="202"/>
  <c r="Z11" i="202"/>
  <c r="Y11" i="202"/>
  <c r="X11" i="202"/>
  <c r="W11" i="202"/>
  <c r="V11" i="202"/>
  <c r="U11" i="202"/>
  <c r="T11" i="202"/>
  <c r="S11" i="202"/>
  <c r="P11" i="202"/>
  <c r="O11" i="202"/>
  <c r="N11" i="202"/>
  <c r="M11" i="202"/>
  <c r="L11" i="202"/>
  <c r="K11" i="202"/>
  <c r="J11" i="202"/>
  <c r="I11" i="202"/>
  <c r="H11" i="202"/>
  <c r="G11" i="202"/>
  <c r="F11" i="202"/>
  <c r="E11" i="202"/>
  <c r="L51" i="196"/>
  <c r="L62" i="196" s="1"/>
  <c r="K51" i="196"/>
  <c r="J12" i="201"/>
  <c r="J13" i="201"/>
  <c r="J14" i="201"/>
  <c r="J15" i="201"/>
  <c r="J16" i="201"/>
  <c r="J17" i="201"/>
  <c r="J18" i="201"/>
  <c r="J19" i="201"/>
  <c r="J20" i="201"/>
  <c r="J21" i="201"/>
  <c r="J22" i="201"/>
  <c r="J23" i="201"/>
  <c r="J24" i="201"/>
  <c r="J25" i="201"/>
  <c r="J26" i="201"/>
  <c r="J27" i="201"/>
  <c r="J28" i="201"/>
  <c r="J29" i="201"/>
  <c r="J30" i="201"/>
  <c r="J31" i="201"/>
  <c r="J32" i="201"/>
  <c r="J33" i="201"/>
  <c r="J34" i="201"/>
  <c r="J35" i="201"/>
  <c r="J36" i="201"/>
  <c r="J37" i="201"/>
  <c r="J38" i="201"/>
  <c r="J39" i="201"/>
  <c r="J40" i="201"/>
  <c r="J41" i="201"/>
  <c r="J42" i="201"/>
  <c r="J43" i="201"/>
  <c r="J44" i="201"/>
  <c r="J45" i="201"/>
  <c r="J46" i="201"/>
  <c r="J47" i="201"/>
  <c r="J48" i="201"/>
  <c r="J49" i="201"/>
  <c r="I12" i="201"/>
  <c r="I13" i="201"/>
  <c r="I14" i="201"/>
  <c r="I15" i="201"/>
  <c r="I16" i="201"/>
  <c r="I17" i="201"/>
  <c r="I18" i="201"/>
  <c r="I19" i="201"/>
  <c r="I20" i="201"/>
  <c r="I21" i="201"/>
  <c r="I22" i="201"/>
  <c r="I23" i="201"/>
  <c r="I24" i="201"/>
  <c r="I25" i="201"/>
  <c r="I26" i="201"/>
  <c r="I27" i="201"/>
  <c r="I28" i="201"/>
  <c r="I29" i="201"/>
  <c r="I30" i="201"/>
  <c r="I31" i="201"/>
  <c r="I32" i="201"/>
  <c r="I33" i="201"/>
  <c r="I34" i="201"/>
  <c r="I35" i="201"/>
  <c r="I36" i="201"/>
  <c r="I37" i="201"/>
  <c r="I38" i="201"/>
  <c r="I39" i="201"/>
  <c r="I40" i="201"/>
  <c r="I41" i="201"/>
  <c r="I42" i="201"/>
  <c r="I43" i="201"/>
  <c r="I44" i="201"/>
  <c r="I45" i="201"/>
  <c r="I46" i="201"/>
  <c r="I47" i="201"/>
  <c r="I48" i="201"/>
  <c r="I49" i="201"/>
  <c r="H12" i="201"/>
  <c r="H13" i="201"/>
  <c r="H14" i="201"/>
  <c r="H15" i="201"/>
  <c r="H16" i="201"/>
  <c r="H17" i="201"/>
  <c r="H18" i="201"/>
  <c r="H19" i="201"/>
  <c r="H20" i="201"/>
  <c r="H21" i="201"/>
  <c r="H22" i="201"/>
  <c r="H23" i="201"/>
  <c r="H24" i="201"/>
  <c r="H25" i="201"/>
  <c r="H26" i="201"/>
  <c r="H27" i="201"/>
  <c r="H28" i="201"/>
  <c r="H29" i="201"/>
  <c r="H30" i="201"/>
  <c r="H31" i="201"/>
  <c r="H32" i="201"/>
  <c r="H33" i="201"/>
  <c r="H34" i="201"/>
  <c r="H35" i="201"/>
  <c r="H36" i="201"/>
  <c r="H37" i="201"/>
  <c r="H38" i="201"/>
  <c r="H39" i="201"/>
  <c r="H40" i="201"/>
  <c r="H41" i="201"/>
  <c r="H42" i="201"/>
  <c r="H43" i="201"/>
  <c r="H44" i="201"/>
  <c r="H45" i="201"/>
  <c r="H46" i="201"/>
  <c r="H47" i="201"/>
  <c r="H48" i="201"/>
  <c r="H49" i="201"/>
  <c r="G12" i="201"/>
  <c r="G13" i="201"/>
  <c r="G14" i="201"/>
  <c r="G15" i="201"/>
  <c r="G16" i="201"/>
  <c r="G17" i="201"/>
  <c r="G18" i="201"/>
  <c r="G19" i="201"/>
  <c r="G20" i="201"/>
  <c r="G21" i="201"/>
  <c r="G22" i="201"/>
  <c r="G23" i="201"/>
  <c r="G24" i="201"/>
  <c r="G25" i="201"/>
  <c r="G26" i="201"/>
  <c r="G27" i="201"/>
  <c r="G28" i="201"/>
  <c r="G29" i="201"/>
  <c r="G30" i="201"/>
  <c r="G31" i="201"/>
  <c r="G32" i="201"/>
  <c r="G33" i="201"/>
  <c r="G34" i="201"/>
  <c r="G35" i="201"/>
  <c r="G36" i="201"/>
  <c r="G37" i="201"/>
  <c r="G38" i="201"/>
  <c r="G39" i="201"/>
  <c r="G40" i="201"/>
  <c r="G41" i="201"/>
  <c r="G42" i="201"/>
  <c r="G43" i="201"/>
  <c r="G44" i="201"/>
  <c r="G45" i="201"/>
  <c r="G46" i="201"/>
  <c r="G47" i="201"/>
  <c r="G48" i="201"/>
  <c r="G49" i="201"/>
  <c r="F12" i="201"/>
  <c r="F13" i="201"/>
  <c r="F14" i="201"/>
  <c r="F15" i="201"/>
  <c r="F16" i="201"/>
  <c r="F17" i="201"/>
  <c r="F18" i="201"/>
  <c r="F19" i="201"/>
  <c r="F20" i="201"/>
  <c r="F21" i="201"/>
  <c r="F22" i="201"/>
  <c r="F23" i="201"/>
  <c r="F24" i="201"/>
  <c r="F25" i="201"/>
  <c r="F26" i="201"/>
  <c r="F27" i="201"/>
  <c r="F28" i="201"/>
  <c r="F29" i="201"/>
  <c r="F30" i="201"/>
  <c r="F31" i="201"/>
  <c r="F32" i="201"/>
  <c r="F33" i="201"/>
  <c r="F34" i="201"/>
  <c r="F35" i="201"/>
  <c r="F36" i="201"/>
  <c r="F37" i="201"/>
  <c r="F38" i="201"/>
  <c r="F39" i="201"/>
  <c r="F40" i="201"/>
  <c r="F41" i="201"/>
  <c r="F42" i="201"/>
  <c r="F43" i="201"/>
  <c r="F44" i="201"/>
  <c r="F45" i="201"/>
  <c r="F46" i="201"/>
  <c r="F47" i="201"/>
  <c r="F48" i="201"/>
  <c r="F49" i="201"/>
  <c r="E12" i="201"/>
  <c r="E13" i="201"/>
  <c r="E14" i="201"/>
  <c r="E15" i="201"/>
  <c r="E16" i="201"/>
  <c r="E17" i="201"/>
  <c r="E18" i="201"/>
  <c r="E19" i="201"/>
  <c r="E20" i="201"/>
  <c r="E21" i="201"/>
  <c r="E22" i="201"/>
  <c r="E23" i="201"/>
  <c r="E24" i="201"/>
  <c r="E25" i="201"/>
  <c r="E26" i="201"/>
  <c r="E27" i="201"/>
  <c r="E28" i="201"/>
  <c r="E29" i="201"/>
  <c r="E30" i="201"/>
  <c r="E31" i="201"/>
  <c r="E32" i="201"/>
  <c r="E33" i="201"/>
  <c r="E34" i="201"/>
  <c r="E35" i="201"/>
  <c r="E36" i="201"/>
  <c r="E37" i="201"/>
  <c r="E38" i="201"/>
  <c r="E39" i="201"/>
  <c r="E40" i="201"/>
  <c r="E41" i="201"/>
  <c r="E42" i="201"/>
  <c r="E43" i="201"/>
  <c r="E44" i="201"/>
  <c r="E45" i="201"/>
  <c r="E46" i="201"/>
  <c r="E47" i="201"/>
  <c r="E48" i="201"/>
  <c r="E49" i="201"/>
  <c r="K12" i="201"/>
  <c r="K13" i="201"/>
  <c r="K14" i="201"/>
  <c r="K15" i="201"/>
  <c r="K16" i="201"/>
  <c r="K17" i="201"/>
  <c r="K18" i="201"/>
  <c r="K19" i="201"/>
  <c r="K20" i="201"/>
  <c r="K21" i="201"/>
  <c r="K22" i="201"/>
  <c r="K23" i="201"/>
  <c r="K24" i="201"/>
  <c r="K25" i="201"/>
  <c r="K26" i="201"/>
  <c r="K27" i="201"/>
  <c r="K28" i="201"/>
  <c r="K29" i="201"/>
  <c r="K30" i="201"/>
  <c r="K31" i="201"/>
  <c r="K32" i="201"/>
  <c r="K33" i="201"/>
  <c r="K34" i="201"/>
  <c r="K35" i="201"/>
  <c r="K36" i="201"/>
  <c r="K37" i="201"/>
  <c r="K38" i="201"/>
  <c r="K39" i="201"/>
  <c r="K40" i="201"/>
  <c r="K41" i="201"/>
  <c r="K42" i="201"/>
  <c r="K43" i="201"/>
  <c r="K44" i="201"/>
  <c r="K45" i="201"/>
  <c r="K46" i="201"/>
  <c r="K47" i="201"/>
  <c r="K48" i="201"/>
  <c r="K49" i="201"/>
  <c r="L12" i="201"/>
  <c r="L13" i="201"/>
  <c r="L14" i="201"/>
  <c r="L15" i="201"/>
  <c r="L16" i="201"/>
  <c r="L17" i="201"/>
  <c r="L18" i="201"/>
  <c r="L19" i="201"/>
  <c r="L20" i="201"/>
  <c r="L21" i="201"/>
  <c r="L22" i="201"/>
  <c r="L23" i="201"/>
  <c r="L24" i="201"/>
  <c r="L25" i="201"/>
  <c r="L26" i="201"/>
  <c r="L27" i="201"/>
  <c r="L28" i="201"/>
  <c r="L29" i="201"/>
  <c r="L30" i="201"/>
  <c r="L31" i="201"/>
  <c r="L32" i="201"/>
  <c r="L33" i="201"/>
  <c r="L34" i="201"/>
  <c r="L35" i="201"/>
  <c r="L36" i="201"/>
  <c r="L37" i="201"/>
  <c r="L38" i="201"/>
  <c r="L39" i="201"/>
  <c r="L40" i="201"/>
  <c r="L41" i="201"/>
  <c r="L42" i="201"/>
  <c r="L43" i="201"/>
  <c r="L44" i="201"/>
  <c r="L45" i="201"/>
  <c r="L46" i="201"/>
  <c r="L47" i="201"/>
  <c r="L48" i="201"/>
  <c r="L49" i="201"/>
  <c r="M12" i="201"/>
  <c r="M13" i="201"/>
  <c r="M14" i="201"/>
  <c r="M15" i="201"/>
  <c r="M16" i="201"/>
  <c r="M17" i="201"/>
  <c r="M18" i="201"/>
  <c r="M19" i="201"/>
  <c r="M20" i="201"/>
  <c r="M21" i="201"/>
  <c r="M22" i="201"/>
  <c r="M23" i="201"/>
  <c r="M24" i="201"/>
  <c r="M25" i="201"/>
  <c r="M26" i="201"/>
  <c r="M27" i="201"/>
  <c r="M28" i="201"/>
  <c r="M29" i="201"/>
  <c r="M30" i="201"/>
  <c r="M31" i="201"/>
  <c r="M32" i="201"/>
  <c r="M33" i="201"/>
  <c r="M34" i="201"/>
  <c r="M35" i="201"/>
  <c r="M36" i="201"/>
  <c r="M37" i="201"/>
  <c r="M38" i="201"/>
  <c r="M39" i="201"/>
  <c r="M40" i="201"/>
  <c r="M41" i="201"/>
  <c r="M42" i="201"/>
  <c r="M43" i="201"/>
  <c r="M44" i="201"/>
  <c r="M45" i="201"/>
  <c r="M46" i="201"/>
  <c r="M47" i="201"/>
  <c r="M48" i="201"/>
  <c r="M49" i="201"/>
  <c r="N12" i="201"/>
  <c r="N13" i="201"/>
  <c r="N14" i="201"/>
  <c r="N15" i="201"/>
  <c r="N16" i="201"/>
  <c r="N17" i="201"/>
  <c r="N18" i="201"/>
  <c r="N19" i="201"/>
  <c r="N20" i="201"/>
  <c r="N21" i="201"/>
  <c r="N22" i="201"/>
  <c r="N23" i="201"/>
  <c r="N24" i="201"/>
  <c r="N25" i="201"/>
  <c r="N26" i="201"/>
  <c r="N27" i="201"/>
  <c r="N28" i="201"/>
  <c r="N29" i="201"/>
  <c r="N30" i="201"/>
  <c r="N31" i="201"/>
  <c r="N32" i="201"/>
  <c r="N33" i="201"/>
  <c r="N34" i="201"/>
  <c r="N35" i="201"/>
  <c r="N36" i="201"/>
  <c r="N37" i="201"/>
  <c r="N38" i="201"/>
  <c r="N39" i="201"/>
  <c r="N40" i="201"/>
  <c r="N41" i="201"/>
  <c r="N42" i="201"/>
  <c r="N43" i="201"/>
  <c r="N44" i="201"/>
  <c r="N45" i="201"/>
  <c r="N46" i="201"/>
  <c r="N47" i="201"/>
  <c r="N48" i="201"/>
  <c r="N49" i="201"/>
  <c r="O12" i="201"/>
  <c r="O13" i="201"/>
  <c r="O14" i="201"/>
  <c r="O15" i="201"/>
  <c r="O16" i="201"/>
  <c r="O17" i="201"/>
  <c r="O18" i="201"/>
  <c r="O19" i="201"/>
  <c r="O20" i="201"/>
  <c r="O21" i="201"/>
  <c r="O22" i="201"/>
  <c r="O23" i="201"/>
  <c r="O24" i="201"/>
  <c r="O25" i="201"/>
  <c r="O26" i="201"/>
  <c r="O27" i="201"/>
  <c r="O28" i="201"/>
  <c r="O29" i="201"/>
  <c r="O30" i="201"/>
  <c r="O31" i="201"/>
  <c r="O32" i="201"/>
  <c r="O33" i="201"/>
  <c r="O34" i="201"/>
  <c r="O35" i="201"/>
  <c r="O36" i="201"/>
  <c r="O37" i="201"/>
  <c r="O38" i="201"/>
  <c r="O39" i="201"/>
  <c r="O40" i="201"/>
  <c r="O41" i="201"/>
  <c r="O42" i="201"/>
  <c r="O43" i="201"/>
  <c r="O44" i="201"/>
  <c r="O45" i="201"/>
  <c r="O46" i="201"/>
  <c r="O47" i="201"/>
  <c r="O48" i="201"/>
  <c r="O49" i="201"/>
  <c r="P12" i="201"/>
  <c r="P13" i="201"/>
  <c r="P14" i="201"/>
  <c r="P15" i="201"/>
  <c r="P16" i="201"/>
  <c r="P17" i="201"/>
  <c r="P18" i="201"/>
  <c r="P19" i="201"/>
  <c r="P20" i="201"/>
  <c r="P21" i="201"/>
  <c r="P22" i="201"/>
  <c r="P23" i="201"/>
  <c r="P24" i="201"/>
  <c r="P25" i="201"/>
  <c r="P26" i="201"/>
  <c r="P27" i="201"/>
  <c r="P28" i="201"/>
  <c r="P29" i="201"/>
  <c r="P30" i="201"/>
  <c r="P31" i="201"/>
  <c r="P32" i="201"/>
  <c r="P33" i="201"/>
  <c r="P34" i="201"/>
  <c r="P35" i="201"/>
  <c r="P36" i="201"/>
  <c r="P37" i="201"/>
  <c r="P38" i="201"/>
  <c r="P39" i="201"/>
  <c r="P40" i="201"/>
  <c r="P41" i="201"/>
  <c r="P42" i="201"/>
  <c r="P43" i="201"/>
  <c r="P44" i="201"/>
  <c r="P45" i="201"/>
  <c r="P46" i="201"/>
  <c r="P47" i="201"/>
  <c r="P48" i="201"/>
  <c r="P49" i="201"/>
  <c r="S12" i="201"/>
  <c r="S13" i="201"/>
  <c r="S14" i="201"/>
  <c r="S15" i="201"/>
  <c r="S16" i="201"/>
  <c r="S17" i="201"/>
  <c r="S18" i="201"/>
  <c r="S19" i="201"/>
  <c r="S20" i="201"/>
  <c r="S21" i="201"/>
  <c r="S22" i="201"/>
  <c r="S23" i="201"/>
  <c r="S24" i="201"/>
  <c r="S25" i="201"/>
  <c r="S26" i="201"/>
  <c r="S27" i="201"/>
  <c r="S28" i="201"/>
  <c r="S29" i="201"/>
  <c r="S30" i="201"/>
  <c r="S31" i="201"/>
  <c r="S32" i="201"/>
  <c r="S33" i="201"/>
  <c r="S34" i="201"/>
  <c r="S35" i="201"/>
  <c r="S36" i="201"/>
  <c r="S37" i="201"/>
  <c r="S38" i="201"/>
  <c r="S39" i="201"/>
  <c r="S40" i="201"/>
  <c r="S41" i="201"/>
  <c r="S42" i="201"/>
  <c r="S43" i="201"/>
  <c r="S44" i="201"/>
  <c r="S45" i="201"/>
  <c r="S46" i="201"/>
  <c r="S47" i="201"/>
  <c r="S48" i="201"/>
  <c r="S49" i="201"/>
  <c r="T12" i="201"/>
  <c r="T13" i="201"/>
  <c r="T14" i="201"/>
  <c r="T15" i="201"/>
  <c r="T16" i="201"/>
  <c r="T17" i="201"/>
  <c r="T18" i="201"/>
  <c r="T19" i="201"/>
  <c r="T20" i="201"/>
  <c r="T21" i="201"/>
  <c r="T22" i="201"/>
  <c r="T23" i="201"/>
  <c r="T24" i="201"/>
  <c r="T25" i="201"/>
  <c r="T26" i="201"/>
  <c r="T27" i="201"/>
  <c r="T28" i="201"/>
  <c r="T29" i="201"/>
  <c r="T30" i="201"/>
  <c r="T31" i="201"/>
  <c r="T32" i="201"/>
  <c r="T33" i="201"/>
  <c r="T34" i="201"/>
  <c r="T35" i="201"/>
  <c r="T36" i="201"/>
  <c r="T37" i="201"/>
  <c r="T38" i="201"/>
  <c r="T39" i="201"/>
  <c r="T40" i="201"/>
  <c r="T41" i="201"/>
  <c r="T42" i="201"/>
  <c r="T43" i="201"/>
  <c r="T44" i="201"/>
  <c r="T45" i="201"/>
  <c r="T46" i="201"/>
  <c r="T47" i="201"/>
  <c r="T48" i="201"/>
  <c r="T49" i="201"/>
  <c r="U12" i="201"/>
  <c r="U13" i="201"/>
  <c r="U14" i="201"/>
  <c r="U15" i="201"/>
  <c r="U16" i="201"/>
  <c r="U17" i="201"/>
  <c r="U18" i="201"/>
  <c r="U19" i="201"/>
  <c r="U20" i="201"/>
  <c r="U21" i="201"/>
  <c r="U22" i="201"/>
  <c r="U23" i="201"/>
  <c r="U24" i="201"/>
  <c r="U25" i="201"/>
  <c r="U26" i="201"/>
  <c r="U27" i="201"/>
  <c r="U28" i="201"/>
  <c r="U29" i="201"/>
  <c r="U30" i="201"/>
  <c r="U31" i="201"/>
  <c r="U32" i="201"/>
  <c r="U33" i="201"/>
  <c r="U34" i="201"/>
  <c r="U35" i="201"/>
  <c r="U36" i="201"/>
  <c r="U37" i="201"/>
  <c r="U38" i="201"/>
  <c r="U39" i="201"/>
  <c r="U40" i="201"/>
  <c r="U41" i="201"/>
  <c r="U42" i="201"/>
  <c r="U43" i="201"/>
  <c r="U44" i="201"/>
  <c r="U45" i="201"/>
  <c r="U46" i="201"/>
  <c r="U47" i="201"/>
  <c r="U48" i="201"/>
  <c r="U49" i="201"/>
  <c r="V12" i="201"/>
  <c r="V13" i="201"/>
  <c r="V14" i="201"/>
  <c r="V15" i="201"/>
  <c r="V16" i="201"/>
  <c r="V17" i="201"/>
  <c r="V18" i="201"/>
  <c r="V19" i="201"/>
  <c r="V20" i="201"/>
  <c r="V21" i="201"/>
  <c r="V22" i="201"/>
  <c r="V23" i="201"/>
  <c r="V24" i="201"/>
  <c r="V25" i="201"/>
  <c r="V26" i="201"/>
  <c r="V27" i="201"/>
  <c r="V28" i="201"/>
  <c r="V29" i="201"/>
  <c r="V30" i="201"/>
  <c r="V31" i="201"/>
  <c r="V32" i="201"/>
  <c r="V33" i="201"/>
  <c r="V34" i="201"/>
  <c r="V35" i="201"/>
  <c r="V36" i="201"/>
  <c r="V37" i="201"/>
  <c r="V38" i="201"/>
  <c r="V39" i="201"/>
  <c r="V40" i="201"/>
  <c r="V41" i="201"/>
  <c r="V42" i="201"/>
  <c r="V43" i="201"/>
  <c r="V44" i="201"/>
  <c r="V45" i="201"/>
  <c r="V46" i="201"/>
  <c r="V47" i="201"/>
  <c r="V48" i="201"/>
  <c r="V49" i="201"/>
  <c r="W12" i="201"/>
  <c r="W13" i="201"/>
  <c r="W14" i="201"/>
  <c r="W15" i="201"/>
  <c r="W16" i="201"/>
  <c r="W17" i="201"/>
  <c r="W18" i="201"/>
  <c r="W19" i="201"/>
  <c r="W20" i="201"/>
  <c r="W21" i="201"/>
  <c r="W22" i="201"/>
  <c r="W23" i="201"/>
  <c r="W24" i="201"/>
  <c r="W25" i="201"/>
  <c r="W26" i="201"/>
  <c r="W27" i="201"/>
  <c r="W28" i="201"/>
  <c r="W29" i="201"/>
  <c r="W30" i="201"/>
  <c r="W31" i="201"/>
  <c r="W32" i="201"/>
  <c r="W33" i="201"/>
  <c r="W34" i="201"/>
  <c r="W35" i="201"/>
  <c r="W36" i="201"/>
  <c r="W37" i="201"/>
  <c r="W38" i="201"/>
  <c r="W39" i="201"/>
  <c r="W40" i="201"/>
  <c r="W41" i="201"/>
  <c r="W42" i="201"/>
  <c r="W43" i="201"/>
  <c r="W44" i="201"/>
  <c r="W45" i="201"/>
  <c r="W46" i="201"/>
  <c r="W47" i="201"/>
  <c r="W48" i="201"/>
  <c r="W49" i="201"/>
  <c r="X12" i="201"/>
  <c r="X13" i="201"/>
  <c r="X14" i="201"/>
  <c r="X15" i="201"/>
  <c r="X16" i="201"/>
  <c r="X17" i="201"/>
  <c r="X18" i="201"/>
  <c r="X19" i="201"/>
  <c r="X20" i="201"/>
  <c r="X21" i="201"/>
  <c r="X22" i="201"/>
  <c r="X23" i="201"/>
  <c r="X24" i="201"/>
  <c r="X25" i="201"/>
  <c r="X26" i="201"/>
  <c r="X27" i="201"/>
  <c r="X28" i="201"/>
  <c r="X29" i="201"/>
  <c r="X30" i="201"/>
  <c r="X31" i="201"/>
  <c r="X32" i="201"/>
  <c r="X33" i="201"/>
  <c r="X34" i="201"/>
  <c r="X35" i="201"/>
  <c r="X36" i="201"/>
  <c r="X37" i="201"/>
  <c r="X38" i="201"/>
  <c r="X39" i="201"/>
  <c r="X40" i="201"/>
  <c r="X41" i="201"/>
  <c r="X42" i="201"/>
  <c r="X43" i="201"/>
  <c r="X44" i="201"/>
  <c r="X45" i="201"/>
  <c r="X46" i="201"/>
  <c r="X47" i="201"/>
  <c r="X48" i="201"/>
  <c r="X49" i="201"/>
  <c r="Y12" i="201"/>
  <c r="Y13" i="201"/>
  <c r="Y14" i="201"/>
  <c r="Y15" i="201"/>
  <c r="Y16" i="201"/>
  <c r="Y17" i="201"/>
  <c r="Y18" i="201"/>
  <c r="Y19" i="201"/>
  <c r="Y20" i="201"/>
  <c r="Y21" i="201"/>
  <c r="Y22" i="201"/>
  <c r="Y23" i="201"/>
  <c r="Y24" i="201"/>
  <c r="Y25" i="201"/>
  <c r="Y26" i="201"/>
  <c r="Y27" i="201"/>
  <c r="Y28" i="201"/>
  <c r="Y29" i="201"/>
  <c r="Y30" i="201"/>
  <c r="Y31" i="201"/>
  <c r="Y32" i="201"/>
  <c r="Y33" i="201"/>
  <c r="Y34" i="201"/>
  <c r="Y35" i="201"/>
  <c r="Y36" i="201"/>
  <c r="Y37" i="201"/>
  <c r="Y38" i="201"/>
  <c r="Y39" i="201"/>
  <c r="Y40" i="201"/>
  <c r="Y41" i="201"/>
  <c r="Y42" i="201"/>
  <c r="Y43" i="201"/>
  <c r="Y44" i="201"/>
  <c r="Y45" i="201"/>
  <c r="Y46" i="201"/>
  <c r="Y47" i="201"/>
  <c r="Y48" i="201"/>
  <c r="Y49" i="201"/>
  <c r="Z12" i="201"/>
  <c r="Z13" i="201"/>
  <c r="Z14" i="201"/>
  <c r="Z15" i="201"/>
  <c r="Z16" i="201"/>
  <c r="Z17" i="201"/>
  <c r="Z18" i="201"/>
  <c r="Z19" i="201"/>
  <c r="Z20" i="201"/>
  <c r="Z21" i="201"/>
  <c r="Z22" i="201"/>
  <c r="Z23" i="201"/>
  <c r="Z24" i="201"/>
  <c r="Z25" i="201"/>
  <c r="Z26" i="201"/>
  <c r="Z27" i="201"/>
  <c r="Z28" i="201"/>
  <c r="Z29" i="201"/>
  <c r="Z30" i="201"/>
  <c r="Z31" i="201"/>
  <c r="Z32" i="201"/>
  <c r="Z33" i="201"/>
  <c r="Z34" i="201"/>
  <c r="Z35" i="201"/>
  <c r="Z36" i="201"/>
  <c r="Z37" i="201"/>
  <c r="Z38" i="201"/>
  <c r="Z39" i="201"/>
  <c r="Z40" i="201"/>
  <c r="Z41" i="201"/>
  <c r="Z42" i="201"/>
  <c r="Z43" i="201"/>
  <c r="Z44" i="201"/>
  <c r="Z45" i="201"/>
  <c r="Z46" i="201"/>
  <c r="Z47" i="201"/>
  <c r="Z48" i="201"/>
  <c r="Z49" i="201"/>
  <c r="AA12" i="201"/>
  <c r="AA13" i="201"/>
  <c r="AA14" i="201"/>
  <c r="AA15" i="201"/>
  <c r="AA16" i="201"/>
  <c r="AA17" i="201"/>
  <c r="AA18" i="201"/>
  <c r="AA19" i="201"/>
  <c r="AA20" i="201"/>
  <c r="AA21" i="201"/>
  <c r="AA22" i="201"/>
  <c r="AA23" i="201"/>
  <c r="AA24" i="201"/>
  <c r="AA25" i="201"/>
  <c r="AA26" i="201"/>
  <c r="AA27" i="201"/>
  <c r="AA28" i="201"/>
  <c r="AA29" i="201"/>
  <c r="AA30" i="201"/>
  <c r="AA31" i="201"/>
  <c r="AA32" i="201"/>
  <c r="AA33" i="201"/>
  <c r="AA34" i="201"/>
  <c r="AA35" i="201"/>
  <c r="AA36" i="201"/>
  <c r="AA37" i="201"/>
  <c r="AA38" i="201"/>
  <c r="AA39" i="201"/>
  <c r="AA40" i="201"/>
  <c r="AA41" i="201"/>
  <c r="AA42" i="201"/>
  <c r="AA43" i="201"/>
  <c r="AA44" i="201"/>
  <c r="AA45" i="201"/>
  <c r="AA46" i="201"/>
  <c r="AA47" i="201"/>
  <c r="AA48" i="201"/>
  <c r="AA49" i="201"/>
  <c r="AB12" i="201"/>
  <c r="AB13" i="201"/>
  <c r="AB14" i="201"/>
  <c r="AB15" i="201"/>
  <c r="AB16" i="201"/>
  <c r="AB17" i="201"/>
  <c r="AB18" i="201"/>
  <c r="AB19" i="201"/>
  <c r="AB20" i="201"/>
  <c r="AB21" i="201"/>
  <c r="AB22" i="201"/>
  <c r="AB23" i="201"/>
  <c r="AB24" i="201"/>
  <c r="AB25" i="201"/>
  <c r="AB26" i="201"/>
  <c r="AB27" i="201"/>
  <c r="AB28" i="201"/>
  <c r="AB29" i="201"/>
  <c r="AB30" i="201"/>
  <c r="AB31" i="201"/>
  <c r="AB32" i="201"/>
  <c r="AB33" i="201"/>
  <c r="AB34" i="201"/>
  <c r="AB35" i="201"/>
  <c r="AB36" i="201"/>
  <c r="AB37" i="201"/>
  <c r="AB38" i="201"/>
  <c r="AB39" i="201"/>
  <c r="AB40" i="201"/>
  <c r="AB41" i="201"/>
  <c r="AB42" i="201"/>
  <c r="AB43" i="201"/>
  <c r="AB44" i="201"/>
  <c r="AB45" i="201"/>
  <c r="AB46" i="201"/>
  <c r="AB47" i="201"/>
  <c r="AB48" i="201"/>
  <c r="AB49" i="201"/>
  <c r="AC12" i="201"/>
  <c r="AC13" i="201"/>
  <c r="AC14" i="201"/>
  <c r="AC15" i="201"/>
  <c r="AC16" i="201"/>
  <c r="AC17" i="201"/>
  <c r="AC18" i="201"/>
  <c r="AC19" i="201"/>
  <c r="AC20" i="201"/>
  <c r="AC21" i="201"/>
  <c r="AC22" i="201"/>
  <c r="AC23" i="201"/>
  <c r="AC24" i="201"/>
  <c r="AC25" i="201"/>
  <c r="AC26" i="201"/>
  <c r="AC27" i="201"/>
  <c r="AC28" i="201"/>
  <c r="AC29" i="201"/>
  <c r="AC30" i="201"/>
  <c r="AC31" i="201"/>
  <c r="AC32" i="201"/>
  <c r="AC33" i="201"/>
  <c r="AC34" i="201"/>
  <c r="AC35" i="201"/>
  <c r="AC36" i="201"/>
  <c r="AC37" i="201"/>
  <c r="AC38" i="201"/>
  <c r="AC39" i="201"/>
  <c r="AC40" i="201"/>
  <c r="AC41" i="201"/>
  <c r="AC42" i="201"/>
  <c r="AC43" i="201"/>
  <c r="AC44" i="201"/>
  <c r="AC45" i="201"/>
  <c r="AC46" i="201"/>
  <c r="AC47" i="201"/>
  <c r="AC48" i="201"/>
  <c r="AC49" i="201"/>
  <c r="AD12" i="201"/>
  <c r="AD13" i="201"/>
  <c r="AD14" i="201"/>
  <c r="AD15" i="201"/>
  <c r="AD16" i="201"/>
  <c r="AD17" i="201"/>
  <c r="AD18" i="201"/>
  <c r="AD19" i="201"/>
  <c r="AD20" i="201"/>
  <c r="AD21" i="201"/>
  <c r="AD22" i="201"/>
  <c r="AD23" i="201"/>
  <c r="AD24" i="201"/>
  <c r="AD25" i="201"/>
  <c r="AD26" i="201"/>
  <c r="AD27" i="201"/>
  <c r="AD28" i="201"/>
  <c r="AD29" i="201"/>
  <c r="AD30" i="201"/>
  <c r="AD31" i="201"/>
  <c r="AD32" i="201"/>
  <c r="AD33" i="201"/>
  <c r="AD34" i="201"/>
  <c r="AD35" i="201"/>
  <c r="AD36" i="201"/>
  <c r="AD37" i="201"/>
  <c r="AD38" i="201"/>
  <c r="AD39" i="201"/>
  <c r="AD40" i="201"/>
  <c r="AD41" i="201"/>
  <c r="AD42" i="201"/>
  <c r="AD43" i="201"/>
  <c r="AD44" i="201"/>
  <c r="AD45" i="201"/>
  <c r="AD46" i="201"/>
  <c r="AD47" i="201"/>
  <c r="AD48" i="201"/>
  <c r="AD49" i="201"/>
  <c r="AD11" i="201"/>
  <c r="AC11" i="201"/>
  <c r="AB11" i="201"/>
  <c r="AA11" i="201"/>
  <c r="Z11" i="201"/>
  <c r="Y11" i="201"/>
  <c r="X11" i="201"/>
  <c r="W11" i="201"/>
  <c r="V11" i="201"/>
  <c r="U11" i="201"/>
  <c r="T11" i="201"/>
  <c r="S11" i="201"/>
  <c r="P11" i="201"/>
  <c r="O11" i="201"/>
  <c r="N11" i="201"/>
  <c r="M11" i="201"/>
  <c r="L11" i="201"/>
  <c r="K11" i="201"/>
  <c r="J11" i="201"/>
  <c r="I11" i="201"/>
  <c r="H11" i="201"/>
  <c r="G11" i="201"/>
  <c r="F11" i="201"/>
  <c r="E11" i="201"/>
  <c r="AC47" i="195"/>
  <c r="AC58" i="195" s="1"/>
  <c r="AB47" i="195"/>
  <c r="AA47" i="195"/>
  <c r="Z47" i="195"/>
  <c r="Y47" i="195"/>
  <c r="X47" i="195"/>
  <c r="X57" i="195" s="1"/>
  <c r="W47" i="195"/>
  <c r="W58" i="195" s="1"/>
  <c r="V47" i="195"/>
  <c r="AD12" i="200"/>
  <c r="AD13" i="200"/>
  <c r="AD14" i="200"/>
  <c r="AD15" i="200"/>
  <c r="AD16" i="200"/>
  <c r="AD17" i="200"/>
  <c r="AD18" i="200"/>
  <c r="AD19" i="200"/>
  <c r="AD20" i="200"/>
  <c r="AD21" i="200"/>
  <c r="AD22" i="200"/>
  <c r="AD23" i="200"/>
  <c r="AD24" i="200"/>
  <c r="AD25" i="200"/>
  <c r="AD26" i="200"/>
  <c r="AD27" i="200"/>
  <c r="AD28" i="200"/>
  <c r="AD29" i="200"/>
  <c r="AD30" i="200"/>
  <c r="AD31" i="200"/>
  <c r="AD32" i="200"/>
  <c r="AD33" i="200"/>
  <c r="AD34" i="200"/>
  <c r="AD35" i="200"/>
  <c r="AD36" i="200"/>
  <c r="AD37" i="200"/>
  <c r="AD38" i="200"/>
  <c r="AD39" i="200"/>
  <c r="AD40" i="200"/>
  <c r="AD41" i="200"/>
  <c r="AD42" i="200"/>
  <c r="AD43" i="200"/>
  <c r="AD44" i="200"/>
  <c r="AD45" i="200"/>
  <c r="AD46" i="200"/>
  <c r="AD47" i="200"/>
  <c r="AD48" i="200"/>
  <c r="AD49" i="200"/>
  <c r="AD50" i="200"/>
  <c r="AD51" i="200"/>
  <c r="AD52" i="200"/>
  <c r="AD53" i="200"/>
  <c r="AC12" i="200"/>
  <c r="AC13" i="200"/>
  <c r="AC14" i="200"/>
  <c r="AC15" i="200"/>
  <c r="AC16" i="200"/>
  <c r="AC17" i="200"/>
  <c r="AC18" i="200"/>
  <c r="AC19" i="200"/>
  <c r="AC20" i="200"/>
  <c r="AC21" i="200"/>
  <c r="AC22" i="200"/>
  <c r="AC23" i="200"/>
  <c r="AC24" i="200"/>
  <c r="AC25" i="200"/>
  <c r="AC26" i="200"/>
  <c r="AC27" i="200"/>
  <c r="AC28" i="200"/>
  <c r="AC29" i="200"/>
  <c r="AC30" i="200"/>
  <c r="AC31" i="200"/>
  <c r="AC32" i="200"/>
  <c r="AC33" i="200"/>
  <c r="AC34" i="200"/>
  <c r="AC35" i="200"/>
  <c r="AC36" i="200"/>
  <c r="AC37" i="200"/>
  <c r="AC38" i="200"/>
  <c r="AC39" i="200"/>
  <c r="AC40" i="200"/>
  <c r="AC41" i="200"/>
  <c r="AC42" i="200"/>
  <c r="AC43" i="200"/>
  <c r="AC44" i="200"/>
  <c r="AC45" i="200"/>
  <c r="AC46" i="200"/>
  <c r="AC47" i="200"/>
  <c r="AC48" i="200"/>
  <c r="AC49" i="200"/>
  <c r="AC50" i="200"/>
  <c r="AC51" i="200"/>
  <c r="AC52" i="200"/>
  <c r="AC53" i="200"/>
  <c r="AB12" i="200"/>
  <c r="AB13" i="200"/>
  <c r="AB14" i="200"/>
  <c r="AB15" i="200"/>
  <c r="AB16" i="200"/>
  <c r="AB17" i="200"/>
  <c r="AB18" i="200"/>
  <c r="AB19" i="200"/>
  <c r="AB20" i="200"/>
  <c r="AB21" i="200"/>
  <c r="AB22" i="200"/>
  <c r="AB23" i="200"/>
  <c r="AB24" i="200"/>
  <c r="AB25" i="200"/>
  <c r="AB26" i="200"/>
  <c r="AB27" i="200"/>
  <c r="AB28" i="200"/>
  <c r="AB29" i="200"/>
  <c r="AB30" i="200"/>
  <c r="AB31" i="200"/>
  <c r="AB32" i="200"/>
  <c r="AB33" i="200"/>
  <c r="AB34" i="200"/>
  <c r="AB35" i="200"/>
  <c r="AB36" i="200"/>
  <c r="AB37" i="200"/>
  <c r="AB38" i="200"/>
  <c r="AB39" i="200"/>
  <c r="AB40" i="200"/>
  <c r="AB41" i="200"/>
  <c r="AB42" i="200"/>
  <c r="AB43" i="200"/>
  <c r="AB44" i="200"/>
  <c r="AB45" i="200"/>
  <c r="AB46" i="200"/>
  <c r="AB47" i="200"/>
  <c r="AB48" i="200"/>
  <c r="AB49" i="200"/>
  <c r="AB50" i="200"/>
  <c r="AB51" i="200"/>
  <c r="AB52" i="200"/>
  <c r="AB53" i="200"/>
  <c r="AA12" i="200"/>
  <c r="AA13" i="200"/>
  <c r="AA14" i="200"/>
  <c r="AA15" i="200"/>
  <c r="AA16" i="200"/>
  <c r="AA17" i="200"/>
  <c r="AA18" i="200"/>
  <c r="AA19" i="200"/>
  <c r="AA20" i="200"/>
  <c r="AA21" i="200"/>
  <c r="AA22" i="200"/>
  <c r="AA23" i="200"/>
  <c r="AA24" i="200"/>
  <c r="AA25" i="200"/>
  <c r="AA26" i="200"/>
  <c r="AA27" i="200"/>
  <c r="AA28" i="200"/>
  <c r="AA29" i="200"/>
  <c r="AA30" i="200"/>
  <c r="AA31" i="200"/>
  <c r="AA32" i="200"/>
  <c r="AA33" i="200"/>
  <c r="AA34" i="200"/>
  <c r="AA35" i="200"/>
  <c r="AA36" i="200"/>
  <c r="AA37" i="200"/>
  <c r="AA38" i="200"/>
  <c r="AA39" i="200"/>
  <c r="AA40" i="200"/>
  <c r="AA41" i="200"/>
  <c r="AA42" i="200"/>
  <c r="AA43" i="200"/>
  <c r="AA44" i="200"/>
  <c r="AA45" i="200"/>
  <c r="AA46" i="200"/>
  <c r="AA47" i="200"/>
  <c r="AA48" i="200"/>
  <c r="AA49" i="200"/>
  <c r="AA50" i="200"/>
  <c r="AA51" i="200"/>
  <c r="AA52" i="200"/>
  <c r="AA53" i="200"/>
  <c r="Z12" i="200"/>
  <c r="Z13" i="200"/>
  <c r="Z14" i="200"/>
  <c r="Z15" i="200"/>
  <c r="Z16" i="200"/>
  <c r="Z17" i="200"/>
  <c r="Z18" i="200"/>
  <c r="Z19" i="200"/>
  <c r="Z20" i="200"/>
  <c r="Z21" i="200"/>
  <c r="Z22" i="200"/>
  <c r="Z23" i="200"/>
  <c r="Z24" i="200"/>
  <c r="Z25" i="200"/>
  <c r="Z26" i="200"/>
  <c r="Z27" i="200"/>
  <c r="Z28" i="200"/>
  <c r="Z29" i="200"/>
  <c r="Z30" i="200"/>
  <c r="Z31" i="200"/>
  <c r="Z32" i="200"/>
  <c r="Z33" i="200"/>
  <c r="Z34" i="200"/>
  <c r="Z35" i="200"/>
  <c r="Z36" i="200"/>
  <c r="Z37" i="200"/>
  <c r="Z38" i="200"/>
  <c r="Z39" i="200"/>
  <c r="Z40" i="200"/>
  <c r="Z41" i="200"/>
  <c r="Z42" i="200"/>
  <c r="Z43" i="200"/>
  <c r="Z44" i="200"/>
  <c r="Z45" i="200"/>
  <c r="Z46" i="200"/>
  <c r="Z47" i="200"/>
  <c r="Z48" i="200"/>
  <c r="Z49" i="200"/>
  <c r="Z50" i="200"/>
  <c r="Z51" i="200"/>
  <c r="Z52" i="200"/>
  <c r="Z53" i="200"/>
  <c r="Y12" i="200"/>
  <c r="Y13" i="200"/>
  <c r="Y14" i="200"/>
  <c r="Y15" i="200"/>
  <c r="Y16" i="200"/>
  <c r="Y17" i="200"/>
  <c r="Y18" i="200"/>
  <c r="Y19" i="200"/>
  <c r="Y20" i="200"/>
  <c r="Y21" i="200"/>
  <c r="Y22" i="200"/>
  <c r="Y23" i="200"/>
  <c r="Y24" i="200"/>
  <c r="Y25" i="200"/>
  <c r="Y26" i="200"/>
  <c r="Y27" i="200"/>
  <c r="Y28" i="200"/>
  <c r="Y29" i="200"/>
  <c r="Y30" i="200"/>
  <c r="Y31" i="200"/>
  <c r="Y32" i="200"/>
  <c r="Y33" i="200"/>
  <c r="Y34" i="200"/>
  <c r="Y35" i="200"/>
  <c r="Y36" i="200"/>
  <c r="Y37" i="200"/>
  <c r="Y38" i="200"/>
  <c r="Y39" i="200"/>
  <c r="Y40" i="200"/>
  <c r="Y41" i="200"/>
  <c r="Y42" i="200"/>
  <c r="Y43" i="200"/>
  <c r="Y44" i="200"/>
  <c r="Y45" i="200"/>
  <c r="Y46" i="200"/>
  <c r="Y47" i="200"/>
  <c r="Y48" i="200"/>
  <c r="Y49" i="200"/>
  <c r="Y50" i="200"/>
  <c r="Y51" i="200"/>
  <c r="Y52" i="200"/>
  <c r="Y53" i="200"/>
  <c r="W12" i="200"/>
  <c r="W13" i="200"/>
  <c r="W14" i="200"/>
  <c r="W15" i="200"/>
  <c r="W16" i="200"/>
  <c r="W17" i="200"/>
  <c r="W18" i="200"/>
  <c r="W19" i="200"/>
  <c r="W20" i="200"/>
  <c r="W21" i="200"/>
  <c r="W22" i="200"/>
  <c r="W23" i="200"/>
  <c r="W24" i="200"/>
  <c r="W25" i="200"/>
  <c r="W26" i="200"/>
  <c r="W27" i="200"/>
  <c r="W28" i="200"/>
  <c r="W29" i="200"/>
  <c r="W30" i="200"/>
  <c r="W31" i="200"/>
  <c r="W32" i="200"/>
  <c r="W33" i="200"/>
  <c r="W34" i="200"/>
  <c r="W35" i="200"/>
  <c r="W36" i="200"/>
  <c r="W37" i="200"/>
  <c r="W38" i="200"/>
  <c r="W39" i="200"/>
  <c r="W40" i="200"/>
  <c r="W41" i="200"/>
  <c r="W42" i="200"/>
  <c r="W43" i="200"/>
  <c r="W44" i="200"/>
  <c r="W45" i="200"/>
  <c r="W46" i="200"/>
  <c r="W47" i="200"/>
  <c r="W48" i="200"/>
  <c r="W49" i="200"/>
  <c r="W50" i="200"/>
  <c r="W51" i="200"/>
  <c r="W52" i="200"/>
  <c r="W53" i="200"/>
  <c r="X12" i="200"/>
  <c r="X13" i="200"/>
  <c r="X14" i="200"/>
  <c r="X15" i="200"/>
  <c r="X16" i="200"/>
  <c r="X17" i="200"/>
  <c r="X18" i="200"/>
  <c r="X19" i="200"/>
  <c r="X20" i="200"/>
  <c r="X21" i="200"/>
  <c r="X22" i="200"/>
  <c r="X23" i="200"/>
  <c r="X24" i="200"/>
  <c r="X25" i="200"/>
  <c r="X26" i="200"/>
  <c r="X27" i="200"/>
  <c r="X28" i="200"/>
  <c r="X29" i="200"/>
  <c r="X30" i="200"/>
  <c r="X31" i="200"/>
  <c r="X32" i="200"/>
  <c r="X33" i="200"/>
  <c r="X34" i="200"/>
  <c r="X35" i="200"/>
  <c r="X36" i="200"/>
  <c r="X37" i="200"/>
  <c r="X38" i="200"/>
  <c r="X39" i="200"/>
  <c r="X40" i="200"/>
  <c r="X41" i="200"/>
  <c r="X42" i="200"/>
  <c r="X43" i="200"/>
  <c r="X44" i="200"/>
  <c r="X45" i="200"/>
  <c r="X46" i="200"/>
  <c r="X47" i="200"/>
  <c r="X48" i="200"/>
  <c r="X49" i="200"/>
  <c r="X50" i="200"/>
  <c r="X51" i="200"/>
  <c r="X52" i="200"/>
  <c r="X53" i="200"/>
  <c r="V12" i="200"/>
  <c r="V13" i="200"/>
  <c r="V14" i="200"/>
  <c r="V15" i="200"/>
  <c r="V16" i="200"/>
  <c r="V17" i="200"/>
  <c r="V18" i="200"/>
  <c r="V19" i="200"/>
  <c r="V20" i="200"/>
  <c r="V21" i="200"/>
  <c r="V22" i="200"/>
  <c r="V23" i="200"/>
  <c r="V24" i="200"/>
  <c r="V25" i="200"/>
  <c r="V26" i="200"/>
  <c r="V27" i="200"/>
  <c r="V28" i="200"/>
  <c r="V29" i="200"/>
  <c r="V30" i="200"/>
  <c r="V31" i="200"/>
  <c r="V32" i="200"/>
  <c r="V33" i="200"/>
  <c r="V34" i="200"/>
  <c r="V35" i="200"/>
  <c r="V36" i="200"/>
  <c r="V37" i="200"/>
  <c r="V38" i="200"/>
  <c r="V39" i="200"/>
  <c r="V40" i="200"/>
  <c r="V41" i="200"/>
  <c r="V42" i="200"/>
  <c r="V43" i="200"/>
  <c r="V44" i="200"/>
  <c r="V45" i="200"/>
  <c r="V46" i="200"/>
  <c r="V47" i="200"/>
  <c r="V48" i="200"/>
  <c r="V49" i="200"/>
  <c r="V50" i="200"/>
  <c r="V51" i="200"/>
  <c r="V52" i="200"/>
  <c r="V53" i="200"/>
  <c r="U12" i="200"/>
  <c r="U13" i="200"/>
  <c r="U14" i="200"/>
  <c r="U15" i="200"/>
  <c r="U16" i="200"/>
  <c r="U17" i="200"/>
  <c r="U18" i="200"/>
  <c r="U19" i="200"/>
  <c r="U20" i="200"/>
  <c r="U21" i="200"/>
  <c r="U22" i="200"/>
  <c r="U23" i="200"/>
  <c r="U24" i="200"/>
  <c r="U25" i="200"/>
  <c r="U26" i="200"/>
  <c r="U27" i="200"/>
  <c r="U28" i="200"/>
  <c r="U29" i="200"/>
  <c r="U30" i="200"/>
  <c r="U31" i="200"/>
  <c r="U32" i="200"/>
  <c r="U33" i="200"/>
  <c r="U34" i="200"/>
  <c r="U35" i="200"/>
  <c r="U36" i="200"/>
  <c r="U37" i="200"/>
  <c r="U38" i="200"/>
  <c r="U39" i="200"/>
  <c r="U40" i="200"/>
  <c r="U41" i="200"/>
  <c r="U42" i="200"/>
  <c r="U43" i="200"/>
  <c r="U44" i="200"/>
  <c r="U45" i="200"/>
  <c r="U46" i="200"/>
  <c r="U47" i="200"/>
  <c r="U48" i="200"/>
  <c r="U49" i="200"/>
  <c r="U50" i="200"/>
  <c r="U51" i="200"/>
  <c r="U52" i="200"/>
  <c r="U53" i="200"/>
  <c r="T12" i="200"/>
  <c r="T13" i="200"/>
  <c r="T14" i="200"/>
  <c r="T15" i="200"/>
  <c r="T16" i="200"/>
  <c r="T17" i="200"/>
  <c r="T18" i="200"/>
  <c r="T19" i="200"/>
  <c r="T20" i="200"/>
  <c r="T21" i="200"/>
  <c r="T22" i="200"/>
  <c r="T23" i="200"/>
  <c r="T24" i="200"/>
  <c r="T25" i="200"/>
  <c r="T26" i="200"/>
  <c r="T27" i="200"/>
  <c r="T28" i="200"/>
  <c r="T29" i="200"/>
  <c r="T30" i="200"/>
  <c r="T31" i="200"/>
  <c r="T32" i="200"/>
  <c r="T33" i="200"/>
  <c r="T34" i="200"/>
  <c r="T35" i="200"/>
  <c r="T36" i="200"/>
  <c r="T37" i="200"/>
  <c r="T38" i="200"/>
  <c r="T39" i="200"/>
  <c r="T40" i="200"/>
  <c r="T41" i="200"/>
  <c r="T42" i="200"/>
  <c r="T43" i="200"/>
  <c r="T44" i="200"/>
  <c r="T45" i="200"/>
  <c r="T46" i="200"/>
  <c r="T47" i="200"/>
  <c r="T48" i="200"/>
  <c r="T49" i="200"/>
  <c r="T50" i="200"/>
  <c r="T51" i="200"/>
  <c r="T52" i="200"/>
  <c r="T53" i="200"/>
  <c r="S12" i="200"/>
  <c r="S13" i="200"/>
  <c r="S14" i="200"/>
  <c r="S15" i="200"/>
  <c r="S16" i="200"/>
  <c r="S17" i="200"/>
  <c r="S18" i="200"/>
  <c r="S19" i="200"/>
  <c r="S20" i="200"/>
  <c r="S21" i="200"/>
  <c r="S22" i="200"/>
  <c r="S23" i="200"/>
  <c r="S24" i="200"/>
  <c r="S25" i="200"/>
  <c r="S26" i="200"/>
  <c r="S27" i="200"/>
  <c r="S28" i="200"/>
  <c r="S29" i="200"/>
  <c r="S30" i="200"/>
  <c r="S31" i="200"/>
  <c r="S32" i="200"/>
  <c r="S33" i="200"/>
  <c r="S34" i="200"/>
  <c r="S35" i="200"/>
  <c r="S36" i="200"/>
  <c r="S37" i="200"/>
  <c r="S38" i="200"/>
  <c r="S39" i="200"/>
  <c r="S40" i="200"/>
  <c r="S41" i="200"/>
  <c r="S42" i="200"/>
  <c r="S43" i="200"/>
  <c r="S44" i="200"/>
  <c r="S45" i="200"/>
  <c r="S46" i="200"/>
  <c r="S47" i="200"/>
  <c r="S48" i="200"/>
  <c r="S49" i="200"/>
  <c r="S50" i="200"/>
  <c r="S51" i="200"/>
  <c r="S52" i="200"/>
  <c r="S53" i="200"/>
  <c r="AD11" i="200"/>
  <c r="AC11" i="200"/>
  <c r="AB11" i="200"/>
  <c r="AA11" i="200"/>
  <c r="Z11" i="200"/>
  <c r="Y11" i="200"/>
  <c r="X11" i="200"/>
  <c r="W11" i="200"/>
  <c r="V11" i="200"/>
  <c r="U11" i="200"/>
  <c r="T11" i="200"/>
  <c r="S11" i="200"/>
  <c r="P12" i="200"/>
  <c r="P13" i="200"/>
  <c r="P14" i="200"/>
  <c r="P15" i="200"/>
  <c r="P16" i="200"/>
  <c r="P17" i="200"/>
  <c r="P18" i="200"/>
  <c r="P19" i="200"/>
  <c r="P20" i="200"/>
  <c r="P21" i="200"/>
  <c r="P22" i="200"/>
  <c r="P23" i="200"/>
  <c r="P24" i="200"/>
  <c r="P25" i="200"/>
  <c r="P26" i="200"/>
  <c r="P27" i="200"/>
  <c r="P28" i="200"/>
  <c r="P29" i="200"/>
  <c r="P30" i="200"/>
  <c r="P31" i="200"/>
  <c r="P32" i="200"/>
  <c r="P33" i="200"/>
  <c r="P34" i="200"/>
  <c r="P35" i="200"/>
  <c r="P36" i="200"/>
  <c r="P37" i="200"/>
  <c r="P38" i="200"/>
  <c r="P39" i="200"/>
  <c r="P40" i="200"/>
  <c r="P41" i="200"/>
  <c r="P42" i="200"/>
  <c r="P43" i="200"/>
  <c r="P44" i="200"/>
  <c r="P45" i="200"/>
  <c r="P46" i="200"/>
  <c r="P47" i="200"/>
  <c r="P48" i="200"/>
  <c r="P49" i="200"/>
  <c r="P50" i="200"/>
  <c r="P51" i="200"/>
  <c r="P52" i="200"/>
  <c r="P53" i="200"/>
  <c r="P11" i="200"/>
  <c r="O12" i="200"/>
  <c r="O13" i="200"/>
  <c r="O14" i="200"/>
  <c r="O15" i="200"/>
  <c r="O16" i="200"/>
  <c r="O17" i="200"/>
  <c r="O18" i="200"/>
  <c r="O19" i="200"/>
  <c r="O20" i="200"/>
  <c r="O21" i="200"/>
  <c r="O22" i="200"/>
  <c r="O23" i="200"/>
  <c r="O24" i="200"/>
  <c r="O25" i="200"/>
  <c r="O26" i="200"/>
  <c r="O27" i="200"/>
  <c r="O28" i="200"/>
  <c r="O29" i="200"/>
  <c r="O30" i="200"/>
  <c r="O31" i="200"/>
  <c r="O32" i="200"/>
  <c r="O33" i="200"/>
  <c r="O34" i="200"/>
  <c r="O35" i="200"/>
  <c r="O36" i="200"/>
  <c r="O37" i="200"/>
  <c r="O38" i="200"/>
  <c r="O39" i="200"/>
  <c r="O40" i="200"/>
  <c r="O41" i="200"/>
  <c r="O42" i="200"/>
  <c r="O43" i="200"/>
  <c r="O44" i="200"/>
  <c r="O45" i="200"/>
  <c r="O46" i="200"/>
  <c r="O47" i="200"/>
  <c r="O48" i="200"/>
  <c r="O49" i="200"/>
  <c r="O50" i="200"/>
  <c r="O51" i="200"/>
  <c r="O52" i="200"/>
  <c r="O53" i="200"/>
  <c r="O11" i="200"/>
  <c r="N12" i="200"/>
  <c r="N13" i="200"/>
  <c r="N14" i="200"/>
  <c r="N15" i="200"/>
  <c r="N16" i="200"/>
  <c r="N17" i="200"/>
  <c r="N18" i="200"/>
  <c r="N19" i="200"/>
  <c r="N20" i="200"/>
  <c r="N21" i="200"/>
  <c r="N22" i="200"/>
  <c r="N23" i="200"/>
  <c r="N24" i="200"/>
  <c r="N25" i="200"/>
  <c r="N26" i="200"/>
  <c r="N27" i="200"/>
  <c r="N28" i="200"/>
  <c r="N29" i="200"/>
  <c r="N30" i="200"/>
  <c r="N31" i="200"/>
  <c r="N32" i="200"/>
  <c r="N33" i="200"/>
  <c r="N34" i="200"/>
  <c r="N35" i="200"/>
  <c r="N36" i="200"/>
  <c r="N37" i="200"/>
  <c r="N38" i="200"/>
  <c r="N39" i="200"/>
  <c r="N40" i="200"/>
  <c r="N41" i="200"/>
  <c r="N42" i="200"/>
  <c r="N43" i="200"/>
  <c r="N44" i="200"/>
  <c r="N45" i="200"/>
  <c r="N46" i="200"/>
  <c r="N47" i="200"/>
  <c r="N48" i="200"/>
  <c r="N49" i="200"/>
  <c r="N50" i="200"/>
  <c r="N51" i="200"/>
  <c r="N52" i="200"/>
  <c r="N53" i="200"/>
  <c r="N11" i="200"/>
  <c r="M12" i="200"/>
  <c r="M13" i="200"/>
  <c r="M14" i="200"/>
  <c r="M15" i="200"/>
  <c r="M16" i="200"/>
  <c r="M17" i="200"/>
  <c r="M18" i="200"/>
  <c r="M19" i="200"/>
  <c r="M20" i="200"/>
  <c r="M21" i="200"/>
  <c r="M22" i="200"/>
  <c r="M23" i="200"/>
  <c r="M24" i="200"/>
  <c r="M25" i="200"/>
  <c r="M26" i="200"/>
  <c r="M27" i="200"/>
  <c r="M28" i="200"/>
  <c r="M29" i="200"/>
  <c r="M30" i="200"/>
  <c r="M31" i="200"/>
  <c r="M32" i="200"/>
  <c r="M33" i="200"/>
  <c r="M34" i="200"/>
  <c r="M35" i="200"/>
  <c r="M36" i="200"/>
  <c r="M37" i="200"/>
  <c r="M38" i="200"/>
  <c r="M39" i="200"/>
  <c r="M40" i="200"/>
  <c r="M41" i="200"/>
  <c r="M42" i="200"/>
  <c r="M43" i="200"/>
  <c r="M44" i="200"/>
  <c r="M45" i="200"/>
  <c r="M46" i="200"/>
  <c r="M47" i="200"/>
  <c r="M48" i="200"/>
  <c r="M49" i="200"/>
  <c r="M50" i="200"/>
  <c r="M51" i="200"/>
  <c r="M52" i="200"/>
  <c r="M53" i="200"/>
  <c r="M11" i="200"/>
  <c r="L12" i="200"/>
  <c r="L13" i="200"/>
  <c r="L14" i="200"/>
  <c r="L15" i="200"/>
  <c r="L16" i="200"/>
  <c r="L17" i="200"/>
  <c r="L18" i="200"/>
  <c r="L19" i="200"/>
  <c r="L20" i="200"/>
  <c r="L21" i="200"/>
  <c r="L22" i="200"/>
  <c r="L23" i="200"/>
  <c r="L24" i="200"/>
  <c r="L25" i="200"/>
  <c r="L26" i="200"/>
  <c r="L27" i="200"/>
  <c r="L28" i="200"/>
  <c r="L29" i="200"/>
  <c r="L30" i="200"/>
  <c r="L31" i="200"/>
  <c r="L32" i="200"/>
  <c r="L33" i="200"/>
  <c r="L34" i="200"/>
  <c r="L35" i="200"/>
  <c r="L36" i="200"/>
  <c r="L37" i="200"/>
  <c r="L38" i="200"/>
  <c r="L39" i="200"/>
  <c r="L40" i="200"/>
  <c r="L41" i="200"/>
  <c r="L42" i="200"/>
  <c r="L43" i="200"/>
  <c r="L44" i="200"/>
  <c r="L45" i="200"/>
  <c r="L46" i="200"/>
  <c r="L47" i="200"/>
  <c r="L48" i="200"/>
  <c r="L49" i="200"/>
  <c r="L50" i="200"/>
  <c r="L51" i="200"/>
  <c r="L52" i="200"/>
  <c r="L53" i="200"/>
  <c r="L11" i="200"/>
  <c r="K12" i="200"/>
  <c r="K13" i="200"/>
  <c r="K14" i="200"/>
  <c r="K15" i="200"/>
  <c r="K16" i="200"/>
  <c r="K17" i="200"/>
  <c r="K18" i="200"/>
  <c r="K19" i="200"/>
  <c r="K20" i="200"/>
  <c r="K21" i="200"/>
  <c r="K22" i="200"/>
  <c r="K23" i="200"/>
  <c r="K24" i="200"/>
  <c r="K25" i="200"/>
  <c r="K26" i="200"/>
  <c r="K27" i="200"/>
  <c r="K28" i="200"/>
  <c r="K29" i="200"/>
  <c r="K30" i="200"/>
  <c r="K31" i="200"/>
  <c r="K32" i="200"/>
  <c r="K33" i="200"/>
  <c r="K34" i="200"/>
  <c r="K35" i="200"/>
  <c r="K36" i="200"/>
  <c r="K37" i="200"/>
  <c r="K38" i="200"/>
  <c r="K39" i="200"/>
  <c r="K40" i="200"/>
  <c r="K41" i="200"/>
  <c r="K42" i="200"/>
  <c r="K43" i="200"/>
  <c r="K44" i="200"/>
  <c r="K45" i="200"/>
  <c r="K46" i="200"/>
  <c r="K47" i="200"/>
  <c r="K48" i="200"/>
  <c r="K49" i="200"/>
  <c r="K50" i="200"/>
  <c r="K51" i="200"/>
  <c r="K52" i="200"/>
  <c r="K53" i="200"/>
  <c r="K11" i="200"/>
  <c r="J12" i="200"/>
  <c r="J13" i="200"/>
  <c r="J14" i="200"/>
  <c r="J15" i="200"/>
  <c r="J16" i="200"/>
  <c r="J17" i="200"/>
  <c r="J18" i="200"/>
  <c r="J19" i="200"/>
  <c r="J20" i="200"/>
  <c r="J21" i="200"/>
  <c r="J22" i="200"/>
  <c r="J23" i="200"/>
  <c r="J24" i="200"/>
  <c r="J25" i="200"/>
  <c r="J26" i="200"/>
  <c r="J27" i="200"/>
  <c r="J28" i="200"/>
  <c r="J29" i="200"/>
  <c r="J30" i="200"/>
  <c r="J31" i="200"/>
  <c r="J32" i="200"/>
  <c r="J33" i="200"/>
  <c r="J34" i="200"/>
  <c r="J35" i="200"/>
  <c r="J36" i="200"/>
  <c r="J37" i="200"/>
  <c r="J38" i="200"/>
  <c r="J39" i="200"/>
  <c r="J40" i="200"/>
  <c r="J41" i="200"/>
  <c r="J42" i="200"/>
  <c r="J43" i="200"/>
  <c r="J44" i="200"/>
  <c r="J45" i="200"/>
  <c r="J46" i="200"/>
  <c r="J47" i="200"/>
  <c r="J48" i="200"/>
  <c r="J49" i="200"/>
  <c r="J50" i="200"/>
  <c r="J51" i="200"/>
  <c r="J52" i="200"/>
  <c r="J53" i="200"/>
  <c r="J11" i="200"/>
  <c r="I12" i="200"/>
  <c r="I13" i="200"/>
  <c r="I14" i="200"/>
  <c r="I15" i="200"/>
  <c r="I16" i="200"/>
  <c r="I17" i="200"/>
  <c r="I18" i="200"/>
  <c r="I19" i="200"/>
  <c r="I20" i="200"/>
  <c r="I21" i="200"/>
  <c r="I22" i="200"/>
  <c r="I23" i="200"/>
  <c r="I24" i="200"/>
  <c r="I25" i="200"/>
  <c r="I26" i="200"/>
  <c r="I27" i="200"/>
  <c r="I28" i="200"/>
  <c r="I29" i="200"/>
  <c r="I30" i="200"/>
  <c r="I31" i="200"/>
  <c r="I32" i="200"/>
  <c r="I33" i="200"/>
  <c r="I34" i="200"/>
  <c r="I35" i="200"/>
  <c r="I36" i="200"/>
  <c r="I37" i="200"/>
  <c r="I38" i="200"/>
  <c r="I39" i="200"/>
  <c r="I40" i="200"/>
  <c r="I41" i="200"/>
  <c r="I42" i="200"/>
  <c r="I43" i="200"/>
  <c r="I44" i="200"/>
  <c r="I45" i="200"/>
  <c r="I46" i="200"/>
  <c r="I47" i="200"/>
  <c r="I48" i="200"/>
  <c r="I49" i="200"/>
  <c r="I50" i="200"/>
  <c r="I51" i="200"/>
  <c r="I52" i="200"/>
  <c r="I53" i="200"/>
  <c r="I11" i="200"/>
  <c r="H12" i="200"/>
  <c r="H13" i="200"/>
  <c r="H14" i="200"/>
  <c r="H15" i="200"/>
  <c r="H16" i="200"/>
  <c r="H17" i="200"/>
  <c r="H18" i="200"/>
  <c r="H19" i="200"/>
  <c r="H20" i="200"/>
  <c r="H21" i="200"/>
  <c r="H22" i="200"/>
  <c r="H23" i="200"/>
  <c r="H24" i="200"/>
  <c r="H25" i="200"/>
  <c r="H26" i="200"/>
  <c r="H27" i="200"/>
  <c r="H28" i="200"/>
  <c r="H29" i="200"/>
  <c r="H30" i="200"/>
  <c r="H31" i="200"/>
  <c r="H32" i="200"/>
  <c r="H33" i="200"/>
  <c r="H34" i="200"/>
  <c r="H35" i="200"/>
  <c r="H36" i="200"/>
  <c r="H37" i="200"/>
  <c r="H38" i="200"/>
  <c r="H39" i="200"/>
  <c r="H40" i="200"/>
  <c r="H41" i="200"/>
  <c r="H42" i="200"/>
  <c r="H43" i="200"/>
  <c r="H44" i="200"/>
  <c r="H45" i="200"/>
  <c r="H46" i="200"/>
  <c r="H47" i="200"/>
  <c r="H48" i="200"/>
  <c r="H49" i="200"/>
  <c r="H50" i="200"/>
  <c r="H51" i="200"/>
  <c r="H52" i="200"/>
  <c r="H53" i="200"/>
  <c r="H11" i="200"/>
  <c r="G12" i="200"/>
  <c r="G13" i="200"/>
  <c r="G14" i="200"/>
  <c r="G15" i="200"/>
  <c r="G16" i="200"/>
  <c r="G17" i="200"/>
  <c r="G18" i="200"/>
  <c r="G19" i="200"/>
  <c r="G20" i="200"/>
  <c r="G21" i="200"/>
  <c r="G22" i="200"/>
  <c r="G23" i="200"/>
  <c r="G24" i="200"/>
  <c r="G25" i="200"/>
  <c r="G26" i="200"/>
  <c r="G27" i="200"/>
  <c r="G28" i="200"/>
  <c r="G29" i="200"/>
  <c r="G30" i="200"/>
  <c r="G31" i="200"/>
  <c r="G32" i="200"/>
  <c r="G33" i="200"/>
  <c r="G34" i="200"/>
  <c r="G35" i="200"/>
  <c r="G36" i="200"/>
  <c r="G37" i="200"/>
  <c r="G38" i="200"/>
  <c r="G39" i="200"/>
  <c r="G40" i="200"/>
  <c r="G41" i="200"/>
  <c r="G42" i="200"/>
  <c r="G43" i="200"/>
  <c r="G44" i="200"/>
  <c r="G45" i="200"/>
  <c r="G46" i="200"/>
  <c r="G47" i="200"/>
  <c r="G48" i="200"/>
  <c r="G49" i="200"/>
  <c r="G50" i="200"/>
  <c r="G51" i="200"/>
  <c r="G52" i="200"/>
  <c r="G53" i="200"/>
  <c r="G11" i="200"/>
  <c r="F12" i="200"/>
  <c r="F13" i="200"/>
  <c r="F14" i="200"/>
  <c r="F15" i="200"/>
  <c r="F16" i="200"/>
  <c r="F17" i="200"/>
  <c r="F18" i="200"/>
  <c r="F19" i="200"/>
  <c r="F20" i="200"/>
  <c r="F21" i="200"/>
  <c r="F22" i="200"/>
  <c r="F23" i="200"/>
  <c r="F24" i="200"/>
  <c r="F25" i="200"/>
  <c r="F26" i="200"/>
  <c r="F27" i="200"/>
  <c r="F28" i="200"/>
  <c r="F29" i="200"/>
  <c r="F30" i="200"/>
  <c r="F31" i="200"/>
  <c r="F32" i="200"/>
  <c r="F33" i="200"/>
  <c r="F34" i="200"/>
  <c r="F35" i="200"/>
  <c r="F36" i="200"/>
  <c r="F37" i="200"/>
  <c r="F38" i="200"/>
  <c r="F39" i="200"/>
  <c r="F40" i="200"/>
  <c r="F41" i="200"/>
  <c r="F42" i="200"/>
  <c r="F43" i="200"/>
  <c r="F44" i="200"/>
  <c r="F45" i="200"/>
  <c r="F46" i="200"/>
  <c r="F47" i="200"/>
  <c r="F48" i="200"/>
  <c r="F49" i="200"/>
  <c r="F50" i="200"/>
  <c r="F51" i="200"/>
  <c r="F52" i="200"/>
  <c r="F53" i="200"/>
  <c r="F11" i="200"/>
  <c r="E12" i="200"/>
  <c r="E13" i="200"/>
  <c r="E14" i="200"/>
  <c r="E15" i="200"/>
  <c r="E16" i="200"/>
  <c r="E17" i="200"/>
  <c r="E18" i="200"/>
  <c r="E19" i="200"/>
  <c r="E20" i="200"/>
  <c r="E21" i="200"/>
  <c r="E22" i="200"/>
  <c r="E23" i="200"/>
  <c r="E24" i="200"/>
  <c r="E25" i="200"/>
  <c r="E26" i="200"/>
  <c r="E27" i="200"/>
  <c r="E28" i="200"/>
  <c r="E29" i="200"/>
  <c r="E30" i="200"/>
  <c r="E31" i="200"/>
  <c r="E32" i="200"/>
  <c r="E33" i="200"/>
  <c r="E34" i="200"/>
  <c r="E35" i="200"/>
  <c r="E36" i="200"/>
  <c r="E37" i="200"/>
  <c r="E38" i="200"/>
  <c r="E39" i="200"/>
  <c r="E40" i="200"/>
  <c r="E41" i="200"/>
  <c r="E42" i="200"/>
  <c r="E43" i="200"/>
  <c r="E44" i="200"/>
  <c r="E45" i="200"/>
  <c r="E46" i="200"/>
  <c r="E47" i="200"/>
  <c r="E48" i="200"/>
  <c r="E49" i="200"/>
  <c r="E50" i="200"/>
  <c r="E51" i="200"/>
  <c r="E52" i="200"/>
  <c r="E53" i="200"/>
  <c r="E11" i="200"/>
  <c r="L51" i="194"/>
  <c r="L62" i="194" s="1"/>
  <c r="K51" i="194"/>
  <c r="AD12" i="199"/>
  <c r="AD13" i="199"/>
  <c r="AD14" i="199"/>
  <c r="AD15" i="199"/>
  <c r="AD16" i="199"/>
  <c r="AD17" i="199"/>
  <c r="AD18" i="199"/>
  <c r="AD19" i="199"/>
  <c r="AD20" i="199"/>
  <c r="AD21" i="199"/>
  <c r="AD22" i="199"/>
  <c r="AD23" i="199"/>
  <c r="AD24" i="199"/>
  <c r="AD25" i="199"/>
  <c r="AD26" i="199"/>
  <c r="AD27" i="199"/>
  <c r="AD28" i="199"/>
  <c r="AD29" i="199"/>
  <c r="AD30" i="199"/>
  <c r="AD31" i="199"/>
  <c r="AD32" i="199"/>
  <c r="AD33" i="199"/>
  <c r="AD34" i="199"/>
  <c r="AD35" i="199"/>
  <c r="AD36" i="199"/>
  <c r="AD37" i="199"/>
  <c r="AD38" i="199"/>
  <c r="AD39" i="199"/>
  <c r="AD40" i="199"/>
  <c r="AD41" i="199"/>
  <c r="AD42" i="199"/>
  <c r="AD43" i="199"/>
  <c r="AD44" i="199"/>
  <c r="AD45" i="199"/>
  <c r="AD46" i="199"/>
  <c r="AD47" i="199"/>
  <c r="AD48" i="199"/>
  <c r="AD49" i="199"/>
  <c r="AD11" i="199"/>
  <c r="AC12" i="199"/>
  <c r="AC13" i="199"/>
  <c r="AC14" i="199"/>
  <c r="AC15" i="199"/>
  <c r="AC16" i="199"/>
  <c r="AC17" i="199"/>
  <c r="AC18" i="199"/>
  <c r="AC19" i="199"/>
  <c r="AC20" i="199"/>
  <c r="AC21" i="199"/>
  <c r="AC22" i="199"/>
  <c r="AC23" i="199"/>
  <c r="AC24" i="199"/>
  <c r="AC25" i="199"/>
  <c r="AC26" i="199"/>
  <c r="AC27" i="199"/>
  <c r="AC28" i="199"/>
  <c r="AC29" i="199"/>
  <c r="AC30" i="199"/>
  <c r="AC31" i="199"/>
  <c r="AC32" i="199"/>
  <c r="AC33" i="199"/>
  <c r="AC34" i="199"/>
  <c r="AC35" i="199"/>
  <c r="AC36" i="199"/>
  <c r="AC37" i="199"/>
  <c r="AC38" i="199"/>
  <c r="AC39" i="199"/>
  <c r="AC40" i="199"/>
  <c r="AC41" i="199"/>
  <c r="AC42" i="199"/>
  <c r="AC43" i="199"/>
  <c r="AC44" i="199"/>
  <c r="AC45" i="199"/>
  <c r="AC46" i="199"/>
  <c r="AC47" i="199"/>
  <c r="AC48" i="199"/>
  <c r="AC49" i="199"/>
  <c r="AC11" i="199"/>
  <c r="AB12" i="199"/>
  <c r="AB13" i="199"/>
  <c r="AB14" i="199"/>
  <c r="AB15" i="199"/>
  <c r="AB16" i="199"/>
  <c r="AB17" i="199"/>
  <c r="AB18" i="199"/>
  <c r="AB19" i="199"/>
  <c r="AB20" i="199"/>
  <c r="AB21" i="199"/>
  <c r="AB22" i="199"/>
  <c r="AB23" i="199"/>
  <c r="AB24" i="199"/>
  <c r="AB25" i="199"/>
  <c r="AB26" i="199"/>
  <c r="AB27" i="199"/>
  <c r="AB28" i="199"/>
  <c r="AB29" i="199"/>
  <c r="AB30" i="199"/>
  <c r="AB31" i="199"/>
  <c r="AB32" i="199"/>
  <c r="AB33" i="199"/>
  <c r="AB34" i="199"/>
  <c r="AB35" i="199"/>
  <c r="AB36" i="199"/>
  <c r="AB37" i="199"/>
  <c r="AB38" i="199"/>
  <c r="AB39" i="199"/>
  <c r="AB40" i="199"/>
  <c r="AB41" i="199"/>
  <c r="AB42" i="199"/>
  <c r="AB43" i="199"/>
  <c r="AB44" i="199"/>
  <c r="AB45" i="199"/>
  <c r="AB46" i="199"/>
  <c r="AB47" i="199"/>
  <c r="AB48" i="199"/>
  <c r="AB49" i="199"/>
  <c r="AB11" i="199"/>
  <c r="AA12" i="199"/>
  <c r="AA13" i="199"/>
  <c r="AA14" i="199"/>
  <c r="AA15" i="199"/>
  <c r="AA16" i="199"/>
  <c r="AA17" i="199"/>
  <c r="AA18" i="199"/>
  <c r="AA19" i="199"/>
  <c r="AA20" i="199"/>
  <c r="AA21" i="199"/>
  <c r="AA22" i="199"/>
  <c r="AA23" i="199"/>
  <c r="AA24" i="199"/>
  <c r="AA25" i="199"/>
  <c r="AA26" i="199"/>
  <c r="AA27" i="199"/>
  <c r="AA28" i="199"/>
  <c r="AA29" i="199"/>
  <c r="AA30" i="199"/>
  <c r="AA31" i="199"/>
  <c r="AA32" i="199"/>
  <c r="AA33" i="199"/>
  <c r="AA34" i="199"/>
  <c r="AA35" i="199"/>
  <c r="AA36" i="199"/>
  <c r="AA37" i="199"/>
  <c r="AA38" i="199"/>
  <c r="AA39" i="199"/>
  <c r="AA40" i="199"/>
  <c r="AA41" i="199"/>
  <c r="AA42" i="199"/>
  <c r="AA43" i="199"/>
  <c r="AA44" i="199"/>
  <c r="AA45" i="199"/>
  <c r="AA46" i="199"/>
  <c r="AA47" i="199"/>
  <c r="AA48" i="199"/>
  <c r="AA49" i="199"/>
  <c r="AA11" i="199"/>
  <c r="Z12" i="199"/>
  <c r="Z13" i="199"/>
  <c r="Z14" i="199"/>
  <c r="Z15" i="199"/>
  <c r="Z16" i="199"/>
  <c r="Z17" i="199"/>
  <c r="Z18" i="199"/>
  <c r="Z19" i="199"/>
  <c r="Z20" i="199"/>
  <c r="Z21" i="199"/>
  <c r="Z22" i="199"/>
  <c r="Z23" i="199"/>
  <c r="Z24" i="199"/>
  <c r="Z25" i="199"/>
  <c r="Z26" i="199"/>
  <c r="Z27" i="199"/>
  <c r="Z28" i="199"/>
  <c r="Z29" i="199"/>
  <c r="Z30" i="199"/>
  <c r="Z31" i="199"/>
  <c r="Z32" i="199"/>
  <c r="Z33" i="199"/>
  <c r="Z34" i="199"/>
  <c r="Z35" i="199"/>
  <c r="Z36" i="199"/>
  <c r="Z37" i="199"/>
  <c r="Z38" i="199"/>
  <c r="Z39" i="199"/>
  <c r="Z40" i="199"/>
  <c r="Z41" i="199"/>
  <c r="Z42" i="199"/>
  <c r="Z43" i="199"/>
  <c r="Z44" i="199"/>
  <c r="Z45" i="199"/>
  <c r="Z46" i="199"/>
  <c r="Z47" i="199"/>
  <c r="Z48" i="199"/>
  <c r="Z49" i="199"/>
  <c r="Z11" i="199"/>
  <c r="Y12" i="199"/>
  <c r="Y13" i="199"/>
  <c r="Y14" i="199"/>
  <c r="Y15" i="199"/>
  <c r="Y16" i="199"/>
  <c r="Y17" i="199"/>
  <c r="Y18" i="199"/>
  <c r="Y19" i="199"/>
  <c r="Y20" i="199"/>
  <c r="Y21" i="199"/>
  <c r="Y22" i="199"/>
  <c r="Y23" i="199"/>
  <c r="Y24" i="199"/>
  <c r="Y25" i="199"/>
  <c r="Y26" i="199"/>
  <c r="Y27" i="199"/>
  <c r="Y28" i="199"/>
  <c r="Y29" i="199"/>
  <c r="Y30" i="199"/>
  <c r="Y31" i="199"/>
  <c r="Y32" i="199"/>
  <c r="Y33" i="199"/>
  <c r="Y34" i="199"/>
  <c r="Y35" i="199"/>
  <c r="Y36" i="199"/>
  <c r="Y37" i="199"/>
  <c r="Y38" i="199"/>
  <c r="Y39" i="199"/>
  <c r="Y40" i="199"/>
  <c r="Y41" i="199"/>
  <c r="Y42" i="199"/>
  <c r="Y43" i="199"/>
  <c r="Y44" i="199"/>
  <c r="Y45" i="199"/>
  <c r="Y46" i="199"/>
  <c r="Y47" i="199"/>
  <c r="Y48" i="199"/>
  <c r="Y49" i="199"/>
  <c r="Y11" i="199"/>
  <c r="X12" i="199"/>
  <c r="X13" i="199"/>
  <c r="X14" i="199"/>
  <c r="X15" i="199"/>
  <c r="X16" i="199"/>
  <c r="X17" i="199"/>
  <c r="X18" i="199"/>
  <c r="X19" i="199"/>
  <c r="X20" i="199"/>
  <c r="X21" i="199"/>
  <c r="X22" i="199"/>
  <c r="X23" i="199"/>
  <c r="X24" i="199"/>
  <c r="X25" i="199"/>
  <c r="X26" i="199"/>
  <c r="X27" i="199"/>
  <c r="X28" i="199"/>
  <c r="X29" i="199"/>
  <c r="X30" i="199"/>
  <c r="X31" i="199"/>
  <c r="X32" i="199"/>
  <c r="X33" i="199"/>
  <c r="X34" i="199"/>
  <c r="X35" i="199"/>
  <c r="X36" i="199"/>
  <c r="X37" i="199"/>
  <c r="X38" i="199"/>
  <c r="X39" i="199"/>
  <c r="X40" i="199"/>
  <c r="X41" i="199"/>
  <c r="X42" i="199"/>
  <c r="X43" i="199"/>
  <c r="X44" i="199"/>
  <c r="X45" i="199"/>
  <c r="X46" i="199"/>
  <c r="X47" i="199"/>
  <c r="X48" i="199"/>
  <c r="X49" i="199"/>
  <c r="X11" i="199"/>
  <c r="W12" i="199"/>
  <c r="W13" i="199"/>
  <c r="W14" i="199"/>
  <c r="W15" i="199"/>
  <c r="W16" i="199"/>
  <c r="W17" i="199"/>
  <c r="W18" i="199"/>
  <c r="W19" i="199"/>
  <c r="W20" i="199"/>
  <c r="W21" i="199"/>
  <c r="W22" i="199"/>
  <c r="W23" i="199"/>
  <c r="W24" i="199"/>
  <c r="W25" i="199"/>
  <c r="W26" i="199"/>
  <c r="W27" i="199"/>
  <c r="W28" i="199"/>
  <c r="W29" i="199"/>
  <c r="W30" i="199"/>
  <c r="W31" i="199"/>
  <c r="W32" i="199"/>
  <c r="W33" i="199"/>
  <c r="W34" i="199"/>
  <c r="W35" i="199"/>
  <c r="W36" i="199"/>
  <c r="W37" i="199"/>
  <c r="W38" i="199"/>
  <c r="W39" i="199"/>
  <c r="W40" i="199"/>
  <c r="W41" i="199"/>
  <c r="W42" i="199"/>
  <c r="W43" i="199"/>
  <c r="W44" i="199"/>
  <c r="W45" i="199"/>
  <c r="W46" i="199"/>
  <c r="W47" i="199"/>
  <c r="W48" i="199"/>
  <c r="W49" i="199"/>
  <c r="W11" i="199"/>
  <c r="V12" i="199"/>
  <c r="V13" i="199"/>
  <c r="V14" i="199"/>
  <c r="V15" i="199"/>
  <c r="V16" i="199"/>
  <c r="V17" i="199"/>
  <c r="V18" i="199"/>
  <c r="V19" i="199"/>
  <c r="V20" i="199"/>
  <c r="V21" i="199"/>
  <c r="V22" i="199"/>
  <c r="V23" i="199"/>
  <c r="V24" i="199"/>
  <c r="V25" i="199"/>
  <c r="V26" i="199"/>
  <c r="V27" i="199"/>
  <c r="V28" i="199"/>
  <c r="V29" i="199"/>
  <c r="V30" i="199"/>
  <c r="V31" i="199"/>
  <c r="V32" i="199"/>
  <c r="V33" i="199"/>
  <c r="V34" i="199"/>
  <c r="V35" i="199"/>
  <c r="V36" i="199"/>
  <c r="V37" i="199"/>
  <c r="V38" i="199"/>
  <c r="V39" i="199"/>
  <c r="V40" i="199"/>
  <c r="V41" i="199"/>
  <c r="V42" i="199"/>
  <c r="V43" i="199"/>
  <c r="V44" i="199"/>
  <c r="V45" i="199"/>
  <c r="V46" i="199"/>
  <c r="V47" i="199"/>
  <c r="V48" i="199"/>
  <c r="V49" i="199"/>
  <c r="V11" i="199"/>
  <c r="U12" i="199"/>
  <c r="U13" i="199"/>
  <c r="U14" i="199"/>
  <c r="U15" i="199"/>
  <c r="U16" i="199"/>
  <c r="U17" i="199"/>
  <c r="U18" i="199"/>
  <c r="U19" i="199"/>
  <c r="U20" i="199"/>
  <c r="U21" i="199"/>
  <c r="U22" i="199"/>
  <c r="U23" i="199"/>
  <c r="U24" i="199"/>
  <c r="U25" i="199"/>
  <c r="U26" i="199"/>
  <c r="U27" i="199"/>
  <c r="U28" i="199"/>
  <c r="U29" i="199"/>
  <c r="U30" i="199"/>
  <c r="U31" i="199"/>
  <c r="U32" i="199"/>
  <c r="U33" i="199"/>
  <c r="U34" i="199"/>
  <c r="U35" i="199"/>
  <c r="U36" i="199"/>
  <c r="U37" i="199"/>
  <c r="U38" i="199"/>
  <c r="U39" i="199"/>
  <c r="U40" i="199"/>
  <c r="U41" i="199"/>
  <c r="U42" i="199"/>
  <c r="U43" i="199"/>
  <c r="U44" i="199"/>
  <c r="U45" i="199"/>
  <c r="U46" i="199"/>
  <c r="U47" i="199"/>
  <c r="U48" i="199"/>
  <c r="U49" i="199"/>
  <c r="U11" i="199"/>
  <c r="T12" i="199"/>
  <c r="T13" i="199"/>
  <c r="T14" i="199"/>
  <c r="T15" i="199"/>
  <c r="T16" i="199"/>
  <c r="T17" i="199"/>
  <c r="T18" i="199"/>
  <c r="T19" i="199"/>
  <c r="T20" i="199"/>
  <c r="T21" i="199"/>
  <c r="T22" i="199"/>
  <c r="T23" i="199"/>
  <c r="T24" i="199"/>
  <c r="T25" i="199"/>
  <c r="T26" i="199"/>
  <c r="T27" i="199"/>
  <c r="T28" i="199"/>
  <c r="T29" i="199"/>
  <c r="T30" i="199"/>
  <c r="T31" i="199"/>
  <c r="T32" i="199"/>
  <c r="T33" i="199"/>
  <c r="T34" i="199"/>
  <c r="T35" i="199"/>
  <c r="T36" i="199"/>
  <c r="T37" i="199"/>
  <c r="T38" i="199"/>
  <c r="T39" i="199"/>
  <c r="T40" i="199"/>
  <c r="T41" i="199"/>
  <c r="T42" i="199"/>
  <c r="T43" i="199"/>
  <c r="T44" i="199"/>
  <c r="T45" i="199"/>
  <c r="T46" i="199"/>
  <c r="T47" i="199"/>
  <c r="T48" i="199"/>
  <c r="T49" i="199"/>
  <c r="T11" i="199"/>
  <c r="S12" i="199"/>
  <c r="S13" i="199"/>
  <c r="S14" i="199"/>
  <c r="S15" i="199"/>
  <c r="S16" i="199"/>
  <c r="S17" i="199"/>
  <c r="S18" i="199"/>
  <c r="S19" i="199"/>
  <c r="S20" i="199"/>
  <c r="S21" i="199"/>
  <c r="S22" i="199"/>
  <c r="S23" i="199"/>
  <c r="S24" i="199"/>
  <c r="S25" i="199"/>
  <c r="S26" i="199"/>
  <c r="S27" i="199"/>
  <c r="S28" i="199"/>
  <c r="S29" i="199"/>
  <c r="S30" i="199"/>
  <c r="S31" i="199"/>
  <c r="S32" i="199"/>
  <c r="S33" i="199"/>
  <c r="S34" i="199"/>
  <c r="S35" i="199"/>
  <c r="S36" i="199"/>
  <c r="S37" i="199"/>
  <c r="S38" i="199"/>
  <c r="S39" i="199"/>
  <c r="S40" i="199"/>
  <c r="S41" i="199"/>
  <c r="S42" i="199"/>
  <c r="S43" i="199"/>
  <c r="S44" i="199"/>
  <c r="S45" i="199"/>
  <c r="S46" i="199"/>
  <c r="S47" i="199"/>
  <c r="S48" i="199"/>
  <c r="S49" i="199"/>
  <c r="S11" i="199"/>
  <c r="P12" i="199"/>
  <c r="P13" i="199"/>
  <c r="P14" i="199"/>
  <c r="P15" i="199"/>
  <c r="P16" i="199"/>
  <c r="P17" i="199"/>
  <c r="P18" i="199"/>
  <c r="P19" i="199"/>
  <c r="P20" i="199"/>
  <c r="P21" i="199"/>
  <c r="P22" i="199"/>
  <c r="P23" i="199"/>
  <c r="P24" i="199"/>
  <c r="P25" i="199"/>
  <c r="P26" i="199"/>
  <c r="P27" i="199"/>
  <c r="P28" i="199"/>
  <c r="P29" i="199"/>
  <c r="P30" i="199"/>
  <c r="P31" i="199"/>
  <c r="P32" i="199"/>
  <c r="P33" i="199"/>
  <c r="P34" i="199"/>
  <c r="P35" i="199"/>
  <c r="P36" i="199"/>
  <c r="P37" i="199"/>
  <c r="P38" i="199"/>
  <c r="P39" i="199"/>
  <c r="P40" i="199"/>
  <c r="P41" i="199"/>
  <c r="P42" i="199"/>
  <c r="P43" i="199"/>
  <c r="P44" i="199"/>
  <c r="P45" i="199"/>
  <c r="P46" i="199"/>
  <c r="P47" i="199"/>
  <c r="P48" i="199"/>
  <c r="P49" i="199"/>
  <c r="P11" i="199"/>
  <c r="O12" i="199"/>
  <c r="O13" i="199"/>
  <c r="O14" i="199"/>
  <c r="O15" i="199"/>
  <c r="O16" i="199"/>
  <c r="O17" i="199"/>
  <c r="O18" i="199"/>
  <c r="O19" i="199"/>
  <c r="O20" i="199"/>
  <c r="O21" i="199"/>
  <c r="O22" i="199"/>
  <c r="O23" i="199"/>
  <c r="O24" i="199"/>
  <c r="O25" i="199"/>
  <c r="O26" i="199"/>
  <c r="O27" i="199"/>
  <c r="O28" i="199"/>
  <c r="O29" i="199"/>
  <c r="O30" i="199"/>
  <c r="O31" i="199"/>
  <c r="O32" i="199"/>
  <c r="O33" i="199"/>
  <c r="O34" i="199"/>
  <c r="O35" i="199"/>
  <c r="O36" i="199"/>
  <c r="O37" i="199"/>
  <c r="O38" i="199"/>
  <c r="O39" i="199"/>
  <c r="O40" i="199"/>
  <c r="O41" i="199"/>
  <c r="O42" i="199"/>
  <c r="O43" i="199"/>
  <c r="O44" i="199"/>
  <c r="O45" i="199"/>
  <c r="O46" i="199"/>
  <c r="O47" i="199"/>
  <c r="O48" i="199"/>
  <c r="O49" i="199"/>
  <c r="O11" i="199"/>
  <c r="N12" i="199"/>
  <c r="N13" i="199"/>
  <c r="N14" i="199"/>
  <c r="N15" i="199"/>
  <c r="N16" i="199"/>
  <c r="N17" i="199"/>
  <c r="N18" i="199"/>
  <c r="N19" i="199"/>
  <c r="N20" i="199"/>
  <c r="N21" i="199"/>
  <c r="N22" i="199"/>
  <c r="N23" i="199"/>
  <c r="N24" i="199"/>
  <c r="N25" i="199"/>
  <c r="N26" i="199"/>
  <c r="N27" i="199"/>
  <c r="N28" i="199"/>
  <c r="N29" i="199"/>
  <c r="N30" i="199"/>
  <c r="N31" i="199"/>
  <c r="N32" i="199"/>
  <c r="N33" i="199"/>
  <c r="N34" i="199"/>
  <c r="N35" i="199"/>
  <c r="N36" i="199"/>
  <c r="N37" i="199"/>
  <c r="N38" i="199"/>
  <c r="N39" i="199"/>
  <c r="N40" i="199"/>
  <c r="N41" i="199"/>
  <c r="N42" i="199"/>
  <c r="N43" i="199"/>
  <c r="N44" i="199"/>
  <c r="N45" i="199"/>
  <c r="N46" i="199"/>
  <c r="N47" i="199"/>
  <c r="N48" i="199"/>
  <c r="N49" i="199"/>
  <c r="N11" i="199"/>
  <c r="M12" i="199"/>
  <c r="M13" i="199"/>
  <c r="M14" i="199"/>
  <c r="M15" i="199"/>
  <c r="M16" i="199"/>
  <c r="M17" i="199"/>
  <c r="M18" i="199"/>
  <c r="M19" i="199"/>
  <c r="M20" i="199"/>
  <c r="M21" i="199"/>
  <c r="M22" i="199"/>
  <c r="M23" i="199"/>
  <c r="M24" i="199"/>
  <c r="M25" i="199"/>
  <c r="M26" i="199"/>
  <c r="M27" i="199"/>
  <c r="M28" i="199"/>
  <c r="M29" i="199"/>
  <c r="M30" i="199"/>
  <c r="M31" i="199"/>
  <c r="M32" i="199"/>
  <c r="M33" i="199"/>
  <c r="M34" i="199"/>
  <c r="M35" i="199"/>
  <c r="M36" i="199"/>
  <c r="M37" i="199"/>
  <c r="M38" i="199"/>
  <c r="M39" i="199"/>
  <c r="M40" i="199"/>
  <c r="M41" i="199"/>
  <c r="M42" i="199"/>
  <c r="M43" i="199"/>
  <c r="M44" i="199"/>
  <c r="M45" i="199"/>
  <c r="M46" i="199"/>
  <c r="M47" i="199"/>
  <c r="M48" i="199"/>
  <c r="M49" i="199"/>
  <c r="M11" i="199"/>
  <c r="L12" i="199"/>
  <c r="L13" i="199"/>
  <c r="L14" i="199"/>
  <c r="L15" i="199"/>
  <c r="L16" i="199"/>
  <c r="L17" i="199"/>
  <c r="L18" i="199"/>
  <c r="L19" i="199"/>
  <c r="L20" i="199"/>
  <c r="L21" i="199"/>
  <c r="L22" i="199"/>
  <c r="L23" i="199"/>
  <c r="L24" i="199"/>
  <c r="L25" i="199"/>
  <c r="L26" i="199"/>
  <c r="L27" i="199"/>
  <c r="L28" i="199"/>
  <c r="L29" i="199"/>
  <c r="L30" i="199"/>
  <c r="L31" i="199"/>
  <c r="L32" i="199"/>
  <c r="L33" i="199"/>
  <c r="L34" i="199"/>
  <c r="L35" i="199"/>
  <c r="L36" i="199"/>
  <c r="L37" i="199"/>
  <c r="L38" i="199"/>
  <c r="L39" i="199"/>
  <c r="L40" i="199"/>
  <c r="L41" i="199"/>
  <c r="L42" i="199"/>
  <c r="L43" i="199"/>
  <c r="L44" i="199"/>
  <c r="L45" i="199"/>
  <c r="L46" i="199"/>
  <c r="L47" i="199"/>
  <c r="L48" i="199"/>
  <c r="L49" i="199"/>
  <c r="L11" i="199"/>
  <c r="K12" i="199"/>
  <c r="K13" i="199"/>
  <c r="K14" i="199"/>
  <c r="K15" i="199"/>
  <c r="K16" i="199"/>
  <c r="K17" i="199"/>
  <c r="K18" i="199"/>
  <c r="K19" i="199"/>
  <c r="K20" i="199"/>
  <c r="K21" i="199"/>
  <c r="K22" i="199"/>
  <c r="K23" i="199"/>
  <c r="K24" i="199"/>
  <c r="K25" i="199"/>
  <c r="K26" i="199"/>
  <c r="K27" i="199"/>
  <c r="K28" i="199"/>
  <c r="K29" i="199"/>
  <c r="K30" i="199"/>
  <c r="K31" i="199"/>
  <c r="K32" i="199"/>
  <c r="K33" i="199"/>
  <c r="K34" i="199"/>
  <c r="K35" i="199"/>
  <c r="K36" i="199"/>
  <c r="K37" i="199"/>
  <c r="K38" i="199"/>
  <c r="K39" i="199"/>
  <c r="K40" i="199"/>
  <c r="K41" i="199"/>
  <c r="K42" i="199"/>
  <c r="K43" i="199"/>
  <c r="K44" i="199"/>
  <c r="K45" i="199"/>
  <c r="K46" i="199"/>
  <c r="K47" i="199"/>
  <c r="K48" i="199"/>
  <c r="K49" i="199"/>
  <c r="K11" i="199"/>
  <c r="J12" i="199"/>
  <c r="J13" i="199"/>
  <c r="J14" i="199"/>
  <c r="J15" i="199"/>
  <c r="J16" i="199"/>
  <c r="J17" i="199"/>
  <c r="J18" i="199"/>
  <c r="J19" i="199"/>
  <c r="J20" i="199"/>
  <c r="J21" i="199"/>
  <c r="J22" i="199"/>
  <c r="J23" i="199"/>
  <c r="J24" i="199"/>
  <c r="J25" i="199"/>
  <c r="J26" i="199"/>
  <c r="J27" i="199"/>
  <c r="J28" i="199"/>
  <c r="J29" i="199"/>
  <c r="J30" i="199"/>
  <c r="J31" i="199"/>
  <c r="J32" i="199"/>
  <c r="J33" i="199"/>
  <c r="J34" i="199"/>
  <c r="J35" i="199"/>
  <c r="J36" i="199"/>
  <c r="J37" i="199"/>
  <c r="J38" i="199"/>
  <c r="J39" i="199"/>
  <c r="J40" i="199"/>
  <c r="J41" i="199"/>
  <c r="J42" i="199"/>
  <c r="J43" i="199"/>
  <c r="J44" i="199"/>
  <c r="J45" i="199"/>
  <c r="J46" i="199"/>
  <c r="J47" i="199"/>
  <c r="J48" i="199"/>
  <c r="J49" i="199"/>
  <c r="J11" i="199"/>
  <c r="I12" i="199"/>
  <c r="I13" i="199"/>
  <c r="I14" i="199"/>
  <c r="I15" i="199"/>
  <c r="I16" i="199"/>
  <c r="I17" i="199"/>
  <c r="I18" i="199"/>
  <c r="I19" i="199"/>
  <c r="I20" i="199"/>
  <c r="I21" i="199"/>
  <c r="I22" i="199"/>
  <c r="I23" i="199"/>
  <c r="I24" i="199"/>
  <c r="I25" i="199"/>
  <c r="I26" i="199"/>
  <c r="I27" i="199"/>
  <c r="I28" i="199"/>
  <c r="I29" i="199"/>
  <c r="I30" i="199"/>
  <c r="I31" i="199"/>
  <c r="I32" i="199"/>
  <c r="I33" i="199"/>
  <c r="I34" i="199"/>
  <c r="I35" i="199"/>
  <c r="I36" i="199"/>
  <c r="I37" i="199"/>
  <c r="I38" i="199"/>
  <c r="I39" i="199"/>
  <c r="I40" i="199"/>
  <c r="I41" i="199"/>
  <c r="I42" i="199"/>
  <c r="I43" i="199"/>
  <c r="I44" i="199"/>
  <c r="I45" i="199"/>
  <c r="I46" i="199"/>
  <c r="I47" i="199"/>
  <c r="I48" i="199"/>
  <c r="I49" i="199"/>
  <c r="I11" i="199"/>
  <c r="H12" i="199"/>
  <c r="H13" i="199"/>
  <c r="H14" i="199"/>
  <c r="H15" i="199"/>
  <c r="H16" i="199"/>
  <c r="H17" i="199"/>
  <c r="H18" i="199"/>
  <c r="H19" i="199"/>
  <c r="H20" i="199"/>
  <c r="H21" i="199"/>
  <c r="H22" i="199"/>
  <c r="H23" i="199"/>
  <c r="H24" i="199"/>
  <c r="H25" i="199"/>
  <c r="H26" i="199"/>
  <c r="H27" i="199"/>
  <c r="H28" i="199"/>
  <c r="H29" i="199"/>
  <c r="H30" i="199"/>
  <c r="H31" i="199"/>
  <c r="H32" i="199"/>
  <c r="H33" i="199"/>
  <c r="H34" i="199"/>
  <c r="H35" i="199"/>
  <c r="H36" i="199"/>
  <c r="H37" i="199"/>
  <c r="H38" i="199"/>
  <c r="H39" i="199"/>
  <c r="H40" i="199"/>
  <c r="H41" i="199"/>
  <c r="H42" i="199"/>
  <c r="H43" i="199"/>
  <c r="H44" i="199"/>
  <c r="H45" i="199"/>
  <c r="H46" i="199"/>
  <c r="H47" i="199"/>
  <c r="H48" i="199"/>
  <c r="H49" i="199"/>
  <c r="H11" i="199"/>
  <c r="G12" i="199"/>
  <c r="G13" i="199"/>
  <c r="G14" i="199"/>
  <c r="G15" i="199"/>
  <c r="G16" i="199"/>
  <c r="G17" i="199"/>
  <c r="G18" i="199"/>
  <c r="G19" i="199"/>
  <c r="G20" i="199"/>
  <c r="G21" i="199"/>
  <c r="G22" i="199"/>
  <c r="G23" i="199"/>
  <c r="G24" i="199"/>
  <c r="G25" i="199"/>
  <c r="G26" i="199"/>
  <c r="G27" i="199"/>
  <c r="G28" i="199"/>
  <c r="G29" i="199"/>
  <c r="G30" i="199"/>
  <c r="G31" i="199"/>
  <c r="G32" i="199"/>
  <c r="G33" i="199"/>
  <c r="G34" i="199"/>
  <c r="G35" i="199"/>
  <c r="G36" i="199"/>
  <c r="G37" i="199"/>
  <c r="G38" i="199"/>
  <c r="G39" i="199"/>
  <c r="G40" i="199"/>
  <c r="G41" i="199"/>
  <c r="G42" i="199"/>
  <c r="G43" i="199"/>
  <c r="G44" i="199"/>
  <c r="G45" i="199"/>
  <c r="G46" i="199"/>
  <c r="G47" i="199"/>
  <c r="G48" i="199"/>
  <c r="G49" i="199"/>
  <c r="G11" i="199"/>
  <c r="F12" i="199"/>
  <c r="F13" i="199"/>
  <c r="F14" i="199"/>
  <c r="F15" i="199"/>
  <c r="F16" i="199"/>
  <c r="F17" i="199"/>
  <c r="F18" i="199"/>
  <c r="F19" i="199"/>
  <c r="F20" i="199"/>
  <c r="F21" i="199"/>
  <c r="F22" i="199"/>
  <c r="F23" i="199"/>
  <c r="F24" i="199"/>
  <c r="F25" i="199"/>
  <c r="F26" i="199"/>
  <c r="F27" i="199"/>
  <c r="F28" i="199"/>
  <c r="F29" i="199"/>
  <c r="F30" i="199"/>
  <c r="F31" i="199"/>
  <c r="F32" i="199"/>
  <c r="F33" i="199"/>
  <c r="F34" i="199"/>
  <c r="F35" i="199"/>
  <c r="F36" i="199"/>
  <c r="F37" i="199"/>
  <c r="F38" i="199"/>
  <c r="F39" i="199"/>
  <c r="F40" i="199"/>
  <c r="F41" i="199"/>
  <c r="F42" i="199"/>
  <c r="F43" i="199"/>
  <c r="F44" i="199"/>
  <c r="F45" i="199"/>
  <c r="F46" i="199"/>
  <c r="F47" i="199"/>
  <c r="F48" i="199"/>
  <c r="F49" i="199"/>
  <c r="F11" i="199"/>
  <c r="E12" i="199"/>
  <c r="E13" i="199"/>
  <c r="E14" i="199"/>
  <c r="E15" i="199"/>
  <c r="E16" i="199"/>
  <c r="E17" i="199"/>
  <c r="E18" i="199"/>
  <c r="E19" i="199"/>
  <c r="E20" i="199"/>
  <c r="E21" i="199"/>
  <c r="E22" i="199"/>
  <c r="E23" i="199"/>
  <c r="E24" i="199"/>
  <c r="E25" i="199"/>
  <c r="E26" i="199"/>
  <c r="E27" i="199"/>
  <c r="E28" i="199"/>
  <c r="E29" i="199"/>
  <c r="E30" i="199"/>
  <c r="E31" i="199"/>
  <c r="E32" i="199"/>
  <c r="E33" i="199"/>
  <c r="E34" i="199"/>
  <c r="E35" i="199"/>
  <c r="E36" i="199"/>
  <c r="E37" i="199"/>
  <c r="E38" i="199"/>
  <c r="E39" i="199"/>
  <c r="E40" i="199"/>
  <c r="E41" i="199"/>
  <c r="E42" i="199"/>
  <c r="E43" i="199"/>
  <c r="E44" i="199"/>
  <c r="E45" i="199"/>
  <c r="E46" i="199"/>
  <c r="E47" i="199"/>
  <c r="E48" i="199"/>
  <c r="E49" i="199"/>
  <c r="E11" i="199"/>
  <c r="AC47" i="193"/>
  <c r="AC58" i="193" s="1"/>
  <c r="AB47" i="193"/>
  <c r="AB58" i="193" s="1"/>
  <c r="AA47" i="193"/>
  <c r="Z47" i="193"/>
  <c r="Y47" i="193"/>
  <c r="X47" i="193"/>
  <c r="X57" i="193" s="1"/>
  <c r="W47" i="193"/>
  <c r="W58" i="193" s="1"/>
  <c r="V47" i="193"/>
  <c r="AD12" i="198"/>
  <c r="AD13" i="198"/>
  <c r="AD14" i="198"/>
  <c r="AD15" i="198"/>
  <c r="AD16" i="198"/>
  <c r="AD17" i="198"/>
  <c r="AD18" i="198"/>
  <c r="AD19" i="198"/>
  <c r="AD20" i="198"/>
  <c r="AD21" i="198"/>
  <c r="AD22" i="198"/>
  <c r="AD23" i="198"/>
  <c r="AD24" i="198"/>
  <c r="AD25" i="198"/>
  <c r="AD26" i="198"/>
  <c r="AD27" i="198"/>
  <c r="AD28" i="198"/>
  <c r="AD29" i="198"/>
  <c r="AD30" i="198"/>
  <c r="AD31" i="198"/>
  <c r="AD32" i="198"/>
  <c r="AD33" i="198"/>
  <c r="AD34" i="198"/>
  <c r="AD35" i="198"/>
  <c r="AD36" i="198"/>
  <c r="AD37" i="198"/>
  <c r="AD38" i="198"/>
  <c r="AD39" i="198"/>
  <c r="AD40" i="198"/>
  <c r="AD41" i="198"/>
  <c r="AD42" i="198"/>
  <c r="AD43" i="198"/>
  <c r="AD44" i="198"/>
  <c r="AD45" i="198"/>
  <c r="AD46" i="198"/>
  <c r="AD47" i="198"/>
  <c r="AD48" i="198"/>
  <c r="AD49" i="198"/>
  <c r="AD50" i="198"/>
  <c r="AD51" i="198"/>
  <c r="AD52" i="198"/>
  <c r="AD53" i="198"/>
  <c r="AD11" i="198"/>
  <c r="AC12" i="198"/>
  <c r="AC13" i="198"/>
  <c r="AC14" i="198"/>
  <c r="AC15" i="198"/>
  <c r="AC16" i="198"/>
  <c r="AC17" i="198"/>
  <c r="AC18" i="198"/>
  <c r="AC19" i="198"/>
  <c r="AC20" i="198"/>
  <c r="AC21" i="198"/>
  <c r="AC22" i="198"/>
  <c r="AC23" i="198"/>
  <c r="AC24" i="198"/>
  <c r="AC25" i="198"/>
  <c r="AC26" i="198"/>
  <c r="AC27" i="198"/>
  <c r="AC28" i="198"/>
  <c r="AC29" i="198"/>
  <c r="AC30" i="198"/>
  <c r="AC31" i="198"/>
  <c r="AC32" i="198"/>
  <c r="AC33" i="198"/>
  <c r="AC34" i="198"/>
  <c r="AC35" i="198"/>
  <c r="AC36" i="198"/>
  <c r="AC37" i="198"/>
  <c r="AC38" i="198"/>
  <c r="AC39" i="198"/>
  <c r="AC40" i="198"/>
  <c r="AC41" i="198"/>
  <c r="AC42" i="198"/>
  <c r="AC43" i="198"/>
  <c r="AC44" i="198"/>
  <c r="AC45" i="198"/>
  <c r="AC46" i="198"/>
  <c r="AC47" i="198"/>
  <c r="AC48" i="198"/>
  <c r="AC49" i="198"/>
  <c r="AC50" i="198"/>
  <c r="AC51" i="198"/>
  <c r="AC52" i="198"/>
  <c r="AC53" i="198"/>
  <c r="AC11" i="198"/>
  <c r="AB12" i="198"/>
  <c r="AB13" i="198"/>
  <c r="AB14" i="198"/>
  <c r="AB15" i="198"/>
  <c r="AB16" i="198"/>
  <c r="AB17" i="198"/>
  <c r="AB18" i="198"/>
  <c r="AB19" i="198"/>
  <c r="AB20" i="198"/>
  <c r="AB21" i="198"/>
  <c r="AB22" i="198"/>
  <c r="AB23" i="198"/>
  <c r="AB24" i="198"/>
  <c r="AB25" i="198"/>
  <c r="AB26" i="198"/>
  <c r="AB27" i="198"/>
  <c r="AB28" i="198"/>
  <c r="AB29" i="198"/>
  <c r="AB30" i="198"/>
  <c r="AB31" i="198"/>
  <c r="AB32" i="198"/>
  <c r="AB33" i="198"/>
  <c r="AB34" i="198"/>
  <c r="AB35" i="198"/>
  <c r="AB36" i="198"/>
  <c r="AB37" i="198"/>
  <c r="AB38" i="198"/>
  <c r="AB39" i="198"/>
  <c r="AB40" i="198"/>
  <c r="AB41" i="198"/>
  <c r="AB42" i="198"/>
  <c r="AB43" i="198"/>
  <c r="AB44" i="198"/>
  <c r="AB45" i="198"/>
  <c r="AB46" i="198"/>
  <c r="AB47" i="198"/>
  <c r="AB48" i="198"/>
  <c r="AB49" i="198"/>
  <c r="AB50" i="198"/>
  <c r="AB51" i="198"/>
  <c r="AB52" i="198"/>
  <c r="AB53" i="198"/>
  <c r="AB11" i="198"/>
  <c r="AA12" i="198"/>
  <c r="AA13" i="198"/>
  <c r="AA14" i="198"/>
  <c r="AA15" i="198"/>
  <c r="AA16" i="198"/>
  <c r="AA17" i="198"/>
  <c r="AA18" i="198"/>
  <c r="AA19" i="198"/>
  <c r="AA20" i="198"/>
  <c r="AA21" i="198"/>
  <c r="AA22" i="198"/>
  <c r="AA23" i="198"/>
  <c r="AA24" i="198"/>
  <c r="AA25" i="198"/>
  <c r="AA26" i="198"/>
  <c r="AA27" i="198"/>
  <c r="AA28" i="198"/>
  <c r="AA29" i="198"/>
  <c r="AA30" i="198"/>
  <c r="AA31" i="198"/>
  <c r="AA32" i="198"/>
  <c r="AA33" i="198"/>
  <c r="AA34" i="198"/>
  <c r="AA35" i="198"/>
  <c r="AA36" i="198"/>
  <c r="AA37" i="198"/>
  <c r="AA38" i="198"/>
  <c r="AA39" i="198"/>
  <c r="AA40" i="198"/>
  <c r="AA41" i="198"/>
  <c r="AA42" i="198"/>
  <c r="AA43" i="198"/>
  <c r="AA44" i="198"/>
  <c r="AA45" i="198"/>
  <c r="AA46" i="198"/>
  <c r="AA47" i="198"/>
  <c r="AA48" i="198"/>
  <c r="AA49" i="198"/>
  <c r="AA50" i="198"/>
  <c r="AA51" i="198"/>
  <c r="AA52" i="198"/>
  <c r="AA53" i="198"/>
  <c r="AA11" i="198"/>
  <c r="Z12" i="198"/>
  <c r="Z13" i="198"/>
  <c r="Z14" i="198"/>
  <c r="Z15" i="198"/>
  <c r="Z16" i="198"/>
  <c r="Z17" i="198"/>
  <c r="Z18" i="198"/>
  <c r="Z19" i="198"/>
  <c r="Z20" i="198"/>
  <c r="Z21" i="198"/>
  <c r="Z22" i="198"/>
  <c r="Z23" i="198"/>
  <c r="Z24" i="198"/>
  <c r="Z25" i="198"/>
  <c r="Z26" i="198"/>
  <c r="Z27" i="198"/>
  <c r="Z28" i="198"/>
  <c r="Z29" i="198"/>
  <c r="Z30" i="198"/>
  <c r="Z31" i="198"/>
  <c r="Z32" i="198"/>
  <c r="Z33" i="198"/>
  <c r="Z34" i="198"/>
  <c r="Z35" i="198"/>
  <c r="Z36" i="198"/>
  <c r="Z37" i="198"/>
  <c r="Z38" i="198"/>
  <c r="Z39" i="198"/>
  <c r="Z40" i="198"/>
  <c r="Z41" i="198"/>
  <c r="Z42" i="198"/>
  <c r="Z43" i="198"/>
  <c r="Z44" i="198"/>
  <c r="Z45" i="198"/>
  <c r="Z46" i="198"/>
  <c r="Z47" i="198"/>
  <c r="Z48" i="198"/>
  <c r="Z49" i="198"/>
  <c r="Z50" i="198"/>
  <c r="Z51" i="198"/>
  <c r="Z52" i="198"/>
  <c r="Z53" i="198"/>
  <c r="Z11" i="198"/>
  <c r="Y12" i="198"/>
  <c r="Y13" i="198"/>
  <c r="Y14" i="198"/>
  <c r="Y15" i="198"/>
  <c r="Y16" i="198"/>
  <c r="Y17" i="198"/>
  <c r="Y18" i="198"/>
  <c r="Y19" i="198"/>
  <c r="Y20" i="198"/>
  <c r="Y21" i="198"/>
  <c r="Y22" i="198"/>
  <c r="Y23" i="198"/>
  <c r="Y24" i="198"/>
  <c r="Y25" i="198"/>
  <c r="Y26" i="198"/>
  <c r="Y27" i="198"/>
  <c r="Y28" i="198"/>
  <c r="Y29" i="198"/>
  <c r="Y30" i="198"/>
  <c r="Y31" i="198"/>
  <c r="Y32" i="198"/>
  <c r="Y33" i="198"/>
  <c r="Y34" i="198"/>
  <c r="Y35" i="198"/>
  <c r="Y36" i="198"/>
  <c r="Y37" i="198"/>
  <c r="Y38" i="198"/>
  <c r="Y39" i="198"/>
  <c r="Y40" i="198"/>
  <c r="Y41" i="198"/>
  <c r="Y42" i="198"/>
  <c r="Y43" i="198"/>
  <c r="Y44" i="198"/>
  <c r="Y45" i="198"/>
  <c r="Y46" i="198"/>
  <c r="Y47" i="198"/>
  <c r="Y48" i="198"/>
  <c r="Y49" i="198"/>
  <c r="Y50" i="198"/>
  <c r="Y51" i="198"/>
  <c r="Y52" i="198"/>
  <c r="Y53" i="198"/>
  <c r="Y11" i="198"/>
  <c r="X12" i="198"/>
  <c r="X13" i="198"/>
  <c r="X14" i="198"/>
  <c r="X15" i="198"/>
  <c r="X16" i="198"/>
  <c r="X17" i="198"/>
  <c r="X18" i="198"/>
  <c r="X19" i="198"/>
  <c r="X20" i="198"/>
  <c r="X21" i="198"/>
  <c r="X22" i="198"/>
  <c r="X23" i="198"/>
  <c r="X24" i="198"/>
  <c r="X25" i="198"/>
  <c r="X26" i="198"/>
  <c r="X27" i="198"/>
  <c r="X28" i="198"/>
  <c r="X29" i="198"/>
  <c r="X30" i="198"/>
  <c r="X31" i="198"/>
  <c r="X32" i="198"/>
  <c r="X33" i="198"/>
  <c r="X34" i="198"/>
  <c r="X35" i="198"/>
  <c r="X36" i="198"/>
  <c r="X37" i="198"/>
  <c r="X38" i="198"/>
  <c r="X39" i="198"/>
  <c r="X40" i="198"/>
  <c r="X41" i="198"/>
  <c r="X42" i="198"/>
  <c r="X43" i="198"/>
  <c r="X44" i="198"/>
  <c r="X45" i="198"/>
  <c r="X46" i="198"/>
  <c r="X47" i="198"/>
  <c r="X48" i="198"/>
  <c r="X49" i="198"/>
  <c r="X50" i="198"/>
  <c r="X51" i="198"/>
  <c r="X52" i="198"/>
  <c r="X53" i="198"/>
  <c r="X11" i="198"/>
  <c r="W12" i="198"/>
  <c r="W13" i="198"/>
  <c r="W14" i="198"/>
  <c r="W15" i="198"/>
  <c r="W16" i="198"/>
  <c r="W17" i="198"/>
  <c r="W18" i="198"/>
  <c r="W19" i="198"/>
  <c r="W20" i="198"/>
  <c r="W21" i="198"/>
  <c r="W22" i="198"/>
  <c r="W23" i="198"/>
  <c r="W24" i="198"/>
  <c r="W25" i="198"/>
  <c r="W26" i="198"/>
  <c r="W27" i="198"/>
  <c r="W28" i="198"/>
  <c r="W29" i="198"/>
  <c r="W30" i="198"/>
  <c r="W31" i="198"/>
  <c r="W32" i="198"/>
  <c r="W33" i="198"/>
  <c r="W34" i="198"/>
  <c r="W35" i="198"/>
  <c r="W36" i="198"/>
  <c r="W37" i="198"/>
  <c r="W38" i="198"/>
  <c r="W39" i="198"/>
  <c r="W40" i="198"/>
  <c r="W41" i="198"/>
  <c r="W42" i="198"/>
  <c r="W43" i="198"/>
  <c r="W44" i="198"/>
  <c r="W45" i="198"/>
  <c r="W46" i="198"/>
  <c r="W47" i="198"/>
  <c r="W48" i="198"/>
  <c r="W49" i="198"/>
  <c r="W50" i="198"/>
  <c r="W51" i="198"/>
  <c r="W52" i="198"/>
  <c r="W53" i="198"/>
  <c r="W11" i="198"/>
  <c r="V12" i="198"/>
  <c r="V13" i="198"/>
  <c r="V14" i="198"/>
  <c r="V15" i="198"/>
  <c r="V16" i="198"/>
  <c r="V17" i="198"/>
  <c r="V18" i="198"/>
  <c r="V19" i="198"/>
  <c r="V20" i="198"/>
  <c r="V21" i="198"/>
  <c r="V22" i="198"/>
  <c r="V23" i="198"/>
  <c r="V24" i="198"/>
  <c r="V25" i="198"/>
  <c r="V26" i="198"/>
  <c r="V27" i="198"/>
  <c r="V28" i="198"/>
  <c r="V29" i="198"/>
  <c r="V30" i="198"/>
  <c r="V31" i="198"/>
  <c r="V32" i="198"/>
  <c r="V33" i="198"/>
  <c r="V34" i="198"/>
  <c r="V35" i="198"/>
  <c r="V36" i="198"/>
  <c r="V37" i="198"/>
  <c r="V38" i="198"/>
  <c r="V39" i="198"/>
  <c r="V40" i="198"/>
  <c r="V41" i="198"/>
  <c r="V42" i="198"/>
  <c r="V43" i="198"/>
  <c r="V44" i="198"/>
  <c r="V45" i="198"/>
  <c r="V46" i="198"/>
  <c r="V47" i="198"/>
  <c r="V48" i="198"/>
  <c r="V49" i="198"/>
  <c r="V50" i="198"/>
  <c r="V51" i="198"/>
  <c r="V52" i="198"/>
  <c r="V53" i="198"/>
  <c r="V11" i="198"/>
  <c r="U12" i="198"/>
  <c r="U13" i="198"/>
  <c r="U14" i="198"/>
  <c r="U15" i="198"/>
  <c r="U16" i="198"/>
  <c r="U17" i="198"/>
  <c r="U18" i="198"/>
  <c r="U19" i="198"/>
  <c r="U20" i="198"/>
  <c r="U21" i="198"/>
  <c r="U22" i="198"/>
  <c r="U23" i="198"/>
  <c r="U24" i="198"/>
  <c r="U25" i="198"/>
  <c r="U26" i="198"/>
  <c r="U27" i="198"/>
  <c r="U28" i="198"/>
  <c r="U29" i="198"/>
  <c r="U30" i="198"/>
  <c r="U31" i="198"/>
  <c r="U32" i="198"/>
  <c r="U33" i="198"/>
  <c r="U34" i="198"/>
  <c r="U35" i="198"/>
  <c r="U36" i="198"/>
  <c r="U37" i="198"/>
  <c r="U38" i="198"/>
  <c r="U39" i="198"/>
  <c r="U40" i="198"/>
  <c r="U41" i="198"/>
  <c r="U42" i="198"/>
  <c r="U43" i="198"/>
  <c r="U44" i="198"/>
  <c r="U45" i="198"/>
  <c r="U46" i="198"/>
  <c r="U47" i="198"/>
  <c r="U48" i="198"/>
  <c r="U49" i="198"/>
  <c r="U50" i="198"/>
  <c r="U51" i="198"/>
  <c r="U52" i="198"/>
  <c r="U53" i="198"/>
  <c r="U11" i="198"/>
  <c r="T12" i="198"/>
  <c r="T13" i="198"/>
  <c r="T14" i="198"/>
  <c r="T15" i="198"/>
  <c r="T16" i="198"/>
  <c r="T17" i="198"/>
  <c r="T18" i="198"/>
  <c r="T19" i="198"/>
  <c r="T20" i="198"/>
  <c r="T21" i="198"/>
  <c r="T22" i="198"/>
  <c r="T23" i="198"/>
  <c r="T24" i="198"/>
  <c r="T25" i="198"/>
  <c r="T26" i="198"/>
  <c r="T27" i="198"/>
  <c r="T28" i="198"/>
  <c r="T29" i="198"/>
  <c r="T30" i="198"/>
  <c r="T31" i="198"/>
  <c r="T32" i="198"/>
  <c r="T33" i="198"/>
  <c r="T34" i="198"/>
  <c r="T35" i="198"/>
  <c r="T36" i="198"/>
  <c r="T37" i="198"/>
  <c r="T38" i="198"/>
  <c r="T39" i="198"/>
  <c r="T40" i="198"/>
  <c r="T41" i="198"/>
  <c r="T42" i="198"/>
  <c r="T43" i="198"/>
  <c r="T44" i="198"/>
  <c r="T45" i="198"/>
  <c r="T46" i="198"/>
  <c r="T47" i="198"/>
  <c r="T48" i="198"/>
  <c r="T49" i="198"/>
  <c r="T50" i="198"/>
  <c r="T51" i="198"/>
  <c r="T52" i="198"/>
  <c r="T53" i="198"/>
  <c r="T11" i="198"/>
  <c r="S12" i="198"/>
  <c r="S13" i="198"/>
  <c r="S14" i="198"/>
  <c r="S15" i="198"/>
  <c r="S16" i="198"/>
  <c r="S17" i="198"/>
  <c r="S18" i="198"/>
  <c r="S19" i="198"/>
  <c r="S20" i="198"/>
  <c r="S21" i="198"/>
  <c r="S22" i="198"/>
  <c r="S23" i="198"/>
  <c r="S24" i="198"/>
  <c r="S25" i="198"/>
  <c r="S26" i="198"/>
  <c r="S27" i="198"/>
  <c r="S28" i="198"/>
  <c r="S29" i="198"/>
  <c r="S30" i="198"/>
  <c r="S31" i="198"/>
  <c r="S32" i="198"/>
  <c r="S33" i="198"/>
  <c r="S34" i="198"/>
  <c r="S35" i="198"/>
  <c r="S36" i="198"/>
  <c r="S37" i="198"/>
  <c r="S38" i="198"/>
  <c r="S39" i="198"/>
  <c r="S40" i="198"/>
  <c r="S41" i="198"/>
  <c r="S42" i="198"/>
  <c r="S43" i="198"/>
  <c r="S44" i="198"/>
  <c r="S45" i="198"/>
  <c r="S46" i="198"/>
  <c r="S47" i="198"/>
  <c r="S48" i="198"/>
  <c r="S49" i="198"/>
  <c r="S50" i="198"/>
  <c r="S51" i="198"/>
  <c r="S52" i="198"/>
  <c r="S53" i="198"/>
  <c r="S11" i="198"/>
  <c r="P12" i="198"/>
  <c r="P13" i="198"/>
  <c r="P14" i="198"/>
  <c r="P15" i="198"/>
  <c r="P16" i="198"/>
  <c r="P17" i="198"/>
  <c r="P18" i="198"/>
  <c r="P19" i="198"/>
  <c r="P20" i="198"/>
  <c r="P21" i="198"/>
  <c r="P22" i="198"/>
  <c r="P23" i="198"/>
  <c r="P24" i="198"/>
  <c r="P25" i="198"/>
  <c r="P26" i="198"/>
  <c r="P27" i="198"/>
  <c r="P28" i="198"/>
  <c r="P29" i="198"/>
  <c r="P30" i="198"/>
  <c r="P31" i="198"/>
  <c r="P32" i="198"/>
  <c r="P33" i="198"/>
  <c r="P34" i="198"/>
  <c r="P35" i="198"/>
  <c r="P36" i="198"/>
  <c r="P37" i="198"/>
  <c r="P38" i="198"/>
  <c r="P39" i="198"/>
  <c r="P40" i="198"/>
  <c r="P41" i="198"/>
  <c r="P42" i="198"/>
  <c r="P43" i="198"/>
  <c r="P44" i="198"/>
  <c r="P45" i="198"/>
  <c r="P46" i="198"/>
  <c r="P47" i="198"/>
  <c r="P48" i="198"/>
  <c r="P49" i="198"/>
  <c r="P50" i="198"/>
  <c r="P51" i="198"/>
  <c r="P52" i="198"/>
  <c r="P53" i="198"/>
  <c r="P11" i="198"/>
  <c r="O12" i="198"/>
  <c r="O13" i="198"/>
  <c r="O14" i="198"/>
  <c r="O15" i="198"/>
  <c r="O16" i="198"/>
  <c r="O17" i="198"/>
  <c r="O18" i="198"/>
  <c r="O19" i="198"/>
  <c r="O20" i="198"/>
  <c r="O21" i="198"/>
  <c r="O22" i="198"/>
  <c r="O23" i="198"/>
  <c r="O24" i="198"/>
  <c r="O25" i="198"/>
  <c r="O26" i="198"/>
  <c r="O27" i="198"/>
  <c r="O28" i="198"/>
  <c r="O29" i="198"/>
  <c r="O30" i="198"/>
  <c r="O31" i="198"/>
  <c r="O32" i="198"/>
  <c r="O33" i="198"/>
  <c r="O34" i="198"/>
  <c r="O35" i="198"/>
  <c r="O36" i="198"/>
  <c r="O37" i="198"/>
  <c r="O38" i="198"/>
  <c r="O39" i="198"/>
  <c r="O40" i="198"/>
  <c r="O41" i="198"/>
  <c r="O42" i="198"/>
  <c r="O43" i="198"/>
  <c r="O44" i="198"/>
  <c r="O45" i="198"/>
  <c r="O46" i="198"/>
  <c r="O47" i="198"/>
  <c r="O48" i="198"/>
  <c r="O49" i="198"/>
  <c r="O50" i="198"/>
  <c r="O51" i="198"/>
  <c r="O52" i="198"/>
  <c r="O53" i="198"/>
  <c r="O11" i="198"/>
  <c r="N12" i="198"/>
  <c r="N13" i="198"/>
  <c r="N14" i="198"/>
  <c r="N15" i="198"/>
  <c r="N16" i="198"/>
  <c r="N17" i="198"/>
  <c r="N18" i="198"/>
  <c r="N19" i="198"/>
  <c r="N20" i="198"/>
  <c r="N21" i="198"/>
  <c r="N22" i="198"/>
  <c r="N23" i="198"/>
  <c r="N24" i="198"/>
  <c r="N25" i="198"/>
  <c r="N26" i="198"/>
  <c r="N27" i="198"/>
  <c r="N28" i="198"/>
  <c r="N29" i="198"/>
  <c r="N30" i="198"/>
  <c r="N31" i="198"/>
  <c r="N32" i="198"/>
  <c r="N33" i="198"/>
  <c r="N34" i="198"/>
  <c r="N35" i="198"/>
  <c r="N36" i="198"/>
  <c r="N37" i="198"/>
  <c r="N38" i="198"/>
  <c r="N39" i="198"/>
  <c r="N40" i="198"/>
  <c r="N41" i="198"/>
  <c r="N42" i="198"/>
  <c r="N43" i="198"/>
  <c r="N44" i="198"/>
  <c r="N45" i="198"/>
  <c r="N46" i="198"/>
  <c r="N47" i="198"/>
  <c r="N48" i="198"/>
  <c r="N49" i="198"/>
  <c r="N50" i="198"/>
  <c r="N51" i="198"/>
  <c r="N52" i="198"/>
  <c r="N53" i="198"/>
  <c r="N11" i="198"/>
  <c r="M12" i="198"/>
  <c r="M13" i="198"/>
  <c r="M14" i="198"/>
  <c r="M15" i="198"/>
  <c r="M16" i="198"/>
  <c r="M17" i="198"/>
  <c r="M18" i="198"/>
  <c r="M19" i="198"/>
  <c r="M20" i="198"/>
  <c r="M21" i="198"/>
  <c r="M22" i="198"/>
  <c r="M23" i="198"/>
  <c r="M24" i="198"/>
  <c r="M25" i="198"/>
  <c r="M26" i="198"/>
  <c r="M27" i="198"/>
  <c r="M28" i="198"/>
  <c r="M29" i="198"/>
  <c r="M30" i="198"/>
  <c r="M31" i="198"/>
  <c r="M32" i="198"/>
  <c r="M33" i="198"/>
  <c r="M34" i="198"/>
  <c r="M35" i="198"/>
  <c r="M36" i="198"/>
  <c r="M37" i="198"/>
  <c r="M38" i="198"/>
  <c r="M39" i="198"/>
  <c r="M40" i="198"/>
  <c r="M41" i="198"/>
  <c r="M42" i="198"/>
  <c r="M43" i="198"/>
  <c r="M44" i="198"/>
  <c r="M45" i="198"/>
  <c r="M46" i="198"/>
  <c r="M47" i="198"/>
  <c r="M48" i="198"/>
  <c r="M49" i="198"/>
  <c r="M50" i="198"/>
  <c r="M51" i="198"/>
  <c r="M52" i="198"/>
  <c r="M53" i="198"/>
  <c r="M11" i="198"/>
  <c r="L12" i="198"/>
  <c r="L13" i="198"/>
  <c r="L14" i="198"/>
  <c r="L15" i="198"/>
  <c r="L16" i="198"/>
  <c r="L17" i="198"/>
  <c r="L18" i="198"/>
  <c r="L19" i="198"/>
  <c r="L20" i="198"/>
  <c r="L21" i="198"/>
  <c r="L22" i="198"/>
  <c r="L23" i="198"/>
  <c r="L24" i="198"/>
  <c r="L25" i="198"/>
  <c r="L26" i="198"/>
  <c r="L27" i="198"/>
  <c r="L28" i="198"/>
  <c r="L29" i="198"/>
  <c r="L30" i="198"/>
  <c r="L31" i="198"/>
  <c r="L32" i="198"/>
  <c r="L33" i="198"/>
  <c r="L34" i="198"/>
  <c r="L35" i="198"/>
  <c r="L36" i="198"/>
  <c r="L37" i="198"/>
  <c r="L38" i="198"/>
  <c r="L39" i="198"/>
  <c r="L40" i="198"/>
  <c r="L41" i="198"/>
  <c r="L42" i="198"/>
  <c r="L43" i="198"/>
  <c r="L44" i="198"/>
  <c r="L45" i="198"/>
  <c r="L46" i="198"/>
  <c r="L47" i="198"/>
  <c r="L48" i="198"/>
  <c r="L49" i="198"/>
  <c r="L50" i="198"/>
  <c r="L51" i="198"/>
  <c r="L52" i="198"/>
  <c r="L53" i="198"/>
  <c r="L11" i="198"/>
  <c r="K12" i="198"/>
  <c r="K13" i="198"/>
  <c r="K14" i="198"/>
  <c r="K15" i="198"/>
  <c r="K16" i="198"/>
  <c r="K17" i="198"/>
  <c r="K18" i="198"/>
  <c r="K19" i="198"/>
  <c r="K20" i="198"/>
  <c r="K21" i="198"/>
  <c r="K22" i="198"/>
  <c r="K23" i="198"/>
  <c r="K24" i="198"/>
  <c r="K25" i="198"/>
  <c r="K26" i="198"/>
  <c r="K27" i="198"/>
  <c r="K28" i="198"/>
  <c r="K29" i="198"/>
  <c r="K30" i="198"/>
  <c r="K31" i="198"/>
  <c r="K32" i="198"/>
  <c r="K33" i="198"/>
  <c r="K34" i="198"/>
  <c r="K35" i="198"/>
  <c r="K36" i="198"/>
  <c r="K37" i="198"/>
  <c r="K38" i="198"/>
  <c r="K39" i="198"/>
  <c r="K40" i="198"/>
  <c r="K41" i="198"/>
  <c r="K42" i="198"/>
  <c r="K43" i="198"/>
  <c r="K44" i="198"/>
  <c r="K45" i="198"/>
  <c r="K46" i="198"/>
  <c r="K47" i="198"/>
  <c r="K48" i="198"/>
  <c r="K49" i="198"/>
  <c r="K50" i="198"/>
  <c r="K51" i="198"/>
  <c r="K52" i="198"/>
  <c r="K53" i="198"/>
  <c r="K11" i="198"/>
  <c r="J12" i="198"/>
  <c r="J13" i="198"/>
  <c r="J14" i="198"/>
  <c r="J15" i="198"/>
  <c r="J16" i="198"/>
  <c r="J17" i="198"/>
  <c r="J18" i="198"/>
  <c r="J19" i="198"/>
  <c r="J20" i="198"/>
  <c r="J21" i="198"/>
  <c r="J22" i="198"/>
  <c r="J23" i="198"/>
  <c r="J24" i="198"/>
  <c r="J25" i="198"/>
  <c r="J26" i="198"/>
  <c r="J27" i="198"/>
  <c r="J28" i="198"/>
  <c r="J29" i="198"/>
  <c r="J30" i="198"/>
  <c r="J31" i="198"/>
  <c r="J32" i="198"/>
  <c r="J33" i="198"/>
  <c r="J34" i="198"/>
  <c r="J35" i="198"/>
  <c r="J36" i="198"/>
  <c r="J37" i="198"/>
  <c r="J38" i="198"/>
  <c r="J39" i="198"/>
  <c r="J40" i="198"/>
  <c r="J41" i="198"/>
  <c r="J42" i="198"/>
  <c r="J43" i="198"/>
  <c r="J44" i="198"/>
  <c r="J45" i="198"/>
  <c r="J46" i="198"/>
  <c r="J47" i="198"/>
  <c r="J48" i="198"/>
  <c r="J49" i="198"/>
  <c r="J50" i="198"/>
  <c r="J51" i="198"/>
  <c r="J52" i="198"/>
  <c r="J53" i="198"/>
  <c r="J11" i="198"/>
  <c r="I12" i="198"/>
  <c r="I13" i="198"/>
  <c r="I14" i="198"/>
  <c r="I15" i="198"/>
  <c r="I16" i="198"/>
  <c r="I17" i="198"/>
  <c r="I18" i="198"/>
  <c r="I19" i="198"/>
  <c r="I20" i="198"/>
  <c r="I21" i="198"/>
  <c r="I22" i="198"/>
  <c r="I23" i="198"/>
  <c r="I24" i="198"/>
  <c r="I25" i="198"/>
  <c r="I26" i="198"/>
  <c r="I27" i="198"/>
  <c r="I28" i="198"/>
  <c r="I29" i="198"/>
  <c r="I30" i="198"/>
  <c r="I31" i="198"/>
  <c r="I32" i="198"/>
  <c r="I33" i="198"/>
  <c r="I34" i="198"/>
  <c r="I35" i="198"/>
  <c r="I36" i="198"/>
  <c r="I37" i="198"/>
  <c r="I38" i="198"/>
  <c r="I39" i="198"/>
  <c r="I40" i="198"/>
  <c r="I41" i="198"/>
  <c r="I42" i="198"/>
  <c r="I43" i="198"/>
  <c r="I44" i="198"/>
  <c r="I45" i="198"/>
  <c r="I46" i="198"/>
  <c r="I47" i="198"/>
  <c r="I48" i="198"/>
  <c r="I49" i="198"/>
  <c r="I50" i="198"/>
  <c r="I51" i="198"/>
  <c r="I52" i="198"/>
  <c r="I53" i="198"/>
  <c r="I11" i="198"/>
  <c r="H12" i="198"/>
  <c r="H13" i="198"/>
  <c r="H14" i="198"/>
  <c r="H15" i="198"/>
  <c r="H16" i="198"/>
  <c r="H17" i="198"/>
  <c r="H18" i="198"/>
  <c r="H19" i="198"/>
  <c r="H20" i="198"/>
  <c r="H21" i="198"/>
  <c r="H22" i="198"/>
  <c r="H23" i="198"/>
  <c r="H24" i="198"/>
  <c r="H25" i="198"/>
  <c r="H26" i="198"/>
  <c r="H27" i="198"/>
  <c r="H28" i="198"/>
  <c r="H29" i="198"/>
  <c r="H30" i="198"/>
  <c r="H31" i="198"/>
  <c r="H32" i="198"/>
  <c r="H33" i="198"/>
  <c r="H34" i="198"/>
  <c r="H35" i="198"/>
  <c r="H36" i="198"/>
  <c r="H37" i="198"/>
  <c r="H38" i="198"/>
  <c r="H39" i="198"/>
  <c r="H40" i="198"/>
  <c r="H41" i="198"/>
  <c r="H42" i="198"/>
  <c r="H43" i="198"/>
  <c r="H44" i="198"/>
  <c r="H45" i="198"/>
  <c r="H46" i="198"/>
  <c r="H47" i="198"/>
  <c r="H48" i="198"/>
  <c r="H49" i="198"/>
  <c r="H50" i="198"/>
  <c r="H51" i="198"/>
  <c r="H52" i="198"/>
  <c r="H53" i="198"/>
  <c r="H11" i="198"/>
  <c r="G12" i="198"/>
  <c r="G13" i="198"/>
  <c r="G14" i="198"/>
  <c r="G15" i="198"/>
  <c r="G16" i="198"/>
  <c r="G17" i="198"/>
  <c r="G18" i="198"/>
  <c r="G19" i="198"/>
  <c r="G20" i="198"/>
  <c r="G21" i="198"/>
  <c r="G22" i="198"/>
  <c r="G23" i="198"/>
  <c r="G24" i="198"/>
  <c r="G25" i="198"/>
  <c r="G26" i="198"/>
  <c r="G27" i="198"/>
  <c r="G28" i="198"/>
  <c r="G29" i="198"/>
  <c r="G30" i="198"/>
  <c r="G31" i="198"/>
  <c r="G32" i="198"/>
  <c r="G33" i="198"/>
  <c r="G34" i="198"/>
  <c r="G35" i="198"/>
  <c r="G36" i="198"/>
  <c r="G37" i="198"/>
  <c r="G38" i="198"/>
  <c r="G39" i="198"/>
  <c r="G40" i="198"/>
  <c r="G41" i="198"/>
  <c r="G42" i="198"/>
  <c r="G43" i="198"/>
  <c r="G44" i="198"/>
  <c r="G45" i="198"/>
  <c r="G46" i="198"/>
  <c r="G47" i="198"/>
  <c r="G48" i="198"/>
  <c r="G49" i="198"/>
  <c r="G50" i="198"/>
  <c r="G51" i="198"/>
  <c r="G52" i="198"/>
  <c r="G53" i="198"/>
  <c r="G11" i="198"/>
  <c r="F12" i="198"/>
  <c r="F13" i="198"/>
  <c r="F14" i="198"/>
  <c r="F15" i="198"/>
  <c r="F16" i="198"/>
  <c r="F17" i="198"/>
  <c r="F18" i="198"/>
  <c r="F19" i="198"/>
  <c r="F20" i="198"/>
  <c r="F21" i="198"/>
  <c r="F22" i="198"/>
  <c r="F23" i="198"/>
  <c r="F24" i="198"/>
  <c r="F25" i="198"/>
  <c r="F26" i="198"/>
  <c r="F27" i="198"/>
  <c r="F28" i="198"/>
  <c r="F29" i="198"/>
  <c r="F30" i="198"/>
  <c r="F31" i="198"/>
  <c r="F32" i="198"/>
  <c r="F33" i="198"/>
  <c r="F34" i="198"/>
  <c r="F35" i="198"/>
  <c r="F36" i="198"/>
  <c r="F37" i="198"/>
  <c r="F38" i="198"/>
  <c r="F39" i="198"/>
  <c r="F40" i="198"/>
  <c r="F41" i="198"/>
  <c r="F42" i="198"/>
  <c r="F43" i="198"/>
  <c r="F44" i="198"/>
  <c r="F45" i="198"/>
  <c r="F46" i="198"/>
  <c r="F47" i="198"/>
  <c r="F48" i="198"/>
  <c r="F49" i="198"/>
  <c r="F50" i="198"/>
  <c r="F51" i="198"/>
  <c r="F52" i="198"/>
  <c r="F53" i="198"/>
  <c r="F11" i="198"/>
  <c r="E12" i="198"/>
  <c r="E13" i="198"/>
  <c r="E14" i="198"/>
  <c r="E15" i="198"/>
  <c r="E16" i="198"/>
  <c r="E17" i="198"/>
  <c r="E18" i="198"/>
  <c r="E19" i="198"/>
  <c r="E20" i="198"/>
  <c r="E21" i="198"/>
  <c r="E22" i="198"/>
  <c r="E23" i="198"/>
  <c r="E24" i="198"/>
  <c r="E25" i="198"/>
  <c r="E26" i="198"/>
  <c r="E27" i="198"/>
  <c r="E28" i="198"/>
  <c r="E29" i="198"/>
  <c r="E30" i="198"/>
  <c r="E31" i="198"/>
  <c r="E32" i="198"/>
  <c r="E33" i="198"/>
  <c r="E34" i="198"/>
  <c r="E35" i="198"/>
  <c r="E36" i="198"/>
  <c r="E37" i="198"/>
  <c r="E38" i="198"/>
  <c r="E39" i="198"/>
  <c r="E40" i="198"/>
  <c r="E41" i="198"/>
  <c r="E42" i="198"/>
  <c r="E43" i="198"/>
  <c r="E44" i="198"/>
  <c r="E45" i="198"/>
  <c r="E46" i="198"/>
  <c r="E47" i="198"/>
  <c r="E48" i="198"/>
  <c r="E49" i="198"/>
  <c r="E50" i="198"/>
  <c r="E51" i="198"/>
  <c r="E52" i="198"/>
  <c r="E53" i="198"/>
  <c r="E11" i="198"/>
  <c r="L51" i="192"/>
  <c r="L62" i="192" s="1"/>
  <c r="K51" i="192"/>
  <c r="AD12" i="197"/>
  <c r="AD13" i="197"/>
  <c r="AD14" i="197"/>
  <c r="AD15" i="197"/>
  <c r="AD16" i="197"/>
  <c r="AD17" i="197"/>
  <c r="AD18" i="197"/>
  <c r="AD19" i="197"/>
  <c r="AD20" i="197"/>
  <c r="AD21" i="197"/>
  <c r="AD22" i="197"/>
  <c r="AD23" i="197"/>
  <c r="AD24" i="197"/>
  <c r="AD25" i="197"/>
  <c r="AD26" i="197"/>
  <c r="AD27" i="197"/>
  <c r="AD28" i="197"/>
  <c r="AD29" i="197"/>
  <c r="AD30" i="197"/>
  <c r="AD31" i="197"/>
  <c r="AD32" i="197"/>
  <c r="AD33" i="197"/>
  <c r="AD34" i="197"/>
  <c r="AD35" i="197"/>
  <c r="AD36" i="197"/>
  <c r="AD37" i="197"/>
  <c r="AD38" i="197"/>
  <c r="AD39" i="197"/>
  <c r="AD40" i="197"/>
  <c r="AD41" i="197"/>
  <c r="AD42" i="197"/>
  <c r="AD43" i="197"/>
  <c r="AD44" i="197"/>
  <c r="AD45" i="197"/>
  <c r="AD46" i="197"/>
  <c r="AD47" i="197"/>
  <c r="AD48" i="197"/>
  <c r="AD49" i="197"/>
  <c r="AD50" i="197"/>
  <c r="AD51" i="197"/>
  <c r="AD52" i="197"/>
  <c r="AD53" i="197"/>
  <c r="AD11" i="197"/>
  <c r="AC12" i="197"/>
  <c r="AC13" i="197"/>
  <c r="AC14" i="197"/>
  <c r="AC15" i="197"/>
  <c r="AC16" i="197"/>
  <c r="AC17" i="197"/>
  <c r="AC18" i="197"/>
  <c r="AC19" i="197"/>
  <c r="AC20" i="197"/>
  <c r="AC21" i="197"/>
  <c r="AC22" i="197"/>
  <c r="AC23" i="197"/>
  <c r="AC24" i="197"/>
  <c r="AC25" i="197"/>
  <c r="AC26" i="197"/>
  <c r="AC27" i="197"/>
  <c r="AC28" i="197"/>
  <c r="AC29" i="197"/>
  <c r="AC30" i="197"/>
  <c r="AC31" i="197"/>
  <c r="AC32" i="197"/>
  <c r="AC33" i="197"/>
  <c r="AC34" i="197"/>
  <c r="AC35" i="197"/>
  <c r="AC36" i="197"/>
  <c r="AC37" i="197"/>
  <c r="AC38" i="197"/>
  <c r="AC39" i="197"/>
  <c r="AC40" i="197"/>
  <c r="AC41" i="197"/>
  <c r="AC42" i="197"/>
  <c r="AC43" i="197"/>
  <c r="AC44" i="197"/>
  <c r="AC45" i="197"/>
  <c r="AC46" i="197"/>
  <c r="AC47" i="197"/>
  <c r="AC48" i="197"/>
  <c r="AC49" i="197"/>
  <c r="AC50" i="197"/>
  <c r="AC51" i="197"/>
  <c r="AC52" i="197"/>
  <c r="AC53" i="197"/>
  <c r="AC11" i="197"/>
  <c r="AB12" i="197"/>
  <c r="AB13" i="197"/>
  <c r="AB14" i="197"/>
  <c r="AB15" i="197"/>
  <c r="AB16" i="197"/>
  <c r="AB17" i="197"/>
  <c r="AB18" i="197"/>
  <c r="AB19" i="197"/>
  <c r="AB20" i="197"/>
  <c r="AB21" i="197"/>
  <c r="AB22" i="197"/>
  <c r="AB23" i="197"/>
  <c r="AB24" i="197"/>
  <c r="AB25" i="197"/>
  <c r="AB26" i="197"/>
  <c r="AB27" i="197"/>
  <c r="AB28" i="197"/>
  <c r="AB29" i="197"/>
  <c r="AB30" i="197"/>
  <c r="AB31" i="197"/>
  <c r="AB32" i="197"/>
  <c r="AB33" i="197"/>
  <c r="AB34" i="197"/>
  <c r="AB35" i="197"/>
  <c r="AB36" i="197"/>
  <c r="AB37" i="197"/>
  <c r="AB38" i="197"/>
  <c r="AB39" i="197"/>
  <c r="AB40" i="197"/>
  <c r="AB41" i="197"/>
  <c r="AB42" i="197"/>
  <c r="AB43" i="197"/>
  <c r="AB44" i="197"/>
  <c r="AB45" i="197"/>
  <c r="AB46" i="197"/>
  <c r="AB47" i="197"/>
  <c r="AB48" i="197"/>
  <c r="AB49" i="197"/>
  <c r="AB50" i="197"/>
  <c r="AB51" i="197"/>
  <c r="AB52" i="197"/>
  <c r="AB53" i="197"/>
  <c r="AB11" i="197"/>
  <c r="AA12" i="197"/>
  <c r="AA13" i="197"/>
  <c r="AA14" i="197"/>
  <c r="AA15" i="197"/>
  <c r="AA16" i="197"/>
  <c r="AA17" i="197"/>
  <c r="AA18" i="197"/>
  <c r="AA19" i="197"/>
  <c r="AA20" i="197"/>
  <c r="AA21" i="197"/>
  <c r="AA22" i="197"/>
  <c r="AA23" i="197"/>
  <c r="AA24" i="197"/>
  <c r="AA25" i="197"/>
  <c r="AA26" i="197"/>
  <c r="AA27" i="197"/>
  <c r="AA28" i="197"/>
  <c r="AA29" i="197"/>
  <c r="AA30" i="197"/>
  <c r="AA31" i="197"/>
  <c r="AA32" i="197"/>
  <c r="AA33" i="197"/>
  <c r="AA34" i="197"/>
  <c r="AA35" i="197"/>
  <c r="AA36" i="197"/>
  <c r="AA37" i="197"/>
  <c r="AA38" i="197"/>
  <c r="AA39" i="197"/>
  <c r="AA40" i="197"/>
  <c r="AA41" i="197"/>
  <c r="AA42" i="197"/>
  <c r="AA43" i="197"/>
  <c r="AA44" i="197"/>
  <c r="AA45" i="197"/>
  <c r="AA46" i="197"/>
  <c r="AA47" i="197"/>
  <c r="AA48" i="197"/>
  <c r="AA49" i="197"/>
  <c r="AA50" i="197"/>
  <c r="AA51" i="197"/>
  <c r="AA52" i="197"/>
  <c r="AA53" i="197"/>
  <c r="AA11" i="197"/>
  <c r="Z12" i="197"/>
  <c r="Z13" i="197"/>
  <c r="Z14" i="197"/>
  <c r="Z15" i="197"/>
  <c r="Z16" i="197"/>
  <c r="Z17" i="197"/>
  <c r="Z18" i="197"/>
  <c r="Z19" i="197"/>
  <c r="Z20" i="197"/>
  <c r="Z21" i="197"/>
  <c r="Z22" i="197"/>
  <c r="Z23" i="197"/>
  <c r="Z24" i="197"/>
  <c r="Z25" i="197"/>
  <c r="Z26" i="197"/>
  <c r="Z27" i="197"/>
  <c r="Z28" i="197"/>
  <c r="Z29" i="197"/>
  <c r="Z30" i="197"/>
  <c r="Z31" i="197"/>
  <c r="Z32" i="197"/>
  <c r="Z33" i="197"/>
  <c r="Z34" i="197"/>
  <c r="Z35" i="197"/>
  <c r="Z36" i="197"/>
  <c r="Z37" i="197"/>
  <c r="Z38" i="197"/>
  <c r="Z39" i="197"/>
  <c r="Z40" i="197"/>
  <c r="Z41" i="197"/>
  <c r="Z42" i="197"/>
  <c r="Z43" i="197"/>
  <c r="Z44" i="197"/>
  <c r="Z45" i="197"/>
  <c r="Z46" i="197"/>
  <c r="Z47" i="197"/>
  <c r="Z48" i="197"/>
  <c r="Z49" i="197"/>
  <c r="Z50" i="197"/>
  <c r="Z51" i="197"/>
  <c r="Z52" i="197"/>
  <c r="Z53" i="197"/>
  <c r="Z11" i="197"/>
  <c r="Y12" i="197"/>
  <c r="Y13" i="197"/>
  <c r="Y14" i="197"/>
  <c r="Y15" i="197"/>
  <c r="Y16" i="197"/>
  <c r="Y17" i="197"/>
  <c r="Y18" i="197"/>
  <c r="Y19" i="197"/>
  <c r="Y20" i="197"/>
  <c r="Y21" i="197"/>
  <c r="Y22" i="197"/>
  <c r="Y23" i="197"/>
  <c r="Y24" i="197"/>
  <c r="Y25" i="197"/>
  <c r="Y26" i="197"/>
  <c r="Y27" i="197"/>
  <c r="Y28" i="197"/>
  <c r="Y29" i="197"/>
  <c r="Y30" i="197"/>
  <c r="Y31" i="197"/>
  <c r="Y32" i="197"/>
  <c r="Y33" i="197"/>
  <c r="Y34" i="197"/>
  <c r="Y35" i="197"/>
  <c r="Y36" i="197"/>
  <c r="Y37" i="197"/>
  <c r="Y38" i="197"/>
  <c r="Y39" i="197"/>
  <c r="Y40" i="197"/>
  <c r="Y41" i="197"/>
  <c r="Y42" i="197"/>
  <c r="Y43" i="197"/>
  <c r="Y44" i="197"/>
  <c r="Y45" i="197"/>
  <c r="Y46" i="197"/>
  <c r="Y47" i="197"/>
  <c r="Y48" i="197"/>
  <c r="Y49" i="197"/>
  <c r="Y50" i="197"/>
  <c r="Y51" i="197"/>
  <c r="Y52" i="197"/>
  <c r="Y53" i="197"/>
  <c r="Y11" i="197"/>
  <c r="X12" i="197"/>
  <c r="X13" i="197"/>
  <c r="X14" i="197"/>
  <c r="X15" i="197"/>
  <c r="X16" i="197"/>
  <c r="X17" i="197"/>
  <c r="X18" i="197"/>
  <c r="X19" i="197"/>
  <c r="X20" i="197"/>
  <c r="X21" i="197"/>
  <c r="X22" i="197"/>
  <c r="X23" i="197"/>
  <c r="X24" i="197"/>
  <c r="X25" i="197"/>
  <c r="X26" i="197"/>
  <c r="X27" i="197"/>
  <c r="X28" i="197"/>
  <c r="X29" i="197"/>
  <c r="X30" i="197"/>
  <c r="X31" i="197"/>
  <c r="X32" i="197"/>
  <c r="X33" i="197"/>
  <c r="X34" i="197"/>
  <c r="X35" i="197"/>
  <c r="X36" i="197"/>
  <c r="X37" i="197"/>
  <c r="X38" i="197"/>
  <c r="X39" i="197"/>
  <c r="X40" i="197"/>
  <c r="X41" i="197"/>
  <c r="X42" i="197"/>
  <c r="X43" i="197"/>
  <c r="X44" i="197"/>
  <c r="X45" i="197"/>
  <c r="X46" i="197"/>
  <c r="X47" i="197"/>
  <c r="X48" i="197"/>
  <c r="X49" i="197"/>
  <c r="X50" i="197"/>
  <c r="X51" i="197"/>
  <c r="X52" i="197"/>
  <c r="X53" i="197"/>
  <c r="X11" i="197"/>
  <c r="W12" i="197"/>
  <c r="W13" i="197"/>
  <c r="W14" i="197"/>
  <c r="W15" i="197"/>
  <c r="W16" i="197"/>
  <c r="W17" i="197"/>
  <c r="W18" i="197"/>
  <c r="W19" i="197"/>
  <c r="W20" i="197"/>
  <c r="W21" i="197"/>
  <c r="W22" i="197"/>
  <c r="W23" i="197"/>
  <c r="W24" i="197"/>
  <c r="W25" i="197"/>
  <c r="W26" i="197"/>
  <c r="W27" i="197"/>
  <c r="W28" i="197"/>
  <c r="W29" i="197"/>
  <c r="W30" i="197"/>
  <c r="W31" i="197"/>
  <c r="W32" i="197"/>
  <c r="W33" i="197"/>
  <c r="W34" i="197"/>
  <c r="W35" i="197"/>
  <c r="W36" i="197"/>
  <c r="W37" i="197"/>
  <c r="W38" i="197"/>
  <c r="W39" i="197"/>
  <c r="W40" i="197"/>
  <c r="W41" i="197"/>
  <c r="W42" i="197"/>
  <c r="W43" i="197"/>
  <c r="W44" i="197"/>
  <c r="W45" i="197"/>
  <c r="W46" i="197"/>
  <c r="W47" i="197"/>
  <c r="W48" i="197"/>
  <c r="W49" i="197"/>
  <c r="W50" i="197"/>
  <c r="W51" i="197"/>
  <c r="W52" i="197"/>
  <c r="W53" i="197"/>
  <c r="W11" i="197"/>
  <c r="V12" i="197"/>
  <c r="V13" i="197"/>
  <c r="V14" i="197"/>
  <c r="V15" i="197"/>
  <c r="V16" i="197"/>
  <c r="V17" i="197"/>
  <c r="V18" i="197"/>
  <c r="V19" i="197"/>
  <c r="V20" i="197"/>
  <c r="V21" i="197"/>
  <c r="V22" i="197"/>
  <c r="V23" i="197"/>
  <c r="V24" i="197"/>
  <c r="V25" i="197"/>
  <c r="V26" i="197"/>
  <c r="V27" i="197"/>
  <c r="V28" i="197"/>
  <c r="V29" i="197"/>
  <c r="V30" i="197"/>
  <c r="V31" i="197"/>
  <c r="V32" i="197"/>
  <c r="V33" i="197"/>
  <c r="V34" i="197"/>
  <c r="V35" i="197"/>
  <c r="V36" i="197"/>
  <c r="V37" i="197"/>
  <c r="V38" i="197"/>
  <c r="V39" i="197"/>
  <c r="V40" i="197"/>
  <c r="V41" i="197"/>
  <c r="V42" i="197"/>
  <c r="V43" i="197"/>
  <c r="V44" i="197"/>
  <c r="V45" i="197"/>
  <c r="V46" i="197"/>
  <c r="V47" i="197"/>
  <c r="V48" i="197"/>
  <c r="V49" i="197"/>
  <c r="V50" i="197"/>
  <c r="V51" i="197"/>
  <c r="V52" i="197"/>
  <c r="V53" i="197"/>
  <c r="V11" i="197"/>
  <c r="U12" i="197"/>
  <c r="U13" i="197"/>
  <c r="U14" i="197"/>
  <c r="U15" i="197"/>
  <c r="U16" i="197"/>
  <c r="U17" i="197"/>
  <c r="U18" i="197"/>
  <c r="U19" i="197"/>
  <c r="U20" i="197"/>
  <c r="U21" i="197"/>
  <c r="U22" i="197"/>
  <c r="U23" i="197"/>
  <c r="U24" i="197"/>
  <c r="U25" i="197"/>
  <c r="U26" i="197"/>
  <c r="U27" i="197"/>
  <c r="U28" i="197"/>
  <c r="U29" i="197"/>
  <c r="U30" i="197"/>
  <c r="U31" i="197"/>
  <c r="U32" i="197"/>
  <c r="U33" i="197"/>
  <c r="U34" i="197"/>
  <c r="U35" i="197"/>
  <c r="U36" i="197"/>
  <c r="U37" i="197"/>
  <c r="U38" i="197"/>
  <c r="U39" i="197"/>
  <c r="U40" i="197"/>
  <c r="U41" i="197"/>
  <c r="U42" i="197"/>
  <c r="U43" i="197"/>
  <c r="U44" i="197"/>
  <c r="U45" i="197"/>
  <c r="U46" i="197"/>
  <c r="U47" i="197"/>
  <c r="U48" i="197"/>
  <c r="U49" i="197"/>
  <c r="U50" i="197"/>
  <c r="U51" i="197"/>
  <c r="U52" i="197"/>
  <c r="U53" i="197"/>
  <c r="U11" i="197"/>
  <c r="T12" i="197"/>
  <c r="T13" i="197"/>
  <c r="T14" i="197"/>
  <c r="T15" i="197"/>
  <c r="T16" i="197"/>
  <c r="T17" i="197"/>
  <c r="T18" i="197"/>
  <c r="T19" i="197"/>
  <c r="T20" i="197"/>
  <c r="T21" i="197"/>
  <c r="T22" i="197"/>
  <c r="T23" i="197"/>
  <c r="T24" i="197"/>
  <c r="T25" i="197"/>
  <c r="T26" i="197"/>
  <c r="T27" i="197"/>
  <c r="T28" i="197"/>
  <c r="T29" i="197"/>
  <c r="T30" i="197"/>
  <c r="T31" i="197"/>
  <c r="T32" i="197"/>
  <c r="T33" i="197"/>
  <c r="T34" i="197"/>
  <c r="T35" i="197"/>
  <c r="T36" i="197"/>
  <c r="T37" i="197"/>
  <c r="T38" i="197"/>
  <c r="T39" i="197"/>
  <c r="T40" i="197"/>
  <c r="T41" i="197"/>
  <c r="T42" i="197"/>
  <c r="T43" i="197"/>
  <c r="T44" i="197"/>
  <c r="T45" i="197"/>
  <c r="T46" i="197"/>
  <c r="T47" i="197"/>
  <c r="T48" i="197"/>
  <c r="T49" i="197"/>
  <c r="T50" i="197"/>
  <c r="T51" i="197"/>
  <c r="T52" i="197"/>
  <c r="T53" i="197"/>
  <c r="T11" i="197"/>
  <c r="S12" i="197"/>
  <c r="S13" i="197"/>
  <c r="S14" i="197"/>
  <c r="S15" i="197"/>
  <c r="S16" i="197"/>
  <c r="S17" i="197"/>
  <c r="S18" i="197"/>
  <c r="S19" i="197"/>
  <c r="S20" i="197"/>
  <c r="S21" i="197"/>
  <c r="S22" i="197"/>
  <c r="S23" i="197"/>
  <c r="S24" i="197"/>
  <c r="S25" i="197"/>
  <c r="S26" i="197"/>
  <c r="S27" i="197"/>
  <c r="S28" i="197"/>
  <c r="S29" i="197"/>
  <c r="S30" i="197"/>
  <c r="S31" i="197"/>
  <c r="S32" i="197"/>
  <c r="S33" i="197"/>
  <c r="S34" i="197"/>
  <c r="S35" i="197"/>
  <c r="S36" i="197"/>
  <c r="S37" i="197"/>
  <c r="S38" i="197"/>
  <c r="S39" i="197"/>
  <c r="S40" i="197"/>
  <c r="S41" i="197"/>
  <c r="S42" i="197"/>
  <c r="S43" i="197"/>
  <c r="S44" i="197"/>
  <c r="S45" i="197"/>
  <c r="S46" i="197"/>
  <c r="S47" i="197"/>
  <c r="S48" i="197"/>
  <c r="S49" i="197"/>
  <c r="S50" i="197"/>
  <c r="S51" i="197"/>
  <c r="S52" i="197"/>
  <c r="S53" i="197"/>
  <c r="S11" i="197"/>
  <c r="P12" i="197"/>
  <c r="P13" i="197"/>
  <c r="P14" i="197"/>
  <c r="P15" i="197"/>
  <c r="P16" i="197"/>
  <c r="P17" i="197"/>
  <c r="P18" i="197"/>
  <c r="P19" i="197"/>
  <c r="P20" i="197"/>
  <c r="P21" i="197"/>
  <c r="P22" i="197"/>
  <c r="P23" i="197"/>
  <c r="P24" i="197"/>
  <c r="P25" i="197"/>
  <c r="P26" i="197"/>
  <c r="P27" i="197"/>
  <c r="P28" i="197"/>
  <c r="P29" i="197"/>
  <c r="P30" i="197"/>
  <c r="P31" i="197"/>
  <c r="P32" i="197"/>
  <c r="P33" i="197"/>
  <c r="P34" i="197"/>
  <c r="P35" i="197"/>
  <c r="P36" i="197"/>
  <c r="P37" i="197"/>
  <c r="P38" i="197"/>
  <c r="P39" i="197"/>
  <c r="P40" i="197"/>
  <c r="P41" i="197"/>
  <c r="P42" i="197"/>
  <c r="P43" i="197"/>
  <c r="P44" i="197"/>
  <c r="P45" i="197"/>
  <c r="P46" i="197"/>
  <c r="P47" i="197"/>
  <c r="P48" i="197"/>
  <c r="P49" i="197"/>
  <c r="P50" i="197"/>
  <c r="P51" i="197"/>
  <c r="P52" i="197"/>
  <c r="P53" i="197"/>
  <c r="P11" i="197"/>
  <c r="O12" i="197"/>
  <c r="O13" i="197"/>
  <c r="O14" i="197"/>
  <c r="O15" i="197"/>
  <c r="O16" i="197"/>
  <c r="O17" i="197"/>
  <c r="O18" i="197"/>
  <c r="O19" i="197"/>
  <c r="O20" i="197"/>
  <c r="O21" i="197"/>
  <c r="O22" i="197"/>
  <c r="O23" i="197"/>
  <c r="O24" i="197"/>
  <c r="O25" i="197"/>
  <c r="O26" i="197"/>
  <c r="O27" i="197"/>
  <c r="O28" i="197"/>
  <c r="O29" i="197"/>
  <c r="O30" i="197"/>
  <c r="O31" i="197"/>
  <c r="O32" i="197"/>
  <c r="O33" i="197"/>
  <c r="O34" i="197"/>
  <c r="O35" i="197"/>
  <c r="O36" i="197"/>
  <c r="O37" i="197"/>
  <c r="O38" i="197"/>
  <c r="O39" i="197"/>
  <c r="O40" i="197"/>
  <c r="O41" i="197"/>
  <c r="O42" i="197"/>
  <c r="O43" i="197"/>
  <c r="O44" i="197"/>
  <c r="O45" i="197"/>
  <c r="O46" i="197"/>
  <c r="O47" i="197"/>
  <c r="O48" i="197"/>
  <c r="O49" i="197"/>
  <c r="O50" i="197"/>
  <c r="O51" i="197"/>
  <c r="O52" i="197"/>
  <c r="O53" i="197"/>
  <c r="O11" i="197"/>
  <c r="N12" i="197"/>
  <c r="N13" i="197"/>
  <c r="N14" i="197"/>
  <c r="N15" i="197"/>
  <c r="N16" i="197"/>
  <c r="N17" i="197"/>
  <c r="N18" i="197"/>
  <c r="N19" i="197"/>
  <c r="N20" i="197"/>
  <c r="N21" i="197"/>
  <c r="N22" i="197"/>
  <c r="N23" i="197"/>
  <c r="N24" i="197"/>
  <c r="N25" i="197"/>
  <c r="N26" i="197"/>
  <c r="N27" i="197"/>
  <c r="N28" i="197"/>
  <c r="N29" i="197"/>
  <c r="N30" i="197"/>
  <c r="N31" i="197"/>
  <c r="N32" i="197"/>
  <c r="N33" i="197"/>
  <c r="N34" i="197"/>
  <c r="N35" i="197"/>
  <c r="N36" i="197"/>
  <c r="N37" i="197"/>
  <c r="N38" i="197"/>
  <c r="N39" i="197"/>
  <c r="N40" i="197"/>
  <c r="N41" i="197"/>
  <c r="N42" i="197"/>
  <c r="N43" i="197"/>
  <c r="N44" i="197"/>
  <c r="N45" i="197"/>
  <c r="N46" i="197"/>
  <c r="N47" i="197"/>
  <c r="N48" i="197"/>
  <c r="N49" i="197"/>
  <c r="N50" i="197"/>
  <c r="N51" i="197"/>
  <c r="N52" i="197"/>
  <c r="N53" i="197"/>
  <c r="N11" i="197"/>
  <c r="M12" i="197"/>
  <c r="M13" i="197"/>
  <c r="M14" i="197"/>
  <c r="M15" i="197"/>
  <c r="M16" i="197"/>
  <c r="M17" i="197"/>
  <c r="M18" i="197"/>
  <c r="M19" i="197"/>
  <c r="M20" i="197"/>
  <c r="M21" i="197"/>
  <c r="M22" i="197"/>
  <c r="M23" i="197"/>
  <c r="M24" i="197"/>
  <c r="M25" i="197"/>
  <c r="M26" i="197"/>
  <c r="M27" i="197"/>
  <c r="M28" i="197"/>
  <c r="M29" i="197"/>
  <c r="M30" i="197"/>
  <c r="M31" i="197"/>
  <c r="M32" i="197"/>
  <c r="M33" i="197"/>
  <c r="M34" i="197"/>
  <c r="M35" i="197"/>
  <c r="M36" i="197"/>
  <c r="M37" i="197"/>
  <c r="M38" i="197"/>
  <c r="M39" i="197"/>
  <c r="M40" i="197"/>
  <c r="M41" i="197"/>
  <c r="M42" i="197"/>
  <c r="M43" i="197"/>
  <c r="M44" i="197"/>
  <c r="M45" i="197"/>
  <c r="M46" i="197"/>
  <c r="M47" i="197"/>
  <c r="M48" i="197"/>
  <c r="M49" i="197"/>
  <c r="M50" i="197"/>
  <c r="M51" i="197"/>
  <c r="M52" i="197"/>
  <c r="M53" i="197"/>
  <c r="M11" i="197"/>
  <c r="L12" i="197"/>
  <c r="L13" i="197"/>
  <c r="L14" i="197"/>
  <c r="L15" i="197"/>
  <c r="L16" i="197"/>
  <c r="L17" i="197"/>
  <c r="L18" i="197"/>
  <c r="L19" i="197"/>
  <c r="L20" i="197"/>
  <c r="L21" i="197"/>
  <c r="L22" i="197"/>
  <c r="L23" i="197"/>
  <c r="L24" i="197"/>
  <c r="L25" i="197"/>
  <c r="L26" i="197"/>
  <c r="L27" i="197"/>
  <c r="L28" i="197"/>
  <c r="L29" i="197"/>
  <c r="L30" i="197"/>
  <c r="L31" i="197"/>
  <c r="L32" i="197"/>
  <c r="L33" i="197"/>
  <c r="L34" i="197"/>
  <c r="L35" i="197"/>
  <c r="L36" i="197"/>
  <c r="L37" i="197"/>
  <c r="L38" i="197"/>
  <c r="L39" i="197"/>
  <c r="L40" i="197"/>
  <c r="L41" i="197"/>
  <c r="L42" i="197"/>
  <c r="L43" i="197"/>
  <c r="L44" i="197"/>
  <c r="L45" i="197"/>
  <c r="L46" i="197"/>
  <c r="L47" i="197"/>
  <c r="L48" i="197"/>
  <c r="L49" i="197"/>
  <c r="L50" i="197"/>
  <c r="L51" i="197"/>
  <c r="L52" i="197"/>
  <c r="L53" i="197"/>
  <c r="L11" i="197"/>
  <c r="K12" i="197"/>
  <c r="K13" i="197"/>
  <c r="K14" i="197"/>
  <c r="K15" i="197"/>
  <c r="K16" i="197"/>
  <c r="K17" i="197"/>
  <c r="K18" i="197"/>
  <c r="K19" i="197"/>
  <c r="K20" i="197"/>
  <c r="K21" i="197"/>
  <c r="K22" i="197"/>
  <c r="K23" i="197"/>
  <c r="K24" i="197"/>
  <c r="K25" i="197"/>
  <c r="K26" i="197"/>
  <c r="K27" i="197"/>
  <c r="K28" i="197"/>
  <c r="K29" i="197"/>
  <c r="K30" i="197"/>
  <c r="K31" i="197"/>
  <c r="K32" i="197"/>
  <c r="K33" i="197"/>
  <c r="K34" i="197"/>
  <c r="K35" i="197"/>
  <c r="K36" i="197"/>
  <c r="K37" i="197"/>
  <c r="K38" i="197"/>
  <c r="K39" i="197"/>
  <c r="K40" i="197"/>
  <c r="K41" i="197"/>
  <c r="K42" i="197"/>
  <c r="K43" i="197"/>
  <c r="K44" i="197"/>
  <c r="K45" i="197"/>
  <c r="K46" i="197"/>
  <c r="K47" i="197"/>
  <c r="K48" i="197"/>
  <c r="K49" i="197"/>
  <c r="K50" i="197"/>
  <c r="K51" i="197"/>
  <c r="K52" i="197"/>
  <c r="K53" i="197"/>
  <c r="K11" i="197"/>
  <c r="J12" i="197"/>
  <c r="J13" i="197"/>
  <c r="J14" i="197"/>
  <c r="J15" i="197"/>
  <c r="J16" i="197"/>
  <c r="J17" i="197"/>
  <c r="J18" i="197"/>
  <c r="J19" i="197"/>
  <c r="J20" i="197"/>
  <c r="J21" i="197"/>
  <c r="J22" i="197"/>
  <c r="J23" i="197"/>
  <c r="J24" i="197"/>
  <c r="J25" i="197"/>
  <c r="J26" i="197"/>
  <c r="J27" i="197"/>
  <c r="J28" i="197"/>
  <c r="J29" i="197"/>
  <c r="J30" i="197"/>
  <c r="J31" i="197"/>
  <c r="J32" i="197"/>
  <c r="J33" i="197"/>
  <c r="J34" i="197"/>
  <c r="J35" i="197"/>
  <c r="J36" i="197"/>
  <c r="J37" i="197"/>
  <c r="J38" i="197"/>
  <c r="J39" i="197"/>
  <c r="J40" i="197"/>
  <c r="J41" i="197"/>
  <c r="J42" i="197"/>
  <c r="J43" i="197"/>
  <c r="J44" i="197"/>
  <c r="J45" i="197"/>
  <c r="J46" i="197"/>
  <c r="J47" i="197"/>
  <c r="J48" i="197"/>
  <c r="J49" i="197"/>
  <c r="J50" i="197"/>
  <c r="J51" i="197"/>
  <c r="J52" i="197"/>
  <c r="J53" i="197"/>
  <c r="J11" i="197"/>
  <c r="I12" i="197"/>
  <c r="I13" i="197"/>
  <c r="I14" i="197"/>
  <c r="I15" i="197"/>
  <c r="I16" i="197"/>
  <c r="I17" i="197"/>
  <c r="I18" i="197"/>
  <c r="I19" i="197"/>
  <c r="I20" i="197"/>
  <c r="I21" i="197"/>
  <c r="I22" i="197"/>
  <c r="I23" i="197"/>
  <c r="I24" i="197"/>
  <c r="I25" i="197"/>
  <c r="I26" i="197"/>
  <c r="I27" i="197"/>
  <c r="I28" i="197"/>
  <c r="I29" i="197"/>
  <c r="I30" i="197"/>
  <c r="I31" i="197"/>
  <c r="I32" i="197"/>
  <c r="I33" i="197"/>
  <c r="I34" i="197"/>
  <c r="I35" i="197"/>
  <c r="I36" i="197"/>
  <c r="I37" i="197"/>
  <c r="I38" i="197"/>
  <c r="I39" i="197"/>
  <c r="I40" i="197"/>
  <c r="I41" i="197"/>
  <c r="I42" i="197"/>
  <c r="I43" i="197"/>
  <c r="I44" i="197"/>
  <c r="I45" i="197"/>
  <c r="I46" i="197"/>
  <c r="I47" i="197"/>
  <c r="I48" i="197"/>
  <c r="I49" i="197"/>
  <c r="I50" i="197"/>
  <c r="I51" i="197"/>
  <c r="I52" i="197"/>
  <c r="I53" i="197"/>
  <c r="I11" i="197"/>
  <c r="H12" i="197"/>
  <c r="H13" i="197"/>
  <c r="H14" i="197"/>
  <c r="H15" i="197"/>
  <c r="H16" i="197"/>
  <c r="H17" i="197"/>
  <c r="H18" i="197"/>
  <c r="H19" i="197"/>
  <c r="H20" i="197"/>
  <c r="H21" i="197"/>
  <c r="H22" i="197"/>
  <c r="H23" i="197"/>
  <c r="H24" i="197"/>
  <c r="H25" i="197"/>
  <c r="H26" i="197"/>
  <c r="H27" i="197"/>
  <c r="H28" i="197"/>
  <c r="H29" i="197"/>
  <c r="H30" i="197"/>
  <c r="H31" i="197"/>
  <c r="H32" i="197"/>
  <c r="H33" i="197"/>
  <c r="H34" i="197"/>
  <c r="H35" i="197"/>
  <c r="H36" i="197"/>
  <c r="H37" i="197"/>
  <c r="H38" i="197"/>
  <c r="H39" i="197"/>
  <c r="H40" i="197"/>
  <c r="H41" i="197"/>
  <c r="H42" i="197"/>
  <c r="H43" i="197"/>
  <c r="H44" i="197"/>
  <c r="H45" i="197"/>
  <c r="H46" i="197"/>
  <c r="H47" i="197"/>
  <c r="H48" i="197"/>
  <c r="H49" i="197"/>
  <c r="H50" i="197"/>
  <c r="H51" i="197"/>
  <c r="H52" i="197"/>
  <c r="H53" i="197"/>
  <c r="H11" i="197"/>
  <c r="G12" i="197"/>
  <c r="G13" i="197"/>
  <c r="G14" i="197"/>
  <c r="G15" i="197"/>
  <c r="G16" i="197"/>
  <c r="G17" i="197"/>
  <c r="G18" i="197"/>
  <c r="G19" i="197"/>
  <c r="G20" i="197"/>
  <c r="G21" i="197"/>
  <c r="G22" i="197"/>
  <c r="G23" i="197"/>
  <c r="G24" i="197"/>
  <c r="G25" i="197"/>
  <c r="G26" i="197"/>
  <c r="G27" i="197"/>
  <c r="G28" i="197"/>
  <c r="G29" i="197"/>
  <c r="G30" i="197"/>
  <c r="G31" i="197"/>
  <c r="G32" i="197"/>
  <c r="G33" i="197"/>
  <c r="G34" i="197"/>
  <c r="G35" i="197"/>
  <c r="G36" i="197"/>
  <c r="G37" i="197"/>
  <c r="G38" i="197"/>
  <c r="G39" i="197"/>
  <c r="G40" i="197"/>
  <c r="G41" i="197"/>
  <c r="G42" i="197"/>
  <c r="G43" i="197"/>
  <c r="G44" i="197"/>
  <c r="G45" i="197"/>
  <c r="G46" i="197"/>
  <c r="G47" i="197"/>
  <c r="G48" i="197"/>
  <c r="G49" i="197"/>
  <c r="G50" i="197"/>
  <c r="G51" i="197"/>
  <c r="G52" i="197"/>
  <c r="G53" i="197"/>
  <c r="G11" i="197"/>
  <c r="F12" i="197"/>
  <c r="F13" i="197"/>
  <c r="F14" i="197"/>
  <c r="F15" i="197"/>
  <c r="F16" i="197"/>
  <c r="F17" i="197"/>
  <c r="F18" i="197"/>
  <c r="F19" i="197"/>
  <c r="F20" i="197"/>
  <c r="F21" i="197"/>
  <c r="F22" i="197"/>
  <c r="F23" i="197"/>
  <c r="F24" i="197"/>
  <c r="F25" i="197"/>
  <c r="F26" i="197"/>
  <c r="F27" i="197"/>
  <c r="F28" i="197"/>
  <c r="F29" i="197"/>
  <c r="F30" i="197"/>
  <c r="F31" i="197"/>
  <c r="F32" i="197"/>
  <c r="F33" i="197"/>
  <c r="F34" i="197"/>
  <c r="F35" i="197"/>
  <c r="F36" i="197"/>
  <c r="F37" i="197"/>
  <c r="F38" i="197"/>
  <c r="F39" i="197"/>
  <c r="F40" i="197"/>
  <c r="F41" i="197"/>
  <c r="F42" i="197"/>
  <c r="F43" i="197"/>
  <c r="F44" i="197"/>
  <c r="F45" i="197"/>
  <c r="F46" i="197"/>
  <c r="F47" i="197"/>
  <c r="F48" i="197"/>
  <c r="F49" i="197"/>
  <c r="F50" i="197"/>
  <c r="F51" i="197"/>
  <c r="F52" i="197"/>
  <c r="F53" i="197"/>
  <c r="F11" i="197"/>
  <c r="E12" i="197"/>
  <c r="E13" i="197"/>
  <c r="E14" i="197"/>
  <c r="E15" i="197"/>
  <c r="E16" i="197"/>
  <c r="E17" i="197"/>
  <c r="E18" i="197"/>
  <c r="E19" i="197"/>
  <c r="E20" i="197"/>
  <c r="E21" i="197"/>
  <c r="E22" i="197"/>
  <c r="E23" i="197"/>
  <c r="E24" i="197"/>
  <c r="E25" i="197"/>
  <c r="E26" i="197"/>
  <c r="E27" i="197"/>
  <c r="E28" i="197"/>
  <c r="E29" i="197"/>
  <c r="E30" i="197"/>
  <c r="E31" i="197"/>
  <c r="E32" i="197"/>
  <c r="E33" i="197"/>
  <c r="E34" i="197"/>
  <c r="E35" i="197"/>
  <c r="E36" i="197"/>
  <c r="E37" i="197"/>
  <c r="E38" i="197"/>
  <c r="E39" i="197"/>
  <c r="E40" i="197"/>
  <c r="E41" i="197"/>
  <c r="E42" i="197"/>
  <c r="E43" i="197"/>
  <c r="E44" i="197"/>
  <c r="E45" i="197"/>
  <c r="E46" i="197"/>
  <c r="E47" i="197"/>
  <c r="E48" i="197"/>
  <c r="E49" i="197"/>
  <c r="E50" i="197"/>
  <c r="E51" i="197"/>
  <c r="E52" i="197"/>
  <c r="E53" i="197"/>
  <c r="E11" i="197"/>
  <c r="L51" i="191"/>
  <c r="L62" i="191" s="1"/>
  <c r="K51" i="191"/>
  <c r="E19" i="13"/>
  <c r="E18" i="13"/>
  <c r="E17" i="13"/>
  <c r="E16" i="13"/>
  <c r="E15" i="13"/>
  <c r="D19" i="13"/>
  <c r="D18" i="13"/>
  <c r="D17" i="13"/>
  <c r="D16" i="13"/>
  <c r="C19" i="13"/>
  <c r="C18" i="13"/>
  <c r="C17" i="13"/>
  <c r="C16" i="13"/>
  <c r="C15" i="13"/>
  <c r="E12" i="13"/>
  <c r="C12" i="13"/>
  <c r="E11" i="13"/>
  <c r="C11" i="13"/>
  <c r="E9" i="13"/>
  <c r="D9" i="13"/>
  <c r="C9" i="13"/>
  <c r="E8" i="13"/>
  <c r="C8" i="13"/>
  <c r="D8" i="13"/>
  <c r="K57" i="191" l="1"/>
  <c r="J55" i="5" s="1"/>
  <c r="D55" i="5"/>
  <c r="D57" i="8" s="1"/>
  <c r="K62" i="192"/>
  <c r="O314" i="5" s="1"/>
  <c r="O262" i="5" s="1"/>
  <c r="D314" i="5"/>
  <c r="V58" i="193"/>
  <c r="O569" i="5" s="1"/>
  <c r="O521" i="5" s="1"/>
  <c r="D569" i="5"/>
  <c r="Y57" i="193"/>
  <c r="Y58" i="193"/>
  <c r="Y55" i="193"/>
  <c r="Y52" i="193"/>
  <c r="Y49" i="193"/>
  <c r="Z56" i="193"/>
  <c r="Z52" i="193"/>
  <c r="Z51" i="193"/>
  <c r="Z49" i="193"/>
  <c r="Z48" i="193"/>
  <c r="AA56" i="193"/>
  <c r="AA57" i="193"/>
  <c r="AA55" i="193"/>
  <c r="AA54" i="193"/>
  <c r="AA52" i="193"/>
  <c r="AA51" i="193"/>
  <c r="AA49" i="193"/>
  <c r="AA48" i="193"/>
  <c r="K62" i="194"/>
  <c r="O105" i="5" s="1"/>
  <c r="D105" i="5"/>
  <c r="V58" i="195"/>
  <c r="O615" i="5" s="1"/>
  <c r="O522" i="5" s="1"/>
  <c r="D615" i="5"/>
  <c r="V48" i="195"/>
  <c r="E615" i="5" s="1"/>
  <c r="Y57" i="195"/>
  <c r="Y58" i="195"/>
  <c r="Y55" i="195"/>
  <c r="Y52" i="195"/>
  <c r="Y49" i="195"/>
  <c r="Z56" i="195"/>
  <c r="Z52" i="195"/>
  <c r="Z49" i="195"/>
  <c r="Z48" i="195"/>
  <c r="AA56" i="195"/>
  <c r="AA57" i="195"/>
  <c r="AA54" i="195"/>
  <c r="AA51" i="195"/>
  <c r="AA48" i="195"/>
  <c r="AB58" i="195"/>
  <c r="AB48" i="195"/>
  <c r="K62" i="196"/>
  <c r="O364" i="5" s="1"/>
  <c r="O263" i="5" s="1"/>
  <c r="D364" i="5"/>
  <c r="K62" i="204"/>
  <c r="O465" i="5" s="1"/>
  <c r="O265" i="5" s="1"/>
  <c r="D465" i="5"/>
  <c r="D265" i="5" s="1"/>
  <c r="K60" i="204"/>
  <c r="M465" i="5" s="1"/>
  <c r="M265" i="5" s="1"/>
  <c r="K54" i="204"/>
  <c r="G465" i="5" s="1"/>
  <c r="G265" i="5" s="1"/>
  <c r="K62" i="205"/>
  <c r="O206" i="5" s="1"/>
  <c r="D206" i="5"/>
  <c r="V58" i="203"/>
  <c r="O708" i="5" s="1"/>
  <c r="O524" i="5" s="1"/>
  <c r="D708" i="5"/>
  <c r="V57" i="203"/>
  <c r="N708" i="5" s="1"/>
  <c r="V54" i="203"/>
  <c r="K708" i="5" s="1"/>
  <c r="V51" i="203"/>
  <c r="H708" i="5" s="1"/>
  <c r="V48" i="203"/>
  <c r="E708" i="5" s="1"/>
  <c r="Y57" i="203"/>
  <c r="Y58" i="203"/>
  <c r="Y55" i="203"/>
  <c r="Y52" i="203"/>
  <c r="Y49" i="203"/>
  <c r="Z56" i="203"/>
  <c r="Z58" i="203"/>
  <c r="Z55" i="203"/>
  <c r="Z52" i="203"/>
  <c r="Z49" i="203"/>
  <c r="AA56" i="203"/>
  <c r="AA57" i="203"/>
  <c r="AA54" i="203"/>
  <c r="AA51" i="203"/>
  <c r="AA48" i="203"/>
  <c r="AB58" i="203"/>
  <c r="AB57" i="203"/>
  <c r="AB54" i="203"/>
  <c r="AB51" i="203"/>
  <c r="AB48" i="203"/>
  <c r="K62" i="210"/>
  <c r="O256" i="5" s="1"/>
  <c r="D256" i="5"/>
  <c r="K61" i="210"/>
  <c r="N256" i="5" s="1"/>
  <c r="K58" i="210"/>
  <c r="K256" i="5" s="1"/>
  <c r="K55" i="210"/>
  <c r="H256" i="5" s="1"/>
  <c r="K52" i="210"/>
  <c r="E256" i="5" s="1"/>
  <c r="K62" i="209"/>
  <c r="O515" i="5" s="1"/>
  <c r="O266" i="5" s="1"/>
  <c r="D515" i="5"/>
  <c r="V58" i="211"/>
  <c r="O754" i="5" s="1"/>
  <c r="O525" i="5" s="1"/>
  <c r="D754" i="5"/>
  <c r="V48" i="211"/>
  <c r="E754" i="5" s="1"/>
  <c r="E525" i="5" s="1"/>
  <c r="Y57" i="211"/>
  <c r="Y58" i="211"/>
  <c r="Y55" i="211"/>
  <c r="Y52" i="211"/>
  <c r="Y49" i="211"/>
  <c r="Z56" i="211"/>
  <c r="Z49" i="211"/>
  <c r="AA56" i="211"/>
  <c r="AA57" i="211"/>
  <c r="AA55" i="211"/>
  <c r="AA54" i="211"/>
  <c r="AA52" i="211"/>
  <c r="AA51" i="211"/>
  <c r="AA49" i="211"/>
  <c r="AA48" i="211"/>
  <c r="AB58" i="211"/>
  <c r="AB48" i="211"/>
  <c r="K63" i="216"/>
  <c r="O415" i="5" s="1"/>
  <c r="D415" i="5"/>
  <c r="V59" i="217"/>
  <c r="O662" i="5" s="1"/>
  <c r="O523" i="5" s="1"/>
  <c r="D662" i="5"/>
  <c r="D523" i="5" s="1"/>
  <c r="V58" i="217"/>
  <c r="N662" i="5" s="1"/>
  <c r="N523" i="5" s="1"/>
  <c r="V55" i="217"/>
  <c r="K662" i="5" s="1"/>
  <c r="K523" i="5" s="1"/>
  <c r="V52" i="217"/>
  <c r="H662" i="5" s="1"/>
  <c r="H523" i="5" s="1"/>
  <c r="V49" i="217"/>
  <c r="E662" i="5" s="1"/>
  <c r="E523" i="5" s="1"/>
  <c r="W59" i="217"/>
  <c r="W57" i="217"/>
  <c r="Y58" i="217"/>
  <c r="Y59" i="217"/>
  <c r="Y56" i="217"/>
  <c r="Y53" i="217"/>
  <c r="Y50" i="217"/>
  <c r="Z57" i="217"/>
  <c r="Z59" i="217"/>
  <c r="Z58" i="217"/>
  <c r="Z56" i="217"/>
  <c r="Z55" i="217"/>
  <c r="Z53" i="217"/>
  <c r="Z52" i="217"/>
  <c r="Z50" i="217"/>
  <c r="Z49" i="217"/>
  <c r="AA57" i="217"/>
  <c r="AA58" i="217"/>
  <c r="AA55" i="217"/>
  <c r="AA52" i="217"/>
  <c r="AA49" i="217"/>
  <c r="AB59" i="217"/>
  <c r="AB58" i="217"/>
  <c r="AB55" i="217"/>
  <c r="AB52" i="217"/>
  <c r="AB49" i="217"/>
  <c r="D5" i="5"/>
  <c r="I5" i="5"/>
  <c r="L5" i="5"/>
  <c r="H5" i="5"/>
  <c r="N5" i="5"/>
  <c r="F5" i="5"/>
  <c r="O6" i="5"/>
  <c r="E5" i="5"/>
  <c r="K5" i="5"/>
  <c r="O7" i="5"/>
  <c r="D6" i="5"/>
  <c r="D264" i="5"/>
  <c r="G157" i="5"/>
  <c r="M157" i="5"/>
  <c r="G5" i="5"/>
  <c r="M5" i="5"/>
  <c r="F157" i="5"/>
  <c r="L157" i="5"/>
  <c r="H157" i="5"/>
  <c r="N157" i="5"/>
  <c r="I157" i="5"/>
  <c r="O157" i="5"/>
  <c r="D157" i="5"/>
  <c r="J157" i="5"/>
  <c r="O4" i="5"/>
  <c r="D3" i="5"/>
  <c r="O264" i="5"/>
  <c r="H7" i="5"/>
  <c r="N7" i="5"/>
  <c r="H524" i="5"/>
  <c r="N524" i="5"/>
  <c r="E157" i="5"/>
  <c r="K157" i="5"/>
  <c r="J3" i="5"/>
  <c r="D262" i="5"/>
  <c r="D263" i="5"/>
  <c r="D266" i="5"/>
  <c r="D521" i="5"/>
  <c r="D522" i="5"/>
  <c r="D524" i="5"/>
  <c r="D525" i="5"/>
  <c r="D4" i="5"/>
  <c r="D7" i="5"/>
  <c r="E7" i="5"/>
  <c r="K7" i="5"/>
  <c r="E522" i="5"/>
  <c r="E524" i="5"/>
  <c r="K524" i="5"/>
  <c r="X50" i="217"/>
  <c r="V51" i="217"/>
  <c r="G662" i="5" s="1"/>
  <c r="AB51" i="217"/>
  <c r="X53" i="217"/>
  <c r="V54" i="217"/>
  <c r="J662" i="5" s="1"/>
  <c r="AB54" i="217"/>
  <c r="X56" i="217"/>
  <c r="V57" i="217"/>
  <c r="M662" i="5" s="1"/>
  <c r="AB57" i="217"/>
  <c r="X59" i="217"/>
  <c r="X51" i="217"/>
  <c r="X54" i="217"/>
  <c r="X57" i="217"/>
  <c r="AC57" i="217"/>
  <c r="W49" i="217"/>
  <c r="AC49" i="217"/>
  <c r="AA50" i="217"/>
  <c r="Y51" i="217"/>
  <c r="W52" i="217"/>
  <c r="AC52" i="217"/>
  <c r="AA53" i="217"/>
  <c r="Y54" i="217"/>
  <c r="W55" i="217"/>
  <c r="AC55" i="217"/>
  <c r="AA56" i="217"/>
  <c r="Y57" i="217"/>
  <c r="W58" i="217"/>
  <c r="AC58" i="217"/>
  <c r="AA59" i="217"/>
  <c r="W51" i="217"/>
  <c r="AC51" i="217"/>
  <c r="W54" i="217"/>
  <c r="AC54" i="217"/>
  <c r="X49" i="217"/>
  <c r="V50" i="217"/>
  <c r="F662" i="5" s="1"/>
  <c r="AB50" i="217"/>
  <c r="Z51" i="217"/>
  <c r="X52" i="217"/>
  <c r="V53" i="217"/>
  <c r="I662" i="5" s="1"/>
  <c r="AB53" i="217"/>
  <c r="Z54" i="217"/>
  <c r="X55" i="217"/>
  <c r="V56" i="217"/>
  <c r="L662" i="5" s="1"/>
  <c r="AB56" i="217"/>
  <c r="Y49" i="217"/>
  <c r="W50" i="217"/>
  <c r="AC50" i="217"/>
  <c r="AA51" i="217"/>
  <c r="Y52" i="217"/>
  <c r="W53" i="217"/>
  <c r="AC53" i="217"/>
  <c r="AA54" i="217"/>
  <c r="Y55" i="217"/>
  <c r="W56" i="217"/>
  <c r="AC56" i="217"/>
  <c r="L55" i="216"/>
  <c r="K55" i="216"/>
  <c r="G415" i="5" s="1"/>
  <c r="K58" i="216"/>
  <c r="J415" i="5" s="1"/>
  <c r="K61" i="216"/>
  <c r="M415" i="5" s="1"/>
  <c r="L61" i="216"/>
  <c r="K53" i="216"/>
  <c r="E415" i="5" s="1"/>
  <c r="K56" i="216"/>
  <c r="H415" i="5" s="1"/>
  <c r="K59" i="216"/>
  <c r="K415" i="5" s="1"/>
  <c r="K62" i="216"/>
  <c r="N415" i="5" s="1"/>
  <c r="L58" i="216"/>
  <c r="L53" i="216"/>
  <c r="L56" i="216"/>
  <c r="L59" i="216"/>
  <c r="L62" i="216"/>
  <c r="K54" i="216"/>
  <c r="F415" i="5" s="1"/>
  <c r="K57" i="216"/>
  <c r="I415" i="5" s="1"/>
  <c r="K60" i="216"/>
  <c r="L415" i="5" s="1"/>
  <c r="L54" i="216"/>
  <c r="L57" i="216"/>
  <c r="L60" i="216"/>
  <c r="L15" i="214"/>
  <c r="S21" i="214"/>
  <c r="F27" i="214"/>
  <c r="Z27" i="214"/>
  <c r="X33" i="214"/>
  <c r="M39" i="214"/>
  <c r="AC15" i="214"/>
  <c r="T15" i="214"/>
  <c r="E21" i="214"/>
  <c r="Y21" i="214"/>
  <c r="L27" i="214"/>
  <c r="M33" i="214"/>
  <c r="AA39" i="214"/>
  <c r="Y45" i="214"/>
  <c r="Y39" i="214"/>
  <c r="E15" i="214"/>
  <c r="Y15" i="214"/>
  <c r="F21" i="214"/>
  <c r="Z21" i="214"/>
  <c r="S27" i="214"/>
  <c r="Y33" i="214"/>
  <c r="K45" i="214"/>
  <c r="F15" i="214"/>
  <c r="Z15" i="214"/>
  <c r="K21" i="214"/>
  <c r="AC27" i="214"/>
  <c r="T27" i="214"/>
  <c r="X39" i="214"/>
  <c r="M45" i="214"/>
  <c r="E27" i="214"/>
  <c r="AB16" i="214"/>
  <c r="V16" i="214"/>
  <c r="N16" i="214"/>
  <c r="H16" i="214"/>
  <c r="AA16" i="214"/>
  <c r="U16" i="214"/>
  <c r="M16" i="214"/>
  <c r="G16" i="214"/>
  <c r="Z16" i="214"/>
  <c r="T16" i="214"/>
  <c r="L16" i="214"/>
  <c r="F16" i="214"/>
  <c r="AC16" i="214"/>
  <c r="W16" i="214"/>
  <c r="O16" i="214"/>
  <c r="I16" i="214"/>
  <c r="X16" i="214"/>
  <c r="E16" i="214"/>
  <c r="Y16" i="214"/>
  <c r="J16" i="214"/>
  <c r="AD16" i="214"/>
  <c r="AA28" i="214"/>
  <c r="AC28" i="214"/>
  <c r="V28" i="214"/>
  <c r="N28" i="214"/>
  <c r="H28" i="214"/>
  <c r="AB28" i="214"/>
  <c r="U28" i="214"/>
  <c r="M28" i="214"/>
  <c r="G28" i="214"/>
  <c r="Z28" i="214"/>
  <c r="T28" i="214"/>
  <c r="L28" i="214"/>
  <c r="F28" i="214"/>
  <c r="Y28" i="214"/>
  <c r="S28" i="214"/>
  <c r="K28" i="214"/>
  <c r="E28" i="214"/>
  <c r="AD28" i="214"/>
  <c r="W28" i="214"/>
  <c r="O28" i="214"/>
  <c r="I28" i="214"/>
  <c r="AA11" i="214"/>
  <c r="U11" i="214"/>
  <c r="M11" i="214"/>
  <c r="G11" i="214"/>
  <c r="Z11" i="214"/>
  <c r="T11" i="214"/>
  <c r="L11" i="214"/>
  <c r="F11" i="214"/>
  <c r="Y11" i="214"/>
  <c r="S11" i="214"/>
  <c r="K11" i="214"/>
  <c r="E11" i="214"/>
  <c r="AB11" i="214"/>
  <c r="V11" i="214"/>
  <c r="N11" i="214"/>
  <c r="H11" i="214"/>
  <c r="X11" i="214"/>
  <c r="K16" i="214"/>
  <c r="AA17" i="214"/>
  <c r="U17" i="214"/>
  <c r="M17" i="214"/>
  <c r="G17" i="214"/>
  <c r="X17" i="214"/>
  <c r="Z17" i="214"/>
  <c r="T17" i="214"/>
  <c r="L17" i="214"/>
  <c r="F17" i="214"/>
  <c r="AD17" i="214"/>
  <c r="Y17" i="214"/>
  <c r="S17" i="214"/>
  <c r="K17" i="214"/>
  <c r="E17" i="214"/>
  <c r="AB17" i="214"/>
  <c r="V17" i="214"/>
  <c r="N17" i="214"/>
  <c r="H17" i="214"/>
  <c r="AC17" i="214"/>
  <c r="I11" i="214"/>
  <c r="AC11" i="214"/>
  <c r="P16" i="214"/>
  <c r="I17" i="214"/>
  <c r="AB22" i="214"/>
  <c r="V22" i="214"/>
  <c r="N22" i="214"/>
  <c r="H22" i="214"/>
  <c r="Y22" i="214"/>
  <c r="S22" i="214"/>
  <c r="AA22" i="214"/>
  <c r="U22" i="214"/>
  <c r="M22" i="214"/>
  <c r="G22" i="214"/>
  <c r="Z22" i="214"/>
  <c r="T22" i="214"/>
  <c r="L22" i="214"/>
  <c r="F22" i="214"/>
  <c r="K22" i="214"/>
  <c r="AC22" i="214"/>
  <c r="W22" i="214"/>
  <c r="O22" i="214"/>
  <c r="I22" i="214"/>
  <c r="E22" i="214"/>
  <c r="P28" i="214"/>
  <c r="J15" i="214"/>
  <c r="P15" i="214"/>
  <c r="X15" i="214"/>
  <c r="AD15" i="214"/>
  <c r="J21" i="214"/>
  <c r="P21" i="214"/>
  <c r="X21" i="214"/>
  <c r="AD21" i="214"/>
  <c r="H23" i="214"/>
  <c r="N23" i="214"/>
  <c r="V23" i="214"/>
  <c r="AB23" i="214"/>
  <c r="J27" i="214"/>
  <c r="P27" i="214"/>
  <c r="X27" i="214"/>
  <c r="AD27" i="214"/>
  <c r="Y30" i="214"/>
  <c r="S30" i="214"/>
  <c r="K30" i="214"/>
  <c r="E30" i="214"/>
  <c r="AC30" i="214"/>
  <c r="W30" i="214"/>
  <c r="O30" i="214"/>
  <c r="I30" i="214"/>
  <c r="M30" i="214"/>
  <c r="X30" i="214"/>
  <c r="J33" i="214"/>
  <c r="Y36" i="214"/>
  <c r="S36" i="214"/>
  <c r="K36" i="214"/>
  <c r="E36" i="214"/>
  <c r="AC36" i="214"/>
  <c r="W36" i="214"/>
  <c r="O36" i="214"/>
  <c r="I36" i="214"/>
  <c r="Z36" i="214"/>
  <c r="T36" i="214"/>
  <c r="L36" i="214"/>
  <c r="F36" i="214"/>
  <c r="P36" i="214"/>
  <c r="AD36" i="214"/>
  <c r="J39" i="214"/>
  <c r="Y42" i="214"/>
  <c r="S42" i="214"/>
  <c r="K42" i="214"/>
  <c r="E42" i="214"/>
  <c r="AC42" i="214"/>
  <c r="W42" i="214"/>
  <c r="O42" i="214"/>
  <c r="I42" i="214"/>
  <c r="Z42" i="214"/>
  <c r="T42" i="214"/>
  <c r="L42" i="214"/>
  <c r="F42" i="214"/>
  <c r="P42" i="214"/>
  <c r="AD42" i="214"/>
  <c r="J45" i="214"/>
  <c r="P46" i="214"/>
  <c r="P23" i="214"/>
  <c r="X23" i="214"/>
  <c r="AD23" i="214"/>
  <c r="J12" i="214"/>
  <c r="P12" i="214"/>
  <c r="X12" i="214"/>
  <c r="AD12" i="214"/>
  <c r="G15" i="214"/>
  <c r="M15" i="214"/>
  <c r="U15" i="214"/>
  <c r="AA15" i="214"/>
  <c r="J18" i="214"/>
  <c r="P18" i="214"/>
  <c r="X18" i="214"/>
  <c r="AD18" i="214"/>
  <c r="G21" i="214"/>
  <c r="M21" i="214"/>
  <c r="U21" i="214"/>
  <c r="AA21" i="214"/>
  <c r="E23" i="214"/>
  <c r="K23" i="214"/>
  <c r="S23" i="214"/>
  <c r="Y23" i="214"/>
  <c r="J24" i="214"/>
  <c r="P24" i="214"/>
  <c r="X24" i="214"/>
  <c r="AD24" i="214"/>
  <c r="G27" i="214"/>
  <c r="M27" i="214"/>
  <c r="U27" i="214"/>
  <c r="AA27" i="214"/>
  <c r="H30" i="214"/>
  <c r="T30" i="214"/>
  <c r="AB30" i="214"/>
  <c r="AB33" i="214"/>
  <c r="V33" i="214"/>
  <c r="N33" i="214"/>
  <c r="H33" i="214"/>
  <c r="Z33" i="214"/>
  <c r="T33" i="214"/>
  <c r="L33" i="214"/>
  <c r="F33" i="214"/>
  <c r="AC33" i="214"/>
  <c r="W33" i="214"/>
  <c r="O33" i="214"/>
  <c r="I33" i="214"/>
  <c r="P33" i="214"/>
  <c r="AD33" i="214"/>
  <c r="AB39" i="214"/>
  <c r="V39" i="214"/>
  <c r="N39" i="214"/>
  <c r="H39" i="214"/>
  <c r="Z39" i="214"/>
  <c r="T39" i="214"/>
  <c r="L39" i="214"/>
  <c r="F39" i="214"/>
  <c r="AC39" i="214"/>
  <c r="W39" i="214"/>
  <c r="O39" i="214"/>
  <c r="I39" i="214"/>
  <c r="P39" i="214"/>
  <c r="AD39" i="214"/>
  <c r="AB45" i="214"/>
  <c r="V45" i="214"/>
  <c r="N45" i="214"/>
  <c r="H45" i="214"/>
  <c r="AA45" i="214"/>
  <c r="U45" i="214"/>
  <c r="Z45" i="214"/>
  <c r="T45" i="214"/>
  <c r="L45" i="214"/>
  <c r="F45" i="214"/>
  <c r="AC45" i="214"/>
  <c r="W45" i="214"/>
  <c r="O45" i="214"/>
  <c r="I45" i="214"/>
  <c r="P45" i="214"/>
  <c r="I46" i="214"/>
  <c r="AC46" i="214"/>
  <c r="E12" i="214"/>
  <c r="K12" i="214"/>
  <c r="S12" i="214"/>
  <c r="Y12" i="214"/>
  <c r="J13" i="214"/>
  <c r="P13" i="214"/>
  <c r="X13" i="214"/>
  <c r="AD13" i="214"/>
  <c r="H15" i="214"/>
  <c r="N15" i="214"/>
  <c r="V15" i="214"/>
  <c r="AB15" i="214"/>
  <c r="E18" i="214"/>
  <c r="K18" i="214"/>
  <c r="S18" i="214"/>
  <c r="Y18" i="214"/>
  <c r="J19" i="214"/>
  <c r="P19" i="214"/>
  <c r="X19" i="214"/>
  <c r="AD19" i="214"/>
  <c r="H21" i="214"/>
  <c r="N21" i="214"/>
  <c r="V21" i="214"/>
  <c r="AB21" i="214"/>
  <c r="F23" i="214"/>
  <c r="L23" i="214"/>
  <c r="T23" i="214"/>
  <c r="Z23" i="214"/>
  <c r="E24" i="214"/>
  <c r="K24" i="214"/>
  <c r="S24" i="214"/>
  <c r="Y24" i="214"/>
  <c r="J25" i="214"/>
  <c r="P25" i="214"/>
  <c r="X25" i="214"/>
  <c r="AD25" i="214"/>
  <c r="H27" i="214"/>
  <c r="N27" i="214"/>
  <c r="V27" i="214"/>
  <c r="AB27" i="214"/>
  <c r="J30" i="214"/>
  <c r="U30" i="214"/>
  <c r="AD30" i="214"/>
  <c r="E33" i="214"/>
  <c r="S33" i="214"/>
  <c r="AA34" i="214"/>
  <c r="U34" i="214"/>
  <c r="M34" i="214"/>
  <c r="G34" i="214"/>
  <c r="Y34" i="214"/>
  <c r="S34" i="214"/>
  <c r="K34" i="214"/>
  <c r="E34" i="214"/>
  <c r="AB34" i="214"/>
  <c r="V34" i="214"/>
  <c r="N34" i="214"/>
  <c r="H34" i="214"/>
  <c r="P34" i="214"/>
  <c r="AD34" i="214"/>
  <c r="M36" i="214"/>
  <c r="AA36" i="214"/>
  <c r="E39" i="214"/>
  <c r="S39" i="214"/>
  <c r="AA40" i="214"/>
  <c r="U40" i="214"/>
  <c r="M40" i="214"/>
  <c r="G40" i="214"/>
  <c r="Y40" i="214"/>
  <c r="S40" i="214"/>
  <c r="K40" i="214"/>
  <c r="E40" i="214"/>
  <c r="AB40" i="214"/>
  <c r="V40" i="214"/>
  <c r="N40" i="214"/>
  <c r="H40" i="214"/>
  <c r="P40" i="214"/>
  <c r="AD40" i="214"/>
  <c r="M42" i="214"/>
  <c r="AA42" i="214"/>
  <c r="E45" i="214"/>
  <c r="S45" i="214"/>
  <c r="J46" i="214"/>
  <c r="J23" i="214"/>
  <c r="AA46" i="214"/>
  <c r="U46" i="214"/>
  <c r="M46" i="214"/>
  <c r="G46" i="214"/>
  <c r="Z46" i="214"/>
  <c r="T46" i="214"/>
  <c r="L46" i="214"/>
  <c r="F46" i="214"/>
  <c r="Y46" i="214"/>
  <c r="S46" i="214"/>
  <c r="K46" i="214"/>
  <c r="E46" i="214"/>
  <c r="AB46" i="214"/>
  <c r="V46" i="214"/>
  <c r="N46" i="214"/>
  <c r="H46" i="214"/>
  <c r="X46" i="214"/>
  <c r="F12" i="214"/>
  <c r="L12" i="214"/>
  <c r="T12" i="214"/>
  <c r="E13" i="214"/>
  <c r="K13" i="214"/>
  <c r="S13" i="214"/>
  <c r="J14" i="214"/>
  <c r="P14" i="214"/>
  <c r="X14" i="214"/>
  <c r="I15" i="214"/>
  <c r="O15" i="214"/>
  <c r="W15" i="214"/>
  <c r="F18" i="214"/>
  <c r="L18" i="214"/>
  <c r="T18" i="214"/>
  <c r="E19" i="214"/>
  <c r="K19" i="214"/>
  <c r="S19" i="214"/>
  <c r="J20" i="214"/>
  <c r="P20" i="214"/>
  <c r="X20" i="214"/>
  <c r="I21" i="214"/>
  <c r="O21" i="214"/>
  <c r="W21" i="214"/>
  <c r="G23" i="214"/>
  <c r="M23" i="214"/>
  <c r="U23" i="214"/>
  <c r="F24" i="214"/>
  <c r="L24" i="214"/>
  <c r="T24" i="214"/>
  <c r="E25" i="214"/>
  <c r="K25" i="214"/>
  <c r="S25" i="214"/>
  <c r="J26" i="214"/>
  <c r="P26" i="214"/>
  <c r="X26" i="214"/>
  <c r="I27" i="214"/>
  <c r="O27" i="214"/>
  <c r="W27" i="214"/>
  <c r="L30" i="214"/>
  <c r="V30" i="214"/>
  <c r="G33" i="214"/>
  <c r="U33" i="214"/>
  <c r="F34" i="214"/>
  <c r="T34" i="214"/>
  <c r="N36" i="214"/>
  <c r="AB36" i="214"/>
  <c r="G39" i="214"/>
  <c r="U39" i="214"/>
  <c r="F40" i="214"/>
  <c r="T40" i="214"/>
  <c r="N42" i="214"/>
  <c r="AB42" i="214"/>
  <c r="G45" i="214"/>
  <c r="X45" i="214"/>
  <c r="O46" i="214"/>
  <c r="S31" i="214"/>
  <c r="Y31" i="214"/>
  <c r="J32" i="214"/>
  <c r="P32" i="214"/>
  <c r="X32" i="214"/>
  <c r="AD32" i="214"/>
  <c r="G35" i="214"/>
  <c r="M35" i="214"/>
  <c r="U35" i="214"/>
  <c r="AA35" i="214"/>
  <c r="E37" i="214"/>
  <c r="K37" i="214"/>
  <c r="S37" i="214"/>
  <c r="Y37" i="214"/>
  <c r="J38" i="214"/>
  <c r="P38" i="214"/>
  <c r="X38" i="214"/>
  <c r="AD38" i="214"/>
  <c r="G41" i="214"/>
  <c r="M41" i="214"/>
  <c r="U41" i="214"/>
  <c r="AA41" i="214"/>
  <c r="E43" i="214"/>
  <c r="K43" i="214"/>
  <c r="S43" i="214"/>
  <c r="Y43" i="214"/>
  <c r="J44" i="214"/>
  <c r="P44" i="214"/>
  <c r="X44" i="214"/>
  <c r="AD44" i="214"/>
  <c r="G47" i="214"/>
  <c r="M47" i="214"/>
  <c r="U47" i="214"/>
  <c r="AA47" i="214"/>
  <c r="F48" i="214"/>
  <c r="L48" i="214"/>
  <c r="T48" i="214"/>
  <c r="Z48" i="214"/>
  <c r="Z6" i="214" s="1"/>
  <c r="Z8" i="214" s="1"/>
  <c r="E49" i="214"/>
  <c r="K49" i="214"/>
  <c r="S49" i="214"/>
  <c r="Y49" i="214"/>
  <c r="J29" i="214"/>
  <c r="P29" i="214"/>
  <c r="X29" i="214"/>
  <c r="AD29" i="214"/>
  <c r="H31" i="214"/>
  <c r="N31" i="214"/>
  <c r="V31" i="214"/>
  <c r="AB31" i="214"/>
  <c r="G32" i="214"/>
  <c r="M32" i="214"/>
  <c r="U32" i="214"/>
  <c r="AA32" i="214"/>
  <c r="J35" i="214"/>
  <c r="P35" i="214"/>
  <c r="X35" i="214"/>
  <c r="AD35" i="214"/>
  <c r="H37" i="214"/>
  <c r="N37" i="214"/>
  <c r="V37" i="214"/>
  <c r="AB37" i="214"/>
  <c r="G38" i="214"/>
  <c r="M38" i="214"/>
  <c r="U38" i="214"/>
  <c r="AA38" i="214"/>
  <c r="J41" i="214"/>
  <c r="P41" i="214"/>
  <c r="X41" i="214"/>
  <c r="AD41" i="214"/>
  <c r="H43" i="214"/>
  <c r="N43" i="214"/>
  <c r="V43" i="214"/>
  <c r="AB43" i="214"/>
  <c r="G44" i="214"/>
  <c r="M44" i="214"/>
  <c r="U44" i="214"/>
  <c r="AA44" i="214"/>
  <c r="J47" i="214"/>
  <c r="P47" i="214"/>
  <c r="X47" i="214"/>
  <c r="AD47" i="214"/>
  <c r="I48" i="214"/>
  <c r="O48" i="214"/>
  <c r="W48" i="214"/>
  <c r="AC48" i="214"/>
  <c r="H49" i="214"/>
  <c r="N49" i="214"/>
  <c r="V49" i="214"/>
  <c r="AB49" i="214"/>
  <c r="J48" i="214"/>
  <c r="P48" i="214"/>
  <c r="X48" i="214"/>
  <c r="AD48" i="214"/>
  <c r="I49" i="214"/>
  <c r="O49" i="214"/>
  <c r="W49" i="214"/>
  <c r="AC49" i="214"/>
  <c r="F29" i="214"/>
  <c r="L29" i="214"/>
  <c r="T29" i="214"/>
  <c r="J31" i="214"/>
  <c r="P31" i="214"/>
  <c r="X31" i="214"/>
  <c r="I32" i="214"/>
  <c r="O32" i="214"/>
  <c r="W32" i="214"/>
  <c r="F35" i="214"/>
  <c r="L35" i="214"/>
  <c r="T35" i="214"/>
  <c r="J37" i="214"/>
  <c r="P37" i="214"/>
  <c r="X37" i="214"/>
  <c r="I38" i="214"/>
  <c r="O38" i="214"/>
  <c r="W38" i="214"/>
  <c r="F41" i="214"/>
  <c r="L41" i="214"/>
  <c r="T41" i="214"/>
  <c r="J43" i="214"/>
  <c r="P43" i="214"/>
  <c r="X43" i="214"/>
  <c r="I44" i="214"/>
  <c r="O44" i="214"/>
  <c r="W44" i="214"/>
  <c r="F47" i="214"/>
  <c r="L47" i="214"/>
  <c r="T47" i="214"/>
  <c r="E48" i="214"/>
  <c r="K48" i="214"/>
  <c r="S48" i="214"/>
  <c r="J49" i="214"/>
  <c r="P49" i="214"/>
  <c r="X49" i="214"/>
  <c r="Z48" i="211"/>
  <c r="X49" i="211"/>
  <c r="V50" i="211"/>
  <c r="G754" i="5" s="1"/>
  <c r="AB50" i="211"/>
  <c r="Z51" i="211"/>
  <c r="X52" i="211"/>
  <c r="V53" i="211"/>
  <c r="J754" i="5" s="1"/>
  <c r="AB53" i="211"/>
  <c r="Z54" i="211"/>
  <c r="X55" i="211"/>
  <c r="V56" i="211"/>
  <c r="M754" i="5" s="1"/>
  <c r="AB56" i="211"/>
  <c r="Z57" i="211"/>
  <c r="X58" i="211"/>
  <c r="W50" i="211"/>
  <c r="AC50" i="211"/>
  <c r="X50" i="211"/>
  <c r="V51" i="211"/>
  <c r="H754" i="5" s="1"/>
  <c r="AB51" i="211"/>
  <c r="Z52" i="211"/>
  <c r="X53" i="211"/>
  <c r="V54" i="211"/>
  <c r="K754" i="5" s="1"/>
  <c r="AB54" i="211"/>
  <c r="Z55" i="211"/>
  <c r="X56" i="211"/>
  <c r="V57" i="211"/>
  <c r="N754" i="5" s="1"/>
  <c r="AB57" i="211"/>
  <c r="Z58" i="211"/>
  <c r="W48" i="211"/>
  <c r="AC48" i="211"/>
  <c r="Y50" i="211"/>
  <c r="W51" i="211"/>
  <c r="AC51" i="211"/>
  <c r="Y53" i="211"/>
  <c r="W54" i="211"/>
  <c r="AC54" i="211"/>
  <c r="Y56" i="211"/>
  <c r="W57" i="211"/>
  <c r="AC57" i="211"/>
  <c r="AA58" i="211"/>
  <c r="W56" i="211"/>
  <c r="X48" i="211"/>
  <c r="V49" i="211"/>
  <c r="F754" i="5" s="1"/>
  <c r="AB49" i="211"/>
  <c r="Z50" i="211"/>
  <c r="X51" i="211"/>
  <c r="V52" i="211"/>
  <c r="I754" i="5" s="1"/>
  <c r="AB52" i="211"/>
  <c r="Z53" i="211"/>
  <c r="X54" i="211"/>
  <c r="V55" i="211"/>
  <c r="L754" i="5" s="1"/>
  <c r="AB55" i="211"/>
  <c r="W53" i="211"/>
  <c r="AC53" i="211"/>
  <c r="AC56" i="211"/>
  <c r="Y48" i="211"/>
  <c r="W49" i="211"/>
  <c r="AC49" i="211"/>
  <c r="AA50" i="211"/>
  <c r="Y51" i="211"/>
  <c r="W52" i="211"/>
  <c r="AC52" i="211"/>
  <c r="AA53" i="211"/>
  <c r="Y54" i="211"/>
  <c r="W55" i="211"/>
  <c r="AC55" i="211"/>
  <c r="K54" i="209"/>
  <c r="G515" i="5" s="1"/>
  <c r="K57" i="209"/>
  <c r="J515" i="5" s="1"/>
  <c r="K60" i="209"/>
  <c r="M515" i="5" s="1"/>
  <c r="L60" i="209"/>
  <c r="K52" i="209"/>
  <c r="E515" i="5" s="1"/>
  <c r="K55" i="209"/>
  <c r="H515" i="5" s="1"/>
  <c r="K58" i="209"/>
  <c r="K515" i="5" s="1"/>
  <c r="K61" i="209"/>
  <c r="N515" i="5" s="1"/>
  <c r="L57" i="209"/>
  <c r="L52" i="209"/>
  <c r="L55" i="209"/>
  <c r="L58" i="209"/>
  <c r="L61" i="209"/>
  <c r="L54" i="209"/>
  <c r="K53" i="209"/>
  <c r="F515" i="5" s="1"/>
  <c r="K56" i="209"/>
  <c r="I515" i="5" s="1"/>
  <c r="K59" i="209"/>
  <c r="L515" i="5" s="1"/>
  <c r="L53" i="209"/>
  <c r="L56" i="209"/>
  <c r="L59" i="209"/>
  <c r="L54" i="210"/>
  <c r="K54" i="210"/>
  <c r="G256" i="5" s="1"/>
  <c r="K57" i="210"/>
  <c r="J256" i="5" s="1"/>
  <c r="K60" i="210"/>
  <c r="M256" i="5" s="1"/>
  <c r="L52" i="210"/>
  <c r="L55" i="210"/>
  <c r="L58" i="210"/>
  <c r="L61" i="210"/>
  <c r="L57" i="210"/>
  <c r="K53" i="210"/>
  <c r="F256" i="5" s="1"/>
  <c r="K56" i="210"/>
  <c r="I256" i="5" s="1"/>
  <c r="K59" i="210"/>
  <c r="L256" i="5" s="1"/>
  <c r="L60" i="210"/>
  <c r="L53" i="210"/>
  <c r="L56" i="210"/>
  <c r="L59" i="210"/>
  <c r="W50" i="203"/>
  <c r="AC50" i="203"/>
  <c r="W56" i="203"/>
  <c r="X56" i="203"/>
  <c r="Z48" i="203"/>
  <c r="X49" i="203"/>
  <c r="V50" i="203"/>
  <c r="G708" i="5" s="1"/>
  <c r="AB50" i="203"/>
  <c r="Z51" i="203"/>
  <c r="X52" i="203"/>
  <c r="V53" i="203"/>
  <c r="J708" i="5" s="1"/>
  <c r="AB53" i="203"/>
  <c r="Z54" i="203"/>
  <c r="X55" i="203"/>
  <c r="V56" i="203"/>
  <c r="M708" i="5" s="1"/>
  <c r="AB56" i="203"/>
  <c r="Z57" i="203"/>
  <c r="X58" i="203"/>
  <c r="W48" i="203"/>
  <c r="AC48" i="203"/>
  <c r="AA49" i="203"/>
  <c r="Y50" i="203"/>
  <c r="W51" i="203"/>
  <c r="AC51" i="203"/>
  <c r="AA52" i="203"/>
  <c r="Y53" i="203"/>
  <c r="W54" i="203"/>
  <c r="AC54" i="203"/>
  <c r="AA55" i="203"/>
  <c r="Y56" i="203"/>
  <c r="W57" i="203"/>
  <c r="AC57" i="203"/>
  <c r="AA58" i="203"/>
  <c r="W53" i="203"/>
  <c r="X50" i="203"/>
  <c r="X48" i="203"/>
  <c r="V49" i="203"/>
  <c r="F708" i="5" s="1"/>
  <c r="AB49" i="203"/>
  <c r="Z50" i="203"/>
  <c r="X51" i="203"/>
  <c r="V52" i="203"/>
  <c r="I708" i="5" s="1"/>
  <c r="AB52" i="203"/>
  <c r="Z53" i="203"/>
  <c r="X54" i="203"/>
  <c r="V55" i="203"/>
  <c r="L708" i="5" s="1"/>
  <c r="AB55" i="203"/>
  <c r="X57" i="203"/>
  <c r="AC53" i="203"/>
  <c r="AC56" i="203"/>
  <c r="Y48" i="203"/>
  <c r="W49" i="203"/>
  <c r="AC49" i="203"/>
  <c r="AA50" i="203"/>
  <c r="Y51" i="203"/>
  <c r="W52" i="203"/>
  <c r="AC52" i="203"/>
  <c r="AA53" i="203"/>
  <c r="Y54" i="203"/>
  <c r="W55" i="203"/>
  <c r="AC55" i="203"/>
  <c r="K54" i="205"/>
  <c r="G206" i="5" s="1"/>
  <c r="K57" i="205"/>
  <c r="J206" i="5" s="1"/>
  <c r="K60" i="205"/>
  <c r="M206" i="5" s="1"/>
  <c r="L57" i="205"/>
  <c r="K52" i="205"/>
  <c r="E206" i="5" s="1"/>
  <c r="K55" i="205"/>
  <c r="H206" i="5" s="1"/>
  <c r="K58" i="205"/>
  <c r="K206" i="5" s="1"/>
  <c r="K61" i="205"/>
  <c r="N206" i="5" s="1"/>
  <c r="L60" i="205"/>
  <c r="L52" i="205"/>
  <c r="L55" i="205"/>
  <c r="L58" i="205"/>
  <c r="L61" i="205"/>
  <c r="L54" i="205"/>
  <c r="K53" i="205"/>
  <c r="F206" i="5" s="1"/>
  <c r="K56" i="205"/>
  <c r="I206" i="5" s="1"/>
  <c r="K59" i="205"/>
  <c r="L206" i="5" s="1"/>
  <c r="L53" i="205"/>
  <c r="L56" i="205"/>
  <c r="L59" i="205"/>
  <c r="L54" i="204"/>
  <c r="L57" i="204"/>
  <c r="L60" i="204"/>
  <c r="K57" i="204"/>
  <c r="J465" i="5" s="1"/>
  <c r="K52" i="204"/>
  <c r="E465" i="5" s="1"/>
  <c r="K55" i="204"/>
  <c r="H465" i="5" s="1"/>
  <c r="K58" i="204"/>
  <c r="K465" i="5" s="1"/>
  <c r="K61" i="204"/>
  <c r="N465" i="5" s="1"/>
  <c r="L52" i="204"/>
  <c r="L55" i="204"/>
  <c r="L58" i="204"/>
  <c r="L61" i="204"/>
  <c r="K53" i="204"/>
  <c r="F465" i="5" s="1"/>
  <c r="K56" i="204"/>
  <c r="I465" i="5" s="1"/>
  <c r="K59" i="204"/>
  <c r="L465" i="5" s="1"/>
  <c r="L53" i="204"/>
  <c r="L56" i="204"/>
  <c r="L59" i="204"/>
  <c r="K54" i="196"/>
  <c r="G364" i="5" s="1"/>
  <c r="K57" i="196"/>
  <c r="J364" i="5" s="1"/>
  <c r="K60" i="196"/>
  <c r="M364" i="5" s="1"/>
  <c r="L60" i="196"/>
  <c r="K52" i="196"/>
  <c r="E364" i="5" s="1"/>
  <c r="K55" i="196"/>
  <c r="H364" i="5" s="1"/>
  <c r="K58" i="196"/>
  <c r="K364" i="5" s="1"/>
  <c r="K61" i="196"/>
  <c r="N364" i="5" s="1"/>
  <c r="L57" i="196"/>
  <c r="L52" i="196"/>
  <c r="L55" i="196"/>
  <c r="L58" i="196"/>
  <c r="L61" i="196"/>
  <c r="L54" i="196"/>
  <c r="K53" i="196"/>
  <c r="F364" i="5" s="1"/>
  <c r="K56" i="196"/>
  <c r="I364" i="5" s="1"/>
  <c r="K59" i="196"/>
  <c r="L364" i="5" s="1"/>
  <c r="L53" i="196"/>
  <c r="L56" i="196"/>
  <c r="L59" i="196"/>
  <c r="X49" i="195"/>
  <c r="V50" i="195"/>
  <c r="G615" i="5" s="1"/>
  <c r="AB50" i="195"/>
  <c r="Z51" i="195"/>
  <c r="X52" i="195"/>
  <c r="V53" i="195"/>
  <c r="J615" i="5" s="1"/>
  <c r="AB53" i="195"/>
  <c r="Z54" i="195"/>
  <c r="X55" i="195"/>
  <c r="V56" i="195"/>
  <c r="M615" i="5" s="1"/>
  <c r="AB56" i="195"/>
  <c r="Z57" i="195"/>
  <c r="X58" i="195"/>
  <c r="W50" i="195"/>
  <c r="AC50" i="195"/>
  <c r="X50" i="195"/>
  <c r="V51" i="195"/>
  <c r="H615" i="5" s="1"/>
  <c r="AB51" i="195"/>
  <c r="X53" i="195"/>
  <c r="V54" i="195"/>
  <c r="K615" i="5" s="1"/>
  <c r="AB54" i="195"/>
  <c r="Z55" i="195"/>
  <c r="X56" i="195"/>
  <c r="V57" i="195"/>
  <c r="N615" i="5" s="1"/>
  <c r="AB57" i="195"/>
  <c r="Z58" i="195"/>
  <c r="W48" i="195"/>
  <c r="AC48" i="195"/>
  <c r="AA49" i="195"/>
  <c r="Y50" i="195"/>
  <c r="W51" i="195"/>
  <c r="AC51" i="195"/>
  <c r="AA52" i="195"/>
  <c r="Y53" i="195"/>
  <c r="W54" i="195"/>
  <c r="AC54" i="195"/>
  <c r="AA55" i="195"/>
  <c r="Y56" i="195"/>
  <c r="W57" i="195"/>
  <c r="AC57" i="195"/>
  <c r="AA58" i="195"/>
  <c r="AC56" i="195"/>
  <c r="X48" i="195"/>
  <c r="V49" i="195"/>
  <c r="F615" i="5" s="1"/>
  <c r="AB49" i="195"/>
  <c r="Z50" i="195"/>
  <c r="X51" i="195"/>
  <c r="V52" i="195"/>
  <c r="I615" i="5" s="1"/>
  <c r="AB52" i="195"/>
  <c r="Z53" i="195"/>
  <c r="X54" i="195"/>
  <c r="V55" i="195"/>
  <c r="L615" i="5" s="1"/>
  <c r="AB55" i="195"/>
  <c r="W53" i="195"/>
  <c r="AC53" i="195"/>
  <c r="W56" i="195"/>
  <c r="Y48" i="195"/>
  <c r="W49" i="195"/>
  <c r="AC49" i="195"/>
  <c r="AA50" i="195"/>
  <c r="Y51" i="195"/>
  <c r="W52" i="195"/>
  <c r="AC52" i="195"/>
  <c r="AA53" i="195"/>
  <c r="Y54" i="195"/>
  <c r="W55" i="195"/>
  <c r="AC55" i="195"/>
  <c r="K54" i="194"/>
  <c r="G105" i="5" s="1"/>
  <c r="K57" i="194"/>
  <c r="J105" i="5" s="1"/>
  <c r="K60" i="194"/>
  <c r="M105" i="5" s="1"/>
  <c r="L54" i="194"/>
  <c r="L57" i="194"/>
  <c r="L60" i="194"/>
  <c r="K52" i="194"/>
  <c r="E105" i="5" s="1"/>
  <c r="K55" i="194"/>
  <c r="H105" i="5" s="1"/>
  <c r="K58" i="194"/>
  <c r="K105" i="5" s="1"/>
  <c r="K61" i="194"/>
  <c r="N105" i="5" s="1"/>
  <c r="L52" i="194"/>
  <c r="L55" i="194"/>
  <c r="L58" i="194"/>
  <c r="L61" i="194"/>
  <c r="K53" i="194"/>
  <c r="F105" i="5" s="1"/>
  <c r="K56" i="194"/>
  <c r="I105" i="5" s="1"/>
  <c r="K59" i="194"/>
  <c r="L105" i="5" s="1"/>
  <c r="L53" i="194"/>
  <c r="L56" i="194"/>
  <c r="L59" i="194"/>
  <c r="AC50" i="193"/>
  <c r="X49" i="193"/>
  <c r="V50" i="193"/>
  <c r="G569" i="5" s="1"/>
  <c r="AB50" i="193"/>
  <c r="X52" i="193"/>
  <c r="V53" i="193"/>
  <c r="J569" i="5" s="1"/>
  <c r="AB53" i="193"/>
  <c r="Z54" i="193"/>
  <c r="X55" i="193"/>
  <c r="V56" i="193"/>
  <c r="M569" i="5" s="1"/>
  <c r="AB56" i="193"/>
  <c r="Z57" i="193"/>
  <c r="X58" i="193"/>
  <c r="W53" i="193"/>
  <c r="V48" i="193"/>
  <c r="E569" i="5" s="1"/>
  <c r="AB48" i="193"/>
  <c r="X50" i="193"/>
  <c r="V51" i="193"/>
  <c r="H569" i="5" s="1"/>
  <c r="AB51" i="193"/>
  <c r="X53" i="193"/>
  <c r="V54" i="193"/>
  <c r="K569" i="5" s="1"/>
  <c r="AB54" i="193"/>
  <c r="Z55" i="193"/>
  <c r="X56" i="193"/>
  <c r="V57" i="193"/>
  <c r="N569" i="5" s="1"/>
  <c r="AB57" i="193"/>
  <c r="Z58" i="193"/>
  <c r="W50" i="193"/>
  <c r="W48" i="193"/>
  <c r="AC48" i="193"/>
  <c r="Y50" i="193"/>
  <c r="W51" i="193"/>
  <c r="AC51" i="193"/>
  <c r="Y53" i="193"/>
  <c r="W54" i="193"/>
  <c r="AC54" i="193"/>
  <c r="Y56" i="193"/>
  <c r="W57" i="193"/>
  <c r="AC57" i="193"/>
  <c r="AA58" i="193"/>
  <c r="AC53" i="193"/>
  <c r="AC56" i="193"/>
  <c r="X48" i="193"/>
  <c r="V49" i="193"/>
  <c r="F569" i="5" s="1"/>
  <c r="AB49" i="193"/>
  <c r="Z50" i="193"/>
  <c r="X51" i="193"/>
  <c r="V52" i="193"/>
  <c r="I569" i="5" s="1"/>
  <c r="AB52" i="193"/>
  <c r="Z53" i="193"/>
  <c r="X54" i="193"/>
  <c r="V55" i="193"/>
  <c r="L569" i="5" s="1"/>
  <c r="AB55" i="193"/>
  <c r="W56" i="193"/>
  <c r="Y48" i="193"/>
  <c r="W49" i="193"/>
  <c r="AC49" i="193"/>
  <c r="AA50" i="193"/>
  <c r="Y51" i="193"/>
  <c r="W52" i="193"/>
  <c r="AC52" i="193"/>
  <c r="AA53" i="193"/>
  <c r="Y54" i="193"/>
  <c r="W55" i="193"/>
  <c r="AC55" i="193"/>
  <c r="K60" i="192"/>
  <c r="M314" i="5" s="1"/>
  <c r="L54" i="192"/>
  <c r="L57" i="192"/>
  <c r="L60" i="192"/>
  <c r="K57" i="192"/>
  <c r="J314" i="5" s="1"/>
  <c r="K52" i="192"/>
  <c r="E314" i="5" s="1"/>
  <c r="K55" i="192"/>
  <c r="H314" i="5" s="1"/>
  <c r="K58" i="192"/>
  <c r="K314" i="5" s="1"/>
  <c r="K61" i="192"/>
  <c r="N314" i="5" s="1"/>
  <c r="L52" i="192"/>
  <c r="L55" i="192"/>
  <c r="L58" i="192"/>
  <c r="L61" i="192"/>
  <c r="K54" i="192"/>
  <c r="G314" i="5" s="1"/>
  <c r="K53" i="192"/>
  <c r="F314" i="5" s="1"/>
  <c r="K56" i="192"/>
  <c r="I314" i="5" s="1"/>
  <c r="K59" i="192"/>
  <c r="L314" i="5" s="1"/>
  <c r="L53" i="192"/>
  <c r="L56" i="192"/>
  <c r="L59" i="192"/>
  <c r="K60" i="191"/>
  <c r="M55" i="5" s="1"/>
  <c r="L54" i="191"/>
  <c r="L57" i="191"/>
  <c r="L60" i="191"/>
  <c r="K54" i="191"/>
  <c r="G55" i="5" s="1"/>
  <c r="K52" i="191"/>
  <c r="E55" i="5" s="1"/>
  <c r="K55" i="191"/>
  <c r="H55" i="5" s="1"/>
  <c r="K58" i="191"/>
  <c r="K55" i="5" s="1"/>
  <c r="K61" i="191"/>
  <c r="N55" i="5" s="1"/>
  <c r="L52" i="191"/>
  <c r="L55" i="191"/>
  <c r="L58" i="191"/>
  <c r="L61" i="191"/>
  <c r="K53" i="191"/>
  <c r="F55" i="5" s="1"/>
  <c r="K56" i="191"/>
  <c r="I55" i="5" s="1"/>
  <c r="K59" i="191"/>
  <c r="L55" i="5" s="1"/>
  <c r="K62" i="191"/>
  <c r="O55" i="5" s="1"/>
  <c r="L53" i="191"/>
  <c r="L56" i="191"/>
  <c r="L59" i="191"/>
  <c r="O3" i="5" l="1"/>
  <c r="O56" i="5"/>
  <c r="L56" i="5"/>
  <c r="L3" i="5"/>
  <c r="I56" i="5"/>
  <c r="I3" i="5"/>
  <c r="F3" i="5"/>
  <c r="F56" i="5"/>
  <c r="N3" i="5"/>
  <c r="N56" i="5"/>
  <c r="K56" i="5"/>
  <c r="K3" i="5"/>
  <c r="H56" i="5"/>
  <c r="H3" i="5"/>
  <c r="D56" i="5"/>
  <c r="J56" i="5"/>
  <c r="E56" i="5"/>
  <c r="E3" i="5"/>
  <c r="G3" i="5"/>
  <c r="G56" i="5"/>
  <c r="M3" i="5"/>
  <c r="M56" i="5"/>
  <c r="L315" i="5"/>
  <c r="L262" i="5"/>
  <c r="I262" i="5"/>
  <c r="I315" i="5"/>
  <c r="F315" i="5"/>
  <c r="F262" i="5"/>
  <c r="G262" i="5"/>
  <c r="G315" i="5"/>
  <c r="N315" i="5"/>
  <c r="N262" i="5"/>
  <c r="K315" i="5"/>
  <c r="K262" i="5"/>
  <c r="H315" i="5"/>
  <c r="H262" i="5"/>
  <c r="E315" i="5"/>
  <c r="O315" i="5"/>
  <c r="D315" i="5"/>
  <c r="E262" i="5"/>
  <c r="J262" i="5"/>
  <c r="J315" i="5"/>
  <c r="M262" i="5"/>
  <c r="M315" i="5"/>
  <c r="L521" i="5"/>
  <c r="L570" i="5"/>
  <c r="I521" i="5"/>
  <c r="I570" i="5"/>
  <c r="F521" i="5"/>
  <c r="F570" i="5"/>
  <c r="N570" i="5"/>
  <c r="N521" i="5"/>
  <c r="K521" i="5"/>
  <c r="K570" i="5"/>
  <c r="H570" i="5"/>
  <c r="H521" i="5"/>
  <c r="E570" i="5"/>
  <c r="O570" i="5"/>
  <c r="D570" i="5"/>
  <c r="E521" i="5"/>
  <c r="M521" i="5"/>
  <c r="M570" i="5"/>
  <c r="J570" i="5"/>
  <c r="J521" i="5"/>
  <c r="G570" i="5"/>
  <c r="G521" i="5"/>
  <c r="L106" i="5"/>
  <c r="L4" i="5"/>
  <c r="I106" i="5"/>
  <c r="I4" i="5"/>
  <c r="F4" i="5"/>
  <c r="F106" i="5"/>
  <c r="N106" i="5"/>
  <c r="N4" i="5"/>
  <c r="K4" i="5"/>
  <c r="K106" i="5"/>
  <c r="H106" i="5"/>
  <c r="H4" i="5"/>
  <c r="O106" i="5"/>
  <c r="D106" i="5"/>
  <c r="E106" i="5"/>
  <c r="E4" i="5"/>
  <c r="M4" i="5"/>
  <c r="M106" i="5"/>
  <c r="J106" i="5"/>
  <c r="J4" i="5"/>
  <c r="G4" i="5"/>
  <c r="G106" i="5"/>
  <c r="L522" i="5"/>
  <c r="L616" i="5"/>
  <c r="I616" i="5"/>
  <c r="I522" i="5"/>
  <c r="O616" i="5"/>
  <c r="D616" i="5"/>
  <c r="E616" i="5"/>
  <c r="F616" i="5"/>
  <c r="F522" i="5"/>
  <c r="N616" i="5"/>
  <c r="N522" i="5"/>
  <c r="K616" i="5"/>
  <c r="K522" i="5"/>
  <c r="H616" i="5"/>
  <c r="H522" i="5"/>
  <c r="M522" i="5"/>
  <c r="M616" i="5"/>
  <c r="J616" i="5"/>
  <c r="J522" i="5"/>
  <c r="G616" i="5"/>
  <c r="G522" i="5"/>
  <c r="L263" i="5"/>
  <c r="L365" i="5"/>
  <c r="I263" i="5"/>
  <c r="I365" i="5"/>
  <c r="F365" i="5"/>
  <c r="F263" i="5"/>
  <c r="N365" i="5"/>
  <c r="N263" i="5"/>
  <c r="K263" i="5"/>
  <c r="K365" i="5"/>
  <c r="H365" i="5"/>
  <c r="H263" i="5"/>
  <c r="E365" i="5"/>
  <c r="D365" i="5"/>
  <c r="O365" i="5"/>
  <c r="E263" i="5"/>
  <c r="M263" i="5"/>
  <c r="M365" i="5"/>
  <c r="J365" i="5"/>
  <c r="J263" i="5"/>
  <c r="G263" i="5"/>
  <c r="G365" i="5"/>
  <c r="L265" i="5"/>
  <c r="L466" i="5"/>
  <c r="I265" i="5"/>
  <c r="I466" i="5"/>
  <c r="F466" i="5"/>
  <c r="F265" i="5"/>
  <c r="N466" i="5"/>
  <c r="N265" i="5"/>
  <c r="K466" i="5"/>
  <c r="K265" i="5"/>
  <c r="H466" i="5"/>
  <c r="H265" i="5"/>
  <c r="O466" i="5"/>
  <c r="E466" i="5"/>
  <c r="D466" i="5"/>
  <c r="E265" i="5"/>
  <c r="G466" i="5"/>
  <c r="M466" i="5"/>
  <c r="J265" i="5"/>
  <c r="J466" i="5"/>
  <c r="L207" i="5"/>
  <c r="L6" i="5"/>
  <c r="I6" i="5"/>
  <c r="I207" i="5"/>
  <c r="F207" i="5"/>
  <c r="F6" i="5"/>
  <c r="N207" i="5"/>
  <c r="N6" i="5"/>
  <c r="K207" i="5"/>
  <c r="K6" i="5"/>
  <c r="H207" i="5"/>
  <c r="H6" i="5"/>
  <c r="E207" i="5"/>
  <c r="O207" i="5"/>
  <c r="D207" i="5"/>
  <c r="E6" i="5"/>
  <c r="M6" i="5"/>
  <c r="M207" i="5"/>
  <c r="J6" i="5"/>
  <c r="J207" i="5"/>
  <c r="G6" i="5"/>
  <c r="G207" i="5"/>
  <c r="L709" i="5"/>
  <c r="L524" i="5"/>
  <c r="I524" i="5"/>
  <c r="I709" i="5"/>
  <c r="N709" i="5"/>
  <c r="O709" i="5"/>
  <c r="D709" i="5"/>
  <c r="H709" i="5"/>
  <c r="E709" i="5"/>
  <c r="K709" i="5"/>
  <c r="F709" i="5"/>
  <c r="F524" i="5"/>
  <c r="M524" i="5"/>
  <c r="M709" i="5"/>
  <c r="J709" i="5"/>
  <c r="J524" i="5"/>
  <c r="G709" i="5"/>
  <c r="G524" i="5"/>
  <c r="L257" i="5"/>
  <c r="L7" i="5"/>
  <c r="I7" i="5"/>
  <c r="I257" i="5"/>
  <c r="E257" i="5"/>
  <c r="K257" i="5"/>
  <c r="D257" i="5"/>
  <c r="F257" i="5"/>
  <c r="H257" i="5"/>
  <c r="N257" i="5"/>
  <c r="O257" i="5"/>
  <c r="F7" i="5"/>
  <c r="M7" i="5"/>
  <c r="M257" i="5"/>
  <c r="J257" i="5"/>
  <c r="J7" i="5"/>
  <c r="G257" i="5"/>
  <c r="G7" i="5"/>
  <c r="L516" i="5"/>
  <c r="L266" i="5"/>
  <c r="I266" i="5"/>
  <c r="I516" i="5"/>
  <c r="F516" i="5"/>
  <c r="F266" i="5"/>
  <c r="N516" i="5"/>
  <c r="N266" i="5"/>
  <c r="K516" i="5"/>
  <c r="K266" i="5"/>
  <c r="H516" i="5"/>
  <c r="H266" i="5"/>
  <c r="O516" i="5"/>
  <c r="D516" i="5"/>
  <c r="E516" i="5"/>
  <c r="E266" i="5"/>
  <c r="M516" i="5"/>
  <c r="M266" i="5"/>
  <c r="J516" i="5"/>
  <c r="J266" i="5"/>
  <c r="G516" i="5"/>
  <c r="G266" i="5"/>
  <c r="L755" i="5"/>
  <c r="L525" i="5"/>
  <c r="I525" i="5"/>
  <c r="I755" i="5"/>
  <c r="D755" i="5"/>
  <c r="F755" i="5"/>
  <c r="O755" i="5"/>
  <c r="E755" i="5"/>
  <c r="F525" i="5"/>
  <c r="N755" i="5"/>
  <c r="N525" i="5"/>
  <c r="K525" i="5"/>
  <c r="K755" i="5"/>
  <c r="H755" i="5"/>
  <c r="H525" i="5"/>
  <c r="M525" i="5"/>
  <c r="M755" i="5"/>
  <c r="J755" i="5"/>
  <c r="J525" i="5"/>
  <c r="G755" i="5"/>
  <c r="G525" i="5"/>
  <c r="M6" i="214"/>
  <c r="M7" i="214" s="1"/>
  <c r="L264" i="5"/>
  <c r="L416" i="5"/>
  <c r="I416" i="5"/>
  <c r="I264" i="5"/>
  <c r="F264" i="5"/>
  <c r="F416" i="5"/>
  <c r="N264" i="5"/>
  <c r="N416" i="5"/>
  <c r="K264" i="5"/>
  <c r="K416" i="5"/>
  <c r="H264" i="5"/>
  <c r="H416" i="5"/>
  <c r="E264" i="5"/>
  <c r="D416" i="5"/>
  <c r="O416" i="5"/>
  <c r="E416" i="5"/>
  <c r="M264" i="5"/>
  <c r="M416" i="5"/>
  <c r="J264" i="5"/>
  <c r="J416" i="5"/>
  <c r="G264" i="5"/>
  <c r="G416" i="5"/>
  <c r="L523" i="5"/>
  <c r="L663" i="5"/>
  <c r="I523" i="5"/>
  <c r="I663" i="5"/>
  <c r="F523" i="5"/>
  <c r="D663" i="5"/>
  <c r="F663" i="5"/>
  <c r="H663" i="5"/>
  <c r="N663" i="5"/>
  <c r="O663" i="5"/>
  <c r="E663" i="5"/>
  <c r="K663" i="5"/>
  <c r="M523" i="5"/>
  <c r="M663" i="5"/>
  <c r="J523" i="5"/>
  <c r="J663" i="5"/>
  <c r="G523" i="5"/>
  <c r="G663" i="5"/>
  <c r="AD6" i="220"/>
  <c r="AD8" i="220" s="1"/>
  <c r="Z6" i="220"/>
  <c r="Z8" i="220" s="1"/>
  <c r="T6" i="220"/>
  <c r="T8" i="220" s="1"/>
  <c r="L6" i="220"/>
  <c r="L7" i="220" s="1"/>
  <c r="F6" i="220"/>
  <c r="F7" i="220" s="1"/>
  <c r="AC6" i="220"/>
  <c r="AC8" i="220" s="1"/>
  <c r="P6" i="220"/>
  <c r="P7" i="220" s="1"/>
  <c r="O6" i="220"/>
  <c r="O7" i="220" s="1"/>
  <c r="AB6" i="220"/>
  <c r="AB8" i="220" s="1"/>
  <c r="AA6" i="220"/>
  <c r="AA8" i="220" s="1"/>
  <c r="S6" i="220"/>
  <c r="S8" i="220" s="1"/>
  <c r="X6" i="220"/>
  <c r="X8" i="220" s="1"/>
  <c r="W6" i="220"/>
  <c r="W8" i="220" s="1"/>
  <c r="Y6" i="220"/>
  <c r="Y8" i="220" s="1"/>
  <c r="J6" i="220"/>
  <c r="J7" i="220" s="1"/>
  <c r="I6" i="220"/>
  <c r="I7" i="220" s="1"/>
  <c r="V6" i="220"/>
  <c r="V8" i="220" s="1"/>
  <c r="U6" i="220"/>
  <c r="U8" i="220" s="1"/>
  <c r="K6" i="220"/>
  <c r="K7" i="220" s="1"/>
  <c r="N6" i="220"/>
  <c r="N7" i="220" s="1"/>
  <c r="M6" i="220"/>
  <c r="M7" i="220" s="1"/>
  <c r="E6" i="220"/>
  <c r="E7" i="220" s="1"/>
  <c r="H6" i="220"/>
  <c r="H7" i="220" s="1"/>
  <c r="G6" i="220"/>
  <c r="G7" i="220" s="1"/>
  <c r="W6" i="219"/>
  <c r="W8" i="219" s="1"/>
  <c r="H6" i="219"/>
  <c r="H7" i="219" s="1"/>
  <c r="Z6" i="219"/>
  <c r="Z8" i="219" s="1"/>
  <c r="K6" i="219"/>
  <c r="K7" i="219" s="1"/>
  <c r="AC6" i="219"/>
  <c r="AC8" i="219" s="1"/>
  <c r="T6" i="219"/>
  <c r="AD6" i="219"/>
  <c r="AD8" i="219" s="1"/>
  <c r="F6" i="219"/>
  <c r="F7" i="219" s="1"/>
  <c r="O6" i="219"/>
  <c r="O7" i="219" s="1"/>
  <c r="V6" i="219"/>
  <c r="V8" i="219" s="1"/>
  <c r="J6" i="219"/>
  <c r="J7" i="219" s="1"/>
  <c r="E6" i="219"/>
  <c r="E7" i="219" s="1"/>
  <c r="AB6" i="219"/>
  <c r="AB8" i="219" s="1"/>
  <c r="S6" i="219"/>
  <c r="S8" i="219" s="1"/>
  <c r="X6" i="219"/>
  <c r="X8" i="219" s="1"/>
  <c r="G6" i="219"/>
  <c r="G7" i="219" s="1"/>
  <c r="I6" i="219"/>
  <c r="I7" i="219" s="1"/>
  <c r="L6" i="219"/>
  <c r="L7" i="219" s="1"/>
  <c r="M6" i="219"/>
  <c r="M7" i="219" s="1"/>
  <c r="U6" i="219"/>
  <c r="U8" i="219" s="1"/>
  <c r="P6" i="219"/>
  <c r="P7" i="219" s="1"/>
  <c r="Y6" i="219"/>
  <c r="Y8" i="219" s="1"/>
  <c r="N6" i="219"/>
  <c r="N7" i="219" s="1"/>
  <c r="AA6" i="219"/>
  <c r="AA8" i="219" s="1"/>
  <c r="Z6" i="218"/>
  <c r="Z8" i="218" s="1"/>
  <c r="E6" i="218"/>
  <c r="E7" i="218" s="1"/>
  <c r="S6" i="218"/>
  <c r="S8" i="218" s="1"/>
  <c r="F6" i="218"/>
  <c r="F7" i="218" s="1"/>
  <c r="T6" i="218"/>
  <c r="K6" i="218"/>
  <c r="K7" i="218" s="1"/>
  <c r="Y6" i="218"/>
  <c r="Y8" i="218" s="1"/>
  <c r="P6" i="218"/>
  <c r="P7" i="218" s="1"/>
  <c r="I6" i="218"/>
  <c r="I7" i="218" s="1"/>
  <c r="AB6" i="218"/>
  <c r="AB8" i="218" s="1"/>
  <c r="H6" i="218"/>
  <c r="H7" i="218" s="1"/>
  <c r="AA6" i="218"/>
  <c r="AA8" i="218" s="1"/>
  <c r="G6" i="218"/>
  <c r="G7" i="218" s="1"/>
  <c r="U6" i="218"/>
  <c r="U8" i="218" s="1"/>
  <c r="L6" i="218"/>
  <c r="L7" i="218" s="1"/>
  <c r="O6" i="218"/>
  <c r="O7" i="218" s="1"/>
  <c r="N6" i="218"/>
  <c r="N7" i="218" s="1"/>
  <c r="X6" i="218"/>
  <c r="X8" i="218" s="1"/>
  <c r="AC6" i="218"/>
  <c r="AC8" i="218" s="1"/>
  <c r="J6" i="218"/>
  <c r="J7" i="218" s="1"/>
  <c r="W6" i="218"/>
  <c r="W8" i="218" s="1"/>
  <c r="G6" i="214"/>
  <c r="G7" i="214" s="1"/>
  <c r="E6" i="214"/>
  <c r="E7" i="214" s="1"/>
  <c r="F6" i="214"/>
  <c r="F7" i="214" s="1"/>
  <c r="U6" i="214"/>
  <c r="U8" i="214" s="1"/>
  <c r="K6" i="214"/>
  <c r="K7" i="214" s="1"/>
  <c r="AD6" i="214"/>
  <c r="AD8" i="214" s="1"/>
  <c r="L6" i="214"/>
  <c r="L7" i="214" s="1"/>
  <c r="T6" i="214"/>
  <c r="T8" i="214" s="1"/>
  <c r="Y6" i="214"/>
  <c r="Y8" i="214" s="1"/>
  <c r="AA6" i="214"/>
  <c r="AA8" i="214" s="1"/>
  <c r="U7" i="214"/>
  <c r="X6" i="214"/>
  <c r="X8" i="214" s="1"/>
  <c r="AB6" i="214"/>
  <c r="AB8" i="214" s="1"/>
  <c r="O6" i="214"/>
  <c r="O7" i="214" s="1"/>
  <c r="N6" i="214"/>
  <c r="N7" i="214" s="1"/>
  <c r="P6" i="214"/>
  <c r="P7" i="214" s="1"/>
  <c r="W6" i="214"/>
  <c r="W8" i="214" s="1"/>
  <c r="J6" i="214"/>
  <c r="J7" i="214" s="1"/>
  <c r="AC6" i="214"/>
  <c r="AC8" i="214" s="1"/>
  <c r="S6" i="214"/>
  <c r="S8" i="214" s="1"/>
  <c r="I6" i="214"/>
  <c r="I7" i="214" s="1"/>
  <c r="H6" i="214"/>
  <c r="V6" i="214"/>
  <c r="V8" i="214" s="1"/>
  <c r="L6" i="213"/>
  <c r="L7" i="213" s="1"/>
  <c r="W6" i="213"/>
  <c r="W8" i="213" s="1"/>
  <c r="E6" i="213"/>
  <c r="E7" i="213" s="1"/>
  <c r="P6" i="213"/>
  <c r="P7" i="213" s="1"/>
  <c r="J6" i="213"/>
  <c r="J7" i="213" s="1"/>
  <c r="AC6" i="213"/>
  <c r="AC8" i="213" s="1"/>
  <c r="V6" i="213"/>
  <c r="V8" i="213" s="1"/>
  <c r="T6" i="213"/>
  <c r="T8" i="213" s="1"/>
  <c r="Y6" i="213"/>
  <c r="Y8" i="213" s="1"/>
  <c r="I6" i="213"/>
  <c r="I7" i="213" s="1"/>
  <c r="H6" i="213"/>
  <c r="H7" i="213" s="1"/>
  <c r="AD6" i="213"/>
  <c r="AD8" i="213" s="1"/>
  <c r="N6" i="213"/>
  <c r="N7" i="213" s="1"/>
  <c r="U6" i="213"/>
  <c r="U8" i="213" s="1"/>
  <c r="AB6" i="213"/>
  <c r="AB8" i="213" s="1"/>
  <c r="AA6" i="213"/>
  <c r="AA8" i="213" s="1"/>
  <c r="Z6" i="213"/>
  <c r="Z8" i="213" s="1"/>
  <c r="S6" i="213"/>
  <c r="S8" i="213" s="1"/>
  <c r="K6" i="213"/>
  <c r="K7" i="213" s="1"/>
  <c r="G6" i="213"/>
  <c r="G7" i="213" s="1"/>
  <c r="M6" i="213"/>
  <c r="M7" i="213" s="1"/>
  <c r="F6" i="212"/>
  <c r="F7" i="212" s="1"/>
  <c r="N6" i="212"/>
  <c r="N7" i="212" s="1"/>
  <c r="X6" i="212"/>
  <c r="X8" i="212" s="1"/>
  <c r="AC6" i="212"/>
  <c r="AC8" i="212" s="1"/>
  <c r="W6" i="212"/>
  <c r="W8" i="212" s="1"/>
  <c r="V6" i="212"/>
  <c r="V8" i="212" s="1"/>
  <c r="L6" i="212"/>
  <c r="L7" i="212" s="1"/>
  <c r="Z6" i="212"/>
  <c r="Z8" i="212" s="1"/>
  <c r="T6" i="212"/>
  <c r="T8" i="212" s="1"/>
  <c r="O6" i="212"/>
  <c r="O7" i="212" s="1"/>
  <c r="AB6" i="212"/>
  <c r="AB8" i="212" s="1"/>
  <c r="AA6" i="212"/>
  <c r="AA8" i="212" s="1"/>
  <c r="M6" i="212"/>
  <c r="M7" i="212" s="1"/>
  <c r="S6" i="212"/>
  <c r="S8" i="212" s="1"/>
  <c r="AD6" i="212"/>
  <c r="AD8" i="212" s="1"/>
  <c r="G6" i="212"/>
  <c r="G7" i="212" s="1"/>
  <c r="K6" i="212"/>
  <c r="K7" i="212" s="1"/>
  <c r="E6" i="212"/>
  <c r="E7" i="212" s="1"/>
  <c r="P6" i="212"/>
  <c r="P7" i="212" s="1"/>
  <c r="J6" i="212"/>
  <c r="J7" i="212" s="1"/>
  <c r="U6" i="212"/>
  <c r="U8" i="212" s="1"/>
  <c r="Y6" i="212"/>
  <c r="Y8" i="212" s="1"/>
  <c r="N6" i="208"/>
  <c r="N7" i="208" s="1"/>
  <c r="F6" i="208"/>
  <c r="F7" i="208" s="1"/>
  <c r="I6" i="208"/>
  <c r="I7" i="208" s="1"/>
  <c r="W6" i="208"/>
  <c r="G6" i="208"/>
  <c r="G7" i="208" s="1"/>
  <c r="Y6" i="208"/>
  <c r="Y8" i="208" s="1"/>
  <c r="AC6" i="208"/>
  <c r="AC8" i="208" s="1"/>
  <c r="L6" i="208"/>
  <c r="L7" i="208" s="1"/>
  <c r="AA6" i="208"/>
  <c r="AA8" i="208" s="1"/>
  <c r="T6" i="208"/>
  <c r="AB6" i="208"/>
  <c r="AB8" i="208" s="1"/>
  <c r="O6" i="208"/>
  <c r="O7" i="208" s="1"/>
  <c r="H6" i="208"/>
  <c r="H7" i="208" s="1"/>
  <c r="M6" i="208"/>
  <c r="M7" i="208" s="1"/>
  <c r="Z6" i="208"/>
  <c r="Z8" i="208" s="1"/>
  <c r="U6" i="208"/>
  <c r="U8" i="208" s="1"/>
  <c r="E6" i="208"/>
  <c r="E7" i="208" s="1"/>
  <c r="J6" i="208"/>
  <c r="J7" i="208" s="1"/>
  <c r="V6" i="208"/>
  <c r="V8" i="208" s="1"/>
  <c r="AD6" i="208"/>
  <c r="AD8" i="208" s="1"/>
  <c r="S6" i="208"/>
  <c r="S8" i="208" s="1"/>
  <c r="X6" i="208"/>
  <c r="X8" i="208" s="1"/>
  <c r="K6" i="208"/>
  <c r="K7" i="208" s="1"/>
  <c r="P6" i="208"/>
  <c r="P7" i="208" s="1"/>
  <c r="O6" i="207"/>
  <c r="O7" i="207" s="1"/>
  <c r="W6" i="207"/>
  <c r="W8" i="207" s="1"/>
  <c r="L6" i="207"/>
  <c r="L7" i="207" s="1"/>
  <c r="T6" i="207"/>
  <c r="T8" i="207" s="1"/>
  <c r="K6" i="207"/>
  <c r="K7" i="207" s="1"/>
  <c r="AA6" i="207"/>
  <c r="AA8" i="207" s="1"/>
  <c r="AC6" i="207"/>
  <c r="AC8" i="207" s="1"/>
  <c r="E6" i="207"/>
  <c r="E7" i="207" s="1"/>
  <c r="H6" i="207"/>
  <c r="H7" i="207" s="1"/>
  <c r="P6" i="207"/>
  <c r="P7" i="207" s="1"/>
  <c r="X6" i="207"/>
  <c r="X8" i="207" s="1"/>
  <c r="M6" i="207"/>
  <c r="M7" i="207" s="1"/>
  <c r="J6" i="207"/>
  <c r="J7" i="207" s="1"/>
  <c r="U6" i="207"/>
  <c r="U8" i="207" s="1"/>
  <c r="G6" i="207"/>
  <c r="G7" i="207" s="1"/>
  <c r="Y6" i="207"/>
  <c r="Y8" i="207" s="1"/>
  <c r="AB6" i="207"/>
  <c r="AB8" i="207" s="1"/>
  <c r="S6" i="207"/>
  <c r="S8" i="207" s="1"/>
  <c r="V6" i="207"/>
  <c r="V8" i="207" s="1"/>
  <c r="N6" i="207"/>
  <c r="N7" i="207" s="1"/>
  <c r="AD6" i="207"/>
  <c r="AD8" i="207" s="1"/>
  <c r="N6" i="206"/>
  <c r="N7" i="206" s="1"/>
  <c r="L6" i="206"/>
  <c r="L7" i="206" s="1"/>
  <c r="Y6" i="206"/>
  <c r="Y8" i="206" s="1"/>
  <c r="V6" i="206"/>
  <c r="V8" i="206" s="1"/>
  <c r="J6" i="206"/>
  <c r="J7" i="206" s="1"/>
  <c r="T6" i="206"/>
  <c r="T8" i="206" s="1"/>
  <c r="Z6" i="206"/>
  <c r="Z8" i="206" s="1"/>
  <c r="AC6" i="206"/>
  <c r="AC8" i="206" s="1"/>
  <c r="S6" i="206"/>
  <c r="S8" i="206" s="1"/>
  <c r="P6" i="206"/>
  <c r="P7" i="206" s="1"/>
  <c r="G6" i="206"/>
  <c r="G7" i="206" s="1"/>
  <c r="H6" i="206"/>
  <c r="H7" i="206" s="1"/>
  <c r="F6" i="206"/>
  <c r="F7" i="206" s="1"/>
  <c r="M6" i="206"/>
  <c r="M7" i="206" s="1"/>
  <c r="AD6" i="206"/>
  <c r="AD8" i="206" s="1"/>
  <c r="X6" i="206"/>
  <c r="X8" i="206" s="1"/>
  <c r="I6" i="206"/>
  <c r="I7" i="206" s="1"/>
  <c r="U6" i="206"/>
  <c r="U8" i="206" s="1"/>
  <c r="O6" i="206"/>
  <c r="O7" i="206" s="1"/>
  <c r="AA6" i="206"/>
  <c r="AA8" i="206" s="1"/>
  <c r="E6" i="206"/>
  <c r="E7" i="206" s="1"/>
  <c r="W6" i="206"/>
  <c r="W8" i="206" s="1"/>
  <c r="U6" i="202"/>
  <c r="U8" i="202" s="1"/>
  <c r="T6" i="202"/>
  <c r="T8" i="202" s="1"/>
  <c r="AC6" i="202"/>
  <c r="AC8" i="202" s="1"/>
  <c r="I6" i="202"/>
  <c r="I7" i="202" s="1"/>
  <c r="AB6" i="202"/>
  <c r="AB8" i="202" s="1"/>
  <c r="V6" i="202"/>
  <c r="V8" i="202" s="1"/>
  <c r="G6" i="202"/>
  <c r="G7" i="202" s="1"/>
  <c r="Z6" i="202"/>
  <c r="Z8" i="202" s="1"/>
  <c r="H6" i="202"/>
  <c r="H7" i="202" s="1"/>
  <c r="F6" i="202"/>
  <c r="F7" i="202" s="1"/>
  <c r="W6" i="202"/>
  <c r="W8" i="202" s="1"/>
  <c r="O6" i="202"/>
  <c r="O7" i="202" s="1"/>
  <c r="Y6" i="202"/>
  <c r="Y8" i="202" s="1"/>
  <c r="K6" i="202"/>
  <c r="K7" i="202" s="1"/>
  <c r="S6" i="202"/>
  <c r="S8" i="202" s="1"/>
  <c r="AD6" i="202"/>
  <c r="AD8" i="202" s="1"/>
  <c r="E6" i="202"/>
  <c r="E7" i="202" s="1"/>
  <c r="P6" i="202"/>
  <c r="P7" i="202" s="1"/>
  <c r="X6" i="202"/>
  <c r="X8" i="202" s="1"/>
  <c r="AA6" i="202"/>
  <c r="AA8" i="202" s="1"/>
  <c r="J6" i="202"/>
  <c r="J7" i="202" s="1"/>
  <c r="M6" i="202"/>
  <c r="M7" i="202" s="1"/>
  <c r="Y6" i="201"/>
  <c r="Y8" i="201" s="1"/>
  <c r="F6" i="201"/>
  <c r="F7" i="201" s="1"/>
  <c r="L6" i="201"/>
  <c r="L7" i="201" s="1"/>
  <c r="N6" i="201"/>
  <c r="N7" i="201" s="1"/>
  <c r="Z6" i="201"/>
  <c r="Z8" i="201" s="1"/>
  <c r="S6" i="201"/>
  <c r="S8" i="201" s="1"/>
  <c r="AB6" i="201"/>
  <c r="AB8" i="201" s="1"/>
  <c r="AC6" i="201"/>
  <c r="AC8" i="201" s="1"/>
  <c r="K6" i="201"/>
  <c r="K7" i="201" s="1"/>
  <c r="T6" i="201"/>
  <c r="T8" i="201" s="1"/>
  <c r="E6" i="201"/>
  <c r="E7" i="201" s="1"/>
  <c r="V6" i="201"/>
  <c r="V8" i="201" s="1"/>
  <c r="M6" i="201"/>
  <c r="M7" i="201" s="1"/>
  <c r="J6" i="201"/>
  <c r="J7" i="201" s="1"/>
  <c r="H6" i="201"/>
  <c r="H7" i="201" s="1"/>
  <c r="W6" i="201"/>
  <c r="W8" i="201" s="1"/>
  <c r="AD6" i="201"/>
  <c r="AD8" i="201" s="1"/>
  <c r="G6" i="201"/>
  <c r="G7" i="201" s="1"/>
  <c r="O6" i="201"/>
  <c r="O7" i="201" s="1"/>
  <c r="AA6" i="201"/>
  <c r="AA8" i="201" s="1"/>
  <c r="X6" i="201"/>
  <c r="X8" i="201" s="1"/>
  <c r="I6" i="201"/>
  <c r="I7" i="201" s="1"/>
  <c r="U6" i="201"/>
  <c r="U8" i="201" s="1"/>
  <c r="P6" i="201"/>
  <c r="P7" i="201" s="1"/>
  <c r="I6" i="200"/>
  <c r="I7" i="200" s="1"/>
  <c r="F6" i="200"/>
  <c r="F7" i="200" s="1"/>
  <c r="M6" i="200"/>
  <c r="M7" i="200" s="1"/>
  <c r="U6" i="200"/>
  <c r="U8" i="200" s="1"/>
  <c r="L6" i="200"/>
  <c r="L7" i="200" s="1"/>
  <c r="Y6" i="200"/>
  <c r="Y8" i="200" s="1"/>
  <c r="AA6" i="200"/>
  <c r="AA8" i="200" s="1"/>
  <c r="J6" i="200"/>
  <c r="J7" i="200" s="1"/>
  <c r="E6" i="200"/>
  <c r="E7" i="200" s="1"/>
  <c r="AC6" i="200"/>
  <c r="AC8" i="200" s="1"/>
  <c r="P6" i="200"/>
  <c r="P7" i="200" s="1"/>
  <c r="AB6" i="200"/>
  <c r="AB8" i="200" s="1"/>
  <c r="O6" i="200"/>
  <c r="O7" i="200" s="1"/>
  <c r="V6" i="200"/>
  <c r="V8" i="200" s="1"/>
  <c r="S6" i="200"/>
  <c r="S8" i="200" s="1"/>
  <c r="N6" i="200"/>
  <c r="N7" i="200" s="1"/>
  <c r="AD6" i="200"/>
  <c r="AD8" i="200" s="1"/>
  <c r="K6" i="200"/>
  <c r="K7" i="200" s="1"/>
  <c r="H6" i="200"/>
  <c r="H7" i="200" s="1"/>
  <c r="X6" i="200"/>
  <c r="X8" i="200" s="1"/>
  <c r="H6" i="199"/>
  <c r="H7" i="199" s="1"/>
  <c r="M6" i="199"/>
  <c r="M7" i="199" s="1"/>
  <c r="AC6" i="199"/>
  <c r="AC8" i="199" s="1"/>
  <c r="AB6" i="199"/>
  <c r="AB8" i="199" s="1"/>
  <c r="J6" i="199"/>
  <c r="J7" i="199" s="1"/>
  <c r="T6" i="199"/>
  <c r="T8" i="199" s="1"/>
  <c r="I6" i="199"/>
  <c r="I7" i="199" s="1"/>
  <c r="AA6" i="199"/>
  <c r="AA8" i="199" s="1"/>
  <c r="U6" i="199"/>
  <c r="U8" i="199" s="1"/>
  <c r="AA7" i="199"/>
  <c r="S6" i="199"/>
  <c r="S8" i="199" s="1"/>
  <c r="V6" i="199"/>
  <c r="V8" i="199" s="1"/>
  <c r="K6" i="199"/>
  <c r="K7" i="199" s="1"/>
  <c r="Z6" i="199"/>
  <c r="Z8" i="199" s="1"/>
  <c r="F6" i="199"/>
  <c r="F7" i="199" s="1"/>
  <c r="P6" i="199"/>
  <c r="P7" i="199" s="1"/>
  <c r="Y6" i="199"/>
  <c r="Y8" i="199" s="1"/>
  <c r="O6" i="199"/>
  <c r="O7" i="199" s="1"/>
  <c r="N6" i="199"/>
  <c r="N7" i="199" s="1"/>
  <c r="X6" i="199"/>
  <c r="X8" i="199" s="1"/>
  <c r="W6" i="199"/>
  <c r="W8" i="199" s="1"/>
  <c r="L6" i="199"/>
  <c r="L7" i="199" s="1"/>
  <c r="G6" i="199"/>
  <c r="G7" i="199" s="1"/>
  <c r="AD6" i="199"/>
  <c r="AD8" i="199" s="1"/>
  <c r="E6" i="199"/>
  <c r="E7" i="199" s="1"/>
  <c r="E6" i="198"/>
  <c r="E7" i="198" s="1"/>
  <c r="AA6" i="198"/>
  <c r="AA8" i="198" s="1"/>
  <c r="X6" i="198"/>
  <c r="X8" i="198" s="1"/>
  <c r="AC6" i="198"/>
  <c r="AC8" i="198" s="1"/>
  <c r="AB6" i="198"/>
  <c r="AB8" i="198" s="1"/>
  <c r="H6" i="198"/>
  <c r="H7" i="198" s="1"/>
  <c r="G6" i="198"/>
  <c r="G7" i="198" s="1"/>
  <c r="L6" i="198"/>
  <c r="L7" i="198" s="1"/>
  <c r="K6" i="198"/>
  <c r="K7" i="198" s="1"/>
  <c r="T6" i="198"/>
  <c r="T8" i="198" s="1"/>
  <c r="N6" i="198"/>
  <c r="N7" i="198" s="1"/>
  <c r="Z6" i="198"/>
  <c r="Z8" i="198" s="1"/>
  <c r="S6" i="198"/>
  <c r="Y6" i="198"/>
  <c r="Y8" i="198" s="1"/>
  <c r="P6" i="198"/>
  <c r="P7" i="198" s="1"/>
  <c r="J6" i="198"/>
  <c r="J7" i="198" s="1"/>
  <c r="O6" i="198"/>
  <c r="O7" i="198" s="1"/>
  <c r="I6" i="198"/>
  <c r="I7" i="198" s="1"/>
  <c r="W6" i="198"/>
  <c r="W8" i="198" s="1"/>
  <c r="AD6" i="198"/>
  <c r="AD8" i="198" s="1"/>
  <c r="M6" i="198"/>
  <c r="M7" i="198" s="1"/>
  <c r="AA6" i="197"/>
  <c r="AA8" i="197" s="1"/>
  <c r="U6" i="197"/>
  <c r="U8" i="197" s="1"/>
  <c r="Y6" i="197"/>
  <c r="M6" i="197"/>
  <c r="M7" i="197" s="1"/>
  <c r="G6" i="197"/>
  <c r="G7" i="197" s="1"/>
  <c r="K6" i="197"/>
  <c r="K7" i="197" s="1"/>
  <c r="X6" i="197"/>
  <c r="X8" i="197" s="1"/>
  <c r="AC6" i="197"/>
  <c r="AC8" i="197" s="1"/>
  <c r="V6" i="197"/>
  <c r="V8" i="197" s="1"/>
  <c r="E6" i="197"/>
  <c r="E7" i="197" s="1"/>
  <c r="J6" i="197"/>
  <c r="J7" i="197" s="1"/>
  <c r="W6" i="197"/>
  <c r="W8" i="197" s="1"/>
  <c r="N6" i="197"/>
  <c r="N7" i="197" s="1"/>
  <c r="O6" i="197"/>
  <c r="O7" i="197" s="1"/>
  <c r="H6" i="197"/>
  <c r="H7" i="197" s="1"/>
  <c r="Z6" i="197"/>
  <c r="Z8" i="197" s="1"/>
  <c r="I6" i="197"/>
  <c r="I7" i="197" s="1"/>
  <c r="T6" i="197"/>
  <c r="T8" i="197" s="1"/>
  <c r="P6" i="197"/>
  <c r="P7" i="197" s="1"/>
  <c r="L6" i="197"/>
  <c r="L7" i="197" s="1"/>
  <c r="S6" i="197"/>
  <c r="S8" i="197" s="1"/>
  <c r="AD6" i="197"/>
  <c r="AD8" i="197" s="1"/>
  <c r="AB6" i="197"/>
  <c r="AB8" i="197" s="1"/>
  <c r="F6" i="197"/>
  <c r="F7" i="197" s="1"/>
  <c r="Y7" i="197" l="1"/>
  <c r="Y8" i="197"/>
  <c r="S7" i="198"/>
  <c r="S8" i="198"/>
  <c r="T7" i="208"/>
  <c r="T8" i="208"/>
  <c r="W7" i="208"/>
  <c r="W8" i="208"/>
  <c r="T7" i="219"/>
  <c r="T8" i="219"/>
  <c r="T7" i="218"/>
  <c r="T8" i="218"/>
  <c r="T7" i="220"/>
  <c r="E8" i="220"/>
  <c r="Z7" i="220"/>
  <c r="V7" i="220"/>
  <c r="S7" i="220"/>
  <c r="AA7" i="220"/>
  <c r="AB7" i="220"/>
  <c r="Y7" i="220"/>
  <c r="W7" i="220"/>
  <c r="AD7" i="220"/>
  <c r="U7" i="220"/>
  <c r="X7" i="220"/>
  <c r="AC7" i="220"/>
  <c r="W7" i="219"/>
  <c r="AD7" i="219"/>
  <c r="V7" i="219"/>
  <c r="Z7" i="219"/>
  <c r="U7" i="219"/>
  <c r="X7" i="219"/>
  <c r="S7" i="219"/>
  <c r="AA7" i="219"/>
  <c r="AB7" i="219"/>
  <c r="E8" i="219"/>
  <c r="Y7" i="219"/>
  <c r="AC7" i="219"/>
  <c r="S7" i="218"/>
  <c r="Y7" i="218"/>
  <c r="Z7" i="218"/>
  <c r="U7" i="218"/>
  <c r="V6" i="218"/>
  <c r="V8" i="218" s="1"/>
  <c r="AD6" i="218"/>
  <c r="AD8" i="218" s="1"/>
  <c r="M6" i="218"/>
  <c r="M7" i="218" s="1"/>
  <c r="AC7" i="218"/>
  <c r="AB7" i="218"/>
  <c r="X7" i="218"/>
  <c r="W7" i="218"/>
  <c r="AA7" i="214"/>
  <c r="Y7" i="214"/>
  <c r="T7" i="214"/>
  <c r="Z7" i="214"/>
  <c r="H7" i="214"/>
  <c r="E8" i="214" s="1"/>
  <c r="S7" i="214"/>
  <c r="AD7" i="214"/>
  <c r="AC7" i="214"/>
  <c r="AB7" i="214"/>
  <c r="X7" i="214"/>
  <c r="V7" i="214"/>
  <c r="W7" i="214"/>
  <c r="W7" i="213"/>
  <c r="AD7" i="213"/>
  <c r="V7" i="213"/>
  <c r="X6" i="213"/>
  <c r="X8" i="213" s="1"/>
  <c r="O6" i="213"/>
  <c r="O7" i="213" s="1"/>
  <c r="F6" i="213"/>
  <c r="F7" i="213" s="1"/>
  <c r="AA7" i="213"/>
  <c r="AB7" i="213"/>
  <c r="U7" i="213"/>
  <c r="S7" i="213"/>
  <c r="Y7" i="213"/>
  <c r="Z7" i="213"/>
  <c r="T7" i="212"/>
  <c r="AB7" i="212"/>
  <c r="AC7" i="212"/>
  <c r="Z7" i="212"/>
  <c r="H6" i="212"/>
  <c r="H7" i="212" s="1"/>
  <c r="I6" i="212"/>
  <c r="I7" i="212" s="1"/>
  <c r="U7" i="212"/>
  <c r="AD7" i="212"/>
  <c r="X7" i="212"/>
  <c r="AA7" i="212"/>
  <c r="S7" i="212"/>
  <c r="Y7" i="212"/>
  <c r="U7" i="208"/>
  <c r="AA7" i="208"/>
  <c r="AC7" i="208"/>
  <c r="Z7" i="208"/>
  <c r="AB7" i="208"/>
  <c r="E8" i="208"/>
  <c r="Y7" i="208"/>
  <c r="X7" i="208"/>
  <c r="S7" i="208"/>
  <c r="AD7" i="208"/>
  <c r="V7" i="208"/>
  <c r="AC7" i="207"/>
  <c r="F6" i="207"/>
  <c r="F7" i="207" s="1"/>
  <c r="I6" i="207"/>
  <c r="I7" i="207" s="1"/>
  <c r="Z6" i="207"/>
  <c r="Z8" i="207" s="1"/>
  <c r="Y7" i="207"/>
  <c r="AA7" i="207"/>
  <c r="X7" i="207"/>
  <c r="V7" i="207"/>
  <c r="U7" i="207"/>
  <c r="S7" i="207"/>
  <c r="Z7" i="207"/>
  <c r="AD7" i="207"/>
  <c r="AB7" i="207"/>
  <c r="T7" i="206"/>
  <c r="Z7" i="206"/>
  <c r="K6" i="206"/>
  <c r="AB6" i="206"/>
  <c r="AA7" i="206"/>
  <c r="X7" i="206"/>
  <c r="AD7" i="206"/>
  <c r="S7" i="206"/>
  <c r="U7" i="206"/>
  <c r="AC7" i="206"/>
  <c r="V7" i="206"/>
  <c r="W7" i="206"/>
  <c r="T7" i="202"/>
  <c r="AC7" i="202"/>
  <c r="W7" i="202"/>
  <c r="V7" i="202"/>
  <c r="L6" i="202"/>
  <c r="L7" i="202" s="1"/>
  <c r="U7" i="202"/>
  <c r="N6" i="202"/>
  <c r="AD7" i="202"/>
  <c r="S7" i="202"/>
  <c r="AA7" i="202"/>
  <c r="X7" i="202"/>
  <c r="Y7" i="202"/>
  <c r="T7" i="201"/>
  <c r="AB7" i="201"/>
  <c r="S7" i="201"/>
  <c r="E8" i="201"/>
  <c r="Y7" i="201"/>
  <c r="Z7" i="201"/>
  <c r="W7" i="201"/>
  <c r="X7" i="201"/>
  <c r="AC7" i="201"/>
  <c r="AA7" i="201"/>
  <c r="V7" i="201"/>
  <c r="U7" i="201"/>
  <c r="AD7" i="201"/>
  <c r="AA7" i="200"/>
  <c r="Z6" i="200"/>
  <c r="Z8" i="200" s="1"/>
  <c r="W6" i="200"/>
  <c r="G6" i="200"/>
  <c r="T6" i="200"/>
  <c r="T8" i="200" s="1"/>
  <c r="V7" i="200"/>
  <c r="Y7" i="200"/>
  <c r="AD7" i="200"/>
  <c r="AB7" i="200"/>
  <c r="S7" i="200"/>
  <c r="X7" i="200"/>
  <c r="AC7" i="200"/>
  <c r="AB7" i="199"/>
  <c r="AD7" i="199"/>
  <c r="V7" i="199"/>
  <c r="Y7" i="199"/>
  <c r="S7" i="199"/>
  <c r="U7" i="199"/>
  <c r="W7" i="199"/>
  <c r="AC7" i="199"/>
  <c r="X7" i="199"/>
  <c r="Z7" i="199"/>
  <c r="T7" i="199"/>
  <c r="E8" i="199"/>
  <c r="AB7" i="198"/>
  <c r="Z7" i="198"/>
  <c r="Y7" i="198"/>
  <c r="F6" i="198"/>
  <c r="F7" i="198" s="1"/>
  <c r="E8" i="198" s="1"/>
  <c r="U6" i="198"/>
  <c r="U8" i="198" s="1"/>
  <c r="V6" i="198"/>
  <c r="V8" i="198" s="1"/>
  <c r="W7" i="198"/>
  <c r="X7" i="198"/>
  <c r="AC7" i="198"/>
  <c r="AA7" i="198"/>
  <c r="AD7" i="198"/>
  <c r="AA7" i="197"/>
  <c r="E8" i="197"/>
  <c r="U7" i="197"/>
  <c r="AB7" i="197"/>
  <c r="AD7" i="197"/>
  <c r="Z7" i="197"/>
  <c r="S7" i="197"/>
  <c r="V7" i="197"/>
  <c r="AC7" i="197"/>
  <c r="X7" i="197"/>
  <c r="T7" i="197"/>
  <c r="W7" i="197"/>
  <c r="G7" i="200" l="1"/>
  <c r="E8" i="200" s="1"/>
  <c r="W7" i="200"/>
  <c r="W8" i="200"/>
  <c r="N7" i="202"/>
  <c r="E8" i="202" s="1"/>
  <c r="AB7" i="206"/>
  <c r="AB8" i="206"/>
  <c r="K7" i="206"/>
  <c r="E8" i="206" s="1"/>
  <c r="E8" i="218"/>
  <c r="AA7" i="218"/>
  <c r="AD7" i="218"/>
  <c r="V7" i="218"/>
  <c r="E8" i="213"/>
  <c r="X7" i="213"/>
  <c r="T7" i="213"/>
  <c r="AC7" i="213"/>
  <c r="E8" i="212"/>
  <c r="W7" i="212"/>
  <c r="V7" i="212"/>
  <c r="E8" i="207"/>
  <c r="T7" i="207"/>
  <c r="W7" i="207"/>
  <c r="Y7" i="206"/>
  <c r="AB7" i="202"/>
  <c r="Z7" i="202"/>
  <c r="Z7" i="200"/>
  <c r="T7" i="200"/>
  <c r="U7" i="200"/>
  <c r="U7" i="198"/>
  <c r="V7" i="198"/>
  <c r="T7" i="198"/>
  <c r="B18" i="101" l="1"/>
  <c r="B12" i="101"/>
  <c r="J11" i="101"/>
  <c r="J12" i="101" s="1"/>
  <c r="AG9" i="98"/>
  <c r="AD12" i="98"/>
  <c r="Z15" i="98"/>
  <c r="W15" i="98"/>
  <c r="S18" i="98"/>
  <c r="P19" i="98"/>
  <c r="L19" i="98"/>
  <c r="I19" i="98"/>
  <c r="E18" i="98"/>
  <c r="B18" i="98"/>
  <c r="AG14" i="98"/>
  <c r="AD18" i="98"/>
  <c r="Z8" i="98"/>
  <c r="W10" i="98"/>
  <c r="S12" i="98"/>
  <c r="P11" i="98"/>
  <c r="L16" i="98"/>
  <c r="I18" i="98"/>
  <c r="E19" i="98"/>
  <c r="B12" i="98"/>
  <c r="AG16" i="98"/>
  <c r="AD9" i="98"/>
  <c r="Z10" i="98"/>
  <c r="W16" i="98"/>
  <c r="S19" i="98"/>
  <c r="P18" i="98"/>
  <c r="L18" i="98"/>
  <c r="I17" i="98"/>
  <c r="E8" i="98"/>
  <c r="B14" i="98"/>
  <c r="AG18" i="98"/>
  <c r="AD15" i="98"/>
  <c r="Z14" i="98"/>
  <c r="W19" i="98"/>
  <c r="S9" i="98"/>
  <c r="P14" i="98"/>
  <c r="L9" i="98"/>
  <c r="I16" i="98"/>
  <c r="E11" i="98"/>
  <c r="B17" i="98"/>
  <c r="AG17" i="98"/>
  <c r="AD13" i="98"/>
  <c r="Z17" i="98"/>
  <c r="W9" i="98"/>
  <c r="S16" i="98"/>
  <c r="P17" i="98"/>
  <c r="L15" i="98"/>
  <c r="I15" i="98"/>
  <c r="E16" i="98"/>
  <c r="B10" i="98"/>
  <c r="AG10" i="98"/>
  <c r="AD10" i="98"/>
  <c r="Z19" i="98"/>
  <c r="W18" i="98"/>
  <c r="S11" i="98"/>
  <c r="P8" i="98"/>
  <c r="L11" i="98"/>
  <c r="I14" i="98"/>
  <c r="E10" i="98"/>
  <c r="B8" i="98"/>
  <c r="AG19" i="98"/>
  <c r="AD19" i="98"/>
  <c r="Z9" i="98"/>
  <c r="W14" i="98"/>
  <c r="S17" i="98"/>
  <c r="P16" i="98"/>
  <c r="L17" i="98"/>
  <c r="I13" i="98"/>
  <c r="E15" i="98"/>
  <c r="B19" i="98"/>
  <c r="AG13" i="98"/>
  <c r="AD8" i="98"/>
  <c r="Z16" i="98"/>
  <c r="W8" i="98"/>
  <c r="S14" i="98"/>
  <c r="P10" i="98"/>
  <c r="L8" i="98"/>
  <c r="I12" i="98"/>
  <c r="E17" i="98"/>
  <c r="B13" i="98"/>
  <c r="AG15" i="98"/>
  <c r="AD17" i="98"/>
  <c r="Z13" i="98"/>
  <c r="W17" i="98"/>
  <c r="S8" i="98"/>
  <c r="P13" i="98"/>
  <c r="L12" i="98"/>
  <c r="I11" i="98"/>
  <c r="E14" i="98"/>
  <c r="B11" i="98"/>
  <c r="AG11" i="98"/>
  <c r="AD16" i="98"/>
  <c r="Z12" i="98"/>
  <c r="W13" i="98"/>
  <c r="S15" i="98"/>
  <c r="P12" i="98"/>
  <c r="L13" i="98"/>
  <c r="I10" i="98"/>
  <c r="E13" i="98"/>
  <c r="B16" i="98"/>
  <c r="AG8" i="98"/>
  <c r="AD11" i="98"/>
  <c r="Z18" i="98"/>
  <c r="W12" i="98"/>
  <c r="S10" i="98"/>
  <c r="P15" i="98"/>
  <c r="L10" i="98"/>
  <c r="I9" i="98"/>
  <c r="E12" i="98"/>
  <c r="B15" i="98"/>
  <c r="AG12" i="98"/>
  <c r="AD14" i="98"/>
  <c r="Z11" i="98"/>
  <c r="W11" i="98"/>
  <c r="S13" i="98"/>
  <c r="P9" i="98"/>
  <c r="L14" i="98"/>
  <c r="I8" i="98"/>
  <c r="E9" i="98"/>
  <c r="B9" i="98"/>
  <c r="AG18" i="97"/>
  <c r="AD18" i="97"/>
  <c r="Z12" i="97"/>
  <c r="W19" i="97"/>
  <c r="S19" i="97"/>
  <c r="P19" i="97"/>
  <c r="L19" i="97"/>
  <c r="I18" i="97"/>
  <c r="E18" i="97"/>
  <c r="B19" i="97"/>
  <c r="AG16" i="97"/>
  <c r="AD16" i="97"/>
  <c r="Z15" i="97"/>
  <c r="W8" i="97"/>
  <c r="S15" i="97"/>
  <c r="P10" i="97"/>
  <c r="L18" i="97"/>
  <c r="I12" i="97"/>
  <c r="E13" i="97"/>
  <c r="B18" i="97"/>
  <c r="AG14" i="97"/>
  <c r="AD13" i="97"/>
  <c r="Z10" i="97"/>
  <c r="W16" i="97"/>
  <c r="S17" i="97"/>
  <c r="P18" i="97"/>
  <c r="L15" i="97"/>
  <c r="I8" i="97"/>
  <c r="E15" i="97"/>
  <c r="B10" i="97"/>
  <c r="AG17" i="97"/>
  <c r="AD17" i="97"/>
  <c r="Z18" i="97"/>
  <c r="W18" i="97"/>
  <c r="S10" i="97"/>
  <c r="P15" i="97"/>
  <c r="L16" i="97"/>
  <c r="I11" i="97"/>
  <c r="E19" i="97"/>
  <c r="B17" i="97"/>
  <c r="AG12" i="97"/>
  <c r="AD12" i="97"/>
  <c r="Z19" i="97"/>
  <c r="W10" i="97"/>
  <c r="S11" i="97"/>
  <c r="P11" i="97"/>
  <c r="L8" i="97"/>
  <c r="I19" i="97"/>
  <c r="E12" i="97"/>
  <c r="B12" i="97"/>
  <c r="AG10" i="97"/>
  <c r="AD11" i="97"/>
  <c r="Z13" i="97"/>
  <c r="W17" i="97"/>
  <c r="S12" i="97"/>
  <c r="P14" i="97"/>
  <c r="L12" i="97"/>
  <c r="I15" i="97"/>
  <c r="E14" i="97"/>
  <c r="B13" i="97"/>
  <c r="AG11" i="97"/>
  <c r="AD8" i="97"/>
  <c r="Z17" i="97"/>
  <c r="W15" i="97"/>
  <c r="S18" i="97"/>
  <c r="P12" i="97"/>
  <c r="L10" i="97"/>
  <c r="I13" i="97"/>
  <c r="E10" i="97"/>
  <c r="B9" i="97"/>
  <c r="AG13" i="97"/>
  <c r="AD19" i="97"/>
  <c r="Z9" i="97"/>
  <c r="W11" i="97"/>
  <c r="S16" i="97"/>
  <c r="P16" i="97"/>
  <c r="L13" i="97"/>
  <c r="I10" i="97"/>
  <c r="E9" i="97"/>
  <c r="B15" i="97"/>
  <c r="AG19" i="97"/>
  <c r="AD10" i="97"/>
  <c r="Z16" i="97"/>
  <c r="W14" i="97"/>
  <c r="S13" i="97"/>
  <c r="P9" i="97"/>
  <c r="L9" i="97"/>
  <c r="I16" i="97"/>
  <c r="E8" i="97"/>
  <c r="B11" i="97"/>
  <c r="AG8" i="97"/>
  <c r="AD15" i="97"/>
  <c r="Z8" i="97"/>
  <c r="W9" i="97"/>
  <c r="S9" i="97"/>
  <c r="P13" i="97"/>
  <c r="L17" i="97"/>
  <c r="I14" i="97"/>
  <c r="E16" i="97"/>
  <c r="B16" i="97"/>
  <c r="AG9" i="97"/>
  <c r="AD14" i="97"/>
  <c r="Z11" i="97"/>
  <c r="W12" i="97"/>
  <c r="S14" i="97"/>
  <c r="P8" i="97"/>
  <c r="L14" i="97"/>
  <c r="I9" i="97"/>
  <c r="E17" i="97"/>
  <c r="B14" i="97"/>
  <c r="AG15" i="97"/>
  <c r="AD9" i="97"/>
  <c r="Z14" i="97"/>
  <c r="W13" i="97"/>
  <c r="S8" i="97"/>
  <c r="P17" i="97"/>
  <c r="L11" i="97"/>
  <c r="I17" i="97"/>
  <c r="E11" i="97"/>
  <c r="B8" i="97"/>
  <c r="AG19" i="95"/>
  <c r="AD19" i="95"/>
  <c r="AG18" i="95"/>
  <c r="AD18" i="95"/>
  <c r="AG17" i="95"/>
  <c r="AD17" i="95"/>
  <c r="AG16" i="95"/>
  <c r="AD12" i="95"/>
  <c r="AG15" i="95"/>
  <c r="AD10" i="95"/>
  <c r="AG14" i="95"/>
  <c r="AD11" i="95"/>
  <c r="AG13" i="95"/>
  <c r="AD16" i="95"/>
  <c r="AG12" i="95"/>
  <c r="AD8" i="95"/>
  <c r="AG11" i="95"/>
  <c r="AD14" i="95"/>
  <c r="AG10" i="95"/>
  <c r="AD13" i="95"/>
  <c r="AG9" i="95"/>
  <c r="AD15" i="95"/>
  <c r="AG8" i="95"/>
  <c r="AD9" i="95"/>
  <c r="Z16" i="95"/>
  <c r="W16" i="95"/>
  <c r="Z11" i="95"/>
  <c r="W17" i="95"/>
  <c r="Z8" i="95"/>
  <c r="W8" i="95"/>
  <c r="Z13" i="95"/>
  <c r="W19" i="95"/>
  <c r="Z19" i="95"/>
  <c r="W13" i="95"/>
  <c r="Z17" i="95"/>
  <c r="W15" i="95"/>
  <c r="Z9" i="95"/>
  <c r="W14" i="95"/>
  <c r="Z14" i="95"/>
  <c r="W10" i="95"/>
  <c r="Z15" i="95"/>
  <c r="W12" i="95"/>
  <c r="Z10" i="95"/>
  <c r="W18" i="95"/>
  <c r="Z12" i="95"/>
  <c r="W9" i="95"/>
  <c r="Z18" i="95"/>
  <c r="W11" i="95"/>
  <c r="S19" i="95"/>
  <c r="P19" i="95"/>
  <c r="S17" i="95"/>
  <c r="P16" i="95"/>
  <c r="S15" i="95"/>
  <c r="P13" i="95"/>
  <c r="S11" i="95"/>
  <c r="P12" i="95"/>
  <c r="S14" i="95"/>
  <c r="P8" i="95"/>
  <c r="S18" i="95"/>
  <c r="P18" i="95"/>
  <c r="S16" i="95"/>
  <c r="P11" i="95"/>
  <c r="S10" i="95"/>
  <c r="P15" i="95"/>
  <c r="S13" i="95"/>
  <c r="P14" i="95"/>
  <c r="S8" i="95"/>
  <c r="P17" i="95"/>
  <c r="S12" i="95"/>
  <c r="P10" i="95"/>
  <c r="S9" i="95"/>
  <c r="P9" i="95"/>
  <c r="L19" i="95"/>
  <c r="I19" i="95"/>
  <c r="L16" i="95"/>
  <c r="I14" i="95"/>
  <c r="L17" i="95"/>
  <c r="I18" i="95"/>
  <c r="L18" i="95"/>
  <c r="I12" i="95"/>
  <c r="L14" i="95"/>
  <c r="I16" i="95"/>
  <c r="L15" i="95"/>
  <c r="I9" i="95"/>
  <c r="L13" i="95"/>
  <c r="I13" i="95"/>
  <c r="L12" i="95"/>
  <c r="I10" i="95"/>
  <c r="L9" i="95"/>
  <c r="I11" i="95"/>
  <c r="L8" i="95"/>
  <c r="I15" i="95"/>
  <c r="L11" i="95"/>
  <c r="I17" i="95"/>
  <c r="L10" i="95"/>
  <c r="I8" i="95"/>
  <c r="C11" i="101"/>
  <c r="E13" i="95" l="1"/>
  <c r="E18" i="95"/>
  <c r="E16" i="95"/>
  <c r="E11" i="95"/>
  <c r="E17" i="95"/>
  <c r="E19" i="95"/>
  <c r="E8" i="95"/>
  <c r="E9" i="95"/>
  <c r="E10" i="95"/>
  <c r="E15" i="95"/>
  <c r="E14" i="95"/>
  <c r="E12" i="95"/>
  <c r="B17" i="95"/>
  <c r="B14" i="95"/>
  <c r="B10" i="95"/>
  <c r="B16" i="95"/>
  <c r="B19" i="95"/>
  <c r="B9" i="95"/>
  <c r="B11" i="95"/>
  <c r="B8" i="95"/>
  <c r="B18" i="95"/>
  <c r="B12" i="95"/>
  <c r="B15" i="95"/>
  <c r="B13" i="95"/>
  <c r="P49" i="73"/>
  <c r="M49" i="73"/>
  <c r="J11" i="73"/>
  <c r="J12" i="73"/>
  <c r="J13" i="73"/>
  <c r="J14" i="73"/>
  <c r="J15" i="73"/>
  <c r="J17" i="73"/>
  <c r="J18" i="73"/>
  <c r="J19" i="73"/>
  <c r="J20" i="73"/>
  <c r="J21" i="73"/>
  <c r="J23" i="73"/>
  <c r="J24" i="73"/>
  <c r="J26" i="73"/>
  <c r="J27" i="73"/>
  <c r="J29" i="73"/>
  <c r="J30" i="73"/>
  <c r="J32" i="73"/>
  <c r="J33" i="73"/>
  <c r="J35" i="73"/>
  <c r="J36" i="73"/>
  <c r="J37" i="73"/>
  <c r="J38" i="73"/>
  <c r="J39" i="73"/>
  <c r="J41" i="73"/>
  <c r="J42" i="73"/>
  <c r="J44" i="73"/>
  <c r="J45" i="73"/>
  <c r="J47" i="73"/>
  <c r="J48" i="73"/>
  <c r="J49" i="73"/>
  <c r="G49" i="73"/>
  <c r="D49" i="73"/>
  <c r="D10" i="73"/>
  <c r="P54" i="73"/>
  <c r="P55" i="73"/>
  <c r="P56" i="73"/>
  <c r="P57" i="73"/>
  <c r="P58" i="73"/>
  <c r="P59" i="73"/>
  <c r="P60" i="73"/>
  <c r="P61" i="73"/>
  <c r="P62" i="73"/>
  <c r="P63" i="73"/>
  <c r="P64" i="73"/>
  <c r="P53" i="73"/>
  <c r="P11" i="73"/>
  <c r="P12" i="73"/>
  <c r="P13" i="73"/>
  <c r="P14" i="73"/>
  <c r="P15" i="73"/>
  <c r="P16" i="73"/>
  <c r="P17" i="73"/>
  <c r="P18" i="73"/>
  <c r="P19" i="73"/>
  <c r="P20" i="73"/>
  <c r="P21" i="73"/>
  <c r="P22" i="73"/>
  <c r="P23" i="73"/>
  <c r="P24" i="73"/>
  <c r="P25" i="73"/>
  <c r="P26" i="73"/>
  <c r="P27" i="73"/>
  <c r="P28" i="73"/>
  <c r="P29" i="73"/>
  <c r="P30" i="73"/>
  <c r="P31" i="73"/>
  <c r="P32" i="73"/>
  <c r="P33" i="73"/>
  <c r="P34" i="73"/>
  <c r="P35" i="73"/>
  <c r="P36" i="73"/>
  <c r="P37" i="73"/>
  <c r="P38" i="73"/>
  <c r="P39" i="73"/>
  <c r="P40" i="73"/>
  <c r="P41" i="73"/>
  <c r="P42" i="73"/>
  <c r="P43" i="73"/>
  <c r="P44" i="73"/>
  <c r="P45" i="73"/>
  <c r="P46" i="73"/>
  <c r="P47" i="73"/>
  <c r="P48" i="73"/>
  <c r="P10" i="73"/>
  <c r="M54" i="73"/>
  <c r="M55" i="73"/>
  <c r="M56" i="73"/>
  <c r="M57" i="73"/>
  <c r="M58" i="73"/>
  <c r="M59" i="73"/>
  <c r="M60" i="73"/>
  <c r="M61" i="73"/>
  <c r="M62" i="73"/>
  <c r="M63" i="73"/>
  <c r="M64" i="73"/>
  <c r="M53" i="73"/>
  <c r="M11" i="73"/>
  <c r="M12" i="73"/>
  <c r="M13" i="73"/>
  <c r="M14" i="73"/>
  <c r="M15" i="73"/>
  <c r="M16" i="73"/>
  <c r="M17" i="73"/>
  <c r="M18" i="73"/>
  <c r="M19" i="73"/>
  <c r="M20" i="73"/>
  <c r="M21" i="73"/>
  <c r="M22" i="73"/>
  <c r="M23" i="73"/>
  <c r="M24" i="73"/>
  <c r="M25" i="73"/>
  <c r="M26" i="73"/>
  <c r="M27" i="73"/>
  <c r="M28" i="73"/>
  <c r="M29" i="73"/>
  <c r="M30" i="73"/>
  <c r="M31" i="73"/>
  <c r="M32" i="73"/>
  <c r="M33" i="73"/>
  <c r="M34" i="73"/>
  <c r="M35" i="73"/>
  <c r="M36" i="73"/>
  <c r="M37" i="73"/>
  <c r="M38" i="73"/>
  <c r="M39" i="73"/>
  <c r="M40" i="73"/>
  <c r="M41" i="73"/>
  <c r="M42" i="73"/>
  <c r="M43" i="73"/>
  <c r="M44" i="73"/>
  <c r="M45" i="73"/>
  <c r="M46" i="73"/>
  <c r="M47" i="73"/>
  <c r="M48" i="73"/>
  <c r="M10" i="73"/>
  <c r="J54" i="73"/>
  <c r="J55" i="73"/>
  <c r="J56" i="73"/>
  <c r="J57" i="73"/>
  <c r="J58" i="73"/>
  <c r="J59" i="73"/>
  <c r="J60" i="73"/>
  <c r="J61" i="73"/>
  <c r="J62" i="73"/>
  <c r="J63" i="73"/>
  <c r="J64" i="73"/>
  <c r="J53" i="73"/>
  <c r="J16" i="73"/>
  <c r="J22" i="73"/>
  <c r="J25" i="73"/>
  <c r="J28" i="73"/>
  <c r="J31" i="73"/>
  <c r="J34" i="73"/>
  <c r="J40" i="73"/>
  <c r="J43" i="73"/>
  <c r="J46" i="73"/>
  <c r="J10" i="73"/>
  <c r="G54" i="73"/>
  <c r="G55" i="73"/>
  <c r="G56" i="73"/>
  <c r="G57" i="73"/>
  <c r="G58" i="73"/>
  <c r="G59" i="73"/>
  <c r="G60" i="73"/>
  <c r="G61" i="73"/>
  <c r="G62" i="73"/>
  <c r="G63" i="73"/>
  <c r="G64" i="73"/>
  <c r="G53" i="73"/>
  <c r="G12" i="73"/>
  <c r="G13" i="73"/>
  <c r="G14" i="73"/>
  <c r="G15" i="73"/>
  <c r="G16" i="73"/>
  <c r="G17" i="73"/>
  <c r="G18" i="73"/>
  <c r="G19" i="73"/>
  <c r="G20" i="73"/>
  <c r="G21" i="73"/>
  <c r="G22" i="73"/>
  <c r="G23" i="73"/>
  <c r="G24" i="73"/>
  <c r="G25" i="73"/>
  <c r="G26" i="73"/>
  <c r="G27" i="73"/>
  <c r="G28" i="73"/>
  <c r="G29" i="73"/>
  <c r="G30" i="73"/>
  <c r="G31" i="73"/>
  <c r="G32" i="73"/>
  <c r="G33" i="73"/>
  <c r="G34" i="73"/>
  <c r="G35" i="73"/>
  <c r="G36" i="73"/>
  <c r="G37" i="73"/>
  <c r="G38" i="73"/>
  <c r="G39" i="73"/>
  <c r="G40" i="73"/>
  <c r="G41" i="73"/>
  <c r="G42" i="73"/>
  <c r="G43" i="73"/>
  <c r="G44" i="73"/>
  <c r="G45" i="73"/>
  <c r="G46" i="73"/>
  <c r="G47" i="73"/>
  <c r="G48" i="73"/>
  <c r="G10" i="73"/>
  <c r="D54" i="73"/>
  <c r="D55" i="73"/>
  <c r="D56" i="73"/>
  <c r="D57" i="73"/>
  <c r="D58" i="73"/>
  <c r="D59" i="73"/>
  <c r="D60" i="73"/>
  <c r="D61" i="73"/>
  <c r="D62" i="73"/>
  <c r="D63" i="73"/>
  <c r="D64" i="73"/>
  <c r="D53" i="73"/>
  <c r="D11" i="73"/>
  <c r="D12" i="73"/>
  <c r="D13" i="73"/>
  <c r="D14" i="73"/>
  <c r="D15" i="73"/>
  <c r="D16" i="73"/>
  <c r="D17" i="73"/>
  <c r="D18" i="73"/>
  <c r="D19" i="73"/>
  <c r="D20" i="73"/>
  <c r="D21" i="73"/>
  <c r="D22" i="73"/>
  <c r="D23" i="73"/>
  <c r="D24" i="73"/>
  <c r="D25" i="73"/>
  <c r="D26" i="73"/>
  <c r="D27" i="73"/>
  <c r="D28" i="73"/>
  <c r="D29" i="73"/>
  <c r="D30" i="73"/>
  <c r="D31" i="73"/>
  <c r="D32" i="73"/>
  <c r="D33" i="73"/>
  <c r="D34" i="73"/>
  <c r="D35" i="73"/>
  <c r="D36" i="73"/>
  <c r="D37" i="73"/>
  <c r="D38" i="73"/>
  <c r="D39" i="73"/>
  <c r="D40" i="73"/>
  <c r="D41" i="73"/>
  <c r="D42" i="73"/>
  <c r="D43" i="73"/>
  <c r="D44" i="73"/>
  <c r="D45" i="73"/>
  <c r="D46" i="73"/>
  <c r="D47" i="73"/>
  <c r="D48" i="73"/>
  <c r="F5" i="73"/>
  <c r="I5" i="73" s="1"/>
  <c r="L5" i="73" s="1"/>
  <c r="O5" i="73" s="1"/>
  <c r="B2" i="73"/>
  <c r="A1" i="73" s="1"/>
  <c r="O49" i="73" s="1"/>
  <c r="P53" i="45"/>
  <c r="M53" i="45"/>
  <c r="G53" i="45"/>
  <c r="J63" i="45"/>
  <c r="J57" i="45"/>
  <c r="J11" i="45"/>
  <c r="J12" i="45"/>
  <c r="J13" i="45"/>
  <c r="J14" i="45"/>
  <c r="J15" i="45"/>
  <c r="J16" i="45"/>
  <c r="J17" i="45"/>
  <c r="J18" i="45"/>
  <c r="J19" i="45"/>
  <c r="J20" i="45"/>
  <c r="J22" i="45"/>
  <c r="J23" i="45"/>
  <c r="J10" i="45"/>
  <c r="P61" i="45"/>
  <c r="P63" i="45"/>
  <c r="P67" i="45"/>
  <c r="P57" i="45"/>
  <c r="P11" i="45"/>
  <c r="P12" i="45"/>
  <c r="P16" i="45"/>
  <c r="P17" i="45"/>
  <c r="P18" i="45"/>
  <c r="P19" i="45"/>
  <c r="P22" i="45"/>
  <c r="M11" i="45"/>
  <c r="M12" i="45"/>
  <c r="M13" i="45"/>
  <c r="M14" i="45"/>
  <c r="M15" i="45"/>
  <c r="M16" i="45"/>
  <c r="M17" i="45"/>
  <c r="M18" i="45"/>
  <c r="M19" i="45"/>
  <c r="M20" i="45"/>
  <c r="M21" i="45"/>
  <c r="M24" i="45"/>
  <c r="D53" i="45"/>
  <c r="G58" i="45"/>
  <c r="G62" i="45"/>
  <c r="G63" i="45"/>
  <c r="G64" i="45"/>
  <c r="G68" i="45"/>
  <c r="G57" i="45"/>
  <c r="G11" i="45"/>
  <c r="G12" i="45"/>
  <c r="G13" i="45"/>
  <c r="G14" i="45"/>
  <c r="G15" i="45"/>
  <c r="G16" i="45"/>
  <c r="G17" i="45"/>
  <c r="G18" i="45"/>
  <c r="G19" i="45"/>
  <c r="G21" i="45"/>
  <c r="G22" i="45"/>
  <c r="G25" i="45"/>
  <c r="G10" i="45"/>
  <c r="D61" i="45"/>
  <c r="D63" i="45"/>
  <c r="D67" i="45"/>
  <c r="D57" i="45"/>
  <c r="D11" i="45"/>
  <c r="D12" i="45"/>
  <c r="D13" i="45"/>
  <c r="D14" i="45"/>
  <c r="D15" i="45"/>
  <c r="D16" i="45"/>
  <c r="D17" i="45"/>
  <c r="D18" i="45"/>
  <c r="D19" i="45"/>
  <c r="D20" i="45"/>
  <c r="D21" i="45"/>
  <c r="D23" i="45"/>
  <c r="D24" i="45"/>
  <c r="D10" i="45"/>
  <c r="F5" i="45"/>
  <c r="I5" i="45" s="1"/>
  <c r="L5" i="45" s="1"/>
  <c r="O5" i="45" s="1"/>
  <c r="B2" i="45"/>
  <c r="A1" i="45" s="1"/>
  <c r="L53" i="45" s="1"/>
  <c r="P53" i="8"/>
  <c r="P64" i="8"/>
  <c r="P68" i="8"/>
  <c r="P11" i="8"/>
  <c r="P12" i="8"/>
  <c r="P13" i="8"/>
  <c r="P14" i="8"/>
  <c r="P16" i="8"/>
  <c r="P17" i="8"/>
  <c r="P19" i="8"/>
  <c r="P20" i="8"/>
  <c r="P22" i="8"/>
  <c r="P23" i="8"/>
  <c r="P25" i="8"/>
  <c r="P26" i="8"/>
  <c r="P28" i="8"/>
  <c r="P29" i="8"/>
  <c r="P31" i="8"/>
  <c r="P32" i="8"/>
  <c r="P34" i="8"/>
  <c r="P37" i="8"/>
  <c r="P40" i="8"/>
  <c r="P43" i="8"/>
  <c r="M53" i="8"/>
  <c r="M60" i="8"/>
  <c r="M62" i="8"/>
  <c r="M66" i="8"/>
  <c r="M57" i="8"/>
  <c r="M11" i="8"/>
  <c r="M12" i="8"/>
  <c r="M13" i="8"/>
  <c r="M15" i="8"/>
  <c r="M16" i="8"/>
  <c r="M18" i="8"/>
  <c r="M19" i="8"/>
  <c r="M21" i="8"/>
  <c r="M22" i="8"/>
  <c r="M24" i="8"/>
  <c r="M25" i="8"/>
  <c r="M27" i="8"/>
  <c r="M28" i="8"/>
  <c r="M30" i="8"/>
  <c r="M31" i="8"/>
  <c r="M33" i="8"/>
  <c r="M36" i="8"/>
  <c r="M39" i="8"/>
  <c r="M42" i="8"/>
  <c r="M10" i="8"/>
  <c r="L10" i="73" l="1"/>
  <c r="L44" i="73"/>
  <c r="L38" i="73"/>
  <c r="L32" i="73"/>
  <c r="L26" i="73"/>
  <c r="L20" i="73"/>
  <c r="L14" i="73"/>
  <c r="O47" i="73"/>
  <c r="O41" i="73"/>
  <c r="O35" i="73"/>
  <c r="O29" i="73"/>
  <c r="O23" i="73"/>
  <c r="O17" i="73"/>
  <c r="O11" i="73"/>
  <c r="L49" i="73"/>
  <c r="L43" i="73"/>
  <c r="L37" i="73"/>
  <c r="L31" i="73"/>
  <c r="L25" i="73"/>
  <c r="L19" i="73"/>
  <c r="L13" i="73"/>
  <c r="O46" i="73"/>
  <c r="O40" i="73"/>
  <c r="O34" i="73"/>
  <c r="O28" i="73"/>
  <c r="O22" i="73"/>
  <c r="O16" i="73"/>
  <c r="L48" i="73"/>
  <c r="L42" i="73"/>
  <c r="L36" i="73"/>
  <c r="L30" i="73"/>
  <c r="L24" i="73"/>
  <c r="L18" i="73"/>
  <c r="L12" i="73"/>
  <c r="O45" i="73"/>
  <c r="O39" i="73"/>
  <c r="O33" i="73"/>
  <c r="O27" i="73"/>
  <c r="O21" i="73"/>
  <c r="O15" i="73"/>
  <c r="L47" i="73"/>
  <c r="L41" i="73"/>
  <c r="L35" i="73"/>
  <c r="L29" i="73"/>
  <c r="L23" i="73"/>
  <c r="L17" i="73"/>
  <c r="L11" i="73"/>
  <c r="O10" i="73"/>
  <c r="O44" i="73"/>
  <c r="O38" i="73"/>
  <c r="O32" i="73"/>
  <c r="O26" i="73"/>
  <c r="O20" i="73"/>
  <c r="O14" i="73"/>
  <c r="L46" i="73"/>
  <c r="L40" i="73"/>
  <c r="L34" i="73"/>
  <c r="L28" i="73"/>
  <c r="L22" i="73"/>
  <c r="L16" i="73"/>
  <c r="O43" i="73"/>
  <c r="O37" i="73"/>
  <c r="O31" i="73"/>
  <c r="O25" i="73"/>
  <c r="O19" i="73"/>
  <c r="O13" i="73"/>
  <c r="L45" i="73"/>
  <c r="L39" i="73"/>
  <c r="L33" i="73"/>
  <c r="L27" i="73"/>
  <c r="L21" i="73"/>
  <c r="L15" i="73"/>
  <c r="O48" i="73"/>
  <c r="O42" i="73"/>
  <c r="O36" i="73"/>
  <c r="O30" i="73"/>
  <c r="O24" i="73"/>
  <c r="O18" i="73"/>
  <c r="O12" i="73"/>
  <c r="C10" i="73"/>
  <c r="C36" i="73"/>
  <c r="C34" i="73"/>
  <c r="C37" i="73"/>
  <c r="F43" i="73"/>
  <c r="F37" i="73"/>
  <c r="F31" i="73"/>
  <c r="F25" i="73"/>
  <c r="F19" i="73"/>
  <c r="F13" i="73"/>
  <c r="I46" i="73"/>
  <c r="I40" i="73"/>
  <c r="I34" i="73"/>
  <c r="I28" i="73"/>
  <c r="I22" i="73"/>
  <c r="I16" i="73"/>
  <c r="C48" i="73"/>
  <c r="C18" i="73"/>
  <c r="C28" i="73"/>
  <c r="C45" i="73"/>
  <c r="C39" i="73"/>
  <c r="C33" i="73"/>
  <c r="C27" i="73"/>
  <c r="C21" i="73"/>
  <c r="C15" i="73"/>
  <c r="F48" i="73"/>
  <c r="F42" i="73"/>
  <c r="F36" i="73"/>
  <c r="F30" i="73"/>
  <c r="F24" i="73"/>
  <c r="F18" i="73"/>
  <c r="F12" i="73"/>
  <c r="I45" i="73"/>
  <c r="I39" i="73"/>
  <c r="I33" i="73"/>
  <c r="I27" i="73"/>
  <c r="I21" i="73"/>
  <c r="I15" i="73"/>
  <c r="C30" i="73"/>
  <c r="C46" i="73"/>
  <c r="C22" i="73"/>
  <c r="C44" i="73"/>
  <c r="C38" i="73"/>
  <c r="C32" i="73"/>
  <c r="C26" i="73"/>
  <c r="C20" i="73"/>
  <c r="C14" i="73"/>
  <c r="F47" i="73"/>
  <c r="F41" i="73"/>
  <c r="F35" i="73"/>
  <c r="F29" i="73"/>
  <c r="F23" i="73"/>
  <c r="F17" i="73"/>
  <c r="F11" i="73"/>
  <c r="I44" i="73"/>
  <c r="I38" i="73"/>
  <c r="I32" i="73"/>
  <c r="I26" i="73"/>
  <c r="I20" i="73"/>
  <c r="I14" i="73"/>
  <c r="C42" i="73"/>
  <c r="C12" i="73"/>
  <c r="C40" i="73"/>
  <c r="C16" i="73"/>
  <c r="C31" i="73"/>
  <c r="C25" i="73"/>
  <c r="C19" i="73"/>
  <c r="C13" i="73"/>
  <c r="F10" i="73"/>
  <c r="F46" i="73"/>
  <c r="F40" i="73"/>
  <c r="F34" i="73"/>
  <c r="F28" i="73"/>
  <c r="F22" i="73"/>
  <c r="F16" i="73"/>
  <c r="F49" i="73"/>
  <c r="I49" i="73"/>
  <c r="I43" i="73"/>
  <c r="I37" i="73"/>
  <c r="I31" i="73"/>
  <c r="I25" i="73"/>
  <c r="I19" i="73"/>
  <c r="I13" i="73"/>
  <c r="C24" i="73"/>
  <c r="C49" i="73"/>
  <c r="F45" i="73"/>
  <c r="F39" i="73"/>
  <c r="F33" i="73"/>
  <c r="F27" i="73"/>
  <c r="F21" i="73"/>
  <c r="F15" i="73"/>
  <c r="I48" i="73"/>
  <c r="I42" i="73"/>
  <c r="I36" i="73"/>
  <c r="I30" i="73"/>
  <c r="I24" i="73"/>
  <c r="I18" i="73"/>
  <c r="I12" i="73"/>
  <c r="C47" i="73"/>
  <c r="C41" i="73"/>
  <c r="C35" i="73"/>
  <c r="C29" i="73"/>
  <c r="C23" i="73"/>
  <c r="C17" i="73"/>
  <c r="C11" i="73"/>
  <c r="C43" i="73"/>
  <c r="G11" i="73"/>
  <c r="F44" i="73"/>
  <c r="F38" i="73"/>
  <c r="F32" i="73"/>
  <c r="F26" i="73"/>
  <c r="F20" i="73"/>
  <c r="F14" i="73"/>
  <c r="I10" i="73"/>
  <c r="I47" i="73"/>
  <c r="I41" i="73"/>
  <c r="I35" i="73"/>
  <c r="I29" i="73"/>
  <c r="I23" i="73"/>
  <c r="I17" i="73"/>
  <c r="I11" i="73"/>
  <c r="F49" i="45"/>
  <c r="F43" i="45"/>
  <c r="F37" i="45"/>
  <c r="F31" i="45"/>
  <c r="F25" i="45"/>
  <c r="F19" i="45"/>
  <c r="F13" i="45"/>
  <c r="L10" i="45"/>
  <c r="L52" i="45"/>
  <c r="L46" i="45"/>
  <c r="L40" i="45"/>
  <c r="L34" i="45"/>
  <c r="L28" i="45"/>
  <c r="L22" i="45"/>
  <c r="L16" i="45"/>
  <c r="O47" i="45"/>
  <c r="O41" i="45"/>
  <c r="O35" i="45"/>
  <c r="O29" i="45"/>
  <c r="O23" i="45"/>
  <c r="O17" i="45"/>
  <c r="O11" i="45"/>
  <c r="I52" i="45"/>
  <c r="I46" i="45"/>
  <c r="I40" i="45"/>
  <c r="I34" i="45"/>
  <c r="I28" i="45"/>
  <c r="I22" i="45"/>
  <c r="I16" i="45"/>
  <c r="F53" i="45"/>
  <c r="C10" i="45"/>
  <c r="C52" i="45"/>
  <c r="C46" i="45"/>
  <c r="C40" i="45"/>
  <c r="C34" i="45"/>
  <c r="C28" i="45"/>
  <c r="C22" i="45"/>
  <c r="C16" i="45"/>
  <c r="F47" i="45"/>
  <c r="F41" i="45"/>
  <c r="F35" i="45"/>
  <c r="F29" i="45"/>
  <c r="F23" i="45"/>
  <c r="F17" i="45"/>
  <c r="F11" i="45"/>
  <c r="C51" i="45"/>
  <c r="C45" i="45"/>
  <c r="C39" i="45"/>
  <c r="C33" i="45"/>
  <c r="C27" i="45"/>
  <c r="C21" i="45"/>
  <c r="C15" i="45"/>
  <c r="O53" i="45"/>
  <c r="F50" i="45"/>
  <c r="F44" i="45"/>
  <c r="F38" i="45"/>
  <c r="F32" i="45"/>
  <c r="F26" i="45"/>
  <c r="F20" i="45"/>
  <c r="F14" i="45"/>
  <c r="L47" i="45"/>
  <c r="L41" i="45"/>
  <c r="L35" i="45"/>
  <c r="L29" i="45"/>
  <c r="L23" i="45"/>
  <c r="L17" i="45"/>
  <c r="L11" i="45"/>
  <c r="O48" i="45"/>
  <c r="O42" i="45"/>
  <c r="O36" i="45"/>
  <c r="O30" i="45"/>
  <c r="O24" i="45"/>
  <c r="O18" i="45"/>
  <c r="O12" i="45"/>
  <c r="I53" i="45"/>
  <c r="I47" i="45"/>
  <c r="I41" i="45"/>
  <c r="I35" i="45"/>
  <c r="I29" i="45"/>
  <c r="I23" i="45"/>
  <c r="I17" i="45"/>
  <c r="I11" i="45"/>
  <c r="F48" i="45"/>
  <c r="F42" i="45"/>
  <c r="F36" i="45"/>
  <c r="F30" i="45"/>
  <c r="F24" i="45"/>
  <c r="F18" i="45"/>
  <c r="F12" i="45"/>
  <c r="L51" i="45"/>
  <c r="L45" i="45"/>
  <c r="L39" i="45"/>
  <c r="L33" i="45"/>
  <c r="L27" i="45"/>
  <c r="L21" i="45"/>
  <c r="L15" i="45"/>
  <c r="O10" i="45"/>
  <c r="O52" i="45"/>
  <c r="O46" i="45"/>
  <c r="O40" i="45"/>
  <c r="O34" i="45"/>
  <c r="O28" i="45"/>
  <c r="O22" i="45"/>
  <c r="O16" i="45"/>
  <c r="I51" i="45"/>
  <c r="I45" i="45"/>
  <c r="I39" i="45"/>
  <c r="I33" i="45"/>
  <c r="I27" i="45"/>
  <c r="I21" i="45"/>
  <c r="I15" i="45"/>
  <c r="J67" i="45"/>
  <c r="L50" i="45"/>
  <c r="L44" i="45"/>
  <c r="L38" i="45"/>
  <c r="L32" i="45"/>
  <c r="L26" i="45"/>
  <c r="L20" i="45"/>
  <c r="L14" i="45"/>
  <c r="O51" i="45"/>
  <c r="O45" i="45"/>
  <c r="O39" i="45"/>
  <c r="O33" i="45"/>
  <c r="O27" i="45"/>
  <c r="O21" i="45"/>
  <c r="O15" i="45"/>
  <c r="I50" i="45"/>
  <c r="I44" i="45"/>
  <c r="I38" i="45"/>
  <c r="I32" i="45"/>
  <c r="I26" i="45"/>
  <c r="I20" i="45"/>
  <c r="I14" i="45"/>
  <c r="J61" i="45"/>
  <c r="F10" i="45"/>
  <c r="F52" i="45"/>
  <c r="F46" i="45"/>
  <c r="F40" i="45"/>
  <c r="F34" i="45"/>
  <c r="F28" i="45"/>
  <c r="F22" i="45"/>
  <c r="F16" i="45"/>
  <c r="L49" i="45"/>
  <c r="L43" i="45"/>
  <c r="L37" i="45"/>
  <c r="L31" i="45"/>
  <c r="L25" i="45"/>
  <c r="L19" i="45"/>
  <c r="L13" i="45"/>
  <c r="O50" i="45"/>
  <c r="O44" i="45"/>
  <c r="O38" i="45"/>
  <c r="O32" i="45"/>
  <c r="O26" i="45"/>
  <c r="O20" i="45"/>
  <c r="O14" i="45"/>
  <c r="I49" i="45"/>
  <c r="I43" i="45"/>
  <c r="I37" i="45"/>
  <c r="I31" i="45"/>
  <c r="I25" i="45"/>
  <c r="I19" i="45"/>
  <c r="I13" i="45"/>
  <c r="F51" i="45"/>
  <c r="F45" i="45"/>
  <c r="F39" i="45"/>
  <c r="F33" i="45"/>
  <c r="F27" i="45"/>
  <c r="F21" i="45"/>
  <c r="F15" i="45"/>
  <c r="L48" i="45"/>
  <c r="L42" i="45"/>
  <c r="L36" i="45"/>
  <c r="L30" i="45"/>
  <c r="L24" i="45"/>
  <c r="L18" i="45"/>
  <c r="L12" i="45"/>
  <c r="O49" i="45"/>
  <c r="O43" i="45"/>
  <c r="O37" i="45"/>
  <c r="O31" i="45"/>
  <c r="O25" i="45"/>
  <c r="O19" i="45"/>
  <c r="O13" i="45"/>
  <c r="I48" i="45"/>
  <c r="I42" i="45"/>
  <c r="I36" i="45"/>
  <c r="I30" i="45"/>
  <c r="I24" i="45"/>
  <c r="I18" i="45"/>
  <c r="I12" i="45"/>
  <c r="D68" i="45"/>
  <c r="D65" i="45"/>
  <c r="D62" i="45"/>
  <c r="G66" i="45"/>
  <c r="M65" i="45"/>
  <c r="D59" i="45"/>
  <c r="G60" i="45"/>
  <c r="M59" i="45"/>
  <c r="P14" i="45"/>
  <c r="C12" i="45"/>
  <c r="D66" i="45"/>
  <c r="D60" i="45"/>
  <c r="G30" i="45"/>
  <c r="G67" i="45"/>
  <c r="G61" i="45"/>
  <c r="J68" i="45"/>
  <c r="J62" i="45"/>
  <c r="M66" i="45"/>
  <c r="M60" i="45"/>
  <c r="P23" i="45"/>
  <c r="P68" i="45"/>
  <c r="P62" i="45"/>
  <c r="D64" i="45"/>
  <c r="D58" i="45"/>
  <c r="G65" i="45"/>
  <c r="G59" i="45"/>
  <c r="J66" i="45"/>
  <c r="J60" i="45"/>
  <c r="M64" i="45"/>
  <c r="M58" i="45"/>
  <c r="P66" i="45"/>
  <c r="P60" i="45"/>
  <c r="J65" i="45"/>
  <c r="J59" i="45"/>
  <c r="M57" i="45"/>
  <c r="M63" i="45"/>
  <c r="P50" i="45"/>
  <c r="P65" i="45"/>
  <c r="P59" i="45"/>
  <c r="J64" i="45"/>
  <c r="J58" i="45"/>
  <c r="M68" i="45"/>
  <c r="M62" i="45"/>
  <c r="P41" i="45"/>
  <c r="P64" i="45"/>
  <c r="P58" i="45"/>
  <c r="M67" i="45"/>
  <c r="M61" i="45"/>
  <c r="P32" i="45"/>
  <c r="G27" i="45"/>
  <c r="M30" i="45"/>
  <c r="J37" i="45"/>
  <c r="D51" i="45"/>
  <c r="D45" i="45"/>
  <c r="D39" i="45"/>
  <c r="D33" i="45"/>
  <c r="D27" i="45"/>
  <c r="G52" i="45"/>
  <c r="G46" i="45"/>
  <c r="G40" i="45"/>
  <c r="G34" i="45"/>
  <c r="G28" i="45"/>
  <c r="M49" i="45"/>
  <c r="M43" i="45"/>
  <c r="M37" i="45"/>
  <c r="M31" i="45"/>
  <c r="M25" i="45"/>
  <c r="J50" i="45"/>
  <c r="J44" i="45"/>
  <c r="J38" i="45"/>
  <c r="J32" i="45"/>
  <c r="J26" i="45"/>
  <c r="G36" i="45"/>
  <c r="M26" i="45"/>
  <c r="P51" i="45"/>
  <c r="P43" i="45"/>
  <c r="P33" i="45"/>
  <c r="P25" i="45"/>
  <c r="P15" i="45"/>
  <c r="D44" i="45"/>
  <c r="J49" i="45"/>
  <c r="D38" i="45"/>
  <c r="G45" i="45"/>
  <c r="M36" i="45"/>
  <c r="D49" i="45"/>
  <c r="D43" i="45"/>
  <c r="D37" i="45"/>
  <c r="D31" i="45"/>
  <c r="D25" i="45"/>
  <c r="G50" i="45"/>
  <c r="G44" i="45"/>
  <c r="G38" i="45"/>
  <c r="G32" i="45"/>
  <c r="G26" i="45"/>
  <c r="G20" i="45"/>
  <c r="M47" i="45"/>
  <c r="M41" i="45"/>
  <c r="M35" i="45"/>
  <c r="M29" i="45"/>
  <c r="M23" i="45"/>
  <c r="P48" i="45"/>
  <c r="P42" i="45"/>
  <c r="P36" i="45"/>
  <c r="P30" i="45"/>
  <c r="P24" i="45"/>
  <c r="J48" i="45"/>
  <c r="J42" i="45"/>
  <c r="J36" i="45"/>
  <c r="J30" i="45"/>
  <c r="J24" i="45"/>
  <c r="G24" i="45"/>
  <c r="P49" i="45"/>
  <c r="P39" i="45"/>
  <c r="P31" i="45"/>
  <c r="P21" i="45"/>
  <c r="P13" i="45"/>
  <c r="D50" i="45"/>
  <c r="D26" i="45"/>
  <c r="G33" i="45"/>
  <c r="M42" i="45"/>
  <c r="J31" i="45"/>
  <c r="D48" i="45"/>
  <c r="D42" i="45"/>
  <c r="D36" i="45"/>
  <c r="D30" i="45"/>
  <c r="G49" i="45"/>
  <c r="G43" i="45"/>
  <c r="G37" i="45"/>
  <c r="G31" i="45"/>
  <c r="M52" i="45"/>
  <c r="M46" i="45"/>
  <c r="M40" i="45"/>
  <c r="M34" i="45"/>
  <c r="M28" i="45"/>
  <c r="M22" i="45"/>
  <c r="J53" i="45"/>
  <c r="J47" i="45"/>
  <c r="J41" i="45"/>
  <c r="J35" i="45"/>
  <c r="J29" i="45"/>
  <c r="M50" i="45"/>
  <c r="P47" i="45"/>
  <c r="P38" i="45"/>
  <c r="P29" i="45"/>
  <c r="P20" i="45"/>
  <c r="D32" i="45"/>
  <c r="G39" i="45"/>
  <c r="J43" i="45"/>
  <c r="D47" i="45"/>
  <c r="D41" i="45"/>
  <c r="D35" i="45"/>
  <c r="D29" i="45"/>
  <c r="M51" i="45"/>
  <c r="M45" i="45"/>
  <c r="M39" i="45"/>
  <c r="M33" i="45"/>
  <c r="M27" i="45"/>
  <c r="P52" i="45"/>
  <c r="P46" i="45"/>
  <c r="P40" i="45"/>
  <c r="P34" i="45"/>
  <c r="P28" i="45"/>
  <c r="J52" i="45"/>
  <c r="J46" i="45"/>
  <c r="J40" i="45"/>
  <c r="J34" i="45"/>
  <c r="J28" i="45"/>
  <c r="G48" i="45"/>
  <c r="M44" i="45"/>
  <c r="P45" i="45"/>
  <c r="P37" i="45"/>
  <c r="P27" i="45"/>
  <c r="G51" i="45"/>
  <c r="M48" i="45"/>
  <c r="J25" i="45"/>
  <c r="D52" i="45"/>
  <c r="D46" i="45"/>
  <c r="D40" i="45"/>
  <c r="D34" i="45"/>
  <c r="D28" i="45"/>
  <c r="D22" i="45"/>
  <c r="G47" i="45"/>
  <c r="G41" i="45"/>
  <c r="G35" i="45"/>
  <c r="G29" i="45"/>
  <c r="G23" i="45"/>
  <c r="M32" i="45"/>
  <c r="J51" i="45"/>
  <c r="J45" i="45"/>
  <c r="J39" i="45"/>
  <c r="J33" i="45"/>
  <c r="J27" i="45"/>
  <c r="J21" i="45"/>
  <c r="G42" i="45"/>
  <c r="M38" i="45"/>
  <c r="P10" i="45"/>
  <c r="P44" i="45"/>
  <c r="P35" i="45"/>
  <c r="P26" i="45"/>
  <c r="M10" i="45"/>
  <c r="I10" i="45"/>
  <c r="C47" i="45"/>
  <c r="C41" i="45"/>
  <c r="C35" i="45"/>
  <c r="C29" i="45"/>
  <c r="C23" i="45"/>
  <c r="C17" i="45"/>
  <c r="C11" i="45"/>
  <c r="C50" i="45"/>
  <c r="C44" i="45"/>
  <c r="C38" i="45"/>
  <c r="C32" i="45"/>
  <c r="C26" i="45"/>
  <c r="C20" i="45"/>
  <c r="C14" i="45"/>
  <c r="C49" i="45"/>
  <c r="C43" i="45"/>
  <c r="C37" i="45"/>
  <c r="C31" i="45"/>
  <c r="C25" i="45"/>
  <c r="C19" i="45"/>
  <c r="C13" i="45"/>
  <c r="C53" i="45"/>
  <c r="C48" i="45"/>
  <c r="C42" i="45"/>
  <c r="C36" i="45"/>
  <c r="C30" i="45"/>
  <c r="C24" i="45"/>
  <c r="C18" i="45"/>
  <c r="M38" i="8"/>
  <c r="M20" i="8"/>
  <c r="P49" i="8"/>
  <c r="M43" i="8"/>
  <c r="P48" i="8"/>
  <c r="P30" i="8"/>
  <c r="P18" i="8"/>
  <c r="P47" i="8"/>
  <c r="P35" i="8"/>
  <c r="M46" i="8"/>
  <c r="M34" i="8"/>
  <c r="P51" i="8"/>
  <c r="P39" i="8"/>
  <c r="P27" i="8"/>
  <c r="P15" i="8"/>
  <c r="M51" i="8"/>
  <c r="M45" i="8"/>
  <c r="P50" i="8"/>
  <c r="P44" i="8"/>
  <c r="P38" i="8"/>
  <c r="M50" i="8"/>
  <c r="M32" i="8"/>
  <c r="M14" i="8"/>
  <c r="M49" i="8"/>
  <c r="M37" i="8"/>
  <c r="P42" i="8"/>
  <c r="P24" i="8"/>
  <c r="P41" i="8"/>
  <c r="M47" i="8"/>
  <c r="M41" i="8"/>
  <c r="M35" i="8"/>
  <c r="M29" i="8"/>
  <c r="M23" i="8"/>
  <c r="M17" i="8"/>
  <c r="P52" i="8"/>
  <c r="P46" i="8"/>
  <c r="M44" i="8"/>
  <c r="M26" i="8"/>
  <c r="P36" i="8"/>
  <c r="M48" i="8"/>
  <c r="M52" i="8"/>
  <c r="M40" i="8"/>
  <c r="P45" i="8"/>
  <c r="P33" i="8"/>
  <c r="P21" i="8"/>
  <c r="P10" i="8"/>
  <c r="M68" i="8"/>
  <c r="M67" i="8"/>
  <c r="P62" i="8"/>
  <c r="M63" i="8"/>
  <c r="P60" i="8"/>
  <c r="M61" i="8"/>
  <c r="P58" i="8"/>
  <c r="M65" i="8"/>
  <c r="M59" i="8"/>
  <c r="P57" i="8"/>
  <c r="P63" i="8"/>
  <c r="M64" i="8"/>
  <c r="M58" i="8"/>
  <c r="P67" i="8"/>
  <c r="P61" i="8"/>
  <c r="P65" i="8"/>
  <c r="P59" i="8"/>
  <c r="P66" i="8"/>
  <c r="AH14" i="95"/>
  <c r="T14" i="95"/>
  <c r="AE8" i="97"/>
  <c r="M9" i="98"/>
  <c r="Q13" i="97"/>
  <c r="Q12" i="98"/>
  <c r="J14" i="95"/>
  <c r="C12" i="101"/>
  <c r="AH18" i="95"/>
  <c r="AA10" i="95"/>
  <c r="X19" i="97"/>
  <c r="X18" i="98"/>
  <c r="J10" i="97"/>
  <c r="J15" i="95"/>
  <c r="X13" i="95"/>
  <c r="AH14" i="97"/>
  <c r="F18" i="95"/>
  <c r="C12" i="97"/>
  <c r="AA15" i="98"/>
  <c r="J15" i="98"/>
  <c r="AE16" i="97"/>
  <c r="M17" i="95"/>
  <c r="T17" i="98"/>
  <c r="Q9" i="97"/>
  <c r="J17" i="98"/>
  <c r="J19" i="98"/>
  <c r="Q12" i="95"/>
  <c r="C18" i="97"/>
  <c r="X14" i="97"/>
  <c r="AE10" i="97"/>
  <c r="AH16" i="97"/>
  <c r="Q15" i="98"/>
  <c r="F15" i="98"/>
  <c r="F8" i="97"/>
  <c r="J11" i="98"/>
  <c r="Q8" i="95"/>
  <c r="J14" i="98"/>
  <c r="AE19" i="97"/>
  <c r="M8" i="97"/>
  <c r="X11" i="95"/>
  <c r="AH13" i="97"/>
  <c r="C19" i="95"/>
  <c r="F13" i="97"/>
  <c r="F11" i="95"/>
  <c r="J16" i="95"/>
  <c r="X8" i="98"/>
  <c r="X15" i="98"/>
  <c r="AH15" i="98"/>
  <c r="X8" i="97"/>
  <c r="T11" i="98"/>
  <c r="AH17" i="98"/>
  <c r="AE14" i="95"/>
  <c r="T9" i="97"/>
  <c r="C15" i="101"/>
  <c r="AA12" i="97"/>
  <c r="F13" i="98"/>
  <c r="AH8" i="97"/>
  <c r="J9" i="97"/>
  <c r="AE12" i="95"/>
  <c r="X17" i="98"/>
  <c r="Q10" i="98"/>
  <c r="AH8" i="95"/>
  <c r="F10" i="98"/>
  <c r="C10" i="95"/>
  <c r="C14" i="95"/>
  <c r="X18" i="95"/>
  <c r="Q19" i="98"/>
  <c r="Q17" i="95"/>
  <c r="Q16" i="98"/>
  <c r="J13" i="95"/>
  <c r="AA11" i="98"/>
  <c r="AA14" i="95"/>
  <c r="AH9" i="95"/>
  <c r="C10" i="98"/>
  <c r="M10" i="98"/>
  <c r="M17" i="97"/>
  <c r="C13" i="95"/>
  <c r="AA17" i="98"/>
  <c r="AE15" i="95"/>
  <c r="T13" i="97"/>
  <c r="J19" i="97"/>
  <c r="AE11" i="98"/>
  <c r="F19" i="97"/>
  <c r="AE13" i="98"/>
  <c r="M15" i="97"/>
  <c r="M12" i="95"/>
  <c r="J18" i="98"/>
  <c r="J8" i="97"/>
  <c r="C15" i="95"/>
  <c r="AH13" i="95"/>
  <c r="T14" i="98"/>
  <c r="AA16" i="95"/>
  <c r="X10" i="98"/>
  <c r="M16" i="97"/>
  <c r="C17" i="98"/>
  <c r="AE12" i="98"/>
  <c r="M16" i="98"/>
  <c r="X9" i="97"/>
  <c r="AE17" i="97"/>
  <c r="Q14" i="95"/>
  <c r="Q19" i="95"/>
  <c r="M11" i="95"/>
  <c r="AA19" i="97"/>
  <c r="AA9" i="95"/>
  <c r="Q9" i="95"/>
  <c r="M12" i="97"/>
  <c r="C15" i="97"/>
  <c r="M19" i="97"/>
  <c r="AH12" i="97"/>
  <c r="Q8" i="98"/>
  <c r="C9" i="97"/>
  <c r="AA12" i="98"/>
  <c r="T15" i="95"/>
  <c r="J19" i="95"/>
  <c r="Q13" i="98"/>
  <c r="AE16" i="98"/>
  <c r="AE11" i="95"/>
  <c r="Q18" i="95"/>
  <c r="AH8" i="98"/>
  <c r="Q9" i="98"/>
  <c r="F17" i="95"/>
  <c r="C8" i="98"/>
  <c r="X10" i="97"/>
  <c r="C18" i="95"/>
  <c r="M13" i="95"/>
  <c r="AA10" i="97"/>
  <c r="AH19" i="98"/>
  <c r="AA17" i="95"/>
  <c r="X15" i="95"/>
  <c r="AE14" i="98"/>
  <c r="AE19" i="98"/>
  <c r="AA19" i="95"/>
  <c r="T13" i="95"/>
  <c r="X15" i="97"/>
  <c r="F9" i="98"/>
  <c r="F19" i="98"/>
  <c r="J17" i="95"/>
  <c r="C13" i="97"/>
  <c r="T10" i="97"/>
  <c r="X16" i="97"/>
  <c r="Q14" i="97"/>
  <c r="J12" i="98"/>
  <c r="J17" i="97"/>
  <c r="AH19" i="97"/>
  <c r="T9" i="98"/>
  <c r="AH12" i="98"/>
  <c r="AE9" i="97"/>
  <c r="AE16" i="95"/>
  <c r="T17" i="95"/>
  <c r="M9" i="95"/>
  <c r="C12" i="98"/>
  <c r="AH15" i="97"/>
  <c r="AE13" i="95"/>
  <c r="M19" i="95"/>
  <c r="X18" i="97"/>
  <c r="F17" i="97"/>
  <c r="M14" i="98"/>
  <c r="T18" i="97"/>
  <c r="C9" i="95"/>
  <c r="M11" i="97"/>
  <c r="AE8" i="95"/>
  <c r="AH13" i="98"/>
  <c r="AA18" i="95"/>
  <c r="X13" i="98"/>
  <c r="AA19" i="98"/>
  <c r="T14" i="97"/>
  <c r="AA11" i="95"/>
  <c r="C9" i="98"/>
  <c r="M13" i="97"/>
  <c r="T19" i="98"/>
  <c r="C16" i="98"/>
  <c r="T12" i="97"/>
  <c r="F14" i="98"/>
  <c r="T11" i="95"/>
  <c r="AE8" i="98"/>
  <c r="M17" i="98"/>
  <c r="AE11" i="97"/>
  <c r="AA13" i="98"/>
  <c r="AA10" i="98"/>
  <c r="AH17" i="97"/>
  <c r="AA13" i="97"/>
  <c r="AE17" i="95"/>
  <c r="Q11" i="95"/>
  <c r="AH11" i="98"/>
  <c r="M19" i="98"/>
  <c r="J10" i="95"/>
  <c r="C11" i="97"/>
  <c r="X17" i="95"/>
  <c r="C18" i="98"/>
  <c r="Q12" i="97"/>
  <c r="T13" i="98"/>
  <c r="C14" i="97"/>
  <c r="C17" i="95"/>
  <c r="X16" i="95"/>
  <c r="T11" i="97"/>
  <c r="Q18" i="98"/>
  <c r="AA8" i="98"/>
  <c r="J9" i="98"/>
  <c r="M9" i="97"/>
  <c r="F16" i="97"/>
  <c r="AA9" i="97"/>
  <c r="F19" i="95"/>
  <c r="Q14" i="98"/>
  <c r="Q8" i="97"/>
  <c r="J14" i="97"/>
  <c r="J13" i="97"/>
  <c r="M18" i="98"/>
  <c r="T8" i="98"/>
  <c r="AE12" i="97"/>
  <c r="M15" i="98"/>
  <c r="AE10" i="98"/>
  <c r="T17" i="97"/>
  <c r="J16" i="98"/>
  <c r="C11" i="98"/>
  <c r="J10" i="98"/>
  <c r="T12" i="95"/>
  <c r="X19" i="95"/>
  <c r="F15" i="95"/>
  <c r="AE10" i="95"/>
  <c r="AH10" i="97"/>
  <c r="T8" i="95"/>
  <c r="Q16" i="95"/>
  <c r="AE13" i="97"/>
  <c r="AE9" i="98"/>
  <c r="T10" i="98"/>
  <c r="F8" i="95"/>
  <c r="AH14" i="98"/>
  <c r="AH9" i="97"/>
  <c r="F17" i="98"/>
  <c r="T15" i="98"/>
  <c r="T10" i="95"/>
  <c r="T15" i="97"/>
  <c r="AA18" i="98"/>
  <c r="M10" i="95"/>
  <c r="AE18" i="98"/>
  <c r="C16" i="95"/>
  <c r="F12" i="98"/>
  <c r="F10" i="95"/>
  <c r="X14" i="95"/>
  <c r="X19" i="98"/>
  <c r="J8" i="95"/>
  <c r="Q10" i="97"/>
  <c r="M15" i="95"/>
  <c r="AE18" i="95"/>
  <c r="F9" i="95"/>
  <c r="X8" i="95"/>
  <c r="AH10" i="95"/>
  <c r="T8" i="97"/>
  <c r="AH16" i="95"/>
  <c r="AA12" i="95"/>
  <c r="Q18" i="97"/>
  <c r="F18" i="98"/>
  <c r="AA17" i="97"/>
  <c r="AH19" i="95"/>
  <c r="J11" i="97"/>
  <c r="X11" i="98"/>
  <c r="C14" i="101"/>
  <c r="AH16" i="98"/>
  <c r="M13" i="98"/>
  <c r="AA9" i="98"/>
  <c r="J12" i="97"/>
  <c r="AA16" i="97"/>
  <c r="AH11" i="95"/>
  <c r="T16" i="98"/>
  <c r="F11" i="97"/>
  <c r="J8" i="98"/>
  <c r="Q17" i="97"/>
  <c r="M18" i="97"/>
  <c r="F13" i="95"/>
  <c r="AA14" i="98"/>
  <c r="M14" i="97"/>
  <c r="X12" i="95"/>
  <c r="Q11" i="98"/>
  <c r="C12" i="95"/>
  <c r="F8" i="98"/>
  <c r="AA11" i="97"/>
  <c r="AE19" i="95"/>
  <c r="AE17" i="98"/>
  <c r="Q15" i="95"/>
  <c r="M8" i="98"/>
  <c r="T18" i="95"/>
  <c r="T16" i="97"/>
  <c r="F12" i="95"/>
  <c r="J12" i="95"/>
  <c r="C13" i="98"/>
  <c r="M14" i="95"/>
  <c r="F14" i="97"/>
  <c r="T19" i="97"/>
  <c r="C11" i="95"/>
  <c r="J13" i="98"/>
  <c r="X12" i="98"/>
  <c r="AA18" i="97"/>
  <c r="X13" i="97"/>
  <c r="Q10" i="95"/>
  <c r="C15" i="98"/>
  <c r="AA8" i="95"/>
  <c r="AE15" i="97"/>
  <c r="AH9" i="98"/>
  <c r="M12" i="98"/>
  <c r="AH11" i="97"/>
  <c r="C14" i="98"/>
  <c r="Q13" i="95"/>
  <c r="T9" i="95"/>
  <c r="T16" i="95"/>
  <c r="C16" i="97"/>
  <c r="X9" i="98"/>
  <c r="AH18" i="98"/>
  <c r="J18" i="95"/>
  <c r="T19" i="95"/>
  <c r="J18" i="97"/>
  <c r="AA8" i="97"/>
  <c r="M11" i="98"/>
  <c r="X9" i="95"/>
  <c r="AH17" i="95"/>
  <c r="AH10" i="98"/>
  <c r="C17" i="97"/>
  <c r="Q16" i="97"/>
  <c r="M16" i="95"/>
  <c r="Q19" i="97"/>
  <c r="J15" i="97"/>
  <c r="T12" i="98"/>
  <c r="F16" i="98"/>
  <c r="Q17" i="98"/>
  <c r="AA15" i="97"/>
  <c r="C19" i="97"/>
  <c r="X12" i="97"/>
  <c r="F18" i="97"/>
  <c r="J9" i="95"/>
  <c r="X14" i="98"/>
  <c r="AA15" i="95"/>
  <c r="F10" i="97"/>
  <c r="AA16" i="98"/>
  <c r="X16" i="98"/>
  <c r="AE15" i="98"/>
  <c r="C13" i="101"/>
  <c r="F15" i="97"/>
  <c r="AH12" i="95"/>
  <c r="AE9" i="95"/>
  <c r="AA13" i="95"/>
  <c r="X17" i="97"/>
  <c r="C8" i="97"/>
  <c r="F14" i="95"/>
  <c r="Q11" i="97"/>
  <c r="AH18" i="97"/>
  <c r="F12" i="97"/>
  <c r="F16" i="95"/>
  <c r="J16" i="97"/>
  <c r="C8" i="95"/>
  <c r="AE18" i="97"/>
  <c r="C10" i="97"/>
  <c r="J11" i="95"/>
  <c r="T18" i="98"/>
  <c r="X10" i="95"/>
  <c r="F9" i="97"/>
  <c r="M8" i="95"/>
  <c r="M18" i="95"/>
  <c r="M10" i="97"/>
  <c r="AA14" i="97"/>
  <c r="C19" i="98"/>
  <c r="Q15" i="97"/>
  <c r="AE14" i="97"/>
  <c r="F11" i="98"/>
  <c r="X11" i="97"/>
  <c r="AH15" i="95"/>
  <c r="AB9" i="97" l="1"/>
  <c r="AI12" i="95"/>
  <c r="Y9" i="95"/>
  <c r="D12" i="97"/>
  <c r="G14" i="98"/>
  <c r="AI10" i="98"/>
  <c r="D14" i="98"/>
  <c r="N14" i="95"/>
  <c r="AB14" i="98"/>
  <c r="D9" i="95"/>
  <c r="AB19" i="95"/>
  <c r="K19" i="97"/>
  <c r="Q25" i="98"/>
  <c r="R8" i="98"/>
  <c r="Q22" i="98"/>
  <c r="Q24" i="98"/>
  <c r="AB16" i="97"/>
  <c r="N18" i="95"/>
  <c r="N19" i="98"/>
  <c r="U10" i="95"/>
  <c r="N15" i="98"/>
  <c r="AF9" i="98"/>
  <c r="U16" i="95"/>
  <c r="N11" i="95"/>
  <c r="G14" i="97"/>
  <c r="G13" i="98"/>
  <c r="G19" i="95"/>
  <c r="AF13" i="97"/>
  <c r="AI8" i="97"/>
  <c r="AH22" i="97"/>
  <c r="AH25" i="97"/>
  <c r="AH24" i="97"/>
  <c r="K15" i="97"/>
  <c r="K17" i="97"/>
  <c r="AF10" i="98"/>
  <c r="D18" i="95"/>
  <c r="K11" i="95"/>
  <c r="AI9" i="95"/>
  <c r="R16" i="97"/>
  <c r="AI15" i="95"/>
  <c r="AI15" i="97"/>
  <c r="AB13" i="98"/>
  <c r="X22" i="97"/>
  <c r="Y8" i="97"/>
  <c r="X24" i="97"/>
  <c r="X25" i="97"/>
  <c r="AA25" i="98"/>
  <c r="AA22" i="98"/>
  <c r="AA24" i="98"/>
  <c r="AB8" i="98"/>
  <c r="G11" i="95"/>
  <c r="U12" i="98"/>
  <c r="G9" i="95"/>
  <c r="D10" i="95"/>
  <c r="D13" i="95"/>
  <c r="N13" i="95"/>
  <c r="U18" i="97"/>
  <c r="AB18" i="98"/>
  <c r="G18" i="95"/>
  <c r="AI10" i="97"/>
  <c r="AH22" i="98"/>
  <c r="AI8" i="98"/>
  <c r="AH25" i="98"/>
  <c r="AH24" i="98"/>
  <c r="D17" i="97"/>
  <c r="AF10" i="97"/>
  <c r="K19" i="95"/>
  <c r="G16" i="98"/>
  <c r="G15" i="95"/>
  <c r="K15" i="95"/>
  <c r="AF15" i="97"/>
  <c r="AB15" i="98"/>
  <c r="U11" i="98"/>
  <c r="AB12" i="98"/>
  <c r="Y18" i="95"/>
  <c r="D14" i="97"/>
  <c r="U9" i="98"/>
  <c r="AF19" i="97"/>
  <c r="D13" i="98"/>
  <c r="D14" i="95"/>
  <c r="R11" i="97"/>
  <c r="Y10" i="97"/>
  <c r="G17" i="98"/>
  <c r="Y11" i="98"/>
  <c r="U9" i="95"/>
  <c r="AI18" i="95"/>
  <c r="AF16" i="95"/>
  <c r="R9" i="97"/>
  <c r="N19" i="97"/>
  <c r="AI12" i="98"/>
  <c r="AF17" i="98"/>
  <c r="F25" i="97"/>
  <c r="F24" i="97"/>
  <c r="F22" i="97"/>
  <c r="G8" i="97"/>
  <c r="AI16" i="98"/>
  <c r="Y10" i="98"/>
  <c r="AI16" i="95"/>
  <c r="U17" i="98"/>
  <c r="AF11" i="97"/>
  <c r="N17" i="97"/>
  <c r="G10" i="98"/>
  <c r="Y16" i="97"/>
  <c r="D11" i="98"/>
  <c r="AB16" i="95"/>
  <c r="AF12" i="98"/>
  <c r="G12" i="95"/>
  <c r="G9" i="98"/>
  <c r="R16" i="95"/>
  <c r="AF14" i="97"/>
  <c r="K11" i="97"/>
  <c r="D15" i="95"/>
  <c r="AF16" i="97"/>
  <c r="G17" i="95"/>
  <c r="G19" i="97"/>
  <c r="R13" i="98"/>
  <c r="N18" i="98"/>
  <c r="AE22" i="98"/>
  <c r="AF8" i="98"/>
  <c r="AE24" i="98"/>
  <c r="AE25" i="98"/>
  <c r="AI10" i="95"/>
  <c r="N11" i="98"/>
  <c r="K8" i="98"/>
  <c r="J24" i="98"/>
  <c r="J25" i="98"/>
  <c r="J22" i="98"/>
  <c r="D19" i="98"/>
  <c r="K18" i="98"/>
  <c r="AI13" i="98"/>
  <c r="AI14" i="98"/>
  <c r="G18" i="97"/>
  <c r="R9" i="95"/>
  <c r="K12" i="98"/>
  <c r="C22" i="98"/>
  <c r="C24" i="98"/>
  <c r="C25" i="98"/>
  <c r="D8" i="98"/>
  <c r="G14" i="95"/>
  <c r="AI19" i="95"/>
  <c r="AF15" i="95"/>
  <c r="AB17" i="95"/>
  <c r="R14" i="97"/>
  <c r="D17" i="98"/>
  <c r="K16" i="95"/>
  <c r="N8" i="98"/>
  <c r="M24" i="98"/>
  <c r="M25" i="98"/>
  <c r="M22" i="98"/>
  <c r="R17" i="97"/>
  <c r="G10" i="95"/>
  <c r="Q24" i="97"/>
  <c r="Q25" i="97"/>
  <c r="Q22" i="97"/>
  <c r="R8" i="97"/>
  <c r="D15" i="98"/>
  <c r="U14" i="97"/>
  <c r="AB18" i="95"/>
  <c r="D13" i="97"/>
  <c r="U15" i="98"/>
  <c r="R19" i="95"/>
  <c r="J25" i="97"/>
  <c r="K8" i="97"/>
  <c r="J22" i="97"/>
  <c r="J24" i="97"/>
  <c r="AF14" i="98"/>
  <c r="U19" i="98"/>
  <c r="AF12" i="97"/>
  <c r="K17" i="95"/>
  <c r="R10" i="95"/>
  <c r="N17" i="95"/>
  <c r="Y17" i="97"/>
  <c r="AI11" i="98"/>
  <c r="Y12" i="98"/>
  <c r="AF17" i="97"/>
  <c r="Y14" i="95"/>
  <c r="R18" i="97"/>
  <c r="R15" i="97"/>
  <c r="AB13" i="97"/>
  <c r="AI16" i="97"/>
  <c r="Y19" i="98"/>
  <c r="AI18" i="97"/>
  <c r="G19" i="98"/>
  <c r="AF14" i="95"/>
  <c r="N18" i="97"/>
  <c r="Y19" i="97"/>
  <c r="AF19" i="95"/>
  <c r="Y15" i="97"/>
  <c r="G11" i="98"/>
  <c r="K14" i="98"/>
  <c r="AF11" i="98"/>
  <c r="AB11" i="98"/>
  <c r="AA25" i="95"/>
  <c r="AA24" i="95"/>
  <c r="AA22" i="95"/>
  <c r="AB8" i="95"/>
  <c r="AF8" i="97"/>
  <c r="AE22" i="97"/>
  <c r="AE24" i="97"/>
  <c r="AE25" i="97"/>
  <c r="Y8" i="98"/>
  <c r="X24" i="98"/>
  <c r="X25" i="98"/>
  <c r="X22" i="98"/>
  <c r="K11" i="98"/>
  <c r="G18" i="98"/>
  <c r="K10" i="97"/>
  <c r="D16" i="97"/>
  <c r="D16" i="95"/>
  <c r="AF16" i="98"/>
  <c r="U10" i="98"/>
  <c r="AB10" i="95"/>
  <c r="K10" i="98"/>
  <c r="D15" i="97"/>
  <c r="AB14" i="95"/>
  <c r="D18" i="98"/>
  <c r="AB17" i="98"/>
  <c r="Q24" i="95"/>
  <c r="R8" i="95"/>
  <c r="Q22" i="95"/>
  <c r="Q25" i="95"/>
  <c r="AI19" i="98"/>
  <c r="Y15" i="95"/>
  <c r="AH25" i="95"/>
  <c r="AI8" i="95"/>
  <c r="AH24" i="95"/>
  <c r="AH22" i="95"/>
  <c r="D12" i="95"/>
  <c r="R10" i="98"/>
  <c r="Y12" i="95"/>
  <c r="G8" i="95"/>
  <c r="F24" i="95"/>
  <c r="F25" i="95"/>
  <c r="F22" i="95"/>
  <c r="N17" i="98"/>
  <c r="U14" i="95"/>
  <c r="AI17" i="95"/>
  <c r="U17" i="97"/>
  <c r="G16" i="95"/>
  <c r="K16" i="98"/>
  <c r="U11" i="97"/>
  <c r="G10" i="97"/>
  <c r="N13" i="98"/>
  <c r="X25" i="95"/>
  <c r="X22" i="95"/>
  <c r="Y8" i="95"/>
  <c r="X24" i="95"/>
  <c r="G13" i="97"/>
  <c r="N10" i="95"/>
  <c r="R12" i="98"/>
  <c r="Y13" i="95"/>
  <c r="AF9" i="97"/>
  <c r="R12" i="95"/>
  <c r="G17" i="97"/>
  <c r="N12" i="95"/>
  <c r="AI17" i="98"/>
  <c r="AF12" i="95"/>
  <c r="U15" i="95"/>
  <c r="AB14" i="97"/>
  <c r="G9" i="97"/>
  <c r="U12" i="97"/>
  <c r="K10" i="95"/>
  <c r="D17" i="95"/>
  <c r="D19" i="95"/>
  <c r="Y19" i="95"/>
  <c r="AI19" i="97"/>
  <c r="U12" i="95"/>
  <c r="AB10" i="97"/>
  <c r="R11" i="95"/>
  <c r="AI12" i="97"/>
  <c r="G16" i="97"/>
  <c r="AB12" i="95"/>
  <c r="AF19" i="98"/>
  <c r="AB17" i="97"/>
  <c r="AB10" i="98"/>
  <c r="Y13" i="98"/>
  <c r="AF18" i="95"/>
  <c r="U18" i="98"/>
  <c r="R10" i="97"/>
  <c r="U13" i="97"/>
  <c r="F25" i="98"/>
  <c r="G8" i="98"/>
  <c r="F24" i="98"/>
  <c r="F22" i="98"/>
  <c r="AB19" i="97"/>
  <c r="AF17" i="95"/>
  <c r="U8" i="98"/>
  <c r="T25" i="98"/>
  <c r="T22" i="98"/>
  <c r="T24" i="98"/>
  <c r="U19" i="97"/>
  <c r="D18" i="97"/>
  <c r="Y16" i="95"/>
  <c r="AB11" i="95"/>
  <c r="AB15" i="97"/>
  <c r="D12" i="98"/>
  <c r="N8" i="95"/>
  <c r="M22" i="95"/>
  <c r="M24" i="95"/>
  <c r="M25" i="95"/>
  <c r="R12" i="97"/>
  <c r="U17" i="95"/>
  <c r="AI17" i="97"/>
  <c r="AB15" i="95"/>
  <c r="R14" i="95"/>
  <c r="R16" i="98"/>
  <c r="K16" i="97"/>
  <c r="K13" i="98"/>
  <c r="R17" i="98"/>
  <c r="K9" i="98"/>
  <c r="R15" i="98"/>
  <c r="AF10" i="95"/>
  <c r="U16" i="98"/>
  <c r="Y17" i="98"/>
  <c r="G13" i="95"/>
  <c r="N9" i="97"/>
  <c r="N16" i="97"/>
  <c r="G15" i="98"/>
  <c r="N9" i="95"/>
  <c r="N9" i="98"/>
  <c r="AF18" i="98"/>
  <c r="Y13" i="97"/>
  <c r="AI14" i="97"/>
  <c r="AF13" i="95"/>
  <c r="D9" i="98"/>
  <c r="U9" i="97"/>
  <c r="D11" i="95"/>
  <c r="N16" i="98"/>
  <c r="N10" i="97"/>
  <c r="R14" i="98"/>
  <c r="U13" i="98"/>
  <c r="K9" i="95"/>
  <c r="AI13" i="97"/>
  <c r="K14" i="95"/>
  <c r="K14" i="97"/>
  <c r="AI13" i="95"/>
  <c r="N14" i="98"/>
  <c r="Y11" i="97"/>
  <c r="AI15" i="98"/>
  <c r="D16" i="98"/>
  <c r="K18" i="97"/>
  <c r="K12" i="97"/>
  <c r="AB18" i="97"/>
  <c r="AB16" i="98"/>
  <c r="AI18" i="98"/>
  <c r="AI9" i="98"/>
  <c r="R19" i="98"/>
  <c r="B20" i="101"/>
  <c r="AB8" i="97"/>
  <c r="AA22" i="97"/>
  <c r="AA24" i="97"/>
  <c r="AA25" i="97"/>
  <c r="U18" i="95"/>
  <c r="Y16" i="98"/>
  <c r="R19" i="97"/>
  <c r="K15" i="98"/>
  <c r="AI14" i="95"/>
  <c r="U14" i="98"/>
  <c r="AI11" i="97"/>
  <c r="D9" i="97"/>
  <c r="N19" i="95"/>
  <c r="D19" i="97"/>
  <c r="N13" i="97"/>
  <c r="K13" i="95"/>
  <c r="AI9" i="97"/>
  <c r="AF11" i="95"/>
  <c r="AF15" i="98"/>
  <c r="AB9" i="95"/>
  <c r="R18" i="95"/>
  <c r="Y18" i="98"/>
  <c r="AI11" i="95"/>
  <c r="D8" i="95"/>
  <c r="C24" i="95"/>
  <c r="C22" i="95"/>
  <c r="C25" i="95"/>
  <c r="R13" i="95"/>
  <c r="AB11" i="97"/>
  <c r="Y9" i="97"/>
  <c r="R11" i="98"/>
  <c r="U15" i="97"/>
  <c r="B22" i="101"/>
  <c r="AB9" i="98"/>
  <c r="G15" i="97"/>
  <c r="C25" i="97"/>
  <c r="D8" i="97"/>
  <c r="C22" i="97"/>
  <c r="C24" i="97"/>
  <c r="U11" i="95"/>
  <c r="Y14" i="98"/>
  <c r="U8" i="95"/>
  <c r="T25" i="95"/>
  <c r="T24" i="95"/>
  <c r="T22" i="95"/>
  <c r="G11" i="97"/>
  <c r="Y17" i="95"/>
  <c r="Y18" i="97"/>
  <c r="Y15" i="98"/>
  <c r="Y12" i="97"/>
  <c r="AB12" i="97"/>
  <c r="N14" i="97"/>
  <c r="R13" i="97"/>
  <c r="U13" i="95"/>
  <c r="K8" i="95"/>
  <c r="J22" i="95"/>
  <c r="J25" i="95"/>
  <c r="J24" i="95"/>
  <c r="R9" i="98"/>
  <c r="K9" i="97"/>
  <c r="Y11" i="95"/>
  <c r="N12" i="98"/>
  <c r="R18" i="98"/>
  <c r="Y10" i="95"/>
  <c r="R15" i="95"/>
  <c r="N15" i="97"/>
  <c r="D10" i="97"/>
  <c r="Y14" i="97"/>
  <c r="U10" i="97"/>
  <c r="AF9" i="95"/>
  <c r="AB19" i="98"/>
  <c r="U8" i="97"/>
  <c r="T24" i="97"/>
  <c r="T25" i="97"/>
  <c r="T22" i="97"/>
  <c r="N10" i="98"/>
  <c r="D11" i="97"/>
  <c r="N11" i="97"/>
  <c r="AB13" i="95"/>
  <c r="AF18" i="97"/>
  <c r="R17" i="95"/>
  <c r="D10" i="98"/>
  <c r="U19" i="95"/>
  <c r="K13" i="97"/>
  <c r="K17" i="98"/>
  <c r="AE25" i="95"/>
  <c r="AE22" i="95"/>
  <c r="AE24" i="95"/>
  <c r="AF8" i="95"/>
  <c r="Y9" i="98"/>
  <c r="N15" i="95"/>
  <c r="K19" i="98"/>
  <c r="N16" i="95"/>
  <c r="G12" i="98"/>
  <c r="K18" i="95"/>
  <c r="M24" i="97"/>
  <c r="M22" i="97"/>
  <c r="N8" i="97"/>
  <c r="M25" i="97"/>
  <c r="AF13" i="98"/>
  <c r="K12" i="95"/>
  <c r="G12" i="97"/>
  <c r="U16" i="97"/>
  <c r="N12" i="97"/>
  <c r="C7" i="73"/>
  <c r="M52" i="73"/>
  <c r="L56" i="73" s="1"/>
  <c r="D52" i="73"/>
  <c r="C64" i="73" s="1"/>
  <c r="G52" i="73"/>
  <c r="F64" i="73" s="1"/>
  <c r="M56" i="45"/>
  <c r="L68" i="45" s="1"/>
  <c r="J52" i="73"/>
  <c r="I58" i="73" s="1"/>
  <c r="P52" i="73"/>
  <c r="O60" i="73" s="1"/>
  <c r="F7" i="73"/>
  <c r="O7" i="73"/>
  <c r="I7" i="73"/>
  <c r="L7" i="73"/>
  <c r="C7" i="45"/>
  <c r="P56" i="45"/>
  <c r="O64" i="45" s="1"/>
  <c r="O7" i="45"/>
  <c r="L7" i="45"/>
  <c r="M56" i="8"/>
  <c r="L58" i="8" s="1"/>
  <c r="P56" i="8"/>
  <c r="O60" i="8" s="1"/>
  <c r="L58" i="45" l="1"/>
  <c r="L57" i="73"/>
  <c r="F53" i="73"/>
  <c r="L62" i="73"/>
  <c r="L6" i="73"/>
  <c r="L58" i="73"/>
  <c r="L64" i="73"/>
  <c r="C58" i="73"/>
  <c r="L55" i="73"/>
  <c r="L63" i="73"/>
  <c r="L54" i="73"/>
  <c r="L53" i="73"/>
  <c r="L59" i="73"/>
  <c r="L60" i="73"/>
  <c r="L61" i="73"/>
  <c r="F58" i="73"/>
  <c r="L65" i="45"/>
  <c r="L60" i="45"/>
  <c r="L6" i="45"/>
  <c r="L59" i="45"/>
  <c r="L61" i="45"/>
  <c r="L63" i="45"/>
  <c r="L67" i="45"/>
  <c r="C60" i="73"/>
  <c r="L64" i="45"/>
  <c r="C57" i="73"/>
  <c r="C6" i="73"/>
  <c r="L62" i="45"/>
  <c r="F6" i="73"/>
  <c r="C53" i="73"/>
  <c r="C63" i="73"/>
  <c r="F54" i="73"/>
  <c r="F60" i="73"/>
  <c r="C55" i="73"/>
  <c r="F55" i="73"/>
  <c r="L57" i="45"/>
  <c r="C59" i="73"/>
  <c r="C62" i="73"/>
  <c r="C61" i="73"/>
  <c r="L66" i="45"/>
  <c r="C56" i="73"/>
  <c r="I55" i="73"/>
  <c r="I54" i="73"/>
  <c r="I56" i="73"/>
  <c r="I57" i="73"/>
  <c r="F63" i="73"/>
  <c r="F59" i="73"/>
  <c r="F62" i="73"/>
  <c r="C54" i="73"/>
  <c r="I64" i="73"/>
  <c r="I61" i="73"/>
  <c r="I6" i="73"/>
  <c r="I60" i="73"/>
  <c r="F56" i="73"/>
  <c r="F61" i="73"/>
  <c r="I59" i="73"/>
  <c r="I53" i="73"/>
  <c r="I62" i="73"/>
  <c r="I63" i="73"/>
  <c r="F57" i="73"/>
  <c r="L61" i="8"/>
  <c r="O6" i="73"/>
  <c r="O62" i="73"/>
  <c r="O53" i="73"/>
  <c r="O56" i="73"/>
  <c r="O57" i="73"/>
  <c r="O58" i="73"/>
  <c r="O55" i="73"/>
  <c r="O54" i="73"/>
  <c r="O61" i="73"/>
  <c r="O64" i="73"/>
  <c r="L62" i="8"/>
  <c r="O59" i="73"/>
  <c r="O63" i="73"/>
  <c r="O58" i="45"/>
  <c r="L64" i="8"/>
  <c r="O66" i="45"/>
  <c r="O60" i="45"/>
  <c r="O61" i="45"/>
  <c r="O65" i="45"/>
  <c r="O62" i="45"/>
  <c r="O6" i="45"/>
  <c r="L66" i="8"/>
  <c r="O59" i="45"/>
  <c r="O68" i="45"/>
  <c r="O57" i="45"/>
  <c r="O63" i="45"/>
  <c r="O67" i="45"/>
  <c r="L68" i="8"/>
  <c r="L67" i="8"/>
  <c r="L60" i="8"/>
  <c r="L63" i="8"/>
  <c r="L65" i="8"/>
  <c r="O59" i="8"/>
  <c r="L57" i="8"/>
  <c r="L59" i="8"/>
  <c r="O66" i="8"/>
  <c r="O58" i="8"/>
  <c r="O61" i="8"/>
  <c r="O63" i="8"/>
  <c r="O67" i="8"/>
  <c r="O64" i="8"/>
  <c r="O65" i="8"/>
  <c r="O57" i="8"/>
  <c r="O62" i="8"/>
  <c r="O68" i="8"/>
  <c r="G53" i="8" l="1"/>
  <c r="D53" i="8"/>
  <c r="G66" i="8" l="1"/>
  <c r="G60" i="8"/>
  <c r="G65" i="8"/>
  <c r="G59" i="8"/>
  <c r="D51" i="8"/>
  <c r="D45" i="8"/>
  <c r="D39" i="8"/>
  <c r="D33" i="8"/>
  <c r="D27" i="8"/>
  <c r="D21" i="8"/>
  <c r="D15" i="8"/>
  <c r="G52" i="8"/>
  <c r="G46" i="8"/>
  <c r="G40" i="8"/>
  <c r="G34" i="8"/>
  <c r="G28" i="8"/>
  <c r="G22" i="8"/>
  <c r="G16" i="8"/>
  <c r="J53" i="8"/>
  <c r="J47" i="8"/>
  <c r="J41" i="8"/>
  <c r="J35" i="8"/>
  <c r="J29" i="8"/>
  <c r="J23" i="8"/>
  <c r="J17" i="8"/>
  <c r="J11" i="8"/>
  <c r="D50" i="8"/>
  <c r="D44" i="8"/>
  <c r="D38" i="8"/>
  <c r="D32" i="8"/>
  <c r="D26" i="8"/>
  <c r="D20" i="8"/>
  <c r="D14" i="8"/>
  <c r="G51" i="8"/>
  <c r="G45" i="8"/>
  <c r="G39" i="8"/>
  <c r="G33" i="8"/>
  <c r="G27" i="8"/>
  <c r="G21" i="8"/>
  <c r="G15" i="8"/>
  <c r="J52" i="8"/>
  <c r="J46" i="8"/>
  <c r="J40" i="8"/>
  <c r="J34" i="8"/>
  <c r="J28" i="8"/>
  <c r="J22" i="8"/>
  <c r="J16" i="8"/>
  <c r="D49" i="8"/>
  <c r="D43" i="8"/>
  <c r="D37" i="8"/>
  <c r="D31" i="8"/>
  <c r="D25" i="8"/>
  <c r="D19" i="8"/>
  <c r="D13" i="8"/>
  <c r="G50" i="8"/>
  <c r="G44" i="8"/>
  <c r="G38" i="8"/>
  <c r="G32" i="8"/>
  <c r="G26" i="8"/>
  <c r="G20" i="8"/>
  <c r="G14" i="8"/>
  <c r="J51" i="8"/>
  <c r="J45" i="8"/>
  <c r="J39" i="8"/>
  <c r="J33" i="8"/>
  <c r="J27" i="8"/>
  <c r="J21" i="8"/>
  <c r="J15" i="8"/>
  <c r="D48" i="8"/>
  <c r="D42" i="8"/>
  <c r="D36" i="8"/>
  <c r="D30" i="8"/>
  <c r="D24" i="8"/>
  <c r="D18" i="8"/>
  <c r="D12" i="8"/>
  <c r="G49" i="8"/>
  <c r="G43" i="8"/>
  <c r="G37" i="8"/>
  <c r="G31" i="8"/>
  <c r="G25" i="8"/>
  <c r="G19" i="8"/>
  <c r="G13" i="8"/>
  <c r="J50" i="8"/>
  <c r="J44" i="8"/>
  <c r="J38" i="8"/>
  <c r="J32" i="8"/>
  <c r="J26" i="8"/>
  <c r="J20" i="8"/>
  <c r="J14" i="8"/>
  <c r="D47" i="8"/>
  <c r="D41" i="8"/>
  <c r="D35" i="8"/>
  <c r="D29" i="8"/>
  <c r="D23" i="8"/>
  <c r="D17" i="8"/>
  <c r="D11" i="8"/>
  <c r="G48" i="8"/>
  <c r="G42" i="8"/>
  <c r="G36" i="8"/>
  <c r="G30" i="8"/>
  <c r="G24" i="8"/>
  <c r="G18" i="8"/>
  <c r="G12" i="8"/>
  <c r="J10" i="8"/>
  <c r="J49" i="8"/>
  <c r="J43" i="8"/>
  <c r="J37" i="8"/>
  <c r="J31" i="8"/>
  <c r="J25" i="8"/>
  <c r="J19" i="8"/>
  <c r="J13" i="8"/>
  <c r="D52" i="8"/>
  <c r="D46" i="8"/>
  <c r="D40" i="8"/>
  <c r="D34" i="8"/>
  <c r="D28" i="8"/>
  <c r="D22" i="8"/>
  <c r="D16" i="8"/>
  <c r="G47" i="8"/>
  <c r="G41" i="8"/>
  <c r="G35" i="8"/>
  <c r="G29" i="8"/>
  <c r="G23" i="8"/>
  <c r="G17" i="8"/>
  <c r="G11" i="8"/>
  <c r="J56" i="45"/>
  <c r="I65" i="45" s="1"/>
  <c r="J48" i="8"/>
  <c r="J42" i="8"/>
  <c r="J36" i="8"/>
  <c r="J30" i="8"/>
  <c r="J24" i="8"/>
  <c r="J18" i="8"/>
  <c r="J12" i="8"/>
  <c r="J68" i="8"/>
  <c r="J62" i="8"/>
  <c r="J67" i="8"/>
  <c r="J61" i="8"/>
  <c r="G57" i="8"/>
  <c r="G10" i="8"/>
  <c r="G64" i="8"/>
  <c r="J65" i="8"/>
  <c r="G58" i="8"/>
  <c r="J59" i="8"/>
  <c r="J66" i="8"/>
  <c r="J60" i="8"/>
  <c r="G63" i="8"/>
  <c r="J64" i="8"/>
  <c r="J58" i="8"/>
  <c r="G68" i="8"/>
  <c r="G62" i="8"/>
  <c r="J57" i="8"/>
  <c r="J63" i="8"/>
  <c r="G67" i="8"/>
  <c r="G61" i="8"/>
  <c r="G56" i="45" l="1"/>
  <c r="F6" i="45" s="1"/>
  <c r="I63" i="45"/>
  <c r="F7" i="45"/>
  <c r="I57" i="45"/>
  <c r="I7" i="45"/>
  <c r="I60" i="45"/>
  <c r="I62" i="45"/>
  <c r="I66" i="45"/>
  <c r="I68" i="45"/>
  <c r="I61" i="45"/>
  <c r="I6" i="45"/>
  <c r="I67" i="45"/>
  <c r="I58" i="45"/>
  <c r="I59" i="45"/>
  <c r="I64" i="45"/>
  <c r="G56" i="8"/>
  <c r="F60" i="8" s="1"/>
  <c r="J56" i="8"/>
  <c r="B2" i="8"/>
  <c r="A1" i="8" s="1"/>
  <c r="C10" i="8" s="1"/>
  <c r="F63" i="8" l="1"/>
  <c r="I8" i="13"/>
  <c r="F57" i="8"/>
  <c r="F68" i="8"/>
  <c r="F64" i="8"/>
  <c r="F67" i="8"/>
  <c r="F61" i="8"/>
  <c r="F62" i="8"/>
  <c r="F59" i="8"/>
  <c r="D64" i="8"/>
  <c r="D63" i="8"/>
  <c r="D62" i="8"/>
  <c r="F66" i="45"/>
  <c r="F61" i="45"/>
  <c r="F57" i="45"/>
  <c r="F63" i="45"/>
  <c r="F68" i="45"/>
  <c r="F64" i="45"/>
  <c r="F62" i="45"/>
  <c r="F58" i="45"/>
  <c r="F67" i="45"/>
  <c r="D58" i="8"/>
  <c r="D68" i="8"/>
  <c r="D67" i="8"/>
  <c r="D61" i="8"/>
  <c r="F65" i="45"/>
  <c r="D66" i="8"/>
  <c r="F59" i="45"/>
  <c r="D60" i="8"/>
  <c r="D65" i="8"/>
  <c r="D59" i="8"/>
  <c r="F66" i="8"/>
  <c r="F60" i="45"/>
  <c r="O11" i="8"/>
  <c r="O17" i="8"/>
  <c r="O23" i="8"/>
  <c r="O29" i="8"/>
  <c r="O35" i="8"/>
  <c r="O41" i="8"/>
  <c r="O47" i="8"/>
  <c r="O10" i="8"/>
  <c r="L15" i="8"/>
  <c r="L21" i="8"/>
  <c r="L27" i="8"/>
  <c r="L33" i="8"/>
  <c r="L39" i="8"/>
  <c r="L45" i="8"/>
  <c r="L51" i="8"/>
  <c r="O13" i="8"/>
  <c r="O19" i="8"/>
  <c r="O25" i="8"/>
  <c r="O31" i="8"/>
  <c r="O37" i="8"/>
  <c r="O43" i="8"/>
  <c r="O49" i="8"/>
  <c r="L11" i="8"/>
  <c r="L17" i="8"/>
  <c r="L23" i="8"/>
  <c r="L29" i="8"/>
  <c r="L41" i="8"/>
  <c r="L47" i="8"/>
  <c r="O12" i="8"/>
  <c r="O18" i="8"/>
  <c r="O24" i="8"/>
  <c r="O30" i="8"/>
  <c r="O36" i="8"/>
  <c r="O42" i="8"/>
  <c r="O48" i="8"/>
  <c r="L53" i="8"/>
  <c r="L16" i="8"/>
  <c r="L22" i="8"/>
  <c r="L28" i="8"/>
  <c r="L34" i="8"/>
  <c r="L40" i="8"/>
  <c r="L46" i="8"/>
  <c r="L52" i="8"/>
  <c r="O14" i="8"/>
  <c r="O20" i="8"/>
  <c r="O26" i="8"/>
  <c r="O32" i="8"/>
  <c r="O38" i="8"/>
  <c r="O44" i="8"/>
  <c r="O50" i="8"/>
  <c r="L12" i="8"/>
  <c r="L18" i="8"/>
  <c r="L24" i="8"/>
  <c r="L30" i="8"/>
  <c r="L36" i="8"/>
  <c r="L42" i="8"/>
  <c r="L48" i="8"/>
  <c r="O53" i="8"/>
  <c r="O16" i="8"/>
  <c r="O22" i="8"/>
  <c r="O34" i="8"/>
  <c r="O15" i="8"/>
  <c r="O21" i="8"/>
  <c r="O27" i="8"/>
  <c r="O33" i="8"/>
  <c r="O39" i="8"/>
  <c r="O45" i="8"/>
  <c r="O51" i="8"/>
  <c r="L13" i="8"/>
  <c r="L19" i="8"/>
  <c r="L25" i="8"/>
  <c r="L31" i="8"/>
  <c r="L37" i="8"/>
  <c r="L43" i="8"/>
  <c r="L49" i="8"/>
  <c r="O28" i="8"/>
  <c r="O40" i="8"/>
  <c r="O46" i="8"/>
  <c r="O52" i="8"/>
  <c r="L14" i="8"/>
  <c r="L20" i="8"/>
  <c r="L26" i="8"/>
  <c r="L32" i="8"/>
  <c r="L38" i="8"/>
  <c r="L44" i="8"/>
  <c r="L50" i="8"/>
  <c r="L35" i="8"/>
  <c r="L10" i="8"/>
  <c r="F12" i="8"/>
  <c r="F18" i="8"/>
  <c r="F24" i="8"/>
  <c r="F30" i="8"/>
  <c r="F36" i="8"/>
  <c r="F42" i="8"/>
  <c r="F48" i="8"/>
  <c r="C53" i="8"/>
  <c r="C15" i="8"/>
  <c r="C21" i="8"/>
  <c r="C27" i="8"/>
  <c r="C33" i="8"/>
  <c r="C39" i="8"/>
  <c r="C45" i="8"/>
  <c r="C51" i="8"/>
  <c r="F13" i="8"/>
  <c r="F19" i="8"/>
  <c r="F25" i="8"/>
  <c r="F31" i="8"/>
  <c r="F37" i="8"/>
  <c r="F43" i="8"/>
  <c r="F49" i="8"/>
  <c r="C16" i="8"/>
  <c r="C22" i="8"/>
  <c r="C28" i="8"/>
  <c r="C34" i="8"/>
  <c r="C40" i="8"/>
  <c r="C46" i="8"/>
  <c r="C52" i="8"/>
  <c r="F14" i="8"/>
  <c r="F20" i="8"/>
  <c r="F26" i="8"/>
  <c r="F32" i="8"/>
  <c r="F38" i="8"/>
  <c r="F44" i="8"/>
  <c r="F50" i="8"/>
  <c r="C11" i="8"/>
  <c r="C17" i="8"/>
  <c r="C23" i="8"/>
  <c r="C29" i="8"/>
  <c r="C35" i="8"/>
  <c r="C41" i="8"/>
  <c r="C47" i="8"/>
  <c r="F53" i="8"/>
  <c r="F15" i="8"/>
  <c r="F21" i="8"/>
  <c r="F27" i="8"/>
  <c r="F33" i="8"/>
  <c r="F39" i="8"/>
  <c r="F45" i="8"/>
  <c r="F51" i="8"/>
  <c r="C12" i="8"/>
  <c r="C18" i="8"/>
  <c r="C24" i="8"/>
  <c r="C30" i="8"/>
  <c r="C36" i="8"/>
  <c r="C42" i="8"/>
  <c r="C48" i="8"/>
  <c r="I34" i="8"/>
  <c r="F16" i="8"/>
  <c r="F22" i="8"/>
  <c r="F28" i="8"/>
  <c r="F34" i="8"/>
  <c r="F40" i="8"/>
  <c r="F46" i="8"/>
  <c r="F52" i="8"/>
  <c r="C13" i="8"/>
  <c r="C19" i="8"/>
  <c r="C25" i="8"/>
  <c r="C31" i="8"/>
  <c r="C37" i="8"/>
  <c r="C43" i="8"/>
  <c r="C49" i="8"/>
  <c r="F11" i="8"/>
  <c r="F17" i="8"/>
  <c r="F23" i="8"/>
  <c r="F29" i="8"/>
  <c r="F35" i="8"/>
  <c r="F41" i="8"/>
  <c r="F47" i="8"/>
  <c r="C14" i="8"/>
  <c r="C20" i="8"/>
  <c r="C26" i="8"/>
  <c r="C32" i="8"/>
  <c r="C38" i="8"/>
  <c r="C44" i="8"/>
  <c r="C50" i="8"/>
  <c r="I51" i="8"/>
  <c r="I15" i="8"/>
  <c r="I32" i="8"/>
  <c r="I19" i="8"/>
  <c r="I36" i="8"/>
  <c r="I23" i="8"/>
  <c r="I40" i="8"/>
  <c r="I45" i="8"/>
  <c r="I26" i="8"/>
  <c r="I49" i="8"/>
  <c r="I13" i="8"/>
  <c r="I30" i="8"/>
  <c r="I53" i="8"/>
  <c r="I17" i="8"/>
  <c r="I28" i="8"/>
  <c r="I39" i="8"/>
  <c r="I20" i="8"/>
  <c r="I43" i="8"/>
  <c r="I24" i="8"/>
  <c r="I47" i="8"/>
  <c r="I11" i="8"/>
  <c r="I22" i="8"/>
  <c r="I33" i="8"/>
  <c r="I50" i="8"/>
  <c r="I14" i="8"/>
  <c r="I37" i="8"/>
  <c r="I18" i="8"/>
  <c r="I41" i="8"/>
  <c r="I16" i="8"/>
  <c r="I27" i="8"/>
  <c r="I44" i="8"/>
  <c r="I31" i="8"/>
  <c r="I48" i="8"/>
  <c r="I12" i="8"/>
  <c r="I35" i="8"/>
  <c r="I52" i="8"/>
  <c r="I21" i="8"/>
  <c r="I38" i="8"/>
  <c r="I25" i="8"/>
  <c r="I42" i="8"/>
  <c r="I29" i="8"/>
  <c r="I46" i="8"/>
  <c r="F65" i="8"/>
  <c r="F58" i="8"/>
  <c r="I10" i="8"/>
  <c r="F10" i="8"/>
  <c r="I59" i="8"/>
  <c r="I68" i="8"/>
  <c r="I65" i="8"/>
  <c r="I60" i="8"/>
  <c r="I58" i="8"/>
  <c r="I66" i="8"/>
  <c r="I61" i="8"/>
  <c r="I63" i="8"/>
  <c r="I67" i="8"/>
  <c r="I62" i="8"/>
  <c r="I57" i="8"/>
  <c r="I64" i="8"/>
  <c r="E25" i="13"/>
  <c r="D25" i="13"/>
  <c r="C25" i="13" a="1"/>
  <c r="D28" i="13"/>
  <c r="F25" i="13"/>
  <c r="F28" i="13"/>
  <c r="G29" i="13"/>
  <c r="G26" i="13"/>
  <c r="C28" i="13"/>
  <c r="E28" i="13"/>
  <c r="C25" i="13" l="1"/>
  <c r="C24" i="13" s="1"/>
  <c r="D56" i="8"/>
  <c r="C64" i="8" s="1"/>
  <c r="D56" i="45"/>
  <c r="C60" i="45" s="1"/>
  <c r="L6" i="8"/>
  <c r="L7" i="8"/>
  <c r="O6" i="8"/>
  <c r="O7" i="8"/>
  <c r="I6" i="8"/>
  <c r="I7" i="8"/>
  <c r="F7" i="8"/>
  <c r="F6" i="8"/>
  <c r="F24" i="13"/>
  <c r="E24" i="13"/>
  <c r="D24" i="13"/>
  <c r="G24" i="13"/>
  <c r="G27" i="13"/>
  <c r="C62" i="8" l="1"/>
  <c r="C65" i="8"/>
  <c r="C60" i="8"/>
  <c r="C57" i="8"/>
  <c r="C67" i="8"/>
  <c r="C66" i="8"/>
  <c r="C63" i="8"/>
  <c r="C59" i="8"/>
  <c r="C68" i="8"/>
  <c r="C61" i="8"/>
  <c r="C58" i="8"/>
  <c r="C62" i="45"/>
  <c r="C6" i="45"/>
  <c r="C64" i="45"/>
  <c r="C63" i="45"/>
  <c r="C68" i="45"/>
  <c r="C57" i="45"/>
  <c r="C66" i="45"/>
  <c r="C58" i="45"/>
  <c r="C67" i="45"/>
  <c r="C61" i="45"/>
  <c r="C65" i="45"/>
  <c r="C59" i="45"/>
  <c r="F5" i="8" l="1"/>
  <c r="I5" i="8" s="1"/>
  <c r="L5" i="8" s="1"/>
  <c r="O5" i="8" s="1"/>
  <c r="D10" i="8" l="1"/>
  <c r="C7" i="8" l="1"/>
  <c r="C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tc={FFD03AAF-0016-4EAD-AC58-8422F2CED6B6}</author>
  </authors>
  <commentList>
    <comment ref="A3" authorId="0" shapeId="0" xr:uid="{FFD03AAF-0016-4EAD-AC58-8422F2CED6B6}">
      <text>
        <t>[Threaded comment]
Your version of Excel allows you to read this threaded comment; however, any edits to it will get removed if the file is opened in a newer version of Excel. Learn more: https://go.microsoft.com/fwlink/?linkid=870924
Comment:
    renaming of regions complete. The region names are used throughout for lookups, had to fix on the CALC-EST-TRGTS sheet.</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<sst xmlns="http://schemas.openxmlformats.org/spreadsheetml/2006/main" count="18248" uniqueCount="5149">
  <si>
    <t>WIOA Performance Negotiations</t>
  </si>
  <si>
    <t>Setting negotiated levels of performance, or targets, must involve the following four (4) factors:</t>
  </si>
  <si>
    <t>1. Comparison of negotiated targets to levels of performance negotiated or previously attained by other regions.</t>
  </si>
  <si>
    <t>2. Adjustment of negotiated targets using an objective statistical adjustment model (SAM).</t>
  </si>
  <si>
    <t>3. Pursuit of continuous improvement in region performance, which can be defined in many ways. E.g.,:</t>
  </si>
  <si>
    <t xml:space="preserve"> - Attaining better levels of performance than previously attained</t>
  </si>
  <si>
    <t xml:space="preserve"> - Reaching better positions in performance rankings either statewide or among similar regions</t>
  </si>
  <si>
    <t xml:space="preserve"> - Changing service strategy and delivery to adopt more progressive or innovative approaches*</t>
  </si>
  <si>
    <t xml:space="preserve"> - Serving customers more intensively or comprehensively*</t>
  </si>
  <si>
    <t xml:space="preserve"> - Maintaining previous performance levels (if already among top performers)</t>
  </si>
  <si>
    <t>4. Alignment of negotiated targets with performance goals established by GPRA targets.</t>
  </si>
  <si>
    <t>NOTE: None of these four factors carries more (or less) weight than the others.</t>
  </si>
  <si>
    <t>* Changes to service strategy and delivery might not always lead to performance improvements. However, if grantees meet priority of service requirements and programs serve more individuals with barriers to employment (who may need more intensive services to achieve positive outcomes), the impact of serving more of these customers will be accounted for when adjusting levels of performance during performance assessments after the program year ends.</t>
  </si>
  <si>
    <t>References:</t>
  </si>
  <si>
    <t>TEGL 10-16 Change 2. WIOA reporting and the requirements for local statistical adjustment models (LSAM)</t>
  </si>
  <si>
    <t>(https://www.dol.gov/agencies/eta/advisories/tegl-10-16-change-2)</t>
  </si>
  <si>
    <t>TEGL 11-19 Change 1. Pages 9-11 detail the negotiation process and the four factors above</t>
  </si>
  <si>
    <t>(https://www.dol.gov/agencies/eta/advisories/tegl-11-19-change-1)</t>
  </si>
  <si>
    <t>WIOA Negotiations site</t>
  </si>
  <si>
    <t>( https://www.dol.gov/agencies/eta/performance/goals/negotiated-performance-levels )</t>
  </si>
  <si>
    <t>GPRA Targets</t>
  </si>
  <si>
    <t>https://www.dol.gov/agencies/eta/performance/goals/gpra</t>
  </si>
  <si>
    <t>PY 2024-2025 Performance Negotiations Tool</t>
  </si>
  <si>
    <t>Introduction</t>
  </si>
  <si>
    <t>Purpose</t>
  </si>
  <si>
    <t xml:space="preserve">This tool provides data on the four factors involved in the negotiation process of setting negotiated levels of performance for WIOA program years 2024 and 2025. It provides users with benchmarks provided by the Local Statistical Adjustment Model (LSAM)--as required by WIOA--along with an analysis of historical performance that shows both actual levels of performance as well as historic WIOA performance outcomes. These benchmarks aim to help negotiating parties in making informed decisions as they are the product of rigorous analysis of the latest available data. The tool also provides performance rankings for the purpose of comparisons among regions. </t>
  </si>
  <si>
    <t>Use</t>
  </si>
  <si>
    <t>Select a region from the drop-down menu on top of sheet 'Summary_Regional'. The dashboard in this sheet provides all estimated levels of performance for the region selected.</t>
  </si>
  <si>
    <t>Inputs</t>
  </si>
  <si>
    <t>For the initial estimates, the LSAM in this file uses as inputs (a) BLS labor-market data up to PY 2022 and (b) coefficients obtained from LSAM regressions run with actual data for PY18-PY22. The assessment of PY24 will add actual PY 2023  program participant data and updated BLS data. The assessmnet of PY25 will add actual PY 2024 program participant data and updated BLS data.</t>
  </si>
  <si>
    <t>Outputs</t>
  </si>
  <si>
    <t>Using the data inputs above, this workbook generates estimated levels of performance for each measure over the next two (2) program years. It does this by estimating forecasts of future levels of performance using the inputs above. The estimated level of performance can be found in rows 7-12 of the sheet 'Summary_Regional'.</t>
  </si>
  <si>
    <r>
      <t xml:space="preserve">Worksheet/Tab Index </t>
    </r>
    <r>
      <rPr>
        <sz val="12"/>
        <color rgb="FF000000"/>
        <rFont val="Calibri"/>
        <family val="2"/>
        <scheme val="minor"/>
      </rPr>
      <t>(click on name to jump to sheet)</t>
    </r>
  </si>
  <si>
    <t>Intro to Negotiations</t>
  </si>
  <si>
    <t xml:space="preserve">The starting point of this tool, It provides a quick overview of the negotiation process in order to provide context for the rest of the workbook. </t>
  </si>
  <si>
    <t>User Guide</t>
  </si>
  <si>
    <t>The current sheet, which provides information on the file purpose, structure, usage, sources, outputs, and key definitions.</t>
  </si>
  <si>
    <t>Example Assessment</t>
  </si>
  <si>
    <t>This shows what an assessment would look like for PY22 if the LSAM had been used for negotiations.</t>
  </si>
  <si>
    <t>Summary_Regional</t>
  </si>
  <si>
    <t>Adult</t>
  </si>
  <si>
    <t>DW</t>
  </si>
  <si>
    <t>Youth</t>
  </si>
  <si>
    <t>Adult Rank</t>
  </si>
  <si>
    <t>DW Rank</t>
  </si>
  <si>
    <t>Youth Rank</t>
  </si>
  <si>
    <t>Key Definitions</t>
  </si>
  <si>
    <t>Estimate using average region effect</t>
  </si>
  <si>
    <r>
      <t>Estimated level of performance
(Estimate</t>
    </r>
    <r>
      <rPr>
        <b/>
        <vertAlign val="subscript"/>
        <sz val="12"/>
        <color theme="1"/>
        <rFont val="Calibri"/>
        <family val="2"/>
        <scheme val="minor"/>
      </rPr>
      <t>0</t>
    </r>
    <r>
      <rPr>
        <b/>
        <sz val="12"/>
        <color theme="1"/>
        <rFont val="Calibri"/>
        <family val="2"/>
        <scheme val="minor"/>
      </rPr>
      <t>)</t>
    </r>
  </si>
  <si>
    <t>The levels of performance that a specific region would reach on average, given its current labor and economic characteristics. Region fixed effects are used to account for the intrinsic differences between regions, beyond the participant characteristics and economic conditions included in the models.  The estimated level of performance is the sum of the effects of the participant characteristic variables, economic condition variables, and region fixed-effect.</t>
  </si>
  <si>
    <t>Expected levels of performance</t>
  </si>
  <si>
    <t>the levels of performance proposed by the region prior to negotiations for each primary indicator of performance for each core program</t>
  </si>
  <si>
    <t>Negotiated levels of performance</t>
  </si>
  <si>
    <t>the levels of performance mutually agreed to by the region and DWD for each respective program. The negotiations process must be based on four factors described in the Intro tab of this tool. These negotiated levels of performance must include each primary indicator of performance for each core program.</t>
  </si>
  <si>
    <t>Actual level of performance</t>
  </si>
  <si>
    <t>the outcome reported by a region on the regional Performance Report (ETA-9169 OMB No. 1205-0526) for each primary indicator of performance for each core program. The agency will compare actual levels of performance to the adjusted levels of performance at the close ofthe program year to determine the region's performance success or failure.</t>
  </si>
  <si>
    <t>Adjustment factor</t>
  </si>
  <si>
    <t>a positive or negative difference that will be added to the negotiated level of performance to determine the adjusted level of performance. The adjustment factor is the difference between the estimated levels of performance predicted by the statistical adjustment model based on pre-program year estimates of participant characteristics and economic conditions and the levels of performance re-estimated by the statistical adjustment model after the close of the program year based on the actual participant characteristics and economic conditions. This calculation will yield a positive or negative difference, which will be used as the adjustment factor for the program year.</t>
  </si>
  <si>
    <t>Adjusted levels of performance</t>
  </si>
  <si>
    <t>levels of performance determined by adjusting the negotiated levels of performance at the end of the program year to reflect actual characteristics of participants served and the actual economic conditions experienced using the local statistical adjustment model (LSAM).</t>
  </si>
  <si>
    <t>Individual indicator score</t>
  </si>
  <si>
    <t>the proportion the actual level of performance represents of the adjusted level of performance for a single performance indicator for a single program. It is calculated by dividing the actual level of performance achieved by the adjusted level of performance.</t>
  </si>
  <si>
    <r>
      <rPr>
        <b/>
        <sz val="14"/>
        <color rgb="FF000000"/>
        <rFont val="Calibri"/>
      </rPr>
      <t xml:space="preserve">Calculation of Estimated Level of Performance using region-specific effects </t>
    </r>
    <r>
      <rPr>
        <sz val="14"/>
        <color rgb="FF000000"/>
        <rFont val="Calibri"/>
      </rPr>
      <t>(See Adult, DW, and Youth sheets)</t>
    </r>
  </si>
  <si>
    <t>Step 1</t>
  </si>
  <si>
    <t>Multiply each coefficient by its associated parameter value, or 'weight' (in green)</t>
  </si>
  <si>
    <t>Step 2</t>
  </si>
  <si>
    <t>Add up the values obtained by doing Step 1 for each parameter</t>
  </si>
  <si>
    <t>Step 3</t>
  </si>
  <si>
    <t>Find the region effect (aka, 'fixed effect'), which is the coefficient for the region in question, located in the bottom table</t>
  </si>
  <si>
    <t>Step 4</t>
  </si>
  <si>
    <r>
      <rPr>
        <sz val="12"/>
        <color rgb="FF000000"/>
        <rFont val="Calibri"/>
      </rPr>
      <t>Add the values from Step 2 and Step 3 above to arrive to the region</t>
    </r>
    <r>
      <rPr>
        <b/>
        <sz val="12"/>
        <color rgb="FF000000"/>
        <rFont val="Calibri"/>
      </rPr>
      <t xml:space="preserve"> fixed-effects estimate</t>
    </r>
    <r>
      <rPr>
        <sz val="12"/>
        <color rgb="FF000000"/>
        <rFont val="Calibri"/>
      </rPr>
      <t xml:space="preserve"> of performance</t>
    </r>
  </si>
  <si>
    <r>
      <rPr>
        <b/>
        <sz val="14"/>
        <color rgb="FF000000"/>
        <rFont val="Calibri"/>
      </rPr>
      <t>Calculation of Estimate using the average region effect</t>
    </r>
    <r>
      <rPr>
        <sz val="14"/>
        <color rgb="FF000000"/>
        <rFont val="Calibri"/>
      </rPr>
      <t xml:space="preserve"> (see Adult, DW, and Youth sheets)</t>
    </r>
  </si>
  <si>
    <t>Steps</t>
  </si>
  <si>
    <r>
      <rPr>
        <sz val="12"/>
        <color rgb="FF000000"/>
        <rFont val="Calibri"/>
      </rPr>
      <t xml:space="preserve">The procedure to calculate the region </t>
    </r>
    <r>
      <rPr>
        <b/>
        <sz val="12"/>
        <color rgb="FF000000"/>
        <rFont val="Calibri"/>
      </rPr>
      <t xml:space="preserve">average-effect estimate </t>
    </r>
    <r>
      <rPr>
        <sz val="12"/>
        <color rgb="FF000000"/>
        <rFont val="Calibri"/>
      </rPr>
      <t xml:space="preserve">of performance is very similar. The difference is only in Step 3. After repeating the calculations in </t>
    </r>
    <r>
      <rPr>
        <b/>
        <sz val="12"/>
        <color rgb="FF000000"/>
        <rFont val="Calibri"/>
      </rPr>
      <t>Steps 1 and 2</t>
    </r>
    <r>
      <rPr>
        <sz val="12"/>
        <color rgb="FF000000"/>
        <rFont val="Calibri"/>
      </rPr>
      <t xml:space="preserve"> above, instead of adding to the result of Step 2 the region-specific (or 'fixed') effect , add the average region effect (located at the top of the bottom table). With this, this estimate takes into account the effects of factors intrinsic to the region in question.</t>
    </r>
  </si>
  <si>
    <t>Interpretation</t>
  </si>
  <si>
    <r>
      <rPr>
        <sz val="12"/>
        <color rgb="FF000000"/>
        <rFont val="Calibri"/>
      </rPr>
      <t xml:space="preserve">The region effects tables at the bottom of each program sheet show the </t>
    </r>
    <r>
      <rPr>
        <u/>
        <sz val="12"/>
        <color rgb="FF000000"/>
        <rFont val="Calibri"/>
      </rPr>
      <t>effect that each region</t>
    </r>
    <r>
      <rPr>
        <sz val="12"/>
        <color rgb="FF000000"/>
        <rFont val="Calibri"/>
      </rPr>
      <t xml:space="preserve"> has on the estimated level of performance. The difference or deviation from the 'average region effect' gives regions a sense of their performance relative to the state overall. The magnitude of the difference is less important than its direction. If positive it means that a region performance is above the state average. Conversely, if negative, it suggests the region is performing below the state average.</t>
    </r>
  </si>
  <si>
    <t xml:space="preserve">Note: performance estimates are calculated as defined in WIOA statute. </t>
  </si>
  <si>
    <t>R03-NorthEast</t>
  </si>
  <si>
    <t>SELECT REGION</t>
  </si>
  <si>
    <t>Adult - Credential Attainment 4th Quarter After Exit</t>
  </si>
  <si>
    <t>SELECT MEASURE</t>
  </si>
  <si>
    <t>Negotiated Level (2018 - 2021)</t>
  </si>
  <si>
    <t>Adjusted Level (2022)</t>
  </si>
  <si>
    <t>Adjust Factor</t>
  </si>
  <si>
    <t>Indicator Score</t>
  </si>
  <si>
    <t>Model Predictions And Adjustments</t>
  </si>
  <si>
    <t>Region</t>
  </si>
  <si>
    <t>R01-NorthWest</t>
  </si>
  <si>
    <t>PY 2024-25 ESTIMATED LEVELS OF PERFORMANCE</t>
  </si>
  <si>
    <t>ADULT</t>
  </si>
  <si>
    <t>YOUTH</t>
  </si>
  <si>
    <t>Employment Rate 2nd Quarter After Exit (Q2ER)</t>
  </si>
  <si>
    <t>Employment Rate 4th Quarter After Exit (Q4ER)</t>
  </si>
  <si>
    <t>Median Earnings 2nd Quarter After Exit (ME)</t>
  </si>
  <si>
    <t>Credential Attainment 4th Quarter After Exit (CRED)</t>
  </si>
  <si>
    <t>Measurable Skill Gains (MSG)</t>
  </si>
  <si>
    <t>AVERAGE PY 2018-2021 ACTUAL LEVELS OF PERFORMANCE</t>
  </si>
  <si>
    <t>Notes: click on a number cell to view which sheet the number is from.</t>
  </si>
  <si>
    <t>SPLICED TIME-SERIES</t>
  </si>
  <si>
    <t>SELECT MEASURE BELOW</t>
  </si>
  <si>
    <t>Adult - Employment Rate 2nd Quarter After Exit</t>
  </si>
  <si>
    <t>Actual Levels of Performance</t>
  </si>
  <si>
    <t>Most Recent Level of Performance</t>
  </si>
  <si>
    <t>Estimated Levels of Performance</t>
  </si>
  <si>
    <t>Negotiated Levels of Performance</t>
  </si>
  <si>
    <t>Adjusted Levels of Performance</t>
  </si>
  <si>
    <t xml:space="preserve"> - TO CHANGE REGION GO TO SHEET 'Summary_Regional'
- Zeroes / missing values are highlighted in yellow.
 - Users should fill missing data with values reflecting current state conditions to obtain the most accurate goals possible.</t>
  </si>
  <si>
    <t>Performance Measure</t>
  </si>
  <si>
    <t>Employment Rate 
2nd Quarter After Exit</t>
  </si>
  <si>
    <t>Employment Rate
4th Quarter After Exit</t>
  </si>
  <si>
    <t>Median Earnings
2nd Quarter After Exit</t>
  </si>
  <si>
    <t>Credential Attainment</t>
  </si>
  <si>
    <t>Measurable Skill Gains</t>
  </si>
  <si>
    <r>
      <t xml:space="preserve">Participant data PY used </t>
    </r>
    <r>
      <rPr>
        <sz val="11"/>
        <color theme="1"/>
        <rFont val="Calibri"/>
        <family val="2"/>
        <scheme val="minor"/>
      </rPr>
      <t>(latest available)</t>
    </r>
  </si>
  <si>
    <t>Estimated using the average region effect</t>
  </si>
  <si>
    <t>Estimated Level of Performance</t>
  </si>
  <si>
    <t>Parameter</t>
  </si>
  <si>
    <t>Latest</t>
  </si>
  <si>
    <t>Coefficient</t>
  </si>
  <si>
    <t>Female</t>
  </si>
  <si>
    <t>Aged 20 to 24</t>
  </si>
  <si>
    <t>Aged 25 to 44</t>
  </si>
  <si>
    <t>Aged 45 to 54</t>
  </si>
  <si>
    <t>Aged 55 to 59</t>
  </si>
  <si>
    <t>Aged 60 +</t>
  </si>
  <si>
    <t>Race: Black</t>
  </si>
  <si>
    <t>Race: White</t>
  </si>
  <si>
    <t>Race: Other (Not White or Black)</t>
  </si>
  <si>
    <t>Hispanic Ethnicity</t>
  </si>
  <si>
    <t xml:space="preserve">Highest Grade Completed: High School Equivalency </t>
  </si>
  <si>
    <t>Highest Grade Completed: Some College</t>
  </si>
  <si>
    <t xml:space="preserve">Highest Grade Completed: Certificate or Other Post-Secondary Degree </t>
  </si>
  <si>
    <t xml:space="preserve">Highest Grade Completed: Associate Degree </t>
  </si>
  <si>
    <t xml:space="preserve">Highest Grade Completed: Bachelor Degree </t>
  </si>
  <si>
    <t xml:space="preserve">Highest Grade Completed: Graduate Program </t>
  </si>
  <si>
    <t>TANF Recipient</t>
  </si>
  <si>
    <t xml:space="preserve">SSI or SSDI Recipient </t>
  </si>
  <si>
    <t xml:space="preserve">Other Public Assistance Recipient </t>
  </si>
  <si>
    <t>Employment Status at Program Entry</t>
  </si>
  <si>
    <t xml:space="preserve">UI Claimant </t>
  </si>
  <si>
    <t xml:space="preserve">UI Exhaustee </t>
  </si>
  <si>
    <t>Long-term Unemployed</t>
  </si>
  <si>
    <t>Individual with a Disability</t>
  </si>
  <si>
    <t>Veteran</t>
  </si>
  <si>
    <t>Limited English Proficiency</t>
  </si>
  <si>
    <t>Single Parent</t>
  </si>
  <si>
    <t>Low Income</t>
  </si>
  <si>
    <t xml:space="preserve">Homeless </t>
  </si>
  <si>
    <t xml:space="preserve">Individual who was Incarcerated </t>
  </si>
  <si>
    <t>Displaced Homemaker</t>
  </si>
  <si>
    <t>Natural Resources Employment</t>
  </si>
  <si>
    <t>Construction Employment</t>
  </si>
  <si>
    <t>Manufacturing Employment</t>
  </si>
  <si>
    <t>Information Services Employment</t>
  </si>
  <si>
    <t>Financial Services Employment</t>
  </si>
  <si>
    <t>Professional and Business Services Employment</t>
  </si>
  <si>
    <t>Educational or Health Care Employment</t>
  </si>
  <si>
    <t>Leisure, Hospitality, or Entertainment Employment</t>
  </si>
  <si>
    <t>Other Services Employment</t>
  </si>
  <si>
    <t>Trade, Transportation and Utilities</t>
  </si>
  <si>
    <t>Public Administration</t>
  </si>
  <si>
    <t>Unemployment Rate (Not Seasonally Adjusted)</t>
  </si>
  <si>
    <t>Wages 2 Quarters Prior to Participation</t>
  </si>
  <si>
    <t>Region Coefficient (Region-specific effect)</t>
  </si>
  <si>
    <t>Deviation</t>
  </si>
  <si>
    <t>Region 
fixed effect</t>
  </si>
  <si>
    <t>Average Deviation (Avg. Region effect)</t>
  </si>
  <si>
    <t>-</t>
  </si>
  <si>
    <t>R02-Northern</t>
  </si>
  <si>
    <t>R04-WestCentral</t>
  </si>
  <si>
    <t>R05-Central</t>
  </si>
  <si>
    <t>R06-Eastern</t>
  </si>
  <si>
    <t>R07-West</t>
  </si>
  <si>
    <t>R08-SouthCentral</t>
  </si>
  <si>
    <t>R09-SouthEast</t>
  </si>
  <si>
    <t>R10-Southern</t>
  </si>
  <si>
    <t>R11-SouthWest</t>
  </si>
  <si>
    <t>R12-Marion</t>
  </si>
  <si>
    <t>Adult Performance Rankings</t>
  </si>
  <si>
    <t>Employment Rate 2nd Quarter after Exit</t>
  </si>
  <si>
    <t>Employment Rate 4th Quarter after Exit</t>
  </si>
  <si>
    <t>Median Earnings 2nd Quarter After Exit</t>
  </si>
  <si>
    <t>Credential Attainment 4th Quarter After Exit</t>
  </si>
  <si>
    <t>PY 2021</t>
  </si>
  <si>
    <t>PY 2022</t>
  </si>
  <si>
    <t>Actual</t>
  </si>
  <si>
    <t>Median</t>
  </si>
  <si>
    <t>Quartile</t>
  </si>
  <si>
    <t>1st</t>
  </si>
  <si>
    <t>2nd</t>
  </si>
  <si>
    <t>3rd</t>
  </si>
  <si>
    <t>4th</t>
  </si>
  <si>
    <r>
      <t xml:space="preserve"> - TO CHANGE REGION GO TO SHEET 'SUMMARY'</t>
    </r>
    <r>
      <rPr>
        <sz val="11"/>
        <color theme="1"/>
        <rFont val="Calibri"/>
        <family val="2"/>
        <scheme val="minor"/>
      </rPr>
      <t xml:space="preserve">
- Zeroes / missing values are highlighted in yellow.
 - Users should fill missing data with values reflecting </t>
    </r>
    <r>
      <rPr>
        <b/>
        <sz val="11"/>
        <color rgb="FFC00000"/>
        <rFont val="Calibri"/>
        <family val="2"/>
        <scheme val="minor"/>
      </rPr>
      <t>current state conditions to obtain the most accurate goals possible.</t>
    </r>
  </si>
  <si>
    <t>Dislocated Worker Performance Rankings</t>
  </si>
  <si>
    <t>Aged 16 to 19</t>
  </si>
  <si>
    <t>Intellectural or learning disability</t>
  </si>
  <si>
    <t>Foster Care Youth</t>
  </si>
  <si>
    <t>Youth Performance Rankings</t>
  </si>
  <si>
    <t>TARGET OUTCOMES</t>
  </si>
  <si>
    <t>NorthWest</t>
  </si>
  <si>
    <t>Northern</t>
  </si>
  <si>
    <t>NorthEast</t>
  </si>
  <si>
    <t>WestCentral</t>
  </si>
  <si>
    <t>Central</t>
  </si>
  <si>
    <t>Eastern</t>
  </si>
  <si>
    <t>West</t>
  </si>
  <si>
    <t>SouthCentral</t>
  </si>
  <si>
    <t>SouthEast</t>
  </si>
  <si>
    <t>Southern</t>
  </si>
  <si>
    <t>SouthWest</t>
  </si>
  <si>
    <t>Marion</t>
  </si>
  <si>
    <t>Employment Rate 2nd Quarter After Exit</t>
  </si>
  <si>
    <t>AdultERQ2</t>
  </si>
  <si>
    <t>Employment Rate 4th Quarter After Exit</t>
  </si>
  <si>
    <t>AdultERQ4</t>
  </si>
  <si>
    <t>AdultMEQ2</t>
  </si>
  <si>
    <t>AdultCRED</t>
  </si>
  <si>
    <t>AdultMSG</t>
  </si>
  <si>
    <t>q2er</t>
  </si>
  <si>
    <t>PY of used latest available data</t>
  </si>
  <si>
    <t>Parameter                                          \                                         Last 4 Quarters --&gt;</t>
  </si>
  <si>
    <t>Region Coefficient Difference with all-region Average</t>
  </si>
  <si>
    <t>q4er</t>
  </si>
  <si>
    <t>me</t>
  </si>
  <si>
    <t>cred</t>
  </si>
  <si>
    <t>msg</t>
  </si>
  <si>
    <t>DWERQ2</t>
  </si>
  <si>
    <t>DWERQ4</t>
  </si>
  <si>
    <t>DWMEQ2</t>
  </si>
  <si>
    <t>DWCRED</t>
  </si>
  <si>
    <t>DWMSG</t>
  </si>
  <si>
    <t>YouthERQ2</t>
  </si>
  <si>
    <t>YouthERQ4</t>
  </si>
  <si>
    <t>YouthMEQ2</t>
  </si>
  <si>
    <t>YouthCRED</t>
  </si>
  <si>
    <t>YouthMSG</t>
  </si>
  <si>
    <t>Behind the Scenes sheet (for lookups)</t>
  </si>
  <si>
    <t>Region and FIPS</t>
  </si>
  <si>
    <t>Description</t>
  </si>
  <si>
    <t>Variable Name</t>
  </si>
  <si>
    <t>q2er_adult</t>
  </si>
  <si>
    <t>g_1</t>
  </si>
  <si>
    <t>c_fem</t>
  </si>
  <si>
    <t>Adult - Employment Rate 4th Quarter After Exit</t>
  </si>
  <si>
    <t>q4er_adult</t>
  </si>
  <si>
    <t>g_2</t>
  </si>
  <si>
    <t>a1619</t>
  </si>
  <si>
    <t>Adult - Median Earnings 2nd Quarter After Exit</t>
  </si>
  <si>
    <t>me_adult</t>
  </si>
  <si>
    <t>g_3</t>
  </si>
  <si>
    <t>a2024</t>
  </si>
  <si>
    <t>cred_adult</t>
  </si>
  <si>
    <t>g_4</t>
  </si>
  <si>
    <t>a2544</t>
  </si>
  <si>
    <t>Adult - Measurable Skill Gains</t>
  </si>
  <si>
    <t>msg_adult</t>
  </si>
  <si>
    <t>g_5</t>
  </si>
  <si>
    <t>a4554</t>
  </si>
  <si>
    <t>DW - Employment Rate 2nd Quarter After Exit</t>
  </si>
  <si>
    <t>q2er_dw</t>
  </si>
  <si>
    <t>g_6</t>
  </si>
  <si>
    <t>a5559</t>
  </si>
  <si>
    <t>DW - Employment Rate 4th Quarter After Exit</t>
  </si>
  <si>
    <t>q4er_dw</t>
  </si>
  <si>
    <t>g_7</t>
  </si>
  <si>
    <t>a60</t>
  </si>
  <si>
    <t>DW - Median Earnings 2nd Quarter After Exit</t>
  </si>
  <si>
    <t>me_dw</t>
  </si>
  <si>
    <t>g_8</t>
  </si>
  <si>
    <t>i_nat</t>
  </si>
  <si>
    <t>DW - Credential Attainment 4th Quarter After Exit</t>
  </si>
  <si>
    <t>cred_dw</t>
  </si>
  <si>
    <t>g_9</t>
  </si>
  <si>
    <t>i_cons</t>
  </si>
  <si>
    <t>DW - Measurable Skill Gains</t>
  </si>
  <si>
    <t>msg_dw</t>
  </si>
  <si>
    <t>g_10</t>
  </si>
  <si>
    <t>i_manu</t>
  </si>
  <si>
    <t>Youth - Employment Rate 2nd Quarter After Exit</t>
  </si>
  <si>
    <t>q2er_youth</t>
  </si>
  <si>
    <t>g_11</t>
  </si>
  <si>
    <t>i_info</t>
  </si>
  <si>
    <t>Youth - Employment Rate 4th Quarter After Exit</t>
  </si>
  <si>
    <t>q4er_youth</t>
  </si>
  <si>
    <t>g_12</t>
  </si>
  <si>
    <t>i_fin</t>
  </si>
  <si>
    <t>Youth - Median Earnings 2nd Quarter After Exit</t>
  </si>
  <si>
    <t>me_youth</t>
  </si>
  <si>
    <t>i_busi</t>
  </si>
  <si>
    <t>Youth - Credential Attainment 4th Quarter After Exit</t>
  </si>
  <si>
    <t>cred_youth</t>
  </si>
  <si>
    <t>i_edu</t>
  </si>
  <si>
    <t>Youth - Measurable Skill Gains</t>
  </si>
  <si>
    <t>msg_youth</t>
  </si>
  <si>
    <t>i_leis</t>
  </si>
  <si>
    <t>i_other</t>
  </si>
  <si>
    <t>i_govt</t>
  </si>
  <si>
    <t>i_ttu</t>
  </si>
  <si>
    <t>ur</t>
  </si>
  <si>
    <t>c_hispan</t>
  </si>
  <si>
    <t>Race: American Indian</t>
  </si>
  <si>
    <t>r_ami</t>
  </si>
  <si>
    <t>Race: Asian</t>
  </si>
  <si>
    <t>r_asian</t>
  </si>
  <si>
    <t>r_blk</t>
  </si>
  <si>
    <t>Race: Hawaiian or Pacific Islander</t>
  </si>
  <si>
    <t>r_hpi</t>
  </si>
  <si>
    <t>r_white</t>
  </si>
  <si>
    <t>Race: Multiple</t>
  </si>
  <si>
    <t>r_multi</t>
  </si>
  <si>
    <t>r_other</t>
  </si>
  <si>
    <t>e_hs</t>
  </si>
  <si>
    <t>e_ltcol</t>
  </si>
  <si>
    <t>e_cert2</t>
  </si>
  <si>
    <t>e_asso</t>
  </si>
  <si>
    <t>e_ba</t>
  </si>
  <si>
    <t>e_grad</t>
  </si>
  <si>
    <t>e_dis</t>
  </si>
  <si>
    <t>c_dis</t>
  </si>
  <si>
    <t>c_vet</t>
  </si>
  <si>
    <t>c_englrn</t>
  </si>
  <si>
    <t>c_1parnt</t>
  </si>
  <si>
    <t>c_lowinc</t>
  </si>
  <si>
    <t>c_tanf</t>
  </si>
  <si>
    <t>c_ssi</t>
  </si>
  <si>
    <t>c_othr6</t>
  </si>
  <si>
    <t>c_homeless</t>
  </si>
  <si>
    <t>c_incar</t>
  </si>
  <si>
    <t>c_uiclm</t>
  </si>
  <si>
    <t>c_uiexh</t>
  </si>
  <si>
    <t>c_uilong</t>
  </si>
  <si>
    <t>Median Days in Program</t>
  </si>
  <si>
    <t>p_avgday</t>
  </si>
  <si>
    <t xml:space="preserve">Educational Status at Program Entry </t>
  </si>
  <si>
    <t>p_edste</t>
  </si>
  <si>
    <t>p_empste</t>
  </si>
  <si>
    <t>Received Wages 2 Quarters Prior to Participation</t>
  </si>
  <si>
    <t>w_2qprib</t>
  </si>
  <si>
    <t>c_dlhome</t>
  </si>
  <si>
    <t>w_2qprim</t>
  </si>
  <si>
    <t>Highest Grade Completed: Associate or Bachelor Degree</t>
  </si>
  <si>
    <t>e_baass</t>
  </si>
  <si>
    <t>Received Wagner-Peyser Act Services</t>
  </si>
  <si>
    <t>pwp_918</t>
  </si>
  <si>
    <t>Skills/Literacy Deficient at Program Entry</t>
  </si>
  <si>
    <t>c_litdfpe</t>
  </si>
  <si>
    <t>c_yfstr</t>
  </si>
  <si>
    <t>me: adult program</t>
  </si>
  <si>
    <t/>
  </si>
  <si>
    <t>(1)</t>
  </si>
  <si>
    <t>(2)</t>
  </si>
  <si>
    <t>(3)</t>
  </si>
  <si>
    <t>(4)</t>
  </si>
  <si>
    <t>VARIABLES</t>
  </si>
  <si>
    <t>Model_1</t>
  </si>
  <si>
    <t>se</t>
  </si>
  <si>
    <t>Model_2</t>
  </si>
  <si>
    <t>w_2qafter</t>
  </si>
  <si>
    <t>0.332</t>
  </si>
  <si>
    <t>(0.122)***</t>
  </si>
  <si>
    <t>0.305</t>
  </si>
  <si>
    <t>(0.123)**</t>
  </si>
  <si>
    <t>-4,697</t>
  </si>
  <si>
    <t>(1,649)***</t>
  </si>
  <si>
    <t>-4,755</t>
  </si>
  <si>
    <t>(1,700)***</t>
  </si>
  <si>
    <t>2,384</t>
  </si>
  <si>
    <t>(3,842)</t>
  </si>
  <si>
    <t>3,652</t>
  </si>
  <si>
    <t>(4,004)</t>
  </si>
  <si>
    <t>4,064</t>
  </si>
  <si>
    <t>(3,874)</t>
  </si>
  <si>
    <t>4,731</t>
  </si>
  <si>
    <t>(3,954)</t>
  </si>
  <si>
    <t>2,732</t>
  </si>
  <si>
    <t>(4,545)</t>
  </si>
  <si>
    <t>3,495</t>
  </si>
  <si>
    <t>(4,771)</t>
  </si>
  <si>
    <t>-0.847</t>
  </si>
  <si>
    <t>(4,656)</t>
  </si>
  <si>
    <t>909.2</t>
  </si>
  <si>
    <t>(4,786)</t>
  </si>
  <si>
    <t>-630.5</t>
  </si>
  <si>
    <t>(5,216)</t>
  </si>
  <si>
    <t>-1,066</t>
  </si>
  <si>
    <t>(5,391)</t>
  </si>
  <si>
    <t>14,535</t>
  </si>
  <si>
    <t>(8,066)*</t>
  </si>
  <si>
    <t>-682.0</t>
  </si>
  <si>
    <t>(2,325)</t>
  </si>
  <si>
    <t>14,195</t>
  </si>
  <si>
    <t>(7,078)**</t>
  </si>
  <si>
    <t>17,950</t>
  </si>
  <si>
    <t>(7,559)**</t>
  </si>
  <si>
    <t>4,428</t>
  </si>
  <si>
    <t>(3,104)</t>
  </si>
  <si>
    <t>1,639</t>
  </si>
  <si>
    <t>(5,834)</t>
  </si>
  <si>
    <t>-553.7</t>
  </si>
  <si>
    <t>(6,088)</t>
  </si>
  <si>
    <t>-1,215</t>
  </si>
  <si>
    <t>(2,847)</t>
  </si>
  <si>
    <t>-1,593</t>
  </si>
  <si>
    <t>(2,888)</t>
  </si>
  <si>
    <t>-1,599</t>
  </si>
  <si>
    <t>(2,926)</t>
  </si>
  <si>
    <t>-2,206</t>
  </si>
  <si>
    <t>(2,974)</t>
  </si>
  <si>
    <t>-3,205</t>
  </si>
  <si>
    <t>(4,474)</t>
  </si>
  <si>
    <t>-2,435</t>
  </si>
  <si>
    <t>(4,666)</t>
  </si>
  <si>
    <t>-2,453</t>
  </si>
  <si>
    <t>(4,843)</t>
  </si>
  <si>
    <t>-3,570</t>
  </si>
  <si>
    <t>(4,806)</t>
  </si>
  <si>
    <t>-9,937</t>
  </si>
  <si>
    <t>(4,095)**</t>
  </si>
  <si>
    <t>-10,422</t>
  </si>
  <si>
    <t>(4,115)**</t>
  </si>
  <si>
    <t>-1,413</t>
  </si>
  <si>
    <t>(7,267)</t>
  </si>
  <si>
    <t>-1,813</t>
  </si>
  <si>
    <t>(7,296)</t>
  </si>
  <si>
    <t>27,835</t>
  </si>
  <si>
    <t>(17,480)</t>
  </si>
  <si>
    <t>35,756</t>
  </si>
  <si>
    <t>(18,286)*</t>
  </si>
  <si>
    <t>6,071</t>
  </si>
  <si>
    <t>(7,355)</t>
  </si>
  <si>
    <t>6,208</t>
  </si>
  <si>
    <t>(7,286)</t>
  </si>
  <si>
    <t>2,837</t>
  </si>
  <si>
    <t>(9,173)</t>
  </si>
  <si>
    <t>2,506</t>
  </si>
  <si>
    <t>(8,665)</t>
  </si>
  <si>
    <t>1,023</t>
  </si>
  <si>
    <t>(1,389)</t>
  </si>
  <si>
    <t>268.5</t>
  </si>
  <si>
    <t>(1,408)</t>
  </si>
  <si>
    <t>4,517</t>
  </si>
  <si>
    <t>(1,801)**</t>
  </si>
  <si>
    <t>3,943</t>
  </si>
  <si>
    <t>(1,797)**</t>
  </si>
  <si>
    <t>2,563</t>
  </si>
  <si>
    <t>(1,398)*</t>
  </si>
  <si>
    <t>2,479</t>
  </si>
  <si>
    <t>(1,412)*</t>
  </si>
  <si>
    <t>-945.6</t>
  </si>
  <si>
    <t>(5,246)</t>
  </si>
  <si>
    <t>-134.2</t>
  </si>
  <si>
    <t>(5,210)</t>
  </si>
  <si>
    <t>744.9</t>
  </si>
  <si>
    <t>(2,477)</t>
  </si>
  <si>
    <t>497.7</t>
  </si>
  <si>
    <t>(2,543)</t>
  </si>
  <si>
    <t>2,361</t>
  </si>
  <si>
    <t>(3,357)</t>
  </si>
  <si>
    <t>3,275</t>
  </si>
  <si>
    <t>(3,524)</t>
  </si>
  <si>
    <t>-6,947</t>
  </si>
  <si>
    <t>(2,955)**</t>
  </si>
  <si>
    <t>-6,548</t>
  </si>
  <si>
    <t>(2,931)**</t>
  </si>
  <si>
    <t>-487.9</t>
  </si>
  <si>
    <t>(8,700)</t>
  </si>
  <si>
    <t>-350.0</t>
  </si>
  <si>
    <t>(8,666)</t>
  </si>
  <si>
    <t>2,087</t>
  </si>
  <si>
    <t>(2,646)</t>
  </si>
  <si>
    <t>2,881</t>
  </si>
  <si>
    <t>(2,632)</t>
  </si>
  <si>
    <t>-8,941</t>
  </si>
  <si>
    <t>(4,483)**</t>
  </si>
  <si>
    <t>-8,822</t>
  </si>
  <si>
    <t>(4,576)*</t>
  </si>
  <si>
    <t>-660.7</t>
  </si>
  <si>
    <t>(2,087)</t>
  </si>
  <si>
    <t>-957.3</t>
  </si>
  <si>
    <t>(2,004)</t>
  </si>
  <si>
    <t>15,807</t>
  </si>
  <si>
    <t>(11,020)</t>
  </si>
  <si>
    <t>10,528</t>
  </si>
  <si>
    <t>(10,821)</t>
  </si>
  <si>
    <t>16,440</t>
  </si>
  <si>
    <t>(7,765)**</t>
  </si>
  <si>
    <t>15,946</t>
  </si>
  <si>
    <t>(7,971)**</t>
  </si>
  <si>
    <t>206,169</t>
  </si>
  <si>
    <t>(176,315)</t>
  </si>
  <si>
    <t>187,368</t>
  </si>
  <si>
    <t>(166,318)</t>
  </si>
  <si>
    <t>55,601</t>
  </si>
  <si>
    <t>(106,630)</t>
  </si>
  <si>
    <t>40,868</t>
  </si>
  <si>
    <t>(102,196)</t>
  </si>
  <si>
    <t>131,360</t>
  </si>
  <si>
    <t>(114,190)</t>
  </si>
  <si>
    <t>120,870</t>
  </si>
  <si>
    <t>(107,326)</t>
  </si>
  <si>
    <t>75,221</t>
  </si>
  <si>
    <t>(117,554)</t>
  </si>
  <si>
    <t>60,880</t>
  </si>
  <si>
    <t>(110,275)</t>
  </si>
  <si>
    <t>-205,972</t>
  </si>
  <si>
    <t>(140,243)</t>
  </si>
  <si>
    <t>-185,174</t>
  </si>
  <si>
    <t>(137,792)</t>
  </si>
  <si>
    <t>355,645</t>
  </si>
  <si>
    <t>(164,187)**</t>
  </si>
  <si>
    <t>356,356</t>
  </si>
  <si>
    <t>(163,430)**</t>
  </si>
  <si>
    <t>153,717</t>
  </si>
  <si>
    <t>(109,064)</t>
  </si>
  <si>
    <t>134,992</t>
  </si>
  <si>
    <t>(102,374)</t>
  </si>
  <si>
    <t>101,549</t>
  </si>
  <si>
    <t>(114,787)</t>
  </si>
  <si>
    <t>89,681</t>
  </si>
  <si>
    <t>(107,020)</t>
  </si>
  <si>
    <t>170,726</t>
  </si>
  <si>
    <t>(124,972)</t>
  </si>
  <si>
    <t>154,561</t>
  </si>
  <si>
    <t>(117,040)</t>
  </si>
  <si>
    <t>-36,353</t>
  </si>
  <si>
    <t>(98,096)</t>
  </si>
  <si>
    <t>-35,839</t>
  </si>
  <si>
    <t>(97,787)</t>
  </si>
  <si>
    <t>-56,729</t>
  </si>
  <si>
    <t>(149,641)</t>
  </si>
  <si>
    <t>-56,825</t>
  </si>
  <si>
    <t>(143,397)</t>
  </si>
  <si>
    <t>2.region</t>
  </si>
  <si>
    <t>-9,311</t>
  </si>
  <si>
    <t>(3,578)**</t>
  </si>
  <si>
    <t>-9,637</t>
  </si>
  <si>
    <t>(3,605)***</t>
  </si>
  <si>
    <t>Regional F.E.:</t>
  </si>
  <si>
    <t>3.region</t>
  </si>
  <si>
    <t>-5,286</t>
  </si>
  <si>
    <t>(2,929)*</t>
  </si>
  <si>
    <t>-5,940</t>
  </si>
  <si>
    <t>(2,900)**</t>
  </si>
  <si>
    <t>1.region</t>
  </si>
  <si>
    <t>4.region</t>
  </si>
  <si>
    <t>-5,664</t>
  </si>
  <si>
    <t>(3,030)*</t>
  </si>
  <si>
    <t>-6,388</t>
  </si>
  <si>
    <t>(3,068)**</t>
  </si>
  <si>
    <t>5.region</t>
  </si>
  <si>
    <t>-9,572</t>
  </si>
  <si>
    <t>(5,300)*</t>
  </si>
  <si>
    <t>-9,725</t>
  </si>
  <si>
    <t>(5,428)*</t>
  </si>
  <si>
    <t>6.region</t>
  </si>
  <si>
    <t>-5,150</t>
  </si>
  <si>
    <t>(2,488)**</t>
  </si>
  <si>
    <t>-5,689</t>
  </si>
  <si>
    <t>(2,448)**</t>
  </si>
  <si>
    <t>7.region</t>
  </si>
  <si>
    <t>2,981</t>
  </si>
  <si>
    <t>(3,192)</t>
  </si>
  <si>
    <t>2,257</t>
  </si>
  <si>
    <t>(3,193)</t>
  </si>
  <si>
    <t>8.region</t>
  </si>
  <si>
    <t>4,137</t>
  </si>
  <si>
    <t>(3,621)</t>
  </si>
  <si>
    <t>3,261</t>
  </si>
  <si>
    <t>(3,569)</t>
  </si>
  <si>
    <t>9.region</t>
  </si>
  <si>
    <t>-6,721</t>
  </si>
  <si>
    <t>(3,552)*</t>
  </si>
  <si>
    <t>-7,085</t>
  </si>
  <si>
    <t>(3,636)*</t>
  </si>
  <si>
    <t>10.region</t>
  </si>
  <si>
    <t>-1,373</t>
  </si>
  <si>
    <t>(2,510)</t>
  </si>
  <si>
    <t>-1,693</t>
  </si>
  <si>
    <t>(2,491)</t>
  </si>
  <si>
    <t>11.region</t>
  </si>
  <si>
    <t>-3,544</t>
  </si>
  <si>
    <t>(2,445)</t>
  </si>
  <si>
    <t>-3,702</t>
  </si>
  <si>
    <t>(2,519)</t>
  </si>
  <si>
    <t>12.region</t>
  </si>
  <si>
    <t>-5,980</t>
  </si>
  <si>
    <t>(5,760)</t>
  </si>
  <si>
    <t>-5,837</t>
  </si>
  <si>
    <t>(5,781)</t>
  </si>
  <si>
    <t>Constant</t>
  </si>
  <si>
    <t>-116,044</t>
  </si>
  <si>
    <t>(111,258)</t>
  </si>
  <si>
    <t>-89,539</t>
  </si>
  <si>
    <t>(103,664)</t>
  </si>
  <si>
    <t>Observations</t>
  </si>
  <si>
    <t>192</t>
  </si>
  <si>
    <t>Adjusted R-squared</t>
  </si>
  <si>
    <t>0.497</t>
  </si>
  <si>
    <t>0.483</t>
  </si>
  <si>
    <t>Robust standard errors in parentheses</t>
  </si>
  <si>
    <t>*** p&lt;0.01, ** p&lt;0.05, * p&lt;0.1</t>
  </si>
  <si>
    <t>Negotiated Levels</t>
  </si>
  <si>
    <t>Adjusted Levels</t>
  </si>
  <si>
    <t>PY 2017 - 2020 (Reporting 2018 - 2021)</t>
  </si>
  <si>
    <t>PY 2021/Reporting 2022 (two quarters)</t>
  </si>
  <si>
    <t>Region 1</t>
  </si>
  <si>
    <t>Region 2</t>
  </si>
  <si>
    <t>Region 3</t>
  </si>
  <si>
    <t>Region 4</t>
  </si>
  <si>
    <t>Region 5</t>
  </si>
  <si>
    <t>Region 6</t>
  </si>
  <si>
    <t>Region 7</t>
  </si>
  <si>
    <t>Region 8</t>
  </si>
  <si>
    <t>Region 9</t>
  </si>
  <si>
    <t>Region 10</t>
  </si>
  <si>
    <t>Region 11</t>
  </si>
  <si>
    <t>Region 12</t>
  </si>
  <si>
    <t>Predict</t>
  </si>
  <si>
    <t>Predict - Actual</t>
  </si>
  <si>
    <r>
      <t xml:space="preserve">Adjust factor 
</t>
    </r>
    <r>
      <rPr>
        <i/>
        <sz val="11"/>
        <rFont val="Calibri"/>
        <family val="2"/>
      </rPr>
      <t>(= Adjusted prediction - Negotiated prediction)</t>
    </r>
  </si>
  <si>
    <t>Prediction error (RMSE)</t>
  </si>
  <si>
    <r>
      <t xml:space="preserve">Indicator score
</t>
    </r>
    <r>
      <rPr>
        <i/>
        <sz val="11"/>
        <rFont val="Calibri"/>
        <family val="2"/>
      </rPr>
      <t>(=Adjusted prediction / Actual)</t>
    </r>
  </si>
  <si>
    <t>me: dislocated_worker program</t>
  </si>
  <si>
    <t>0.114</t>
  </si>
  <si>
    <t>(0.131)</t>
  </si>
  <si>
    <t>0.0893</t>
  </si>
  <si>
    <t>(0.132)</t>
  </si>
  <si>
    <t>-1,894</t>
  </si>
  <si>
    <t>(1,711)</t>
  </si>
  <si>
    <t>-1,796</t>
  </si>
  <si>
    <t>(1,712)</t>
  </si>
  <si>
    <t>-4,100</t>
  </si>
  <si>
    <t>(16,372)</t>
  </si>
  <si>
    <t>-5,757</t>
  </si>
  <si>
    <t>(16,827)</t>
  </si>
  <si>
    <t>-4,090</t>
  </si>
  <si>
    <t>(15,750)</t>
  </si>
  <si>
    <t>-5,131</t>
  </si>
  <si>
    <t>(16,150)</t>
  </si>
  <si>
    <t>-8,325</t>
  </si>
  <si>
    <t>(16,059)</t>
  </si>
  <si>
    <t>-9,662</t>
  </si>
  <si>
    <t>(16,461)</t>
  </si>
  <si>
    <t>-3,960</t>
  </si>
  <si>
    <t>(16,146)</t>
  </si>
  <si>
    <t>-4,615</t>
  </si>
  <si>
    <t>(16,412)</t>
  </si>
  <si>
    <t>-9,498</t>
  </si>
  <si>
    <t>(16,161)</t>
  </si>
  <si>
    <t>-11,033</t>
  </si>
  <si>
    <t>(16,534)</t>
  </si>
  <si>
    <t>13,299</t>
  </si>
  <si>
    <t>(7,332)*</t>
  </si>
  <si>
    <t>-255.4</t>
  </si>
  <si>
    <t>(2,863)</t>
  </si>
  <si>
    <t>13,790</t>
  </si>
  <si>
    <t>(7,053)*</t>
  </si>
  <si>
    <t>14,040</t>
  </si>
  <si>
    <t>(7,497)*</t>
  </si>
  <si>
    <t>1,921</t>
  </si>
  <si>
    <t>(4,849)</t>
  </si>
  <si>
    <t>12,654</t>
  </si>
  <si>
    <t>(5,799)**</t>
  </si>
  <si>
    <t>9,863</t>
  </si>
  <si>
    <t>(5,988)</t>
  </si>
  <si>
    <t>-777.7</t>
  </si>
  <si>
    <t>(2,873)</t>
  </si>
  <si>
    <t>-568.3</t>
  </si>
  <si>
    <t>(2,861)</t>
  </si>
  <si>
    <t>-2,595</t>
  </si>
  <si>
    <t>(3,274)</t>
  </si>
  <si>
    <t>-2,462</t>
  </si>
  <si>
    <t>(3,299)</t>
  </si>
  <si>
    <t>2,103</t>
  </si>
  <si>
    <t>(6,348)</t>
  </si>
  <si>
    <t>1,974</t>
  </si>
  <si>
    <t>(6,502)</t>
  </si>
  <si>
    <t>3,634</t>
  </si>
  <si>
    <t>(3,923)</t>
  </si>
  <si>
    <t>4,430</t>
  </si>
  <si>
    <t>(3,912)</t>
  </si>
  <si>
    <t>554.5</t>
  </si>
  <si>
    <t>(3,627)</t>
  </si>
  <si>
    <t>801.6</t>
  </si>
  <si>
    <t>(3,742)</t>
  </si>
  <si>
    <t>9,666</t>
  </si>
  <si>
    <t>(5,980)</t>
  </si>
  <si>
    <t>9,893</t>
  </si>
  <si>
    <t>(6,183)</t>
  </si>
  <si>
    <t>-48,684</t>
  </si>
  <si>
    <t>(44,341)</t>
  </si>
  <si>
    <t>-54,796</t>
  </si>
  <si>
    <t>(45,352)</t>
  </si>
  <si>
    <t>2,300</t>
  </si>
  <si>
    <t>(15,994)</t>
  </si>
  <si>
    <t>1,298</t>
  </si>
  <si>
    <t>(16,171)</t>
  </si>
  <si>
    <t>6,050</t>
  </si>
  <si>
    <t>(15,287)</t>
  </si>
  <si>
    <t>7,707</t>
  </si>
  <si>
    <t>(15,573)</t>
  </si>
  <si>
    <t>221.2</t>
  </si>
  <si>
    <t>(1,966)</t>
  </si>
  <si>
    <t>-169.2</t>
  </si>
  <si>
    <t>(2,007)</t>
  </si>
  <si>
    <t>-3,240</t>
  </si>
  <si>
    <t>(2,394)</t>
  </si>
  <si>
    <t>-3,741</t>
  </si>
  <si>
    <t>(2,402)</t>
  </si>
  <si>
    <t>-2,613</t>
  </si>
  <si>
    <t>(1,563)*</t>
  </si>
  <si>
    <t>-2,228</t>
  </si>
  <si>
    <t>(1,582)</t>
  </si>
  <si>
    <t>1,007</t>
  </si>
  <si>
    <t>(4,192)</t>
  </si>
  <si>
    <t>1,962</t>
  </si>
  <si>
    <t>(4,271)</t>
  </si>
  <si>
    <t>-206.8</t>
  </si>
  <si>
    <t>(4,927)</t>
  </si>
  <si>
    <t>-1,401</t>
  </si>
  <si>
    <t>(4,887)</t>
  </si>
  <si>
    <t>-3,188</t>
  </si>
  <si>
    <t>(3,523)</t>
  </si>
  <si>
    <t>-3,246</t>
  </si>
  <si>
    <t>(3,548)</t>
  </si>
  <si>
    <t>-12,161</t>
  </si>
  <si>
    <t>(4,709)**</t>
  </si>
  <si>
    <t>-11,384</t>
  </si>
  <si>
    <t>(4,733)**</t>
  </si>
  <si>
    <t>16,397</t>
  </si>
  <si>
    <t>(10,605)</t>
  </si>
  <si>
    <t>18,031</t>
  </si>
  <si>
    <t>(10,600)*</t>
  </si>
  <si>
    <t>222.2</t>
  </si>
  <si>
    <t>(2,783)</t>
  </si>
  <si>
    <t>-129.0</t>
  </si>
  <si>
    <t>(2,872)</t>
  </si>
  <si>
    <t>-10,349</t>
  </si>
  <si>
    <t>(6,311)</t>
  </si>
  <si>
    <t>-12,372</t>
  </si>
  <si>
    <t>(6,993)*</t>
  </si>
  <si>
    <t>3,881</t>
  </si>
  <si>
    <t>(3,414)</t>
  </si>
  <si>
    <t>3,944</t>
  </si>
  <si>
    <t>(3,438)</t>
  </si>
  <si>
    <t>17,890</t>
  </si>
  <si>
    <t>(8,464)**</t>
  </si>
  <si>
    <t>21,157</t>
  </si>
  <si>
    <t>(8,110)**</t>
  </si>
  <si>
    <t>-4,729</t>
  </si>
  <si>
    <t>(15,251)</t>
  </si>
  <si>
    <t>-3,269</t>
  </si>
  <si>
    <t>(14,855)</t>
  </si>
  <si>
    <t>202,617</t>
  </si>
  <si>
    <t>(321,796)</t>
  </si>
  <si>
    <t>265,736</t>
  </si>
  <si>
    <t>(322,187)</t>
  </si>
  <si>
    <t>253,591</t>
  </si>
  <si>
    <t>(211,900)</t>
  </si>
  <si>
    <t>257,183</t>
  </si>
  <si>
    <t>(212,675)</t>
  </si>
  <si>
    <t>318,817</t>
  </si>
  <si>
    <t>(218,338)</t>
  </si>
  <si>
    <t>343,801</t>
  </si>
  <si>
    <t>(217,721)</t>
  </si>
  <si>
    <t>317,484</t>
  </si>
  <si>
    <t>(233,685)</t>
  </si>
  <si>
    <t>345,577</t>
  </si>
  <si>
    <t>(231,894)</t>
  </si>
  <si>
    <t>-110,164</t>
  </si>
  <si>
    <t>(211,422)</t>
  </si>
  <si>
    <t>-90,045</t>
  </si>
  <si>
    <t>(211,749)</t>
  </si>
  <si>
    <t>696,715</t>
  </si>
  <si>
    <t>(320,371)**</t>
  </si>
  <si>
    <t>662,178</t>
  </si>
  <si>
    <t>(321,055)**</t>
  </si>
  <si>
    <t>439,707</t>
  </si>
  <si>
    <t>(207,703)**</t>
  </si>
  <si>
    <t>439,346</t>
  </si>
  <si>
    <t>(207,418)**</t>
  </si>
  <si>
    <t>332,049</t>
  </si>
  <si>
    <t>(219,710)</t>
  </si>
  <si>
    <t>350,656</t>
  </si>
  <si>
    <t>(219,578)</t>
  </si>
  <si>
    <t>408,027</t>
  </si>
  <si>
    <t>(246,533)</t>
  </si>
  <si>
    <t>433,744</t>
  </si>
  <si>
    <t>(244,392)*</t>
  </si>
  <si>
    <t>49,811</t>
  </si>
  <si>
    <t>(204,763)</t>
  </si>
  <si>
    <t>14,983</t>
  </si>
  <si>
    <t>(200,257)</t>
  </si>
  <si>
    <t>329,549</t>
  </si>
  <si>
    <t>(237,511)</t>
  </si>
  <si>
    <t>341,726</t>
  </si>
  <si>
    <t>(236,475)</t>
  </si>
  <si>
    <t>1,607</t>
  </si>
  <si>
    <t>(6,678)</t>
  </si>
  <si>
    <t>100.9</t>
  </si>
  <si>
    <t>(6,772)</t>
  </si>
  <si>
    <t>-1,059</t>
  </si>
  <si>
    <t>(5,220)</t>
  </si>
  <si>
    <t>-1,305</t>
  </si>
  <si>
    <t>(5,158)</t>
  </si>
  <si>
    <t>978.2</t>
  </si>
  <si>
    <t>(5,569)</t>
  </si>
  <si>
    <t>-489.1</t>
  </si>
  <si>
    <t>(5,573)</t>
  </si>
  <si>
    <t>-17,370</t>
  </si>
  <si>
    <t>(8,845)*</t>
  </si>
  <si>
    <t>-15,112</t>
  </si>
  <si>
    <t>(9,068)*</t>
  </si>
  <si>
    <t>-3,744</t>
  </si>
  <si>
    <t>(4,628)</t>
  </si>
  <si>
    <t>-4,293</t>
  </si>
  <si>
    <t>(4,465)</t>
  </si>
  <si>
    <t>2,319</t>
  </si>
  <si>
    <t>(5,503)</t>
  </si>
  <si>
    <t>1,678</t>
  </si>
  <si>
    <t>(5,365)</t>
  </si>
  <si>
    <t>-1,131</t>
  </si>
  <si>
    <t>(5,752)</t>
  </si>
  <si>
    <t>-1,006</t>
  </si>
  <si>
    <t>(5,487)</t>
  </si>
  <si>
    <t>-393.4</t>
  </si>
  <si>
    <t>(6,569)</t>
  </si>
  <si>
    <t>-2,321</t>
  </si>
  <si>
    <t>(6,726)</t>
  </si>
  <si>
    <t>-3,860</t>
  </si>
  <si>
    <t>(4,118)</t>
  </si>
  <si>
    <t>-4,421</t>
  </si>
  <si>
    <t>(3,985)</t>
  </si>
  <si>
    <t>1,425</t>
  </si>
  <si>
    <t>(4,415)</t>
  </si>
  <si>
    <t>823.9</t>
  </si>
  <si>
    <t>(4,439)</t>
  </si>
  <si>
    <t>-18,205</t>
  </si>
  <si>
    <t>(9,597)*</t>
  </si>
  <si>
    <t>-14,232</t>
  </si>
  <si>
    <t>(9,804)</t>
  </si>
  <si>
    <t>-336,785</t>
  </si>
  <si>
    <t>(212,810)</t>
  </si>
  <si>
    <t>-338,862</t>
  </si>
  <si>
    <t>(212,758)</t>
  </si>
  <si>
    <t>0.388</t>
  </si>
  <si>
    <t>0.377</t>
  </si>
  <si>
    <t>me: youth program</t>
  </si>
  <si>
    <t>(5)</t>
  </si>
  <si>
    <t>(6)</t>
  </si>
  <si>
    <t>c</t>
  </si>
  <si>
    <t>(8)</t>
  </si>
  <si>
    <t>(9)</t>
  </si>
  <si>
    <t>(10)</t>
  </si>
  <si>
    <t>(11)</t>
  </si>
  <si>
    <t>(12)</t>
  </si>
  <si>
    <t>(13)</t>
  </si>
  <si>
    <t>(14)</t>
  </si>
  <si>
    <t>(15)</t>
  </si>
  <si>
    <t>(16)</t>
  </si>
  <si>
    <t>Model_3</t>
  </si>
  <si>
    <t>Model_4</t>
  </si>
  <si>
    <t>Model_5</t>
  </si>
  <si>
    <t>Model_6</t>
  </si>
  <si>
    <t>Model_7</t>
  </si>
  <si>
    <t>Model_8</t>
  </si>
  <si>
    <t>0.230</t>
  </si>
  <si>
    <t>(0.183)</t>
  </si>
  <si>
    <t>0.249</t>
  </si>
  <si>
    <t>(0.185)</t>
  </si>
  <si>
    <t>0.260</t>
  </si>
  <si>
    <t>(0.182)</t>
  </si>
  <si>
    <t>0.276</t>
  </si>
  <si>
    <t>0.238</t>
  </si>
  <si>
    <t>(0.189)</t>
  </si>
  <si>
    <t>0.270</t>
  </si>
  <si>
    <t>(0.184)</t>
  </si>
  <si>
    <t>0.287</t>
  </si>
  <si>
    <t>(0.186)</t>
  </si>
  <si>
    <t>-1,369</t>
  </si>
  <si>
    <t>(808.6)*</t>
  </si>
  <si>
    <t>-1,315</t>
  </si>
  <si>
    <t>(841.1)</t>
  </si>
  <si>
    <t>-1,331</t>
  </si>
  <si>
    <t>(814.2)</t>
  </si>
  <si>
    <t>-1,287</t>
  </si>
  <si>
    <t>(842.9)</t>
  </si>
  <si>
    <t>-1,392</t>
  </si>
  <si>
    <t>(793.6)*</t>
  </si>
  <si>
    <t>-1,338</t>
  </si>
  <si>
    <t>(827.0)</t>
  </si>
  <si>
    <t>-1,356</t>
  </si>
  <si>
    <t>(800.4)*</t>
  </si>
  <si>
    <t>-1,311</t>
  </si>
  <si>
    <t>(829.7)</t>
  </si>
  <si>
    <t>17,863</t>
  </si>
  <si>
    <t>(6,326)***</t>
  </si>
  <si>
    <t>17,114</t>
  </si>
  <si>
    <t>(6,448)***</t>
  </si>
  <si>
    <t>18,056</t>
  </si>
  <si>
    <t>(6,244)***</t>
  </si>
  <si>
    <t>17,283</t>
  </si>
  <si>
    <t>(6,363)***</t>
  </si>
  <si>
    <t>18,324</t>
  </si>
  <si>
    <t>(6,265)***</t>
  </si>
  <si>
    <t>17,653</t>
  </si>
  <si>
    <t>(6,384)***</t>
  </si>
  <si>
    <t>566.4</t>
  </si>
  <si>
    <t>(843.0)</t>
  </si>
  <si>
    <t>628.2</t>
  </si>
  <si>
    <t>(863.7)</t>
  </si>
  <si>
    <t>18,523</t>
  </si>
  <si>
    <t>(6,167)***</t>
  </si>
  <si>
    <t>17,833</t>
  </si>
  <si>
    <t>(6,287)***</t>
  </si>
  <si>
    <t>574.8</t>
  </si>
  <si>
    <t>(847.1)</t>
  </si>
  <si>
    <t>642.4</t>
  </si>
  <si>
    <t>(867.3)</t>
  </si>
  <si>
    <t>4,663</t>
  </si>
  <si>
    <t>(3,423)</t>
  </si>
  <si>
    <t>2,143</t>
  </si>
  <si>
    <t>(1,275)*</t>
  </si>
  <si>
    <t>4,172</t>
  </si>
  <si>
    <t>(3,413)</t>
  </si>
  <si>
    <t>2,047</t>
  </si>
  <si>
    <t>(1,247)</t>
  </si>
  <si>
    <t>4,869</t>
  </si>
  <si>
    <t>(3,453)</t>
  </si>
  <si>
    <t>2,210</t>
  </si>
  <si>
    <t>(1,286)*</t>
  </si>
  <si>
    <t>4,389</t>
  </si>
  <si>
    <t>(3,440)</t>
  </si>
  <si>
    <t>2,118</t>
  </si>
  <si>
    <t>(1,259)*</t>
  </si>
  <si>
    <t>2,675</t>
  </si>
  <si>
    <t>(3,455)</t>
  </si>
  <si>
    <t>2,258</t>
  </si>
  <si>
    <t>(3,464)</t>
  </si>
  <si>
    <t>2,829</t>
  </si>
  <si>
    <t>(3,445)</t>
  </si>
  <si>
    <t>2,421</t>
  </si>
  <si>
    <t>(3,448)</t>
  </si>
  <si>
    <t>2,587</t>
  </si>
  <si>
    <t>(3,435)</t>
  </si>
  <si>
    <t>234.9</t>
  </si>
  <si>
    <t>(1,548)</t>
  </si>
  <si>
    <t>2,209</t>
  </si>
  <si>
    <t>223.0</t>
  </si>
  <si>
    <t>(1,539)</t>
  </si>
  <si>
    <t>2,569</t>
  </si>
  <si>
    <t>(3,385)</t>
  </si>
  <si>
    <t>61.10</t>
  </si>
  <si>
    <t>(1,535)</t>
  </si>
  <si>
    <t>2,185</t>
  </si>
  <si>
    <t>(3,383)</t>
  </si>
  <si>
    <t>39.33</t>
  </si>
  <si>
    <t>(1,530)</t>
  </si>
  <si>
    <t>2,068</t>
  </si>
  <si>
    <t>(2,399)</t>
  </si>
  <si>
    <t>1,983</t>
  </si>
  <si>
    <t>(2,344)</t>
  </si>
  <si>
    <t>2,056</t>
  </si>
  <si>
    <t>(2,412)</t>
  </si>
  <si>
    <t>1,984</t>
  </si>
  <si>
    <t>(2,373)</t>
  </si>
  <si>
    <t>2,245</t>
  </si>
  <si>
    <t>(2,254)</t>
  </si>
  <si>
    <t>2,177</t>
  </si>
  <si>
    <t>(2,193)</t>
  </si>
  <si>
    <t>2,248</t>
  </si>
  <si>
    <t>(2,263)</t>
  </si>
  <si>
    <t>2,189</t>
  </si>
  <si>
    <t>(2,217)</t>
  </si>
  <si>
    <t>-1,433</t>
  </si>
  <si>
    <t>(1,028)</t>
  </si>
  <si>
    <t>-1,457</t>
  </si>
  <si>
    <t>(1,018)</t>
  </si>
  <si>
    <t>-1,362</t>
  </si>
  <si>
    <t>(1,035)</t>
  </si>
  <si>
    <t>-1,385</t>
  </si>
  <si>
    <t>(1,029)</t>
  </si>
  <si>
    <t>-1,365</t>
  </si>
  <si>
    <t>(981.0)</t>
  </si>
  <si>
    <t>-1,382</t>
  </si>
  <si>
    <t>(968.4)</t>
  </si>
  <si>
    <t>-1,288</t>
  </si>
  <si>
    <t>(986.4)</t>
  </si>
  <si>
    <t>(977.3)</t>
  </si>
  <si>
    <t>735.6</t>
  </si>
  <si>
    <t>(2,397)</t>
  </si>
  <si>
    <t>402.5</t>
  </si>
  <si>
    <t>(2,450)</t>
  </si>
  <si>
    <t>434.4</t>
  </si>
  <si>
    <t>(2,389)</t>
  </si>
  <si>
    <t>162.0</t>
  </si>
  <si>
    <t>(2,432)</t>
  </si>
  <si>
    <t>616.8</t>
  </si>
  <si>
    <t>(2,427)</t>
  </si>
  <si>
    <t>246.7</t>
  </si>
  <si>
    <t>(2,490)</t>
  </si>
  <si>
    <t>302.1</t>
  </si>
  <si>
    <t>(2,419)</t>
  </si>
  <si>
    <t>-5.033</t>
  </si>
  <si>
    <t>(2,472)</t>
  </si>
  <si>
    <t>1,890</t>
  </si>
  <si>
    <t>(3,315)</t>
  </si>
  <si>
    <t>1,340</t>
  </si>
  <si>
    <t>(3,250)</t>
  </si>
  <si>
    <t>1,743</t>
  </si>
  <si>
    <t>(3,277)</t>
  </si>
  <si>
    <t>1,281</t>
  </si>
  <si>
    <t>(3,175)</t>
  </si>
  <si>
    <t>2,155</t>
  </si>
  <si>
    <t>(3,333)</t>
  </si>
  <si>
    <t>1,604</t>
  </si>
  <si>
    <t>(3,269)</t>
  </si>
  <si>
    <t>2,028</t>
  </si>
  <si>
    <t>(3,280)</t>
  </si>
  <si>
    <t>1,558</t>
  </si>
  <si>
    <t>(3,180)</t>
  </si>
  <si>
    <t>3,366</t>
  </si>
  <si>
    <t>(5,404)</t>
  </si>
  <si>
    <t>3,772</t>
  </si>
  <si>
    <t>(5,507)</t>
  </si>
  <si>
    <t>3,647</t>
  </si>
  <si>
    <t>(5,433)</t>
  </si>
  <si>
    <t>3,982</t>
  </si>
  <si>
    <t>(5,540)</t>
  </si>
  <si>
    <t>12,388</t>
  </si>
  <si>
    <t>(4,193)***</t>
  </si>
  <si>
    <t>12,258</t>
  </si>
  <si>
    <t>(4,234)***</t>
  </si>
  <si>
    <t>12,925</t>
  </si>
  <si>
    <t>(4,260)***</t>
  </si>
  <si>
    <t>12,796</t>
  </si>
  <si>
    <t>(4,325)***</t>
  </si>
  <si>
    <t>12,238</t>
  </si>
  <si>
    <t>(4,171)***</t>
  </si>
  <si>
    <t>12,081</t>
  </si>
  <si>
    <t>(4,202)***</t>
  </si>
  <si>
    <t>12,769</t>
  </si>
  <si>
    <t>(4,236)***</t>
  </si>
  <si>
    <t>12,614</t>
  </si>
  <si>
    <t>(4,294)***</t>
  </si>
  <si>
    <t>-593.8</t>
  </si>
  <si>
    <t>(3,942)</t>
  </si>
  <si>
    <t>-600.7</t>
  </si>
  <si>
    <t>(4,015)</t>
  </si>
  <si>
    <t>-440.2</t>
  </si>
  <si>
    <t>(4,017)</t>
  </si>
  <si>
    <t>-451.5</t>
  </si>
  <si>
    <t>(4,079)</t>
  </si>
  <si>
    <t>-534.1</t>
  </si>
  <si>
    <t>(3,935)</t>
  </si>
  <si>
    <t>-533.7</t>
  </si>
  <si>
    <t>(4,018)</t>
  </si>
  <si>
    <t>-373.6</t>
  </si>
  <si>
    <t>(4,020)</t>
  </si>
  <si>
    <t>-379.2</t>
  </si>
  <si>
    <t>(4,092)</t>
  </si>
  <si>
    <t>-4,019</t>
  </si>
  <si>
    <t>(7,582)</t>
  </si>
  <si>
    <t>-3,866</t>
  </si>
  <si>
    <t>(7,802)</t>
  </si>
  <si>
    <t>-5,065</t>
  </si>
  <si>
    <t>(7,201)</t>
  </si>
  <si>
    <t>-4,898</t>
  </si>
  <si>
    <t>(7,368)</t>
  </si>
  <si>
    <t>-3,715</t>
  </si>
  <si>
    <t>(7,518)</t>
  </si>
  <si>
    <t>-3,513</t>
  </si>
  <si>
    <t>(7,761)</t>
  </si>
  <si>
    <t>-4,748</t>
  </si>
  <si>
    <t>(7,147)</t>
  </si>
  <si>
    <t>-4,536</t>
  </si>
  <si>
    <t>(7,337)</t>
  </si>
  <si>
    <t>-1,088</t>
  </si>
  <si>
    <t>(928.0)</t>
  </si>
  <si>
    <t>-1,101</t>
  </si>
  <si>
    <t>(931.2)</t>
  </si>
  <si>
    <t>-1,052</t>
  </si>
  <si>
    <t>(917.3)</t>
  </si>
  <si>
    <t>-1,065</t>
  </si>
  <si>
    <t>(919.8)</t>
  </si>
  <si>
    <t>-1,032</t>
  </si>
  <si>
    <t>(914.5)</t>
  </si>
  <si>
    <t>-1,039</t>
  </si>
  <si>
    <t>(917.7)</t>
  </si>
  <si>
    <t>-991.2</t>
  </si>
  <si>
    <t>(904.0)</t>
  </si>
  <si>
    <t>-998.9</t>
  </si>
  <si>
    <t>(906.6)</t>
  </si>
  <si>
    <t>2,487</t>
  </si>
  <si>
    <t>(854.8)***</t>
  </si>
  <si>
    <t>2,678</t>
  </si>
  <si>
    <t>(879.5)***</t>
  </si>
  <si>
    <t>2,654</t>
  </si>
  <si>
    <t>(858.7)***</t>
  </si>
  <si>
    <t>2,811</t>
  </si>
  <si>
    <t>(882.4)***</t>
  </si>
  <si>
    <t>2,473</t>
  </si>
  <si>
    <t>(849.4)***</t>
  </si>
  <si>
    <t>(876.0)***</t>
  </si>
  <si>
    <t>2,641</t>
  </si>
  <si>
    <t>(853.8)***</t>
  </si>
  <si>
    <t>2,809</t>
  </si>
  <si>
    <t>(879.7)***</t>
  </si>
  <si>
    <t>1,787</t>
  </si>
  <si>
    <t>(2,109)</t>
  </si>
  <si>
    <t>1,573</t>
  </si>
  <si>
    <t>(2,145)</t>
  </si>
  <si>
    <t>1,738</t>
  </si>
  <si>
    <t>(2,132)</t>
  </si>
  <si>
    <t>(2,162)</t>
  </si>
  <si>
    <t>1,803</t>
  </si>
  <si>
    <t>(2,106)</t>
  </si>
  <si>
    <t>1,577</t>
  </si>
  <si>
    <t>(2,146)</t>
  </si>
  <si>
    <t>1,755</t>
  </si>
  <si>
    <t>(2,130)</t>
  </si>
  <si>
    <t>1,562</t>
  </si>
  <si>
    <t>(2,163)</t>
  </si>
  <si>
    <t>-11,085</t>
  </si>
  <si>
    <t>(5,390)**</t>
  </si>
  <si>
    <t>-10,270</t>
  </si>
  <si>
    <t>(5,475)*</t>
  </si>
  <si>
    <t>-9,882</t>
  </si>
  <si>
    <t>(5,506)*</t>
  </si>
  <si>
    <t>-9,232</t>
  </si>
  <si>
    <t>(5,588)</t>
  </si>
  <si>
    <t>-11,399</t>
  </si>
  <si>
    <t>(5,365)**</t>
  </si>
  <si>
    <t>-10,571</t>
  </si>
  <si>
    <t>(5,444)*</t>
  </si>
  <si>
    <t>-10,208</t>
  </si>
  <si>
    <t>(5,493)*</t>
  </si>
  <si>
    <t>-9,539</t>
  </si>
  <si>
    <t>(5,568)*</t>
  </si>
  <si>
    <t>-1,553</t>
  </si>
  <si>
    <t>(1,147)</t>
  </si>
  <si>
    <t>-1,523</t>
  </si>
  <si>
    <t>(1,138)</t>
  </si>
  <si>
    <t>-1,538</t>
  </si>
  <si>
    <t>(1,141)</t>
  </si>
  <si>
    <t>-1,513</t>
  </si>
  <si>
    <t>(1,129)</t>
  </si>
  <si>
    <t>-1,507</t>
  </si>
  <si>
    <t>(1,128)</t>
  </si>
  <si>
    <t>-1,469</t>
  </si>
  <si>
    <t>(1,122)</t>
  </si>
  <si>
    <t>-1,488</t>
  </si>
  <si>
    <t>(1,121)</t>
  </si>
  <si>
    <t>-1,456</t>
  </si>
  <si>
    <t>(1,112)</t>
  </si>
  <si>
    <t>-425.2</t>
  </si>
  <si>
    <t>(6,059)</t>
  </si>
  <si>
    <t>-43.01</t>
  </si>
  <si>
    <t>(6,163)</t>
  </si>
  <si>
    <t>-558.1</t>
  </si>
  <si>
    <t>(6,111)</t>
  </si>
  <si>
    <t>-228.5</t>
  </si>
  <si>
    <t>(6,192)</t>
  </si>
  <si>
    <t>-851.1</t>
  </si>
  <si>
    <t>(5,917)</t>
  </si>
  <si>
    <t>-498.7</t>
  </si>
  <si>
    <t>(6,027)</t>
  </si>
  <si>
    <t>-1,022</t>
  </si>
  <si>
    <t>(5,962)</t>
  </si>
  <si>
    <t>-711.8</t>
  </si>
  <si>
    <t>(6,047)</t>
  </si>
  <si>
    <t>-2,873</t>
  </si>
  <si>
    <t>(1,150)**</t>
  </si>
  <si>
    <t>-2,966</t>
  </si>
  <si>
    <t>(1,142)**</t>
  </si>
  <si>
    <t>-2,783</t>
  </si>
  <si>
    <t>-2,866</t>
  </si>
  <si>
    <t>(1,130)**</t>
  </si>
  <si>
    <t>-2,711</t>
  </si>
  <si>
    <t>(1,158)**</t>
  </si>
  <si>
    <t>-2,790</t>
  </si>
  <si>
    <t>(1,143)**</t>
  </si>
  <si>
    <t>-2,606</t>
  </si>
  <si>
    <t>(1,147)**</t>
  </si>
  <si>
    <t>-2,678</t>
  </si>
  <si>
    <t>(1,128)**</t>
  </si>
  <si>
    <t>11,152</t>
  </si>
  <si>
    <t>(3,333)***</t>
  </si>
  <si>
    <t>11,409</t>
  </si>
  <si>
    <t>(3,371)***</t>
  </si>
  <si>
    <t>11,251</t>
  </si>
  <si>
    <t>(3,289)***</t>
  </si>
  <si>
    <t>11,466</t>
  </si>
  <si>
    <t>(3,334)***</t>
  </si>
  <si>
    <t>11,145</t>
  </si>
  <si>
    <t>(3,302)***</t>
  </si>
  <si>
    <t>11,417</t>
  </si>
  <si>
    <t>11,244</t>
  </si>
  <si>
    <t>(3,255)***</t>
  </si>
  <si>
    <t>11,475</t>
  </si>
  <si>
    <t>(3,295)***</t>
  </si>
  <si>
    <t>866.7</t>
  </si>
  <si>
    <t>(1,082)</t>
  </si>
  <si>
    <t>546.4</t>
  </si>
  <si>
    <t>(977.5)</t>
  </si>
  <si>
    <t>834.2</t>
  </si>
  <si>
    <t>(1,086)</t>
  </si>
  <si>
    <t>563.2</t>
  </si>
  <si>
    <t>(980.0)</t>
  </si>
  <si>
    <t>918.1</t>
  </si>
  <si>
    <t>(1,100)</t>
  </si>
  <si>
    <t>583.5</t>
  </si>
  <si>
    <t>(993.6)</t>
  </si>
  <si>
    <t>889.6</t>
  </si>
  <si>
    <t>(1,104)</t>
  </si>
  <si>
    <t>602.5</t>
  </si>
  <si>
    <t>(995.8)</t>
  </si>
  <si>
    <t>1,322</t>
  </si>
  <si>
    <t>(2,286)</t>
  </si>
  <si>
    <t>1,209</t>
  </si>
  <si>
    <t>(2,287)</t>
  </si>
  <si>
    <t>1,491</t>
  </si>
  <si>
    <t>(2,316)</t>
  </si>
  <si>
    <t>1,389</t>
  </si>
  <si>
    <t>(2,313)</t>
  </si>
  <si>
    <t>1,256</t>
  </si>
  <si>
    <t>(2,252)</t>
  </si>
  <si>
    <t>1,127</t>
  </si>
  <si>
    <t>(2,255)</t>
  </si>
  <si>
    <t>1,422</t>
  </si>
  <si>
    <t>(2,282)</t>
  </si>
  <si>
    <t>1,305</t>
  </si>
  <si>
    <t>(2,283)</t>
  </si>
  <si>
    <t>476.6</t>
  </si>
  <si>
    <t>(1,520)</t>
  </si>
  <si>
    <t>429.9</t>
  </si>
  <si>
    <t>(1,508)</t>
  </si>
  <si>
    <t>566.8</t>
  </si>
  <si>
    <t>(1,547)</t>
  </si>
  <si>
    <t>523.9</t>
  </si>
  <si>
    <t>(1,534)</t>
  </si>
  <si>
    <t>467.4</t>
  </si>
  <si>
    <t>416.5</t>
  </si>
  <si>
    <t>(1,512)</t>
  </si>
  <si>
    <t>557.9</t>
  </si>
  <si>
    <t>510.7</t>
  </si>
  <si>
    <t>-17,128</t>
  </si>
  <si>
    <t>(9,669)*</t>
  </si>
  <si>
    <t>-16,189</t>
  </si>
  <si>
    <t>(9,532)*</t>
  </si>
  <si>
    <t>-16,445</t>
  </si>
  <si>
    <t>(9,656)*</t>
  </si>
  <si>
    <t>-15,671</t>
  </si>
  <si>
    <t>(9,502)</t>
  </si>
  <si>
    <t>-17,170</t>
  </si>
  <si>
    <t>(9,639)*</t>
  </si>
  <si>
    <t>-16,175</t>
  </si>
  <si>
    <t>(9,515)*</t>
  </si>
  <si>
    <t>-16,482</t>
  </si>
  <si>
    <t>(9,628)*</t>
  </si>
  <si>
    <t>-15,650</t>
  </si>
  <si>
    <t>(9,487)</t>
  </si>
  <si>
    <t>-3,489</t>
  </si>
  <si>
    <t>(3,601)</t>
  </si>
  <si>
    <t>-3,468</t>
  </si>
  <si>
    <t>(3,600)</t>
  </si>
  <si>
    <t>-3,379</t>
  </si>
  <si>
    <t>(3,632)</t>
  </si>
  <si>
    <t>-3,364</t>
  </si>
  <si>
    <t>(3,631)</t>
  </si>
  <si>
    <t>-3,479</t>
  </si>
  <si>
    <t>(3,552)</t>
  </si>
  <si>
    <t>-3,455</t>
  </si>
  <si>
    <t>(3,542)</t>
  </si>
  <si>
    <t>-3,366</t>
  </si>
  <si>
    <t>(3,579)</t>
  </si>
  <si>
    <t>-3,350</t>
  </si>
  <si>
    <t>-5,355</t>
  </si>
  <si>
    <t>(6,941)</t>
  </si>
  <si>
    <t>-5,530</t>
  </si>
  <si>
    <t>(6,861)</t>
  </si>
  <si>
    <t>-5,187</t>
  </si>
  <si>
    <t>(7,294)</t>
  </si>
  <si>
    <t>-5,341</t>
  </si>
  <si>
    <t>(7,216)</t>
  </si>
  <si>
    <t>-5,942</t>
  </si>
  <si>
    <t>(6,879)</t>
  </si>
  <si>
    <t>-6,204</t>
  </si>
  <si>
    <t>(6,786)</t>
  </si>
  <si>
    <t>-5,822</t>
  </si>
  <si>
    <t>(7,231)</t>
  </si>
  <si>
    <t>-6,052</t>
  </si>
  <si>
    <t>(7,143)</t>
  </si>
  <si>
    <t>-260,792</t>
  </si>
  <si>
    <t>(186,061)</t>
  </si>
  <si>
    <t>-273,697</t>
  </si>
  <si>
    <t>(181,947)</t>
  </si>
  <si>
    <t>-281,728</t>
  </si>
  <si>
    <t>(183,854)</t>
  </si>
  <si>
    <t>-291,950</t>
  </si>
  <si>
    <t>(180,097)</t>
  </si>
  <si>
    <t>-252,578</t>
  </si>
  <si>
    <t>(184,352)</t>
  </si>
  <si>
    <t>-265,269</t>
  </si>
  <si>
    <t>(180,175)</t>
  </si>
  <si>
    <t>-273,065</t>
  </si>
  <si>
    <t>(182,369)</t>
  </si>
  <si>
    <t>-283,238</t>
  </si>
  <si>
    <t>(178,603)</t>
  </si>
  <si>
    <t>-135,053</t>
  </si>
  <si>
    <t>(125,413)</t>
  </si>
  <si>
    <t>-146,011</t>
  </si>
  <si>
    <t>(121,481)</t>
  </si>
  <si>
    <t>-131,439</t>
  </si>
  <si>
    <t>(123,695)</t>
  </si>
  <si>
    <t>-140,881</t>
  </si>
  <si>
    <t>(119,951)</t>
  </si>
  <si>
    <t>-140,266</t>
  </si>
  <si>
    <t>(126,206)</t>
  </si>
  <si>
    <t>-152,608</t>
  </si>
  <si>
    <t>(123,010)</t>
  </si>
  <si>
    <t>-137,049</t>
  </si>
  <si>
    <t>(124,556)</t>
  </si>
  <si>
    <t>-147,796</t>
  </si>
  <si>
    <t>(121,551)</t>
  </si>
  <si>
    <t>-171,963</t>
  </si>
  <si>
    <t>(111,457)</t>
  </si>
  <si>
    <t>-174,654</t>
  </si>
  <si>
    <t>(108,758)</t>
  </si>
  <si>
    <t>-169,941</t>
  </si>
  <si>
    <t>(108,619)</t>
  </si>
  <si>
    <t>-172,300</t>
  </si>
  <si>
    <t>(106,406)</t>
  </si>
  <si>
    <t>-175,794</t>
  </si>
  <si>
    <t>(112,036)</t>
  </si>
  <si>
    <t>-179,152</t>
  </si>
  <si>
    <t>(109,597)</t>
  </si>
  <si>
    <t>-174,072</t>
  </si>
  <si>
    <t>(109,261)</t>
  </si>
  <si>
    <t>-177,027</t>
  </si>
  <si>
    <t>(107,298)</t>
  </si>
  <si>
    <t>-201,650</t>
  </si>
  <si>
    <t>(111,149)*</t>
  </si>
  <si>
    <t>-204,301</t>
  </si>
  <si>
    <t>(108,285)*</t>
  </si>
  <si>
    <t>-200,029</t>
  </si>
  <si>
    <t>(108,262)*</t>
  </si>
  <si>
    <t>-202,340</t>
  </si>
  <si>
    <t>(105,919)*</t>
  </si>
  <si>
    <t>-203,693</t>
  </si>
  <si>
    <t>(111,253)*</t>
  </si>
  <si>
    <t>-206,780</t>
  </si>
  <si>
    <t>(108,525)*</t>
  </si>
  <si>
    <t>-202,226</t>
  </si>
  <si>
    <t>(108,378)*</t>
  </si>
  <si>
    <t>-204,937</t>
  </si>
  <si>
    <t>(106,176)*</t>
  </si>
  <si>
    <t>-166,598</t>
  </si>
  <si>
    <t>(126,949)</t>
  </si>
  <si>
    <t>-164,885</t>
  </si>
  <si>
    <t>(126,978)</t>
  </si>
  <si>
    <t>-183,428</t>
  </si>
  <si>
    <t>(131,194)</t>
  </si>
  <si>
    <t>-181,373</t>
  </si>
  <si>
    <t>(131,151)</t>
  </si>
  <si>
    <t>-164,362</t>
  </si>
  <si>
    <t>(126,232)</t>
  </si>
  <si>
    <t>-162,250</t>
  </si>
  <si>
    <t>(126,090)</t>
  </si>
  <si>
    <t>-181,200</t>
  </si>
  <si>
    <t>(130,402)</t>
  </si>
  <si>
    <t>-178,761</t>
  </si>
  <si>
    <t>(130,204)</t>
  </si>
  <si>
    <t>43,169</t>
  </si>
  <si>
    <t>(142,599)</t>
  </si>
  <si>
    <t>29,902</t>
  </si>
  <si>
    <t>(142,590)</t>
  </si>
  <si>
    <t>29,843</t>
  </si>
  <si>
    <t>(142,439)</t>
  </si>
  <si>
    <t>19,042</t>
  </si>
  <si>
    <t>(142,024)</t>
  </si>
  <si>
    <t>44,647</t>
  </si>
  <si>
    <t>(141,789)</t>
  </si>
  <si>
    <t>30,706</t>
  </si>
  <si>
    <t>(142,167)</t>
  </si>
  <si>
    <t>31,290</t>
  </si>
  <si>
    <t>(141,858)</t>
  </si>
  <si>
    <t>19,778</t>
  </si>
  <si>
    <t>(141,841)</t>
  </si>
  <si>
    <t>-169,521</t>
  </si>
  <si>
    <t>(93,028)*</t>
  </si>
  <si>
    <t>-171,185</t>
  </si>
  <si>
    <t>(91,164)*</t>
  </si>
  <si>
    <t>-179,942</t>
  </si>
  <si>
    <t>(90,569)**</t>
  </si>
  <si>
    <t>-180,985</t>
  </si>
  <si>
    <t>(89,153)**</t>
  </si>
  <si>
    <t>-173,926</t>
  </si>
  <si>
    <t>(92,933)*</t>
  </si>
  <si>
    <t>-176,264</t>
  </si>
  <si>
    <t>(91,203)*</t>
  </si>
  <si>
    <t>-184,840</t>
  </si>
  <si>
    <t>(90,391)**</t>
  </si>
  <si>
    <t>-186,451</t>
  </si>
  <si>
    <t>(89,075)**</t>
  </si>
  <si>
    <t>-157,409</t>
  </si>
  <si>
    <t>(106,655)</t>
  </si>
  <si>
    <t>-161,402</t>
  </si>
  <si>
    <t>(103,802)</t>
  </si>
  <si>
    <t>-156,631</t>
  </si>
  <si>
    <t>(103,614)</t>
  </si>
  <si>
    <t>-160,052</t>
  </si>
  <si>
    <t>(101,279)</t>
  </si>
  <si>
    <t>-160,876</t>
  </si>
  <si>
    <t>(107,341)</t>
  </si>
  <si>
    <t>-165,575</t>
  </si>
  <si>
    <t>(104,794)</t>
  </si>
  <si>
    <t>-160,382</t>
  </si>
  <si>
    <t>(104,352)</t>
  </si>
  <si>
    <t>-164,446</t>
  </si>
  <si>
    <t>(102,319)</t>
  </si>
  <si>
    <t>-234,232</t>
  </si>
  <si>
    <t>(118,867)*</t>
  </si>
  <si>
    <t>-235,957</t>
  </si>
  <si>
    <t>(116,706)**</t>
  </si>
  <si>
    <t>-233,041</t>
  </si>
  <si>
    <t>(115,836)**</t>
  </si>
  <si>
    <t>-234,549</t>
  </si>
  <si>
    <t>(114,213)**</t>
  </si>
  <si>
    <t>-237,171</t>
  </si>
  <si>
    <t>(120,081)*</t>
  </si>
  <si>
    <t>-239,386</t>
  </si>
  <si>
    <t>(118,147)**</t>
  </si>
  <si>
    <t>-236,214</t>
  </si>
  <si>
    <t>(117,145)**</t>
  </si>
  <si>
    <t>-238,156</t>
  </si>
  <si>
    <t>(115,734)**</t>
  </si>
  <si>
    <t>91,859</t>
  </si>
  <si>
    <t>(96,515)</t>
  </si>
  <si>
    <t>81,588</t>
  </si>
  <si>
    <t>(90,137)</t>
  </si>
  <si>
    <t>97,993</t>
  </si>
  <si>
    <t>(95,982)</t>
  </si>
  <si>
    <t>89,045</t>
  </si>
  <si>
    <t>(89,714)</t>
  </si>
  <si>
    <t>76,660</t>
  </si>
  <si>
    <t>(85,833)</t>
  </si>
  <si>
    <t>63,767</t>
  </si>
  <si>
    <t>(79,096)</t>
  </si>
  <si>
    <t>81,582</t>
  </si>
  <si>
    <t>(85,298)</t>
  </si>
  <si>
    <t>70,299</t>
  </si>
  <si>
    <t>(78,722)</t>
  </si>
  <si>
    <t>-157,379</t>
  </si>
  <si>
    <t>(104,185)</t>
  </si>
  <si>
    <t>-152,633</t>
  </si>
  <si>
    <t>(102,885)</t>
  </si>
  <si>
    <t>-158,627</t>
  </si>
  <si>
    <t>(100,515)</t>
  </si>
  <si>
    <t>-154,549</t>
  </si>
  <si>
    <t>(99,963)</t>
  </si>
  <si>
    <t>-162,870</t>
  </si>
  <si>
    <t>(105,462)</t>
  </si>
  <si>
    <t>-158,520</t>
  </si>
  <si>
    <t>(104,039)</t>
  </si>
  <si>
    <t>-164,596</t>
  </si>
  <si>
    <t>(101,915)</t>
  </si>
  <si>
    <t>-160,787</t>
  </si>
  <si>
    <t>(101,151)</t>
  </si>
  <si>
    <t>181.0</t>
  </si>
  <si>
    <t>(3,303)</t>
  </si>
  <si>
    <t>-1.697</t>
  </si>
  <si>
    <t>(3,265)</t>
  </si>
  <si>
    <t>-20.12</t>
  </si>
  <si>
    <t>(3,365)</t>
  </si>
  <si>
    <t>-168.2</t>
  </si>
  <si>
    <t>(3,331)</t>
  </si>
  <si>
    <t>188.4</t>
  </si>
  <si>
    <t>(3,295)</t>
  </si>
  <si>
    <t>-5.270</t>
  </si>
  <si>
    <t>(3,254)</t>
  </si>
  <si>
    <t>-14.46</t>
  </si>
  <si>
    <t>(3,359)</t>
  </si>
  <si>
    <t>-173.7</t>
  </si>
  <si>
    <t>(3,321)</t>
  </si>
  <si>
    <t>-1,689</t>
  </si>
  <si>
    <t>(2,376)</t>
  </si>
  <si>
    <t>-1,639</t>
  </si>
  <si>
    <t>(2,347)</t>
  </si>
  <si>
    <t>-1,497</t>
  </si>
  <si>
    <t>-1,462</t>
  </si>
  <si>
    <t>(2,348)</t>
  </si>
  <si>
    <t>(2,377)</t>
  </si>
  <si>
    <t>-1,776</t>
  </si>
  <si>
    <t>-1,630</t>
  </si>
  <si>
    <t>(2,381)</t>
  </si>
  <si>
    <t>-1,605</t>
  </si>
  <si>
    <t>(2,349)</t>
  </si>
  <si>
    <t>1,430</t>
  </si>
  <si>
    <t>(2,953)</t>
  </si>
  <si>
    <t>1,342</t>
  </si>
  <si>
    <t>(2,958)</t>
  </si>
  <si>
    <t>1,427</t>
  </si>
  <si>
    <t>(2,965)</t>
  </si>
  <si>
    <t>1,353</t>
  </si>
  <si>
    <t>(2,970)</t>
  </si>
  <si>
    <t>1,329</t>
  </si>
  <si>
    <t>(2,906)</t>
  </si>
  <si>
    <t>1,222</t>
  </si>
  <si>
    <t>(2,901)</t>
  </si>
  <si>
    <t>1,317</t>
  </si>
  <si>
    <t>(2,915)</t>
  </si>
  <si>
    <t>1,226</t>
  </si>
  <si>
    <t>(2,913)</t>
  </si>
  <si>
    <t>-2,037</t>
  </si>
  <si>
    <t>(3,841)</t>
  </si>
  <si>
    <t>-1,817</t>
  </si>
  <si>
    <t>(3,881)</t>
  </si>
  <si>
    <t>-971.8</t>
  </si>
  <si>
    <t>(3,812)</t>
  </si>
  <si>
    <t>-822.3</t>
  </si>
  <si>
    <t>(3,832)</t>
  </si>
  <si>
    <t>-2,356</t>
  </si>
  <si>
    <t>(3,828)</t>
  </si>
  <si>
    <t>-2,162</t>
  </si>
  <si>
    <t>(3,855)</t>
  </si>
  <si>
    <t>(3,808)</t>
  </si>
  <si>
    <t>-1,177</t>
  </si>
  <si>
    <t>(3,816)</t>
  </si>
  <si>
    <t>667.4</t>
  </si>
  <si>
    <t>(2,311)</t>
  </si>
  <si>
    <t>719.7</t>
  </si>
  <si>
    <t>1,027</t>
  </si>
  <si>
    <t>(2,290)</t>
  </si>
  <si>
    <t>1,059</t>
  </si>
  <si>
    <t>(2,268)</t>
  </si>
  <si>
    <t>470.0</t>
  </si>
  <si>
    <t>(2,244)</t>
  </si>
  <si>
    <t>500.4</t>
  </si>
  <si>
    <t>(2,209)</t>
  </si>
  <si>
    <t>817.2</t>
  </si>
  <si>
    <t>(2,227)</t>
  </si>
  <si>
    <t>830.5</t>
  </si>
  <si>
    <t>(2,194)</t>
  </si>
  <si>
    <t>3,018</t>
  </si>
  <si>
    <t>(2,811)</t>
  </si>
  <si>
    <t>2,866</t>
  </si>
  <si>
    <t>(2,834)</t>
  </si>
  <si>
    <t>3,059</t>
  </si>
  <si>
    <t>(2,832)</t>
  </si>
  <si>
    <t>2,928</t>
  </si>
  <si>
    <t>(2,854)</t>
  </si>
  <si>
    <t>2,875</t>
  </si>
  <si>
    <t>(2,754)</t>
  </si>
  <si>
    <t>2,695</t>
  </si>
  <si>
    <t>(2,766)</t>
  </si>
  <si>
    <t>2,905</t>
  </si>
  <si>
    <t>(2,773)</t>
  </si>
  <si>
    <t>2,749</t>
  </si>
  <si>
    <t>(2,785)</t>
  </si>
  <si>
    <t>1,481</t>
  </si>
  <si>
    <t>1,269</t>
  </si>
  <si>
    <t>(2,869)</t>
  </si>
  <si>
    <t>1,756</t>
  </si>
  <si>
    <t>(2,893)</t>
  </si>
  <si>
    <t>1,566</t>
  </si>
  <si>
    <t>1,416</t>
  </si>
  <si>
    <t>(2,844)</t>
  </si>
  <si>
    <t>1,183</t>
  </si>
  <si>
    <t>(2,829)</t>
  </si>
  <si>
    <t>1,689</t>
  </si>
  <si>
    <t>(2,866)</t>
  </si>
  <si>
    <t>1,478</t>
  </si>
  <si>
    <t>(2,850)</t>
  </si>
  <si>
    <t>6,563</t>
  </si>
  <si>
    <t>(3,489)*</t>
  </si>
  <si>
    <t>6,235</t>
  </si>
  <si>
    <t>(3,473)*</t>
  </si>
  <si>
    <t>6,583</t>
  </si>
  <si>
    <t>(3,543)*</t>
  </si>
  <si>
    <t>6,304</t>
  </si>
  <si>
    <t>(3,532)*</t>
  </si>
  <si>
    <t>6,468</t>
  </si>
  <si>
    <t>(3,465)*</t>
  </si>
  <si>
    <t>6,106</t>
  </si>
  <si>
    <t>(3,441)*</t>
  </si>
  <si>
    <t>6,480</t>
  </si>
  <si>
    <t>(3,518)*</t>
  </si>
  <si>
    <t>6,168</t>
  </si>
  <si>
    <t>(3,499)*</t>
  </si>
  <si>
    <t>4,606</t>
  </si>
  <si>
    <t>(2,161)**</t>
  </si>
  <si>
    <t>4,554</t>
  </si>
  <si>
    <t>(2,159)**</t>
  </si>
  <si>
    <t>4,586</t>
  </si>
  <si>
    <t>4,544</t>
  </si>
  <si>
    <t>(2,158)**</t>
  </si>
  <si>
    <t>4,479</t>
  </si>
  <si>
    <t>(2,129)**</t>
  </si>
  <si>
    <t>4,409</t>
  </si>
  <si>
    <t>(2,120)**</t>
  </si>
  <si>
    <t>4,449</t>
  </si>
  <si>
    <t>(2,126)**</t>
  </si>
  <si>
    <t>4,390</t>
  </si>
  <si>
    <t>(2,118)**</t>
  </si>
  <si>
    <t>1,957</t>
  </si>
  <si>
    <t>(2,196)</t>
  </si>
  <si>
    <t>2,057</t>
  </si>
  <si>
    <t>(2,177)</t>
  </si>
  <si>
    <t>2,327</t>
  </si>
  <si>
    <t>(2,234)</t>
  </si>
  <si>
    <t>2,399</t>
  </si>
  <si>
    <t>(2,214)</t>
  </si>
  <si>
    <t>1,813</t>
  </si>
  <si>
    <t>(2,221)</t>
  </si>
  <si>
    <t>1,901</t>
  </si>
  <si>
    <t>(2,198)</t>
  </si>
  <si>
    <t>2,175</t>
  </si>
  <si>
    <t>(2,261)</t>
  </si>
  <si>
    <t>2,238</t>
  </si>
  <si>
    <t>(2,238)</t>
  </si>
  <si>
    <t>-10,443</t>
  </si>
  <si>
    <t>(5,439)*</t>
  </si>
  <si>
    <t>-10,429</t>
  </si>
  <si>
    <t>(5,358)*</t>
  </si>
  <si>
    <t>-8,840</t>
  </si>
  <si>
    <t>(5,280)*</t>
  </si>
  <si>
    <t>-8,886</t>
  </si>
  <si>
    <t>(5,192)*</t>
  </si>
  <si>
    <t>-10,530</t>
  </si>
  <si>
    <t>(5,461)*</t>
  </si>
  <si>
    <t>-10,527</t>
  </si>
  <si>
    <t>(5,384)*</t>
  </si>
  <si>
    <t>-8,916</t>
  </si>
  <si>
    <t>(5,305)*</t>
  </si>
  <si>
    <t>-8,973</t>
  </si>
  <si>
    <t>(5,220)*</t>
  </si>
  <si>
    <t>146,104</t>
  </si>
  <si>
    <t>(103,812)</t>
  </si>
  <si>
    <t>152,930</t>
  </si>
  <si>
    <t>(100,210)</t>
  </si>
  <si>
    <t>164,356</t>
  </si>
  <si>
    <t>(101,251)</t>
  </si>
  <si>
    <t>169,506</t>
  </si>
  <si>
    <t>(98,197)*</t>
  </si>
  <si>
    <t>149,242</t>
  </si>
  <si>
    <t>(104,187)</t>
  </si>
  <si>
    <t>156,915</t>
  </si>
  <si>
    <t>(101,025)</t>
  </si>
  <si>
    <t>167,971</t>
  </si>
  <si>
    <t>(101,652)</t>
  </si>
  <si>
    <t>173,888</t>
  </si>
  <si>
    <t>(99,006)*</t>
  </si>
  <si>
    <t>0.432</t>
  </si>
  <si>
    <t>0.422</t>
  </si>
  <si>
    <t>0.423</t>
  </si>
  <si>
    <t>0.434</t>
  </si>
  <si>
    <t>0.424</t>
  </si>
  <si>
    <t>0.425</t>
  </si>
  <si>
    <t>msg: adult program</t>
  </si>
  <si>
    <t>-0.233</t>
  </si>
  <si>
    <t>(0.159)</t>
  </si>
  <si>
    <t>-0.242</t>
  </si>
  <si>
    <t>(0.151)</t>
  </si>
  <si>
    <t>-0.279</t>
  </si>
  <si>
    <t>(0.423)</t>
  </si>
  <si>
    <t>-0.265</t>
  </si>
  <si>
    <t>(0.408)</t>
  </si>
  <si>
    <t>-0.238</t>
  </si>
  <si>
    <t>(0.339)</t>
  </si>
  <si>
    <t>-0.226</t>
  </si>
  <si>
    <t>(0.330)</t>
  </si>
  <si>
    <t>-0.208</t>
  </si>
  <si>
    <t>(0.428)</t>
  </si>
  <si>
    <t>-0.201</t>
  </si>
  <si>
    <t>(0.422)</t>
  </si>
  <si>
    <t>0.691</t>
  </si>
  <si>
    <t>(0.433)</t>
  </si>
  <si>
    <t>0.698</t>
  </si>
  <si>
    <t>(0.432)</t>
  </si>
  <si>
    <t>0.149</t>
  </si>
  <si>
    <t>(0.676)</t>
  </si>
  <si>
    <t>0.140</t>
  </si>
  <si>
    <t>(0.671)</t>
  </si>
  <si>
    <t>0.502</t>
  </si>
  <si>
    <t>(1.142)</t>
  </si>
  <si>
    <t>0.264</t>
  </si>
  <si>
    <t>(0.225)</t>
  </si>
  <si>
    <t>0.233</t>
  </si>
  <si>
    <t>(1.096)</t>
  </si>
  <si>
    <t>0.789</t>
  </si>
  <si>
    <t>(1.085)</t>
  </si>
  <si>
    <t>0.566</t>
  </si>
  <si>
    <t>(0.401)</t>
  </si>
  <si>
    <t>0.274</t>
  </si>
  <si>
    <t>(0.492)</t>
  </si>
  <si>
    <t>0.251</t>
  </si>
  <si>
    <t>(0.483)</t>
  </si>
  <si>
    <t>0.704</t>
  </si>
  <si>
    <t>(0.339)**</t>
  </si>
  <si>
    <t>0.689</t>
  </si>
  <si>
    <t>(0.332)**</t>
  </si>
  <si>
    <t>0.367</t>
  </si>
  <si>
    <t>(0.359)</t>
  </si>
  <si>
    <t>0.371</t>
  </si>
  <si>
    <t>(0.357)</t>
  </si>
  <si>
    <t>-0.702</t>
  </si>
  <si>
    <t>(0.452)</t>
  </si>
  <si>
    <t>-0.694</t>
  </si>
  <si>
    <t>(0.450)</t>
  </si>
  <si>
    <t>0.0681</t>
  </si>
  <si>
    <t>(0.413)</t>
  </si>
  <si>
    <t>0.0566</t>
  </si>
  <si>
    <t>(0.411)</t>
  </si>
  <si>
    <t>-0.237</t>
  </si>
  <si>
    <t>(0.514)</t>
  </si>
  <si>
    <t>-0.246</t>
  </si>
  <si>
    <t>(0.512)</t>
  </si>
  <si>
    <t>0.605</t>
  </si>
  <si>
    <t>(1.024)</t>
  </si>
  <si>
    <t>0.564</t>
  </si>
  <si>
    <t>(0.983)</t>
  </si>
  <si>
    <t>1.180</t>
  </si>
  <si>
    <t>(1.612)</t>
  </si>
  <si>
    <t>1.200</t>
  </si>
  <si>
    <t>(1.610)</t>
  </si>
  <si>
    <t>-0.473</t>
  </si>
  <si>
    <t>(0.668)</t>
  </si>
  <si>
    <t>-0.485</t>
  </si>
  <si>
    <t>(0.661)</t>
  </si>
  <si>
    <t>0.595</t>
  </si>
  <si>
    <t>(0.900)</t>
  </si>
  <si>
    <t>0.627</t>
  </si>
  <si>
    <t>(0.890)</t>
  </si>
  <si>
    <t>-0.280</t>
  </si>
  <si>
    <t>(0.160)*</t>
  </si>
  <si>
    <t>-0.277</t>
  </si>
  <si>
    <t>(0.159)*</t>
  </si>
  <si>
    <t>0.527</t>
  </si>
  <si>
    <t>(0.165)***</t>
  </si>
  <si>
    <t>0.528</t>
  </si>
  <si>
    <t>0.190</t>
  </si>
  <si>
    <t>(0.163)</t>
  </si>
  <si>
    <t>0.185</t>
  </si>
  <si>
    <t>(0.162)</t>
  </si>
  <si>
    <t>0.148</t>
  </si>
  <si>
    <t>(0.924)</t>
  </si>
  <si>
    <t>0.139</t>
  </si>
  <si>
    <t>(0.929)</t>
  </si>
  <si>
    <t>0.321</t>
  </si>
  <si>
    <t>(0.256)</t>
  </si>
  <si>
    <t>0.315</t>
  </si>
  <si>
    <t>(0.251)</t>
  </si>
  <si>
    <t>-0.526</t>
  </si>
  <si>
    <t>(0.416)</t>
  </si>
  <si>
    <t>-0.539</t>
  </si>
  <si>
    <t>(0.406)</t>
  </si>
  <si>
    <t>0.124</t>
  </si>
  <si>
    <t>(0.352)</t>
  </si>
  <si>
    <t>0.129</t>
  </si>
  <si>
    <t>(0.349)</t>
  </si>
  <si>
    <t>0.655</t>
  </si>
  <si>
    <t>(0.875)</t>
  </si>
  <si>
    <t>0.671</t>
  </si>
  <si>
    <t>(0.874)</t>
  </si>
  <si>
    <t>-0.000412</t>
  </si>
  <si>
    <t>(0.226)</t>
  </si>
  <si>
    <t>-0.00677</t>
  </si>
  <si>
    <t>(0.218)</t>
  </si>
  <si>
    <t>1.279</t>
  </si>
  <si>
    <t>(0.713)*</t>
  </si>
  <si>
    <t>1.272</t>
  </si>
  <si>
    <t>(0.710)*</t>
  </si>
  <si>
    <t>0.200</t>
  </si>
  <si>
    <t>(0.270)</t>
  </si>
  <si>
    <t>(0.266)</t>
  </si>
  <si>
    <t>2.013</t>
  </si>
  <si>
    <t>(1.633)</t>
  </si>
  <si>
    <t>2.078</t>
  </si>
  <si>
    <t>(1.564)</t>
  </si>
  <si>
    <t>0.633</t>
  </si>
  <si>
    <t>(1.093)</t>
  </si>
  <si>
    <t>0.615</t>
  </si>
  <si>
    <t>(1.089)</t>
  </si>
  <si>
    <t>-11.89</t>
  </si>
  <si>
    <t>(25.00)</t>
  </si>
  <si>
    <t>-11.68</t>
  </si>
  <si>
    <t>(24.93)</t>
  </si>
  <si>
    <t>12.96</t>
  </si>
  <si>
    <t>(5.941)**</t>
  </si>
  <si>
    <t>13.29</t>
  </si>
  <si>
    <t>(5.734)**</t>
  </si>
  <si>
    <t>-0.884</t>
  </si>
  <si>
    <t>(2.672)</t>
  </si>
  <si>
    <t>-0.752</t>
  </si>
  <si>
    <t>(2.615)</t>
  </si>
  <si>
    <t>-4.611</t>
  </si>
  <si>
    <t>(3.646)</t>
  </si>
  <si>
    <t>-4.543</t>
  </si>
  <si>
    <t>(3.634)</t>
  </si>
  <si>
    <t>-5.816</t>
  </si>
  <si>
    <t>(26.64)</t>
  </si>
  <si>
    <t>-5.781</t>
  </si>
  <si>
    <t>(26.56)</t>
  </si>
  <si>
    <t>-6.036</t>
  </si>
  <si>
    <t>(18.62)</t>
  </si>
  <si>
    <t>-5.337</t>
  </si>
  <si>
    <t>(18.23)</t>
  </si>
  <si>
    <t>7.359</t>
  </si>
  <si>
    <t>(5.712)</t>
  </si>
  <si>
    <t>7.295</t>
  </si>
  <si>
    <t>(5.674)</t>
  </si>
  <si>
    <t>1.805</t>
  </si>
  <si>
    <t>(2.724)</t>
  </si>
  <si>
    <t>1.989</t>
  </si>
  <si>
    <t>(2.583)</t>
  </si>
  <si>
    <t>-0.501</t>
  </si>
  <si>
    <t>(4.484)</t>
  </si>
  <si>
    <t>-0.306</t>
  </si>
  <si>
    <t>(4.393)</t>
  </si>
  <si>
    <t>-14.68</t>
  </si>
  <si>
    <t>(17.93)</t>
  </si>
  <si>
    <t>-14.62</t>
  </si>
  <si>
    <t>(17.87)</t>
  </si>
  <si>
    <t>-7.541</t>
  </si>
  <si>
    <t>(8.444)</t>
  </si>
  <si>
    <t>-7.439</t>
  </si>
  <si>
    <t>(8.346)</t>
  </si>
  <si>
    <t>-0.108</t>
  </si>
  <si>
    <t>(0.485)</t>
  </si>
  <si>
    <t>-0.0998</t>
  </si>
  <si>
    <t>(0.479)</t>
  </si>
  <si>
    <t>0.209</t>
  </si>
  <si>
    <t>(0.378)</t>
  </si>
  <si>
    <t>0.206</t>
  </si>
  <si>
    <t>(0.377)</t>
  </si>
  <si>
    <t>0.459</t>
  </si>
  <si>
    <t>(0.424)</t>
  </si>
  <si>
    <t>0.117</t>
  </si>
  <si>
    <t>(0.571)</t>
  </si>
  <si>
    <t>0.115</t>
  </si>
  <si>
    <t>(0.572)</t>
  </si>
  <si>
    <t>0.106</t>
  </si>
  <si>
    <t>0.0997</t>
  </si>
  <si>
    <t>(0.358)</t>
  </si>
  <si>
    <t>0.562</t>
  </si>
  <si>
    <t>(0.407)</t>
  </si>
  <si>
    <t>0.558</t>
  </si>
  <si>
    <t>-0.0693</t>
  </si>
  <si>
    <t>(0.392)</t>
  </si>
  <si>
    <t>-0.0720</t>
  </si>
  <si>
    <t>(0.391)</t>
  </si>
  <si>
    <t>0.346</t>
  </si>
  <si>
    <t>(0.506)</t>
  </si>
  <si>
    <t>0.360</t>
  </si>
  <si>
    <t>(0.495)</t>
  </si>
  <si>
    <t>0.271</t>
  </si>
  <si>
    <t>(0.322)</t>
  </si>
  <si>
    <t>0.269</t>
  </si>
  <si>
    <t>(0.321)</t>
  </si>
  <si>
    <t>0.0138</t>
  </si>
  <si>
    <t>(0.344)</t>
  </si>
  <si>
    <t>0.0189</t>
  </si>
  <si>
    <t>-0.705</t>
  </si>
  <si>
    <t>(0.770)</t>
  </si>
  <si>
    <t>-0.698</t>
  </si>
  <si>
    <t>(0.769)</t>
  </si>
  <si>
    <t>0.143</t>
  </si>
  <si>
    <t>(1.677)</t>
  </si>
  <si>
    <t>(1.625)</t>
  </si>
  <si>
    <t>msg: dislocated_worker program</t>
  </si>
  <si>
    <t>(0.166)</t>
  </si>
  <si>
    <t>(0.169)</t>
  </si>
  <si>
    <t>0.500</t>
  </si>
  <si>
    <t>(1.174)</t>
  </si>
  <si>
    <t>(1.156)</t>
  </si>
  <si>
    <t>0.545</t>
  </si>
  <si>
    <t>(1.041)</t>
  </si>
  <si>
    <t>0.167</t>
  </si>
  <si>
    <t>(1.027)</t>
  </si>
  <si>
    <t>0.320</t>
  </si>
  <si>
    <t>-0.0129</t>
  </si>
  <si>
    <t>(1.040)</t>
  </si>
  <si>
    <t>0.239</t>
  </si>
  <si>
    <t>(1.063)</t>
  </si>
  <si>
    <t>-0.155</t>
  </si>
  <si>
    <t>(1.056)</t>
  </si>
  <si>
    <t>0.485</t>
  </si>
  <si>
    <t>(1.111)</t>
  </si>
  <si>
    <t>0.173</t>
  </si>
  <si>
    <t>(1.105)</t>
  </si>
  <si>
    <t>-0.767</t>
  </si>
  <si>
    <t>(0.848)</t>
  </si>
  <si>
    <t>0.463</t>
  </si>
  <si>
    <t>(0.212)**</t>
  </si>
  <si>
    <t>-1.270</t>
  </si>
  <si>
    <t>(0.857)</t>
  </si>
  <si>
    <t>-1.076</t>
  </si>
  <si>
    <t>(0.798)</t>
  </si>
  <si>
    <t>0.0403</t>
  </si>
  <si>
    <t>-0.164</t>
  </si>
  <si>
    <t>(0.589)</t>
  </si>
  <si>
    <t>0.0171</t>
  </si>
  <si>
    <t>(0.610)</t>
  </si>
  <si>
    <t>0.355</t>
  </si>
  <si>
    <t>(0.290)</t>
  </si>
  <si>
    <t>0.340</t>
  </si>
  <si>
    <t>(0.296)</t>
  </si>
  <si>
    <t>0.180</t>
  </si>
  <si>
    <t>(0.292)</t>
  </si>
  <si>
    <t>0.161</t>
  </si>
  <si>
    <t>-0.270</t>
  </si>
  <si>
    <t>(0.389)</t>
  </si>
  <si>
    <t>-0.205</t>
  </si>
  <si>
    <t>(0.397)</t>
  </si>
  <si>
    <t>(0.305)</t>
  </si>
  <si>
    <t>0.303</t>
  </si>
  <si>
    <t>(0.312)</t>
  </si>
  <si>
    <t>0.192</t>
  </si>
  <si>
    <t>(0.314)</t>
  </si>
  <si>
    <t>0.152</t>
  </si>
  <si>
    <t>(0.310)</t>
  </si>
  <si>
    <t>0.719</t>
  </si>
  <si>
    <t>(0.772)</t>
  </si>
  <si>
    <t>0.724</t>
  </si>
  <si>
    <t>(0.779)</t>
  </si>
  <si>
    <t>-0.173</t>
  </si>
  <si>
    <t>(1.070)</t>
  </si>
  <si>
    <t>-0.495</t>
  </si>
  <si>
    <t>(1.108)</t>
  </si>
  <si>
    <t>1.871</t>
  </si>
  <si>
    <t>(0.908)**</t>
  </si>
  <si>
    <t>2.146</t>
  </si>
  <si>
    <t>(0.891)**</t>
  </si>
  <si>
    <t>2.564</t>
  </si>
  <si>
    <t>(1.353)*</t>
  </si>
  <si>
    <t>2.658</t>
  </si>
  <si>
    <t>(1.317)**</t>
  </si>
  <si>
    <t>0.196</t>
  </si>
  <si>
    <t>0.223</t>
  </si>
  <si>
    <t>(0.187)</t>
  </si>
  <si>
    <t>-0.258</t>
  </si>
  <si>
    <t>(0.293)</t>
  </si>
  <si>
    <t>-0.221</t>
  </si>
  <si>
    <t>0.0168</t>
  </si>
  <si>
    <t>0.0331</t>
  </si>
  <si>
    <t>-0.391</t>
  </si>
  <si>
    <t>(0.331)</t>
  </si>
  <si>
    <t>-0.383</t>
  </si>
  <si>
    <t>(0.337)</t>
  </si>
  <si>
    <t>-0.0889</t>
  </si>
  <si>
    <t>(0.243)</t>
  </si>
  <si>
    <t>-0.0908</t>
  </si>
  <si>
    <t>(0.249)</t>
  </si>
  <si>
    <t>(0.329)</t>
  </si>
  <si>
    <t>-0.219</t>
  </si>
  <si>
    <t>(0.334)</t>
  </si>
  <si>
    <t>-0.291</t>
  </si>
  <si>
    <t>(0.583)</t>
  </si>
  <si>
    <t>-0.259</t>
  </si>
  <si>
    <t>(0.582)</t>
  </si>
  <si>
    <t>-0.0945</t>
  </si>
  <si>
    <t>(0.530)</t>
  </si>
  <si>
    <t>0.0364</t>
  </si>
  <si>
    <t>(0.525)</t>
  </si>
  <si>
    <t>-0.0710</t>
  </si>
  <si>
    <t>-0.127</t>
  </si>
  <si>
    <t>(0.260)</t>
  </si>
  <si>
    <t>0.352</t>
  </si>
  <si>
    <t>(0.893)</t>
  </si>
  <si>
    <t>0.333</t>
  </si>
  <si>
    <t>(0.926)</t>
  </si>
  <si>
    <t>-0.472</t>
  </si>
  <si>
    <t>(0.396)</t>
  </si>
  <si>
    <t>-0.456</t>
  </si>
  <si>
    <t>(0.388)</t>
  </si>
  <si>
    <t>-0.117</t>
  </si>
  <si>
    <t>(0.790)</t>
  </si>
  <si>
    <t>0.116</t>
  </si>
  <si>
    <t>(0.774)</t>
  </si>
  <si>
    <t>0.119</t>
  </si>
  <si>
    <t>(1.432)</t>
  </si>
  <si>
    <t>0.525</t>
  </si>
  <si>
    <t>(1.390)</t>
  </si>
  <si>
    <t>-5.140</t>
  </si>
  <si>
    <t>(24.76)</t>
  </si>
  <si>
    <t>-7.307</t>
  </si>
  <si>
    <t>(24.23)</t>
  </si>
  <si>
    <t>15.37</t>
  </si>
  <si>
    <t>(8.309)*</t>
  </si>
  <si>
    <t>14.33</t>
  </si>
  <si>
    <t>(8.325)*</t>
  </si>
  <si>
    <t>-0.879</t>
  </si>
  <si>
    <t>(3.720)</t>
  </si>
  <si>
    <t>-1.298</t>
  </si>
  <si>
    <t>(3.829)</t>
  </si>
  <si>
    <t>-3.468</t>
  </si>
  <si>
    <t>(4.540)</t>
  </si>
  <si>
    <t>-3.897</t>
  </si>
  <si>
    <t>(4.656)</t>
  </si>
  <si>
    <t>-39.36</t>
  </si>
  <si>
    <t>(42.29)</t>
  </si>
  <si>
    <t>-40.32</t>
  </si>
  <si>
    <t>(43.25)</t>
  </si>
  <si>
    <t>-33.81</t>
  </si>
  <si>
    <t>(28.42)</t>
  </si>
  <si>
    <t>-38.17</t>
  </si>
  <si>
    <t>(27.90)</t>
  </si>
  <si>
    <t>4.667</t>
  </si>
  <si>
    <t>(5.467)</t>
  </si>
  <si>
    <t>5.033</t>
  </si>
  <si>
    <t>(5.470)</t>
  </si>
  <si>
    <t>2.422</t>
  </si>
  <si>
    <t>(3.657)</t>
  </si>
  <si>
    <t>1.104</t>
  </si>
  <si>
    <t>(3.750)</t>
  </si>
  <si>
    <t>3.970</t>
  </si>
  <si>
    <t>(5.350)</t>
  </si>
  <si>
    <t>3.017</t>
  </si>
  <si>
    <t>(5.393)</t>
  </si>
  <si>
    <t>-29.21</t>
  </si>
  <si>
    <t>(23.78)</t>
  </si>
  <si>
    <t>-30.77</t>
  </si>
  <si>
    <t>(23.15)</t>
  </si>
  <si>
    <t>16.13</t>
  </si>
  <si>
    <t>(13.23)</t>
  </si>
  <si>
    <t>13.27</t>
  </si>
  <si>
    <t>(13.05)</t>
  </si>
  <si>
    <t>0.542</t>
  </si>
  <si>
    <t>(0.590)</t>
  </si>
  <si>
    <t>0.427</t>
  </si>
  <si>
    <t>(0.574)</t>
  </si>
  <si>
    <t>1.270</t>
  </si>
  <si>
    <t>(0.498)**</t>
  </si>
  <si>
    <t>1.254</t>
  </si>
  <si>
    <t>(0.484)**</t>
  </si>
  <si>
    <t>0.587</t>
  </si>
  <si>
    <t>(0.490)</t>
  </si>
  <si>
    <t>0.575</t>
  </si>
  <si>
    <t>1.283</t>
  </si>
  <si>
    <t>(1.048)</t>
  </si>
  <si>
    <t>1.307</t>
  </si>
  <si>
    <t>(1.016)</t>
  </si>
  <si>
    <t>0.412</t>
  </si>
  <si>
    <t>(0.474)</t>
  </si>
  <si>
    <t>0.436</t>
  </si>
  <si>
    <t>(0.471)</t>
  </si>
  <si>
    <t>0.0388</t>
  </si>
  <si>
    <t>(0.621)</t>
  </si>
  <si>
    <t>0.162</t>
  </si>
  <si>
    <t>(0.620)</t>
  </si>
  <si>
    <t>(0.632)</t>
  </si>
  <si>
    <t>-0.375</t>
  </si>
  <si>
    <t>(0.629)</t>
  </si>
  <si>
    <t>0.356</t>
  </si>
  <si>
    <t>(0.573)</t>
  </si>
  <si>
    <t>0.214</t>
  </si>
  <si>
    <t>(0.552)</t>
  </si>
  <si>
    <t>0.289</t>
  </si>
  <si>
    <t>0.300</t>
  </si>
  <si>
    <t>0.426</t>
  </si>
  <si>
    <t>(0.333)</t>
  </si>
  <si>
    <t>0.643</t>
  </si>
  <si>
    <t>(1.188)</t>
  </si>
  <si>
    <t>0.721</t>
  </si>
  <si>
    <t>(1.176)</t>
  </si>
  <si>
    <t>0.981</t>
  </si>
  <si>
    <t>(2.616)</t>
  </si>
  <si>
    <t>1.036</t>
  </si>
  <si>
    <t>(2.689)</t>
  </si>
  <si>
    <t>0.182</t>
  </si>
  <si>
    <t>0.174</t>
  </si>
  <si>
    <t>msg: youth program</t>
  </si>
  <si>
    <t>(7)</t>
  </si>
  <si>
    <t>-0.145</t>
  </si>
  <si>
    <t>-0.0661</t>
  </si>
  <si>
    <t>(0.213)</t>
  </si>
  <si>
    <t>-0.123</t>
  </si>
  <si>
    <t>(0.221)</t>
  </si>
  <si>
    <t>-0.0579</t>
  </si>
  <si>
    <t>(0.212)</t>
  </si>
  <si>
    <t>-0.139</t>
  </si>
  <si>
    <t>(0.216)</t>
  </si>
  <si>
    <t>-0.0694</t>
  </si>
  <si>
    <t>(0.209)</t>
  </si>
  <si>
    <t>-0.121</t>
  </si>
  <si>
    <t>(0.215)</t>
  </si>
  <si>
    <t>-0.0624</t>
  </si>
  <si>
    <t>(0.208)</t>
  </si>
  <si>
    <t>2.019</t>
  </si>
  <si>
    <t>(2.757)</t>
  </si>
  <si>
    <t>1.402</t>
  </si>
  <si>
    <t>(2.671)</t>
  </si>
  <si>
    <t>1.998</t>
  </si>
  <si>
    <t>(2.719)</t>
  </si>
  <si>
    <t>1.411</t>
  </si>
  <si>
    <t>(2.652)</t>
  </si>
  <si>
    <t>1.941</t>
  </si>
  <si>
    <t>(2.770)</t>
  </si>
  <si>
    <t>1.291</t>
  </si>
  <si>
    <t>(2.681)</t>
  </si>
  <si>
    <t>-0.0713</t>
  </si>
  <si>
    <t>-0.103</t>
  </si>
  <si>
    <t>1.911</t>
  </si>
  <si>
    <t>(2.720)</t>
  </si>
  <si>
    <t>1.306</t>
  </si>
  <si>
    <t>(2.654)</t>
  </si>
  <si>
    <t>-0.0751</t>
  </si>
  <si>
    <t>(0.300)</t>
  </si>
  <si>
    <t>-0.0950</t>
  </si>
  <si>
    <t>(0.306)</t>
  </si>
  <si>
    <t>-1.182</t>
  </si>
  <si>
    <t>(1.068)</t>
  </si>
  <si>
    <t>0.0577</t>
  </si>
  <si>
    <t>(0.390)</t>
  </si>
  <si>
    <t>-0.940</t>
  </si>
  <si>
    <t>(0.961)</t>
  </si>
  <si>
    <t>(0.353)</t>
  </si>
  <si>
    <t>-1.163</t>
  </si>
  <si>
    <t>(1.030)</t>
  </si>
  <si>
    <t>0.0556</t>
  </si>
  <si>
    <t>-0.933</t>
  </si>
  <si>
    <t>(0.935)</t>
  </si>
  <si>
    <t>-1.251</t>
  </si>
  <si>
    <t>(0.915)</t>
  </si>
  <si>
    <t>-1.089</t>
  </si>
  <si>
    <t>(0.868)</t>
  </si>
  <si>
    <t>-1.235</t>
  </si>
  <si>
    <t>(0.882)</t>
  </si>
  <si>
    <t>-1.083</t>
  </si>
  <si>
    <t>(0.842)</t>
  </si>
  <si>
    <t>-1.065</t>
  </si>
  <si>
    <t>(0.856)</t>
  </si>
  <si>
    <t>0.00200</t>
  </si>
  <si>
    <t>(0.362)</t>
  </si>
  <si>
    <t>-0.922</t>
  </si>
  <si>
    <t>(0.821)</t>
  </si>
  <si>
    <t>0.00508</t>
  </si>
  <si>
    <t>-1.058</t>
  </si>
  <si>
    <t>(0.845)</t>
  </si>
  <si>
    <t>0.00680</t>
  </si>
  <si>
    <t>-0.920</t>
  </si>
  <si>
    <t>(0.814)</t>
  </si>
  <si>
    <t>0.0118</t>
  </si>
  <si>
    <t>0.428</t>
  </si>
  <si>
    <t>(0.487)</t>
  </si>
  <si>
    <t>0.701</t>
  </si>
  <si>
    <t>(0.397)*</t>
  </si>
  <si>
    <t>0.529</t>
  </si>
  <si>
    <t>(0.445)</t>
  </si>
  <si>
    <t>0.748</t>
  </si>
  <si>
    <t>(0.375)**</t>
  </si>
  <si>
    <t>0.440</t>
  </si>
  <si>
    <t>(0.455)</t>
  </si>
  <si>
    <t>0.695</t>
  </si>
  <si>
    <t>(0.381)*</t>
  </si>
  <si>
    <t>0.533</t>
  </si>
  <si>
    <t>(0.419)</t>
  </si>
  <si>
    <t>0.740</t>
  </si>
  <si>
    <t>(0.361)**</t>
  </si>
  <si>
    <t>-0.0669</t>
  </si>
  <si>
    <t>(0.231)</t>
  </si>
  <si>
    <t>-0.104</t>
  </si>
  <si>
    <t>-0.0771</t>
  </si>
  <si>
    <t>-0.0679</t>
  </si>
  <si>
    <t>(0.229)</t>
  </si>
  <si>
    <t>-0.0774</t>
  </si>
  <si>
    <t>-0.107</t>
  </si>
  <si>
    <t>-0.0236</t>
  </si>
  <si>
    <t>(0.820)</t>
  </si>
  <si>
    <t>0.101</t>
  </si>
  <si>
    <t>(0.802)</t>
  </si>
  <si>
    <t>0.0260</t>
  </si>
  <si>
    <t>(0.822)</t>
  </si>
  <si>
    <t>0.125</t>
  </si>
  <si>
    <t>(0.806)</t>
  </si>
  <si>
    <t>0.00553</t>
  </si>
  <si>
    <t>(0.801)</t>
  </si>
  <si>
    <t>0.0816</t>
  </si>
  <si>
    <t>(0.780)</t>
  </si>
  <si>
    <t>0.0381</t>
  </si>
  <si>
    <t>(0.803)</t>
  </si>
  <si>
    <t>0.0986</t>
  </si>
  <si>
    <t>(0.784)</t>
  </si>
  <si>
    <t>(1.958)</t>
  </si>
  <si>
    <t>-0.141</t>
  </si>
  <si>
    <t>0.177</t>
  </si>
  <si>
    <t>(1.982)</t>
  </si>
  <si>
    <t>-0.165</t>
  </si>
  <si>
    <t>(1.967)</t>
  </si>
  <si>
    <t>(1.899)</t>
  </si>
  <si>
    <t>-0.0815</t>
  </si>
  <si>
    <t>(1.933)</t>
  </si>
  <si>
    <t>(1.936)</t>
  </si>
  <si>
    <t>-0.0831</t>
  </si>
  <si>
    <t>(1.946)</t>
  </si>
  <si>
    <t>-0.178</t>
  </si>
  <si>
    <t>(1.372)</t>
  </si>
  <si>
    <t>0.122</t>
  </si>
  <si>
    <t>(1.281)</t>
  </si>
  <si>
    <t>-0.0748</t>
  </si>
  <si>
    <t>(1.352)</t>
  </si>
  <si>
    <t>0.169</t>
  </si>
  <si>
    <t>(1.276)</t>
  </si>
  <si>
    <t>0.451</t>
  </si>
  <si>
    <t>(1.198)</t>
  </si>
  <si>
    <t>0.375</t>
  </si>
  <si>
    <t>(1.211)</t>
  </si>
  <si>
    <t>0.454</t>
  </si>
  <si>
    <t>0.385</t>
  </si>
  <si>
    <t>(1.203)</t>
  </si>
  <si>
    <t>0.420</t>
  </si>
  <si>
    <t>(1.150)</t>
  </si>
  <si>
    <t>0.396</t>
  </si>
  <si>
    <t>(1.157)</t>
  </si>
  <si>
    <t>0.441</t>
  </si>
  <si>
    <t>(1.139)</t>
  </si>
  <si>
    <t>0.414</t>
  </si>
  <si>
    <t>(1.149)</t>
  </si>
  <si>
    <t>-2.426</t>
  </si>
  <si>
    <t>(1.195)**</t>
  </si>
  <si>
    <t>-1.731</t>
  </si>
  <si>
    <t>(1.020)*</t>
  </si>
  <si>
    <t>-2.436</t>
  </si>
  <si>
    <t>(1.192)**</t>
  </si>
  <si>
    <t>-1.803</t>
  </si>
  <si>
    <t>(0.993)*</t>
  </si>
  <si>
    <t>-2.446</t>
  </si>
  <si>
    <t>(1.196)**</t>
  </si>
  <si>
    <t>-1.711</t>
  </si>
  <si>
    <t>(0.984)*</t>
  </si>
  <si>
    <t>-2.444</t>
  </si>
  <si>
    <t>(1.193)**</t>
  </si>
  <si>
    <t>-1.776</t>
  </si>
  <si>
    <t>(0.963)*</t>
  </si>
  <si>
    <t>0.473</t>
  </si>
  <si>
    <t>(1.423)</t>
  </si>
  <si>
    <t>0.262</t>
  </si>
  <si>
    <t>(1.470)</t>
  </si>
  <si>
    <t>0.598</t>
  </si>
  <si>
    <t>(1.360)</t>
  </si>
  <si>
    <t>0.372</t>
  </si>
  <si>
    <t>(1.401)</t>
  </si>
  <si>
    <t>(1.421)</t>
  </si>
  <si>
    <t>0.252</t>
  </si>
  <si>
    <t>(1.462)</t>
  </si>
  <si>
    <t>0.603</t>
  </si>
  <si>
    <t>(1.358)</t>
  </si>
  <si>
    <t>0.359</t>
  </si>
  <si>
    <t>(1.394)</t>
  </si>
  <si>
    <t>-0.286</t>
  </si>
  <si>
    <t>(0.254)</t>
  </si>
  <si>
    <t>-0.191</t>
  </si>
  <si>
    <t>(0.241)</t>
  </si>
  <si>
    <t>-0.261</t>
  </si>
  <si>
    <t>(0.248)</t>
  </si>
  <si>
    <t>-0.181</t>
  </si>
  <si>
    <t>(0.239)</t>
  </si>
  <si>
    <t>-0.287</t>
  </si>
  <si>
    <t>(0.253)</t>
  </si>
  <si>
    <t>-0.190</t>
  </si>
  <si>
    <t>(0.242)</t>
  </si>
  <si>
    <t>-0.179</t>
  </si>
  <si>
    <t>(0.240)</t>
  </si>
  <si>
    <t>0.0282</t>
  </si>
  <si>
    <t>(0.274)</t>
  </si>
  <si>
    <t>0.0651</t>
  </si>
  <si>
    <t>(0.264)</t>
  </si>
  <si>
    <t>0.165</t>
  </si>
  <si>
    <t>(0.245)</t>
  </si>
  <si>
    <t>0.0300</t>
  </si>
  <si>
    <t>(0.271)</t>
  </si>
  <si>
    <t>0.0657</t>
  </si>
  <si>
    <t>(0.262)</t>
  </si>
  <si>
    <t>-2.036</t>
  </si>
  <si>
    <t>(0.723)***</t>
  </si>
  <si>
    <t>-1.944</t>
  </si>
  <si>
    <t>(0.710)***</t>
  </si>
  <si>
    <t>-2.035</t>
  </si>
  <si>
    <t>(0.716)***</t>
  </si>
  <si>
    <t>-1.952</t>
  </si>
  <si>
    <t>(0.706)***</t>
  </si>
  <si>
    <t>(0.720)***</t>
  </si>
  <si>
    <t>(0.707)***</t>
  </si>
  <si>
    <t>-2.034</t>
  </si>
  <si>
    <t>(0.713)***</t>
  </si>
  <si>
    <t>(0.703)***</t>
  </si>
  <si>
    <t>11.29</t>
  </si>
  <si>
    <t>(7.666)</t>
  </si>
  <si>
    <t>11.22</t>
  </si>
  <si>
    <t>(7.723)</t>
  </si>
  <si>
    <t>11.69</t>
  </si>
  <si>
    <t>(7.473)</t>
  </si>
  <si>
    <t>11.52</t>
  </si>
  <si>
    <t>(7.519)</t>
  </si>
  <si>
    <t>11.27</t>
  </si>
  <si>
    <t>(7.647)</t>
  </si>
  <si>
    <t>11.23</t>
  </si>
  <si>
    <t>(7.695)</t>
  </si>
  <si>
    <t>(7.449)</t>
  </si>
  <si>
    <t>11.53</t>
  </si>
  <si>
    <t>(7.489)</t>
  </si>
  <si>
    <t>-0.167</t>
  </si>
  <si>
    <t>(0.287)</t>
  </si>
  <si>
    <t>(0.285)</t>
  </si>
  <si>
    <t>(0.283)</t>
  </si>
  <si>
    <t>(0.282)</t>
  </si>
  <si>
    <t>-0.166</t>
  </si>
  <si>
    <t>(0.286)</t>
  </si>
  <si>
    <t>(0.281)</t>
  </si>
  <si>
    <t>3.305</t>
  </si>
  <si>
    <t>(1.227)***</t>
  </si>
  <si>
    <t>3.675</t>
  </si>
  <si>
    <t>(1.249)***</t>
  </si>
  <si>
    <t>3.429</t>
  </si>
  <si>
    <t>(1.211)***</t>
  </si>
  <si>
    <t>3.730</t>
  </si>
  <si>
    <t>(1.245)***</t>
  </si>
  <si>
    <t>3.339</t>
  </si>
  <si>
    <t>(1.175)***</t>
  </si>
  <si>
    <t>3.654</t>
  </si>
  <si>
    <t>(1.210)***</t>
  </si>
  <si>
    <t>3.443</t>
  </si>
  <si>
    <t>(1.164)***</t>
  </si>
  <si>
    <t>3.702</t>
  </si>
  <si>
    <t>(1.208)***</t>
  </si>
  <si>
    <t>0.138</t>
  </si>
  <si>
    <t>0.175</t>
  </si>
  <si>
    <t>(0.252)</t>
  </si>
  <si>
    <t>0.113</t>
  </si>
  <si>
    <t>(0.247)</t>
  </si>
  <si>
    <t>0.154</t>
  </si>
  <si>
    <t>0.136</t>
  </si>
  <si>
    <t>0.176</t>
  </si>
  <si>
    <t>(0.250)</t>
  </si>
  <si>
    <t>(0.246)</t>
  </si>
  <si>
    <t>0.155</t>
  </si>
  <si>
    <t>-0.282</t>
  </si>
  <si>
    <t>(1.110)</t>
  </si>
  <si>
    <t>-0.419</t>
  </si>
  <si>
    <t>(1.088)</t>
  </si>
  <si>
    <t>-0.334</t>
  </si>
  <si>
    <t>-0.444</t>
  </si>
  <si>
    <t>(1.074)</t>
  </si>
  <si>
    <t>-0.284</t>
  </si>
  <si>
    <t>(1.106)</t>
  </si>
  <si>
    <t>-0.418</t>
  </si>
  <si>
    <t>(1.083)</t>
  </si>
  <si>
    <t>-0.335</t>
  </si>
  <si>
    <t>(1.086)</t>
  </si>
  <si>
    <t>0.400</t>
  </si>
  <si>
    <t>(0.429)</t>
  </si>
  <si>
    <t>0.455</t>
  </si>
  <si>
    <t>(0.420)</t>
  </si>
  <si>
    <t>0.316</t>
  </si>
  <si>
    <t>(0.430)</t>
  </si>
  <si>
    <t>(0.418)</t>
  </si>
  <si>
    <t>0.408</t>
  </si>
  <si>
    <t>(0.425)</t>
  </si>
  <si>
    <t>0.449</t>
  </si>
  <si>
    <t>(0.417)</t>
  </si>
  <si>
    <t>0.381</t>
  </si>
  <si>
    <t>(0.412)</t>
  </si>
  <si>
    <t>-0.825</t>
  </si>
  <si>
    <t>-0.824</t>
  </si>
  <si>
    <t>(0.758)</t>
  </si>
  <si>
    <t>-0.709</t>
  </si>
  <si>
    <t>(0.755)</t>
  </si>
  <si>
    <t>-0.740</t>
  </si>
  <si>
    <t>(0.727)</t>
  </si>
  <si>
    <t>-0.826</t>
  </si>
  <si>
    <t>(0.781)</t>
  </si>
  <si>
    <t>(0.756)</t>
  </si>
  <si>
    <t>-0.710</t>
  </si>
  <si>
    <t>(0.752)</t>
  </si>
  <si>
    <t>-0.739</t>
  </si>
  <si>
    <t>(0.726)</t>
  </si>
  <si>
    <t>-0.272</t>
  </si>
  <si>
    <t>-0.172</t>
  </si>
  <si>
    <t>(0.398)</t>
  </si>
  <si>
    <t>-0.133</t>
  </si>
  <si>
    <t>(0.385)</t>
  </si>
  <si>
    <t>(0.386)</t>
  </si>
  <si>
    <t>-2.366</t>
  </si>
  <si>
    <t>(7.481)</t>
  </si>
  <si>
    <t>-3.703</t>
  </si>
  <si>
    <t>(6.935)</t>
  </si>
  <si>
    <t>-2.406</t>
  </si>
  <si>
    <t>(7.424)</t>
  </si>
  <si>
    <t>-3.607</t>
  </si>
  <si>
    <t>(6.879)</t>
  </si>
  <si>
    <t>-2.464</t>
  </si>
  <si>
    <t>(7.433)</t>
  </si>
  <si>
    <t>-3.647</t>
  </si>
  <si>
    <t>(6.936)</t>
  </si>
  <si>
    <t>-2.447</t>
  </si>
  <si>
    <t>(7.381)</t>
  </si>
  <si>
    <t>-3.528</t>
  </si>
  <si>
    <t>(0.962)</t>
  </si>
  <si>
    <t>(0.981)</t>
  </si>
  <si>
    <t>0.130</t>
  </si>
  <si>
    <t>(0.955)</t>
  </si>
  <si>
    <t>0.0897</t>
  </si>
  <si>
    <t>(0.973)</t>
  </si>
  <si>
    <t>(0.945)</t>
  </si>
  <si>
    <t>(0.967)</t>
  </si>
  <si>
    <t>(0.940)</t>
  </si>
  <si>
    <t>0.107</t>
  </si>
  <si>
    <t>(0.960)</t>
  </si>
  <si>
    <t>1.923</t>
  </si>
  <si>
    <t>(1.645)</t>
  </si>
  <si>
    <t>2.008</t>
  </si>
  <si>
    <t>(1.674)</t>
  </si>
  <si>
    <t>1.849</t>
  </si>
  <si>
    <t>(1.649)</t>
  </si>
  <si>
    <t>1.946</t>
  </si>
  <si>
    <t>(1.659)</t>
  </si>
  <si>
    <t>1.921</t>
  </si>
  <si>
    <t>(1.639)</t>
  </si>
  <si>
    <t>2.010</t>
  </si>
  <si>
    <t>(1.663)</t>
  </si>
  <si>
    <t>(1.642)</t>
  </si>
  <si>
    <t>1.949</t>
  </si>
  <si>
    <t>-62.84</t>
  </si>
  <si>
    <t>(27.98)**</t>
  </si>
  <si>
    <t>-63.58</t>
  </si>
  <si>
    <t>(28.15)**</t>
  </si>
  <si>
    <t>-61.61</t>
  </si>
  <si>
    <t>(27.79)**</t>
  </si>
  <si>
    <t>-62.62</t>
  </si>
  <si>
    <t>(27.82)**</t>
  </si>
  <si>
    <t>-63.08</t>
  </si>
  <si>
    <t>(27.70)**</t>
  </si>
  <si>
    <t>-63.42</t>
  </si>
  <si>
    <t>(27.86)**</t>
  </si>
  <si>
    <t>-61.72</t>
  </si>
  <si>
    <t>(27.45)**</t>
  </si>
  <si>
    <t>-62.39</t>
  </si>
  <si>
    <t>(27.50)**</t>
  </si>
  <si>
    <t>0.986</t>
  </si>
  <si>
    <t>(7.856)</t>
  </si>
  <si>
    <t>0.567</t>
  </si>
  <si>
    <t>(7.854)</t>
  </si>
  <si>
    <t>1.073</t>
  </si>
  <si>
    <t>(7.870)</t>
  </si>
  <si>
    <t>0.669</t>
  </si>
  <si>
    <t>0.861</t>
  </si>
  <si>
    <t>(7.676)</t>
  </si>
  <si>
    <t>0.650</t>
  </si>
  <si>
    <t>(7.685)</t>
  </si>
  <si>
    <t>1.020</t>
  </si>
  <si>
    <t>0.785</t>
  </si>
  <si>
    <t>(7.677)</t>
  </si>
  <si>
    <t>-9.550</t>
  </si>
  <si>
    <t>(3.855)**</t>
  </si>
  <si>
    <t>-9.946</t>
  </si>
  <si>
    <t>(3.805)***</t>
  </si>
  <si>
    <t>-9.646</t>
  </si>
  <si>
    <t>(3.873)**</t>
  </si>
  <si>
    <t>-9.978</t>
  </si>
  <si>
    <t>(3.814)***</t>
  </si>
  <si>
    <t>-9.561</t>
  </si>
  <si>
    <t>(3.827)**</t>
  </si>
  <si>
    <t>-9.942</t>
  </si>
  <si>
    <t>(3.780)***</t>
  </si>
  <si>
    <t>-9.650</t>
  </si>
  <si>
    <t>(3.844)**</t>
  </si>
  <si>
    <t>-9.973</t>
  </si>
  <si>
    <t>(3.789)***</t>
  </si>
  <si>
    <t>-20.46</t>
  </si>
  <si>
    <t>(5.161)***</t>
  </si>
  <si>
    <t>-20.96</t>
  </si>
  <si>
    <t>(5.092)***</t>
  </si>
  <si>
    <t>-21.08</t>
  </si>
  <si>
    <t>(5.062)***</t>
  </si>
  <si>
    <t>-21.37</t>
  </si>
  <si>
    <t>(5.022)***</t>
  </si>
  <si>
    <t>-20.42</t>
  </si>
  <si>
    <t>(5.170)***</t>
  </si>
  <si>
    <t>-20.99</t>
  </si>
  <si>
    <t>(5.090)***</t>
  </si>
  <si>
    <t>-21.06</t>
  </si>
  <si>
    <t>(5.067)***</t>
  </si>
  <si>
    <t>-21.41</t>
  </si>
  <si>
    <t>(5.019)***</t>
  </si>
  <si>
    <t>-78.67</t>
  </si>
  <si>
    <t>(46.46)*</t>
  </si>
  <si>
    <t>-82.01</t>
  </si>
  <si>
    <t>(47.01)*</t>
  </si>
  <si>
    <t>-79.12</t>
  </si>
  <si>
    <t>(46.41)*</t>
  </si>
  <si>
    <t>-82.02</t>
  </si>
  <si>
    <t>(46.82)*</t>
  </si>
  <si>
    <t>-79.45</t>
  </si>
  <si>
    <t>(46.09)*</t>
  </si>
  <si>
    <t>-81.50</t>
  </si>
  <si>
    <t>(46.64)*</t>
  </si>
  <si>
    <t>(45.98)*</t>
  </si>
  <si>
    <t>-81.31</t>
  </si>
  <si>
    <t>30.90</t>
  </si>
  <si>
    <t>(29.74)</t>
  </si>
  <si>
    <t>31.60</t>
  </si>
  <si>
    <t>(29.82)</t>
  </si>
  <si>
    <t>36.06</t>
  </si>
  <si>
    <t>(27.89)</t>
  </si>
  <si>
    <t>35.26</t>
  </si>
  <si>
    <t>(27.92)</t>
  </si>
  <si>
    <t>31.18</t>
  </si>
  <si>
    <t>(29.25)</t>
  </si>
  <si>
    <t>31.42</t>
  </si>
  <si>
    <t>(29.35)</t>
  </si>
  <si>
    <t>36.15</t>
  </si>
  <si>
    <t>(27.52)</t>
  </si>
  <si>
    <t>35.04</t>
  </si>
  <si>
    <t>(7.869)</t>
  </si>
  <si>
    <t>0.812</t>
  </si>
  <si>
    <t>(7.976)</t>
  </si>
  <si>
    <t>0.0430</t>
  </si>
  <si>
    <t>(7.982)</t>
  </si>
  <si>
    <t>0.978</t>
  </si>
  <si>
    <t>(8.038)</t>
  </si>
  <si>
    <t>-0.239</t>
  </si>
  <si>
    <t>0.755</t>
  </si>
  <si>
    <t>(7.974)</t>
  </si>
  <si>
    <t>0.0821</t>
  </si>
  <si>
    <t>(7.969)</t>
  </si>
  <si>
    <t>0.901</t>
  </si>
  <si>
    <t>(8.028)</t>
  </si>
  <si>
    <t>-2.748</t>
  </si>
  <si>
    <t>(3.845)</t>
  </si>
  <si>
    <t>-2.720</t>
  </si>
  <si>
    <t>(3.807)</t>
  </si>
  <si>
    <t>-2.924</t>
  </si>
  <si>
    <t>(3.812)</t>
  </si>
  <si>
    <t>-2.850</t>
  </si>
  <si>
    <t>(3.779)</t>
  </si>
  <si>
    <t>-2.752</t>
  </si>
  <si>
    <t>(3.827)</t>
  </si>
  <si>
    <t>-2.717</t>
  </si>
  <si>
    <t>(3.788)</t>
  </si>
  <si>
    <t>-2.925</t>
  </si>
  <si>
    <t>(3.796)</t>
  </si>
  <si>
    <t>-2.847</t>
  </si>
  <si>
    <t>(3.761)</t>
  </si>
  <si>
    <t>-18.44</t>
  </si>
  <si>
    <t>(7.001)***</t>
  </si>
  <si>
    <t>-18.43</t>
  </si>
  <si>
    <t>(7.023)***</t>
  </si>
  <si>
    <t>-18.98</t>
  </si>
  <si>
    <t>(6.879)***</t>
  </si>
  <si>
    <t>-18.83</t>
  </si>
  <si>
    <t>(6.867)***</t>
  </si>
  <si>
    <t>-18.37</t>
  </si>
  <si>
    <t>(7.019)***</t>
  </si>
  <si>
    <t>-18.48</t>
  </si>
  <si>
    <t>(7.037)***</t>
  </si>
  <si>
    <t>-18.95</t>
  </si>
  <si>
    <t>(6.880)***</t>
  </si>
  <si>
    <t>-18.90</t>
  </si>
  <si>
    <t>(6.870)***</t>
  </si>
  <si>
    <t>36.91</t>
  </si>
  <si>
    <t>(28.28)</t>
  </si>
  <si>
    <t>41.67</t>
  </si>
  <si>
    <t>(28.19)</t>
  </si>
  <si>
    <t>41.04</t>
  </si>
  <si>
    <t>(27.08)</t>
  </si>
  <si>
    <t>44.21</t>
  </si>
  <si>
    <t>(27.17)</t>
  </si>
  <si>
    <t>36.76</t>
  </si>
  <si>
    <t>(28.18)</t>
  </si>
  <si>
    <t>41.82</t>
  </si>
  <si>
    <t>(28.03)</t>
  </si>
  <si>
    <t>40.96</t>
  </si>
  <si>
    <t>(26.91)</t>
  </si>
  <si>
    <t>44.44</t>
  </si>
  <si>
    <t>(26.95)</t>
  </si>
  <si>
    <t>-19.55</t>
  </si>
  <si>
    <t>(9.810)**</t>
  </si>
  <si>
    <t>-18.81</t>
  </si>
  <si>
    <t>(9.823)*</t>
  </si>
  <si>
    <t>-20.31</t>
  </si>
  <si>
    <t>(9.932)**</t>
  </si>
  <si>
    <t>-19.42</t>
  </si>
  <si>
    <t>(9.878)*</t>
  </si>
  <si>
    <t>-19.38</t>
  </si>
  <si>
    <t>(9.674)**</t>
  </si>
  <si>
    <t>-18.92</t>
  </si>
  <si>
    <t>(9.679)*</t>
  </si>
  <si>
    <t>-20.23</t>
  </si>
  <si>
    <t>(9.743)**</t>
  </si>
  <si>
    <t>-19.58</t>
  </si>
  <si>
    <t>(9.702)**</t>
  </si>
  <si>
    <t>(0.606)</t>
  </si>
  <si>
    <t>(0.602)</t>
  </si>
  <si>
    <t>-0.312</t>
  </si>
  <si>
    <t>(0.618)</t>
  </si>
  <si>
    <t>-0.214</t>
  </si>
  <si>
    <t>(0.608)</t>
  </si>
  <si>
    <t>-0.329</t>
  </si>
  <si>
    <t>(0.601)</t>
  </si>
  <si>
    <t>(0.598)</t>
  </si>
  <si>
    <t>-0.310</t>
  </si>
  <si>
    <t>(0.613)</t>
  </si>
  <si>
    <t>-0.217</t>
  </si>
  <si>
    <t>(0.605)</t>
  </si>
  <si>
    <t>-0.144</t>
  </si>
  <si>
    <t>(0.584)</t>
  </si>
  <si>
    <t>0.00457</t>
  </si>
  <si>
    <t>(0.564)</t>
  </si>
  <si>
    <t>(0.586)</t>
  </si>
  <si>
    <t>-0.00937</t>
  </si>
  <si>
    <t>(0.560)</t>
  </si>
  <si>
    <t>-0.140</t>
  </si>
  <si>
    <t>0.00294</t>
  </si>
  <si>
    <t>(0.563)</t>
  </si>
  <si>
    <t>-0.143</t>
  </si>
  <si>
    <t>-0.0118</t>
  </si>
  <si>
    <t>(0.558)</t>
  </si>
  <si>
    <t>0.415</t>
  </si>
  <si>
    <t>(0.463)</t>
  </si>
  <si>
    <t>0.519</t>
  </si>
  <si>
    <t>(0.451)</t>
  </si>
  <si>
    <t>0.486</t>
  </si>
  <si>
    <t>(0.462)</t>
  </si>
  <si>
    <t>0.561</t>
  </si>
  <si>
    <t>(0.453)</t>
  </si>
  <si>
    <t>0.516</t>
  </si>
  <si>
    <t>(0.447)</t>
  </si>
  <si>
    <t>0.487</t>
  </si>
  <si>
    <t>(0.457)</t>
  </si>
  <si>
    <t>0.557</t>
  </si>
  <si>
    <t>-0.478</t>
  </si>
  <si>
    <t>(1.080)</t>
  </si>
  <si>
    <t>-0.491</t>
  </si>
  <si>
    <t>(1.084)</t>
  </si>
  <si>
    <t>-0.575</t>
  </si>
  <si>
    <t>(1.078)</t>
  </si>
  <si>
    <t>-0.560</t>
  </si>
  <si>
    <t>-0.494</t>
  </si>
  <si>
    <t>(1.052)</t>
  </si>
  <si>
    <t>-0.480</t>
  </si>
  <si>
    <t>(1.054)</t>
  </si>
  <si>
    <t>-0.582</t>
  </si>
  <si>
    <t>-0.546</t>
  </si>
  <si>
    <t>(1.050)</t>
  </si>
  <si>
    <t>-0.0549</t>
  </si>
  <si>
    <t>0.0426</t>
  </si>
  <si>
    <t>(0.475)</t>
  </si>
  <si>
    <t>0.0211</t>
  </si>
  <si>
    <t>(0.476)</t>
  </si>
  <si>
    <t>0.0884</t>
  </si>
  <si>
    <t>-0.0539</t>
  </si>
  <si>
    <t>0.0428</t>
  </si>
  <si>
    <t>(0.473)</t>
  </si>
  <si>
    <t>0.0212</t>
  </si>
  <si>
    <t>0.0891</t>
  </si>
  <si>
    <t>(0.469)</t>
  </si>
  <si>
    <t>1.088</t>
  </si>
  <si>
    <t>(0.521)**</t>
  </si>
  <si>
    <t>1.097</t>
  </si>
  <si>
    <t>(0.522)**</t>
  </si>
  <si>
    <t>1.182</t>
  </si>
  <si>
    <t>(0.528)**</t>
  </si>
  <si>
    <t>1.164</t>
  </si>
  <si>
    <t>(0.529)**</t>
  </si>
  <si>
    <t>1.087</t>
  </si>
  <si>
    <t>(0.519)**</t>
  </si>
  <si>
    <t>1.098</t>
  </si>
  <si>
    <t>(0.520)**</t>
  </si>
  <si>
    <t>1.181</t>
  </si>
  <si>
    <t>(0.525)**</t>
  </si>
  <si>
    <t>1.166</t>
  </si>
  <si>
    <t>(0.526)**</t>
  </si>
  <si>
    <t>(0.550)</t>
  </si>
  <si>
    <t>0.482</t>
  </si>
  <si>
    <t>(0.551)</t>
  </si>
  <si>
    <t>0.573</t>
  </si>
  <si>
    <t>(0.539)</t>
  </si>
  <si>
    <t>0.553</t>
  </si>
  <si>
    <t>0.471</t>
  </si>
  <si>
    <t>(0.547)</t>
  </si>
  <si>
    <t>(0.548)</t>
  </si>
  <si>
    <t>0.571</t>
  </si>
  <si>
    <t>(0.535)</t>
  </si>
  <si>
    <t>0.556</t>
  </si>
  <si>
    <t>1.314</t>
  </si>
  <si>
    <t>(0.707)*</t>
  </si>
  <si>
    <t>1.441</t>
  </si>
  <si>
    <t>(0.700)**</t>
  </si>
  <si>
    <t>1.459</t>
  </si>
  <si>
    <t>(0.664)**</t>
  </si>
  <si>
    <t>1.534</t>
  </si>
  <si>
    <t>(0.662)**</t>
  </si>
  <si>
    <t>1.315</t>
  </si>
  <si>
    <t>(0.705)*</t>
  </si>
  <si>
    <t>1.442</t>
  </si>
  <si>
    <t>(0.699)**</t>
  </si>
  <si>
    <t>1.536</t>
  </si>
  <si>
    <t>(0.660)**</t>
  </si>
  <si>
    <t>0.453</t>
  </si>
  <si>
    <t>(0.595)</t>
  </si>
  <si>
    <t>0.600</t>
  </si>
  <si>
    <t>(0.577)</t>
  </si>
  <si>
    <t>0.579</t>
  </si>
  <si>
    <t>(0.554)</t>
  </si>
  <si>
    <t>0.677</t>
  </si>
  <si>
    <t>0.446</t>
  </si>
  <si>
    <t>(0.591)</t>
  </si>
  <si>
    <t>0.606</t>
  </si>
  <si>
    <t>(0.568)</t>
  </si>
  <si>
    <t>0.576</t>
  </si>
  <si>
    <t>(0.545)</t>
  </si>
  <si>
    <t>0.686</t>
  </si>
  <si>
    <t>(0.534)</t>
  </si>
  <si>
    <t>0.480</t>
  </si>
  <si>
    <t>(0.438)</t>
  </si>
  <si>
    <t>0.474</t>
  </si>
  <si>
    <t>(0.443)</t>
  </si>
  <si>
    <t>0.512</t>
  </si>
  <si>
    <t>(0.436)</t>
  </si>
  <si>
    <t>(0.441)</t>
  </si>
  <si>
    <t>0.478</t>
  </si>
  <si>
    <t>(0.434)</t>
  </si>
  <si>
    <t>0.476</t>
  </si>
  <si>
    <t>0.509</t>
  </si>
  <si>
    <t>-2.039</t>
  </si>
  <si>
    <t>(1.206)*</t>
  </si>
  <si>
    <t>-2.146</t>
  </si>
  <si>
    <t>(1.202)*</t>
  </si>
  <si>
    <t>-2.224</t>
  </si>
  <si>
    <t>(1.185)*</t>
  </si>
  <si>
    <t>-2.270</t>
  </si>
  <si>
    <t>(1.183)*</t>
  </si>
  <si>
    <t>-2.053</t>
  </si>
  <si>
    <t>(1.182)*</t>
  </si>
  <si>
    <t>-2.137</t>
  </si>
  <si>
    <t>(1.180)*</t>
  </si>
  <si>
    <t>-2.229</t>
  </si>
  <si>
    <t>(1.165)*</t>
  </si>
  <si>
    <t>-2.259</t>
  </si>
  <si>
    <t>(1.164)*</t>
  </si>
  <si>
    <t>8.090</t>
  </si>
  <si>
    <t>(3.697)**</t>
  </si>
  <si>
    <t>7.154</t>
  </si>
  <si>
    <t>(3.744)*</t>
  </si>
  <si>
    <t>9.761</t>
  </si>
  <si>
    <t>(2.994)***</t>
  </si>
  <si>
    <t>8.451</t>
  </si>
  <si>
    <t>(2.840)***</t>
  </si>
  <si>
    <t>8.076</t>
  </si>
  <si>
    <t>(3.699)**</t>
  </si>
  <si>
    <t>7.156</t>
  </si>
  <si>
    <t>(3.733)*</t>
  </si>
  <si>
    <t>9.748</t>
  </si>
  <si>
    <t>(2.993)***</t>
  </si>
  <si>
    <t>8.464</t>
  </si>
  <si>
    <t>(2.842)***</t>
  </si>
  <si>
    <t>0.090</t>
  </si>
  <si>
    <t>0.089</t>
  </si>
  <si>
    <t>0.093</t>
  </si>
  <si>
    <t>0.094</t>
  </si>
  <si>
    <t>0.096</t>
  </si>
  <si>
    <t>0.095</t>
  </si>
  <si>
    <t>0.099</t>
  </si>
  <si>
    <t>0.100</t>
  </si>
  <si>
    <t>cred: adult program</t>
  </si>
  <si>
    <t>(0.101)</t>
  </si>
  <si>
    <t>0.110</t>
  </si>
  <si>
    <t>(0.0985)</t>
  </si>
  <si>
    <t>0.123</t>
  </si>
  <si>
    <t>(0.200)</t>
  </si>
  <si>
    <t>0.150</t>
  </si>
  <si>
    <t>(0.202)</t>
  </si>
  <si>
    <t>-0.0301</t>
  </si>
  <si>
    <t>(0.192)</t>
  </si>
  <si>
    <t>0.0233</t>
  </si>
  <si>
    <t>0.0919</t>
  </si>
  <si>
    <t>0.111</t>
  </si>
  <si>
    <t>(0.255)</t>
  </si>
  <si>
    <t>-0.389</t>
  </si>
  <si>
    <t>(0.382)</t>
  </si>
  <si>
    <t>-0.268</t>
  </si>
  <si>
    <t>0.343</t>
  </si>
  <si>
    <t>(0.355)</t>
  </si>
  <si>
    <t>0.134</t>
  </si>
  <si>
    <t>(0.363)</t>
  </si>
  <si>
    <t>0.982</t>
  </si>
  <si>
    <t>(0.402)**</t>
  </si>
  <si>
    <t>-0.157</t>
  </si>
  <si>
    <t>(0.167)</t>
  </si>
  <si>
    <t>1.123</t>
  </si>
  <si>
    <t>(0.366)***</t>
  </si>
  <si>
    <t>1.065</t>
  </si>
  <si>
    <t>(0.420)**</t>
  </si>
  <si>
    <t>-0.0882</t>
  </si>
  <si>
    <t>(0.291)</t>
  </si>
  <si>
    <t>(0.298)</t>
  </si>
  <si>
    <t>-0.0318</t>
  </si>
  <si>
    <t>(0.142)</t>
  </si>
  <si>
    <t>0.00229</t>
  </si>
  <si>
    <t>(0.147)</t>
  </si>
  <si>
    <t>(0.153)</t>
  </si>
  <si>
    <t>0.216</t>
  </si>
  <si>
    <t>(0.155)</t>
  </si>
  <si>
    <t>-0.0860</t>
  </si>
  <si>
    <t>(0.237)</t>
  </si>
  <si>
    <t>0.0839</t>
  </si>
  <si>
    <t>-0.0478</t>
  </si>
  <si>
    <t>-0.566</t>
  </si>
  <si>
    <t>(0.291)*</t>
  </si>
  <si>
    <t>-0.628</t>
  </si>
  <si>
    <t>(0.299)**</t>
  </si>
  <si>
    <t>-0.0415</t>
  </si>
  <si>
    <t>-0.170</t>
  </si>
  <si>
    <t>(0.988)</t>
  </si>
  <si>
    <t>0.312</t>
  </si>
  <si>
    <t>0.0767</t>
  </si>
  <si>
    <t>(0.336)</t>
  </si>
  <si>
    <t>(0.338)</t>
  </si>
  <si>
    <t>-0.394</t>
  </si>
  <si>
    <t>(0.559)</t>
  </si>
  <si>
    <t>-0.497</t>
  </si>
  <si>
    <t>(0.580)</t>
  </si>
  <si>
    <t>-0.102</t>
  </si>
  <si>
    <t>(0.118)</t>
  </si>
  <si>
    <t>-0.113</t>
  </si>
  <si>
    <t>(0.104)**</t>
  </si>
  <si>
    <t>0.242</t>
  </si>
  <si>
    <t>(0.109)**</t>
  </si>
  <si>
    <t>(0.164)</t>
  </si>
  <si>
    <t>-0.548</t>
  </si>
  <si>
    <t>(0.275)**</t>
  </si>
  <si>
    <t>-0.529</t>
  </si>
  <si>
    <t>(0.286)*</t>
  </si>
  <si>
    <t>0.0514</t>
  </si>
  <si>
    <t>0.445</t>
  </si>
  <si>
    <t>(0.231)*</t>
  </si>
  <si>
    <t>0.368</t>
  </si>
  <si>
    <t>-0.189</t>
  </si>
  <si>
    <t>-0.174</t>
  </si>
  <si>
    <t>0.792</t>
  </si>
  <si>
    <t>(0.519)</t>
  </si>
  <si>
    <t>0.888</t>
  </si>
  <si>
    <t>(0.513)*</t>
  </si>
  <si>
    <t>-0.158</t>
  </si>
  <si>
    <t>(0.141)</t>
  </si>
  <si>
    <t>-0.211</t>
  </si>
  <si>
    <t>(0.144)</t>
  </si>
  <si>
    <t>0.351</t>
  </si>
  <si>
    <t>(0.332)</t>
  </si>
  <si>
    <t>0.0209</t>
  </si>
  <si>
    <t>0.0304</t>
  </si>
  <si>
    <t>(0.143)</t>
  </si>
  <si>
    <t>0.945</t>
  </si>
  <si>
    <t>(0.684)</t>
  </si>
  <si>
    <t>0.964</t>
  </si>
  <si>
    <t>(0.739)</t>
  </si>
  <si>
    <t>-0.0555</t>
  </si>
  <si>
    <t>(1.042)</t>
  </si>
  <si>
    <t>27.43</t>
  </si>
  <si>
    <t>(18.36)</t>
  </si>
  <si>
    <t>26.22</t>
  </si>
  <si>
    <t>(18.08)</t>
  </si>
  <si>
    <t>40.51</t>
  </si>
  <si>
    <t>(9.599)***</t>
  </si>
  <si>
    <t>38.60</t>
  </si>
  <si>
    <t>(9.702)***</t>
  </si>
  <si>
    <t>33.29</t>
  </si>
  <si>
    <t>(9.733)***</t>
  </si>
  <si>
    <t>30.87</t>
  </si>
  <si>
    <t>(9.940)***</t>
  </si>
  <si>
    <t>25.99</t>
  </si>
  <si>
    <t>(9.779)***</t>
  </si>
  <si>
    <t>23.54</t>
  </si>
  <si>
    <t>(10.01)**</t>
  </si>
  <si>
    <t>-41.08</t>
  </si>
  <si>
    <t>(12.89)***</t>
  </si>
  <si>
    <t>-37.48</t>
  </si>
  <si>
    <t>(13.07)***</t>
  </si>
  <si>
    <t>27.24</t>
  </si>
  <si>
    <t>(19.39)</t>
  </si>
  <si>
    <t>23.38</t>
  </si>
  <si>
    <t>(19.84)</t>
  </si>
  <si>
    <t>20.04</t>
  </si>
  <si>
    <t>(6.679)***</t>
  </si>
  <si>
    <t>16.65</t>
  </si>
  <si>
    <t>(7.098)**</t>
  </si>
  <si>
    <t>33.38</t>
  </si>
  <si>
    <t>(8.651)***</t>
  </si>
  <si>
    <t>30.86</t>
  </si>
  <si>
    <t>(9.111)***</t>
  </si>
  <si>
    <t>37.48</t>
  </si>
  <si>
    <t>(9.600)***</t>
  </si>
  <si>
    <t>35.34</t>
  </si>
  <si>
    <t>(10.02)***</t>
  </si>
  <si>
    <t>4.280</t>
  </si>
  <si>
    <t>(10.96)</t>
  </si>
  <si>
    <t>4.129</t>
  </si>
  <si>
    <t>(11.37)</t>
  </si>
  <si>
    <t>24.68</t>
  </si>
  <si>
    <t>(11.54)**</t>
  </si>
  <si>
    <t>22.62</t>
  </si>
  <si>
    <t>(12.60)*</t>
  </si>
  <si>
    <t>-0.541</t>
  </si>
  <si>
    <t>-0.500</t>
  </si>
  <si>
    <t>-0.136</t>
  </si>
  <si>
    <t>-0.118</t>
  </si>
  <si>
    <t>(0.394)</t>
  </si>
  <si>
    <t>-0.547</t>
  </si>
  <si>
    <t>(0.431)</t>
  </si>
  <si>
    <t>-0.551</t>
  </si>
  <si>
    <t>(0.437)</t>
  </si>
  <si>
    <t>1.091</t>
  </si>
  <si>
    <t>(0.579)*</t>
  </si>
  <si>
    <t>1.178</t>
  </si>
  <si>
    <t>(0.613)*</t>
  </si>
  <si>
    <t>-0.460</t>
  </si>
  <si>
    <t>-0.395</t>
  </si>
  <si>
    <t>-0.138</t>
  </si>
  <si>
    <t>(0.351)</t>
  </si>
  <si>
    <t>(0.361)</t>
  </si>
  <si>
    <t>-0.273</t>
  </si>
  <si>
    <t>-0.288</t>
  </si>
  <si>
    <t>-0.455</t>
  </si>
  <si>
    <t>(0.529)</t>
  </si>
  <si>
    <t>-0.412</t>
  </si>
  <si>
    <t>(0.542)</t>
  </si>
  <si>
    <t>-0.417</t>
  </si>
  <si>
    <t>(0.301)</t>
  </si>
  <si>
    <t>-0.373</t>
  </si>
  <si>
    <t>(0.303)</t>
  </si>
  <si>
    <t>-0.00372</t>
  </si>
  <si>
    <t>(0.315)</t>
  </si>
  <si>
    <t>1.698</t>
  </si>
  <si>
    <t>(0.554)***</t>
  </si>
  <si>
    <t>(0.569)***</t>
  </si>
  <si>
    <t>-29.66</t>
  </si>
  <si>
    <t>(8.520)***</t>
  </si>
  <si>
    <t>-26.21</t>
  </si>
  <si>
    <t>(8.784)***</t>
  </si>
  <si>
    <t>cred: dislocated_worker program</t>
  </si>
  <si>
    <t>-0.00665</t>
  </si>
  <si>
    <t>(0.0934)</t>
  </si>
  <si>
    <t>-0.00685</t>
  </si>
  <si>
    <t>(0.0920)</t>
  </si>
  <si>
    <t>0.956</t>
  </si>
  <si>
    <t>(0.921)</t>
  </si>
  <si>
    <t>0.954</t>
  </si>
  <si>
    <t>(0.912)</t>
  </si>
  <si>
    <t>1.176</t>
  </si>
  <si>
    <t>(0.846)</t>
  </si>
  <si>
    <t>1.175</t>
  </si>
  <si>
    <t>(0.840)</t>
  </si>
  <si>
    <t>1.323</t>
  </si>
  <si>
    <t>(0.809)</t>
  </si>
  <si>
    <t>1.349</t>
  </si>
  <si>
    <t>(0.847)</t>
  </si>
  <si>
    <t>1.348</t>
  </si>
  <si>
    <t>(0.841)</t>
  </si>
  <si>
    <t>0.911</t>
  </si>
  <si>
    <t>(0.869)</t>
  </si>
  <si>
    <t>(0.864)</t>
  </si>
  <si>
    <t>0.374</t>
  </si>
  <si>
    <t>(0.316)</t>
  </si>
  <si>
    <t>0.363</t>
  </si>
  <si>
    <t>(0.123)***</t>
  </si>
  <si>
    <t>0.0112</t>
  </si>
  <si>
    <t>(0.308)</t>
  </si>
  <si>
    <t>-0.0390</t>
  </si>
  <si>
    <t>(0.343)</t>
  </si>
  <si>
    <t>-0.0503</t>
  </si>
  <si>
    <t>(0.154)</t>
  </si>
  <si>
    <t>0.0996</t>
  </si>
  <si>
    <t>(0.206)</t>
  </si>
  <si>
    <t>0.0994</t>
  </si>
  <si>
    <t>0.197</t>
  </si>
  <si>
    <t>(0.115)*</t>
  </si>
  <si>
    <t>(0.114)*</t>
  </si>
  <si>
    <t>0.232</t>
  </si>
  <si>
    <t>(0.130)*</t>
  </si>
  <si>
    <t>-0.0195</t>
  </si>
  <si>
    <t>-0.0190</t>
  </si>
  <si>
    <t>0.194</t>
  </si>
  <si>
    <t>(0.199)</t>
  </si>
  <si>
    <t>0.195</t>
  </si>
  <si>
    <t>(0.197)</t>
  </si>
  <si>
    <t>-0.0119</t>
  </si>
  <si>
    <t>-0.274</t>
  </si>
  <si>
    <t>(0.596)</t>
  </si>
  <si>
    <t>(0.592)</t>
  </si>
  <si>
    <t>-3.321</t>
  </si>
  <si>
    <t>(3.510)</t>
  </si>
  <si>
    <t>-3.325</t>
  </si>
  <si>
    <t>(3.493)</t>
  </si>
  <si>
    <t>(1.491)</t>
  </si>
  <si>
    <t>0.245</t>
  </si>
  <si>
    <t>(1.487)</t>
  </si>
  <si>
    <t>-2.597</t>
  </si>
  <si>
    <t>(1.072)**</t>
  </si>
  <si>
    <t>-2.598</t>
  </si>
  <si>
    <t>(1.067)**</t>
  </si>
  <si>
    <t>0.0594</t>
  </si>
  <si>
    <t>0.0599</t>
  </si>
  <si>
    <t>(0.0976)</t>
  </si>
  <si>
    <t>0.0400</t>
  </si>
  <si>
    <t>(0.0964)</t>
  </si>
  <si>
    <t>-0.0361</t>
  </si>
  <si>
    <t>(0.193)</t>
  </si>
  <si>
    <t>-0.0363</t>
  </si>
  <si>
    <t>0.696</t>
  </si>
  <si>
    <t>(0.262)***</t>
  </si>
  <si>
    <t>(0.260)***</t>
  </si>
  <si>
    <t>-0.0192</t>
  </si>
  <si>
    <t>-0.0191</t>
  </si>
  <si>
    <t>(0.158)</t>
  </si>
  <si>
    <t>(0.372)</t>
  </si>
  <si>
    <t>(0.371)</t>
  </si>
  <si>
    <t>0.521</t>
  </si>
  <si>
    <t>0.522</t>
  </si>
  <si>
    <t>(0.557)</t>
  </si>
  <si>
    <t>0.358</t>
  </si>
  <si>
    <t>(0.165)**</t>
  </si>
  <si>
    <t>0.313</t>
  </si>
  <si>
    <t>(0.404)</t>
  </si>
  <si>
    <t>0.306</t>
  </si>
  <si>
    <t>(0.313)</t>
  </si>
  <si>
    <t>-0.0204</t>
  </si>
  <si>
    <t>(0.175)</t>
  </si>
  <si>
    <t>-0.0199</t>
  </si>
  <si>
    <t>(0.173)</t>
  </si>
  <si>
    <t>-0.448</t>
  </si>
  <si>
    <t>-0.447</t>
  </si>
  <si>
    <t>(0.354)</t>
  </si>
  <si>
    <t>-2.995</t>
  </si>
  <si>
    <t>(1.749)*</t>
  </si>
  <si>
    <t>-2.996</t>
  </si>
  <si>
    <t>(1.741)*</t>
  </si>
  <si>
    <t>-14.66</t>
  </si>
  <si>
    <t>(33.48)</t>
  </si>
  <si>
    <t>(33.24)</t>
  </si>
  <si>
    <t>23.76</t>
  </si>
  <si>
    <t>(17.63)</t>
  </si>
  <si>
    <t>23.68</t>
  </si>
  <si>
    <t>(17.31)</t>
  </si>
  <si>
    <t>11.65</t>
  </si>
  <si>
    <t>(18.39)</t>
  </si>
  <si>
    <t>11.60</t>
  </si>
  <si>
    <t>(18.19)</t>
  </si>
  <si>
    <t>5.244</t>
  </si>
  <si>
    <t>(18.78)</t>
  </si>
  <si>
    <t>5.200</t>
  </si>
  <si>
    <t>(18.63)</t>
  </si>
  <si>
    <t>-23.52</t>
  </si>
  <si>
    <t>(21.67)</t>
  </si>
  <si>
    <t>-23.48</t>
  </si>
  <si>
    <t>(21.48)</t>
  </si>
  <si>
    <t>17.66</t>
  </si>
  <si>
    <t>(38.26)</t>
  </si>
  <si>
    <t>17.59</t>
  </si>
  <si>
    <t>(38.13)</t>
  </si>
  <si>
    <t>9.824</t>
  </si>
  <si>
    <t>(16.67)</t>
  </si>
  <si>
    <t>9.790</t>
  </si>
  <si>
    <t>(16.51)</t>
  </si>
  <si>
    <t>13.77</t>
  </si>
  <si>
    <t>(17.86)</t>
  </si>
  <si>
    <t>13.72</t>
  </si>
  <si>
    <t>(17.64)</t>
  </si>
  <si>
    <t>4.580</t>
  </si>
  <si>
    <t>(20.74)</t>
  </si>
  <si>
    <t>4.519</t>
  </si>
  <si>
    <t>(20.50)</t>
  </si>
  <si>
    <t>19.32</t>
  </si>
  <si>
    <t>(21.49)</t>
  </si>
  <si>
    <t>(21.40)</t>
  </si>
  <si>
    <t>18.02</t>
  </si>
  <si>
    <t>(22.02)</t>
  </si>
  <si>
    <t>17.96</t>
  </si>
  <si>
    <t>(21.71)</t>
  </si>
  <si>
    <t>(0.824)</t>
  </si>
  <si>
    <t>0.231</t>
  </si>
  <si>
    <t>(0.716)</t>
  </si>
  <si>
    <t>(0.713)</t>
  </si>
  <si>
    <t>(0.721)</t>
  </si>
  <si>
    <t>(0.719)</t>
  </si>
  <si>
    <t>(1.183)</t>
  </si>
  <si>
    <t>-0.0427</t>
  </si>
  <si>
    <t>-0.0428</t>
  </si>
  <si>
    <t>0.248</t>
  </si>
  <si>
    <t>(0.611)</t>
  </si>
  <si>
    <t>-0.303</t>
  </si>
  <si>
    <t>(0.642)</t>
  </si>
  <si>
    <t>(0.640)</t>
  </si>
  <si>
    <t>0.592</t>
  </si>
  <si>
    <t>(0.735)</t>
  </si>
  <si>
    <t>(0.732)</t>
  </si>
  <si>
    <t>(0.537)</t>
  </si>
  <si>
    <t>0.439</t>
  </si>
  <si>
    <t>(0.468)</t>
  </si>
  <si>
    <t>0.438</t>
  </si>
  <si>
    <t>-0.301</t>
  </si>
  <si>
    <t>-0.302</t>
  </si>
  <si>
    <t>(1.062)</t>
  </si>
  <si>
    <t>-11.52</t>
  </si>
  <si>
    <t>(17.58)</t>
  </si>
  <si>
    <t>-11.46</t>
  </si>
  <si>
    <t>(17.33)</t>
  </si>
  <si>
    <t>185</t>
  </si>
  <si>
    <t>0.324</t>
  </si>
  <si>
    <t>0.329</t>
  </si>
  <si>
    <t>cred: youth program</t>
  </si>
  <si>
    <t>-0.00252</t>
  </si>
  <si>
    <t>(0.0980)</t>
  </si>
  <si>
    <t>-0.0155</t>
  </si>
  <si>
    <t>(0.0963)</t>
  </si>
  <si>
    <t>-0.00477</t>
  </si>
  <si>
    <t>(0.0978)</t>
  </si>
  <si>
    <t>-0.0172</t>
  </si>
  <si>
    <t>(0.0962)</t>
  </si>
  <si>
    <t>-0.00306</t>
  </si>
  <si>
    <t>(0.0936)</t>
  </si>
  <si>
    <t>-0.0138</t>
  </si>
  <si>
    <t>(0.0925)</t>
  </si>
  <si>
    <t>-0.00484</t>
  </si>
  <si>
    <t>(0.0935)</t>
  </si>
  <si>
    <t>-0.0152</t>
  </si>
  <si>
    <t>(0.0926)</t>
  </si>
  <si>
    <t>-0.249</t>
  </si>
  <si>
    <t>(0.906)</t>
  </si>
  <si>
    <t>-0.200</t>
  </si>
  <si>
    <t>(0.918)</t>
  </si>
  <si>
    <t>(0.899)</t>
  </si>
  <si>
    <t>(0.909)</t>
  </si>
  <si>
    <t>-0.363</t>
  </si>
  <si>
    <t>(0.908)</t>
  </si>
  <si>
    <t>-0.326</t>
  </si>
  <si>
    <t>(0.922)</t>
  </si>
  <si>
    <t>-0.114</t>
  </si>
  <si>
    <t>(0.0982)</t>
  </si>
  <si>
    <t>-0.126</t>
  </si>
  <si>
    <t>(0.0973)</t>
  </si>
  <si>
    <t>-0.360</t>
  </si>
  <si>
    <t>-0.337</t>
  </si>
  <si>
    <t>(0.0979)</t>
  </si>
  <si>
    <t>(0.0968)</t>
  </si>
  <si>
    <t>-0.0497</t>
  </si>
  <si>
    <t>0.183</t>
  </si>
  <si>
    <t>(0.128)</t>
  </si>
  <si>
    <t>-0.0451</t>
  </si>
  <si>
    <t>(0.269)</t>
  </si>
  <si>
    <t>(0.127)</t>
  </si>
  <si>
    <t>-0.0489</t>
  </si>
  <si>
    <t>(0.267)</t>
  </si>
  <si>
    <t>-0.0449</t>
  </si>
  <si>
    <t>(0.126)</t>
  </si>
  <si>
    <t>(0.258)</t>
  </si>
  <si>
    <t>-0.260</t>
  </si>
  <si>
    <t>-0.0605</t>
  </si>
  <si>
    <t>(0.196)</t>
  </si>
  <si>
    <t>-0.0598</t>
  </si>
  <si>
    <t>(0.195)</t>
  </si>
  <si>
    <t>-0.0600</t>
  </si>
  <si>
    <t>-0.0591</t>
  </si>
  <si>
    <t>(0.194)</t>
  </si>
  <si>
    <t>0.135</t>
  </si>
  <si>
    <t>(0.198)</t>
  </si>
  <si>
    <t>0.126</t>
  </si>
  <si>
    <t>0.204</t>
  </si>
  <si>
    <t>(0.145)</t>
  </si>
  <si>
    <t>0.201</t>
  </si>
  <si>
    <t>0.203</t>
  </si>
  <si>
    <t>(0.140)</t>
  </si>
  <si>
    <t>0.199</t>
  </si>
  <si>
    <t>0.776</t>
  </si>
  <si>
    <t>(0.213)***</t>
  </si>
  <si>
    <t>0.767</t>
  </si>
  <si>
    <t>(0.218)***</t>
  </si>
  <si>
    <t>0.778</t>
  </si>
  <si>
    <t>(0.212)***</t>
  </si>
  <si>
    <t>0.769</t>
  </si>
  <si>
    <t>(0.217)***</t>
  </si>
  <si>
    <t>(0.211)***</t>
  </si>
  <si>
    <t>0.766</t>
  </si>
  <si>
    <t>0.768</t>
  </si>
  <si>
    <t>0.158</t>
  </si>
  <si>
    <t>0.208</t>
  </si>
  <si>
    <t>(0.751)</t>
  </si>
  <si>
    <t>0.164</t>
  </si>
  <si>
    <t>(0.754)</t>
  </si>
  <si>
    <t>(0.740)</t>
  </si>
  <si>
    <t>(0.743)</t>
  </si>
  <si>
    <t>0.207</t>
  </si>
  <si>
    <t>(0.737)</t>
  </si>
  <si>
    <t>(0.741)</t>
  </si>
  <si>
    <t>0.0358</t>
  </si>
  <si>
    <t>(0.614)</t>
  </si>
  <si>
    <t>0.00468</t>
  </si>
  <si>
    <t>(0.634)</t>
  </si>
  <si>
    <t>(0.609)</t>
  </si>
  <si>
    <t>1.612</t>
  </si>
  <si>
    <t>(0.687)**</t>
  </si>
  <si>
    <t>1.607</t>
  </si>
  <si>
    <t>(0.727)**</t>
  </si>
  <si>
    <t>1.599</t>
  </si>
  <si>
    <t>(0.690)**</t>
  </si>
  <si>
    <t>1.597</t>
  </si>
  <si>
    <t>(0.729)**</t>
  </si>
  <si>
    <t>1.611</t>
  </si>
  <si>
    <t>(0.685)**</t>
  </si>
  <si>
    <t>(0.724)**</t>
  </si>
  <si>
    <t>(0.688)**</t>
  </si>
  <si>
    <t>1.602</t>
  </si>
  <si>
    <t>(0.726)**</t>
  </si>
  <si>
    <t>(0.299)</t>
  </si>
  <si>
    <t>-0.0592</t>
  </si>
  <si>
    <t>-0.0409</t>
  </si>
  <si>
    <t>-0.0628</t>
  </si>
  <si>
    <t>-0.0360</t>
  </si>
  <si>
    <t>(0.297)</t>
  </si>
  <si>
    <t>-0.0607</t>
  </si>
  <si>
    <t>(0.295)</t>
  </si>
  <si>
    <t>-0.0647</t>
  </si>
  <si>
    <t>0.254</t>
  </si>
  <si>
    <t>(0.987)</t>
  </si>
  <si>
    <t>0.0745</t>
  </si>
  <si>
    <t>(0.985)</t>
  </si>
  <si>
    <t>0.217</t>
  </si>
  <si>
    <t>(0.986)</t>
  </si>
  <si>
    <t>0.0462</t>
  </si>
  <si>
    <t>0.0831</t>
  </si>
  <si>
    <t>0.0548</t>
  </si>
  <si>
    <t>(0.972)</t>
  </si>
  <si>
    <t>-0.0909</t>
  </si>
  <si>
    <t>(0.0839)</t>
  </si>
  <si>
    <t>-0.0974</t>
  </si>
  <si>
    <t>(0.0857)</t>
  </si>
  <si>
    <t>-0.0865</t>
  </si>
  <si>
    <t>(0.0829)</t>
  </si>
  <si>
    <t>-0.0938</t>
  </si>
  <si>
    <t>(0.0846)</t>
  </si>
  <si>
    <t>-0.0906</t>
  </si>
  <si>
    <t>(0.0822)</t>
  </si>
  <si>
    <t>-0.0985</t>
  </si>
  <si>
    <t>(0.0840)</t>
  </si>
  <si>
    <t>(0.0815)</t>
  </si>
  <si>
    <t>(0.0832)</t>
  </si>
  <si>
    <t>0.0255</t>
  </si>
  <si>
    <t>(0.121)</t>
  </si>
  <si>
    <t>0.0181</t>
  </si>
  <si>
    <t>(0.122)</t>
  </si>
  <si>
    <t>0.0242</t>
  </si>
  <si>
    <t>0.0257</t>
  </si>
  <si>
    <t>0.0175</t>
  </si>
  <si>
    <t>(0.120)</t>
  </si>
  <si>
    <t>0.0164</t>
  </si>
  <si>
    <t>0.354</t>
  </si>
  <si>
    <t>(0.182)*</t>
  </si>
  <si>
    <t>(0.179)**</t>
  </si>
  <si>
    <t>0.357</t>
  </si>
  <si>
    <t>(0.180)**</t>
  </si>
  <si>
    <t>0.429</t>
  </si>
  <si>
    <t>(0.180)*</t>
  </si>
  <si>
    <t>-0.323</t>
  </si>
  <si>
    <t>-0.298</t>
  </si>
  <si>
    <t>(0.341)</t>
  </si>
  <si>
    <t>-0.317</t>
  </si>
  <si>
    <t>(0.340)</t>
  </si>
  <si>
    <t>-0.293</t>
  </si>
  <si>
    <t>(0.342)</t>
  </si>
  <si>
    <t>-0.295</t>
  </si>
  <si>
    <t>-0.290</t>
  </si>
  <si>
    <t>0.310</t>
  </si>
  <si>
    <t>(0.139)**</t>
  </si>
  <si>
    <t>0.318</t>
  </si>
  <si>
    <t>0.309</t>
  </si>
  <si>
    <t>(0.138)**</t>
  </si>
  <si>
    <t>0.317</t>
  </si>
  <si>
    <t>(0.137)**</t>
  </si>
  <si>
    <t>-1.631</t>
  </si>
  <si>
    <t>(1.000)</t>
  </si>
  <si>
    <t>-1.784</t>
  </si>
  <si>
    <t>(0.952)*</t>
  </si>
  <si>
    <t>-1.646</t>
  </si>
  <si>
    <t>-1.795</t>
  </si>
  <si>
    <t>-1.632</t>
  </si>
  <si>
    <t>(0.997)</t>
  </si>
  <si>
    <t>-1.783</t>
  </si>
  <si>
    <t>(0.946)*</t>
  </si>
  <si>
    <t>(0.996)</t>
  </si>
  <si>
    <t>(0.134)**</t>
  </si>
  <si>
    <t>(0.138)*</t>
  </si>
  <si>
    <t>(0.135)**</t>
  </si>
  <si>
    <t>-0.278</t>
  </si>
  <si>
    <t>(0.133)**</t>
  </si>
  <si>
    <t>(0.136)**</t>
  </si>
  <si>
    <t>-0.276</t>
  </si>
  <si>
    <t>1.457</t>
  </si>
  <si>
    <t>(0.387)***</t>
  </si>
  <si>
    <t>1.440</t>
  </si>
  <si>
    <t>(0.383)***</t>
  </si>
  <si>
    <t>(0.386)***</t>
  </si>
  <si>
    <t>1.439</t>
  </si>
  <si>
    <t>(0.385)***</t>
  </si>
  <si>
    <t>(0.382)***</t>
  </si>
  <si>
    <t>(0.381)***</t>
  </si>
  <si>
    <t>-0.0866</t>
  </si>
  <si>
    <t>(0.157)</t>
  </si>
  <si>
    <t>-0.0741</t>
  </si>
  <si>
    <t>-0.0879</t>
  </si>
  <si>
    <t>-0.0753</t>
  </si>
  <si>
    <t>(0.152)</t>
  </si>
  <si>
    <t>-0.0869</t>
  </si>
  <si>
    <t>(0.156)</t>
  </si>
  <si>
    <t>-0.0730</t>
  </si>
  <si>
    <t>-0.0880</t>
  </si>
  <si>
    <t>-0.0740</t>
  </si>
  <si>
    <t>-0.515</t>
  </si>
  <si>
    <t>(0.256)**</t>
  </si>
  <si>
    <t>-0.531</t>
  </si>
  <si>
    <t>(0.259)**</t>
  </si>
  <si>
    <t>-0.527</t>
  </si>
  <si>
    <t>-0.516</t>
  </si>
  <si>
    <t>(0.250)**</t>
  </si>
  <si>
    <t>(0.253)**</t>
  </si>
  <si>
    <t>-0.536</t>
  </si>
  <si>
    <t>0.159</t>
  </si>
  <si>
    <t>(0.161)</t>
  </si>
  <si>
    <t>0.105</t>
  </si>
  <si>
    <t>0.156</t>
  </si>
  <si>
    <t>(0.160)</t>
  </si>
  <si>
    <t>0.103</t>
  </si>
  <si>
    <t>15.47</t>
  </si>
  <si>
    <t>(5.121)***</t>
  </si>
  <si>
    <t>14.85</t>
  </si>
  <si>
    <t>(5.114)***</t>
  </si>
  <si>
    <t>15.90</t>
  </si>
  <si>
    <t>(4.753)***</t>
  </si>
  <si>
    <t>15.19</t>
  </si>
  <si>
    <t>(4.708)***</t>
  </si>
  <si>
    <t>15.50</t>
  </si>
  <si>
    <t>(5.076)***</t>
  </si>
  <si>
    <t>14.73</t>
  </si>
  <si>
    <t>(5.041)***</t>
  </si>
  <si>
    <t>(4.732)***</t>
  </si>
  <si>
    <t>15.08</t>
  </si>
  <si>
    <t>(4.664)***</t>
  </si>
  <si>
    <t>-0.119</t>
  </si>
  <si>
    <t>(0.368)</t>
  </si>
  <si>
    <t>-0.0518</t>
  </si>
  <si>
    <t>-0.0536</t>
  </si>
  <si>
    <t>(0.360)</t>
  </si>
  <si>
    <t>-0.0573</t>
  </si>
  <si>
    <t>(0.356)</t>
  </si>
  <si>
    <t>-0.0604</t>
  </si>
  <si>
    <t>1.838</t>
  </si>
  <si>
    <t>(1.025)*</t>
  </si>
  <si>
    <t>1.903</t>
  </si>
  <si>
    <t>(1.042)*</t>
  </si>
  <si>
    <t>1.808</t>
  </si>
  <si>
    <t>(1.024)*</t>
  </si>
  <si>
    <t>1.878</t>
  </si>
  <si>
    <t>(1.038)*</t>
  </si>
  <si>
    <t>1.837</t>
  </si>
  <si>
    <t>(1.022)*</t>
  </si>
  <si>
    <t>1.909</t>
  </si>
  <si>
    <t>(1.037)*</t>
  </si>
  <si>
    <t>1.884</t>
  </si>
  <si>
    <t>(1.034)*</t>
  </si>
  <si>
    <t>(21.22)</t>
  </si>
  <si>
    <t>-3.694</t>
  </si>
  <si>
    <t>(21.18)</t>
  </si>
  <si>
    <t>-1.121</t>
  </si>
  <si>
    <t>(21.12)</t>
  </si>
  <si>
    <t>-3.829</t>
  </si>
  <si>
    <t>(21.07)</t>
  </si>
  <si>
    <t>-0.874</t>
  </si>
  <si>
    <t>(21.08)</t>
  </si>
  <si>
    <t>(21.00)</t>
  </si>
  <si>
    <t>-1.114</t>
  </si>
  <si>
    <t>(20.98)</t>
  </si>
  <si>
    <t>-4.082</t>
  </si>
  <si>
    <t>(20.89)</t>
  </si>
  <si>
    <t>26.50</t>
  </si>
  <si>
    <t>(13.08)**</t>
  </si>
  <si>
    <t>27.30</t>
  </si>
  <si>
    <t>(12.82)**</t>
  </si>
  <si>
    <t>26.11</t>
  </si>
  <si>
    <t>(13.09)**</t>
  </si>
  <si>
    <t>26.98</t>
  </si>
  <si>
    <t>(12.81)**</t>
  </si>
  <si>
    <t>26.51</t>
  </si>
  <si>
    <t>(12.96)**</t>
  </si>
  <si>
    <t>(12.72)**</t>
  </si>
  <si>
    <t>(12.95)**</t>
  </si>
  <si>
    <t>26.89</t>
  </si>
  <si>
    <t>(12.69)**</t>
  </si>
  <si>
    <t>10.61</t>
  </si>
  <si>
    <t>(13.19)</t>
  </si>
  <si>
    <t>9.864</t>
  </si>
  <si>
    <t>(13.01)</t>
  </si>
  <si>
    <t>10.21</t>
  </si>
  <si>
    <t>(13.09)</t>
  </si>
  <si>
    <t>9.546</t>
  </si>
  <si>
    <t>(12.91)</t>
  </si>
  <si>
    <t>10.63</t>
  </si>
  <si>
    <t>(13.10)</t>
  </si>
  <si>
    <t>9.796</t>
  </si>
  <si>
    <t>(12.98)</t>
  </si>
  <si>
    <t>9.444</t>
  </si>
  <si>
    <t>(12.79)</t>
  </si>
  <si>
    <t>9.565</t>
  </si>
  <si>
    <t>(12.34)</t>
  </si>
  <si>
    <t>8.198</t>
  </si>
  <si>
    <t>(12.20)</t>
  </si>
  <si>
    <t>9.204</t>
  </si>
  <si>
    <t>(12.27)</t>
  </si>
  <si>
    <t>7.919</t>
  </si>
  <si>
    <t>(12.13)</t>
  </si>
  <si>
    <t>9.579</t>
  </si>
  <si>
    <t>(12.26)</t>
  </si>
  <si>
    <t>8.134</t>
  </si>
  <si>
    <t>(12.10)</t>
  </si>
  <si>
    <t>9.207</t>
  </si>
  <si>
    <t>(12.18)</t>
  </si>
  <si>
    <t>7.825</t>
  </si>
  <si>
    <t>(12.01)</t>
  </si>
  <si>
    <t>22.61</t>
  </si>
  <si>
    <t>(11.27)**</t>
  </si>
  <si>
    <t>20.62</t>
  </si>
  <si>
    <t>(11.34)*</t>
  </si>
  <si>
    <t>22.71</t>
  </si>
  <si>
    <t>(11.28)**</t>
  </si>
  <si>
    <t>20.72</t>
  </si>
  <si>
    <t>(11.32)*</t>
  </si>
  <si>
    <t>(11.23)**</t>
  </si>
  <si>
    <t>20.58</t>
  </si>
  <si>
    <t>(11.27)*</t>
  </si>
  <si>
    <t>(11.24)**</t>
  </si>
  <si>
    <t>20.67</t>
  </si>
  <si>
    <t>(11.26)*</t>
  </si>
  <si>
    <t>25.53</t>
  </si>
  <si>
    <t>24.93</t>
  </si>
  <si>
    <t>(21.45)</t>
  </si>
  <si>
    <t>25.73</t>
  </si>
  <si>
    <t>(21.32)</t>
  </si>
  <si>
    <t>25.10</t>
  </si>
  <si>
    <t>(21.37)</t>
  </si>
  <si>
    <t>25.56</t>
  </si>
  <si>
    <t>(21.30)</t>
  </si>
  <si>
    <t>24.83</t>
  </si>
  <si>
    <t>(21.34)</t>
  </si>
  <si>
    <t>24.99</t>
  </si>
  <si>
    <t>(21.27)</t>
  </si>
  <si>
    <t>8.505</t>
  </si>
  <si>
    <t>(11.30)</t>
  </si>
  <si>
    <t>7.676</t>
  </si>
  <si>
    <t>(11.23)</t>
  </si>
  <si>
    <t>8.414</t>
  </si>
  <si>
    <t>(11.27)</t>
  </si>
  <si>
    <t>7.611</t>
  </si>
  <si>
    <t>(11.20)</t>
  </si>
  <si>
    <t>8.520</t>
  </si>
  <si>
    <t>7.615</t>
  </si>
  <si>
    <t>(11.15)</t>
  </si>
  <si>
    <t>8.416</t>
  </si>
  <si>
    <t>(11.21)</t>
  </si>
  <si>
    <t>7.533</t>
  </si>
  <si>
    <t>(11.12)</t>
  </si>
  <si>
    <t>7.249</t>
  </si>
  <si>
    <t>(12.32)</t>
  </si>
  <si>
    <t>6.552</t>
  </si>
  <si>
    <t>6.978</t>
  </si>
  <si>
    <t>(12.24)</t>
  </si>
  <si>
    <t>6.340</t>
  </si>
  <si>
    <t>(12.12)</t>
  </si>
  <si>
    <t>7.262</t>
  </si>
  <si>
    <t>(12.25)</t>
  </si>
  <si>
    <t>6.497</t>
  </si>
  <si>
    <t>6.980</t>
  </si>
  <si>
    <t>(12.16)</t>
  </si>
  <si>
    <t>6.260</t>
  </si>
  <si>
    <t>(12.03)</t>
  </si>
  <si>
    <t>15.21</t>
  </si>
  <si>
    <t>(14.31)</t>
  </si>
  <si>
    <t>14.30</t>
  </si>
  <si>
    <t>(14.14)</t>
  </si>
  <si>
    <t>14.91</t>
  </si>
  <si>
    <t>(14.20)</t>
  </si>
  <si>
    <t>14.07</t>
  </si>
  <si>
    <t>(14.02)</t>
  </si>
  <si>
    <t>15.22</t>
  </si>
  <si>
    <t>(14.22)</t>
  </si>
  <si>
    <t>14.23</t>
  </si>
  <si>
    <t>(14.04)</t>
  </si>
  <si>
    <t>(14.10)</t>
  </si>
  <si>
    <t>13.97</t>
  </si>
  <si>
    <t>(13.91)</t>
  </si>
  <si>
    <t>21.56</t>
  </si>
  <si>
    <t>(11.20)*</t>
  </si>
  <si>
    <t>21.71</t>
  </si>
  <si>
    <t>(11.25)*</t>
  </si>
  <si>
    <t>21.15</t>
  </si>
  <si>
    <t>21.37</t>
  </si>
  <si>
    <t>(11.15)*</t>
  </si>
  <si>
    <t>21.72</t>
  </si>
  <si>
    <t>(11.16)*</t>
  </si>
  <si>
    <t>(11.22)*</t>
  </si>
  <si>
    <t>1.161</t>
  </si>
  <si>
    <t>(14.47)</t>
  </si>
  <si>
    <t>-1.239</t>
  </si>
  <si>
    <t>(14.41)</t>
  </si>
  <si>
    <t>1.054</t>
  </si>
  <si>
    <t>(14.35)</t>
  </si>
  <si>
    <t>-1.303</t>
  </si>
  <si>
    <t>(14.32)</t>
  </si>
  <si>
    <t>1.165</t>
  </si>
  <si>
    <t>-1.285</t>
  </si>
  <si>
    <t>(14.29)</t>
  </si>
  <si>
    <t>-1.364</t>
  </si>
  <si>
    <t>(14.26)</t>
  </si>
  <si>
    <t>0.283</t>
  </si>
  <si>
    <t>(0.477)</t>
  </si>
  <si>
    <t>0.328</t>
  </si>
  <si>
    <t>0.298</t>
  </si>
  <si>
    <t>0.284</t>
  </si>
  <si>
    <t>(0.472)</t>
  </si>
  <si>
    <t>0.301</t>
  </si>
  <si>
    <t>0.160</t>
  </si>
  <si>
    <t>(0.376)</t>
  </si>
  <si>
    <t>(0.375)</t>
  </si>
  <si>
    <t>(0.370)</t>
  </si>
  <si>
    <t>(0.374)</t>
  </si>
  <si>
    <t>(0.369)</t>
  </si>
  <si>
    <t>(0.373)</t>
  </si>
  <si>
    <t>0.771</t>
  </si>
  <si>
    <t>(0.402)*</t>
  </si>
  <si>
    <t>0.784</t>
  </si>
  <si>
    <t>(0.401)*</t>
  </si>
  <si>
    <t>0.779</t>
  </si>
  <si>
    <t>(0.398)*</t>
  </si>
  <si>
    <t>0.791</t>
  </si>
  <si>
    <t>(0.397)**</t>
  </si>
  <si>
    <t>0.770</t>
  </si>
  <si>
    <t>(0.400)*</t>
  </si>
  <si>
    <t>0.787</t>
  </si>
  <si>
    <t>(0.396)*</t>
  </si>
  <si>
    <t>0.795</t>
  </si>
  <si>
    <t>(0.394)**</t>
  </si>
  <si>
    <t>-0.377</t>
  </si>
  <si>
    <t>(0.604)</t>
  </si>
  <si>
    <t>-0.353</t>
  </si>
  <si>
    <t>-0.405</t>
  </si>
  <si>
    <t>-0.376</t>
  </si>
  <si>
    <t>(0.597)</t>
  </si>
  <si>
    <t>-0.351</t>
  </si>
  <si>
    <t>(0.594)</t>
  </si>
  <si>
    <t>0.798</t>
  </si>
  <si>
    <t>(0.311)**</t>
  </si>
  <si>
    <t>0.817</t>
  </si>
  <si>
    <t>(0.318)**</t>
  </si>
  <si>
    <t>0.790</t>
  </si>
  <si>
    <t>0.810</t>
  </si>
  <si>
    <t>(0.319)**</t>
  </si>
  <si>
    <t>0.797</t>
  </si>
  <si>
    <t>(0.310)**</t>
  </si>
  <si>
    <t>0.818</t>
  </si>
  <si>
    <t>(0.317)**</t>
  </si>
  <si>
    <t>0.882</t>
  </si>
  <si>
    <t>0.944</t>
  </si>
  <si>
    <t>(0.363)**</t>
  </si>
  <si>
    <t>0.879</t>
  </si>
  <si>
    <t>0.941</t>
  </si>
  <si>
    <t>(0.362)**</t>
  </si>
  <si>
    <t>(0.360)**</t>
  </si>
  <si>
    <t>(0.362)***</t>
  </si>
  <si>
    <t>(0.359)**</t>
  </si>
  <si>
    <t>0.736</t>
  </si>
  <si>
    <t>0.772</t>
  </si>
  <si>
    <t>(0.368)**</t>
  </si>
  <si>
    <t>0.722</t>
  </si>
  <si>
    <t>(0.369)*</t>
  </si>
  <si>
    <t>0.760</t>
  </si>
  <si>
    <t>(0.373)**</t>
  </si>
  <si>
    <t>(0.367)**</t>
  </si>
  <si>
    <t>(0.367)*</t>
  </si>
  <si>
    <t>(0.371)**</t>
  </si>
  <si>
    <t>0.773</t>
  </si>
  <si>
    <t>(0.473)*</t>
  </si>
  <si>
    <t>(0.470)*</t>
  </si>
  <si>
    <t>0.808</t>
  </si>
  <si>
    <t>(0.469)*</t>
  </si>
  <si>
    <t>(0.471)*</t>
  </si>
  <si>
    <t>(0.468)*</t>
  </si>
  <si>
    <t>0.811</t>
  </si>
  <si>
    <t>(0.466)*</t>
  </si>
  <si>
    <t>0.369</t>
  </si>
  <si>
    <t>0.397</t>
  </si>
  <si>
    <t>(0.307)</t>
  </si>
  <si>
    <t>0.399</t>
  </si>
  <si>
    <t>(0.309)</t>
  </si>
  <si>
    <t>0.398</t>
  </si>
  <si>
    <t>(0.304)</t>
  </si>
  <si>
    <t>0.457</t>
  </si>
  <si>
    <t>(0.266)*</t>
  </si>
  <si>
    <t>0.462</t>
  </si>
  <si>
    <t>(0.270)*</t>
  </si>
  <si>
    <t>0.460</t>
  </si>
  <si>
    <t>(0.267)*</t>
  </si>
  <si>
    <t>0.465</t>
  </si>
  <si>
    <t>(0.271)*</t>
  </si>
  <si>
    <t>0.456</t>
  </si>
  <si>
    <t>(0.265)*</t>
  </si>
  <si>
    <t>0.464</t>
  </si>
  <si>
    <t>(0.269)*</t>
  </si>
  <si>
    <t>0.468</t>
  </si>
  <si>
    <t>-0.153</t>
  </si>
  <si>
    <t>(0.692)</t>
  </si>
  <si>
    <t>-0.134</t>
  </si>
  <si>
    <t>(0.691)</t>
  </si>
  <si>
    <t>-0.198</t>
  </si>
  <si>
    <t>(0.677)</t>
  </si>
  <si>
    <t>(0.675)</t>
  </si>
  <si>
    <t>(0.689)</t>
  </si>
  <si>
    <t>(0.688)</t>
  </si>
  <si>
    <t>(0.672)</t>
  </si>
  <si>
    <t>-10.41</t>
  </si>
  <si>
    <t>(11.94)</t>
  </si>
  <si>
    <t>-9.820</t>
  </si>
  <si>
    <t>(11.81)</t>
  </si>
  <si>
    <t>-10.38</t>
  </si>
  <si>
    <t>(11.92)</t>
  </si>
  <si>
    <t>-9.798</t>
  </si>
  <si>
    <t>(11.78)</t>
  </si>
  <si>
    <t>-10.43</t>
  </si>
  <si>
    <t>(11.86)</t>
  </si>
  <si>
    <t>-9.750</t>
  </si>
  <si>
    <t>(11.71)</t>
  </si>
  <si>
    <t>(11.83)</t>
  </si>
  <si>
    <t>-9.712</t>
  </si>
  <si>
    <t>(11.68)</t>
  </si>
  <si>
    <t>0.327</t>
  </si>
  <si>
    <t>0.331</t>
  </si>
  <si>
    <t>0.337</t>
  </si>
  <si>
    <t>0.336</t>
  </si>
  <si>
    <t>q2er: adult program</t>
  </si>
  <si>
    <t>-0.128</t>
  </si>
  <si>
    <t>(0.0635)**</t>
  </si>
  <si>
    <t>-0.130</t>
  </si>
  <si>
    <t>(0.0686)*</t>
  </si>
  <si>
    <t>-0.0644</t>
  </si>
  <si>
    <t>-0.132</t>
  </si>
  <si>
    <t>-0.0874</t>
  </si>
  <si>
    <t>-0.00568</t>
  </si>
  <si>
    <t>(0.190)</t>
  </si>
  <si>
    <t>0.0384</t>
  </si>
  <si>
    <t>(0.203)</t>
  </si>
  <si>
    <t>-0.427</t>
  </si>
  <si>
    <t>(0.225)*</t>
  </si>
  <si>
    <t>-0.366</t>
  </si>
  <si>
    <t>(0.235)</t>
  </si>
  <si>
    <t>0.0572</t>
  </si>
  <si>
    <t>0.00160</t>
  </si>
  <si>
    <t>(0.390)***</t>
  </si>
  <si>
    <t>0.0930</t>
  </si>
  <si>
    <t>(0.114)</t>
  </si>
  <si>
    <t>1.113</t>
  </si>
  <si>
    <t>(0.343)***</t>
  </si>
  <si>
    <t>(0.347)***</t>
  </si>
  <si>
    <t>(0.284)</t>
  </si>
  <si>
    <t>0.0299</t>
  </si>
  <si>
    <t>(0.320)</t>
  </si>
  <si>
    <t>-0.0697</t>
  </si>
  <si>
    <t>(0.149)</t>
  </si>
  <si>
    <t>-0.324</t>
  </si>
  <si>
    <t>-0.264</t>
  </si>
  <si>
    <t>-0.300</t>
  </si>
  <si>
    <t>-0.398</t>
  </si>
  <si>
    <t>-0.210</t>
  </si>
  <si>
    <t>-0.248</t>
  </si>
  <si>
    <t>0.294</t>
  </si>
  <si>
    <t>0.247</t>
  </si>
  <si>
    <t>(0.311)</t>
  </si>
  <si>
    <t>1.062</t>
  </si>
  <si>
    <t>1.672</t>
  </si>
  <si>
    <t>(1.192)</t>
  </si>
  <si>
    <t>(0.327)</t>
  </si>
  <si>
    <t>(0.555)</t>
  </si>
  <si>
    <t>-0.0387</t>
  </si>
  <si>
    <t>(0.0736)</t>
  </si>
  <si>
    <t>-0.0892</t>
  </si>
  <si>
    <t>(0.0784)</t>
  </si>
  <si>
    <t>0.153</t>
  </si>
  <si>
    <t>(0.0724)**</t>
  </si>
  <si>
    <t>(0.0762)</t>
  </si>
  <si>
    <t>0.00149</t>
  </si>
  <si>
    <t>(0.0668)</t>
  </si>
  <si>
    <t>-0.0111</t>
  </si>
  <si>
    <t>(0.0717)</t>
  </si>
  <si>
    <t>0.467</t>
  </si>
  <si>
    <t>(0.280)*</t>
  </si>
  <si>
    <t>(0.113)</t>
  </si>
  <si>
    <t>-0.152</t>
  </si>
  <si>
    <t>(0.124)</t>
  </si>
  <si>
    <t>0.0122</t>
  </si>
  <si>
    <t>0.0854</t>
  </si>
  <si>
    <t>-0.612</t>
  </si>
  <si>
    <t>(0.154)***</t>
  </si>
  <si>
    <t>-0.574</t>
  </si>
  <si>
    <t>(0.156)***</t>
  </si>
  <si>
    <t>0.334</t>
  </si>
  <si>
    <t>0.335</t>
  </si>
  <si>
    <t>(0.440)</t>
  </si>
  <si>
    <t>(0.135)</t>
  </si>
  <si>
    <t>-0.358</t>
  </si>
  <si>
    <t>-0.341</t>
  </si>
  <si>
    <t>(0.233)</t>
  </si>
  <si>
    <t>0.0649</t>
  </si>
  <si>
    <t>0.0484</t>
  </si>
  <si>
    <t>(0.517)</t>
  </si>
  <si>
    <t>0.405</t>
  </si>
  <si>
    <t>(0.531)</t>
  </si>
  <si>
    <t>0.378</t>
  </si>
  <si>
    <t>0.325</t>
  </si>
  <si>
    <t>17.70</t>
  </si>
  <si>
    <t>(10.33)*</t>
  </si>
  <si>
    <t>(9.765)</t>
  </si>
  <si>
    <t>2.079</t>
  </si>
  <si>
    <t>(6.141)</t>
  </si>
  <si>
    <t>0.687</t>
  </si>
  <si>
    <t>(5.837)</t>
  </si>
  <si>
    <t>4.499</t>
  </si>
  <si>
    <t>(6.467)</t>
  </si>
  <si>
    <t>3.543</t>
  </si>
  <si>
    <t>(6.128)</t>
  </si>
  <si>
    <t>3.764</t>
  </si>
  <si>
    <t>(6.779)</t>
  </si>
  <si>
    <t>2.570</t>
  </si>
  <si>
    <t>(6.458)</t>
  </si>
  <si>
    <t>-2.827</t>
  </si>
  <si>
    <t>(6.554)</t>
  </si>
  <si>
    <t>-1.265</t>
  </si>
  <si>
    <t>(6.316)</t>
  </si>
  <si>
    <t>7.821</t>
  </si>
  <si>
    <t>(9.372)</t>
  </si>
  <si>
    <t>7.920</t>
  </si>
  <si>
    <t>(10.12)</t>
  </si>
  <si>
    <t>4.623</t>
  </si>
  <si>
    <t>(5.962)</t>
  </si>
  <si>
    <t>3.124</t>
  </si>
  <si>
    <t>(5.741)</t>
  </si>
  <si>
    <t>3.560</t>
  </si>
  <si>
    <t>(6.528)</t>
  </si>
  <si>
    <t>2.468</t>
  </si>
  <si>
    <t>(6.145)</t>
  </si>
  <si>
    <t>7.374</t>
  </si>
  <si>
    <t>(7.202)</t>
  </si>
  <si>
    <t>6.022</t>
  </si>
  <si>
    <t>(6.881)</t>
  </si>
  <si>
    <t>0.225</t>
  </si>
  <si>
    <t>(5.128)</t>
  </si>
  <si>
    <t>-0.204</t>
  </si>
  <si>
    <t>(4.794)</t>
  </si>
  <si>
    <t>-0.554</t>
  </si>
  <si>
    <t>(7.103)</t>
  </si>
  <si>
    <t>-0.723</t>
  </si>
  <si>
    <t>(6.668)</t>
  </si>
  <si>
    <t>-0.149</t>
  </si>
  <si>
    <t>(0.201)</t>
  </si>
  <si>
    <t>-0.00736</t>
  </si>
  <si>
    <t>(0.178)</t>
  </si>
  <si>
    <t>-0.0645</t>
  </si>
  <si>
    <t>-0.159</t>
  </si>
  <si>
    <t>(0.174)</t>
  </si>
  <si>
    <t>-0.137</t>
  </si>
  <si>
    <t>(0.289)</t>
  </si>
  <si>
    <t>-0.169</t>
  </si>
  <si>
    <t>-0.0781</t>
  </si>
  <si>
    <t>0.0725</t>
  </si>
  <si>
    <t>0.142</t>
  </si>
  <si>
    <t>0.0758</t>
  </si>
  <si>
    <t>-0.0527</t>
  </si>
  <si>
    <t>-0.0876</t>
  </si>
  <si>
    <t>-0.00600</t>
  </si>
  <si>
    <t>-0.0414</t>
  </si>
  <si>
    <t>(0.139)</t>
  </si>
  <si>
    <t>-0.0178</t>
  </si>
  <si>
    <t>(0.109)</t>
  </si>
  <si>
    <t>-0.0336</t>
  </si>
  <si>
    <t>(0.112)</t>
  </si>
  <si>
    <t>(0.328)</t>
  </si>
  <si>
    <t>0.0158</t>
  </si>
  <si>
    <t>-4.172</t>
  </si>
  <si>
    <t>(6.264)</t>
  </si>
  <si>
    <t>-1.968</t>
  </si>
  <si>
    <t>(5.897)</t>
  </si>
  <si>
    <t>0.548</t>
  </si>
  <si>
    <t>q2er: dislocated_worker program</t>
  </si>
  <si>
    <t>(0.0696)</t>
  </si>
  <si>
    <t>-0.0699</t>
  </si>
  <si>
    <t>(0.0703)</t>
  </si>
  <si>
    <t>-0.163</t>
  </si>
  <si>
    <t>(0.627)</t>
  </si>
  <si>
    <t>-0.225</t>
  </si>
  <si>
    <t>(0.637)</t>
  </si>
  <si>
    <t>(0.607)</t>
  </si>
  <si>
    <t>-0.602</t>
  </si>
  <si>
    <t>-0.656</t>
  </si>
  <si>
    <t>(0.626)</t>
  </si>
  <si>
    <t>-0.631</t>
  </si>
  <si>
    <t>(0.612)</t>
  </si>
  <si>
    <t>-0.655</t>
  </si>
  <si>
    <t>-0.619</t>
  </si>
  <si>
    <t>-0.683</t>
  </si>
  <si>
    <t>(0.649)</t>
  </si>
  <si>
    <t>0.619</t>
  </si>
  <si>
    <t>(0.327)*</t>
  </si>
  <si>
    <t>0.0370</t>
  </si>
  <si>
    <t>(0.116)</t>
  </si>
  <si>
    <t>0.596</t>
  </si>
  <si>
    <t>(0.316)*</t>
  </si>
  <si>
    <t>0.435</t>
  </si>
  <si>
    <t>0.210</t>
  </si>
  <si>
    <t>0.0934</t>
  </si>
  <si>
    <t>(0.129)</t>
  </si>
  <si>
    <t>0.523</t>
  </si>
  <si>
    <t>(0.248)**</t>
  </si>
  <si>
    <t>0.508</t>
  </si>
  <si>
    <t>(0.252)**</t>
  </si>
  <si>
    <t>-0.106</t>
  </si>
  <si>
    <t>-0.0760</t>
  </si>
  <si>
    <t>-0.0559</t>
  </si>
  <si>
    <t>-0.0506</t>
  </si>
  <si>
    <t>0.342</t>
  </si>
  <si>
    <t>0.344</t>
  </si>
  <si>
    <t>(2.688)</t>
  </si>
  <si>
    <t>-0.365</t>
  </si>
  <si>
    <t>(2.694)</t>
  </si>
  <si>
    <t>(0.714)</t>
  </si>
  <si>
    <t>0.235</t>
  </si>
  <si>
    <t>(0.717)</t>
  </si>
  <si>
    <t>0.266</t>
  </si>
  <si>
    <t>(0.709)</t>
  </si>
  <si>
    <t>-0.0703</t>
  </si>
  <si>
    <t>(0.0849)</t>
  </si>
  <si>
    <t>(0.0867)</t>
  </si>
  <si>
    <t>-0.135</t>
  </si>
  <si>
    <t>(0.0646)*</t>
  </si>
  <si>
    <t>-0.101</t>
  </si>
  <si>
    <t>(0.0646)</t>
  </si>
  <si>
    <t>(0.136)</t>
  </si>
  <si>
    <t>(0.134)</t>
  </si>
  <si>
    <t>-0.489</t>
  </si>
  <si>
    <t>(0.199)**</t>
  </si>
  <si>
    <t>(0.202)**</t>
  </si>
  <si>
    <t>(0.569)*</t>
  </si>
  <si>
    <t>1.021</t>
  </si>
  <si>
    <t>(0.572)*</t>
  </si>
  <si>
    <t>-0.0627</t>
  </si>
  <si>
    <t>(0.125)</t>
  </si>
  <si>
    <t>-0.0792</t>
  </si>
  <si>
    <t>-0.649</t>
  </si>
  <si>
    <t>-0.731</t>
  </si>
  <si>
    <t>0.109</t>
  </si>
  <si>
    <t>(0.223)</t>
  </si>
  <si>
    <t>0.277</t>
  </si>
  <si>
    <t>0.413</t>
  </si>
  <si>
    <t>(0.669)</t>
  </si>
  <si>
    <t>2.751</t>
  </si>
  <si>
    <t>(13.41)</t>
  </si>
  <si>
    <t>5.581</t>
  </si>
  <si>
    <t>-3.670</t>
  </si>
  <si>
    <t>(8.603)</t>
  </si>
  <si>
    <t>-3.333</t>
  </si>
  <si>
    <t>(8.503)</t>
  </si>
  <si>
    <t>-0.451</t>
  </si>
  <si>
    <t>(8.916)</t>
  </si>
  <si>
    <t>0.850</t>
  </si>
  <si>
    <t>(8.742)</t>
  </si>
  <si>
    <t>-2.965</t>
  </si>
  <si>
    <t>(8.987)</t>
  </si>
  <si>
    <t>-1.493</t>
  </si>
  <si>
    <t>(8.803)</t>
  </si>
  <si>
    <t>-5.315</t>
  </si>
  <si>
    <t>(8.260)</t>
  </si>
  <si>
    <t>-4.137</t>
  </si>
  <si>
    <t>(8.122)</t>
  </si>
  <si>
    <t>19.07</t>
  </si>
  <si>
    <t>(13.94)</t>
  </si>
  <si>
    <t>17.44</t>
  </si>
  <si>
    <t>(13.93)</t>
  </si>
  <si>
    <t>3.885</t>
  </si>
  <si>
    <t>(8.552)</t>
  </si>
  <si>
    <t>4.220</t>
  </si>
  <si>
    <t>(8.452)</t>
  </si>
  <si>
    <t>-3.056</t>
  </si>
  <si>
    <t>(8.854)</t>
  </si>
  <si>
    <t>-2.016</t>
  </si>
  <si>
    <t>(8.713)</t>
  </si>
  <si>
    <t>2.800</t>
  </si>
  <si>
    <t>(9.686)</t>
  </si>
  <si>
    <t>4.165</t>
  </si>
  <si>
    <t>(9.474)</t>
  </si>
  <si>
    <t>-6.055</t>
  </si>
  <si>
    <t>(8.162)</t>
  </si>
  <si>
    <t>-7.416</t>
  </si>
  <si>
    <t>(8.133)</t>
  </si>
  <si>
    <t>-7.042</t>
  </si>
  <si>
    <t>(9.736)</t>
  </si>
  <si>
    <t>-6.126</t>
  </si>
  <si>
    <t>(9.663)</t>
  </si>
  <si>
    <t>-0.283</t>
  </si>
  <si>
    <t>-0.344</t>
  </si>
  <si>
    <t>-0.333</t>
  </si>
  <si>
    <t>(0.217)</t>
  </si>
  <si>
    <t>(0.265)</t>
  </si>
  <si>
    <t>-0.955</t>
  </si>
  <si>
    <t>(0.434)**</t>
  </si>
  <si>
    <t>-0.853</t>
  </si>
  <si>
    <t>(0.439)*</t>
  </si>
  <si>
    <t>-0.160</t>
  </si>
  <si>
    <t>(0.191)</t>
  </si>
  <si>
    <t>0.157</t>
  </si>
  <si>
    <t>(0.232)</t>
  </si>
  <si>
    <t>(0.259)</t>
  </si>
  <si>
    <t>-0.256</t>
  </si>
  <si>
    <t>-0.340</t>
  </si>
  <si>
    <t>(0.176)</t>
  </si>
  <si>
    <t>-0.222</t>
  </si>
  <si>
    <t>(0.172)</t>
  </si>
  <si>
    <t>(0.180)</t>
  </si>
  <si>
    <t>-0.985</t>
  </si>
  <si>
    <t>(0.456)**</t>
  </si>
  <si>
    <t>-0.816</t>
  </si>
  <si>
    <t>(0.457)*</t>
  </si>
  <si>
    <t>1.904</t>
  </si>
  <si>
    <t>(8.448)</t>
  </si>
  <si>
    <t>1.559</t>
  </si>
  <si>
    <t>(8.332)</t>
  </si>
  <si>
    <t>q2er: youth program</t>
  </si>
  <si>
    <t>-0.0937</t>
  </si>
  <si>
    <t>(0.0866)</t>
  </si>
  <si>
    <t>-0.0829</t>
  </si>
  <si>
    <t>(0.0933)</t>
  </si>
  <si>
    <t>(0.0870)</t>
  </si>
  <si>
    <t>-0.0809</t>
  </si>
  <si>
    <t>-0.0934</t>
  </si>
  <si>
    <t>(0.0865)</t>
  </si>
  <si>
    <t>-0.0830</t>
  </si>
  <si>
    <t>-0.0907</t>
  </si>
  <si>
    <t>-0.0811</t>
  </si>
  <si>
    <t>0.975</t>
  </si>
  <si>
    <t>(0.540)*</t>
  </si>
  <si>
    <t>0.862</t>
  </si>
  <si>
    <t>0.971</t>
  </si>
  <si>
    <t>(0.539)*</t>
  </si>
  <si>
    <t>0.863</t>
  </si>
  <si>
    <t>1.066</t>
  </si>
  <si>
    <t>0.970</t>
  </si>
  <si>
    <t>(0.536)*</t>
  </si>
  <si>
    <t>0.0990</t>
  </si>
  <si>
    <t>(0.0808)</t>
  </si>
  <si>
    <t>(0.0826)</t>
  </si>
  <si>
    <t>0.972</t>
  </si>
  <si>
    <t>0.0988</t>
  </si>
  <si>
    <t>(0.0804)</t>
  </si>
  <si>
    <t>(0.0821)</t>
  </si>
  <si>
    <t>(0.312)*</t>
  </si>
  <si>
    <t>0.552</t>
  </si>
  <si>
    <t>(0.310)*</t>
  </si>
  <si>
    <t>0.572</t>
  </si>
  <si>
    <t>(0.313)*</t>
  </si>
  <si>
    <t>0.144</t>
  </si>
  <si>
    <t>0.550</t>
  </si>
  <si>
    <t>(0.130)</t>
  </si>
  <si>
    <t>0.0602</t>
  </si>
  <si>
    <t>0.0596</t>
  </si>
  <si>
    <t>0.0592</t>
  </si>
  <si>
    <t>(0.294)</t>
  </si>
  <si>
    <t>0.0580</t>
  </si>
  <si>
    <t>-0.0535</t>
  </si>
  <si>
    <t>(0.171)</t>
  </si>
  <si>
    <t>-0.0772</t>
  </si>
  <si>
    <t>-0.0586</t>
  </si>
  <si>
    <t>-0.0808</t>
  </si>
  <si>
    <t>-0.0561</t>
  </si>
  <si>
    <t>(0.168)</t>
  </si>
  <si>
    <t>-0.0763</t>
  </si>
  <si>
    <t>-0.0793</t>
  </si>
  <si>
    <t>-0.0825</t>
  </si>
  <si>
    <t>(0.0886)</t>
  </si>
  <si>
    <t>-0.0883</t>
  </si>
  <si>
    <t>(0.0885)</t>
  </si>
  <si>
    <t>-0.0794</t>
  </si>
  <si>
    <t>(0.0887)</t>
  </si>
  <si>
    <t>-0.0852</t>
  </si>
  <si>
    <t>-0.0836</t>
  </si>
  <si>
    <t>(0.0888)</t>
  </si>
  <si>
    <t>-0.0801</t>
  </si>
  <si>
    <t>-0.0846</t>
  </si>
  <si>
    <t>0.102</t>
  </si>
  <si>
    <t>(0.380)</t>
  </si>
  <si>
    <t>-0.443</t>
  </si>
  <si>
    <t>-0.354</t>
  </si>
  <si>
    <t>-0.449</t>
  </si>
  <si>
    <t>-0.348</t>
  </si>
  <si>
    <t>-0.442</t>
  </si>
  <si>
    <t>-0.357</t>
  </si>
  <si>
    <t>-0.446</t>
  </si>
  <si>
    <t>-0.0568</t>
  </si>
  <si>
    <t>0.0206</t>
  </si>
  <si>
    <t>(0.489)</t>
  </si>
  <si>
    <t>-0.0379</t>
  </si>
  <si>
    <t>(0.494)</t>
  </si>
  <si>
    <t>0.0344</t>
  </si>
  <si>
    <t>(0.496)</t>
  </si>
  <si>
    <t>(0.510)</t>
  </si>
  <si>
    <t>(0.576)</t>
  </si>
  <si>
    <t>0.751</t>
  </si>
  <si>
    <t>(0.532)</t>
  </si>
  <si>
    <t>0.720</t>
  </si>
  <si>
    <t>0.727</t>
  </si>
  <si>
    <t>(0.508)</t>
  </si>
  <si>
    <t>0.753</t>
  </si>
  <si>
    <t>(0.405)</t>
  </si>
  <si>
    <t>0.205</t>
  </si>
  <si>
    <t>(0.409)</t>
  </si>
  <si>
    <t>0.193</t>
  </si>
  <si>
    <t>(0.395)</t>
  </si>
  <si>
    <t>0.450</t>
  </si>
  <si>
    <t>(0.766)</t>
  </si>
  <si>
    <t>(0.706)</t>
  </si>
  <si>
    <t>0.391</t>
  </si>
  <si>
    <t>(0.745)</t>
  </si>
  <si>
    <t>0.437</t>
  </si>
  <si>
    <t>(0.710)</t>
  </si>
  <si>
    <t>0.452</t>
  </si>
  <si>
    <t>(0.694)</t>
  </si>
  <si>
    <t>0.393</t>
  </si>
  <si>
    <t>(0.734)</t>
  </si>
  <si>
    <t>(0.0882)</t>
  </si>
  <si>
    <t>(0.0897)</t>
  </si>
  <si>
    <t>(0.0880)</t>
  </si>
  <si>
    <t>(0.0894)</t>
  </si>
  <si>
    <t>-0.105</t>
  </si>
  <si>
    <t>(0.0881)</t>
  </si>
  <si>
    <t>(0.0893)</t>
  </si>
  <si>
    <t>(0.0848)</t>
  </si>
  <si>
    <t>(0.0791)*</t>
  </si>
  <si>
    <t>(0.0845)</t>
  </si>
  <si>
    <t>(0.0792)*</t>
  </si>
  <si>
    <t>(0.0788)*</t>
  </si>
  <si>
    <t>(0.0842)</t>
  </si>
  <si>
    <t>(0.0789)*</t>
  </si>
  <si>
    <t>0.0801</t>
  </si>
  <si>
    <t>(0.150)</t>
  </si>
  <si>
    <t>0.0431</t>
  </si>
  <si>
    <t>0.0775</t>
  </si>
  <si>
    <t>0.0423</t>
  </si>
  <si>
    <t>(0.148)</t>
  </si>
  <si>
    <t>0.0798</t>
  </si>
  <si>
    <t>0.0774</t>
  </si>
  <si>
    <t>0.0424</t>
  </si>
  <si>
    <t>(0.499)</t>
  </si>
  <si>
    <t>-0.393</t>
  </si>
  <si>
    <t>-0.292</t>
  </si>
  <si>
    <t>(0.497)</t>
  </si>
  <si>
    <t>-0.438</t>
  </si>
  <si>
    <t>(0.503)</t>
  </si>
  <si>
    <t>(0.493)</t>
  </si>
  <si>
    <t>(0.501)</t>
  </si>
  <si>
    <t>0.00645</t>
  </si>
  <si>
    <t>(0.103)</t>
  </si>
  <si>
    <t>0.00504</t>
  </si>
  <si>
    <t>(0.105)</t>
  </si>
  <si>
    <t>0.00396</t>
  </si>
  <si>
    <t>0.00289</t>
  </si>
  <si>
    <t>(0.104)</t>
  </si>
  <si>
    <t>0.00595</t>
  </si>
  <si>
    <t>0.00522</t>
  </si>
  <si>
    <t>0.00363</t>
  </si>
  <si>
    <t>(0.102)</t>
  </si>
  <si>
    <t>0.00318</t>
  </si>
  <si>
    <t>0.537</t>
  </si>
  <si>
    <t>0.602</t>
  </si>
  <si>
    <t>0.544</t>
  </si>
  <si>
    <t>(0.593)</t>
  </si>
  <si>
    <t>0.599</t>
  </si>
  <si>
    <t>0.534</t>
  </si>
  <si>
    <t>0.588</t>
  </si>
  <si>
    <t>-0.0795</t>
  </si>
  <si>
    <t>(0.108)</t>
  </si>
  <si>
    <t>-0.0955</t>
  </si>
  <si>
    <t>-0.0744</t>
  </si>
  <si>
    <t>(0.106)</t>
  </si>
  <si>
    <t>-0.0904</t>
  </si>
  <si>
    <t>-0.0822</t>
  </si>
  <si>
    <t>(0.107)</t>
  </si>
  <si>
    <t>-0.0887</t>
  </si>
  <si>
    <t>0.458</t>
  </si>
  <si>
    <t>(0.254)*</t>
  </si>
  <si>
    <t>0.520</t>
  </si>
  <si>
    <t>(0.245)**</t>
  </si>
  <si>
    <t>0.472</t>
  </si>
  <si>
    <t>(0.250)*</t>
  </si>
  <si>
    <t>0.530</t>
  </si>
  <si>
    <t>(0.243)**</t>
  </si>
  <si>
    <t>(0.253)*</t>
  </si>
  <si>
    <t>(0.244)**</t>
  </si>
  <si>
    <t>(0.249)*</t>
  </si>
  <si>
    <t>(0.242)**</t>
  </si>
  <si>
    <t>0.0790</t>
  </si>
  <si>
    <t>0.0284</t>
  </si>
  <si>
    <t>(0.0766)</t>
  </si>
  <si>
    <t>0.0311</t>
  </si>
  <si>
    <t>(0.0769)</t>
  </si>
  <si>
    <t>0.0779</t>
  </si>
  <si>
    <t>0.0287</t>
  </si>
  <si>
    <t>(0.0761)</t>
  </si>
  <si>
    <t>0.0791</t>
  </si>
  <si>
    <t>0.0316</t>
  </si>
  <si>
    <t>(0.0764)</t>
  </si>
  <si>
    <t>(0.177)**</t>
  </si>
  <si>
    <t>0.392</t>
  </si>
  <si>
    <t>0.421</t>
  </si>
  <si>
    <t>(0.176)**</t>
  </si>
  <si>
    <t>(0.178)**</t>
  </si>
  <si>
    <t>(0.175)**</t>
  </si>
  <si>
    <t>-0.232</t>
  </si>
  <si>
    <t>(0.134)*</t>
  </si>
  <si>
    <t>-0.220</t>
  </si>
  <si>
    <t>(0.131)*</t>
  </si>
  <si>
    <t>-0.227</t>
  </si>
  <si>
    <t>(0.135)*</t>
  </si>
  <si>
    <t>(0.129)*</t>
  </si>
  <si>
    <t>-2.152</t>
  </si>
  <si>
    <t>(0.959)**</t>
  </si>
  <si>
    <t>-2.025</t>
  </si>
  <si>
    <t>(0.941)**</t>
  </si>
  <si>
    <t>-2.133</t>
  </si>
  <si>
    <t>-2.013</t>
  </si>
  <si>
    <t>(0.940)**</t>
  </si>
  <si>
    <t>-2.150</t>
  </si>
  <si>
    <t>(0.952)**</t>
  </si>
  <si>
    <t>-2.026</t>
  </si>
  <si>
    <t>(0.938)**</t>
  </si>
  <si>
    <t>-2.132</t>
  </si>
  <si>
    <t>(0.953)**</t>
  </si>
  <si>
    <t>-2.014</t>
  </si>
  <si>
    <t>0.228</t>
  </si>
  <si>
    <t>0.189</t>
  </si>
  <si>
    <t>0.186</t>
  </si>
  <si>
    <t>0.240</t>
  </si>
  <si>
    <t>(0.588)</t>
  </si>
  <si>
    <t>-9.981</t>
  </si>
  <si>
    <t>(14.73)</t>
  </si>
  <si>
    <t>-11.97</t>
  </si>
  <si>
    <t>(14.85)</t>
  </si>
  <si>
    <t>-11.01</t>
  </si>
  <si>
    <t>(14.95)</t>
  </si>
  <si>
    <t>-12.80</t>
  </si>
  <si>
    <t>(15.07)</t>
  </si>
  <si>
    <t>-10.13</t>
  </si>
  <si>
    <t>-11.92</t>
  </si>
  <si>
    <t>(14.56)</t>
  </si>
  <si>
    <t>-11.10</t>
  </si>
  <si>
    <t>(14.68)</t>
  </si>
  <si>
    <t>-12.72</t>
  </si>
  <si>
    <t>(14.77)</t>
  </si>
  <si>
    <t>-0.914</t>
  </si>
  <si>
    <t>(10.13)</t>
  </si>
  <si>
    <t>-2.848</t>
  </si>
  <si>
    <t>(10.26)</t>
  </si>
  <si>
    <t>-0.728</t>
  </si>
  <si>
    <t>(10.20)</t>
  </si>
  <si>
    <t>-2.609</t>
  </si>
  <si>
    <t>(10.31)</t>
  </si>
  <si>
    <t>-2.885</t>
  </si>
  <si>
    <t>(10.40)</t>
  </si>
  <si>
    <t>-0.669</t>
  </si>
  <si>
    <t>(10.27)</t>
  </si>
  <si>
    <t>-2.670</t>
  </si>
  <si>
    <t>(10.46)</t>
  </si>
  <si>
    <t>-3.718</t>
  </si>
  <si>
    <t>(9.392)</t>
  </si>
  <si>
    <t>-4.210</t>
  </si>
  <si>
    <t>(9.692)</t>
  </si>
  <si>
    <t>-3.618</t>
  </si>
  <si>
    <t>(9.489)</t>
  </si>
  <si>
    <t>-4.102</t>
  </si>
  <si>
    <t>(9.777)</t>
  </si>
  <si>
    <t>-3.652</t>
  </si>
  <si>
    <t>(9.449)</t>
  </si>
  <si>
    <t>-4.235</t>
  </si>
  <si>
    <t>(9.782)</t>
  </si>
  <si>
    <t>-3.575</t>
  </si>
  <si>
    <t>(9.549)</t>
  </si>
  <si>
    <t>-4.144</t>
  </si>
  <si>
    <t>(9.871)</t>
  </si>
  <si>
    <t>-5.708</t>
  </si>
  <si>
    <t>(9.161)</t>
  </si>
  <si>
    <t>-6.243</t>
  </si>
  <si>
    <t>(9.460)</t>
  </si>
  <si>
    <t>-5.656</t>
  </si>
  <si>
    <t>(9.269)</t>
  </si>
  <si>
    <t>-6.176</t>
  </si>
  <si>
    <t>(9.559)</t>
  </si>
  <si>
    <t>-5.670</t>
  </si>
  <si>
    <t>(9.181)</t>
  </si>
  <si>
    <t>-6.258</t>
  </si>
  <si>
    <t>(9.507)</t>
  </si>
  <si>
    <t>-5.630</t>
  </si>
  <si>
    <t>(9.291)</t>
  </si>
  <si>
    <t>-6.201</t>
  </si>
  <si>
    <t>(9.609)</t>
  </si>
  <si>
    <t>-6.441</t>
  </si>
  <si>
    <t>(9.910)</t>
  </si>
  <si>
    <t>-6.406</t>
  </si>
  <si>
    <t>(9.873)</t>
  </si>
  <si>
    <t>-7.499</t>
  </si>
  <si>
    <t>(9.949)</t>
  </si>
  <si>
    <t>-7.346</t>
  </si>
  <si>
    <t>(9.932)</t>
  </si>
  <si>
    <t>-6.468</t>
  </si>
  <si>
    <t>(9.839)</t>
  </si>
  <si>
    <t>-6.396</t>
  </si>
  <si>
    <t>(9.805)</t>
  </si>
  <si>
    <t>-7.514</t>
  </si>
  <si>
    <t>(9.886)</t>
  </si>
  <si>
    <t>-7.332</t>
  </si>
  <si>
    <t>(9.868)</t>
  </si>
  <si>
    <t>14.49</t>
  </si>
  <si>
    <t>(13.51)</t>
  </si>
  <si>
    <t>12.20</t>
  </si>
  <si>
    <t>(13.63)</t>
  </si>
  <si>
    <t>11.64</t>
  </si>
  <si>
    <t>(14.11)</t>
  </si>
  <si>
    <t>14.47</t>
  </si>
  <si>
    <t>(13.45)</t>
  </si>
  <si>
    <t>(13.98)</t>
  </si>
  <si>
    <t>13.75</t>
  </si>
  <si>
    <t>(13.57)</t>
  </si>
  <si>
    <t>(14.05)</t>
  </si>
  <si>
    <t>-1.655</t>
  </si>
  <si>
    <t>(8.001)</t>
  </si>
  <si>
    <t>-2.008</t>
  </si>
  <si>
    <t>(8.347)</t>
  </si>
  <si>
    <t>-2.260</t>
  </si>
  <si>
    <t>(8.109)</t>
  </si>
  <si>
    <t>-2.531</t>
  </si>
  <si>
    <t>(8.439)</t>
  </si>
  <si>
    <t>-1.578</t>
  </si>
  <si>
    <t>(8.012)</t>
  </si>
  <si>
    <t>-2.037</t>
  </si>
  <si>
    <t>(8.379)</t>
  </si>
  <si>
    <t>-2.207</t>
  </si>
  <si>
    <t>(8.123)</t>
  </si>
  <si>
    <t>-2.581</t>
  </si>
  <si>
    <t>(8.473)</t>
  </si>
  <si>
    <t>-2.653</t>
  </si>
  <si>
    <t>(9.135)</t>
  </si>
  <si>
    <t>-3.355</t>
  </si>
  <si>
    <t>(9.495)</t>
  </si>
  <si>
    <t>-2.614</t>
  </si>
  <si>
    <t>(9.252)</t>
  </si>
  <si>
    <t>-3.293</t>
  </si>
  <si>
    <t>(9.600)</t>
  </si>
  <si>
    <t>-2.594</t>
  </si>
  <si>
    <t>(9.189)</t>
  </si>
  <si>
    <t>-3.378</t>
  </si>
  <si>
    <t>(9.581)</t>
  </si>
  <si>
    <t>-2.574</t>
  </si>
  <si>
    <t>(9.309)</t>
  </si>
  <si>
    <t>-3.331</t>
  </si>
  <si>
    <t>(9.688)</t>
  </si>
  <si>
    <t>-4.130</t>
  </si>
  <si>
    <t>(10.08)</t>
  </si>
  <si>
    <t>-4.530</t>
  </si>
  <si>
    <t>(10.47)</t>
  </si>
  <si>
    <t>-4.114</t>
  </si>
  <si>
    <t>(10.21)</t>
  </si>
  <si>
    <t>-4.500</t>
  </si>
  <si>
    <t>(10.58)</t>
  </si>
  <si>
    <t>-4.076</t>
  </si>
  <si>
    <t>-4.551</t>
  </si>
  <si>
    <t>(10.54)</t>
  </si>
  <si>
    <t>-4.078</t>
  </si>
  <si>
    <t>(10.25)</t>
  </si>
  <si>
    <t>-4.535</t>
  </si>
  <si>
    <t>(10.66)</t>
  </si>
  <si>
    <t>-3.832</t>
  </si>
  <si>
    <t>(8.535)</t>
  </si>
  <si>
    <t>-5.541</t>
  </si>
  <si>
    <t>(8.121)</t>
  </si>
  <si>
    <t>-3.455</t>
  </si>
  <si>
    <t>(8.554)</t>
  </si>
  <si>
    <t>-3.578</t>
  </si>
  <si>
    <t>(8.059)</t>
  </si>
  <si>
    <t>-5.638</t>
  </si>
  <si>
    <t>(7.700)</t>
  </si>
  <si>
    <t>-3.286</t>
  </si>
  <si>
    <t>(8.080)</t>
  </si>
  <si>
    <t>-5.301</t>
  </si>
  <si>
    <t>(7.718)</t>
  </si>
  <si>
    <t>-9.934</t>
  </si>
  <si>
    <t>(8.903)</t>
  </si>
  <si>
    <t>-8.885</t>
  </si>
  <si>
    <t>(9.251)</t>
  </si>
  <si>
    <t>-9.891</t>
  </si>
  <si>
    <t>(9.024)</t>
  </si>
  <si>
    <t>-8.887</t>
  </si>
  <si>
    <t>(9.360)</t>
  </si>
  <si>
    <t>-9.850</t>
  </si>
  <si>
    <t>(8.905)</t>
  </si>
  <si>
    <t>-8.913</t>
  </si>
  <si>
    <t>(9.286)</t>
  </si>
  <si>
    <t>-9.835</t>
  </si>
  <si>
    <t>(9.033)</t>
  </si>
  <si>
    <t>-8.935</t>
  </si>
  <si>
    <t>(9.401)</t>
  </si>
  <si>
    <t>-0.0926</t>
  </si>
  <si>
    <t>-0.122</t>
  </si>
  <si>
    <t>-0.0928</t>
  </si>
  <si>
    <t>-0.129</t>
  </si>
  <si>
    <t>(0.220)</t>
  </si>
  <si>
    <t>(0.222)</t>
  </si>
  <si>
    <t>-0.255</t>
  </si>
  <si>
    <t>-0.263</t>
  </si>
  <si>
    <t>0.0965</t>
  </si>
  <si>
    <t>(0.261)</t>
  </si>
  <si>
    <t>0.0756</t>
  </si>
  <si>
    <t>0.0935</t>
  </si>
  <si>
    <t>0.0738</t>
  </si>
  <si>
    <t>0.0984</t>
  </si>
  <si>
    <t>0.0748</t>
  </si>
  <si>
    <t>0.0948</t>
  </si>
  <si>
    <t>(0.257)</t>
  </si>
  <si>
    <t>-0.556</t>
  </si>
  <si>
    <t>-0.509</t>
  </si>
  <si>
    <t>-0.493</t>
  </si>
  <si>
    <t>-0.454</t>
  </si>
  <si>
    <t>-0.510</t>
  </si>
  <si>
    <t>(0.379)</t>
  </si>
  <si>
    <t>-0.457</t>
  </si>
  <si>
    <t>(0.210)</t>
  </si>
  <si>
    <t>(0.211)</t>
  </si>
  <si>
    <t>-0.120</t>
  </si>
  <si>
    <t>(0.204)</t>
  </si>
  <si>
    <t>0.280</t>
  </si>
  <si>
    <t>(0.228)</t>
  </si>
  <si>
    <t>0.243</t>
  </si>
  <si>
    <t>(0.230)</t>
  </si>
  <si>
    <t>(0.224)</t>
  </si>
  <si>
    <t>0.279</t>
  </si>
  <si>
    <t>0.0918</t>
  </si>
  <si>
    <t>0.141</t>
  </si>
  <si>
    <t>0.0911</t>
  </si>
  <si>
    <t>0.184</t>
  </si>
  <si>
    <t>0.188</t>
  </si>
  <si>
    <t>0.241</t>
  </si>
  <si>
    <t>(0.302)</t>
  </si>
  <si>
    <t>0.187</t>
  </si>
  <si>
    <t>0.0365</t>
  </si>
  <si>
    <t>(0.170)</t>
  </si>
  <si>
    <t>0.0280</t>
  </si>
  <si>
    <t>0.0356</t>
  </si>
  <si>
    <t>0.0275</t>
  </si>
  <si>
    <t>0.0386</t>
  </si>
  <si>
    <t>0.0272</t>
  </si>
  <si>
    <t>0.0371</t>
  </si>
  <si>
    <t>0.0262</t>
  </si>
  <si>
    <t>0.0642</t>
  </si>
  <si>
    <t>(0.177)</t>
  </si>
  <si>
    <t>0.0806</t>
  </si>
  <si>
    <t>0.0841</t>
  </si>
  <si>
    <t>0.0977</t>
  </si>
  <si>
    <t>0.0667</t>
  </si>
  <si>
    <t>0.0857</t>
  </si>
  <si>
    <t>0.0962</t>
  </si>
  <si>
    <t>-0.831</t>
  </si>
  <si>
    <t>(0.504)</t>
  </si>
  <si>
    <t>-0.827</t>
  </si>
  <si>
    <t>(0.502)</t>
  </si>
  <si>
    <t>-0.742</t>
  </si>
  <si>
    <t>-0.747</t>
  </si>
  <si>
    <t>(0.491)</t>
  </si>
  <si>
    <t>-0.830</t>
  </si>
  <si>
    <t>-0.741</t>
  </si>
  <si>
    <t>-0.748</t>
  </si>
  <si>
    <t>2.753</t>
  </si>
  <si>
    <t>(8.723)</t>
  </si>
  <si>
    <t>3.947</t>
  </si>
  <si>
    <t>3.761</t>
  </si>
  <si>
    <t>4.796</t>
  </si>
  <si>
    <t>(9.123)</t>
  </si>
  <si>
    <t>2.700</t>
  </si>
  <si>
    <t>(8.757)</t>
  </si>
  <si>
    <t>3.969</t>
  </si>
  <si>
    <t>(9.057)</t>
  </si>
  <si>
    <t>3.722</t>
  </si>
  <si>
    <t>(8.897)</t>
  </si>
  <si>
    <t>4.835</t>
  </si>
  <si>
    <t>(9.204)</t>
  </si>
  <si>
    <t>0.171</t>
  </si>
  <si>
    <t>0.170</t>
  </si>
  <si>
    <t>q4er: adult program</t>
  </si>
  <si>
    <t>0.0436</t>
  </si>
  <si>
    <t>(0.0671)</t>
  </si>
  <si>
    <t>0.0351</t>
  </si>
  <si>
    <t>(0.0680)</t>
  </si>
  <si>
    <t>-0.218</t>
  </si>
  <si>
    <t>-0.0915</t>
  </si>
  <si>
    <t>-0.0660</t>
  </si>
  <si>
    <t>(0.165)</t>
  </si>
  <si>
    <t>-0.0983</t>
  </si>
  <si>
    <t>-0.213</t>
  </si>
  <si>
    <t>(0.332)*</t>
  </si>
  <si>
    <t>0.145</t>
  </si>
  <si>
    <t>(0.0918)</t>
  </si>
  <si>
    <t>0.411</t>
  </si>
  <si>
    <t>0.0492</t>
  </si>
  <si>
    <t>0.0946</t>
  </si>
  <si>
    <t>(0.116)**</t>
  </si>
  <si>
    <t>(0.118)**</t>
  </si>
  <si>
    <t>0.0125</t>
  </si>
  <si>
    <t>0.00812</t>
  </si>
  <si>
    <t>-0.148</t>
  </si>
  <si>
    <t>(0.207)</t>
  </si>
  <si>
    <t>0.0407</t>
  </si>
  <si>
    <t>-0.00131</t>
  </si>
  <si>
    <t>(0.205)</t>
  </si>
  <si>
    <t>0.172</t>
  </si>
  <si>
    <t>-0.957</t>
  </si>
  <si>
    <t>(0.828)</t>
  </si>
  <si>
    <t>-0.855</t>
  </si>
  <si>
    <t>(0.862)</t>
  </si>
  <si>
    <t>0.546</t>
  </si>
  <si>
    <t>0.578</t>
  </si>
  <si>
    <t>-0.0458</t>
  </si>
  <si>
    <t>(0.0661)</t>
  </si>
  <si>
    <t>(0.0645)</t>
  </si>
  <si>
    <t>0.0443</t>
  </si>
  <si>
    <t>(0.0806)</t>
  </si>
  <si>
    <t>0.0357</t>
  </si>
  <si>
    <t>-0.00500</t>
  </si>
  <si>
    <t>(0.0582)</t>
  </si>
  <si>
    <t>-0.00476</t>
  </si>
  <si>
    <t>0.416</t>
  </si>
  <si>
    <t>(0.187)**</t>
  </si>
  <si>
    <t>(0.183)**</t>
  </si>
  <si>
    <t>(0.119)</t>
  </si>
  <si>
    <t>-0.0529</t>
  </si>
  <si>
    <t>-0.0423</t>
  </si>
  <si>
    <t>(0.133)</t>
  </si>
  <si>
    <t>(0.156)*</t>
  </si>
  <si>
    <t>-0.257</t>
  </si>
  <si>
    <t>(0.488)</t>
  </si>
  <si>
    <t>-0.0805</t>
  </si>
  <si>
    <t>-0.0655</t>
  </si>
  <si>
    <t>-0.224</t>
  </si>
  <si>
    <t>-0.182</t>
  </si>
  <si>
    <t>-0.0769</t>
  </si>
  <si>
    <t>-0.0935</t>
  </si>
  <si>
    <t>-0.995</t>
  </si>
  <si>
    <t>-1.079</t>
  </si>
  <si>
    <t>(0.645)*</t>
  </si>
  <si>
    <t>-0.336</t>
  </si>
  <si>
    <t>-0.371</t>
  </si>
  <si>
    <t>12.28</t>
  </si>
  <si>
    <t>(7.777)</t>
  </si>
  <si>
    <t>11.90</t>
  </si>
  <si>
    <t>(7.817)</t>
  </si>
  <si>
    <t>-3.702</t>
  </si>
  <si>
    <t>(4.599)</t>
  </si>
  <si>
    <t>-4.217</t>
  </si>
  <si>
    <t>(4.444)</t>
  </si>
  <si>
    <t>-1.040</t>
  </si>
  <si>
    <t>(4.447)</t>
  </si>
  <si>
    <t>-1.560</t>
  </si>
  <si>
    <t>(4.293)</t>
  </si>
  <si>
    <t>-0.888</t>
  </si>
  <si>
    <t>(4.569)</t>
  </si>
  <si>
    <t>-1.506</t>
  </si>
  <si>
    <t>(4.379)</t>
  </si>
  <si>
    <t>8.196</t>
  </si>
  <si>
    <t>(5.124)</t>
  </si>
  <si>
    <t>9.037</t>
  </si>
  <si>
    <t>(5.185)*</t>
  </si>
  <si>
    <t>-2.432</t>
  </si>
  <si>
    <t>(7.823)</t>
  </si>
  <si>
    <t>-2.452</t>
  </si>
  <si>
    <t>(7.838)</t>
  </si>
  <si>
    <t>2.432</t>
  </si>
  <si>
    <t>(4.022)</t>
  </si>
  <si>
    <t>2.044</t>
  </si>
  <si>
    <t>(3.851)</t>
  </si>
  <si>
    <t>-3.549</t>
  </si>
  <si>
    <t>-4.091</t>
  </si>
  <si>
    <t>(4.112)</t>
  </si>
  <si>
    <t>-2.628</t>
  </si>
  <si>
    <t>(5.036)</t>
  </si>
  <si>
    <t>-3.256</t>
  </si>
  <si>
    <t>(4.803)</t>
  </si>
  <si>
    <t>-4.792</t>
  </si>
  <si>
    <t>(3.479)</t>
  </si>
  <si>
    <t>-5.560</t>
  </si>
  <si>
    <t>(3.500)</t>
  </si>
  <si>
    <t>-1.790</t>
  </si>
  <si>
    <t>(5.153)</t>
  </si>
  <si>
    <t>-1.869</t>
  </si>
  <si>
    <t>(5.129)</t>
  </si>
  <si>
    <t>-0.223</t>
  </si>
  <si>
    <t>-0.228</t>
  </si>
  <si>
    <t>-0.0931</t>
  </si>
  <si>
    <t>-0.110</t>
  </si>
  <si>
    <t>-0.0845</t>
  </si>
  <si>
    <t>-0.100</t>
  </si>
  <si>
    <t>-0.269</t>
  </si>
  <si>
    <t>0.0103</t>
  </si>
  <si>
    <t>-0.00523</t>
  </si>
  <si>
    <t>0.0363</t>
  </si>
  <si>
    <t>0.128</t>
  </si>
  <si>
    <t>0.0966</t>
  </si>
  <si>
    <t>-0.253</t>
  </si>
  <si>
    <t>0.0542</t>
  </si>
  <si>
    <t>0.0452</t>
  </si>
  <si>
    <t>-0.187</t>
  </si>
  <si>
    <t>(0.106)*</t>
  </si>
  <si>
    <t>(0.107)*</t>
  </si>
  <si>
    <t>2.026</t>
  </si>
  <si>
    <t>(4.223)</t>
  </si>
  <si>
    <t>2.933</t>
  </si>
  <si>
    <t>(3.954)</t>
  </si>
  <si>
    <t>0.479</t>
  </si>
  <si>
    <t>q4er: youth program</t>
  </si>
  <si>
    <t>-0.0613</t>
  </si>
  <si>
    <t>(0.0749)</t>
  </si>
  <si>
    <t>-0.0567</t>
  </si>
  <si>
    <t>(0.0734)</t>
  </si>
  <si>
    <t>(0.0743)</t>
  </si>
  <si>
    <t>-0.0550</t>
  </si>
  <si>
    <t>(0.0729)</t>
  </si>
  <si>
    <t>-0.0847</t>
  </si>
  <si>
    <t>(0.0782)</t>
  </si>
  <si>
    <t>(0.0779)</t>
  </si>
  <si>
    <t>(0.0778)</t>
  </si>
  <si>
    <t>-0.0789</t>
  </si>
  <si>
    <t>(0.0775)</t>
  </si>
  <si>
    <t>0.492</t>
  </si>
  <si>
    <t>(0.638)</t>
  </si>
  <si>
    <t>(0.643)</t>
  </si>
  <si>
    <t>(0.603)</t>
  </si>
  <si>
    <t>0.433</t>
  </si>
  <si>
    <t>0.0696</t>
  </si>
  <si>
    <t>(0.0844)</t>
  </si>
  <si>
    <t>0.0770</t>
  </si>
  <si>
    <t>(0.0818)</t>
  </si>
  <si>
    <t>(0.636)</t>
  </si>
  <si>
    <t>0.510</t>
  </si>
  <si>
    <t>0.0547</t>
  </si>
  <si>
    <t>(0.0854)</t>
  </si>
  <si>
    <t>0.0634</t>
  </si>
  <si>
    <t>0.257</t>
  </si>
  <si>
    <t>0.0347</t>
  </si>
  <si>
    <t>0.0352</t>
  </si>
  <si>
    <t>0.345</t>
  </si>
  <si>
    <t>0.0503</t>
  </si>
  <si>
    <t>(0.263)</t>
  </si>
  <si>
    <t>0.0512</t>
  </si>
  <si>
    <t>0.234</t>
  </si>
  <si>
    <t>(0.268)</t>
  </si>
  <si>
    <t>0.227</t>
  </si>
  <si>
    <t>-0.0150</t>
  </si>
  <si>
    <t>-0.0563</t>
  </si>
  <si>
    <t>0.222</t>
  </si>
  <si>
    <t>-0.0571</t>
  </si>
  <si>
    <t>(0.137)</t>
  </si>
  <si>
    <t>-0.212</t>
  </si>
  <si>
    <t>-0.202</t>
  </si>
  <si>
    <t>-0.203</t>
  </si>
  <si>
    <t>(0.138)</t>
  </si>
  <si>
    <t>-0.00361</t>
  </si>
  <si>
    <t>(0.0851)</t>
  </si>
  <si>
    <t>-0.0132</t>
  </si>
  <si>
    <t>(0.0833)</t>
  </si>
  <si>
    <t>-0.000448</t>
  </si>
  <si>
    <t>-0.0101</t>
  </si>
  <si>
    <t>(0.0831)</t>
  </si>
  <si>
    <t>0.0267</t>
  </si>
  <si>
    <t>0.0166</t>
  </si>
  <si>
    <t>(0.0841)</t>
  </si>
  <si>
    <t>0.0312</t>
  </si>
  <si>
    <t>(0.0855)</t>
  </si>
  <si>
    <t>(0.0843)</t>
  </si>
  <si>
    <t>0.0184</t>
  </si>
  <si>
    <t>(0.238)</t>
  </si>
  <si>
    <t>0.00765</t>
  </si>
  <si>
    <t>0.0194</t>
  </si>
  <si>
    <t>0.00885</t>
  </si>
  <si>
    <t>-0.0219</t>
  </si>
  <si>
    <t>-0.0405</t>
  </si>
  <si>
    <t>-0.0215</t>
  </si>
  <si>
    <t>-0.0397</t>
  </si>
  <si>
    <t>0.611</t>
  </si>
  <si>
    <t>(0.359)*</t>
  </si>
  <si>
    <t>0.607</t>
  </si>
  <si>
    <t>(0.360)*</t>
  </si>
  <si>
    <t>0.555</t>
  </si>
  <si>
    <t>0.490</t>
  </si>
  <si>
    <t>(0.366)</t>
  </si>
  <si>
    <t>(0.429)**</t>
  </si>
  <si>
    <t>0.977</t>
  </si>
  <si>
    <t>(0.415)**</t>
  </si>
  <si>
    <t>0.926</t>
  </si>
  <si>
    <t>0.988</t>
  </si>
  <si>
    <t>(0.417)**</t>
  </si>
  <si>
    <t>(0.562)</t>
  </si>
  <si>
    <t>0.447</t>
  </si>
  <si>
    <t>(0.570)</t>
  </si>
  <si>
    <t>0.498</t>
  </si>
  <si>
    <t>(0.526)</t>
  </si>
  <si>
    <t>0.496</t>
  </si>
  <si>
    <t>-0.0490</t>
  </si>
  <si>
    <t>-0.0315</t>
  </si>
  <si>
    <t>-0.0434</t>
  </si>
  <si>
    <t>-0.0269</t>
  </si>
  <si>
    <t>0.0227</t>
  </si>
  <si>
    <t>0.0536</t>
  </si>
  <si>
    <t>0.0607</t>
  </si>
  <si>
    <t>0.723</t>
  </si>
  <si>
    <t>(0.690)</t>
  </si>
  <si>
    <t>0.757</t>
  </si>
  <si>
    <t>(0.687)</t>
  </si>
  <si>
    <t>0.709</t>
  </si>
  <si>
    <t>(0.674)</t>
  </si>
  <si>
    <t>0.744</t>
  </si>
  <si>
    <t>(0.701)</t>
  </si>
  <si>
    <t>0.829</t>
  </si>
  <si>
    <t>(0.696)</t>
  </si>
  <si>
    <t>(0.681)</t>
  </si>
  <si>
    <t>(0.678)</t>
  </si>
  <si>
    <t>-0.0106</t>
  </si>
  <si>
    <t>(0.0809)</t>
  </si>
  <si>
    <t>-0.00981</t>
  </si>
  <si>
    <t>(0.0795)</t>
  </si>
  <si>
    <t>(0.0792)</t>
  </si>
  <si>
    <t>-0.0141</t>
  </si>
  <si>
    <t>(0.0820)</t>
  </si>
  <si>
    <t>-0.0133</t>
  </si>
  <si>
    <t>(0.0802)</t>
  </si>
  <si>
    <t>-0.0196</t>
  </si>
  <si>
    <t>(0.0801)</t>
  </si>
  <si>
    <t>-0.0183</t>
  </si>
  <si>
    <t>0.0153</t>
  </si>
  <si>
    <t>(0.0811)</t>
  </si>
  <si>
    <t>0.0198</t>
  </si>
  <si>
    <t>0.0297</t>
  </si>
  <si>
    <t>(0.0817)</t>
  </si>
  <si>
    <t>-0.00791</t>
  </si>
  <si>
    <t>(0.0834)</t>
  </si>
  <si>
    <t>0.00436</t>
  </si>
  <si>
    <t>(0.0810)</t>
  </si>
  <si>
    <t>-0.00282</t>
  </si>
  <si>
    <t>0.00875</t>
  </si>
  <si>
    <t>(0.0816)</t>
  </si>
  <si>
    <t>-0.00752</t>
  </si>
  <si>
    <t>-0.0221</t>
  </si>
  <si>
    <t>-0.00973</t>
  </si>
  <si>
    <t>-0.0237</t>
  </si>
  <si>
    <t>0.00359</t>
  </si>
  <si>
    <t>0.00106</t>
  </si>
  <si>
    <t>(0.460)</t>
  </si>
  <si>
    <t>(0.456)</t>
  </si>
  <si>
    <t>-0.465</t>
  </si>
  <si>
    <t>(0.459)</t>
  </si>
  <si>
    <t>-0.459</t>
  </si>
  <si>
    <t>(0.454)</t>
  </si>
  <si>
    <t>-0.111</t>
  </si>
  <si>
    <t>-0.109</t>
  </si>
  <si>
    <t>(0.0823)*</t>
  </si>
  <si>
    <t>(0.0828)</t>
  </si>
  <si>
    <t>-0.0676</t>
  </si>
  <si>
    <t>(0.587)</t>
  </si>
  <si>
    <t>(0.599)</t>
  </si>
  <si>
    <t>-0.0818</t>
  </si>
  <si>
    <t>(0.585)</t>
  </si>
  <si>
    <t>-0.0272</t>
  </si>
  <si>
    <t>-0.184</t>
  </si>
  <si>
    <t>(0.619)</t>
  </si>
  <si>
    <t>(0.600)</t>
  </si>
  <si>
    <t>(0.617)</t>
  </si>
  <si>
    <t>(0.102)*</t>
  </si>
  <si>
    <t>-0.192</t>
  </si>
  <si>
    <t>(0.0992)*</t>
  </si>
  <si>
    <t>(0.1000)*</t>
  </si>
  <si>
    <t>-0.188</t>
  </si>
  <si>
    <t>(0.0974)*</t>
  </si>
  <si>
    <t>(0.0989)</t>
  </si>
  <si>
    <t>(0.0975)</t>
  </si>
  <si>
    <t>(0.0971)</t>
  </si>
  <si>
    <t>(0.0955)</t>
  </si>
  <si>
    <t>(0.322)*</t>
  </si>
  <si>
    <t>(0.320)*</t>
  </si>
  <si>
    <t>0.554</t>
  </si>
  <si>
    <t>(0.321)*</t>
  </si>
  <si>
    <t>0.585</t>
  </si>
  <si>
    <t>(0.319)*</t>
  </si>
  <si>
    <t>(0.323)*</t>
  </si>
  <si>
    <t>0.625</t>
  </si>
  <si>
    <t>0.634</t>
  </si>
  <si>
    <t>(0.320)**</t>
  </si>
  <si>
    <t>0.0156</t>
  </si>
  <si>
    <t>0.000450</t>
  </si>
  <si>
    <t>0.0179</t>
  </si>
  <si>
    <t>(0.0852)</t>
  </si>
  <si>
    <t>0.00293</t>
  </si>
  <si>
    <t>0.0274</t>
  </si>
  <si>
    <t>0.0486</t>
  </si>
  <si>
    <t>0.0309</t>
  </si>
  <si>
    <t>(0.0798)</t>
  </si>
  <si>
    <t>-0.195</t>
  </si>
  <si>
    <t>-0.180</t>
  </si>
  <si>
    <t>-0.0897</t>
  </si>
  <si>
    <t>-0.0933</t>
  </si>
  <si>
    <t>-0.116</t>
  </si>
  <si>
    <t>(0.117)</t>
  </si>
  <si>
    <t>-0.722</t>
  </si>
  <si>
    <t>(0.715)</t>
  </si>
  <si>
    <t>(0.725)</t>
  </si>
  <si>
    <t>-0.684</t>
  </si>
  <si>
    <t>(0.749)</t>
  </si>
  <si>
    <t>-0.732</t>
  </si>
  <si>
    <t>(0.730)</t>
  </si>
  <si>
    <t>(0.746)</t>
  </si>
  <si>
    <t>-0.234</t>
  </si>
  <si>
    <t>-0.231</t>
  </si>
  <si>
    <t>-0.245</t>
  </si>
  <si>
    <t>-0.251</t>
  </si>
  <si>
    <t>0.304</t>
  </si>
  <si>
    <t>(0.622)</t>
  </si>
  <si>
    <t>(0.616)</t>
  </si>
  <si>
    <t>-27.80</t>
  </si>
  <si>
    <t>(16.14)*</t>
  </si>
  <si>
    <t>-27.16</t>
  </si>
  <si>
    <t>(15.92)*</t>
  </si>
  <si>
    <t>-27.69</t>
  </si>
  <si>
    <t>(16.12)*</t>
  </si>
  <si>
    <t>-27.08</t>
  </si>
  <si>
    <t>(15.91)*</t>
  </si>
  <si>
    <t>-24.09</t>
  </si>
  <si>
    <t>(15.63)</t>
  </si>
  <si>
    <t>-22.85</t>
  </si>
  <si>
    <t>(15.27)</t>
  </si>
  <si>
    <t>-23.88</t>
  </si>
  <si>
    <t>(15.61)</t>
  </si>
  <si>
    <t>-22.69</t>
  </si>
  <si>
    <t>(15.26)</t>
  </si>
  <si>
    <t>-1.618</t>
  </si>
  <si>
    <t>(7.933)</t>
  </si>
  <si>
    <t>-1.922</t>
  </si>
  <si>
    <t>(7.776)</t>
  </si>
  <si>
    <t>-1.130</t>
  </si>
  <si>
    <t>(7.826)</t>
  </si>
  <si>
    <t>-1.472</t>
  </si>
  <si>
    <t>(7.654)</t>
  </si>
  <si>
    <t>-1.517</t>
  </si>
  <si>
    <t>(7.897)</t>
  </si>
  <si>
    <t>(7.704)</t>
  </si>
  <si>
    <t>-0.906</t>
  </si>
  <si>
    <t>(7.786)</t>
  </si>
  <si>
    <t>-1.355</t>
  </si>
  <si>
    <t>(7.580)</t>
  </si>
  <si>
    <t>(8.358)</t>
  </si>
  <si>
    <t>-12.35</t>
  </si>
  <si>
    <t>(8.189)</t>
  </si>
  <si>
    <t>(8.267)</t>
  </si>
  <si>
    <t>-11.95</t>
  </si>
  <si>
    <t>(8.100)</t>
  </si>
  <si>
    <t>-11.55</t>
  </si>
  <si>
    <t>(8.279)</t>
  </si>
  <si>
    <t>-10.82</t>
  </si>
  <si>
    <t>(7.972)</t>
  </si>
  <si>
    <t>-10.97</t>
  </si>
  <si>
    <t>(8.169)</t>
  </si>
  <si>
    <t>-10.30</t>
  </si>
  <si>
    <t>-13.12</t>
  </si>
  <si>
    <t>(8.276)</t>
  </si>
  <si>
    <t>-12.52</t>
  </si>
  <si>
    <t>(8.128)</t>
  </si>
  <si>
    <t>-12.75</t>
  </si>
  <si>
    <t>(8.190)</t>
  </si>
  <si>
    <t>-12.20</t>
  </si>
  <si>
    <t>(8.050)</t>
  </si>
  <si>
    <t>-12.11</t>
  </si>
  <si>
    <t>(8.222)</t>
  </si>
  <si>
    <t>-11.20</t>
  </si>
  <si>
    <t>(7.939)</t>
  </si>
  <si>
    <t>-11.63</t>
  </si>
  <si>
    <t>(8.120)</t>
  </si>
  <si>
    <t>-10.77</t>
  </si>
  <si>
    <t>(7.849)</t>
  </si>
  <si>
    <t>4.291</t>
  </si>
  <si>
    <t>(7.840)</t>
  </si>
  <si>
    <t>5.318</t>
  </si>
  <si>
    <t>(7.709)</t>
  </si>
  <si>
    <t>(7.832)</t>
  </si>
  <si>
    <t>4.923</t>
  </si>
  <si>
    <t>(7.698)</t>
  </si>
  <si>
    <t>4.214</t>
  </si>
  <si>
    <t>(8.008)</t>
  </si>
  <si>
    <t>5.609</t>
  </si>
  <si>
    <t>(7.936)</t>
  </si>
  <si>
    <t>3.707</t>
  </si>
  <si>
    <t>(7.958)</t>
  </si>
  <si>
    <t>5.116</t>
  </si>
  <si>
    <t>(7.879)</t>
  </si>
  <si>
    <t>-15.26</t>
  </si>
  <si>
    <t>(13.22)</t>
  </si>
  <si>
    <t>-15.09</t>
  </si>
  <si>
    <t>(12.80)</t>
  </si>
  <si>
    <t>-15.43</t>
  </si>
  <si>
    <t>(13.20)</t>
  </si>
  <si>
    <t>-15.25</t>
  </si>
  <si>
    <t>-13.56</t>
  </si>
  <si>
    <t>(13.31)</t>
  </si>
  <si>
    <t>-13.16</t>
  </si>
  <si>
    <t>(12.76)</t>
  </si>
  <si>
    <t>-13.74</t>
  </si>
  <si>
    <t>(13.30)</t>
  </si>
  <si>
    <t>-13.33</t>
  </si>
  <si>
    <t>(12.77)</t>
  </si>
  <si>
    <t>-5.765</t>
  </si>
  <si>
    <t>(6.906)</t>
  </si>
  <si>
    <t>-5.332</t>
  </si>
  <si>
    <t>(6.786)</t>
  </si>
  <si>
    <t>-5.652</t>
  </si>
  <si>
    <t>(6.855)</t>
  </si>
  <si>
    <t>-5.241</t>
  </si>
  <si>
    <t>(6.741)</t>
  </si>
  <si>
    <t>-5.117</t>
  </si>
  <si>
    <t>(7.025)</t>
  </si>
  <si>
    <t>-4.463</t>
  </si>
  <si>
    <t>(6.835)</t>
  </si>
  <si>
    <t>-4.964</t>
  </si>
  <si>
    <t>(6.972)</t>
  </si>
  <si>
    <t>-4.336</t>
  </si>
  <si>
    <t>(6.790)</t>
  </si>
  <si>
    <t>-14.63</t>
  </si>
  <si>
    <t>(7.838)*</t>
  </si>
  <si>
    <t>-14.32</t>
  </si>
  <si>
    <t>(7.663)*</t>
  </si>
  <si>
    <t>(7.772)*</t>
  </si>
  <si>
    <t>-14.05</t>
  </si>
  <si>
    <t>(7.601)*</t>
  </si>
  <si>
    <t>-13.32</t>
  </si>
  <si>
    <t>(7.809)*</t>
  </si>
  <si>
    <t>-12.78</t>
  </si>
  <si>
    <t>(7.524)*</t>
  </si>
  <si>
    <t>-12.90</t>
  </si>
  <si>
    <t>(7.724)*</t>
  </si>
  <si>
    <t>-12.41</t>
  </si>
  <si>
    <t>(7.450)*</t>
  </si>
  <si>
    <t>-16.90</t>
  </si>
  <si>
    <t>(8.645)*</t>
  </si>
  <si>
    <t>-16.37</t>
  </si>
  <si>
    <t>(8.451)*</t>
  </si>
  <si>
    <t>-16.57</t>
  </si>
  <si>
    <t>(8.570)*</t>
  </si>
  <si>
    <t>-16.09</t>
  </si>
  <si>
    <t>(8.383)*</t>
  </si>
  <si>
    <t>-15.76</t>
  </si>
  <si>
    <t>(8.556)*</t>
  </si>
  <si>
    <t>-14.93</t>
  </si>
  <si>
    <t>(8.193)*</t>
  </si>
  <si>
    <t>-15.33</t>
  </si>
  <si>
    <t>(8.462)*</t>
  </si>
  <si>
    <t>-14.55</t>
  </si>
  <si>
    <t>(8.115)*</t>
  </si>
  <si>
    <t>8.849</t>
  </si>
  <si>
    <t>(9.563)</t>
  </si>
  <si>
    <t>8.626</t>
  </si>
  <si>
    <t>(9.620)</t>
  </si>
  <si>
    <t>9.324</t>
  </si>
  <si>
    <t>(9.554)</t>
  </si>
  <si>
    <t>9.062</t>
  </si>
  <si>
    <t>(9.601)</t>
  </si>
  <si>
    <t>6.971</t>
  </si>
  <si>
    <t>6.482</t>
  </si>
  <si>
    <t>(10.43)</t>
  </si>
  <si>
    <t>7.525</t>
  </si>
  <si>
    <t>(10.23)</t>
  </si>
  <si>
    <t>6.999</t>
  </si>
  <si>
    <t>-15.88</t>
  </si>
  <si>
    <t>(8.972)*</t>
  </si>
  <si>
    <t>-14.59</t>
  </si>
  <si>
    <t>(8.909)</t>
  </si>
  <si>
    <t>-15.73</t>
  </si>
  <si>
    <t>(8.938)*</t>
  </si>
  <si>
    <t>-14.49</t>
  </si>
  <si>
    <t>(8.885)</t>
  </si>
  <si>
    <t>(9.129)</t>
  </si>
  <si>
    <t>-12.56</t>
  </si>
  <si>
    <t>(8.950)</t>
  </si>
  <si>
    <t>-14.26</t>
  </si>
  <si>
    <t>(9.093)</t>
  </si>
  <si>
    <t>(8.929)</t>
  </si>
  <si>
    <t>(0.275)</t>
  </si>
  <si>
    <t>(0.278)</t>
  </si>
  <si>
    <t>(0.273)</t>
  </si>
  <si>
    <t>0.112</t>
  </si>
  <si>
    <t>(0.276)</t>
  </si>
  <si>
    <t>0.0800</t>
  </si>
  <si>
    <t>0.0688</t>
  </si>
  <si>
    <t>0.0539</t>
  </si>
  <si>
    <t>(0.277)</t>
  </si>
  <si>
    <t>0.0453</t>
  </si>
  <si>
    <t>0.118</t>
  </si>
  <si>
    <t>0.0743</t>
  </si>
  <si>
    <t>(0.236)</t>
  </si>
  <si>
    <t>0.0787</t>
  </si>
  <si>
    <t>0.0735</t>
  </si>
  <si>
    <t>(0.268)**</t>
  </si>
  <si>
    <t>0.565</t>
  </si>
  <si>
    <t>(0.261)*</t>
  </si>
  <si>
    <t>-0.185</t>
  </si>
  <si>
    <t>(0.325)</t>
  </si>
  <si>
    <t>(0.346)</t>
  </si>
  <si>
    <t>-0.162</t>
  </si>
  <si>
    <t>0.577</t>
  </si>
  <si>
    <t>(0.224)**</t>
  </si>
  <si>
    <t>0.574</t>
  </si>
  <si>
    <t>(0.220)**</t>
  </si>
  <si>
    <t>(0.223)***</t>
  </si>
  <si>
    <t>0.584</t>
  </si>
  <si>
    <t>(0.220)***</t>
  </si>
  <si>
    <t>(0.217)**</t>
  </si>
  <si>
    <t>(0.215)**</t>
  </si>
  <si>
    <t>0.499</t>
  </si>
  <si>
    <t>0.664</t>
  </si>
  <si>
    <t>(0.234)***</t>
  </si>
  <si>
    <t>0.636</t>
  </si>
  <si>
    <t>(0.232)***</t>
  </si>
  <si>
    <t>0.670</t>
  </si>
  <si>
    <t>(0.233)***</t>
  </si>
  <si>
    <t>0.642</t>
  </si>
  <si>
    <t>(0.231)***</t>
  </si>
  <si>
    <t>0.590</t>
  </si>
  <si>
    <t>(0.231)**</t>
  </si>
  <si>
    <t>(0.228)**</t>
  </si>
  <si>
    <t>0.526</t>
  </si>
  <si>
    <t>(0.249)**</t>
  </si>
  <si>
    <t>0.503</t>
  </si>
  <si>
    <t>0.543</t>
  </si>
  <si>
    <t>(0.248)*</t>
  </si>
  <si>
    <t>(0.252)*</t>
  </si>
  <si>
    <t>0.484</t>
  </si>
  <si>
    <t>0.322</t>
  </si>
  <si>
    <t>0.267</t>
  </si>
  <si>
    <t>(0.182)**</t>
  </si>
  <si>
    <t>0.380</t>
  </si>
  <si>
    <t>0.376</t>
  </si>
  <si>
    <t>0.0197</t>
  </si>
  <si>
    <t>0.0215</t>
  </si>
  <si>
    <t>0.0187</t>
  </si>
  <si>
    <t>-0.0211</t>
  </si>
  <si>
    <t>-0.0227</t>
  </si>
  <si>
    <t>-0.0231</t>
  </si>
  <si>
    <t>-0.0244</t>
  </si>
  <si>
    <t>-0.782</t>
  </si>
  <si>
    <t>-0.785</t>
  </si>
  <si>
    <t>(0.369)**</t>
  </si>
  <si>
    <t>(0.357)**</t>
  </si>
  <si>
    <t>-0.743</t>
  </si>
  <si>
    <t>(0.364)**</t>
  </si>
  <si>
    <t>-0.744</t>
  </si>
  <si>
    <t>(0.366)**</t>
  </si>
  <si>
    <t>-0.681</t>
  </si>
  <si>
    <t>(0.353)*</t>
  </si>
  <si>
    <t>-0.687</t>
  </si>
  <si>
    <t>(7.732)</t>
  </si>
  <si>
    <t>12.04</t>
  </si>
  <si>
    <t>(7.524)</t>
  </si>
  <si>
    <t>(7.689)</t>
  </si>
  <si>
    <t>12.12</t>
  </si>
  <si>
    <t>(7.492)</t>
  </si>
  <si>
    <t>11.05</t>
  </si>
  <si>
    <t>(7.693)</t>
  </si>
  <si>
    <t>10.72</t>
  </si>
  <si>
    <t>(7.377)</t>
  </si>
  <si>
    <t>11.13</t>
  </si>
  <si>
    <t>10.80</t>
  </si>
  <si>
    <t>(7.344)</t>
  </si>
  <si>
    <t>q4er: dislocated_worker program</t>
  </si>
  <si>
    <t>-0.0165</t>
  </si>
  <si>
    <t>-0.0143</t>
  </si>
  <si>
    <t>-0.0402</t>
  </si>
  <si>
    <t>(0.556)</t>
  </si>
  <si>
    <t>-0.262</t>
  </si>
  <si>
    <t>(0.509)</t>
  </si>
  <si>
    <t>-0.315</t>
  </si>
  <si>
    <t>-0.525</t>
  </si>
  <si>
    <t>(0.498)</t>
  </si>
  <si>
    <t>-0.567</t>
  </si>
  <si>
    <t>-0.633</t>
  </si>
  <si>
    <t>(0.528)</t>
  </si>
  <si>
    <t>(0.521)</t>
  </si>
  <si>
    <t>0.00162</t>
  </si>
  <si>
    <t>0.517</t>
  </si>
  <si>
    <t>0.0952</t>
  </si>
  <si>
    <t>0.00479</t>
  </si>
  <si>
    <t>(0.323)</t>
  </si>
  <si>
    <t>-0.0454</t>
  </si>
  <si>
    <t>0.226</t>
  </si>
  <si>
    <t>0.224</t>
  </si>
  <si>
    <t>(0.243)*</t>
  </si>
  <si>
    <t>(0.247)*</t>
  </si>
  <si>
    <t>(0.179)*</t>
  </si>
  <si>
    <t>(0.178)*</t>
  </si>
  <si>
    <t>(0.181)</t>
  </si>
  <si>
    <t>0.708</t>
  </si>
  <si>
    <t>(0.273)**</t>
  </si>
  <si>
    <t>(0.275)***</t>
  </si>
  <si>
    <t>-3.609</t>
  </si>
  <si>
    <t>(2.147)*</t>
  </si>
  <si>
    <t>-3.642</t>
  </si>
  <si>
    <t>(2.173)*</t>
  </si>
  <si>
    <t>-0.470</t>
  </si>
  <si>
    <t>(0.663)</t>
  </si>
  <si>
    <t>(0.655)</t>
  </si>
  <si>
    <t>(0.0913)</t>
  </si>
  <si>
    <t>-0.000878</t>
  </si>
  <si>
    <t>(0.0928)</t>
  </si>
  <si>
    <t>-0.0319</t>
  </si>
  <si>
    <t>-0.175</t>
  </si>
  <si>
    <t>(0.0640)***</t>
  </si>
  <si>
    <t>(0.0643)***</t>
  </si>
  <si>
    <t>-0.177</t>
  </si>
  <si>
    <t>(0.227)</t>
  </si>
  <si>
    <t>-0.0867</t>
  </si>
  <si>
    <t>-0.0881</t>
  </si>
  <si>
    <t>-0.0217</t>
  </si>
  <si>
    <t>0.0928</t>
  </si>
  <si>
    <t>0.0712</t>
  </si>
  <si>
    <t>0.0340</t>
  </si>
  <si>
    <t>0.0373</t>
  </si>
  <si>
    <t>-0.613</t>
  </si>
  <si>
    <t>(0.350)*</t>
  </si>
  <si>
    <t>-0.519</t>
  </si>
  <si>
    <t>-0.715</t>
  </si>
  <si>
    <t>(0.631)</t>
  </si>
  <si>
    <t>1.405</t>
  </si>
  <si>
    <t>(13.54)</t>
  </si>
  <si>
    <t>4.448</t>
  </si>
  <si>
    <t>(13.11)</t>
  </si>
  <si>
    <t>-1.569</t>
  </si>
  <si>
    <t>(7.217)</t>
  </si>
  <si>
    <t>-1.748</t>
  </si>
  <si>
    <t>(7.261)</t>
  </si>
  <si>
    <t>0.0913</t>
  </si>
  <si>
    <t>(6.864)</t>
  </si>
  <si>
    <t>(6.867)</t>
  </si>
  <si>
    <t>(7.204)</t>
  </si>
  <si>
    <t>(8.708)</t>
  </si>
  <si>
    <t>(8.712)</t>
  </si>
  <si>
    <t>9.736</t>
  </si>
  <si>
    <t>9.103</t>
  </si>
  <si>
    <t>(12.04)</t>
  </si>
  <si>
    <t>2.573</t>
  </si>
  <si>
    <t>(5.864)</t>
  </si>
  <si>
    <t>2.470</t>
  </si>
  <si>
    <t>(5.959)</t>
  </si>
  <si>
    <t>-0.670</t>
  </si>
  <si>
    <t>(6.742)</t>
  </si>
  <si>
    <t>-0.378</t>
  </si>
  <si>
    <t>(6.787)</t>
  </si>
  <si>
    <t>2.551</t>
  </si>
  <si>
    <t>(7.534)</t>
  </si>
  <si>
    <t>2.832</t>
  </si>
  <si>
    <t>(7.521)</t>
  </si>
  <si>
    <t>-8.274</t>
  </si>
  <si>
    <t>(6.320)</t>
  </si>
  <si>
    <t>-9.143</t>
  </si>
  <si>
    <t>(6.167)</t>
  </si>
  <si>
    <t>0.0526</t>
  </si>
  <si>
    <t>(8.336)</t>
  </si>
  <si>
    <t>0.00286</t>
  </si>
  <si>
    <t>(0.288)</t>
  </si>
  <si>
    <t>-0.0216</t>
  </si>
  <si>
    <t>-0.0855</t>
  </si>
  <si>
    <t>-0.0944</t>
  </si>
  <si>
    <t>-0.0393</t>
  </si>
  <si>
    <t>-0.0787</t>
  </si>
  <si>
    <t>-0.534</t>
  </si>
  <si>
    <t>-0.502</t>
  </si>
  <si>
    <t>-0.0921</t>
  </si>
  <si>
    <t>0.00874</t>
  </si>
  <si>
    <t>-0.0288</t>
  </si>
  <si>
    <t>-0.0362</t>
  </si>
  <si>
    <t>-0.0885</t>
  </si>
  <si>
    <t>-0.142</t>
  </si>
  <si>
    <t>0.00291</t>
  </si>
  <si>
    <t>-0.0292</t>
  </si>
  <si>
    <t>-0.511</t>
  </si>
  <si>
    <t>-0.435</t>
  </si>
  <si>
    <t>(6.509)</t>
  </si>
  <si>
    <t>0.593</t>
  </si>
  <si>
    <t>(6.555)</t>
  </si>
  <si>
    <t>region</t>
  </si>
  <si>
    <t>program</t>
  </si>
  <si>
    <t>t</t>
  </si>
  <si>
    <t>prediction_1</t>
  </si>
  <si>
    <t>prediction_2</t>
  </si>
  <si>
    <t>adult</t>
  </si>
  <si>
    <t>Prediction</t>
  </si>
  <si>
    <t>Ajustment</t>
  </si>
  <si>
    <t>Prediction Data</t>
  </si>
  <si>
    <t>Adjustment Data</t>
  </si>
  <si>
    <t>dislocated_worker</t>
  </si>
  <si>
    <t>prediction_3</t>
  </si>
  <si>
    <t>prediction_4</t>
  </si>
  <si>
    <t>prediction_5</t>
  </si>
  <si>
    <t>prediction_6</t>
  </si>
  <si>
    <t>prediction_7</t>
  </si>
  <si>
    <t>prediction_8</t>
  </si>
  <si>
    <t>youth</t>
  </si>
  <si>
    <t>reporting_py</t>
  </si>
  <si>
    <t>dw</t>
  </si>
  <si>
    <t>q2er: adult</t>
  </si>
  <si>
    <t>Negotiated level (2018-2021)</t>
  </si>
  <si>
    <t>Adjusted level (2022)</t>
  </si>
  <si>
    <t>adjust_factor</t>
  </si>
  <si>
    <t>indicator_score</t>
  </si>
  <si>
    <t>q2er: dislocated_worker</t>
  </si>
  <si>
    <t>q2er: youth</t>
  </si>
  <si>
    <t>me: adult</t>
  </si>
  <si>
    <t>me: dislocated_worker</t>
  </si>
  <si>
    <t>me: youth</t>
  </si>
  <si>
    <t>msg: adult</t>
  </si>
  <si>
    <t>msg: dislocated_worker</t>
  </si>
  <si>
    <t>msg: youth</t>
  </si>
  <si>
    <t>q4er: adult</t>
  </si>
  <si>
    <t>q4er: dislocated_worker</t>
  </si>
  <si>
    <t>q4er: youth</t>
  </si>
  <si>
    <t>cred: adult</t>
  </si>
  <si>
    <t>cred: dislocated_worker</t>
  </si>
  <si>
    <t>cred: youth</t>
  </si>
  <si>
    <r>
      <t>It is the performance level that would be reached by the hypothetical 'average Region' (a region with characteristics equal to the average of characteristics of all regions) if it had the labor market and economic indicators of our region of interest. It is interpreted as "if the</t>
    </r>
    <r>
      <rPr>
        <i/>
        <sz val="12"/>
        <color rgb="FF000000"/>
        <rFont val="Calibri"/>
      </rPr>
      <t xml:space="preserve"> 'average region'</t>
    </r>
    <r>
      <rPr>
        <sz val="12"/>
        <color rgb="FF000000"/>
        <rFont val="Calibri"/>
      </rPr>
      <t xml:space="preserve"> had the population and labor market characteristics of the region named on top of the sheet, it would most likely perform at the level </t>
    </r>
    <r>
      <rPr>
        <b/>
        <i/>
        <sz val="12"/>
        <color rgb="FF000000"/>
        <rFont val="Calibri"/>
      </rPr>
      <t>estimated using the average region effect</t>
    </r>
    <r>
      <rPr>
        <sz val="12"/>
        <color rgb="FF000000"/>
        <rFont val="Calibri"/>
      </rPr>
      <t>."</t>
    </r>
  </si>
  <si>
    <t>This WIOA program sheet shows in detail how each Estimate Level of Performance is calculated. It includes the coefficients estimated in the latest iteration of the LSAM, the latest participation outcomes and the latest available data on economic conditions.</t>
  </si>
  <si>
    <t>This sheet shows the rank of region performance levels for the WIOA program and performance indicator in both PY 2019 and PY 2020.  In addition, the color bands indicate the quartile ranges of the performance outcomes. Thwis sheet is provided to support the evaluation of continuous improvement, and comparison or contrast with other regions.</t>
  </si>
  <si>
    <t>This tab displays the estimated levels of performance for upcoming program years for the region named on top of the sheet. Changing the region name on the drop down menu on top updates tables automatically. An additional drop-down menu below allows for displaying and charting historic performance for the measure of choice.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</si>
</sst>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0_);_(&quot;$&quot;* \(#,##0\);_(&quot;$&quot;* &quot;-&quot;_);_(@_)"/>
    <numFmt numFmtId="44" formatCode="_(&quot;$&quot;* #,##0.00_);_(&quot;$&quot;* \(#,##0.00\);_(&quot;$&quot;* &quot;-&quot;??_);_(@_)"/>
    <numFmt numFmtId="43" formatCode="_(* #,##0.00_);_(* \(#,##0.00\);_(* &quot;-&quot;??_);_(@_)"/>
    <numFmt numFmtId="164" formatCode="0.00000"/>
    <numFmt numFmtId="165" formatCode="&quot;$&quot;#,##0"/>
    <numFmt numFmtId="166" formatCode="0.0000"/>
    <numFmt numFmtId="167" formatCode="0.0%"/>
    <numFmt numFmtId="168" formatCode="0.000"/>
    <numFmt numFmtId="169" formatCode="_(&quot;$&quot;* #,##0_);_(&quot;$&quot;* \(#,##0\);_(&quot;$&quot;* &quot;-&quot;??_);_(@_)"/>
    <numFmt numFmtId="170" formatCode="0.0"/>
    <numFmt numFmtId="171" formatCode="0.00000000000000000000000000000000"/>
    <numFmt numFmtId="172" formatCode="_(&quot;$&quot;* #,##0.000_);_(&quot;$&quot;* \(#,##0.000\);_(&quot;$&quot;* &quot;-&quot;??_);_(@_)"/>
  </numFmts>
  <fonts count="86" x14ac:knownFonts="1">
    <font>
      <sz val="11"/>
      <color theme="1"/>
      <name val="Calibri"/>
      <family val="2"/>
      <scheme val="minor"/>
    </font>
    <font>
      <u/>
      <sz val="11"/>
      <color theme="10"/>
      <name val="Calibri"/>
      <family val="2"/>
      <scheme val="minor"/>
    </font>
    <font>
      <b/>
      <sz val="20"/>
      <color theme="1"/>
      <name val="Calibri"/>
      <family val="2"/>
      <scheme val="minor"/>
    </font>
    <font>
      <b/>
      <sz val="12"/>
      <color theme="1"/>
      <name val="Calibri"/>
      <family val="2"/>
      <scheme val="minor"/>
    </font>
    <font>
      <sz val="12"/>
      <color theme="1"/>
      <name val="Calibri"/>
      <family val="2"/>
      <scheme val="minor"/>
    </font>
    <font>
      <b/>
      <sz val="20"/>
      <color rgb="FF000000"/>
      <name val="Calibri"/>
      <family val="2"/>
    </font>
    <font>
      <b/>
      <sz val="12"/>
      <color rgb="FF000000"/>
      <name val="Calibri"/>
      <family val="2"/>
    </font>
    <font>
      <sz val="12"/>
      <color rgb="FF000000"/>
      <name val="Calibri"/>
      <family val="2"/>
    </font>
    <font>
      <i/>
      <sz val="12"/>
      <color rgb="FF000000"/>
      <name val="Calibri"/>
      <family val="2"/>
    </font>
    <font>
      <u/>
      <sz val="11"/>
      <color rgb="FF0000FF"/>
      <name val="Calibri"/>
      <family val="2"/>
    </font>
    <font>
      <b/>
      <sz val="14"/>
      <color theme="1"/>
      <name val="Calibri"/>
      <family val="2"/>
      <scheme val="minor"/>
    </font>
    <font>
      <b/>
      <sz val="14"/>
      <color rgb="FF000000"/>
      <name val="Calibri"/>
      <family val="2"/>
      <scheme val="minor"/>
    </font>
    <font>
      <sz val="12"/>
      <color rgb="FF000000"/>
      <name val="Calibri"/>
      <family val="2"/>
      <scheme val="minor"/>
    </font>
    <font>
      <sz val="12"/>
      <name val="Calibri"/>
      <family val="2"/>
      <scheme val="minor"/>
    </font>
    <font>
      <b/>
      <vertAlign val="subscript"/>
      <sz val="12"/>
      <color theme="1"/>
      <name val="Calibri"/>
      <family val="2"/>
      <scheme val="minor"/>
    </font>
    <font>
      <i/>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alibri"/>
      <family val="2"/>
    </font>
    <font>
      <b/>
      <sz val="12"/>
      <name val="Calibri"/>
      <family val="2"/>
    </font>
    <font>
      <sz val="11"/>
      <color theme="1"/>
      <name val="Calibri"/>
      <family val="2"/>
    </font>
    <font>
      <sz val="14"/>
      <color theme="1"/>
      <name val="Calibri"/>
      <family val="2"/>
      <scheme val="minor"/>
    </font>
    <font>
      <sz val="11"/>
      <color theme="4" tint="0.59999389629810485"/>
      <name val="Calibri"/>
      <family val="2"/>
      <scheme val="minor"/>
    </font>
    <font>
      <sz val="11"/>
      <color theme="3" tint="0.79995117038483843"/>
      <name val="Calibri"/>
      <family val="2"/>
      <scheme val="minor"/>
    </font>
    <font>
      <sz val="14"/>
      <color rgb="FF000000"/>
      <name val="Calibri"/>
      <family val="2"/>
    </font>
    <font>
      <b/>
      <sz val="11"/>
      <color rgb="FF000000"/>
      <name val="Calibri"/>
      <family val="2"/>
    </font>
    <font>
      <sz val="10"/>
      <name val="Arial"/>
      <family val="2"/>
    </font>
    <font>
      <sz val="11"/>
      <name val="Calibri"/>
      <family val="2"/>
      <scheme val="minor"/>
    </font>
    <font>
      <b/>
      <sz val="16"/>
      <color rgb="FF00B050"/>
      <name val="Calibri"/>
      <family val="2"/>
      <scheme val="minor"/>
    </font>
    <font>
      <b/>
      <sz val="11"/>
      <color rgb="FFC00000"/>
      <name val="Calibri"/>
      <family val="2"/>
      <scheme val="minor"/>
    </font>
    <font>
      <b/>
      <sz val="12"/>
      <color rgb="FFC00000"/>
      <name val="Calibri"/>
      <family val="2"/>
      <scheme val="minor"/>
    </font>
    <font>
      <sz val="1"/>
      <color theme="0"/>
      <name val="Calibri"/>
      <family val="2"/>
      <scheme val="minor"/>
    </font>
    <font>
      <b/>
      <sz val="14"/>
      <color rgb="FFFF0000"/>
      <name val="Calibri"/>
      <family val="2"/>
      <scheme val="minor"/>
    </font>
    <font>
      <b/>
      <sz val="14"/>
      <color rgb="FFFF0000"/>
      <name val="Calibri"/>
      <family val="2"/>
    </font>
    <font>
      <b/>
      <i/>
      <sz val="10"/>
      <name val="Calibri"/>
      <family val="2"/>
    </font>
    <font>
      <sz val="11"/>
      <name val="Calibri"/>
      <family val="2"/>
    </font>
    <font>
      <b/>
      <sz val="11"/>
      <name val="Calibri"/>
      <family val="2"/>
    </font>
    <font>
      <b/>
      <i/>
      <sz val="11"/>
      <name val="Calibri"/>
      <family val="2"/>
    </font>
    <font>
      <i/>
      <sz val="11"/>
      <name val="Calibri"/>
      <family val="2"/>
    </font>
    <font>
      <b/>
      <sz val="11"/>
      <color theme="4"/>
      <name val="Calibri"/>
      <family val="2"/>
    </font>
    <font>
      <sz val="18"/>
      <color theme="2" tint="-0.499984740745262"/>
      <name val="Calibri"/>
      <family val="2"/>
      <scheme val="minor"/>
    </font>
    <font>
      <b/>
      <sz val="16"/>
      <color theme="2" tint="-0.499984740745262"/>
      <name val="Calibri"/>
      <family val="2"/>
    </font>
    <font>
      <sz val="11"/>
      <name val="Calibri"/>
    </font>
    <font>
      <b/>
      <sz val="14"/>
      <name val="Calibri"/>
      <family val="2"/>
    </font>
    <font>
      <b/>
      <sz val="12"/>
      <color rgb="FF7030A0"/>
      <name val="Calibri"/>
      <family val="2"/>
    </font>
    <font>
      <sz val="12"/>
      <name val="Calibri"/>
      <family val="2"/>
    </font>
    <font>
      <i/>
      <sz val="12"/>
      <name val="Calibri"/>
      <family val="2"/>
    </font>
    <font>
      <b/>
      <i/>
      <sz val="12"/>
      <color rgb="FF0070C0"/>
      <name val="Calibri"/>
      <family val="2"/>
    </font>
    <font>
      <sz val="16"/>
      <color rgb="FF3F3F76"/>
      <name val="Calibri"/>
      <family val="2"/>
      <scheme val="minor"/>
    </font>
    <font>
      <sz val="11"/>
      <color theme="0"/>
      <name val="Calibri"/>
      <family val="2"/>
    </font>
    <font>
      <sz val="7"/>
      <color rgb="FFE9950C"/>
      <name val="Courier New"/>
      <family val="3"/>
    </font>
    <font>
      <sz val="10"/>
      <name val="Calibri"/>
    </font>
    <font>
      <b/>
      <sz val="12"/>
      <name val="Calibri"/>
    </font>
    <font>
      <sz val="16"/>
      <color theme="1"/>
      <name val="Calibri"/>
      <family val="2"/>
      <scheme val="minor"/>
    </font>
    <font>
      <b/>
      <sz val="11"/>
      <name val="Calibri"/>
    </font>
    <font>
      <sz val="12"/>
      <color rgb="FF000000"/>
      <name val="Calibri"/>
    </font>
    <font>
      <b/>
      <sz val="12"/>
      <color rgb="FF000000"/>
      <name val="Calibri"/>
    </font>
    <font>
      <u/>
      <sz val="12"/>
      <color rgb="FF000000"/>
      <name val="Calibri"/>
    </font>
    <font>
      <b/>
      <sz val="14"/>
      <color rgb="FF000000"/>
      <name val="Calibri"/>
    </font>
    <font>
      <i/>
      <sz val="12"/>
      <color rgb="FF000000"/>
      <name val="Calibri"/>
    </font>
    <font>
      <b/>
      <i/>
      <sz val="12"/>
      <color rgb="FF000000"/>
      <name val="Calibri"/>
    </font>
    <font>
      <sz val="14"/>
      <color rgb="FF000000"/>
      <name val="Calibri"/>
    </font>
    <font>
      <b/>
      <sz val="12"/>
      <color rgb="FF0563C1"/>
      <name val="Calibri"/>
      <family val="2"/>
      <scheme val="minor"/>
    </font>
    <font>
      <b/>
      <sz val="14"/>
      <color theme="9" tint="-0.249977111117893"/>
      <name val="Calibri"/>
      <family val="2"/>
    </font>
    <font>
      <i/>
      <sz val="12"/>
      <color theme="4" tint="-0.249977111117893"/>
      <name val="Calibri"/>
      <family val="2"/>
    </font>
    <font>
      <b/>
      <sz val="12"/>
      <color theme="1" tint="0.34998626667073579"/>
      <name val="Calibri"/>
      <family val="2"/>
    </font>
    <font>
      <b/>
      <sz val="12"/>
      <color theme="7" tint="-0.499984740745262"/>
      <name val="Calibri"/>
      <family val="2"/>
    </font>
    <font>
      <b/>
      <sz val="16"/>
      <color theme="9" tint="-0.249977111117893"/>
      <name val="Calibri"/>
      <family val="2"/>
      <scheme val="minor"/>
    </font>
    <font>
      <sz val="12"/>
      <color rgb="FF005C2A"/>
      <name val="Calibri"/>
      <family val="2"/>
      <scheme val="minor"/>
    </font>
    <font>
      <sz val="12"/>
      <color rgb="FF00602B"/>
      <name val="Calibri"/>
      <family val="2"/>
      <scheme val="minor"/>
    </font>
    <font>
      <sz val="12"/>
      <color rgb="FF00642D"/>
      <name val="Calibri"/>
      <family val="2"/>
      <scheme val="minor"/>
    </font>
  </fonts>
  <fills count="52">
    <fill>
      <patternFill patternType="none"/>
    </fill>
    <fill>
      <patternFill patternType="gray125"/>
    </fill>
    <fill>
      <patternFill patternType="solid">
        <fgColor rgb="FF92D050"/>
        <bgColor indexed="64"/>
      </patternFill>
    </fill>
    <fill>
      <patternFill patternType="solid">
        <fgColor rgb="FF92D050"/>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5D9F1"/>
        <bgColor rgb="FF000000"/>
      </patternFill>
    </fill>
    <fill>
      <patternFill patternType="solid">
        <fgColor theme="4" tint="0.59999389629810485"/>
        <bgColor indexed="64"/>
      </patternFill>
    </fill>
    <fill>
      <patternFill patternType="solid">
        <fgColor rgb="FFD9D9D9"/>
        <bgColor rgb="FF000000"/>
      </patternFill>
    </fill>
    <fill>
      <patternFill patternType="solid">
        <fgColor theme="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tint="0.39997558519241921"/>
        <bgColor rgb="FF000000"/>
      </patternFill>
    </fill>
    <fill>
      <patternFill patternType="solid">
        <fgColor theme="4" tint="0.39997558519241921"/>
        <bgColor indexed="64"/>
      </patternFill>
    </fill>
    <fill>
      <patternFill patternType="solid">
        <fgColor rgb="FFFF9999"/>
        <bgColor rgb="FF000000"/>
      </patternFill>
    </fill>
    <fill>
      <patternFill patternType="solid">
        <fgColor rgb="FFFF9999"/>
        <bgColor indexed="64"/>
      </patternFill>
    </fill>
    <fill>
      <patternFill patternType="solid">
        <fgColor theme="9" tint="0.39997558519241921"/>
        <bgColor rgb="FF000000"/>
      </patternFill>
    </fill>
    <fill>
      <patternFill patternType="solid">
        <fgColor theme="9"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rgb="FFFFFFCC"/>
        <bgColor indexed="64"/>
      </patternFill>
    </fill>
  </fills>
  <borders count="7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diagonal/>
    </border>
    <border>
      <left style="thin">
        <color indexed="64"/>
      </left>
      <right/>
      <top/>
      <bottom/>
      <diagonal/>
    </border>
    <border>
      <left style="medium">
        <color indexed="64"/>
      </left>
      <right/>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right/>
      <top/>
      <bottom style="medium">
        <color indexed="64"/>
      </bottom>
      <diagonal/>
    </border>
    <border>
      <left/>
      <right style="medium">
        <color indexed="64"/>
      </right>
      <top style="medium">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top style="medium">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auto="1"/>
      </top>
      <bottom style="medium">
        <color indexed="64"/>
      </bottom>
      <diagonal/>
    </border>
    <border>
      <left/>
      <right style="medium">
        <color indexed="64"/>
      </right>
      <top style="thin">
        <color auto="1"/>
      </top>
      <bottom/>
      <diagonal/>
    </border>
    <border>
      <left/>
      <right style="medium">
        <color indexed="64"/>
      </right>
      <top/>
      <bottom style="thin">
        <color auto="1"/>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dotted">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auto="1"/>
      </top>
      <bottom/>
      <diagonal/>
    </border>
    <border>
      <left/>
      <right/>
      <top/>
      <bottom style="thin">
        <color auto="1"/>
      </bottom>
      <diagonal/>
    </border>
  </borders>
  <cellStyleXfs count="53">
    <xf numFmtId="0" fontId="0" fillId="0" borderId="0"/>
    <xf numFmtId="0" fontId="1" fillId="0" borderId="0" applyNumberForma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0" borderId="10" applyNumberFormat="0" applyFill="0" applyAlignment="0" applyProtection="0"/>
    <xf numFmtId="0" fontId="20" fillId="0" borderId="11" applyNumberFormat="0" applyFill="0" applyAlignment="0" applyProtection="0"/>
    <xf numFmtId="0" fontId="20" fillId="0" borderId="0" applyNumberFormat="0" applyFill="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0" applyNumberFormat="0" applyBorder="0" applyAlignment="0" applyProtection="0"/>
    <xf numFmtId="0" fontId="24" fillId="7" borderId="12" applyNumberFormat="0" applyAlignment="0" applyProtection="0"/>
    <xf numFmtId="0" fontId="25" fillId="8" borderId="13" applyNumberFormat="0" applyAlignment="0" applyProtection="0"/>
    <xf numFmtId="0" fontId="26" fillId="8" borderId="12" applyNumberFormat="0" applyAlignment="0" applyProtection="0"/>
    <xf numFmtId="0" fontId="27" fillId="0" borderId="14" applyNumberFormat="0" applyFill="0" applyAlignment="0" applyProtection="0"/>
    <xf numFmtId="0" fontId="28" fillId="9" borderId="15" applyNumberFormat="0" applyAlignment="0" applyProtection="0"/>
    <xf numFmtId="0" fontId="29" fillId="0" borderId="0" applyNumberFormat="0" applyFill="0" applyBorder="0" applyAlignment="0" applyProtection="0"/>
    <xf numFmtId="0" fontId="16" fillId="10" borderId="16" applyNumberFormat="0" applyFont="0" applyAlignment="0" applyProtection="0"/>
    <xf numFmtId="0" fontId="30" fillId="0" borderId="0" applyNumberFormat="0" applyFill="0" applyBorder="0" applyAlignment="0" applyProtection="0"/>
    <xf numFmtId="0" fontId="31" fillId="0" borderId="17" applyNumberFormat="0" applyFill="0" applyAlignment="0" applyProtection="0"/>
    <xf numFmtId="0" fontId="32"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32"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32"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32"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32"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32" fillId="31"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33" fillId="0" borderId="0"/>
    <xf numFmtId="0" fontId="41" fillId="0" borderId="0"/>
    <xf numFmtId="0" fontId="41" fillId="0" borderId="0"/>
    <xf numFmtId="0" fontId="50" fillId="0" borderId="0"/>
    <xf numFmtId="0" fontId="57" fillId="0" borderId="0"/>
    <xf numFmtId="0" fontId="50" fillId="0" borderId="0"/>
    <xf numFmtId="0" fontId="66" fillId="0" borderId="0"/>
  </cellStyleXfs>
  <cellXfs count="376">
    <xf numFmtId="0" fontId="0" fillId="0" borderId="0" xfId="0"/>
    <xf numFmtId="0" fontId="4" fillId="0" borderId="0" xfId="0" applyFont="1"/>
    <xf numFmtId="0" fontId="5" fillId="3" borderId="1" xfId="0" applyFont="1" applyFill="1" applyBorder="1" applyAlignment="1">
      <alignment horizontal="center" vertical="center"/>
    </xf>
    <xf numFmtId="0" fontId="6" fillId="0" borderId="0" xfId="0" applyFont="1"/>
    <xf numFmtId="0" fontId="7" fillId="0" borderId="0" xfId="0" applyFont="1"/>
    <xf numFmtId="0" fontId="7" fillId="0" borderId="0" xfId="0" quotePrefix="1" applyFont="1"/>
    <xf numFmtId="0" fontId="8" fillId="0" borderId="0" xfId="0" applyFont="1" applyAlignment="1">
      <alignment wrapText="1"/>
    </xf>
    <xf numFmtId="0" fontId="9" fillId="0" borderId="0" xfId="1" applyFont="1" applyFill="1" applyBorder="1"/>
    <xf numFmtId="0" fontId="10" fillId="0" borderId="0" xfId="0" applyFont="1"/>
    <xf numFmtId="0" fontId="11" fillId="0" borderId="0" xfId="0" applyFont="1"/>
    <xf numFmtId="0" fontId="4" fillId="0" borderId="0" xfId="0" applyFont="1" applyAlignment="1">
      <alignment vertical="center"/>
    </xf>
    <xf numFmtId="0" fontId="12" fillId="0" borderId="0" xfId="0" applyFont="1" applyAlignment="1">
      <alignment vertical="center" wrapText="1"/>
    </xf>
    <xf numFmtId="0" fontId="15" fillId="0" borderId="0" xfId="0" applyFont="1"/>
    <xf numFmtId="0" fontId="35" fillId="35" borderId="18" xfId="0" applyFont="1" applyFill="1" applyBorder="1"/>
    <xf numFmtId="0" fontId="35" fillId="0" borderId="20" xfId="0" applyFont="1" applyBorder="1" applyAlignment="1">
      <alignment vertical="center"/>
    </xf>
    <xf numFmtId="165" fontId="35" fillId="0" borderId="21" xfId="3" applyNumberFormat="1" applyFont="1" applyFill="1" applyBorder="1" applyAlignment="1"/>
    <xf numFmtId="164" fontId="35" fillId="0" borderId="21" xfId="0" applyNumberFormat="1" applyFont="1" applyBorder="1"/>
    <xf numFmtId="0" fontId="35" fillId="35" borderId="19" xfId="0" applyFont="1" applyFill="1" applyBorder="1"/>
    <xf numFmtId="166" fontId="35" fillId="0" borderId="23" xfId="0" applyNumberFormat="1" applyFont="1" applyBorder="1"/>
    <xf numFmtId="0" fontId="35" fillId="35" borderId="18" xfId="0" applyFont="1" applyFill="1" applyBorder="1" applyAlignment="1" applyProtection="1">
      <alignment horizontal="left" vertical="center"/>
      <protection locked="0"/>
    </xf>
    <xf numFmtId="167" fontId="35" fillId="0" borderId="25" xfId="4" applyNumberFormat="1" applyFont="1" applyFill="1" applyBorder="1" applyAlignment="1">
      <alignment vertical="center"/>
    </xf>
    <xf numFmtId="167" fontId="35" fillId="0" borderId="0" xfId="4" applyNumberFormat="1" applyFont="1" applyFill="1" applyBorder="1" applyAlignment="1">
      <alignment vertical="center"/>
    </xf>
    <xf numFmtId="167" fontId="35" fillId="0" borderId="27" xfId="4" applyNumberFormat="1" applyFont="1" applyFill="1" applyBorder="1" applyAlignment="1">
      <alignment vertical="center"/>
    </xf>
    <xf numFmtId="0" fontId="35" fillId="0" borderId="22" xfId="0" applyFont="1" applyBorder="1" applyAlignment="1">
      <alignment vertical="center"/>
    </xf>
    <xf numFmtId="167" fontId="35" fillId="0" borderId="28" xfId="4" applyNumberFormat="1" applyFont="1" applyFill="1" applyBorder="1" applyAlignment="1">
      <alignment vertical="center"/>
    </xf>
    <xf numFmtId="0" fontId="35" fillId="35" borderId="24" xfId="0" applyFont="1" applyFill="1" applyBorder="1" applyAlignment="1" applyProtection="1">
      <alignment horizontal="left" vertical="center"/>
      <protection locked="0"/>
    </xf>
    <xf numFmtId="0" fontId="35" fillId="35" borderId="26" xfId="0" applyFont="1" applyFill="1" applyBorder="1" applyAlignment="1" applyProtection="1">
      <alignment horizontal="left" vertical="center"/>
      <protection locked="0"/>
    </xf>
    <xf numFmtId="0" fontId="33" fillId="0" borderId="0" xfId="46"/>
    <xf numFmtId="168" fontId="0" fillId="0" borderId="8" xfId="0" applyNumberFormat="1" applyBorder="1" applyAlignment="1">
      <alignment horizontal="right" vertical="center"/>
    </xf>
    <xf numFmtId="168" fontId="0" fillId="0" borderId="33" xfId="0" applyNumberFormat="1" applyBorder="1" applyAlignment="1">
      <alignment horizontal="right" vertical="center"/>
    </xf>
    <xf numFmtId="0" fontId="0" fillId="0" borderId="20" xfId="0" applyBorder="1" applyAlignment="1">
      <alignment wrapText="1"/>
    </xf>
    <xf numFmtId="0" fontId="0" fillId="0" borderId="34" xfId="0" applyBorder="1" applyAlignment="1">
      <alignment wrapText="1"/>
    </xf>
    <xf numFmtId="0" fontId="0" fillId="0" borderId="35" xfId="0" applyBorder="1" applyAlignment="1">
      <alignment wrapText="1"/>
    </xf>
    <xf numFmtId="0" fontId="0" fillId="0" borderId="36" xfId="0" applyBorder="1" applyAlignment="1">
      <alignment wrapText="1"/>
    </xf>
    <xf numFmtId="0" fontId="31" fillId="0" borderId="33" xfId="0" applyFont="1" applyBorder="1" applyAlignment="1">
      <alignment vertical="center" wrapText="1"/>
    </xf>
    <xf numFmtId="168" fontId="0" fillId="0" borderId="37" xfId="0" applyNumberFormat="1" applyBorder="1" applyAlignment="1">
      <alignment horizontal="right" vertical="center"/>
    </xf>
    <xf numFmtId="0" fontId="31" fillId="0" borderId="22" xfId="0" applyFont="1" applyBorder="1" applyAlignment="1">
      <alignment vertical="center"/>
    </xf>
    <xf numFmtId="168" fontId="0" fillId="0" borderId="39" xfId="0" applyNumberFormat="1" applyBorder="1" applyAlignment="1">
      <alignment horizontal="right" vertical="center"/>
    </xf>
    <xf numFmtId="168" fontId="0" fillId="0" borderId="25" xfId="0" applyNumberFormat="1" applyBorder="1" applyAlignment="1" applyProtection="1">
      <alignment horizontal="right" vertical="center"/>
      <protection locked="0"/>
    </xf>
    <xf numFmtId="0" fontId="0" fillId="36" borderId="31" xfId="0" applyFill="1" applyBorder="1" applyAlignment="1">
      <alignment vertical="center"/>
    </xf>
    <xf numFmtId="1" fontId="37" fillId="36" borderId="31" xfId="0" quotePrefix="1" applyNumberFormat="1" applyFont="1" applyFill="1" applyBorder="1" applyAlignment="1">
      <alignment horizontal="center" vertical="center"/>
    </xf>
    <xf numFmtId="0" fontId="0" fillId="36" borderId="30" xfId="0" applyFill="1" applyBorder="1" applyAlignment="1">
      <alignment vertical="center"/>
    </xf>
    <xf numFmtId="0" fontId="38" fillId="36" borderId="31" xfId="0" applyFont="1" applyFill="1" applyBorder="1" applyAlignment="1">
      <alignment vertical="center"/>
    </xf>
    <xf numFmtId="0" fontId="0" fillId="36" borderId="31" xfId="0" applyFill="1" applyBorder="1" applyAlignment="1">
      <alignment horizontal="center" vertical="center"/>
    </xf>
    <xf numFmtId="0" fontId="0" fillId="36" borderId="30" xfId="0" applyFill="1" applyBorder="1" applyAlignment="1">
      <alignment horizontal="left" vertical="center"/>
    </xf>
    <xf numFmtId="0" fontId="0" fillId="36" borderId="32" xfId="0" applyFill="1" applyBorder="1" applyAlignment="1">
      <alignment horizontal="center" vertical="center"/>
    </xf>
    <xf numFmtId="0" fontId="39" fillId="35" borderId="30" xfId="0" applyFont="1" applyFill="1" applyBorder="1" applyAlignment="1">
      <alignment vertical="center"/>
    </xf>
    <xf numFmtId="0" fontId="0" fillId="36" borderId="40" xfId="0" applyFill="1" applyBorder="1" applyAlignment="1">
      <alignment vertical="center"/>
    </xf>
    <xf numFmtId="0" fontId="0" fillId="36" borderId="40" xfId="0" applyFill="1" applyBorder="1" applyAlignment="1">
      <alignment horizontal="center" vertical="center"/>
    </xf>
    <xf numFmtId="0" fontId="40" fillId="0" borderId="0" xfId="0" applyFont="1"/>
    <xf numFmtId="0" fontId="35" fillId="0" borderId="0" xfId="0" applyFont="1"/>
    <xf numFmtId="0" fontId="35" fillId="37" borderId="0" xfId="0" applyFont="1" applyFill="1"/>
    <xf numFmtId="0" fontId="40" fillId="37" borderId="0" xfId="0" applyFont="1" applyFill="1"/>
    <xf numFmtId="0" fontId="0" fillId="0" borderId="0" xfId="0" applyAlignment="1">
      <alignment horizontal="left" vertical="center"/>
    </xf>
    <xf numFmtId="0" fontId="42" fillId="0" borderId="0" xfId="47" applyFont="1" applyAlignment="1">
      <alignment horizontal="left" vertical="center"/>
    </xf>
    <xf numFmtId="0" fontId="0" fillId="0" borderId="46" xfId="0" applyBorder="1" applyAlignment="1">
      <alignment horizontal="left" wrapText="1"/>
    </xf>
    <xf numFmtId="0" fontId="0" fillId="0" borderId="34" xfId="0" applyBorder="1"/>
    <xf numFmtId="0" fontId="0" fillId="0" borderId="47" xfId="0" applyBorder="1"/>
    <xf numFmtId="0" fontId="43" fillId="0" borderId="25" xfId="0" applyFont="1" applyBorder="1" applyAlignment="1" applyProtection="1">
      <alignment horizontal="center" vertical="center" wrapText="1"/>
      <protection locked="0"/>
    </xf>
    <xf numFmtId="0" fontId="0" fillId="0" borderId="0" xfId="0" quotePrefix="1" applyAlignment="1">
      <alignment horizontal="left" vertical="top" wrapText="1"/>
    </xf>
    <xf numFmtId="0" fontId="31" fillId="0" borderId="18" xfId="0" applyFont="1" applyBorder="1" applyAlignment="1">
      <alignment horizontal="left" wrapText="1"/>
    </xf>
    <xf numFmtId="0" fontId="0" fillId="0" borderId="0" xfId="0" quotePrefix="1" applyAlignment="1">
      <alignment vertical="top" wrapText="1"/>
    </xf>
    <xf numFmtId="167" fontId="45" fillId="0" borderId="0" xfId="4" applyNumberFormat="1" applyFont="1" applyFill="1" applyBorder="1" applyAlignment="1">
      <alignment horizontal="center" vertical="center"/>
    </xf>
    <xf numFmtId="167" fontId="45" fillId="0" borderId="36" xfId="4" applyNumberFormat="1" applyFont="1" applyFill="1" applyBorder="1" applyAlignment="1">
      <alignment vertical="center"/>
    </xf>
    <xf numFmtId="167" fontId="45" fillId="0" borderId="0" xfId="4" applyNumberFormat="1" applyFont="1" applyFill="1" applyBorder="1" applyAlignment="1">
      <alignment vertical="center"/>
    </xf>
    <xf numFmtId="167" fontId="45" fillId="0" borderId="49" xfId="4" applyNumberFormat="1" applyFont="1" applyFill="1" applyBorder="1" applyAlignment="1">
      <alignment vertical="center"/>
    </xf>
    <xf numFmtId="0" fontId="46" fillId="0" borderId="25" xfId="0" applyFont="1" applyBorder="1"/>
    <xf numFmtId="0" fontId="46" fillId="0" borderId="0" xfId="0" applyFont="1"/>
    <xf numFmtId="168" fontId="4" fillId="0" borderId="52" xfId="0" applyNumberFormat="1" applyFont="1" applyBorder="1" applyAlignment="1">
      <alignment horizontal="right" vertical="center"/>
    </xf>
    <xf numFmtId="169" fontId="4" fillId="0" borderId="43" xfId="3" applyNumberFormat="1" applyFont="1" applyBorder="1" applyAlignment="1">
      <alignment horizontal="right" vertical="center"/>
    </xf>
    <xf numFmtId="168" fontId="4" fillId="0" borderId="53" xfId="0" applyNumberFormat="1" applyFont="1" applyBorder="1" applyAlignment="1">
      <alignment horizontal="right" vertical="center"/>
    </xf>
    <xf numFmtId="0" fontId="3" fillId="0" borderId="56" xfId="0" applyFont="1" applyBorder="1" applyAlignment="1">
      <alignment horizontal="center" vertical="center" wrapText="1"/>
    </xf>
    <xf numFmtId="0" fontId="4" fillId="0" borderId="57"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0" xfId="0" applyFont="1" applyAlignment="1">
      <alignment horizontal="center" vertical="center" wrapText="1"/>
    </xf>
    <xf numFmtId="0" fontId="13" fillId="0" borderId="57"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58" xfId="0" applyFont="1" applyBorder="1" applyAlignment="1">
      <alignment vertical="center"/>
    </xf>
    <xf numFmtId="43" fontId="13" fillId="0" borderId="45" xfId="0" applyNumberFormat="1" applyFont="1" applyBorder="1"/>
    <xf numFmtId="168" fontId="13" fillId="0" borderId="50" xfId="48" applyNumberFormat="1" applyFont="1" applyBorder="1" applyAlignment="1">
      <alignment horizontal="right" vertical="center"/>
    </xf>
    <xf numFmtId="168" fontId="13" fillId="0" borderId="0" xfId="0" applyNumberFormat="1" applyFont="1"/>
    <xf numFmtId="165" fontId="13" fillId="0" borderId="0" xfId="0" applyNumberFormat="1" applyFont="1"/>
    <xf numFmtId="0" fontId="4" fillId="0" borderId="59" xfId="0" applyFont="1" applyBorder="1"/>
    <xf numFmtId="168" fontId="4" fillId="0" borderId="34" xfId="0" applyNumberFormat="1" applyFont="1" applyBorder="1" applyAlignment="1">
      <alignment horizontal="right" vertical="center"/>
    </xf>
    <xf numFmtId="168" fontId="13" fillId="0" borderId="53" xfId="48" applyNumberFormat="1" applyFont="1" applyBorder="1" applyAlignment="1">
      <alignment horizontal="right" vertical="center"/>
    </xf>
    <xf numFmtId="168" fontId="4" fillId="0" borderId="0" xfId="0" applyNumberFormat="1" applyFont="1"/>
    <xf numFmtId="168" fontId="13" fillId="0" borderId="0" xfId="48" applyNumberFormat="1" applyFont="1" applyAlignment="1">
      <alignment horizontal="right" vertical="center"/>
    </xf>
    <xf numFmtId="0" fontId="4" fillId="0" borderId="60" xfId="0" applyFont="1" applyBorder="1"/>
    <xf numFmtId="168" fontId="13" fillId="0" borderId="39" xfId="48" applyNumberFormat="1" applyFont="1" applyBorder="1" applyAlignment="1">
      <alignment horizontal="right" vertical="center"/>
    </xf>
    <xf numFmtId="0" fontId="32" fillId="0" borderId="0" xfId="0" applyFont="1"/>
    <xf numFmtId="168" fontId="33" fillId="0" borderId="0" xfId="46" applyNumberFormat="1" applyAlignment="1">
      <alignment horizontal="center"/>
    </xf>
    <xf numFmtId="0" fontId="49" fillId="0" borderId="0" xfId="46" applyFont="1"/>
    <xf numFmtId="49" fontId="0" fillId="0" borderId="0" xfId="0" applyNumberFormat="1"/>
    <xf numFmtId="0" fontId="0" fillId="0" borderId="38" xfId="0" applyBorder="1"/>
    <xf numFmtId="0" fontId="50" fillId="0" borderId="0" xfId="49"/>
    <xf numFmtId="168" fontId="0" fillId="0" borderId="0" xfId="2" applyNumberFormat="1" applyFont="1"/>
    <xf numFmtId="168" fontId="33" fillId="0" borderId="0" xfId="2" applyNumberFormat="1" applyFont="1" applyAlignment="1">
      <alignment horizontal="center"/>
    </xf>
    <xf numFmtId="2" fontId="50" fillId="0" borderId="0" xfId="49" applyNumberFormat="1"/>
    <xf numFmtId="2" fontId="51" fillId="0" borderId="0" xfId="49" applyNumberFormat="1" applyFont="1"/>
    <xf numFmtId="0" fontId="52" fillId="0" borderId="0" xfId="49" applyFont="1" applyAlignment="1">
      <alignment wrapText="1"/>
    </xf>
    <xf numFmtId="166" fontId="50" fillId="0" borderId="0" xfId="49" applyNumberFormat="1"/>
    <xf numFmtId="0" fontId="52" fillId="0" borderId="0" xfId="49" applyFont="1"/>
    <xf numFmtId="2" fontId="54" fillId="39" borderId="0" xfId="49" applyNumberFormat="1" applyFont="1" applyFill="1"/>
    <xf numFmtId="0" fontId="34" fillId="0" borderId="0" xfId="49" applyFont="1" applyAlignment="1">
      <alignment horizontal="center"/>
    </xf>
    <xf numFmtId="168" fontId="34" fillId="0" borderId="0" xfId="2" applyNumberFormat="1" applyFont="1" applyAlignment="1">
      <alignment horizontal="center"/>
    </xf>
    <xf numFmtId="168" fontId="10" fillId="0" borderId="0" xfId="49" applyNumberFormat="1" applyFont="1" applyAlignment="1">
      <alignment horizontal="center"/>
    </xf>
    <xf numFmtId="168" fontId="10" fillId="0" borderId="0" xfId="49" applyNumberFormat="1" applyFont="1" applyAlignment="1">
      <alignment horizontal="center" wrapText="1"/>
    </xf>
    <xf numFmtId="168" fontId="55" fillId="0" borderId="0" xfId="49" applyNumberFormat="1" applyFont="1" applyAlignment="1">
      <alignment horizontal="center"/>
    </xf>
    <xf numFmtId="168" fontId="36" fillId="0" borderId="0" xfId="49" applyNumberFormat="1" applyFont="1" applyAlignment="1">
      <alignment horizontal="center"/>
    </xf>
    <xf numFmtId="0" fontId="51" fillId="0" borderId="0" xfId="49" applyFont="1" applyAlignment="1">
      <alignment horizontal="center"/>
    </xf>
    <xf numFmtId="0" fontId="56" fillId="0" borderId="0" xfId="49" applyFont="1"/>
    <xf numFmtId="168" fontId="0" fillId="0" borderId="56" xfId="0" applyNumberFormat="1" applyBorder="1" applyAlignment="1">
      <alignment horizontal="right" vertical="center"/>
    </xf>
    <xf numFmtId="0" fontId="0" fillId="0" borderId="44" xfId="0" applyBorder="1"/>
    <xf numFmtId="10" fontId="35" fillId="0" borderId="0" xfId="4" applyNumberFormat="1" applyFont="1" applyFill="1" applyBorder="1" applyAlignment="1">
      <alignment vertical="center"/>
    </xf>
    <xf numFmtId="0" fontId="0" fillId="0" borderId="25" xfId="0" applyBorder="1"/>
    <xf numFmtId="0" fontId="0" fillId="0" borderId="56" xfId="0" applyBorder="1" applyAlignment="1">
      <alignment horizontal="left" wrapText="1"/>
    </xf>
    <xf numFmtId="0" fontId="0" fillId="0" borderId="59" xfId="0" applyBorder="1" applyAlignment="1">
      <alignment wrapText="1"/>
    </xf>
    <xf numFmtId="0" fontId="0" fillId="0" borderId="59" xfId="0" applyBorder="1"/>
    <xf numFmtId="0" fontId="0" fillId="0" borderId="61" xfId="0" applyBorder="1" applyAlignment="1">
      <alignment wrapText="1"/>
    </xf>
    <xf numFmtId="0" fontId="0" fillId="0" borderId="62" xfId="0" applyBorder="1" applyAlignment="1">
      <alignment wrapText="1"/>
    </xf>
    <xf numFmtId="168" fontId="13" fillId="0" borderId="25" xfId="0" applyNumberFormat="1" applyFont="1" applyBorder="1"/>
    <xf numFmtId="168" fontId="13" fillId="0" borderId="25" xfId="48" applyNumberFormat="1" applyFont="1" applyBorder="1" applyAlignment="1">
      <alignment horizontal="right" vertical="center"/>
    </xf>
    <xf numFmtId="165" fontId="13" fillId="0" borderId="25" xfId="0" applyNumberFormat="1" applyFont="1" applyBorder="1"/>
    <xf numFmtId="168" fontId="4" fillId="0" borderId="55" xfId="0" applyNumberFormat="1" applyFont="1" applyBorder="1" applyAlignment="1">
      <alignment horizontal="right" vertical="center"/>
    </xf>
    <xf numFmtId="0" fontId="57" fillId="0" borderId="0" xfId="50"/>
    <xf numFmtId="0" fontId="58" fillId="0" borderId="0" xfId="50" applyFont="1"/>
    <xf numFmtId="0" fontId="50" fillId="0" borderId="0" xfId="50" applyFont="1"/>
    <xf numFmtId="2" fontId="59" fillId="0" borderId="41" xfId="50" applyNumberFormat="1" applyFont="1" applyBorder="1" applyAlignment="1">
      <alignment horizontal="center"/>
    </xf>
    <xf numFmtId="0" fontId="60" fillId="0" borderId="63" xfId="50" applyFont="1" applyBorder="1" applyAlignment="1">
      <alignment horizontal="center"/>
    </xf>
    <xf numFmtId="0" fontId="34" fillId="0" borderId="49" xfId="50" applyFont="1" applyBorder="1" applyAlignment="1">
      <alignment horizontal="left" indent="2"/>
    </xf>
    <xf numFmtId="0" fontId="34" fillId="0" borderId="35" xfId="50" applyFont="1" applyBorder="1" applyAlignment="1">
      <alignment horizontal="left" indent="2"/>
    </xf>
    <xf numFmtId="2" fontId="61" fillId="0" borderId="27" xfId="50" applyNumberFormat="1" applyFont="1" applyBorder="1" applyAlignment="1">
      <alignment horizontal="center"/>
    </xf>
    <xf numFmtId="0" fontId="60" fillId="0" borderId="5" xfId="50" applyFont="1" applyBorder="1" applyAlignment="1">
      <alignment horizontal="center"/>
    </xf>
    <xf numFmtId="0" fontId="61" fillId="0" borderId="20" xfId="50" applyFont="1" applyBorder="1" applyAlignment="1">
      <alignment horizontal="left" indent="5"/>
    </xf>
    <xf numFmtId="2" fontId="62" fillId="0" borderId="64" xfId="50" applyNumberFormat="1" applyFont="1" applyBorder="1" applyAlignment="1">
      <alignment horizontal="center"/>
    </xf>
    <xf numFmtId="0" fontId="60" fillId="0" borderId="65" xfId="50" applyFont="1" applyBorder="1" applyAlignment="1">
      <alignment horizontal="center"/>
    </xf>
    <xf numFmtId="0" fontId="61" fillId="0" borderId="66" xfId="50" applyFont="1" applyBorder="1" applyAlignment="1">
      <alignment horizontal="left" indent="5"/>
    </xf>
    <xf numFmtId="0" fontId="60" fillId="0" borderId="67" xfId="50" applyFont="1" applyBorder="1" applyAlignment="1">
      <alignment horizontal="center"/>
    </xf>
    <xf numFmtId="0" fontId="61" fillId="0" borderId="69" xfId="50" applyFont="1" applyBorder="1" applyAlignment="1">
      <alignment horizontal="left" indent="5"/>
    </xf>
    <xf numFmtId="0" fontId="58" fillId="0" borderId="0" xfId="50" applyFont="1" applyAlignment="1">
      <alignment horizontal="center"/>
    </xf>
    <xf numFmtId="0" fontId="58" fillId="0" borderId="40" xfId="50" applyFont="1" applyBorder="1" applyAlignment="1">
      <alignment horizontal="center"/>
    </xf>
    <xf numFmtId="0" fontId="58" fillId="0" borderId="70" xfId="50" applyFont="1" applyBorder="1" applyAlignment="1">
      <alignment horizontal="center"/>
    </xf>
    <xf numFmtId="0" fontId="48" fillId="0" borderId="30" xfId="50" applyFont="1" applyBorder="1"/>
    <xf numFmtId="0" fontId="34" fillId="0" borderId="0" xfId="50" applyFont="1"/>
    <xf numFmtId="0" fontId="61" fillId="0" borderId="0" xfId="50" applyFont="1"/>
    <xf numFmtId="0" fontId="34" fillId="40" borderId="60" xfId="50" applyFont="1" applyFill="1" applyBorder="1"/>
    <xf numFmtId="0" fontId="34" fillId="40" borderId="71" xfId="50" applyFont="1" applyFill="1" applyBorder="1"/>
    <xf numFmtId="167" fontId="60" fillId="0" borderId="45" xfId="4" applyNumberFormat="1" applyFont="1" applyBorder="1" applyAlignment="1">
      <alignment horizontal="center"/>
    </xf>
    <xf numFmtId="0" fontId="34" fillId="40" borderId="58" xfId="50" applyFont="1" applyFill="1" applyBorder="1"/>
    <xf numFmtId="0" fontId="57" fillId="0" borderId="0" xfId="50" applyAlignment="1">
      <alignment horizontal="center"/>
    </xf>
    <xf numFmtId="0" fontId="34" fillId="40" borderId="72" xfId="50" applyFont="1" applyFill="1" applyBorder="1"/>
    <xf numFmtId="167" fontId="60" fillId="0" borderId="29" xfId="4" applyNumberFormat="1" applyFont="1" applyBorder="1" applyAlignment="1">
      <alignment horizontal="center"/>
    </xf>
    <xf numFmtId="0" fontId="63" fillId="7" borderId="12" xfId="13" applyFont="1"/>
    <xf numFmtId="0" fontId="64" fillId="0" borderId="0" xfId="50" applyFont="1"/>
    <xf numFmtId="0" fontId="65" fillId="0" borderId="0" xfId="0" applyFont="1"/>
    <xf numFmtId="0" fontId="1" fillId="0" borderId="0" xfId="1"/>
    <xf numFmtId="0" fontId="7" fillId="41" borderId="18" xfId="0" applyFont="1" applyFill="1" applyBorder="1" applyAlignment="1">
      <alignment horizontal="center" vertical="center"/>
    </xf>
    <xf numFmtId="0" fontId="7" fillId="41" borderId="45" xfId="0" applyFont="1" applyFill="1" applyBorder="1" applyAlignment="1">
      <alignment horizontal="center" vertical="center" wrapText="1"/>
    </xf>
    <xf numFmtId="0" fontId="7" fillId="41" borderId="50" xfId="0" applyFont="1" applyFill="1" applyBorder="1" applyAlignment="1">
      <alignment horizontal="center" vertical="center" wrapText="1"/>
    </xf>
    <xf numFmtId="0" fontId="7" fillId="41" borderId="26" xfId="0" applyFont="1" applyFill="1" applyBorder="1" applyAlignment="1">
      <alignment horizontal="center" vertical="center" wrapText="1"/>
    </xf>
    <xf numFmtId="0" fontId="3" fillId="42" borderId="33" xfId="0" applyFont="1" applyFill="1" applyBorder="1" applyAlignment="1">
      <alignment vertical="center" wrapText="1"/>
    </xf>
    <xf numFmtId="0" fontId="4" fillId="38" borderId="0" xfId="0" applyFont="1" applyFill="1" applyAlignment="1">
      <alignment horizontal="center" vertical="center" wrapText="1"/>
    </xf>
    <xf numFmtId="0" fontId="7" fillId="38" borderId="0" xfId="0" applyFont="1" applyFill="1"/>
    <xf numFmtId="0" fontId="4" fillId="38" borderId="0" xfId="0" applyFont="1" applyFill="1"/>
    <xf numFmtId="0" fontId="36" fillId="38" borderId="0" xfId="0" applyFont="1" applyFill="1" applyAlignment="1">
      <alignment vertical="center"/>
    </xf>
    <xf numFmtId="10" fontId="35" fillId="0" borderId="42" xfId="4" applyNumberFormat="1" applyFont="1" applyFill="1" applyBorder="1" applyAlignment="1">
      <alignment vertical="center"/>
    </xf>
    <xf numFmtId="0" fontId="67" fillId="0" borderId="0" xfId="52" applyFont="1"/>
    <xf numFmtId="0" fontId="66" fillId="0" borderId="0" xfId="52"/>
    <xf numFmtId="0" fontId="66" fillId="0" borderId="0" xfId="52" applyAlignment="1">
      <alignment horizontal="center"/>
    </xf>
    <xf numFmtId="1" fontId="57" fillId="0" borderId="0" xfId="50" applyNumberFormat="1"/>
    <xf numFmtId="2" fontId="57" fillId="0" borderId="0" xfId="50" applyNumberFormat="1"/>
    <xf numFmtId="2" fontId="50" fillId="0" borderId="0" xfId="51" applyNumberFormat="1"/>
    <xf numFmtId="0" fontId="33" fillId="0" borderId="0" xfId="52" applyFont="1"/>
    <xf numFmtId="164" fontId="50" fillId="0" borderId="0" xfId="49" applyNumberFormat="1"/>
    <xf numFmtId="164" fontId="0" fillId="0" borderId="0" xfId="0" applyNumberFormat="1"/>
    <xf numFmtId="2" fontId="0" fillId="0" borderId="8" xfId="0" applyNumberFormat="1" applyBorder="1" applyAlignment="1">
      <alignment horizontal="right" vertical="center"/>
    </xf>
    <xf numFmtId="171" fontId="0" fillId="0" borderId="0" xfId="0" applyNumberFormat="1"/>
    <xf numFmtId="2" fontId="66" fillId="0" borderId="0" xfId="52" applyNumberFormat="1" applyAlignment="1">
      <alignment horizontal="center"/>
    </xf>
    <xf numFmtId="3" fontId="66" fillId="0" borderId="0" xfId="52" applyNumberFormat="1" applyAlignment="1">
      <alignment horizontal="center"/>
    </xf>
    <xf numFmtId="169" fontId="60" fillId="0" borderId="29" xfId="4" applyNumberFormat="1" applyFont="1" applyBorder="1" applyAlignment="1">
      <alignment horizontal="center"/>
    </xf>
    <xf numFmtId="169" fontId="60" fillId="0" borderId="45" xfId="4" applyNumberFormat="1" applyFont="1" applyBorder="1" applyAlignment="1">
      <alignment horizontal="center"/>
    </xf>
    <xf numFmtId="169" fontId="35" fillId="0" borderId="0" xfId="4" applyNumberFormat="1" applyFont="1" applyFill="1" applyBorder="1" applyAlignment="1">
      <alignment vertical="center"/>
    </xf>
    <xf numFmtId="0" fontId="0" fillId="0" borderId="20" xfId="0" applyBorder="1"/>
    <xf numFmtId="0" fontId="31" fillId="0" borderId="0" xfId="0" applyFont="1"/>
    <xf numFmtId="0" fontId="0" fillId="38" borderId="0" xfId="0" applyFill="1"/>
    <xf numFmtId="0" fontId="0" fillId="0" borderId="30" xfId="0" applyBorder="1"/>
    <xf numFmtId="168" fontId="4" fillId="0" borderId="32" xfId="0" applyNumberFormat="1" applyFont="1" applyBorder="1" applyAlignment="1">
      <alignment horizontal="right" vertical="center"/>
    </xf>
    <xf numFmtId="168" fontId="4" fillId="0" borderId="40" xfId="0" applyNumberFormat="1" applyFont="1" applyBorder="1" applyAlignment="1">
      <alignment horizontal="right" vertical="center"/>
    </xf>
    <xf numFmtId="172" fontId="4" fillId="0" borderId="43" xfId="3" applyNumberFormat="1" applyFont="1" applyBorder="1" applyAlignment="1">
      <alignment horizontal="right" vertical="center"/>
    </xf>
    <xf numFmtId="0" fontId="33" fillId="0" borderId="0" xfId="46" applyAlignment="1">
      <alignment horizontal="center"/>
    </xf>
    <xf numFmtId="164" fontId="35" fillId="0" borderId="8" xfId="0" applyNumberFormat="1" applyFont="1" applyBorder="1"/>
    <xf numFmtId="10" fontId="35" fillId="0" borderId="35" xfId="4" applyNumberFormat="1" applyFont="1" applyFill="1" applyBorder="1" applyAlignment="1">
      <alignment vertical="center"/>
    </xf>
    <xf numFmtId="10" fontId="35" fillId="0" borderId="20" xfId="4" applyNumberFormat="1" applyFont="1" applyFill="1" applyBorder="1" applyAlignment="1">
      <alignment vertical="center"/>
    </xf>
    <xf numFmtId="169" fontId="35" fillId="0" borderId="20" xfId="4" applyNumberFormat="1" applyFont="1" applyFill="1" applyBorder="1" applyAlignment="1">
      <alignment vertical="center"/>
    </xf>
    <xf numFmtId="167" fontId="35" fillId="0" borderId="20" xfId="4" applyNumberFormat="1" applyFont="1" applyFill="1" applyBorder="1" applyAlignment="1">
      <alignment vertical="center"/>
    </xf>
    <xf numFmtId="167" fontId="35" fillId="0" borderId="22" xfId="4" applyNumberFormat="1" applyFont="1" applyFill="1" applyBorder="1" applyAlignment="1">
      <alignment vertical="center"/>
    </xf>
    <xf numFmtId="10" fontId="35" fillId="0" borderId="27" xfId="4" applyNumberFormat="1" applyFont="1" applyFill="1" applyBorder="1" applyAlignment="1">
      <alignment vertical="center"/>
    </xf>
    <xf numFmtId="169" fontId="35" fillId="0" borderId="27" xfId="4" applyNumberFormat="1" applyFont="1" applyFill="1" applyBorder="1" applyAlignment="1">
      <alignment vertical="center"/>
    </xf>
    <xf numFmtId="167" fontId="60" fillId="0" borderId="57" xfId="4" applyNumberFormat="1" applyFont="1" applyBorder="1" applyAlignment="1">
      <alignment horizontal="center"/>
    </xf>
    <xf numFmtId="0" fontId="39" fillId="43" borderId="30" xfId="0" applyFont="1" applyFill="1" applyBorder="1" applyAlignment="1">
      <alignment vertical="center"/>
    </xf>
    <xf numFmtId="0" fontId="0" fillId="44" borderId="31" xfId="0" applyFill="1" applyBorder="1" applyAlignment="1">
      <alignment vertical="center"/>
    </xf>
    <xf numFmtId="1" fontId="37" fillId="44" borderId="31" xfId="0" quotePrefix="1" applyNumberFormat="1" applyFont="1" applyFill="1" applyBorder="1" applyAlignment="1">
      <alignment horizontal="center" vertical="center"/>
    </xf>
    <xf numFmtId="0" fontId="0" fillId="44" borderId="40" xfId="0" applyFill="1" applyBorder="1" applyAlignment="1">
      <alignment vertical="center"/>
    </xf>
    <xf numFmtId="0" fontId="0" fillId="44" borderId="30" xfId="0" applyFill="1" applyBorder="1" applyAlignment="1">
      <alignment vertical="center"/>
    </xf>
    <xf numFmtId="0" fontId="38" fillId="44" borderId="31" xfId="0" applyFont="1" applyFill="1" applyBorder="1" applyAlignment="1">
      <alignment vertical="center"/>
    </xf>
    <xf numFmtId="0" fontId="0" fillId="44" borderId="31" xfId="0" applyFill="1" applyBorder="1" applyAlignment="1">
      <alignment horizontal="center" vertical="center"/>
    </xf>
    <xf numFmtId="0" fontId="0" fillId="44" borderId="40" xfId="0" applyFill="1" applyBorder="1" applyAlignment="1">
      <alignment horizontal="center" vertical="center"/>
    </xf>
    <xf numFmtId="0" fontId="0" fillId="44" borderId="30" xfId="0" applyFill="1" applyBorder="1" applyAlignment="1">
      <alignment horizontal="left" vertical="center"/>
    </xf>
    <xf numFmtId="0" fontId="0" fillId="44" borderId="32" xfId="0" applyFill="1" applyBorder="1" applyAlignment="1">
      <alignment horizontal="center" vertical="center"/>
    </xf>
    <xf numFmtId="0" fontId="35" fillId="43" borderId="18" xfId="0" applyFont="1" applyFill="1" applyBorder="1" applyAlignment="1" applyProtection="1">
      <alignment horizontal="left" vertical="center"/>
      <protection locked="0"/>
    </xf>
    <xf numFmtId="0" fontId="35" fillId="43" borderId="24" xfId="0" applyFont="1" applyFill="1" applyBorder="1" applyAlignment="1" applyProtection="1">
      <alignment horizontal="left" vertical="center"/>
      <protection locked="0"/>
    </xf>
    <xf numFmtId="0" fontId="35" fillId="43" borderId="26" xfId="0" applyFont="1" applyFill="1" applyBorder="1" applyAlignment="1" applyProtection="1">
      <alignment horizontal="left" vertical="center"/>
      <protection locked="0"/>
    </xf>
    <xf numFmtId="0" fontId="35" fillId="43" borderId="18" xfId="0" applyFont="1" applyFill="1" applyBorder="1"/>
    <xf numFmtId="0" fontId="35" fillId="43" borderId="19" xfId="0" applyFont="1" applyFill="1" applyBorder="1"/>
    <xf numFmtId="0" fontId="3" fillId="44" borderId="33" xfId="0" applyFont="1" applyFill="1" applyBorder="1" applyAlignment="1">
      <alignment vertical="center" wrapText="1"/>
    </xf>
    <xf numFmtId="0" fontId="7" fillId="43" borderId="18" xfId="0" applyFont="1" applyFill="1" applyBorder="1" applyAlignment="1">
      <alignment horizontal="center" vertical="center"/>
    </xf>
    <xf numFmtId="0" fontId="7" fillId="43" borderId="45" xfId="0" applyFont="1" applyFill="1" applyBorder="1" applyAlignment="1">
      <alignment horizontal="center" vertical="center" wrapText="1"/>
    </xf>
    <xf numFmtId="0" fontId="7" fillId="43" borderId="50" xfId="0" applyFont="1" applyFill="1" applyBorder="1" applyAlignment="1">
      <alignment horizontal="center" vertical="center" wrapText="1"/>
    </xf>
    <xf numFmtId="0" fontId="7" fillId="43" borderId="26" xfId="0" applyFont="1" applyFill="1" applyBorder="1" applyAlignment="1">
      <alignment horizontal="center" vertical="center" wrapText="1"/>
    </xf>
    <xf numFmtId="168" fontId="0" fillId="0" borderId="28" xfId="0" applyNumberFormat="1" applyBorder="1" applyAlignment="1" applyProtection="1">
      <alignment horizontal="right" vertical="center"/>
      <protection locked="0"/>
    </xf>
    <xf numFmtId="0" fontId="35" fillId="45" borderId="18" xfId="0" applyFont="1" applyFill="1" applyBorder="1"/>
    <xf numFmtId="0" fontId="35" fillId="45" borderId="19" xfId="0" applyFont="1" applyFill="1" applyBorder="1"/>
    <xf numFmtId="0" fontId="35" fillId="45" borderId="18" xfId="0" applyFont="1" applyFill="1" applyBorder="1" applyAlignment="1" applyProtection="1">
      <alignment horizontal="left" vertical="center"/>
      <protection locked="0"/>
    </xf>
    <xf numFmtId="0" fontId="35" fillId="45" borderId="24" xfId="0" applyFont="1" applyFill="1" applyBorder="1" applyAlignment="1" applyProtection="1">
      <alignment horizontal="left" vertical="center"/>
      <protection locked="0"/>
    </xf>
    <xf numFmtId="0" fontId="35" fillId="45" borderId="26" xfId="0" applyFont="1" applyFill="1" applyBorder="1" applyAlignment="1" applyProtection="1">
      <alignment horizontal="left" vertical="center"/>
      <protection locked="0"/>
    </xf>
    <xf numFmtId="0" fontId="39" fillId="45" borderId="30" xfId="0" applyFont="1" applyFill="1" applyBorder="1" applyAlignment="1">
      <alignment vertical="center"/>
    </xf>
    <xf numFmtId="0" fontId="0" fillId="46" borderId="31" xfId="0" applyFill="1" applyBorder="1" applyAlignment="1">
      <alignment vertical="center"/>
    </xf>
    <xf numFmtId="1" fontId="37" fillId="46" borderId="31" xfId="0" quotePrefix="1" applyNumberFormat="1" applyFont="1" applyFill="1" applyBorder="1" applyAlignment="1">
      <alignment horizontal="center" vertical="center"/>
    </xf>
    <xf numFmtId="0" fontId="0" fillId="46" borderId="40" xfId="0" applyFill="1" applyBorder="1" applyAlignment="1">
      <alignment vertical="center"/>
    </xf>
    <xf numFmtId="0" fontId="0" fillId="46" borderId="30" xfId="0" applyFill="1" applyBorder="1" applyAlignment="1">
      <alignment vertical="center"/>
    </xf>
    <xf numFmtId="0" fontId="38" fillId="46" borderId="31" xfId="0" applyFont="1" applyFill="1" applyBorder="1" applyAlignment="1">
      <alignment vertical="center"/>
    </xf>
    <xf numFmtId="0" fontId="0" fillId="46" borderId="31" xfId="0" applyFill="1" applyBorder="1" applyAlignment="1">
      <alignment horizontal="center" vertical="center"/>
    </xf>
    <xf numFmtId="0" fontId="0" fillId="46" borderId="40" xfId="0" applyFill="1" applyBorder="1" applyAlignment="1">
      <alignment horizontal="center" vertical="center"/>
    </xf>
    <xf numFmtId="0" fontId="0" fillId="46" borderId="30" xfId="0" applyFill="1" applyBorder="1" applyAlignment="1">
      <alignment horizontal="left" vertical="center"/>
    </xf>
    <xf numFmtId="0" fontId="0" fillId="46" borderId="32" xfId="0" applyFill="1" applyBorder="1" applyAlignment="1">
      <alignment horizontal="center" vertical="center"/>
    </xf>
    <xf numFmtId="10" fontId="35" fillId="0" borderId="61" xfId="4" applyNumberFormat="1" applyFont="1" applyFill="1" applyBorder="1" applyAlignment="1">
      <alignment vertical="center"/>
    </xf>
    <xf numFmtId="10" fontId="35" fillId="0" borderId="59" xfId="4" applyNumberFormat="1" applyFont="1" applyFill="1" applyBorder="1" applyAlignment="1">
      <alignment vertical="center"/>
    </xf>
    <xf numFmtId="167" fontId="35" fillId="0" borderId="59" xfId="4" applyNumberFormat="1" applyFont="1" applyFill="1" applyBorder="1" applyAlignment="1">
      <alignment vertical="center"/>
    </xf>
    <xf numFmtId="167" fontId="35" fillId="0" borderId="60" xfId="4" applyNumberFormat="1" applyFont="1" applyFill="1" applyBorder="1" applyAlignment="1">
      <alignment vertical="center"/>
    </xf>
    <xf numFmtId="169" fontId="35" fillId="0" borderId="59" xfId="4" applyNumberFormat="1" applyFont="1" applyFill="1" applyBorder="1" applyAlignment="1">
      <alignment vertical="center"/>
    </xf>
    <xf numFmtId="168" fontId="13" fillId="0" borderId="23" xfId="48" applyNumberFormat="1" applyFont="1" applyBorder="1" applyAlignment="1">
      <alignment horizontal="right" vertical="center"/>
    </xf>
    <xf numFmtId="0" fontId="3" fillId="46" borderId="33" xfId="0" applyFont="1" applyFill="1" applyBorder="1" applyAlignment="1">
      <alignment vertical="center" wrapText="1"/>
    </xf>
    <xf numFmtId="0" fontId="7" fillId="45" borderId="18" xfId="0" applyFont="1" applyFill="1" applyBorder="1" applyAlignment="1">
      <alignment horizontal="center" vertical="center"/>
    </xf>
    <xf numFmtId="0" fontId="7" fillId="45" borderId="45" xfId="0" applyFont="1" applyFill="1" applyBorder="1" applyAlignment="1">
      <alignment horizontal="center" vertical="center" wrapText="1"/>
    </xf>
    <xf numFmtId="0" fontId="7" fillId="45" borderId="50" xfId="0" applyFont="1" applyFill="1" applyBorder="1" applyAlignment="1">
      <alignment horizontal="center" vertical="center" wrapText="1"/>
    </xf>
    <xf numFmtId="0" fontId="7" fillId="45" borderId="26" xfId="0" applyFont="1" applyFill="1" applyBorder="1" applyAlignment="1">
      <alignment horizontal="center" vertical="center" wrapText="1"/>
    </xf>
    <xf numFmtId="0" fontId="0" fillId="0" borderId="34" xfId="0" applyBorder="1" applyAlignment="1">
      <alignment horizontal="left" wrapText="1"/>
    </xf>
    <xf numFmtId="2" fontId="0" fillId="0" borderId="0" xfId="0" applyNumberFormat="1"/>
    <xf numFmtId="167" fontId="0" fillId="0" borderId="0" xfId="4" applyNumberFormat="1" applyFont="1" applyAlignment="1">
      <alignment horizontal="center" vertical="center" wrapText="1"/>
    </xf>
    <xf numFmtId="165" fontId="0" fillId="0" borderId="0" xfId="3" applyNumberFormat="1" applyFont="1" applyAlignment="1">
      <alignment horizontal="center" vertical="center" wrapText="1"/>
    </xf>
    <xf numFmtId="167" fontId="0" fillId="0" borderId="0" xfId="0" applyNumberFormat="1" applyAlignment="1">
      <alignment horizontal="center" vertical="center" wrapText="1"/>
    </xf>
    <xf numFmtId="0" fontId="36" fillId="0" borderId="0" xfId="0" applyFont="1"/>
    <xf numFmtId="167" fontId="36" fillId="0" borderId="0" xfId="0" applyNumberFormat="1" applyFont="1" applyAlignment="1">
      <alignment horizontal="center"/>
    </xf>
    <xf numFmtId="165" fontId="36" fillId="0" borderId="0" xfId="0" applyNumberFormat="1" applyFont="1" applyAlignment="1">
      <alignment horizontal="center"/>
    </xf>
    <xf numFmtId="0" fontId="31" fillId="0" borderId="0" xfId="0" applyFont="1" applyAlignment="1">
      <alignment horizontal="center" vertical="center"/>
    </xf>
    <xf numFmtId="10" fontId="0" fillId="0" borderId="0" xfId="4" applyNumberFormat="1" applyFont="1" applyFill="1"/>
    <xf numFmtId="170" fontId="0" fillId="0" borderId="0" xfId="4" applyNumberFormat="1" applyFont="1" applyAlignment="1">
      <alignment horizontal="center"/>
    </xf>
    <xf numFmtId="10" fontId="0" fillId="0" borderId="0" xfId="4" applyNumberFormat="1" applyFont="1"/>
    <xf numFmtId="170" fontId="0" fillId="0" borderId="0" xfId="0" applyNumberFormat="1"/>
    <xf numFmtId="167" fontId="0" fillId="0" borderId="0" xfId="0" applyNumberFormat="1"/>
    <xf numFmtId="167" fontId="0" fillId="0" borderId="0" xfId="4" applyNumberFormat="1" applyFont="1" applyAlignment="1">
      <alignment horizontal="center"/>
    </xf>
    <xf numFmtId="167" fontId="0" fillId="0" borderId="0" xfId="0" applyNumberFormat="1" applyAlignment="1">
      <alignment horizontal="center"/>
    </xf>
    <xf numFmtId="165" fontId="0" fillId="0" borderId="0" xfId="0" applyNumberFormat="1" applyAlignment="1">
      <alignment horizontal="center"/>
    </xf>
    <xf numFmtId="165" fontId="0" fillId="0" borderId="0" xfId="3" applyNumberFormat="1" applyFont="1" applyAlignment="1">
      <alignment horizontal="center"/>
    </xf>
    <xf numFmtId="167" fontId="0" fillId="0" borderId="0" xfId="3" applyNumberFormat="1" applyFont="1" applyAlignment="1">
      <alignment horizontal="center"/>
    </xf>
    <xf numFmtId="0" fontId="31" fillId="0" borderId="46" xfId="0" applyFont="1" applyBorder="1" applyAlignment="1">
      <alignment horizontal="center" vertical="center"/>
    </xf>
    <xf numFmtId="167" fontId="31" fillId="0" borderId="38" xfId="4" applyNumberFormat="1" applyFont="1" applyBorder="1" applyAlignment="1">
      <alignment horizontal="center" vertical="center" wrapText="1"/>
    </xf>
    <xf numFmtId="167" fontId="31" fillId="0" borderId="44" xfId="4" applyNumberFormat="1" applyFont="1" applyBorder="1" applyAlignment="1">
      <alignment horizontal="center" vertical="center" wrapText="1"/>
    </xf>
    <xf numFmtId="170" fontId="0" fillId="0" borderId="0" xfId="4" applyNumberFormat="1" applyFont="1" applyBorder="1" applyAlignment="1">
      <alignment horizontal="center"/>
    </xf>
    <xf numFmtId="0" fontId="0" fillId="0" borderId="57" xfId="0" applyBorder="1"/>
    <xf numFmtId="168" fontId="0" fillId="0" borderId="32" xfId="4" applyNumberFormat="1" applyFont="1" applyBorder="1" applyAlignment="1">
      <alignment horizontal="center"/>
    </xf>
    <xf numFmtId="169" fontId="0" fillId="0" borderId="32" xfId="4" applyNumberFormat="1" applyFont="1" applyBorder="1" applyAlignment="1">
      <alignment horizontal="center"/>
    </xf>
    <xf numFmtId="0" fontId="0" fillId="0" borderId="56" xfId="0" applyBorder="1"/>
    <xf numFmtId="168" fontId="0" fillId="0" borderId="56" xfId="0" applyNumberFormat="1" applyBorder="1"/>
    <xf numFmtId="169" fontId="0" fillId="0" borderId="56" xfId="0" applyNumberFormat="1" applyBorder="1"/>
    <xf numFmtId="0" fontId="0" fillId="0" borderId="60" xfId="0" applyBorder="1"/>
    <xf numFmtId="168" fontId="0" fillId="0" borderId="48" xfId="0" applyNumberFormat="1" applyBorder="1"/>
    <xf numFmtId="169" fontId="0" fillId="0" borderId="48" xfId="0" applyNumberFormat="1" applyBorder="1"/>
    <xf numFmtId="0" fontId="69" fillId="0" borderId="0" xfId="50" applyFont="1"/>
    <xf numFmtId="42" fontId="57" fillId="0" borderId="0" xfId="50" applyNumberFormat="1"/>
    <xf numFmtId="2" fontId="57" fillId="0" borderId="25" xfId="50" applyNumberFormat="1" applyBorder="1"/>
    <xf numFmtId="0" fontId="63" fillId="7" borderId="48" xfId="13" applyFont="1" applyBorder="1" applyAlignment="1">
      <alignment horizontal="center"/>
    </xf>
    <xf numFmtId="167" fontId="31" fillId="0" borderId="32" xfId="4" applyNumberFormat="1" applyFont="1" applyBorder="1" applyAlignment="1">
      <alignment horizontal="center" vertical="center" wrapText="1"/>
    </xf>
    <xf numFmtId="167" fontId="31" fillId="0" borderId="37" xfId="4" applyNumberFormat="1" applyFont="1" applyBorder="1" applyAlignment="1">
      <alignment horizontal="center" vertical="center" wrapText="1"/>
    </xf>
    <xf numFmtId="2" fontId="60" fillId="0" borderId="58" xfId="4" applyNumberFormat="1" applyFont="1" applyBorder="1" applyAlignment="1">
      <alignment horizontal="center"/>
    </xf>
    <xf numFmtId="2" fontId="60" fillId="0" borderId="48" xfId="4" applyNumberFormat="1" applyFont="1" applyBorder="1" applyAlignment="1">
      <alignment horizontal="center"/>
    </xf>
    <xf numFmtId="0" fontId="66" fillId="0" borderId="73" xfId="52" applyBorder="1"/>
    <xf numFmtId="0" fontId="66" fillId="0" borderId="73" xfId="52" applyBorder="1" applyAlignment="1">
      <alignment horizontal="center"/>
    </xf>
    <xf numFmtId="0" fontId="66" fillId="0" borderId="74" xfId="52" applyBorder="1"/>
    <xf numFmtId="0" fontId="66" fillId="0" borderId="74" xfId="52" applyBorder="1" applyAlignment="1">
      <alignment horizontal="center"/>
    </xf>
    <xf numFmtId="0" fontId="33" fillId="0" borderId="0" xfId="2" applyNumberFormat="1" applyFont="1" applyAlignment="1">
      <alignment horizontal="center"/>
    </xf>
    <xf numFmtId="0" fontId="33" fillId="0" borderId="73" xfId="46" applyBorder="1"/>
    <xf numFmtId="168" fontId="34" fillId="0" borderId="73" xfId="2" applyNumberFormat="1" applyFont="1" applyBorder="1" applyAlignment="1">
      <alignment horizontal="center"/>
    </xf>
    <xf numFmtId="168" fontId="33" fillId="0" borderId="73" xfId="2" applyNumberFormat="1" applyFont="1" applyBorder="1" applyAlignment="1">
      <alignment horizontal="center"/>
    </xf>
    <xf numFmtId="0" fontId="57" fillId="0" borderId="73" xfId="50" applyBorder="1"/>
    <xf numFmtId="0" fontId="69" fillId="0" borderId="73" xfId="50" applyFont="1" applyBorder="1"/>
    <xf numFmtId="2" fontId="57" fillId="0" borderId="74" xfId="50" applyNumberFormat="1" applyBorder="1"/>
    <xf numFmtId="42" fontId="57" fillId="0" borderId="74" xfId="50" applyNumberFormat="1" applyBorder="1"/>
    <xf numFmtId="0" fontId="73" fillId="0" borderId="0" xfId="0" applyFont="1"/>
    <xf numFmtId="2" fontId="60" fillId="0" borderId="42" xfId="50" applyNumberFormat="1" applyFont="1" applyBorder="1" applyAlignment="1">
      <alignment horizontal="center"/>
    </xf>
    <xf numFmtId="168" fontId="0" fillId="0" borderId="59" xfId="0" applyNumberFormat="1" applyBorder="1"/>
    <xf numFmtId="168" fontId="0" fillId="0" borderId="60" xfId="0" applyNumberFormat="1" applyBorder="1"/>
    <xf numFmtId="0" fontId="0" fillId="36" borderId="0" xfId="0" applyFill="1"/>
    <xf numFmtId="0" fontId="0" fillId="47" borderId="0" xfId="0" applyFill="1"/>
    <xf numFmtId="0" fontId="0" fillId="48" borderId="0" xfId="0" applyFill="1"/>
    <xf numFmtId="0" fontId="0" fillId="49" borderId="0" xfId="0" applyFill="1"/>
    <xf numFmtId="10" fontId="60" fillId="0" borderId="48" xfId="4" applyNumberFormat="1" applyFont="1" applyBorder="1" applyAlignment="1">
      <alignment horizontal="center"/>
    </xf>
    <xf numFmtId="0" fontId="1" fillId="0" borderId="0" xfId="1" applyFill="1" applyBorder="1"/>
    <xf numFmtId="0" fontId="3" fillId="50" borderId="1" xfId="0" applyFont="1" applyFill="1" applyBorder="1" applyAlignment="1">
      <alignment horizontal="center" vertical="center"/>
    </xf>
    <xf numFmtId="0" fontId="4" fillId="50" borderId="1" xfId="0" applyFont="1" applyFill="1" applyBorder="1" applyAlignment="1">
      <alignment horizontal="left" vertical="center" wrapText="1"/>
    </xf>
    <xf numFmtId="0" fontId="77" fillId="50" borderId="1" xfId="1" quotePrefix="1" applyFont="1" applyFill="1" applyBorder="1" applyAlignment="1">
      <alignment horizontal="center" vertical="center"/>
    </xf>
    <xf numFmtId="0" fontId="4" fillId="50" borderId="1" xfId="0" applyFont="1" applyFill="1" applyBorder="1" applyAlignment="1">
      <alignment horizontal="left" vertical="center"/>
    </xf>
    <xf numFmtId="0" fontId="4" fillId="50" borderId="4" xfId="0" applyFont="1" applyFill="1" applyBorder="1" applyAlignment="1">
      <alignment horizontal="left" vertical="center"/>
    </xf>
    <xf numFmtId="0" fontId="12" fillId="50" borderId="4" xfId="0" applyFont="1" applyFill="1" applyBorder="1" applyAlignment="1">
      <alignment horizontal="left" vertical="center" wrapText="1"/>
    </xf>
    <xf numFmtId="0" fontId="12" fillId="50" borderId="7" xfId="0" applyFont="1" applyFill="1" applyBorder="1" applyAlignment="1">
      <alignment horizontal="left" vertical="center" wrapText="1"/>
    </xf>
    <xf numFmtId="0" fontId="3" fillId="50" borderId="8" xfId="0" applyFont="1" applyFill="1" applyBorder="1" applyAlignment="1">
      <alignment horizontal="center" vertical="center" wrapText="1"/>
    </xf>
    <xf numFmtId="0" fontId="70" fillId="50" borderId="1" xfId="0" applyFont="1" applyFill="1" applyBorder="1" applyAlignment="1">
      <alignment horizontal="left" vertical="center" wrapText="1"/>
    </xf>
    <xf numFmtId="0" fontId="3" fillId="50" borderId="2" xfId="0" applyFont="1" applyFill="1" applyBorder="1" applyAlignment="1">
      <alignment horizontal="center" vertical="center" wrapText="1"/>
    </xf>
    <xf numFmtId="0" fontId="13" fillId="50" borderId="1" xfId="0" applyFont="1" applyFill="1" applyBorder="1" applyAlignment="1">
      <alignment horizontal="left" vertical="center" wrapText="1"/>
    </xf>
    <xf numFmtId="0" fontId="12" fillId="50" borderId="1" xfId="0" applyFont="1" applyFill="1" applyBorder="1" applyAlignment="1">
      <alignment horizontal="left" vertical="center" wrapText="1"/>
    </xf>
    <xf numFmtId="0" fontId="70" fillId="50" borderId="6" xfId="0" applyFont="1" applyFill="1" applyBorder="1" applyAlignment="1">
      <alignment horizontal="left" vertical="top" wrapText="1"/>
    </xf>
    <xf numFmtId="0" fontId="78" fillId="51" borderId="48" xfId="50" applyFont="1" applyFill="1" applyBorder="1" applyAlignment="1">
      <alignment horizontal="center"/>
    </xf>
    <xf numFmtId="0" fontId="78" fillId="51" borderId="33" xfId="50" applyFont="1" applyFill="1" applyBorder="1"/>
    <xf numFmtId="2" fontId="79" fillId="0" borderId="68" xfId="50" applyNumberFormat="1" applyFont="1" applyBorder="1" applyAlignment="1">
      <alignment horizontal="center"/>
    </xf>
    <xf numFmtId="2" fontId="80" fillId="0" borderId="5" xfId="50" applyNumberFormat="1" applyFont="1" applyBorder="1" applyAlignment="1">
      <alignment horizontal="center"/>
    </xf>
    <xf numFmtId="2" fontId="80" fillId="0" borderId="27" xfId="50" applyNumberFormat="1" applyFont="1" applyBorder="1" applyAlignment="1">
      <alignment horizontal="center"/>
    </xf>
    <xf numFmtId="2" fontId="81" fillId="0" borderId="4" xfId="50" applyNumberFormat="1" applyFont="1" applyBorder="1" applyAlignment="1">
      <alignment horizontal="center"/>
    </xf>
    <xf numFmtId="0" fontId="82" fillId="0" borderId="48" xfId="0" applyFont="1" applyBorder="1" applyAlignment="1" applyProtection="1">
      <alignment horizontal="center" vertical="center" wrapText="1"/>
      <protection locked="0"/>
    </xf>
    <xf numFmtId="167" fontId="83" fillId="0" borderId="51" xfId="4" applyNumberFormat="1" applyFont="1" applyBorder="1" applyAlignment="1" applyProtection="1">
      <alignment horizontal="right" vertical="center"/>
    </xf>
    <xf numFmtId="167" fontId="83" fillId="0" borderId="54" xfId="4" applyNumberFormat="1" applyFont="1" applyBorder="1" applyAlignment="1" applyProtection="1">
      <alignment horizontal="right" vertical="center"/>
    </xf>
    <xf numFmtId="167" fontId="83" fillId="0" borderId="57" xfId="4" applyNumberFormat="1" applyFont="1" applyBorder="1" applyAlignment="1" applyProtection="1">
      <alignment horizontal="right" vertical="center"/>
    </xf>
    <xf numFmtId="10" fontId="83" fillId="0" borderId="51" xfId="4" applyNumberFormat="1" applyFont="1" applyBorder="1" applyAlignment="1" applyProtection="1">
      <alignment horizontal="right" vertical="center"/>
    </xf>
    <xf numFmtId="10" fontId="83" fillId="0" borderId="54" xfId="4" applyNumberFormat="1" applyFont="1" applyBorder="1" applyAlignment="1" applyProtection="1">
      <alignment horizontal="right" vertical="center"/>
    </xf>
    <xf numFmtId="10" fontId="83" fillId="0" borderId="48" xfId="4" applyNumberFormat="1" applyFont="1" applyBorder="1" applyAlignment="1" applyProtection="1">
      <alignment horizontal="right" vertical="center"/>
    </xf>
    <xf numFmtId="167" fontId="83" fillId="0" borderId="51" xfId="4" applyNumberFormat="1" applyFont="1" applyBorder="1" applyAlignment="1" applyProtection="1">
      <alignment horizontal="right" vertical="center"/>
      <protection locked="0"/>
    </xf>
    <xf numFmtId="167" fontId="84" fillId="0" borderId="51" xfId="4" applyNumberFormat="1" applyFont="1" applyBorder="1" applyAlignment="1" applyProtection="1">
      <alignment horizontal="right" vertical="center"/>
    </xf>
    <xf numFmtId="10" fontId="84" fillId="0" borderId="51" xfId="4" applyNumberFormat="1" applyFont="1" applyBorder="1" applyAlignment="1" applyProtection="1">
      <alignment horizontal="right" vertical="center"/>
    </xf>
    <xf numFmtId="167" fontId="85" fillId="0" borderId="51" xfId="4" applyNumberFormat="1" applyFont="1" applyBorder="1" applyAlignment="1" applyProtection="1">
      <alignment horizontal="right" vertical="center"/>
    </xf>
    <xf numFmtId="10" fontId="85" fillId="0" borderId="51" xfId="4" applyNumberFormat="1" applyFont="1" applyBorder="1" applyAlignment="1" applyProtection="1">
      <alignment horizontal="right" vertical="center"/>
    </xf>
    <xf numFmtId="0" fontId="8" fillId="0" borderId="0" xfId="0" applyFont="1" applyAlignment="1">
      <alignment horizontal="left" wrapText="1"/>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47" fillId="0" borderId="30" xfId="0" applyFont="1" applyBorder="1" applyAlignment="1">
      <alignment horizontal="left" vertical="center"/>
    </xf>
    <xf numFmtId="0" fontId="47" fillId="0" borderId="31" xfId="0" applyFont="1" applyBorder="1" applyAlignment="1">
      <alignment horizontal="left" vertical="center"/>
    </xf>
    <xf numFmtId="0" fontId="47" fillId="0" borderId="40" xfId="0" applyFont="1" applyBorder="1" applyAlignment="1">
      <alignment horizontal="left" vertical="center"/>
    </xf>
    <xf numFmtId="0" fontId="44" fillId="0" borderId="20" xfId="0" quotePrefix="1" applyFont="1" applyBorder="1" applyAlignment="1">
      <alignment horizontal="left" vertical="center" wrapText="1"/>
    </xf>
    <xf numFmtId="0" fontId="0" fillId="0" borderId="0" xfId="0" quotePrefix="1" applyAlignment="1">
      <alignment horizontal="left" vertical="center" wrapText="1"/>
    </xf>
    <xf numFmtId="0" fontId="3" fillId="42" borderId="30" xfId="0" applyFont="1" applyFill="1" applyBorder="1" applyAlignment="1">
      <alignment horizontal="center" vertical="center" wrapText="1"/>
    </xf>
    <xf numFmtId="0" fontId="3" fillId="42" borderId="40" xfId="0" applyFont="1" applyFill="1" applyBorder="1" applyAlignment="1">
      <alignment horizontal="center" vertical="center" wrapText="1"/>
    </xf>
    <xf numFmtId="167" fontId="45" fillId="0" borderId="35" xfId="4" applyNumberFormat="1" applyFont="1" applyBorder="1" applyAlignment="1">
      <alignment horizontal="center" vertical="center"/>
    </xf>
    <xf numFmtId="167" fontId="45" fillId="0" borderId="42" xfId="4" applyNumberFormat="1" applyFont="1" applyBorder="1" applyAlignment="1">
      <alignment horizontal="center" vertical="center"/>
    </xf>
    <xf numFmtId="165" fontId="45" fillId="0" borderId="35" xfId="4" applyNumberFormat="1" applyFont="1" applyBorder="1" applyAlignment="1">
      <alignment horizontal="center" vertical="center"/>
    </xf>
    <xf numFmtId="165" fontId="45" fillId="0" borderId="42" xfId="4" applyNumberFormat="1" applyFont="1" applyBorder="1" applyAlignment="1">
      <alignment horizontal="center" vertical="center"/>
    </xf>
    <xf numFmtId="1" fontId="31" fillId="0" borderId="18" xfId="0" applyNumberFormat="1" applyFont="1" applyBorder="1" applyAlignment="1">
      <alignment horizontal="center" vertical="center"/>
    </xf>
    <xf numFmtId="1" fontId="31" fillId="0" borderId="26" xfId="0" applyNumberFormat="1" applyFont="1" applyBorder="1" applyAlignment="1">
      <alignment horizontal="center" vertical="center"/>
    </xf>
    <xf numFmtId="167" fontId="45" fillId="0" borderId="22" xfId="4" applyNumberFormat="1" applyFont="1" applyFill="1" applyBorder="1" applyAlignment="1">
      <alignment horizontal="center" vertical="center"/>
    </xf>
    <xf numFmtId="167" fontId="45" fillId="0" borderId="28" xfId="4" applyNumberFormat="1" applyFont="1" applyFill="1" applyBorder="1" applyAlignment="1">
      <alignment horizontal="center" vertical="center"/>
    </xf>
    <xf numFmtId="165" fontId="45" fillId="0" borderId="22" xfId="4" applyNumberFormat="1" applyFont="1" applyFill="1" applyBorder="1" applyAlignment="1">
      <alignment horizontal="center" vertical="center"/>
    </xf>
    <xf numFmtId="165" fontId="45" fillId="0" borderId="28" xfId="4" applyNumberFormat="1" applyFont="1" applyFill="1" applyBorder="1" applyAlignment="1">
      <alignment horizontal="center" vertical="center"/>
    </xf>
    <xf numFmtId="0" fontId="10" fillId="0" borderId="30"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40" xfId="0" applyFont="1" applyBorder="1" applyAlignment="1">
      <alignment horizontal="center" vertical="center" wrapText="1"/>
    </xf>
    <xf numFmtId="0" fontId="3" fillId="0" borderId="30" xfId="0" applyFont="1" applyBorder="1" applyAlignment="1">
      <alignment horizontal="center"/>
    </xf>
    <xf numFmtId="0" fontId="3" fillId="0" borderId="31" xfId="0" applyFont="1" applyBorder="1" applyAlignment="1">
      <alignment horizontal="center"/>
    </xf>
    <xf numFmtId="0" fontId="3" fillId="0" borderId="40" xfId="0" applyFont="1" applyBorder="1" applyAlignment="1">
      <alignment horizontal="center"/>
    </xf>
    <xf numFmtId="0" fontId="68" fillId="0" borderId="33" xfId="0" applyFont="1" applyBorder="1" applyAlignment="1">
      <alignment horizontal="center" vertical="center"/>
    </xf>
    <xf numFmtId="0" fontId="68" fillId="0" borderId="38" xfId="0" applyFont="1" applyBorder="1" applyAlignment="1">
      <alignment horizontal="center" vertical="center"/>
    </xf>
    <xf numFmtId="0" fontId="68" fillId="0" borderId="44" xfId="0" applyFont="1" applyBorder="1" applyAlignment="1">
      <alignment horizontal="center" vertical="center"/>
    </xf>
    <xf numFmtId="0" fontId="68" fillId="0" borderId="22" xfId="0" applyFont="1" applyBorder="1" applyAlignment="1">
      <alignment horizontal="center" vertical="center"/>
    </xf>
    <xf numFmtId="0" fontId="68" fillId="0" borderId="25" xfId="0" applyFont="1" applyBorder="1" applyAlignment="1">
      <alignment horizontal="center" vertical="center"/>
    </xf>
    <xf numFmtId="0" fontId="68" fillId="0" borderId="28" xfId="0" applyFont="1" applyBorder="1" applyAlignment="1">
      <alignment horizontal="center" vertical="center"/>
    </xf>
    <xf numFmtId="0" fontId="3" fillId="44" borderId="30" xfId="0" applyFont="1" applyFill="1" applyBorder="1" applyAlignment="1">
      <alignment horizontal="center" vertical="center" wrapText="1"/>
    </xf>
    <xf numFmtId="0" fontId="3" fillId="44" borderId="40" xfId="0" applyFont="1" applyFill="1" applyBorder="1" applyAlignment="1">
      <alignment horizontal="center" vertical="center" wrapText="1"/>
    </xf>
    <xf numFmtId="0" fontId="3" fillId="46" borderId="30" xfId="0" applyFont="1" applyFill="1" applyBorder="1" applyAlignment="1">
      <alignment horizontal="center" vertical="center" wrapText="1"/>
    </xf>
    <xf numFmtId="0" fontId="3" fillId="46" borderId="40" xfId="0" applyFont="1" applyFill="1" applyBorder="1" applyAlignment="1">
      <alignment horizontal="center" vertical="center" wrapText="1"/>
    </xf>
    <xf numFmtId="0" fontId="40" fillId="0" borderId="0" xfId="0" applyFont="1" applyAlignment="1">
      <alignment horizontal="center"/>
    </xf>
  </cellXfs>
  <cellStyles count="53">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11" builtinId="27" customBuiltin="1"/>
    <cellStyle name="Calculation" xfId="15" builtinId="22" customBuiltin="1"/>
    <cellStyle name="Check Cell" xfId="17" builtinId="23" customBuiltin="1"/>
    <cellStyle name="Comma" xfId="2" builtinId="3"/>
    <cellStyle name="Currency" xfId="3" builtinId="4"/>
    <cellStyle name="Explanatory Text" xfId="20"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yperlink" xfId="1" builtinId="8"/>
    <cellStyle name="Input" xfId="13" builtinId="20" customBuiltin="1"/>
    <cellStyle name="Linked Cell" xfId="16" builtinId="24" customBuiltin="1"/>
    <cellStyle name="Neutral" xfId="12" builtinId="28" customBuiltin="1"/>
    <cellStyle name="Normal" xfId="0" builtinId="0"/>
    <cellStyle name="Normal 2" xfId="46" xr:uid="{00000000-0005-0000-0000-000031000000}"/>
    <cellStyle name="Normal 3" xfId="47" xr:uid="{AFCED998-54E8-4082-88CA-14C4EF0EF4AB}"/>
    <cellStyle name="Normal 4" xfId="48" xr:uid="{A123B65B-2D01-4D8B-B3F1-C44CEC6F7471}"/>
    <cellStyle name="Normal 4 2" xfId="51" xr:uid="{A4077E04-22F3-41F3-AFD7-8FCA42F9135F}"/>
    <cellStyle name="Normal 5" xfId="49" xr:uid="{6CAF27F3-3FCA-4620-BA7D-AFC8BE846D80}"/>
    <cellStyle name="Normal 6" xfId="50" xr:uid="{A8105274-D654-4C1C-8C29-C62FA4CAD7BE}"/>
    <cellStyle name="Normal 7" xfId="52" xr:uid="{B23E7CAB-2B15-4D9D-BBAE-1D7B321C5E10}"/>
    <cellStyle name="Note" xfId="19" builtinId="10" customBuiltin="1"/>
    <cellStyle name="Output" xfId="14" builtinId="21" customBuiltin="1"/>
    <cellStyle name="Percent" xfId="4" builtinId="5"/>
    <cellStyle name="Title" xfId="5" builtinId="15" customBuiltin="1"/>
    <cellStyle name="Total" xfId="21" builtinId="25" customBuiltin="1"/>
    <cellStyle name="Warning Text" xfId="18" builtinId="11" customBuiltin="1"/>
  </cellStyles>
  <dxfs count="14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theme="7" tint="0.79998168889431442"/>
        </patternFill>
      </fill>
    </dxf>
    <dxf>
      <fill>
        <patternFill patternType="solid">
          <bgColor theme="4" tint="0.59999389629810485"/>
        </patternFill>
      </fill>
    </dxf>
    <dxf>
      <fill>
        <patternFill patternType="solid">
          <bgColor theme="5" tint="0.59999389629810485"/>
        </patternFill>
      </fill>
    </dxf>
    <dxf>
      <fill>
        <patternFill patternType="solid">
          <bgColor theme="9" tint="0.59999389629810485"/>
        </patternFill>
      </fill>
    </dxf>
    <dxf>
      <fill>
        <patternFill patternType="solid">
          <bgColor theme="5" tint="0.59999389629810485"/>
        </patternFill>
      </fill>
    </dxf>
    <dxf>
      <fill>
        <patternFill patternType="solid">
          <bgColor theme="4" tint="0.59999389629810485"/>
        </patternFill>
      </fill>
    </dxf>
    <dxf>
      <fill>
        <patternFill patternType="solid">
          <bgColor theme="7" tint="0.79998168889431442"/>
        </patternFill>
      </fill>
    </dxf>
    <dxf>
      <fill>
        <patternFill patternType="solid">
          <bgColor theme="9" tint="0.59999389629810485"/>
        </patternFill>
      </fill>
    </dxf>
    <dxf>
      <fill>
        <patternFill patternType="solid">
          <bgColor theme="7" tint="0.79998168889431442"/>
        </patternFill>
      </fill>
    </dxf>
    <dxf>
      <fill>
        <patternFill patternType="solid">
          <bgColor theme="9" tint="0.59999389629810485"/>
        </patternFill>
      </fill>
    </dxf>
    <dxf>
      <fill>
        <patternFill patternType="solid">
          <bgColor theme="5" tint="0.59999389629810485"/>
        </patternFill>
      </fill>
    </dxf>
    <dxf>
      <fill>
        <patternFill patternType="solid">
          <bgColor theme="4" tint="0.59999389629810485"/>
        </patternFill>
      </fill>
    </dxf>
    <dxf>
      <fill>
        <patternFill patternType="solid">
          <bgColor theme="9" tint="0.59999389629810485"/>
        </patternFill>
      </fill>
    </dxf>
    <dxf>
      <fill>
        <patternFill patternType="solid">
          <bgColor theme="5" tint="0.59999389629810485"/>
        </patternFill>
      </fill>
    </dxf>
    <dxf>
      <fill>
        <patternFill patternType="solid">
          <bgColor theme="4" tint="0.59999389629810485"/>
        </patternFill>
      </fill>
    </dxf>
    <dxf>
      <fill>
        <patternFill patternType="solid">
          <bgColor theme="7" tint="0.79998168889431442"/>
        </patternFill>
      </fill>
    </dxf>
    <dxf>
      <fill>
        <patternFill patternType="solid">
          <bgColor theme="7" tint="0.79998168889431442"/>
        </patternFill>
      </fill>
    </dxf>
    <dxf>
      <fill>
        <patternFill patternType="solid">
          <bgColor theme="9" tint="0.59999389629810485"/>
        </patternFill>
      </fill>
    </dxf>
    <dxf>
      <fill>
        <patternFill patternType="solid">
          <bgColor theme="5" tint="0.59999389629810485"/>
        </patternFill>
      </fill>
    </dxf>
    <dxf>
      <fill>
        <patternFill patternType="solid">
          <bgColor theme="4" tint="0.59999389629810485"/>
        </patternFill>
      </fill>
    </dxf>
    <dxf>
      <fill>
        <patternFill patternType="solid">
          <bgColor theme="7" tint="0.79998168889431442"/>
        </patternFill>
      </fill>
    </dxf>
    <dxf>
      <fill>
        <patternFill patternType="solid">
          <bgColor theme="4" tint="0.59999389629810485"/>
        </patternFill>
      </fill>
    </dxf>
    <dxf>
      <fill>
        <patternFill patternType="solid">
          <bgColor theme="5" tint="0.59999389629810485"/>
        </patternFill>
      </fill>
    </dxf>
    <dxf>
      <fill>
        <patternFill patternType="solid">
          <bgColor theme="9" tint="0.59999389629810485"/>
        </patternFill>
      </fill>
    </dxf>
    <dxf>
      <fill>
        <patternFill patternType="solid">
          <bgColor theme="7" tint="0.79998168889431442"/>
        </patternFill>
      </fill>
    </dxf>
    <dxf>
      <fill>
        <patternFill patternType="solid">
          <bgColor theme="9" tint="0.59999389629810485"/>
        </patternFill>
      </fill>
    </dxf>
    <dxf>
      <fill>
        <patternFill patternType="solid">
          <bgColor theme="5" tint="0.59999389629810485"/>
        </patternFill>
      </fill>
    </dxf>
    <dxf>
      <fill>
        <patternFill patternType="solid">
          <bgColor theme="4" tint="0.59999389629810485"/>
        </patternFill>
      </fill>
    </dxf>
    <dxf>
      <fill>
        <patternFill patternType="solid">
          <bgColor theme="9" tint="0.59999389629810485"/>
        </patternFill>
      </fill>
    </dxf>
    <dxf>
      <fill>
        <patternFill patternType="solid">
          <bgColor theme="5" tint="0.59999389629810485"/>
        </patternFill>
      </fill>
    </dxf>
    <dxf>
      <fill>
        <patternFill patternType="solid">
          <bgColor theme="4" tint="0.59999389629810485"/>
        </patternFill>
      </fill>
    </dxf>
    <dxf>
      <fill>
        <patternFill patternType="solid">
          <bgColor theme="7" tint="0.79998168889431442"/>
        </patternFill>
      </fill>
    </dxf>
    <dxf>
      <fill>
        <patternFill patternType="solid">
          <bgColor theme="7" tint="0.79998168889431442"/>
        </patternFill>
      </fill>
    </dxf>
    <dxf>
      <fill>
        <patternFill patternType="solid">
          <bgColor theme="9" tint="0.59999389629810485"/>
        </patternFill>
      </fill>
    </dxf>
    <dxf>
      <fill>
        <patternFill patternType="solid">
          <bgColor theme="5" tint="0.59999389629810485"/>
        </patternFill>
      </fill>
    </dxf>
    <dxf>
      <fill>
        <patternFill patternType="solid">
          <bgColor theme="4" tint="0.59999389629810485"/>
        </patternFill>
      </fill>
    </dxf>
    <dxf>
      <fill>
        <patternFill patternType="solid">
          <bgColor theme="9" tint="0.59999389629810485"/>
        </patternFill>
      </fill>
    </dxf>
    <dxf>
      <fill>
        <patternFill patternType="solid">
          <bgColor theme="5" tint="0.59999389629810485"/>
        </patternFill>
      </fill>
    </dxf>
    <dxf>
      <fill>
        <patternFill patternType="solid">
          <bgColor theme="4" tint="0.59999389629810485"/>
        </patternFill>
      </fill>
    </dxf>
    <dxf>
      <fill>
        <patternFill patternType="solid">
          <bgColor theme="7" tint="0.79998168889431442"/>
        </patternFill>
      </fill>
    </dxf>
    <dxf>
      <font>
        <b/>
        <i val="0"/>
        <color rgb="FFFF0000"/>
      </font>
      <fill>
        <patternFill>
          <bgColor rgb="FFFFFF00"/>
        </patternFill>
      </fill>
    </dxf>
    <dxf>
      <fill>
        <patternFill>
          <bgColor rgb="FFFFFF00"/>
        </patternFill>
      </fill>
    </dxf>
    <dxf>
      <font>
        <b/>
        <i val="0"/>
        <color rgb="FFFF0000"/>
      </font>
      <fill>
        <patternFill>
          <bgColor rgb="FFFFFF00"/>
        </patternFill>
      </fill>
    </dxf>
    <dxf>
      <fill>
        <patternFill patternType="solid">
          <bgColor theme="7" tint="0.79998168889431442"/>
        </patternFill>
      </fill>
    </dxf>
    <dxf>
      <fill>
        <patternFill patternType="solid">
          <bgColor theme="4" tint="0.59999389629810485"/>
        </patternFill>
      </fill>
    </dxf>
    <dxf>
      <fill>
        <patternFill patternType="solid">
          <bgColor theme="5" tint="0.59999389629810485"/>
        </patternFill>
      </fill>
    </dxf>
    <dxf>
      <fill>
        <patternFill patternType="solid">
          <bgColor theme="9" tint="0.59999389629810485"/>
        </patternFill>
      </fill>
    </dxf>
    <dxf>
      <fill>
        <patternFill patternType="solid">
          <bgColor theme="5" tint="0.59999389629810485"/>
        </patternFill>
      </fill>
    </dxf>
    <dxf>
      <fill>
        <patternFill patternType="solid">
          <bgColor theme="4" tint="0.59999389629810485"/>
        </patternFill>
      </fill>
    </dxf>
    <dxf>
      <fill>
        <patternFill patternType="solid">
          <bgColor theme="7" tint="0.79998168889431442"/>
        </patternFill>
      </fill>
    </dxf>
    <dxf>
      <fill>
        <patternFill patternType="solid">
          <bgColor theme="9" tint="0.59999389629810485"/>
        </patternFill>
      </fill>
    </dxf>
    <dxf>
      <fill>
        <patternFill patternType="solid">
          <bgColor theme="7" tint="0.79998168889431442"/>
        </patternFill>
      </fill>
    </dxf>
    <dxf>
      <fill>
        <patternFill patternType="solid">
          <bgColor theme="9" tint="0.59999389629810485"/>
        </patternFill>
      </fill>
    </dxf>
    <dxf>
      <fill>
        <patternFill patternType="solid">
          <bgColor theme="5" tint="0.59999389629810485"/>
        </patternFill>
      </fill>
    </dxf>
    <dxf>
      <fill>
        <patternFill patternType="solid">
          <bgColor theme="4" tint="0.59999389629810485"/>
        </patternFill>
      </fill>
    </dxf>
    <dxf>
      <fill>
        <patternFill patternType="solid">
          <bgColor theme="9" tint="0.59999389629810485"/>
        </patternFill>
      </fill>
    </dxf>
    <dxf>
      <fill>
        <patternFill patternType="solid">
          <bgColor theme="5" tint="0.59999389629810485"/>
        </patternFill>
      </fill>
    </dxf>
    <dxf>
      <fill>
        <patternFill patternType="solid">
          <bgColor theme="4" tint="0.59999389629810485"/>
        </patternFill>
      </fill>
    </dxf>
    <dxf>
      <fill>
        <patternFill patternType="solid">
          <bgColor theme="7" tint="0.79998168889431442"/>
        </patternFill>
      </fill>
    </dxf>
    <dxf>
      <fill>
        <patternFill patternType="solid">
          <bgColor theme="7" tint="0.79998168889431442"/>
        </patternFill>
      </fill>
    </dxf>
    <dxf>
      <fill>
        <patternFill patternType="solid">
          <bgColor theme="9" tint="0.59999389629810485"/>
        </patternFill>
      </fill>
    </dxf>
    <dxf>
      <fill>
        <patternFill patternType="solid">
          <bgColor theme="5" tint="0.59999389629810485"/>
        </patternFill>
      </fill>
    </dxf>
    <dxf>
      <fill>
        <patternFill patternType="solid">
          <bgColor theme="4" tint="0.59999389629810485"/>
        </patternFill>
      </fill>
    </dxf>
    <dxf>
      <fill>
        <patternFill patternType="solid">
          <bgColor theme="7" tint="0.79998168889431442"/>
        </patternFill>
      </fill>
    </dxf>
    <dxf>
      <fill>
        <patternFill patternType="solid">
          <bgColor theme="4" tint="0.59999389629810485"/>
        </patternFill>
      </fill>
    </dxf>
    <dxf>
      <fill>
        <patternFill patternType="solid">
          <bgColor theme="5" tint="0.59999389629810485"/>
        </patternFill>
      </fill>
    </dxf>
    <dxf>
      <fill>
        <patternFill patternType="solid">
          <bgColor theme="9" tint="0.59999389629810485"/>
        </patternFill>
      </fill>
    </dxf>
    <dxf>
      <fill>
        <patternFill patternType="solid">
          <bgColor theme="7" tint="0.79998168889431442"/>
        </patternFill>
      </fill>
    </dxf>
    <dxf>
      <fill>
        <patternFill patternType="solid">
          <bgColor theme="9" tint="0.59999389629810485"/>
        </patternFill>
      </fill>
    </dxf>
    <dxf>
      <fill>
        <patternFill patternType="solid">
          <bgColor theme="5" tint="0.59999389629810485"/>
        </patternFill>
      </fill>
    </dxf>
    <dxf>
      <fill>
        <patternFill patternType="solid">
          <bgColor theme="4" tint="0.59999389629810485"/>
        </patternFill>
      </fill>
    </dxf>
    <dxf>
      <fill>
        <patternFill patternType="solid">
          <bgColor theme="9" tint="0.59999389629810485"/>
        </patternFill>
      </fill>
    </dxf>
    <dxf>
      <fill>
        <patternFill patternType="solid">
          <bgColor theme="5" tint="0.59999389629810485"/>
        </patternFill>
      </fill>
    </dxf>
    <dxf>
      <fill>
        <patternFill patternType="solid">
          <bgColor theme="4" tint="0.59999389629810485"/>
        </patternFill>
      </fill>
    </dxf>
    <dxf>
      <fill>
        <patternFill patternType="solid">
          <bgColor theme="7" tint="0.79998168889431442"/>
        </patternFill>
      </fill>
    </dxf>
    <dxf>
      <fill>
        <patternFill patternType="solid">
          <bgColor theme="7" tint="0.79998168889431442"/>
        </patternFill>
      </fill>
    </dxf>
    <dxf>
      <fill>
        <patternFill patternType="solid">
          <bgColor theme="9" tint="0.59999389629810485"/>
        </patternFill>
      </fill>
    </dxf>
    <dxf>
      <fill>
        <patternFill patternType="solid">
          <bgColor theme="5" tint="0.59999389629810485"/>
        </patternFill>
      </fill>
    </dxf>
    <dxf>
      <fill>
        <patternFill patternType="solid">
          <bgColor theme="4" tint="0.59999389629810485"/>
        </patternFill>
      </fill>
    </dxf>
    <dxf>
      <fill>
        <patternFill patternType="solid">
          <bgColor theme="9" tint="0.59999389629810485"/>
        </patternFill>
      </fill>
    </dxf>
    <dxf>
      <fill>
        <patternFill patternType="solid">
          <bgColor theme="5" tint="0.59999389629810485"/>
        </patternFill>
      </fill>
    </dxf>
    <dxf>
      <fill>
        <patternFill patternType="solid">
          <bgColor theme="4" tint="0.59999389629810485"/>
        </patternFill>
      </fill>
    </dxf>
    <dxf>
      <fill>
        <patternFill patternType="solid">
          <bgColor theme="7" tint="0.79998168889431442"/>
        </patternFill>
      </fill>
    </dxf>
    <dxf>
      <fill>
        <patternFill>
          <bgColor rgb="FFFFFF00"/>
        </patternFill>
      </fill>
    </dxf>
    <dxf>
      <fill>
        <patternFill>
          <bgColor rgb="FFFFFF00"/>
        </patternFill>
      </fill>
    </dxf>
    <dxf>
      <font>
        <b/>
        <i val="0"/>
        <color rgb="FFFF0000"/>
      </font>
      <fill>
        <patternFill>
          <bgColor rgb="FFFFFF00"/>
        </patternFill>
      </fill>
    </dxf>
    <dxf>
      <fill>
        <patternFill>
          <bgColor rgb="FFFFFF00"/>
        </patternFill>
      </fill>
    </dxf>
    <dxf>
      <font>
        <b/>
        <i val="0"/>
        <color rgb="FFFF0000"/>
      </font>
      <fill>
        <patternFill>
          <bgColor rgb="FFFFFF00"/>
        </patternFill>
      </fill>
    </dxf>
    <dxf>
      <fill>
        <patternFill patternType="solid">
          <bgColor theme="7" tint="0.79998168889431442"/>
        </patternFill>
      </fill>
    </dxf>
    <dxf>
      <fill>
        <patternFill patternType="solid">
          <bgColor theme="4" tint="0.59999389629810485"/>
        </patternFill>
      </fill>
    </dxf>
    <dxf>
      <fill>
        <patternFill patternType="solid">
          <bgColor theme="5" tint="0.59999389629810485"/>
        </patternFill>
      </fill>
    </dxf>
    <dxf>
      <fill>
        <patternFill patternType="solid">
          <bgColor theme="9" tint="0.59999389629810485"/>
        </patternFill>
      </fill>
    </dxf>
    <dxf>
      <fill>
        <patternFill patternType="solid">
          <bgColor theme="5" tint="0.59999389629810485"/>
        </patternFill>
      </fill>
    </dxf>
    <dxf>
      <fill>
        <patternFill patternType="solid">
          <bgColor theme="4" tint="0.59999389629810485"/>
        </patternFill>
      </fill>
    </dxf>
    <dxf>
      <fill>
        <patternFill patternType="solid">
          <bgColor theme="7" tint="0.79998168889431442"/>
        </patternFill>
      </fill>
    </dxf>
    <dxf>
      <fill>
        <patternFill patternType="solid">
          <bgColor theme="9" tint="0.59999389629810485"/>
        </patternFill>
      </fill>
    </dxf>
    <dxf>
      <fill>
        <patternFill patternType="solid">
          <bgColor theme="7" tint="0.79998168889431442"/>
        </patternFill>
      </fill>
    </dxf>
    <dxf>
      <fill>
        <patternFill patternType="solid">
          <bgColor theme="9" tint="0.59999389629810485"/>
        </patternFill>
      </fill>
    </dxf>
    <dxf>
      <fill>
        <patternFill patternType="solid">
          <bgColor theme="5" tint="0.59999389629810485"/>
        </patternFill>
      </fill>
    </dxf>
    <dxf>
      <fill>
        <patternFill patternType="solid">
          <bgColor theme="4" tint="0.59999389629810485"/>
        </patternFill>
      </fill>
    </dxf>
    <dxf>
      <fill>
        <patternFill patternType="solid">
          <bgColor theme="9" tint="0.59999389629810485"/>
        </patternFill>
      </fill>
    </dxf>
    <dxf>
      <fill>
        <patternFill patternType="solid">
          <bgColor theme="5" tint="0.59999389629810485"/>
        </patternFill>
      </fill>
    </dxf>
    <dxf>
      <fill>
        <patternFill patternType="solid">
          <bgColor theme="4" tint="0.59999389629810485"/>
        </patternFill>
      </fill>
    </dxf>
    <dxf>
      <fill>
        <patternFill patternType="solid">
          <bgColor theme="7" tint="0.79998168889431442"/>
        </patternFill>
      </fill>
    </dxf>
    <dxf>
      <fill>
        <patternFill patternType="solid">
          <bgColor theme="7" tint="0.79998168889431442"/>
        </patternFill>
      </fill>
    </dxf>
    <dxf>
      <fill>
        <patternFill patternType="solid">
          <bgColor theme="9" tint="0.59999389629810485"/>
        </patternFill>
      </fill>
    </dxf>
    <dxf>
      <fill>
        <patternFill patternType="solid">
          <bgColor theme="5" tint="0.59999389629810485"/>
        </patternFill>
      </fill>
    </dxf>
    <dxf>
      <fill>
        <patternFill patternType="solid">
          <bgColor theme="4" tint="0.59999389629810485"/>
        </patternFill>
      </fill>
    </dxf>
    <dxf>
      <fill>
        <patternFill patternType="solid">
          <bgColor theme="7" tint="0.79998168889431442"/>
        </patternFill>
      </fill>
    </dxf>
    <dxf>
      <fill>
        <patternFill patternType="solid">
          <bgColor theme="4" tint="0.59999389629810485"/>
        </patternFill>
      </fill>
    </dxf>
    <dxf>
      <fill>
        <patternFill patternType="solid">
          <bgColor theme="5" tint="0.59999389629810485"/>
        </patternFill>
      </fill>
    </dxf>
    <dxf>
      <fill>
        <patternFill patternType="solid">
          <bgColor theme="9" tint="0.59999389629810485"/>
        </patternFill>
      </fill>
    </dxf>
    <dxf>
      <fill>
        <patternFill patternType="solid">
          <bgColor theme="7" tint="0.79998168889431442"/>
        </patternFill>
      </fill>
    </dxf>
    <dxf>
      <fill>
        <patternFill patternType="solid">
          <bgColor theme="9" tint="0.59999389629810485"/>
        </patternFill>
      </fill>
    </dxf>
    <dxf>
      <fill>
        <patternFill patternType="solid">
          <bgColor theme="5" tint="0.59999389629810485"/>
        </patternFill>
      </fill>
    </dxf>
    <dxf>
      <fill>
        <patternFill patternType="solid">
          <bgColor theme="4" tint="0.59999389629810485"/>
        </patternFill>
      </fill>
    </dxf>
    <dxf>
      <fill>
        <patternFill patternType="solid">
          <bgColor theme="9" tint="0.59999389629810485"/>
        </patternFill>
      </fill>
    </dxf>
    <dxf>
      <fill>
        <patternFill patternType="solid">
          <bgColor theme="5" tint="0.59999389629810485"/>
        </patternFill>
      </fill>
    </dxf>
    <dxf>
      <fill>
        <patternFill patternType="solid">
          <bgColor theme="4" tint="0.59999389629810485"/>
        </patternFill>
      </fill>
    </dxf>
    <dxf>
      <fill>
        <patternFill patternType="solid">
          <bgColor theme="7" tint="0.79998168889431442"/>
        </patternFill>
      </fill>
    </dxf>
    <dxf>
      <fill>
        <patternFill patternType="solid">
          <bgColor theme="7" tint="0.79998168889431442"/>
        </patternFill>
      </fill>
    </dxf>
    <dxf>
      <fill>
        <patternFill patternType="solid">
          <bgColor theme="9" tint="0.59999389629810485"/>
        </patternFill>
      </fill>
    </dxf>
    <dxf>
      <fill>
        <patternFill patternType="solid">
          <bgColor theme="5" tint="0.59999389629810485"/>
        </patternFill>
      </fill>
    </dxf>
    <dxf>
      <fill>
        <patternFill patternType="solid">
          <bgColor theme="4" tint="0.59999389629810485"/>
        </patternFill>
      </fill>
    </dxf>
    <dxf>
      <fill>
        <patternFill patternType="solid">
          <bgColor theme="9" tint="0.59999389629810485"/>
        </patternFill>
      </fill>
    </dxf>
    <dxf>
      <fill>
        <patternFill patternType="solid">
          <bgColor theme="5" tint="0.59999389629810485"/>
        </patternFill>
      </fill>
    </dxf>
    <dxf>
      <fill>
        <patternFill patternType="solid">
          <bgColor theme="4" tint="0.59999389629810485"/>
        </patternFill>
      </fill>
    </dxf>
    <dxf>
      <fill>
        <patternFill patternType="solid">
          <bgColor theme="7" tint="0.79998168889431442"/>
        </patternFill>
      </fill>
    </dxf>
    <dxf>
      <fill>
        <patternFill>
          <bgColor rgb="FFFFFF00"/>
        </patternFill>
      </fill>
    </dxf>
    <dxf>
      <fill>
        <patternFill>
          <bgColor rgb="FFFFFF00"/>
        </patternFill>
      </fill>
    </dxf>
    <dxf>
      <font>
        <b/>
        <i val="0"/>
        <color rgb="FFFF0000"/>
      </font>
      <fill>
        <patternFill>
          <bgColor rgb="FFFFFF00"/>
        </patternFill>
      </fill>
    </dxf>
    <dxf>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00642D"/>
      <color rgb="FF00602B"/>
      <color rgb="FF005C2A"/>
      <color rgb="FFFFFFCC"/>
      <color rgb="FF0563C1"/>
      <color rgb="FFFF9999"/>
      <color rgb="FFA8DE14"/>
      <color rgb="FFFF7C80"/>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alcChain" Target="calcChain.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theme" Target="theme/theme1.xml"/><Relationship Id="rId108" Type="http://schemas.openxmlformats.org/officeDocument/2006/relationships/customXml" Target="../customXml/item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eetMetadata" Target="metadata.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'Example Assessment'!$B$18</c:f>
          <c:strCache>
            <c:ptCount val="1"/>
            <c:pt idx="0">
              <c:v>R03-NorthEast - Adult - Credential Attainment 4th Quarter After Exit</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'Example Assessment'!$B$11</c:f>
              <c:strCache>
                <c:ptCount val="1"/>
                <c:pt idx="0">
                  <c:v>Negotiated Level (2018 - 2021)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'Example Assessment'!$B$16</c:f>
              <c:strCache>
                <c:ptCount val="1"/>
                <c:pt idx="0">
                  <c:v>Model Predictions And Adjustments</c:v>
                </c:pt>
              </c:strCache>
            </c:strRef>
          </c:cat>
          <c:val>
            <c:numRef>
              <c:f>'Example Assessment'!$C$11</c:f>
              <c:numCache>
                <c:formatCode>0.00</c:formatCode>
                <c:ptCount val="1"/>
                <c:pt idx="0">
                  <c:v>0.66201311349868774</c:v>
                </c:pt>
              </c:numCache>
            </c:numRef>
          </c:val>
          <c:extLst>
            <c:ext xmlns:c16="http://schemas.microsoft.com/office/drawing/2014/chart" uri="{C3380CC4-5D6E-409C-BE32-E72D297353CC}">
              <c16:uniqueId val="{00000000-B003-48A9-AA1D-FEB9B0CB0DBC}"/>
            </c:ext>
          </c:extLst>
        </c:ser>
        <c:ser>
          <c:idx val="1"/>
          <c:order val="1"/>
          <c:tx>
            <c:strRef>
              <c:f>'Example Assessment'!$B$13</c:f>
              <c:strCache>
                <c:ptCount val="1"/>
                <c:pt idx="0">
                  <c:v>Adjusted Level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f>'Example Assessment'!$B$16</c:f>
              <c:strCache>
                <c:ptCount val="1"/>
                <c:pt idx="0">
                  <c:v>Model Predictions And Adjustments</c:v>
                </c:pt>
              </c:strCache>
            </c:strRef>
          </c:cat>
          <c:val>
            <c:numRef>
              <c:f>'Example Assessment'!$C$13</c:f>
              <c:numCache>
                <c:formatCode>0.00</c:formatCode>
                <c:ptCount val="1"/>
                <c:pt idx="0">
                  <c:v>0.98973327875137329</c:v>
                </c:pt>
              </c:numCache>
            </c:numRef>
          </c:val>
          <c:extLst>
            <c:ext xmlns:c16="http://schemas.microsoft.com/office/drawing/2014/chart" uri="{C3380CC4-5D6E-409C-BE32-E72D297353CC}">
              <c16:uniqueId val="{00000003-B003-48A9-AA1D-FEB9B0CB0DBC}"/>
            </c:ext>
          </c:extLst>
        </c:ser>
        <c:ser>
          <c:idx val="2"/>
          <c:order val="2"/>
          <c:tx>
            <c:strRef>
              <c:f>'Example Assessment'!$B$12</c:f>
              <c:strCache>
                <c:ptCount val="1"/>
                <c:pt idx="0">
                  <c:v>Adult - Credential Attainment 4th Quarter After Exit - 2022</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strRef>
              <c:f>'Example Assessment'!$B$16</c:f>
              <c:strCache>
                <c:ptCount val="1"/>
                <c:pt idx="0">
                  <c:v>Model Predictions And Adjustments</c:v>
                </c:pt>
              </c:strCache>
            </c:strRef>
          </c:cat>
          <c:val>
            <c:numRef>
              <c:f>'Example Assessment'!$C$12</c:f>
              <c:numCache>
                <c:formatCode>0.00</c:formatCode>
                <c:ptCount val="1"/>
                <c:pt idx="0">
                  <c:v>0.78050595238095233</c:v>
                </c:pt>
              </c:numCache>
            </c:numRef>
          </c:val>
          <c:extLst>
            <c:ext xmlns:c16="http://schemas.microsoft.com/office/drawing/2014/chart" uri="{C3380CC4-5D6E-409C-BE32-E72D297353CC}">
              <c16:uniqueId val="{00000004-B003-48A9-AA1D-FEB9B0CB0DBC}"/>
            </c:ext>
          </c:extLst>
        </c:ser>
        <c:dLbls>
          <c:showLegendKey val="0"/>
          <c:showVal val="0"/>
          <c:showCatName val="0"/>
          <c:showSerName val="0"/>
          <c:showPercent val="0"/>
          <c:showBubbleSize val="0"/>
        </c:dLbls>
        <c:gapWidth val="100"/>
        <c:overlap val="-24"/>
        <c:axId val="873696896"/>
        <c:axId val="995130016"/>
        <c:extLst>
          <c:ext xmlns:c15="http://schemas.microsoft.com/office/drawing/2012/chart" uri="{02D57815-91ED-43cb-92C2-25804820EDAC}">
            <c15:filteredBarSeries>
              <c15:ser>
                <c:idx val="3"/>
                <c:order val="3"/>
                <c:tx>
                  <c:strRef>
                    <c:extLst>
                      <c:ext uri="{02D57815-91ED-43cb-92C2-25804820EDAC}">
                        <c15:formulaRef>
                          <c15:sqref>'Example Assessment'!$B$14</c15:sqref>
                        </c15:formulaRef>
                      </c:ext>
                    </c:extLst>
                    <c:strCache>
                      <c:ptCount val="1"/>
                      <c:pt idx="0">
                        <c:v>Adjust Factor</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val>
                  <c:numRef>
                    <c:extLst>
                      <c:ext uri="{02D57815-91ED-43cb-92C2-25804820EDAC}">
                        <c15:formulaRef>
                          <c15:sqref>'Example Assessment'!$C$14</c15:sqref>
                        </c15:formulaRef>
                      </c:ext>
                    </c:extLst>
                    <c:numCache>
                      <c:formatCode>0.00</c:formatCode>
                      <c:ptCount val="1"/>
                      <c:pt idx="0">
                        <c:v>0.32772016525268555</c:v>
                      </c:pt>
                    </c:numCache>
                  </c:numRef>
                </c:val>
                <c:extLst>
                  <c:ext xmlns:c16="http://schemas.microsoft.com/office/drawing/2014/chart" uri="{C3380CC4-5D6E-409C-BE32-E72D297353CC}">
                    <c16:uniqueId val="{00000006-B003-48A9-AA1D-FEB9B0CB0DBC}"/>
                  </c:ext>
                </c:extLst>
              </c15:ser>
            </c15:filteredBarSeries>
          </c:ext>
        </c:extLst>
      </c:barChart>
      <c:catAx>
        <c:axId val="8736968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995130016"/>
        <c:crosses val="autoZero"/>
        <c:auto val="1"/>
        <c:lblAlgn val="ctr"/>
        <c:lblOffset val="100"/>
        <c:noMultiLvlLbl val="0"/>
      </c:catAx>
      <c:valAx>
        <c:axId val="995130016"/>
        <c:scaling>
          <c:orientation val="minMax"/>
        </c:scaling>
        <c:delete val="0"/>
        <c:axPos val="l"/>
        <c:majorGridlines>
          <c:spPr>
            <a:ln w="9525" cap="flat" cmpd="sng" algn="ctr">
              <a:solidFill>
                <a:schemeClr val="tx2">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873696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Summary_Regional!$B$24</c:f>
          <c:strCache>
            <c:ptCount val="1"/>
            <c:pt idx="0">
              <c:v>Adult - Employment Rate 2nd Quarter After Exit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308156949162622"/>
          <c:y val="9.5643605511310209E-2"/>
          <c:w val="0.86356047826584292"/>
          <c:h val="0.82860072382611583"/>
        </c:manualLayout>
      </c:layout>
      <c:lineChart>
        <c:grouping val="standard"/>
        <c:varyColors val="0"/>
        <c:ser>
          <c:idx val="1"/>
          <c:order val="0"/>
          <c:tx>
            <c:strRef>
              <c:f>Summary_Regional!$B$24</c:f>
              <c:strCache>
                <c:ptCount val="1"/>
                <c:pt idx="0">
                  <c:v>Adult - Employment Rate 2nd Quarter After Exit</c:v>
                </c:pt>
              </c:strCache>
            </c:strRef>
          </c:tx>
          <c:spPr>
            <a:ln w="76200" cap="rnd">
              <a:solidFill>
                <a:schemeClr val="bg2">
                  <a:lumMod val="90000"/>
                </a:schemeClr>
              </a:solidFill>
              <a:round/>
            </a:ln>
            <a:effectLst/>
          </c:spPr>
          <c:marker>
            <c:symbol val="none"/>
          </c:marker>
          <c:dPt>
            <c:idx val="4"/>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0-5EBF-423B-9F5A-DD5D05B9C87B}"/>
              </c:ext>
            </c:extLst>
          </c:dPt>
          <c:cat>
            <c:strLit>
              <c:ptCount val="5"/>
              <c:pt idx="0">
                <c:v>2018</c:v>
              </c:pt>
              <c:pt idx="1">
                <c:v>2019</c:v>
              </c:pt>
              <c:pt idx="2">
                <c:v>2020</c:v>
              </c:pt>
              <c:pt idx="3">
                <c:v>2021</c:v>
              </c:pt>
              <c:pt idx="4">
                <c:v>2022</c:v>
              </c:pt>
            </c:strLit>
          </c:cat>
          <c:val>
            <c:numRef>
              <c:f>Summary_Regional!$C$24:$G$24</c:f>
              <c:numCache>
                <c:formatCode>0.00</c:formatCode>
                <c:ptCount val="5"/>
                <c:pt idx="0">
                  <c:v>0.90009664885866925</c:v>
                </c:pt>
                <c:pt idx="1">
                  <c:v>0.88746654217242449</c:v>
                </c:pt>
                <c:pt idx="2">
                  <c:v>0.85316209482798311</c:v>
                </c:pt>
                <c:pt idx="3">
                  <c:v>0.82431097090039362</c:v>
                </c:pt>
                <c:pt idx="4">
                  <c:v>0.89535939693450928</c:v>
                </c:pt>
              </c:numCache>
            </c:numRef>
          </c:val>
          <c:smooth val="0"/>
          <c:extLst>
            <c:ext xmlns:c16="http://schemas.microsoft.com/office/drawing/2014/chart" uri="{C3380CC4-5D6E-409C-BE32-E72D297353CC}">
              <c16:uniqueId val="{00000001-5EBF-423B-9F5A-DD5D05B9C87B}"/>
            </c:ext>
          </c:extLst>
        </c:ser>
        <c:ser>
          <c:idx val="2"/>
          <c:order val="1"/>
          <c:tx>
            <c:strRef>
              <c:f>Summary_Regional!$B$25</c:f>
              <c:strCache>
                <c:ptCount val="1"/>
                <c:pt idx="0">
                  <c:v>Actual Levels of Performance</c:v>
                </c:pt>
              </c:strCache>
            </c:strRef>
          </c:tx>
          <c:spPr>
            <a:ln w="28575" cap="rnd">
              <a:solidFill>
                <a:srgbClr val="00B0F0"/>
              </a:solidFill>
              <a:round/>
            </a:ln>
            <a:effectLst/>
          </c:spPr>
          <c:marker>
            <c:symbol val="circle"/>
            <c:size val="5"/>
            <c:spPr>
              <a:noFill/>
              <a:ln w="63500" cmpd="thickThin">
                <a:solidFill>
                  <a:srgbClr val="00B0F0"/>
                </a:solidFill>
              </a:ln>
              <a:effectLst/>
            </c:spPr>
          </c:marker>
          <c:cat>
            <c:strLit>
              <c:ptCount val="5"/>
              <c:pt idx="0">
                <c:v>2018</c:v>
              </c:pt>
              <c:pt idx="1">
                <c:v>2019</c:v>
              </c:pt>
              <c:pt idx="2">
                <c:v>2020</c:v>
              </c:pt>
              <c:pt idx="3">
                <c:v>2021</c:v>
              </c:pt>
              <c:pt idx="4">
                <c:v>2022</c:v>
              </c:pt>
            </c:strLit>
          </c:cat>
          <c:val>
            <c:numRef>
              <c:f>Summary_Regional!$C$25:$G$25</c:f>
              <c:numCache>
                <c:formatCode>0.00</c:formatCode>
                <c:ptCount val="5"/>
                <c:pt idx="0">
                  <c:v>0.90009664885866925</c:v>
                </c:pt>
                <c:pt idx="1">
                  <c:v>0.88746654217242449</c:v>
                </c:pt>
                <c:pt idx="2">
                  <c:v>0.85316209482798311</c:v>
                </c:pt>
                <c:pt idx="3">
                  <c:v>0.82431097090039362</c:v>
                </c:pt>
              </c:numCache>
            </c:numRef>
          </c:val>
          <c:smooth val="0"/>
          <c:extLst>
            <c:ext xmlns:c16="http://schemas.microsoft.com/office/drawing/2014/chart" uri="{C3380CC4-5D6E-409C-BE32-E72D297353CC}">
              <c16:uniqueId val="{00000002-5EBF-423B-9F5A-DD5D05B9C87B}"/>
            </c:ext>
          </c:extLst>
        </c:ser>
        <c:ser>
          <c:idx val="3"/>
          <c:order val="2"/>
          <c:tx>
            <c:strRef>
              <c:f>Summary_Regional!$B$28</c:f>
              <c:strCache>
                <c:ptCount val="1"/>
                <c:pt idx="0">
                  <c:v>Negotiated Levels of Performance</c:v>
                </c:pt>
              </c:strCache>
            </c:strRef>
          </c:tx>
          <c:spPr>
            <a:ln w="15875" cap="rnd">
              <a:solidFill>
                <a:schemeClr val="accent4">
                  <a:lumMod val="50000"/>
                </a:schemeClr>
              </a:solidFill>
              <a:round/>
            </a:ln>
            <a:effectLst/>
          </c:spPr>
          <c:marker>
            <c:symbol val="dash"/>
            <c:size val="7"/>
            <c:spPr>
              <a:noFill/>
              <a:ln w="63500" cap="rnd">
                <a:solidFill>
                  <a:schemeClr val="accent2"/>
                </a:solidFill>
                <a:round/>
              </a:ln>
              <a:effectLst/>
            </c:spPr>
          </c:marker>
          <c:cat>
            <c:strLit>
              <c:ptCount val="5"/>
              <c:pt idx="0">
                <c:v>2018</c:v>
              </c:pt>
              <c:pt idx="1">
                <c:v>2019</c:v>
              </c:pt>
              <c:pt idx="2">
                <c:v>2020</c:v>
              </c:pt>
              <c:pt idx="3">
                <c:v>2021</c:v>
              </c:pt>
              <c:pt idx="4">
                <c:v>2022</c:v>
              </c:pt>
            </c:strLit>
          </c:cat>
          <c:val>
            <c:numRef>
              <c:f>Summary_Regional!$C$28:$F$28</c:f>
              <c:numCache>
                <c:formatCode>0.00</c:formatCode>
                <c:ptCount val="4"/>
                <c:pt idx="0">
                  <c:v>0.89448332786560059</c:v>
                </c:pt>
                <c:pt idx="1">
                  <c:v>0.88437521457672119</c:v>
                </c:pt>
                <c:pt idx="2">
                  <c:v>0.85376960039138794</c:v>
                </c:pt>
                <c:pt idx="3">
                  <c:v>0.83240813016891479</c:v>
                </c:pt>
              </c:numCache>
            </c:numRef>
          </c:val>
          <c:smooth val="0"/>
          <c:extLst>
            <c:ext xmlns:c16="http://schemas.microsoft.com/office/drawing/2014/chart" uri="{C3380CC4-5D6E-409C-BE32-E72D297353CC}">
              <c16:uniqueId val="{00000003-5EBF-423B-9F5A-DD5D05B9C87B}"/>
            </c:ext>
          </c:extLst>
        </c:ser>
        <c:ser>
          <c:idx val="0"/>
          <c:order val="3"/>
          <c:tx>
            <c:strRef>
              <c:f>Summary_Regional!$B$29</c:f>
              <c:strCache>
                <c:ptCount val="1"/>
                <c:pt idx="0">
                  <c:v>Adjusted Levels of Performance</c:v>
                </c:pt>
              </c:strCache>
            </c:strRef>
          </c:tx>
          <c:spPr>
            <a:ln w="79375" cap="rnd" cmpd="dbl">
              <a:noFill/>
              <a:round/>
            </a:ln>
            <a:effectLst/>
          </c:spPr>
          <c:marker>
            <c:symbol val="circle"/>
            <c:size val="5"/>
            <c:spPr>
              <a:noFill/>
              <a:ln w="85725" cmpd="thinThick">
                <a:solidFill>
                  <a:srgbClr val="7030A0"/>
                </a:solidFill>
              </a:ln>
              <a:effectLst/>
            </c:spPr>
          </c:marker>
          <c:cat>
            <c:strLit>
              <c:ptCount val="5"/>
              <c:pt idx="0">
                <c:v>2018</c:v>
              </c:pt>
              <c:pt idx="1">
                <c:v>2019</c:v>
              </c:pt>
              <c:pt idx="2">
                <c:v>2020</c:v>
              </c:pt>
              <c:pt idx="3">
                <c:v>2021</c:v>
              </c:pt>
              <c:pt idx="4">
                <c:v>2022</c:v>
              </c:pt>
            </c:strLit>
          </c:cat>
          <c:val>
            <c:numRef>
              <c:f>Summary_Regional!$C$29:$G$29</c:f>
              <c:numCache>
                <c:formatCode>General</c:formatCode>
                <c:ptCount val="5"/>
                <c:pt idx="4" formatCode="0.00">
                  <c:v>0.89535939693450928</c:v>
                </c:pt>
              </c:numCache>
            </c:numRef>
          </c:val>
          <c:smooth val="0"/>
          <c:extLst>
            <c:ext xmlns:c16="http://schemas.microsoft.com/office/drawing/2014/chart" uri="{C3380CC4-5D6E-409C-BE32-E72D297353CC}">
              <c16:uniqueId val="{00000004-5EBF-423B-9F5A-DD5D05B9C87B}"/>
            </c:ext>
          </c:extLst>
        </c:ser>
        <c:dLbls>
          <c:showLegendKey val="0"/>
          <c:showVal val="0"/>
          <c:showCatName val="0"/>
          <c:showSerName val="0"/>
          <c:showPercent val="0"/>
          <c:showBubbleSize val="0"/>
        </c:dLbls>
        <c:smooth val="0"/>
        <c:axId val="1705434159"/>
        <c:axId val="1705434639"/>
      </c:lineChart>
      <c:catAx>
        <c:axId val="1705434159"/>
        <c:scaling>
          <c:orientation val="minMax"/>
        </c:scaling>
        <c:delete val="0"/>
        <c:axPos val="b"/>
        <c:numFmt formatCode="General" sourceLinked="0"/>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05434639"/>
        <c:crosses val="autoZero"/>
        <c:auto val="1"/>
        <c:lblAlgn val="ctr"/>
        <c:lblOffset val="100"/>
        <c:noMultiLvlLbl val="0"/>
      </c:catAx>
      <c:valAx>
        <c:axId val="1705434639"/>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in"/>
        <c:tickLblPos val="nextTo"/>
        <c:spPr>
          <a:noFill/>
          <a:ln>
            <a:solidFill>
              <a:schemeClr val="bg2">
                <a:lumMod val="90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05434159"/>
        <c:crosses val="autoZero"/>
        <c:crossBetween val="between"/>
      </c:valAx>
      <c:spPr>
        <a:noFill/>
        <a:ln>
          <a:solidFill>
            <a:schemeClr val="bg2">
              <a:lumMod val="90000"/>
            </a:schemeClr>
          </a:solidFill>
        </a:ln>
        <a:effectLst/>
      </c:spPr>
    </c:plotArea>
    <c:legend>
      <c:legendPos val="r"/>
      <c:layout>
        <c:manualLayout>
          <c:xMode val="edge"/>
          <c:yMode val="edge"/>
          <c:x val="0.67551178354300212"/>
          <c:y val="0.69366010863879191"/>
          <c:w val="0.31318971495042874"/>
          <c:h val="0.30330828484788241"/>
        </c:manualLayout>
      </c:layout>
      <c:overlay val="0"/>
      <c:spPr>
        <a:solidFill>
          <a:schemeClr val="bg1"/>
        </a:solidFill>
        <a:ln>
          <a:solidFill>
            <a:schemeClr val="bg2">
              <a:lumMod val="9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79926</xdr:colOff>
      <xdr:row>1</xdr:row>
      <xdr:rowOff>6211</xdr:rowOff>
    </xdr:from>
    <xdr:to>
      <xdr:col>18</xdr:col>
      <xdr:colOff>517939</xdr:colOff>
      <xdr:row>22</xdr:row>
      <xdr:rowOff>49697</xdr:rowOff>
    </xdr:to>
    <xdr:graphicFrame macro="">
      <xdr:nvGraphicFramePr>
        <xdr:cNvPr id="2" name="Chart 4" descr="bar chart showing components used to calculate regional assessment ">
          <a:extLst>
            <a:ext uri="{FF2B5EF4-FFF2-40B4-BE49-F238E27FC236}">
              <a16:creationId xmlns:a16="http://schemas.microsoft.com/office/drawing/2014/main" id="{10504684-BE8D-4417-BB61-CD28CE31CA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593172</xdr:colOff>
      <xdr:row>5</xdr:row>
      <xdr:rowOff>99390</xdr:rowOff>
    </xdr:from>
    <xdr:to>
      <xdr:col>9</xdr:col>
      <xdr:colOff>447261</xdr:colOff>
      <xdr:row>6</xdr:row>
      <xdr:rowOff>188567</xdr:rowOff>
    </xdr:to>
    <xdr:sp macro="" textlink="'Example Assessment'!$B$20">
      <xdr:nvSpPr>
        <xdr:cNvPr id="7" name="TextBox 6">
          <a:extLst>
            <a:ext uri="{FF2B5EF4-FFF2-40B4-BE49-F238E27FC236}">
              <a16:creationId xmlns:a16="http://schemas.microsoft.com/office/drawing/2014/main" id="{6F37919C-5606-4D70-87B3-E1A967D7197C}"/>
            </a:ext>
          </a:extLst>
        </xdr:cNvPr>
        <xdr:cNvSpPr txBox="1"/>
      </xdr:nvSpPr>
      <xdr:spPr>
        <a:xfrm>
          <a:off x="7765911" y="679173"/>
          <a:ext cx="1692828" cy="2796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7F78DEDC-52E7-45AA-9DC1-C4B52311F015}" type="TxLink">
            <a:rPr lang="en-US" sz="1100" b="0" i="0" u="none" strike="noStrike">
              <a:solidFill>
                <a:srgbClr val="000000"/>
              </a:solidFill>
              <a:latin typeface="Calibri"/>
              <a:cs typeface="Calibri"/>
            </a:rPr>
            <a:pPr algn="ctr"/>
            <a:t>Adjusted factor: 32.77%</a:t>
          </a:fld>
          <a:endParaRPr lang="en-US" sz="1400" b="1">
            <a:solidFill>
              <a:schemeClr val="bg1">
                <a:lumMod val="50000"/>
              </a:schemeClr>
            </a:solidFill>
          </a:endParaRPr>
        </a:p>
      </xdr:txBody>
    </xdr:sp>
    <xdr:clientData/>
  </xdr:twoCellAnchor>
  <xdr:twoCellAnchor>
    <xdr:from>
      <xdr:col>15</xdr:col>
      <xdr:colOff>523736</xdr:colOff>
      <xdr:row>5</xdr:row>
      <xdr:rowOff>112781</xdr:rowOff>
    </xdr:from>
    <xdr:to>
      <xdr:col>18</xdr:col>
      <xdr:colOff>287959</xdr:colOff>
      <xdr:row>6</xdr:row>
      <xdr:rowOff>201958</xdr:rowOff>
    </xdr:to>
    <xdr:sp macro="" textlink="'Example Assessment'!$B$22">
      <xdr:nvSpPr>
        <xdr:cNvPr id="10" name="TextBox 9">
          <a:extLst>
            <a:ext uri="{FF2B5EF4-FFF2-40B4-BE49-F238E27FC236}">
              <a16:creationId xmlns:a16="http://schemas.microsoft.com/office/drawing/2014/main" id="{AAE09147-D696-4928-B0F1-6AF80F212B77}"/>
            </a:ext>
          </a:extLst>
        </xdr:cNvPr>
        <xdr:cNvSpPr txBox="1"/>
      </xdr:nvSpPr>
      <xdr:spPr>
        <a:xfrm>
          <a:off x="13212693" y="692564"/>
          <a:ext cx="1602962" cy="2796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7E8A5F82-B75E-4E7E-A5CD-2EF05FC2F4AE}" type="TxLink">
            <a:rPr lang="en-US" sz="1100" b="0" i="0" u="none" strike="noStrike">
              <a:solidFill>
                <a:srgbClr val="000000"/>
              </a:solidFill>
              <a:latin typeface="Calibri"/>
              <a:cs typeface="Calibri"/>
            </a:rPr>
            <a:pPr algn="ctr"/>
            <a:t>Indicator Score: 78.9%</a:t>
          </a:fld>
          <a:endParaRPr lang="en-US" sz="1400" b="1">
            <a:solidFill>
              <a:schemeClr val="bg1">
                <a:lumMod val="50000"/>
              </a:schemeClr>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184844</xdr:colOff>
      <xdr:row>1</xdr:row>
      <xdr:rowOff>14082</xdr:rowOff>
    </xdr:from>
    <xdr:to>
      <xdr:col>18</xdr:col>
      <xdr:colOff>121620</xdr:colOff>
      <xdr:row>21</xdr:row>
      <xdr:rowOff>204858</xdr:rowOff>
    </xdr:to>
    <xdr:graphicFrame macro="">
      <xdr:nvGraphicFramePr>
        <xdr:cNvPr id="7" name="Chart 6" descr="line chart showing past and projected performance data for the time period covered in this model">
          <a:extLst>
            <a:ext uri="{FF2B5EF4-FFF2-40B4-BE49-F238E27FC236}">
              <a16:creationId xmlns:a16="http://schemas.microsoft.com/office/drawing/2014/main" id="{E68CC33C-86E2-47F7-8F9E-3869C75C24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18</xdr:col>
      <xdr:colOff>113536</xdr:colOff>
      <xdr:row>4</xdr:row>
      <xdr:rowOff>170356</xdr:rowOff>
    </xdr:to>
    <xdr:pic>
      <xdr:nvPicPr>
        <xdr:cNvPr id="2" name="Picture 1">
          <a:extLst>
            <a:ext uri="{FF2B5EF4-FFF2-40B4-BE49-F238E27FC236}">
              <a16:creationId xmlns:a16="http://schemas.microsoft.com/office/drawing/2014/main" id="{7BCC50A3-4337-4B1C-B189-6A9BD5C5DAD8}"/>
            </a:ext>
          </a:extLst>
        </xdr:cNvPr>
        <xdr:cNvPicPr>
          <a:picLocks noChangeAspect="1"/>
        </xdr:cNvPicPr>
      </xdr:nvPicPr>
      <xdr:blipFill>
        <a:blip xmlns:r="http://schemas.openxmlformats.org/officeDocument/2006/relationships" r:embed="rId1"/>
        <a:stretch>
          <a:fillRect/>
        </a:stretch>
      </xdr:blipFill>
      <xdr:spPr>
        <a:xfrm>
          <a:off x="11915775" y="361950"/>
          <a:ext cx="4990336" cy="53230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3" dT="2023-10-31T19:31:46.53" personId="{00000000-0000-0000-0000-000000000000}" id="{FFD03AAF-0016-4EAD-AC58-8422F2CED6B6}">
    <text>renaming of regions complete. The region names are used throughout for lookups, had to fix on the CALC-EST-TRGTS sheet.</text>
  </threadedComment>
</ThreadedComments>
</file>

<file path=xl/worksheets/_rels/sheet1.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hyperlink" Target="https://www.dol.gov/agencies/eta/performance/goals/gpra" TargetMode="External"/><Relationship Id="rId7" Type="http://schemas.openxmlformats.org/officeDocument/2006/relationships/comments" Target="../comments1.xml"/><Relationship Id="rId2" Type="http://schemas.openxmlformats.org/officeDocument/2006/relationships/hyperlink" Target="https://www.dol.gov/agencies/eta/performance/goals/negotiated-performance-levels" TargetMode="External"/><Relationship Id="rId1" Type="http://schemas.openxmlformats.org/officeDocument/2006/relationships/hyperlink" Target="https://www.dol.gov/agencies/eta/advisories/tegl-11-19-change-1" TargetMode="External"/><Relationship Id="rId6" Type="http://schemas.openxmlformats.org/officeDocument/2006/relationships/vmlDrawing" Target="../drawings/vmlDrawing1.vml"/><Relationship Id="rId5" Type="http://schemas.openxmlformats.org/officeDocument/2006/relationships/printerSettings" Target="../printerSettings/printerSettings1.bin"/><Relationship Id="rId4" Type="http://schemas.openxmlformats.org/officeDocument/2006/relationships/hyperlink" Target="https://www.dol.gov/agencies/eta/advisories/tegl-10-16-change-2"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30"/>
  <sheetViews>
    <sheetView zoomScale="85" zoomScaleNormal="85" workbookViewId="0"/>
  </sheetViews>
  <sheetFormatPr defaultRowHeight="15" x14ac:dyDescent="0.25"/>
  <cols>
    <col min="1" max="1" width="108.85546875" customWidth="1"/>
  </cols>
  <sheetData>
    <row r="1" spans="1:1" ht="26.25" x14ac:dyDescent="0.25">
      <c r="A1" s="2" t="s">
        <v>0</v>
      </c>
    </row>
    <row r="2" spans="1:1" ht="15.75" x14ac:dyDescent="0.25">
      <c r="A2" s="3"/>
    </row>
    <row r="3" spans="1:1" ht="15.75" x14ac:dyDescent="0.25">
      <c r="A3" s="4" t="s">
        <v>1</v>
      </c>
    </row>
    <row r="4" spans="1:1" ht="15.75" x14ac:dyDescent="0.25">
      <c r="A4" s="4"/>
    </row>
    <row r="5" spans="1:1" ht="15.75" x14ac:dyDescent="0.25">
      <c r="A5" s="4" t="s">
        <v>2</v>
      </c>
    </row>
    <row r="6" spans="1:1" ht="15.75" x14ac:dyDescent="0.25">
      <c r="A6" s="4" t="s">
        <v>3</v>
      </c>
    </row>
    <row r="7" spans="1:1" ht="15.75" x14ac:dyDescent="0.25">
      <c r="A7" s="4" t="s">
        <v>4</v>
      </c>
    </row>
    <row r="8" spans="1:1" ht="15.75" x14ac:dyDescent="0.25">
      <c r="A8" s="5" t="s">
        <v>5</v>
      </c>
    </row>
    <row r="9" spans="1:1" ht="15.75" x14ac:dyDescent="0.25">
      <c r="A9" s="5" t="s">
        <v>6</v>
      </c>
    </row>
    <row r="10" spans="1:1" ht="15.75" x14ac:dyDescent="0.25">
      <c r="A10" s="4" t="s">
        <v>7</v>
      </c>
    </row>
    <row r="11" spans="1:1" ht="15.75" x14ac:dyDescent="0.25">
      <c r="A11" s="5" t="s">
        <v>8</v>
      </c>
    </row>
    <row r="12" spans="1:1" ht="15.75" x14ac:dyDescent="0.25">
      <c r="A12" s="5" t="s">
        <v>9</v>
      </c>
    </row>
    <row r="13" spans="1:1" ht="15" customHeight="1" x14ac:dyDescent="0.25">
      <c r="A13" s="4" t="s">
        <v>10</v>
      </c>
    </row>
    <row r="14" spans="1:1" ht="15.75" x14ac:dyDescent="0.25">
      <c r="A14" s="6"/>
    </row>
    <row r="15" spans="1:1" ht="15.75" x14ac:dyDescent="0.25">
      <c r="A15" s="4" t="s">
        <v>11</v>
      </c>
    </row>
    <row r="16" spans="1:1" ht="15.75" x14ac:dyDescent="0.25">
      <c r="A16" s="4"/>
    </row>
    <row r="17" spans="1:1" x14ac:dyDescent="0.25">
      <c r="A17" s="339" t="s">
        <v>12</v>
      </c>
    </row>
    <row r="18" spans="1:1" x14ac:dyDescent="0.25">
      <c r="A18" s="339"/>
    </row>
    <row r="19" spans="1:1" x14ac:dyDescent="0.25">
      <c r="A19" s="339"/>
    </row>
    <row r="20" spans="1:1" ht="47.25" customHeight="1" x14ac:dyDescent="0.25">
      <c r="A20" s="339"/>
    </row>
    <row r="21" spans="1:1" ht="15.75" x14ac:dyDescent="0.25">
      <c r="A21" s="4"/>
    </row>
    <row r="22" spans="1:1" ht="15.75" x14ac:dyDescent="0.25">
      <c r="A22" s="3" t="s">
        <v>13</v>
      </c>
    </row>
    <row r="23" spans="1:1" ht="15.75" x14ac:dyDescent="0.25">
      <c r="A23" s="4" t="s">
        <v>14</v>
      </c>
    </row>
    <row r="24" spans="1:1" x14ac:dyDescent="0.25">
      <c r="A24" s="7" t="s">
        <v>15</v>
      </c>
    </row>
    <row r="25" spans="1:1" ht="15.75" x14ac:dyDescent="0.25">
      <c r="A25" s="4" t="s">
        <v>16</v>
      </c>
    </row>
    <row r="26" spans="1:1" x14ac:dyDescent="0.25">
      <c r="A26" s="307" t="s">
        <v>17</v>
      </c>
    </row>
    <row r="27" spans="1:1" ht="15.75" x14ac:dyDescent="0.25">
      <c r="A27" s="4" t="s">
        <v>18</v>
      </c>
    </row>
    <row r="28" spans="1:1" x14ac:dyDescent="0.25">
      <c r="A28" s="7" t="s">
        <v>19</v>
      </c>
    </row>
    <row r="29" spans="1:1" ht="15.75" x14ac:dyDescent="0.25">
      <c r="A29" s="4" t="s">
        <v>20</v>
      </c>
    </row>
    <row r="30" spans="1:1" x14ac:dyDescent="0.25">
      <c r="A30" s="7" t="s">
        <v>21</v>
      </c>
    </row>
  </sheetData>
  <mergeCells count="1">
    <mergeCell ref="A17:A20"/>
  </mergeCells>
  <hyperlinks>
    <hyperlink ref="A26" r:id="rId1" xr:uid="{D6ACFBF0-17FE-4405-AD55-6BCB49E39FBC}"/>
    <hyperlink ref="A28" r:id="rId2" display="https://www.dol.gov/agencies/eta/performance/goals/negotiated-performance-levels" xr:uid="{2C160CA3-B33E-4B39-8A2A-C841E0A57D04}"/>
    <hyperlink ref="A30" r:id="rId3" xr:uid="{50405CF7-7D40-4146-B684-D87359E209B0}"/>
    <hyperlink ref="A24" r:id="rId4" xr:uid="{735AF62C-282B-47F2-95A7-3112A022F8A2}"/>
  </hyperlinks>
  <pageMargins left="0.7" right="0.7" top="0.75" bottom="0.75" header="0.3" footer="0.3"/>
  <pageSetup orientation="portrait" r:id="rId5"/>
  <legacy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F8D1A-04F7-4A6F-984B-D537771333C5}">
  <sheetPr codeName="Sheet28">
    <tabColor rgb="FF92D050"/>
  </sheetPr>
  <dimension ref="B1:AI925"/>
  <sheetViews>
    <sheetView zoomScale="145" zoomScaleNormal="145" workbookViewId="0">
      <pane ySplit="7" topLeftCell="A8" activePane="bottomLeft" state="frozen"/>
      <selection activeCell="J47" sqref="J47"/>
      <selection pane="bottomLeft" activeCell="B8" sqref="B8"/>
    </sheetView>
  </sheetViews>
  <sheetFormatPr defaultColWidth="9.140625" defaultRowHeight="15" x14ac:dyDescent="0.25"/>
  <cols>
    <col min="1" max="1" width="1.42578125" customWidth="1"/>
    <col min="2" max="2" width="11.5703125" bestFit="1" customWidth="1"/>
    <col min="3" max="3" width="8.5703125" style="260" customWidth="1"/>
    <col min="4" max="4" width="0.85546875" style="260" customWidth="1"/>
    <col min="5" max="5" width="11.5703125" bestFit="1" customWidth="1"/>
    <col min="6" max="6" width="8.5703125" style="261" customWidth="1"/>
    <col min="7" max="7" width="0.7109375" style="255" customWidth="1"/>
    <col min="8" max="8" width="0.85546875" customWidth="1"/>
    <col min="9" max="9" width="11.85546875" style="261" bestFit="1" customWidth="1"/>
    <col min="10" max="10" width="6.5703125" style="257" customWidth="1"/>
    <col min="11" max="11" width="0.7109375" style="261" customWidth="1"/>
    <col min="12" max="12" width="11.85546875" bestFit="1" customWidth="1"/>
    <col min="13" max="13" width="8" style="257" customWidth="1"/>
    <col min="14" max="14" width="1" style="262" customWidth="1"/>
    <col min="15" max="15" width="0.85546875" customWidth="1"/>
    <col min="16" max="16" width="11.5703125" style="263" customWidth="1"/>
    <col min="17" max="17" width="12.28515625" bestFit="1" customWidth="1"/>
    <col min="18" max="18" width="0.85546875" customWidth="1"/>
    <col min="19" max="19" width="11.85546875" style="264" bestFit="1" customWidth="1"/>
    <col min="20" max="20" width="11.85546875" customWidth="1"/>
    <col min="21" max="21" width="0.85546875" style="261" customWidth="1"/>
    <col min="22" max="22" width="0.5703125" style="255" customWidth="1"/>
    <col min="23" max="23" width="11.85546875" bestFit="1" customWidth="1"/>
    <col min="24" max="24" width="8.5703125" style="261" customWidth="1"/>
    <col min="25" max="25" width="0.85546875" style="257" customWidth="1"/>
    <col min="26" max="26" width="11.85546875" style="261" bestFit="1" customWidth="1"/>
    <col min="28" max="29" width="1" customWidth="1"/>
    <col min="30" max="30" width="11.85546875" bestFit="1" customWidth="1"/>
    <col min="31" max="31" width="9.140625" customWidth="1"/>
    <col min="32" max="32" width="0.7109375" customWidth="1"/>
    <col min="33" max="33" width="11.85546875" bestFit="1" customWidth="1"/>
    <col min="35" max="35" width="0.7109375" customWidth="1"/>
  </cols>
  <sheetData>
    <row r="1" spans="2:35" ht="7.5" customHeight="1" thickBot="1" x14ac:dyDescent="0.3">
      <c r="C1" s="248"/>
      <c r="D1" s="248"/>
      <c r="F1" s="248"/>
      <c r="G1"/>
      <c r="I1" s="248"/>
      <c r="J1"/>
      <c r="K1" s="248"/>
      <c r="M1"/>
      <c r="N1" s="249"/>
      <c r="P1" s="249"/>
      <c r="S1" s="250"/>
      <c r="U1" s="250"/>
      <c r="V1"/>
      <c r="X1" s="250"/>
      <c r="Y1"/>
      <c r="Z1" s="250"/>
    </row>
    <row r="2" spans="2:35" ht="15" customHeight="1" x14ac:dyDescent="0.25">
      <c r="B2" s="365" t="s">
        <v>197</v>
      </c>
      <c r="C2" s="366"/>
      <c r="D2" s="366"/>
      <c r="E2" s="366"/>
      <c r="F2" s="366"/>
      <c r="G2" s="366"/>
      <c r="H2" s="366"/>
      <c r="I2" s="366"/>
      <c r="J2" s="366"/>
      <c r="K2" s="367"/>
      <c r="M2"/>
      <c r="N2"/>
      <c r="P2"/>
      <c r="S2"/>
      <c r="U2"/>
      <c r="V2"/>
      <c r="X2" s="250"/>
      <c r="Y2"/>
      <c r="Z2" s="250"/>
    </row>
    <row r="3" spans="2:35" ht="15.75" thickBot="1" x14ac:dyDescent="0.3">
      <c r="B3" s="368"/>
      <c r="C3" s="369"/>
      <c r="D3" s="369"/>
      <c r="E3" s="369"/>
      <c r="F3" s="369"/>
      <c r="G3" s="369"/>
      <c r="H3" s="369"/>
      <c r="I3" s="369"/>
      <c r="J3" s="369"/>
      <c r="K3" s="370"/>
      <c r="M3"/>
      <c r="N3"/>
      <c r="P3"/>
      <c r="S3"/>
      <c r="U3"/>
      <c r="V3"/>
      <c r="X3" s="250"/>
      <c r="Y3"/>
      <c r="Z3" s="250"/>
    </row>
    <row r="4" spans="2:35" ht="7.5" customHeight="1" thickBot="1" x14ac:dyDescent="0.35">
      <c r="B4" s="251"/>
      <c r="C4" s="252"/>
      <c r="D4" s="252"/>
      <c r="E4" s="251"/>
      <c r="F4" s="252"/>
      <c r="G4" s="251"/>
      <c r="H4" s="251"/>
      <c r="I4" s="252"/>
      <c r="J4" s="251"/>
      <c r="K4" s="252"/>
      <c r="L4" s="251"/>
      <c r="M4" s="251"/>
      <c r="N4" s="253"/>
      <c r="O4" s="251"/>
      <c r="P4" s="253"/>
      <c r="Q4" s="251"/>
      <c r="R4" s="251"/>
      <c r="S4" s="252"/>
      <c r="T4" s="251"/>
      <c r="U4" s="252"/>
      <c r="V4" s="251"/>
      <c r="W4" s="251"/>
      <c r="X4" s="252"/>
      <c r="Y4" s="251"/>
      <c r="Z4" s="252"/>
    </row>
    <row r="5" spans="2:35" ht="41.25" customHeight="1" thickBot="1" x14ac:dyDescent="0.3">
      <c r="B5" s="359" t="s">
        <v>179</v>
      </c>
      <c r="C5" s="360"/>
      <c r="D5" s="360"/>
      <c r="E5" s="360"/>
      <c r="F5" s="360"/>
      <c r="G5" s="361"/>
      <c r="I5" s="359" t="s">
        <v>180</v>
      </c>
      <c r="J5" s="360"/>
      <c r="K5" s="360"/>
      <c r="L5" s="360"/>
      <c r="M5" s="360"/>
      <c r="N5" s="361"/>
      <c r="P5" s="359" t="s">
        <v>181</v>
      </c>
      <c r="Q5" s="360"/>
      <c r="R5" s="360"/>
      <c r="S5" s="360"/>
      <c r="T5" s="360"/>
      <c r="U5" s="361"/>
      <c r="V5"/>
      <c r="W5" s="359" t="s">
        <v>182</v>
      </c>
      <c r="X5" s="360"/>
      <c r="Y5" s="360"/>
      <c r="Z5" s="360"/>
      <c r="AA5" s="360"/>
      <c r="AB5" s="361"/>
      <c r="AD5" s="359" t="s">
        <v>112</v>
      </c>
      <c r="AE5" s="360"/>
      <c r="AF5" s="360"/>
      <c r="AG5" s="360"/>
      <c r="AH5" s="360"/>
      <c r="AI5" s="361"/>
    </row>
    <row r="6" spans="2:35" ht="16.5" thickBot="1" x14ac:dyDescent="0.3">
      <c r="B6" s="362" t="s">
        <v>183</v>
      </c>
      <c r="C6" s="363"/>
      <c r="D6" s="364"/>
      <c r="E6" s="362" t="s">
        <v>184</v>
      </c>
      <c r="F6" s="363"/>
      <c r="G6" s="364"/>
      <c r="I6" s="362" t="s">
        <v>183</v>
      </c>
      <c r="J6" s="363"/>
      <c r="K6" s="364"/>
      <c r="L6" s="362" t="s">
        <v>184</v>
      </c>
      <c r="M6" s="363"/>
      <c r="N6" s="364"/>
      <c r="P6" s="362" t="s">
        <v>183</v>
      </c>
      <c r="Q6" s="363"/>
      <c r="R6" s="364"/>
      <c r="S6" s="362" t="s">
        <v>184</v>
      </c>
      <c r="T6" s="363"/>
      <c r="U6" s="364"/>
      <c r="V6"/>
      <c r="W6" s="362" t="s">
        <v>183</v>
      </c>
      <c r="X6" s="363"/>
      <c r="Y6" s="364"/>
      <c r="Z6" s="362" t="s">
        <v>184</v>
      </c>
      <c r="AA6" s="363"/>
      <c r="AB6" s="364"/>
      <c r="AD6" s="362" t="s">
        <v>183</v>
      </c>
      <c r="AE6" s="363"/>
      <c r="AF6" s="364"/>
      <c r="AG6" s="362" t="s">
        <v>184</v>
      </c>
      <c r="AH6" s="363"/>
      <c r="AI6" s="364"/>
    </row>
    <row r="7" spans="2:35" s="254" customFormat="1" ht="24" customHeight="1" thickBot="1" x14ac:dyDescent="0.3">
      <c r="B7" s="265" t="s">
        <v>86</v>
      </c>
      <c r="C7" s="283" t="s">
        <v>185</v>
      </c>
      <c r="D7" s="266"/>
      <c r="E7" s="265" t="s">
        <v>86</v>
      </c>
      <c r="F7" s="283" t="s">
        <v>185</v>
      </c>
      <c r="G7" s="267"/>
      <c r="H7"/>
      <c r="I7" s="265" t="s">
        <v>86</v>
      </c>
      <c r="J7" s="283" t="s">
        <v>185</v>
      </c>
      <c r="K7" s="266"/>
      <c r="L7" s="265" t="s">
        <v>86</v>
      </c>
      <c r="M7" s="283" t="s">
        <v>185</v>
      </c>
      <c r="N7" s="267"/>
      <c r="O7"/>
      <c r="P7" s="265" t="s">
        <v>86</v>
      </c>
      <c r="Q7" s="283" t="s">
        <v>185</v>
      </c>
      <c r="R7" s="266"/>
      <c r="S7" s="265" t="s">
        <v>86</v>
      </c>
      <c r="T7" s="283" t="s">
        <v>185</v>
      </c>
      <c r="U7" s="267"/>
      <c r="V7"/>
      <c r="W7" s="265" t="s">
        <v>86</v>
      </c>
      <c r="X7" s="283" t="s">
        <v>185</v>
      </c>
      <c r="Y7" s="266"/>
      <c r="Z7" s="265" t="s">
        <v>86</v>
      </c>
      <c r="AA7" s="283" t="s">
        <v>185</v>
      </c>
      <c r="AB7" s="267"/>
      <c r="AD7" s="265" t="s">
        <v>86</v>
      </c>
      <c r="AE7" s="283" t="s">
        <v>185</v>
      </c>
      <c r="AF7" s="266"/>
      <c r="AG7" s="265" t="s">
        <v>86</v>
      </c>
      <c r="AH7" s="283" t="s">
        <v>185</v>
      </c>
      <c r="AI7" s="267"/>
    </row>
    <row r="8" spans="2:35" ht="15.75" thickBot="1" x14ac:dyDescent="0.3">
      <c r="B8" s="272" t="str">
        <f>BTS!$C9</f>
        <v>R07-West</v>
      </c>
      <c r="C8" s="276">
        <f t="shared" ref="C8:C19" ca="1" si="0">SUMPRODUCT((INDIRECT("'Annual_q2er_youth'!$B$2:$B$61")="Region "&amp;SUMPRODUCT((INDIRECT("'BTS'!$C$3:$C$14")=B8)*(INDIRECT("'BTS'!$A$3:$A$14"))))*(INDIRECT("'Annual_q2er_youth'!$A$2:$A$61")=2021)*(INDIRECT("'Annual_q2er_youth'!$D$2:$D$61")))</f>
        <v>0.85416666666666663</v>
      </c>
      <c r="D8">
        <f t="shared" ref="D8:D19" ca="1" si="1">_xlfn.RANK.AVG(C8, C$8:C$19, 0)</f>
        <v>1</v>
      </c>
      <c r="E8" s="272" t="str">
        <f>BTS!$C10</f>
        <v>R08-SouthCentral</v>
      </c>
      <c r="F8" s="276">
        <f t="shared" ref="F8:F19" ca="1" si="2">SUMPRODUCT((INDIRECT("'Annual_q2er_youth'!$B$2:$B$61")="Region "&amp;SUMPRODUCT((INDIRECT("'BTS'!$C$3:$C$14")=E8)*(INDIRECT("'BTS'!$A$3:$A$14"))))*(INDIRECT("'Annual_q2er_youth'!$A$2:$A$61")=2022)*(INDIRECT("'Annual_q2er_youth'!$D$2:$D$61")))</f>
        <v>0.84761904761904761</v>
      </c>
      <c r="G8">
        <f t="shared" ref="G8:G19" ca="1" si="3">_xlfn.RANK.AVG(F8, F$8:F$19, 0)</f>
        <v>1</v>
      </c>
      <c r="I8" s="272" t="str">
        <f>BTS!$C9</f>
        <v>R07-West</v>
      </c>
      <c r="J8" s="276">
        <f t="shared" ref="J8:J19" ca="1" si="4">SUMPRODUCT((INDIRECT("'Annual_q4er_youth'!$B$2:$B$61")="Region "&amp;SUMPRODUCT((INDIRECT("'BTS'!$C$3:$C$14")=I8)*(INDIRECT("'BTS'!$A$3:$A$14"))))*(INDIRECT("'Annual_q4er_dw'!$A$2:$A$61")=2021)*(INDIRECT("'Annual_q4er_dw'!$D$2:$D$61")))</f>
        <v>0.82858187134502925</v>
      </c>
      <c r="K8">
        <f t="shared" ref="K8:K19" ca="1" si="5">_xlfn.RANK.AVG(J8, J$8:J$19, 0)</f>
        <v>1</v>
      </c>
      <c r="L8" s="272" t="str">
        <f>BTS!$C13</f>
        <v>R11-SouthWest</v>
      </c>
      <c r="M8" s="276">
        <f t="shared" ref="M8:M19" ca="1" si="6">SUMPRODUCT((INDIRECT("'Annual_q4er_youth'!$B$2:$B$61")="Region "&amp;SUMPRODUCT((INDIRECT("'BTS'!$C$3:$C$14")=L8)*(INDIRECT("'BTS'!$A$3:$A$14"))))*(INDIRECT("'Annual_q4er_youth'!$A$2:$A$61")=2022)*(INDIRECT("'Annual_q4er_youth'!$D$2:$D$61")))</f>
        <v>0.86569518982309679</v>
      </c>
      <c r="N8">
        <f t="shared" ref="N8:N19" ca="1" si="7">_xlfn.RANK.AVG(M8, M$8:M$19, 0)</f>
        <v>2</v>
      </c>
      <c r="P8" s="272" t="str">
        <f>BTS!$C10</f>
        <v>R08-SouthCentral</v>
      </c>
      <c r="Q8" s="277">
        <f t="shared" ref="Q8:Q19" ca="1" si="8">SUMPRODUCT((INDIRECT("'Annual_me_youth'!$B$2:$B$61")="Region "&amp;SUMPRODUCT((INDIRECT("'BTS'!$C$3:$C$14")=P8)*(INDIRECT("'BTS'!$A$3:$A$14"))))*(INDIRECT("'Annual_me_youth'!$A$2:$A$61")=2021)*(INDIRECT("'Annual_me_youth'!$D$2:$D$61")))</f>
        <v>4022.5849609375</v>
      </c>
      <c r="R8">
        <f t="shared" ref="R8:R19" ca="1" si="9">_xlfn.RANK.AVG(Q8, Q$8:Q$19, 0)</f>
        <v>1</v>
      </c>
      <c r="S8" s="272" t="str">
        <f>BTS!$C12</f>
        <v>R10-Southern</v>
      </c>
      <c r="T8" s="277">
        <f t="shared" ref="T8:T19" ca="1" si="10">SUMPRODUCT((INDIRECT("'Annual_me_youth'!$B$2:$B$61")="Region "&amp;SUMPRODUCT((INDIRECT("'BTS'!$C$3:$C$14")=S8)*(INDIRECT("'BTS'!$A$3:$A$14"))))*(INDIRECT("'Annual_me_youth'!$A$2:$A$61")=2022)*(INDIRECT("'Annual_me_youth'!$D$2:$D$61")))</f>
        <v>7280.55517578125</v>
      </c>
      <c r="U8">
        <f t="shared" ref="U8:U19" ca="1" si="11">_xlfn.RANK.AVG(T8, T$8:T$19, 0)</f>
        <v>1</v>
      </c>
      <c r="V8"/>
      <c r="W8" s="272" t="str">
        <f>BTS!$C5</f>
        <v>R03-NorthEast</v>
      </c>
      <c r="X8" s="276">
        <f t="shared" ref="X8:X19" ca="1" si="12">SUMPRODUCT((INDIRECT("'Annual_cred_youth'!$B$2:$B$61")="Region "&amp;SUMPRODUCT((INDIRECT("'BTS'!$C$3:$C$14")=W8)*(INDIRECT("'BTS'!$A$3:$A$14"))))*(INDIRECT("'Annual_cred_youth'!$A$2:$A$61")=2021)*(INDIRECT("'Annual_cred_youth'!$D$2:$D$61")))</f>
        <v>0.80436311000827132</v>
      </c>
      <c r="Y8">
        <f t="shared" ref="Y8:Y19" ca="1" si="13">_xlfn.RANK.AVG(X8, X$8:X$19, 0)</f>
        <v>1</v>
      </c>
      <c r="Z8" s="272" t="str">
        <f>BTS!$C8</f>
        <v>R06-Eastern</v>
      </c>
      <c r="AA8" s="276">
        <f t="shared" ref="AA8:AA19" ca="1" si="14">SUMPRODUCT((INDIRECT("'Annual_cred_youth'!$B$2:$B$61")="Region "&amp;SUMPRODUCT((INDIRECT("'BTS'!$C$3:$C$14")=Z8)*(INDIRECT("'BTS'!$A$3:$A$14"))))*(INDIRECT("'Annual_cred_youth'!$A$2:$A$61")=2022)*(INDIRECT("'Annual_cred_youth'!$D$2:$D$61")))</f>
        <v>0.63528138528138522</v>
      </c>
      <c r="AB8">
        <f t="shared" ref="AB8:AB19" ca="1" si="15">_xlfn.RANK.AVG(AA8, AA$8:AA$19, 0)</f>
        <v>9</v>
      </c>
      <c r="AD8" s="272" t="str">
        <f>BTS!$C5</f>
        <v>R03-NorthEast</v>
      </c>
      <c r="AE8" s="276">
        <f t="shared" ref="AE8:AE19" ca="1" si="16">SUMPRODUCT((INDIRECT("'Annual_msg_youth'!$B$2:$B$61")="Region "&amp;SUMPRODUCT((INDIRECT("'BTS'!$C$3:$C$14")=AD8)*(INDIRECT("'BTS'!$A$3:$A$14"))))*(INDIRECT("'Annual_msg_youth'!$A$2:$A$61")=2021)*(INDIRECT("'Annual_msg_youth'!$D$2:$D$61")))</f>
        <v>0.36612128749995537</v>
      </c>
      <c r="AF8">
        <f t="shared" ref="AF8:AF19" ca="1" si="17">_xlfn.RANK.AVG(AE8, AE$8:AE$19, 0)</f>
        <v>1</v>
      </c>
      <c r="AG8" s="272" t="str">
        <f>BTS!$C11</f>
        <v>R09-SouthEast</v>
      </c>
      <c r="AH8" s="276">
        <f t="shared" ref="AH8:AH19" ca="1" si="18">SUMPRODUCT((INDIRECT("'Annual_msg_youth'!$B$2:$B$61")="Region "&amp;SUMPRODUCT((INDIRECT("'BTS'!$C$3:$C$14")=AG8)*(INDIRECT("'BTS'!$A$3:$A$14"))))*(INDIRECT("'Annual_msg_youth'!$A$2:$A$61")=2022)*(INDIRECT("'Annual_msg_youth'!$D$2:$D$61")))</f>
        <v>0.38398383225969435</v>
      </c>
      <c r="AI8" s="183">
        <f t="shared" ref="AI8:AI19" ca="1" si="19">_xlfn.RANK.AVG(AH8, AH$8:AH$19, 0)</f>
        <v>3</v>
      </c>
    </row>
    <row r="9" spans="2:35" ht="15.75" thickBot="1" x14ac:dyDescent="0.3">
      <c r="B9" s="117" t="str">
        <f>BTS!$C11</f>
        <v>R09-SouthEast</v>
      </c>
      <c r="C9" s="273">
        <f t="shared" ca="1" si="0"/>
        <v>0.84375</v>
      </c>
      <c r="D9">
        <f t="shared" ca="1" si="1"/>
        <v>2</v>
      </c>
      <c r="E9" s="117" t="str">
        <f>BTS!$C9</f>
        <v>R07-West</v>
      </c>
      <c r="F9" s="273">
        <f t="shared" ca="1" si="2"/>
        <v>0.83624708624708621</v>
      </c>
      <c r="G9">
        <f t="shared" ca="1" si="3"/>
        <v>2</v>
      </c>
      <c r="I9" s="117" t="str">
        <f>BTS!$C5</f>
        <v>R03-NorthEast</v>
      </c>
      <c r="J9" s="273">
        <f t="shared" ca="1" si="4"/>
        <v>0.82329988851727987</v>
      </c>
      <c r="K9">
        <f t="shared" ca="1" si="5"/>
        <v>2</v>
      </c>
      <c r="L9" s="117" t="str">
        <f>BTS!$C7</f>
        <v>R05-Central</v>
      </c>
      <c r="M9" s="273">
        <f t="shared" ca="1" si="6"/>
        <v>0.84820911572503932</v>
      </c>
      <c r="N9">
        <f t="shared" ca="1" si="7"/>
        <v>3</v>
      </c>
      <c r="P9" s="117" t="str">
        <f>BTS!$C11</f>
        <v>R09-SouthEast</v>
      </c>
      <c r="Q9" s="274">
        <f t="shared" ca="1" si="8"/>
        <v>3994.463623046875</v>
      </c>
      <c r="R9">
        <f t="shared" ca="1" si="9"/>
        <v>2</v>
      </c>
      <c r="S9" s="117" t="str">
        <f>BTS!$C11</f>
        <v>R09-SouthEast</v>
      </c>
      <c r="T9" s="274">
        <f t="shared" ca="1" si="10"/>
        <v>3913.027587890625</v>
      </c>
      <c r="U9">
        <f t="shared" ca="1" si="11"/>
        <v>3</v>
      </c>
      <c r="V9"/>
      <c r="W9" s="117" t="str">
        <f>BTS!$C6</f>
        <v>R04-WestCentral</v>
      </c>
      <c r="X9" s="273">
        <f t="shared" ca="1" si="12"/>
        <v>0.79646796916533757</v>
      </c>
      <c r="Y9">
        <f t="shared" ca="1" si="13"/>
        <v>2</v>
      </c>
      <c r="Z9" s="117" t="str">
        <f>BTS!$C5</f>
        <v>R03-NorthEast</v>
      </c>
      <c r="AA9" s="273">
        <f t="shared" ca="1" si="14"/>
        <v>0.7605443542943543</v>
      </c>
      <c r="AB9">
        <f t="shared" ca="1" si="15"/>
        <v>2</v>
      </c>
      <c r="AD9" s="117" t="str">
        <f>BTS!$C3</f>
        <v>R01-NorthWest</v>
      </c>
      <c r="AE9" s="273">
        <f t="shared" ca="1" si="16"/>
        <v>0.329289582247415</v>
      </c>
      <c r="AF9">
        <f t="shared" ca="1" si="17"/>
        <v>2</v>
      </c>
      <c r="AG9" s="117" t="str">
        <f>BTS!$C10</f>
        <v>R08-SouthCentral</v>
      </c>
      <c r="AH9" s="273">
        <f t="shared" ca="1" si="18"/>
        <v>0.30302684903748739</v>
      </c>
      <c r="AI9" s="183">
        <f t="shared" ca="1" si="19"/>
        <v>6</v>
      </c>
    </row>
    <row r="10" spans="2:35" ht="15.75" thickBot="1" x14ac:dyDescent="0.3">
      <c r="B10" s="117" t="str">
        <f>BTS!$C13</f>
        <v>R11-SouthWest</v>
      </c>
      <c r="C10" s="273">
        <f t="shared" ca="1" si="0"/>
        <v>0.84319620253164551</v>
      </c>
      <c r="D10">
        <f t="shared" ca="1" si="1"/>
        <v>3</v>
      </c>
      <c r="E10" s="117" t="str">
        <f>BTS!$C13</f>
        <v>R11-SouthWest</v>
      </c>
      <c r="F10" s="273">
        <f t="shared" ca="1" si="2"/>
        <v>0.82951965669988925</v>
      </c>
      <c r="G10">
        <f t="shared" ca="1" si="3"/>
        <v>3</v>
      </c>
      <c r="I10" s="117" t="str">
        <f>BTS!$C7</f>
        <v>R05-Central</v>
      </c>
      <c r="J10" s="273">
        <f t="shared" ca="1" si="4"/>
        <v>0.79986514159911226</v>
      </c>
      <c r="K10">
        <f t="shared" ca="1" si="5"/>
        <v>3</v>
      </c>
      <c r="L10" s="117" t="str">
        <f>BTS!$C10</f>
        <v>R08-SouthCentral</v>
      </c>
      <c r="M10" s="273">
        <f t="shared" ca="1" si="6"/>
        <v>0.83750000000000002</v>
      </c>
      <c r="N10">
        <f t="shared" ca="1" si="7"/>
        <v>6</v>
      </c>
      <c r="P10" s="117" t="str">
        <f>BTS!$C9</f>
        <v>R07-West</v>
      </c>
      <c r="Q10" s="274">
        <f t="shared" ca="1" si="8"/>
        <v>3910.357421875</v>
      </c>
      <c r="R10">
        <f t="shared" ca="1" si="9"/>
        <v>3</v>
      </c>
      <c r="S10" s="117" t="str">
        <f>BTS!$C5</f>
        <v>R03-NorthEast</v>
      </c>
      <c r="T10" s="274">
        <f t="shared" ca="1" si="10"/>
        <v>3200.396240234375</v>
      </c>
      <c r="U10">
        <f t="shared" ca="1" si="11"/>
        <v>8</v>
      </c>
      <c r="V10"/>
      <c r="W10" s="117" t="str">
        <f>BTS!$C8</f>
        <v>R06-Eastern</v>
      </c>
      <c r="X10" s="273">
        <f t="shared" ca="1" si="12"/>
        <v>0.78571428571428581</v>
      </c>
      <c r="Y10">
        <f t="shared" ca="1" si="13"/>
        <v>3</v>
      </c>
      <c r="Z10" s="117" t="str">
        <f>BTS!$C7</f>
        <v>R05-Central</v>
      </c>
      <c r="AA10" s="273">
        <f t="shared" ca="1" si="14"/>
        <v>0.70793378995433787</v>
      </c>
      <c r="AB10">
        <f t="shared" ca="1" si="15"/>
        <v>4</v>
      </c>
      <c r="AD10" s="117" t="str">
        <f>BTS!$C11</f>
        <v>R09-SouthEast</v>
      </c>
      <c r="AE10" s="273">
        <f t="shared" ca="1" si="16"/>
        <v>0.30871058100659621</v>
      </c>
      <c r="AF10">
        <f t="shared" ca="1" si="17"/>
        <v>3</v>
      </c>
      <c r="AG10" s="117" t="str">
        <f>BTS!$C12</f>
        <v>R10-Southern</v>
      </c>
      <c r="AH10" s="273">
        <f t="shared" ca="1" si="18"/>
        <v>0.27884615384615385</v>
      </c>
      <c r="AI10" s="183">
        <f t="shared" ca="1" si="19"/>
        <v>8</v>
      </c>
    </row>
    <row r="11" spans="2:35" ht="15.75" thickBot="1" x14ac:dyDescent="0.3">
      <c r="B11" s="117" t="str">
        <f>BTS!$C10</f>
        <v>R08-SouthCentral</v>
      </c>
      <c r="C11" s="273">
        <f t="shared" ca="1" si="0"/>
        <v>0.81845238095238093</v>
      </c>
      <c r="D11">
        <f t="shared" ca="1" si="1"/>
        <v>4</v>
      </c>
      <c r="E11" s="117" t="str">
        <f>BTS!$C12</f>
        <v>R10-Southern</v>
      </c>
      <c r="F11" s="273">
        <f t="shared" ca="1" si="2"/>
        <v>0.81770833333333326</v>
      </c>
      <c r="G11">
        <f t="shared" ca="1" si="3"/>
        <v>4</v>
      </c>
      <c r="I11" s="117" t="str">
        <f>BTS!$C14</f>
        <v>R12-Marion</v>
      </c>
      <c r="J11" s="273">
        <f t="shared" ca="1" si="4"/>
        <v>0.78484015984015976</v>
      </c>
      <c r="K11">
        <f t="shared" ca="1" si="5"/>
        <v>4</v>
      </c>
      <c r="L11" s="117" t="str">
        <f>BTS!$C11</f>
        <v>R09-SouthEast</v>
      </c>
      <c r="M11" s="273">
        <f t="shared" ca="1" si="6"/>
        <v>0.84546703296703296</v>
      </c>
      <c r="N11">
        <f t="shared" ca="1" si="7"/>
        <v>4</v>
      </c>
      <c r="P11" s="117" t="str">
        <f>BTS!$C13</f>
        <v>R11-SouthWest</v>
      </c>
      <c r="Q11" s="274">
        <f t="shared" ca="1" si="8"/>
        <v>3529.11376953125</v>
      </c>
      <c r="R11">
        <f t="shared" ca="1" si="9"/>
        <v>4</v>
      </c>
      <c r="S11" s="117" t="str">
        <f>BTS!$C6</f>
        <v>R04-WestCentral</v>
      </c>
      <c r="T11" s="274">
        <f t="shared" ca="1" si="10"/>
        <v>3039.159912109375</v>
      </c>
      <c r="U11">
        <f t="shared" ca="1" si="11"/>
        <v>9</v>
      </c>
      <c r="V11"/>
      <c r="W11" s="117" t="str">
        <f>BTS!$C13</f>
        <v>R11-SouthWest</v>
      </c>
      <c r="X11" s="273">
        <f t="shared" ca="1" si="12"/>
        <v>0.76428571428571423</v>
      </c>
      <c r="Y11">
        <f t="shared" ca="1" si="13"/>
        <v>4</v>
      </c>
      <c r="Z11" s="117" t="str">
        <f>BTS!$C9</f>
        <v>R07-West</v>
      </c>
      <c r="AA11" s="273">
        <f t="shared" ca="1" si="14"/>
        <v>0.70362970362970367</v>
      </c>
      <c r="AB11">
        <f t="shared" ca="1" si="15"/>
        <v>5</v>
      </c>
      <c r="AD11" s="117" t="str">
        <f>BTS!$C7</f>
        <v>R05-Central</v>
      </c>
      <c r="AE11" s="273">
        <f t="shared" ca="1" si="16"/>
        <v>0.28065467478484862</v>
      </c>
      <c r="AF11">
        <f t="shared" ca="1" si="17"/>
        <v>4</v>
      </c>
      <c r="AG11" s="117" t="str">
        <f>BTS!$C13</f>
        <v>R11-SouthWest</v>
      </c>
      <c r="AH11" s="273">
        <f t="shared" ca="1" si="18"/>
        <v>0.40212662424200885</v>
      </c>
      <c r="AI11" s="183">
        <f t="shared" ca="1" si="19"/>
        <v>2</v>
      </c>
    </row>
    <row r="12" spans="2:35" ht="15.75" thickBot="1" x14ac:dyDescent="0.3">
      <c r="B12" s="117" t="str">
        <f>BTS!$C12</f>
        <v>R10-Southern</v>
      </c>
      <c r="C12" s="273">
        <f t="shared" ca="1" si="0"/>
        <v>0.8125</v>
      </c>
      <c r="D12">
        <f t="shared" ca="1" si="1"/>
        <v>5</v>
      </c>
      <c r="E12" s="117" t="str">
        <f>BTS!$C11</f>
        <v>R09-SouthEast</v>
      </c>
      <c r="F12" s="273">
        <f t="shared" ca="1" si="2"/>
        <v>0.8038202739289696</v>
      </c>
      <c r="G12">
        <f t="shared" ca="1" si="3"/>
        <v>5</v>
      </c>
      <c r="I12" s="117" t="str">
        <f>BTS!$C4</f>
        <v>R02-Northern</v>
      </c>
      <c r="J12" s="273">
        <f t="shared" ca="1" si="4"/>
        <v>0.73691793190636157</v>
      </c>
      <c r="K12">
        <f t="shared" ca="1" si="5"/>
        <v>5</v>
      </c>
      <c r="L12" s="117" t="str">
        <f>BTS!$C6</f>
        <v>R04-WestCentral</v>
      </c>
      <c r="M12" s="273">
        <f t="shared" ca="1" si="6"/>
        <v>0.86645961045171949</v>
      </c>
      <c r="N12">
        <f t="shared" ca="1" si="7"/>
        <v>1</v>
      </c>
      <c r="P12" s="117" t="str">
        <f>BTS!$C12</f>
        <v>R10-Southern</v>
      </c>
      <c r="Q12" s="274">
        <f t="shared" ca="1" si="8"/>
        <v>3442.02490234375</v>
      </c>
      <c r="R12">
        <f t="shared" ca="1" si="9"/>
        <v>5</v>
      </c>
      <c r="S12" s="117" t="str">
        <f>BTS!$C10</f>
        <v>R08-SouthCentral</v>
      </c>
      <c r="T12" s="274">
        <f t="shared" ca="1" si="10"/>
        <v>3834.797607421875</v>
      </c>
      <c r="U12">
        <f t="shared" ca="1" si="11"/>
        <v>4</v>
      </c>
      <c r="V12"/>
      <c r="W12" s="117" t="str">
        <f>BTS!$C7</f>
        <v>R05-Central</v>
      </c>
      <c r="X12" s="273">
        <f t="shared" ca="1" si="12"/>
        <v>0.71761017346460387</v>
      </c>
      <c r="Y12">
        <f t="shared" ca="1" si="13"/>
        <v>5</v>
      </c>
      <c r="Z12" s="117" t="str">
        <f>BTS!$C13</f>
        <v>R11-SouthWest</v>
      </c>
      <c r="AA12" s="273">
        <f t="shared" ca="1" si="14"/>
        <v>0.66287586287586286</v>
      </c>
      <c r="AB12">
        <f t="shared" ca="1" si="15"/>
        <v>7</v>
      </c>
      <c r="AD12" s="117" t="str">
        <f>BTS!$C14</f>
        <v>R12-Marion</v>
      </c>
      <c r="AE12" s="273">
        <f t="shared" ca="1" si="16"/>
        <v>0.27984299402333745</v>
      </c>
      <c r="AF12">
        <f t="shared" ca="1" si="17"/>
        <v>5</v>
      </c>
      <c r="AG12" s="117" t="str">
        <f>BTS!$C9</f>
        <v>R07-West</v>
      </c>
      <c r="AH12" s="273">
        <f t="shared" ca="1" si="18"/>
        <v>0.2886111111111111</v>
      </c>
      <c r="AI12" s="183">
        <f t="shared" ca="1" si="19"/>
        <v>7</v>
      </c>
    </row>
    <row r="13" spans="2:35" ht="15.75" thickBot="1" x14ac:dyDescent="0.3">
      <c r="B13" s="117" t="str">
        <f>BTS!$C14</f>
        <v>R12-Marion</v>
      </c>
      <c r="C13" s="273">
        <f t="shared" ca="1" si="0"/>
        <v>0.8069245309622215</v>
      </c>
      <c r="D13">
        <f t="shared" ca="1" si="1"/>
        <v>6</v>
      </c>
      <c r="E13" s="117" t="str">
        <f>BTS!$C5</f>
        <v>R03-NorthEast</v>
      </c>
      <c r="F13" s="273">
        <f t="shared" ca="1" si="2"/>
        <v>0.78803041920609407</v>
      </c>
      <c r="G13">
        <f t="shared" ca="1" si="3"/>
        <v>6</v>
      </c>
      <c r="I13" s="117" t="str">
        <f>BTS!$C3</f>
        <v>R01-NorthWest</v>
      </c>
      <c r="J13" s="273">
        <f t="shared" ca="1" si="4"/>
        <v>0.72927401545822601</v>
      </c>
      <c r="K13">
        <f t="shared" ca="1" si="5"/>
        <v>6</v>
      </c>
      <c r="L13" s="117" t="str">
        <f>BTS!$C4</f>
        <v>R02-Northern</v>
      </c>
      <c r="M13" s="273">
        <f t="shared" ca="1" si="6"/>
        <v>0.82739638846593078</v>
      </c>
      <c r="N13">
        <f t="shared" ca="1" si="7"/>
        <v>8</v>
      </c>
      <c r="P13" s="117" t="str">
        <f>BTS!$C7</f>
        <v>R05-Central</v>
      </c>
      <c r="Q13" s="274">
        <f t="shared" ca="1" si="8"/>
        <v>3424.87744140625</v>
      </c>
      <c r="R13">
        <f t="shared" ca="1" si="9"/>
        <v>6</v>
      </c>
      <c r="S13" s="117" t="str">
        <f>BTS!$C9</f>
        <v>R07-West</v>
      </c>
      <c r="T13" s="274">
        <f t="shared" ca="1" si="10"/>
        <v>4012.878662109375</v>
      </c>
      <c r="U13">
        <f t="shared" ca="1" si="11"/>
        <v>2</v>
      </c>
      <c r="V13"/>
      <c r="W13" s="117" t="str">
        <f>BTS!$C12</f>
        <v>R10-Southern</v>
      </c>
      <c r="X13" s="273">
        <f t="shared" ca="1" si="12"/>
        <v>0.71250000000000002</v>
      </c>
      <c r="Y13">
        <f t="shared" ca="1" si="13"/>
        <v>6</v>
      </c>
      <c r="Z13" s="117" t="str">
        <f>BTS!$C4</f>
        <v>R02-Northern</v>
      </c>
      <c r="AA13" s="273">
        <f t="shared" ca="1" si="14"/>
        <v>0.66902761213489104</v>
      </c>
      <c r="AB13">
        <f t="shared" ca="1" si="15"/>
        <v>6</v>
      </c>
      <c r="AD13" s="117" t="str">
        <f>BTS!$C6</f>
        <v>R04-WestCentral</v>
      </c>
      <c r="AE13" s="273">
        <f t="shared" ca="1" si="16"/>
        <v>0.24689637995718142</v>
      </c>
      <c r="AF13">
        <f t="shared" ca="1" si="17"/>
        <v>6</v>
      </c>
      <c r="AG13" s="117" t="str">
        <f>BTS!$C3</f>
        <v>R01-NorthWest</v>
      </c>
      <c r="AH13" s="273">
        <f t="shared" ca="1" si="18"/>
        <v>0.34993177088312954</v>
      </c>
      <c r="AI13" s="183">
        <f t="shared" ca="1" si="19"/>
        <v>5</v>
      </c>
    </row>
    <row r="14" spans="2:35" ht="15.75" thickBot="1" x14ac:dyDescent="0.3">
      <c r="B14" s="117" t="str">
        <f>BTS!$C7</f>
        <v>R05-Central</v>
      </c>
      <c r="C14" s="273">
        <f t="shared" ca="1" si="0"/>
        <v>0.80089125312055254</v>
      </c>
      <c r="D14">
        <f t="shared" ca="1" si="1"/>
        <v>7</v>
      </c>
      <c r="E14" s="117" t="str">
        <f>BTS!$C4</f>
        <v>R02-Northern</v>
      </c>
      <c r="F14" s="273">
        <f t="shared" ca="1" si="2"/>
        <v>0.77713452088452095</v>
      </c>
      <c r="G14">
        <f t="shared" ca="1" si="3"/>
        <v>7</v>
      </c>
      <c r="I14" s="117" t="str">
        <f>BTS!$C13</f>
        <v>R11-SouthWest</v>
      </c>
      <c r="J14" s="273">
        <f t="shared" ca="1" si="4"/>
        <v>0.72572463768115947</v>
      </c>
      <c r="K14">
        <f t="shared" ca="1" si="5"/>
        <v>7</v>
      </c>
      <c r="L14" s="117" t="str">
        <f>BTS!$C3</f>
        <v>R01-NorthWest</v>
      </c>
      <c r="M14" s="273">
        <f t="shared" ca="1" si="6"/>
        <v>0.80646308791009347</v>
      </c>
      <c r="N14">
        <f t="shared" ca="1" si="7"/>
        <v>9</v>
      </c>
      <c r="P14" s="117" t="str">
        <f>BTS!$C14</f>
        <v>R12-Marion</v>
      </c>
      <c r="Q14" s="274">
        <f t="shared" ca="1" si="8"/>
        <v>3187.918701171875</v>
      </c>
      <c r="R14">
        <f t="shared" ca="1" si="9"/>
        <v>7</v>
      </c>
      <c r="S14" s="117" t="str">
        <f>BTS!$C3</f>
        <v>R01-NorthWest</v>
      </c>
      <c r="T14" s="274">
        <f t="shared" ca="1" si="10"/>
        <v>3407.219970703125</v>
      </c>
      <c r="U14">
        <f t="shared" ca="1" si="11"/>
        <v>5</v>
      </c>
      <c r="V14"/>
      <c r="W14" s="117" t="str">
        <f>BTS!$C9</f>
        <v>R07-West</v>
      </c>
      <c r="X14" s="273">
        <f t="shared" ca="1" si="12"/>
        <v>0.6873647186147186</v>
      </c>
      <c r="Y14">
        <f t="shared" ca="1" si="13"/>
        <v>7</v>
      </c>
      <c r="Z14" s="117" t="str">
        <f>BTS!$C14</f>
        <v>R12-Marion</v>
      </c>
      <c r="AA14" s="273">
        <f t="shared" ca="1" si="14"/>
        <v>0.66209150326797384</v>
      </c>
      <c r="AB14">
        <f t="shared" ca="1" si="15"/>
        <v>8</v>
      </c>
      <c r="AD14" s="117" t="str">
        <f>BTS!$C13</f>
        <v>R11-SouthWest</v>
      </c>
      <c r="AE14" s="273">
        <f t="shared" ca="1" si="16"/>
        <v>0.23393946819518302</v>
      </c>
      <c r="AF14">
        <f t="shared" ca="1" si="17"/>
        <v>7</v>
      </c>
      <c r="AG14" s="117" t="str">
        <f>BTS!$C8</f>
        <v>R06-Eastern</v>
      </c>
      <c r="AH14" s="273">
        <f t="shared" ca="1" si="18"/>
        <v>8.1603128054740959E-2</v>
      </c>
      <c r="AI14" s="183">
        <f t="shared" ca="1" si="19"/>
        <v>12</v>
      </c>
    </row>
    <row r="15" spans="2:35" ht="15.75" thickBot="1" x14ac:dyDescent="0.3">
      <c r="B15" s="117" t="str">
        <f>BTS!$C3</f>
        <v>R01-NorthWest</v>
      </c>
      <c r="C15" s="273">
        <f t="shared" ca="1" si="0"/>
        <v>0.77192467974215329</v>
      </c>
      <c r="D15">
        <f t="shared" ca="1" si="1"/>
        <v>8</v>
      </c>
      <c r="E15" s="117" t="str">
        <f>BTS!$C3</f>
        <v>R01-NorthWest</v>
      </c>
      <c r="F15" s="273">
        <f t="shared" ca="1" si="2"/>
        <v>0.75514247293972803</v>
      </c>
      <c r="G15">
        <f t="shared" ca="1" si="3"/>
        <v>8</v>
      </c>
      <c r="I15" s="117" t="str">
        <f>BTS!$C12</f>
        <v>R10-Southern</v>
      </c>
      <c r="J15" s="273">
        <f t="shared" ca="1" si="4"/>
        <v>0.72409476376362902</v>
      </c>
      <c r="K15">
        <f t="shared" ca="1" si="5"/>
        <v>8</v>
      </c>
      <c r="L15" s="117" t="str">
        <f>BTS!$C12</f>
        <v>R10-Southern</v>
      </c>
      <c r="M15" s="273">
        <f t="shared" ca="1" si="6"/>
        <v>0.82916666666666672</v>
      </c>
      <c r="N15">
        <f t="shared" ca="1" si="7"/>
        <v>7</v>
      </c>
      <c r="P15" s="117" t="str">
        <f>BTS!$C3</f>
        <v>R01-NorthWest</v>
      </c>
      <c r="Q15" s="274">
        <f t="shared" ca="1" si="8"/>
        <v>2870.123779296875</v>
      </c>
      <c r="R15">
        <f t="shared" ca="1" si="9"/>
        <v>8</v>
      </c>
      <c r="S15" s="117" t="str">
        <f>BTS!$C4</f>
        <v>R02-Northern</v>
      </c>
      <c r="T15" s="274">
        <f t="shared" ca="1" si="10"/>
        <v>3245.4287109375</v>
      </c>
      <c r="U15">
        <f t="shared" ca="1" si="11"/>
        <v>7</v>
      </c>
      <c r="V15"/>
      <c r="W15" s="117" t="str">
        <f>BTS!$C14</f>
        <v>R12-Marion</v>
      </c>
      <c r="X15" s="273">
        <f t="shared" ca="1" si="12"/>
        <v>0.67033005617977526</v>
      </c>
      <c r="Y15">
        <f t="shared" ca="1" si="13"/>
        <v>8</v>
      </c>
      <c r="Z15" s="117" t="str">
        <f>BTS!$C10</f>
        <v>R08-SouthCentral</v>
      </c>
      <c r="AA15" s="273">
        <f t="shared" ca="1" si="14"/>
        <v>0.72499999999999998</v>
      </c>
      <c r="AB15">
        <f t="shared" ca="1" si="15"/>
        <v>3</v>
      </c>
      <c r="AD15" s="117" t="str">
        <f>BTS!$C4</f>
        <v>R02-Northern</v>
      </c>
      <c r="AE15" s="273">
        <f t="shared" ca="1" si="16"/>
        <v>0.22016772505416132</v>
      </c>
      <c r="AF15">
        <f t="shared" ca="1" si="17"/>
        <v>8</v>
      </c>
      <c r="AG15" s="117" t="str">
        <f>BTS!$C4</f>
        <v>R02-Northern</v>
      </c>
      <c r="AH15" s="273">
        <f t="shared" ca="1" si="18"/>
        <v>0.2315125987293121</v>
      </c>
      <c r="AI15" s="183">
        <f t="shared" ca="1" si="19"/>
        <v>10</v>
      </c>
    </row>
    <row r="16" spans="2:35" ht="15.75" thickBot="1" x14ac:dyDescent="0.3">
      <c r="B16" s="117" t="str">
        <f>BTS!$C4</f>
        <v>R02-Northern</v>
      </c>
      <c r="C16" s="273">
        <f t="shared" ca="1" si="0"/>
        <v>0.75624335380542118</v>
      </c>
      <c r="D16">
        <f t="shared" ca="1" si="1"/>
        <v>9</v>
      </c>
      <c r="E16" s="117" t="str">
        <f>BTS!$C7</f>
        <v>R05-Central</v>
      </c>
      <c r="F16" s="273">
        <f t="shared" ca="1" si="2"/>
        <v>0.72987967914438501</v>
      </c>
      <c r="G16">
        <f t="shared" ca="1" si="3"/>
        <v>9</v>
      </c>
      <c r="I16" s="117" t="str">
        <f>BTS!$C10</f>
        <v>R08-SouthCentral</v>
      </c>
      <c r="J16" s="273">
        <f t="shared" ca="1" si="4"/>
        <v>0.72161228864015248</v>
      </c>
      <c r="K16">
        <f t="shared" ca="1" si="5"/>
        <v>9</v>
      </c>
      <c r="L16" s="117" t="str">
        <f>BTS!$C14</f>
        <v>R12-Marion</v>
      </c>
      <c r="M16" s="273">
        <f t="shared" ca="1" si="6"/>
        <v>0.77869455615783645</v>
      </c>
      <c r="N16">
        <f t="shared" ca="1" si="7"/>
        <v>10</v>
      </c>
      <c r="P16" s="117" t="str">
        <f>BTS!$C5</f>
        <v>R03-NorthEast</v>
      </c>
      <c r="Q16" s="274">
        <f t="shared" ca="1" si="8"/>
        <v>2726.012451171875</v>
      </c>
      <c r="R16">
        <f t="shared" ca="1" si="9"/>
        <v>9</v>
      </c>
      <c r="S16" s="117" t="str">
        <f>BTS!$C13</f>
        <v>R11-SouthWest</v>
      </c>
      <c r="T16" s="274">
        <f t="shared" ca="1" si="10"/>
        <v>3378.131103515625</v>
      </c>
      <c r="U16">
        <f t="shared" ca="1" si="11"/>
        <v>6</v>
      </c>
      <c r="V16"/>
      <c r="W16" s="117" t="str">
        <f>BTS!$C3</f>
        <v>R01-NorthWest</v>
      </c>
      <c r="X16" s="273">
        <f t="shared" ca="1" si="12"/>
        <v>0.58924785513941591</v>
      </c>
      <c r="Y16">
        <f t="shared" ca="1" si="13"/>
        <v>9</v>
      </c>
      <c r="Z16" s="117" t="str">
        <f>BTS!$C3</f>
        <v>R01-NorthWest</v>
      </c>
      <c r="AA16" s="273">
        <f t="shared" ca="1" si="14"/>
        <v>0.54403484098672727</v>
      </c>
      <c r="AB16">
        <f t="shared" ca="1" si="15"/>
        <v>11</v>
      </c>
      <c r="AD16" s="117" t="str">
        <f>BTS!$C12</f>
        <v>R10-Southern</v>
      </c>
      <c r="AE16" s="273">
        <f t="shared" ca="1" si="16"/>
        <v>0.21666666666666667</v>
      </c>
      <c r="AF16">
        <f t="shared" ca="1" si="17"/>
        <v>9</v>
      </c>
      <c r="AG16" s="117" t="str">
        <f>BTS!$C7</f>
        <v>R05-Central</v>
      </c>
      <c r="AH16" s="273">
        <f t="shared" ca="1" si="18"/>
        <v>0.43738354774814292</v>
      </c>
      <c r="AI16" s="183">
        <f t="shared" ca="1" si="19"/>
        <v>1</v>
      </c>
    </row>
    <row r="17" spans="2:35" ht="15.75" thickBot="1" x14ac:dyDescent="0.3">
      <c r="B17" s="117" t="str">
        <f>BTS!$C6</f>
        <v>R04-WestCentral</v>
      </c>
      <c r="C17" s="273">
        <f t="shared" ca="1" si="0"/>
        <v>0.74069027526092757</v>
      </c>
      <c r="D17">
        <f t="shared" ca="1" si="1"/>
        <v>10</v>
      </c>
      <c r="E17" s="117" t="str">
        <f>BTS!$C6</f>
        <v>R04-WestCentral</v>
      </c>
      <c r="F17" s="273">
        <f t="shared" ca="1" si="2"/>
        <v>0.72109441602728053</v>
      </c>
      <c r="G17">
        <f t="shared" ca="1" si="3"/>
        <v>10</v>
      </c>
      <c r="I17" s="117" t="str">
        <f>BTS!$C11</f>
        <v>R09-SouthEast</v>
      </c>
      <c r="J17" s="273">
        <f t="shared" ca="1" si="4"/>
        <v>0.70719696969696966</v>
      </c>
      <c r="K17">
        <f t="shared" ca="1" si="5"/>
        <v>10</v>
      </c>
      <c r="L17" s="117" t="str">
        <f>BTS!$C5</f>
        <v>R03-NorthEast</v>
      </c>
      <c r="M17" s="273">
        <f t="shared" ca="1" si="6"/>
        <v>0.84381091617933723</v>
      </c>
      <c r="N17">
        <f t="shared" ca="1" si="7"/>
        <v>5</v>
      </c>
      <c r="P17" s="117" t="str">
        <f>BTS!$C4</f>
        <v>R02-Northern</v>
      </c>
      <c r="Q17" s="274">
        <f t="shared" ca="1" si="8"/>
        <v>2630.11376953125</v>
      </c>
      <c r="R17">
        <f t="shared" ca="1" si="9"/>
        <v>10</v>
      </c>
      <c r="S17" s="117" t="str">
        <f>BTS!$C7</f>
        <v>R05-Central</v>
      </c>
      <c r="T17" s="274">
        <f t="shared" ca="1" si="10"/>
        <v>2744.0986328125</v>
      </c>
      <c r="U17">
        <f t="shared" ca="1" si="11"/>
        <v>10</v>
      </c>
      <c r="V17"/>
      <c r="W17" s="117" t="str">
        <f>BTS!$C10</f>
        <v>R08-SouthCentral</v>
      </c>
      <c r="X17" s="273">
        <f t="shared" ca="1" si="12"/>
        <v>0.58333333333333326</v>
      </c>
      <c r="Y17">
        <f t="shared" ca="1" si="13"/>
        <v>10</v>
      </c>
      <c r="Z17" s="117" t="str">
        <f>BTS!$C6</f>
        <v>R04-WestCentral</v>
      </c>
      <c r="AA17" s="273">
        <f t="shared" ca="1" si="14"/>
        <v>0.58248716153127922</v>
      </c>
      <c r="AB17">
        <f t="shared" ca="1" si="15"/>
        <v>10</v>
      </c>
      <c r="AD17" s="117" t="str">
        <f>BTS!$C10</f>
        <v>R08-SouthCentral</v>
      </c>
      <c r="AE17" s="273">
        <f t="shared" ca="1" si="16"/>
        <v>0.16980733082706767</v>
      </c>
      <c r="AF17">
        <f t="shared" ca="1" si="17"/>
        <v>10</v>
      </c>
      <c r="AG17" s="117" t="str">
        <f>BTS!$C6</f>
        <v>R04-WestCentral</v>
      </c>
      <c r="AH17" s="273">
        <f t="shared" ca="1" si="18"/>
        <v>0.27403655399017374</v>
      </c>
      <c r="AI17" s="183">
        <f t="shared" ca="1" si="19"/>
        <v>9</v>
      </c>
    </row>
    <row r="18" spans="2:35" ht="15.75" thickBot="1" x14ac:dyDescent="0.3">
      <c r="B18" s="117" t="str">
        <f>BTS!$C8</f>
        <v>R06-Eastern</v>
      </c>
      <c r="C18" s="273">
        <f t="shared" ca="1" si="0"/>
        <v>0.72922077922077921</v>
      </c>
      <c r="D18">
        <f t="shared" ca="1" si="1"/>
        <v>11</v>
      </c>
      <c r="E18" s="117" t="str">
        <f>BTS!$C8</f>
        <v>R06-Eastern</v>
      </c>
      <c r="F18" s="273">
        <f t="shared" ca="1" si="2"/>
        <v>0.71719426406926401</v>
      </c>
      <c r="G18">
        <f t="shared" ca="1" si="3"/>
        <v>11</v>
      </c>
      <c r="I18" s="117" t="str">
        <f>BTS!$C8</f>
        <v>R06-Eastern</v>
      </c>
      <c r="J18" s="273">
        <f t="shared" ca="1" si="4"/>
        <v>0.70218829900943125</v>
      </c>
      <c r="K18">
        <f t="shared" ca="1" si="5"/>
        <v>11</v>
      </c>
      <c r="L18" s="117" t="str">
        <f>BTS!$C9</f>
        <v>R07-West</v>
      </c>
      <c r="M18" s="273">
        <f t="shared" ca="1" si="6"/>
        <v>0.65517815517815514</v>
      </c>
      <c r="N18">
        <f t="shared" ca="1" si="7"/>
        <v>12</v>
      </c>
      <c r="P18" s="117" t="str">
        <f>BTS!$C6</f>
        <v>R04-WestCentral</v>
      </c>
      <c r="Q18" s="274">
        <f t="shared" ca="1" si="8"/>
        <v>2372.5</v>
      </c>
      <c r="R18">
        <f t="shared" ca="1" si="9"/>
        <v>11</v>
      </c>
      <c r="S18" s="117" t="str">
        <f>BTS!$C8</f>
        <v>R06-Eastern</v>
      </c>
      <c r="T18" s="274">
        <f t="shared" ca="1" si="10"/>
        <v>1379.3411865234375</v>
      </c>
      <c r="U18">
        <f t="shared" ca="1" si="11"/>
        <v>12</v>
      </c>
      <c r="V18"/>
      <c r="W18" s="117" t="str">
        <f>BTS!$C11</f>
        <v>R09-SouthEast</v>
      </c>
      <c r="X18" s="273">
        <f t="shared" ca="1" si="12"/>
        <v>0.54464285714285721</v>
      </c>
      <c r="Y18">
        <f t="shared" ca="1" si="13"/>
        <v>11</v>
      </c>
      <c r="Z18" s="117" t="str">
        <f>BTS!$C11</f>
        <v>R09-SouthEast</v>
      </c>
      <c r="AA18" s="273">
        <f t="shared" ca="1" si="14"/>
        <v>0.53030303030303028</v>
      </c>
      <c r="AB18">
        <f t="shared" ca="1" si="15"/>
        <v>12</v>
      </c>
      <c r="AD18" s="117" t="str">
        <f>BTS!$C8</f>
        <v>R06-Eastern</v>
      </c>
      <c r="AE18" s="273">
        <f t="shared" ca="1" si="16"/>
        <v>0.16920049390338016</v>
      </c>
      <c r="AF18">
        <f t="shared" ca="1" si="17"/>
        <v>11</v>
      </c>
      <c r="AG18" s="117" t="str">
        <f>BTS!$C14</f>
        <v>R12-Marion</v>
      </c>
      <c r="AH18" s="273">
        <f t="shared" ca="1" si="18"/>
        <v>0.1799149773545782</v>
      </c>
      <c r="AI18" s="183">
        <f t="shared" ca="1" si="19"/>
        <v>11</v>
      </c>
    </row>
    <row r="19" spans="2:35" ht="15.75" thickBot="1" x14ac:dyDescent="0.3">
      <c r="B19" s="275" t="str">
        <f>BTS!$C5</f>
        <v>R03-NorthEast</v>
      </c>
      <c r="C19" s="276">
        <f t="shared" ca="1" si="0"/>
        <v>0.72617587876501277</v>
      </c>
      <c r="D19">
        <f t="shared" ca="1" si="1"/>
        <v>12</v>
      </c>
      <c r="E19" s="275" t="str">
        <f>BTS!$C14</f>
        <v>R12-Marion</v>
      </c>
      <c r="F19" s="276">
        <f t="shared" ca="1" si="2"/>
        <v>0.69875794010889292</v>
      </c>
      <c r="G19">
        <f t="shared" ca="1" si="3"/>
        <v>12</v>
      </c>
      <c r="I19" s="275" t="str">
        <f>BTS!$C6</f>
        <v>R04-WestCentral</v>
      </c>
      <c r="J19" s="276">
        <f t="shared" ca="1" si="4"/>
        <v>0.66462669208621061</v>
      </c>
      <c r="K19">
        <f t="shared" ca="1" si="5"/>
        <v>12</v>
      </c>
      <c r="L19" s="275" t="str">
        <f>BTS!$C8</f>
        <v>R06-Eastern</v>
      </c>
      <c r="M19" s="276">
        <f t="shared" ca="1" si="6"/>
        <v>0.71317640692640694</v>
      </c>
      <c r="N19">
        <f t="shared" ca="1" si="7"/>
        <v>11</v>
      </c>
      <c r="P19" s="275" t="str">
        <f>BTS!$C8</f>
        <v>R06-Eastern</v>
      </c>
      <c r="Q19" s="277">
        <f t="shared" ca="1" si="8"/>
        <v>1616.8699951171875</v>
      </c>
      <c r="R19">
        <f t="shared" ca="1" si="9"/>
        <v>12</v>
      </c>
      <c r="S19" s="275" t="str">
        <f>BTS!$C14</f>
        <v>R12-Marion</v>
      </c>
      <c r="T19" s="277">
        <f t="shared" ca="1" si="10"/>
        <v>1791.3687744140625</v>
      </c>
      <c r="U19">
        <f t="shared" ca="1" si="11"/>
        <v>11</v>
      </c>
      <c r="V19"/>
      <c r="W19" s="275" t="str">
        <f>BTS!$C4</f>
        <v>R02-Northern</v>
      </c>
      <c r="X19" s="276">
        <f t="shared" ca="1" si="12"/>
        <v>0.51380944331755685</v>
      </c>
      <c r="Y19">
        <f t="shared" ca="1" si="13"/>
        <v>12</v>
      </c>
      <c r="Z19" s="275" t="str">
        <f>BTS!$C12</f>
        <v>R10-Southern</v>
      </c>
      <c r="AA19" s="276">
        <f t="shared" ca="1" si="14"/>
        <v>0.83333333333333337</v>
      </c>
      <c r="AB19">
        <f t="shared" ca="1" si="15"/>
        <v>1</v>
      </c>
      <c r="AD19" s="275" t="str">
        <f>BTS!$C9</f>
        <v>R07-West</v>
      </c>
      <c r="AE19" s="276">
        <f t="shared" ca="1" si="16"/>
        <v>0.15989146189368661</v>
      </c>
      <c r="AF19">
        <f t="shared" ca="1" si="17"/>
        <v>12</v>
      </c>
      <c r="AG19" s="275" t="str">
        <f>BTS!$C5</f>
        <v>R03-NorthEast</v>
      </c>
      <c r="AH19" s="276">
        <f t="shared" ca="1" si="18"/>
        <v>0.35225520559744128</v>
      </c>
      <c r="AI19" s="183">
        <f t="shared" ca="1" si="19"/>
        <v>4</v>
      </c>
    </row>
    <row r="20" spans="2:35" x14ac:dyDescent="0.25">
      <c r="C20"/>
      <c r="D20"/>
      <c r="F20"/>
      <c r="G20"/>
      <c r="I20"/>
      <c r="J20"/>
      <c r="K20"/>
      <c r="M20"/>
      <c r="N20"/>
      <c r="P20"/>
      <c r="S20"/>
      <c r="U20"/>
      <c r="V20"/>
      <c r="X20"/>
      <c r="Y20"/>
      <c r="Z20"/>
    </row>
    <row r="21" spans="2:35" ht="15.75" thickBot="1" x14ac:dyDescent="0.3">
      <c r="C21"/>
      <c r="D21"/>
      <c r="F21"/>
      <c r="G21"/>
      <c r="I21"/>
      <c r="J21"/>
      <c r="K21"/>
      <c r="M21"/>
      <c r="N21"/>
      <c r="P21"/>
      <c r="S21"/>
      <c r="U21"/>
      <c r="V21"/>
      <c r="X21"/>
      <c r="Y21"/>
      <c r="Z21"/>
    </row>
    <row r="22" spans="2:35" ht="15.75" thickBot="1" x14ac:dyDescent="0.3">
      <c r="B22" s="185" t="s">
        <v>186</v>
      </c>
      <c r="C22" s="270">
        <f ca="1">MEDIAN(C8:C19)</f>
        <v>0.80390789204138702</v>
      </c>
      <c r="D22" s="268"/>
      <c r="E22" s="269" t="s">
        <v>186</v>
      </c>
      <c r="F22" s="270">
        <f ca="1">MEDIAN(F8:F19)</f>
        <v>0.78258247004530745</v>
      </c>
      <c r="G22"/>
      <c r="I22" s="185" t="s">
        <v>186</v>
      </c>
      <c r="J22" s="270">
        <f ca="1">MEDIAN(J8:J19)</f>
        <v>0.72749932656969274</v>
      </c>
      <c r="K22" s="268"/>
      <c r="L22" s="269" t="s">
        <v>186</v>
      </c>
      <c r="M22" s="270">
        <f ca="1">MEDIAN(M8:M19)</f>
        <v>0.83333333333333337</v>
      </c>
      <c r="N22"/>
      <c r="P22" s="185" t="s">
        <v>186</v>
      </c>
      <c r="Q22" s="271">
        <f ca="1">MEDIAN(Q8:Q19)</f>
        <v>3306.3980712890625</v>
      </c>
      <c r="R22" s="268"/>
      <c r="S22" s="269" t="s">
        <v>186</v>
      </c>
      <c r="T22" s="271">
        <f ca="1">MEDIAN(T8:T19)</f>
        <v>3311.7799072265625</v>
      </c>
      <c r="U22"/>
      <c r="V22"/>
      <c r="W22" s="185" t="s">
        <v>186</v>
      </c>
      <c r="X22" s="270">
        <f ca="1">MEDIAN(X8:X19)</f>
        <v>0.69993235930735931</v>
      </c>
      <c r="Y22" s="268"/>
      <c r="Z22" s="269" t="s">
        <v>186</v>
      </c>
      <c r="AA22" s="270">
        <f ca="1">MEDIAN(AA8:AA19)</f>
        <v>0.66595173750537695</v>
      </c>
      <c r="AD22" s="185" t="s">
        <v>186</v>
      </c>
      <c r="AE22" s="270">
        <f ca="1">MEDIAN(AE8:AE19)</f>
        <v>0.24041792407618223</v>
      </c>
      <c r="AF22" s="268"/>
      <c r="AG22" s="269" t="s">
        <v>186</v>
      </c>
      <c r="AH22" s="270">
        <f ca="1">MEDIAN(AH8:AH19)</f>
        <v>0.29581898007429924</v>
      </c>
    </row>
    <row r="23" spans="2:35" x14ac:dyDescent="0.25">
      <c r="C23"/>
      <c r="D23"/>
      <c r="F23"/>
      <c r="G23"/>
      <c r="I23"/>
      <c r="J23"/>
      <c r="K23"/>
      <c r="M23"/>
      <c r="N23"/>
      <c r="P23"/>
      <c r="S23"/>
      <c r="U23"/>
      <c r="V23"/>
      <c r="X23"/>
      <c r="Y23"/>
      <c r="Z23"/>
    </row>
    <row r="24" spans="2:35" x14ac:dyDescent="0.25">
      <c r="B24" t="s">
        <v>187</v>
      </c>
      <c r="C24" s="89">
        <f ca="1">_xlfn.QUARTILE.EXC(C8:C19, 1)</f>
        <v>0.744578544897051</v>
      </c>
      <c r="D24" s="89"/>
      <c r="E24" s="89"/>
      <c r="F24" s="89">
        <f t="shared" ref="F24" ca="1" si="20">_xlfn.QUARTILE.EXC(F8:F19, 1)</f>
        <v>0.72329073180655667</v>
      </c>
      <c r="G24"/>
      <c r="I24"/>
      <c r="J24" s="89">
        <f ca="1">_xlfn.QUARTILE.EXC(J8:J19, 1)</f>
        <v>0.71080079943276542</v>
      </c>
      <c r="K24" s="89"/>
      <c r="L24" s="89"/>
      <c r="M24" s="89">
        <f t="shared" ref="M24" ca="1" si="21">_xlfn.QUARTILE.EXC(M8:M19, 1)</f>
        <v>0.78563668909590068</v>
      </c>
      <c r="N24"/>
      <c r="P24"/>
      <c r="Q24" s="89">
        <f ca="1">_xlfn.QUARTILE.EXC(Q8:Q19, 1)</f>
        <v>2654.0884399414063</v>
      </c>
      <c r="R24" s="89"/>
      <c r="S24" s="89"/>
      <c r="T24" s="89">
        <f t="shared" ref="T24" ca="1" si="22">_xlfn.QUARTILE.EXC(T8:T19, 1)</f>
        <v>2817.8639526367188</v>
      </c>
      <c r="U24"/>
      <c r="V24"/>
      <c r="X24" s="89">
        <f ca="1">_xlfn.QUARTILE.EXC(X8:X19, 1)</f>
        <v>0.58481196378485389</v>
      </c>
      <c r="Y24" s="89"/>
      <c r="Z24" s="89"/>
      <c r="AA24" s="89">
        <f t="shared" ref="AA24" ca="1" si="23">_xlfn.QUARTILE.EXC(AA8:AA19, 1)</f>
        <v>0.59568571746880572</v>
      </c>
      <c r="AE24" s="89">
        <f ca="1">_xlfn.QUARTILE.EXC(AE8:AE19, 1)</f>
        <v>0.18152216478696742</v>
      </c>
      <c r="AF24" s="89"/>
      <c r="AG24" s="89"/>
      <c r="AH24" s="89">
        <f t="shared" ref="AH24" ca="1" si="24">_xlfn.QUARTILE.EXC(AH8:AH19, 1)</f>
        <v>0.2421435875445275</v>
      </c>
    </row>
    <row r="25" spans="2:35" x14ac:dyDescent="0.25">
      <c r="B25" s="302" t="s">
        <v>188</v>
      </c>
      <c r="C25" s="89">
        <f ca="1">_xlfn.QUARTILE.EXC(C8:C19, 3)</f>
        <v>0.83701024713682937</v>
      </c>
      <c r="D25" s="89"/>
      <c r="E25" s="89"/>
      <c r="F25" s="89">
        <f t="shared" ref="F25" ca="1" si="25">_xlfn.QUARTILE.EXC(F8:F19, 3)</f>
        <v>0.82656682585825025</v>
      </c>
      <c r="G25"/>
      <c r="I25"/>
      <c r="J25" s="89">
        <f ca="1">_xlfn.QUARTILE.EXC(J8:J19, 3)</f>
        <v>0.79610889615937408</v>
      </c>
      <c r="K25" s="89"/>
      <c r="L25" s="89"/>
      <c r="M25" s="89">
        <f t="shared" ref="M25" ca="1" si="26">_xlfn.QUARTILE.EXC(M8:M19, 3)</f>
        <v>0.84752359503553776</v>
      </c>
      <c r="N25"/>
      <c r="P25"/>
      <c r="Q25" s="89">
        <f ca="1">_xlfn.QUARTILE.EXC(Q8:Q19, 3)</f>
        <v>3815.0465087890625</v>
      </c>
      <c r="R25" s="89"/>
      <c r="S25" s="89"/>
      <c r="T25" s="89">
        <f t="shared" ref="T25" ca="1" si="27">_xlfn.QUARTILE.EXC(T8:T19, 3)</f>
        <v>3893.4700927734375</v>
      </c>
      <c r="U25"/>
      <c r="V25"/>
      <c r="X25" s="89">
        <f ca="1">_xlfn.QUARTILE.EXC(X8:X19, 3)</f>
        <v>0.78035714285714297</v>
      </c>
      <c r="Y25" s="89"/>
      <c r="Z25" s="89"/>
      <c r="AA25" s="89">
        <f t="shared" ref="AA25" ca="1" si="28">_xlfn.QUARTILE.EXC(AA8:AA19, 3)</f>
        <v>0.72073344748858448</v>
      </c>
      <c r="AE25" s="89">
        <f ca="1">_xlfn.QUARTILE.EXC(AE8:AE19, 3)</f>
        <v>0.30169660445115931</v>
      </c>
      <c r="AF25" s="89"/>
      <c r="AG25" s="89"/>
      <c r="AH25" s="89">
        <f t="shared" ref="AH25" ca="1" si="29">_xlfn.QUARTILE.EXC(AH8:AH19, 3)</f>
        <v>0.37605167559413111</v>
      </c>
    </row>
    <row r="26" spans="2:35" ht="15" customHeight="1" x14ac:dyDescent="0.25">
      <c r="B26" s="303" t="s">
        <v>189</v>
      </c>
      <c r="C26"/>
      <c r="D26"/>
      <c r="F26"/>
      <c r="G26"/>
      <c r="I26"/>
      <c r="J26"/>
      <c r="K26"/>
      <c r="M26"/>
      <c r="N26"/>
      <c r="P26"/>
      <c r="S26"/>
      <c r="U26"/>
      <c r="V26"/>
      <c r="X26"/>
      <c r="Y26"/>
      <c r="Z26"/>
    </row>
    <row r="27" spans="2:35" x14ac:dyDescent="0.25">
      <c r="B27" s="304" t="s">
        <v>190</v>
      </c>
      <c r="C27"/>
      <c r="D27"/>
      <c r="F27"/>
      <c r="G27"/>
      <c r="I27"/>
      <c r="J27"/>
      <c r="K27"/>
      <c r="M27"/>
      <c r="N27"/>
      <c r="P27"/>
      <c r="S27"/>
      <c r="U27"/>
      <c r="V27"/>
      <c r="X27"/>
      <c r="Y27"/>
      <c r="Z27"/>
    </row>
    <row r="28" spans="2:35" x14ac:dyDescent="0.25">
      <c r="B28" s="305" t="s">
        <v>191</v>
      </c>
      <c r="C28"/>
      <c r="D28"/>
      <c r="F28"/>
      <c r="G28"/>
      <c r="I28"/>
      <c r="J28"/>
      <c r="K28"/>
      <c r="M28"/>
      <c r="N28"/>
      <c r="P28"/>
      <c r="S28"/>
      <c r="U28"/>
      <c r="V28"/>
      <c r="X28"/>
      <c r="Y28"/>
      <c r="Z28"/>
    </row>
    <row r="29" spans="2:35" x14ac:dyDescent="0.25">
      <c r="C29"/>
      <c r="D29"/>
      <c r="F29"/>
      <c r="G29"/>
      <c r="I29"/>
      <c r="J29"/>
      <c r="K29"/>
      <c r="M29"/>
      <c r="N29"/>
      <c r="P29"/>
      <c r="S29"/>
      <c r="U29"/>
      <c r="V29"/>
      <c r="X29"/>
      <c r="Y29"/>
      <c r="Z29"/>
    </row>
    <row r="30" spans="2:35" x14ac:dyDescent="0.25">
      <c r="C30"/>
      <c r="D30"/>
      <c r="F30"/>
      <c r="G30"/>
      <c r="I30"/>
      <c r="J30"/>
      <c r="K30"/>
      <c r="M30"/>
      <c r="N30"/>
      <c r="P30"/>
      <c r="S30"/>
      <c r="U30"/>
      <c r="V30"/>
      <c r="X30"/>
      <c r="Y30"/>
      <c r="Z30"/>
    </row>
    <row r="31" spans="2:35" x14ac:dyDescent="0.25">
      <c r="C31"/>
      <c r="D31"/>
      <c r="F31"/>
      <c r="G31"/>
      <c r="I31"/>
      <c r="J31"/>
      <c r="K31"/>
      <c r="M31"/>
      <c r="N31"/>
      <c r="P31"/>
      <c r="S31"/>
      <c r="U31"/>
      <c r="V31"/>
      <c r="X31"/>
      <c r="Y31"/>
      <c r="Z31"/>
    </row>
    <row r="32" spans="2:35" x14ac:dyDescent="0.25">
      <c r="C32"/>
      <c r="D32"/>
      <c r="F32"/>
      <c r="G32"/>
      <c r="I32"/>
      <c r="J32"/>
      <c r="K32"/>
      <c r="M32"/>
      <c r="N32"/>
      <c r="P32"/>
      <c r="S32"/>
      <c r="U32"/>
      <c r="V32"/>
      <c r="X32"/>
      <c r="Y32"/>
      <c r="Z32"/>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spans="3:26" x14ac:dyDescent="0.25">
      <c r="C49"/>
      <c r="D49"/>
      <c r="F49"/>
      <c r="G49"/>
      <c r="I49"/>
      <c r="J49"/>
      <c r="K49"/>
      <c r="M49"/>
      <c r="N49"/>
      <c r="P49"/>
      <c r="S49"/>
      <c r="U49"/>
      <c r="V49"/>
      <c r="X49"/>
      <c r="Y49"/>
      <c r="Z49"/>
    </row>
    <row r="50" spans="3:26" x14ac:dyDescent="0.25">
      <c r="C50"/>
      <c r="D50"/>
      <c r="F50"/>
      <c r="G50"/>
      <c r="I50"/>
      <c r="J50"/>
      <c r="K50"/>
      <c r="M50"/>
      <c r="N50"/>
      <c r="P50"/>
      <c r="S50"/>
      <c r="U50"/>
      <c r="V50"/>
      <c r="X50"/>
      <c r="Y50"/>
      <c r="Z50"/>
    </row>
    <row r="51" spans="3:26" x14ac:dyDescent="0.25">
      <c r="C51"/>
      <c r="D51"/>
      <c r="F51"/>
      <c r="G51"/>
      <c r="I51"/>
      <c r="J51"/>
      <c r="K51"/>
      <c r="M51"/>
      <c r="N51"/>
      <c r="P51"/>
      <c r="S51"/>
      <c r="U51"/>
      <c r="V51"/>
      <c r="X51"/>
      <c r="Y51"/>
      <c r="Z51"/>
    </row>
    <row r="52" spans="3:26" x14ac:dyDescent="0.25">
      <c r="C52"/>
      <c r="D52"/>
      <c r="F52"/>
      <c r="G52"/>
      <c r="I52"/>
      <c r="J52"/>
      <c r="K52"/>
      <c r="M52"/>
      <c r="N52"/>
      <c r="P52"/>
      <c r="S52"/>
      <c r="U52"/>
      <c r="V52"/>
      <c r="X52"/>
      <c r="Y52"/>
      <c r="Z52"/>
    </row>
    <row r="53" spans="3:26" x14ac:dyDescent="0.25">
      <c r="C53"/>
      <c r="D53"/>
      <c r="F53"/>
      <c r="G53"/>
      <c r="I53"/>
      <c r="J53"/>
      <c r="K53"/>
      <c r="M53"/>
      <c r="N53"/>
      <c r="P53"/>
      <c r="S53"/>
      <c r="U53"/>
      <c r="V53"/>
      <c r="X53"/>
      <c r="Y53"/>
      <c r="Z53"/>
    </row>
    <row r="54" spans="3:26" x14ac:dyDescent="0.25">
      <c r="C54"/>
      <c r="D54"/>
      <c r="F54"/>
      <c r="G54"/>
      <c r="I54"/>
      <c r="J54"/>
      <c r="K54"/>
      <c r="M54"/>
      <c r="N54"/>
      <c r="P54"/>
      <c r="S54"/>
      <c r="U54"/>
      <c r="V54"/>
      <c r="X54"/>
      <c r="Y54"/>
      <c r="Z54"/>
    </row>
    <row r="55" spans="3:26" x14ac:dyDescent="0.25">
      <c r="C55"/>
      <c r="D55"/>
      <c r="F55"/>
      <c r="G55"/>
      <c r="I55"/>
      <c r="J55"/>
      <c r="K55"/>
      <c r="M55"/>
      <c r="N55"/>
      <c r="P55"/>
      <c r="S55"/>
      <c r="U55"/>
      <c r="V55"/>
      <c r="X55"/>
      <c r="Y55"/>
      <c r="Z55"/>
    </row>
    <row r="56" spans="3:26" x14ac:dyDescent="0.25">
      <c r="C56"/>
      <c r="D56"/>
      <c r="F56"/>
      <c r="G56"/>
      <c r="I56"/>
      <c r="J56"/>
      <c r="K56"/>
      <c r="M56"/>
      <c r="N56"/>
      <c r="P56"/>
      <c r="S56"/>
      <c r="U56"/>
      <c r="V56"/>
      <c r="X56"/>
      <c r="Y56"/>
      <c r="Z56"/>
    </row>
    <row r="57" spans="3:26" x14ac:dyDescent="0.25">
      <c r="C57"/>
      <c r="D57"/>
      <c r="F57"/>
      <c r="G57"/>
      <c r="I57"/>
      <c r="J57"/>
      <c r="K57"/>
      <c r="M57"/>
      <c r="N57"/>
      <c r="P57"/>
      <c r="S57"/>
      <c r="U57"/>
      <c r="V57"/>
      <c r="X57"/>
      <c r="Y57"/>
      <c r="Z57"/>
    </row>
    <row r="58" spans="3:26" x14ac:dyDescent="0.25">
      <c r="C58"/>
      <c r="D58"/>
      <c r="F58"/>
      <c r="G58"/>
      <c r="I58"/>
      <c r="J58"/>
      <c r="K58"/>
      <c r="M58"/>
      <c r="N58"/>
      <c r="P58"/>
      <c r="S58"/>
      <c r="U58"/>
      <c r="V58"/>
      <c r="X58"/>
      <c r="Y58"/>
      <c r="Z58"/>
    </row>
    <row r="59" spans="3:26" x14ac:dyDescent="0.25">
      <c r="C59"/>
      <c r="D59"/>
      <c r="F59"/>
      <c r="G59"/>
      <c r="I59"/>
      <c r="J59"/>
      <c r="K59"/>
      <c r="M59"/>
      <c r="N59"/>
      <c r="P59"/>
      <c r="S59"/>
      <c r="U59"/>
      <c r="V59"/>
      <c r="X59"/>
      <c r="Y59"/>
      <c r="Z59"/>
    </row>
    <row r="60" spans="3:26" x14ac:dyDescent="0.25">
      <c r="C60"/>
      <c r="D60"/>
      <c r="F60"/>
      <c r="G60"/>
      <c r="I60"/>
      <c r="J60"/>
      <c r="K60"/>
      <c r="M60"/>
      <c r="N60"/>
      <c r="P60"/>
      <c r="S60"/>
      <c r="U60"/>
      <c r="V60"/>
      <c r="X60"/>
      <c r="Y60"/>
      <c r="Z60"/>
    </row>
    <row r="61" spans="3:26" x14ac:dyDescent="0.25">
      <c r="C61"/>
      <c r="D61"/>
      <c r="F61"/>
      <c r="G61"/>
      <c r="I61"/>
      <c r="J61"/>
      <c r="K61"/>
      <c r="M61"/>
      <c r="N61"/>
      <c r="P61"/>
      <c r="S61"/>
      <c r="U61"/>
      <c r="V61"/>
      <c r="X61"/>
      <c r="Y61"/>
      <c r="Z61"/>
    </row>
    <row r="62" spans="3:26" x14ac:dyDescent="0.25">
      <c r="C62"/>
      <c r="D62"/>
      <c r="F62"/>
      <c r="G62"/>
      <c r="I62"/>
      <c r="J62"/>
      <c r="K62"/>
      <c r="M62"/>
      <c r="N62"/>
      <c r="P62"/>
      <c r="S62"/>
      <c r="U62"/>
      <c r="V62"/>
      <c r="X62"/>
      <c r="Y62"/>
      <c r="Z62"/>
    </row>
    <row r="63" spans="3:26" x14ac:dyDescent="0.25">
      <c r="C63" s="256"/>
      <c r="D63" s="256"/>
      <c r="F63" s="258"/>
      <c r="G63"/>
      <c r="I63"/>
      <c r="J63"/>
      <c r="K63"/>
      <c r="M63"/>
      <c r="N63"/>
      <c r="P63"/>
      <c r="S63"/>
      <c r="U63"/>
      <c r="V63"/>
      <c r="X63"/>
      <c r="Y63"/>
      <c r="Z63"/>
    </row>
    <row r="64" spans="3:26" x14ac:dyDescent="0.25">
      <c r="C64" s="258"/>
      <c r="D64" s="258"/>
      <c r="F64" s="258"/>
      <c r="G64"/>
      <c r="I64"/>
      <c r="J64"/>
      <c r="K64"/>
      <c r="M64"/>
      <c r="N64"/>
      <c r="P64"/>
      <c r="S64"/>
      <c r="U64"/>
      <c r="V64"/>
      <c r="X64"/>
      <c r="Y64"/>
      <c r="Z64"/>
    </row>
    <row r="65" spans="3:26" x14ac:dyDescent="0.25">
      <c r="C65"/>
      <c r="D65"/>
      <c r="F65"/>
      <c r="I65"/>
      <c r="J65"/>
      <c r="K65"/>
      <c r="M65"/>
      <c r="N65"/>
      <c r="P65"/>
      <c r="S65"/>
      <c r="U65"/>
      <c r="V65"/>
      <c r="X65"/>
      <c r="Y65"/>
      <c r="Z65"/>
    </row>
    <row r="66" spans="3:26" x14ac:dyDescent="0.25">
      <c r="C66" s="259"/>
      <c r="D66" s="259"/>
      <c r="F66" s="259"/>
      <c r="I66"/>
      <c r="J66"/>
      <c r="K66"/>
      <c r="M66"/>
      <c r="N66"/>
      <c r="P66"/>
      <c r="S66"/>
      <c r="U66"/>
      <c r="V66"/>
      <c r="X66"/>
      <c r="Y66"/>
      <c r="Z66"/>
    </row>
    <row r="67" spans="3:26" x14ac:dyDescent="0.25">
      <c r="I67"/>
      <c r="J67"/>
      <c r="K67"/>
      <c r="M67"/>
      <c r="N67"/>
      <c r="P67"/>
      <c r="S67"/>
      <c r="U67"/>
      <c r="V67"/>
      <c r="X67"/>
      <c r="Y67"/>
      <c r="Z67"/>
    </row>
    <row r="68" spans="3:26" x14ac:dyDescent="0.25">
      <c r="I68"/>
      <c r="J68"/>
      <c r="K68"/>
      <c r="M68"/>
      <c r="N68"/>
      <c r="P68"/>
      <c r="S68"/>
      <c r="U68"/>
      <c r="V68"/>
      <c r="X68"/>
      <c r="Y68"/>
      <c r="Z68"/>
    </row>
    <row r="69" spans="3:26" x14ac:dyDescent="0.25">
      <c r="I69"/>
      <c r="J69"/>
      <c r="K69"/>
      <c r="M69"/>
      <c r="N69"/>
      <c r="P69"/>
      <c r="S69"/>
      <c r="U69"/>
      <c r="V69"/>
      <c r="X69"/>
      <c r="Y69"/>
      <c r="Z69"/>
    </row>
    <row r="70" spans="3:26" x14ac:dyDescent="0.25">
      <c r="I70"/>
      <c r="J70"/>
      <c r="K70"/>
      <c r="M70"/>
      <c r="N70"/>
      <c r="P70"/>
      <c r="S70"/>
      <c r="U70"/>
      <c r="V70"/>
      <c r="X70"/>
      <c r="Y70"/>
      <c r="Z70"/>
    </row>
    <row r="71" spans="3:26" x14ac:dyDescent="0.25">
      <c r="I71"/>
      <c r="J71"/>
      <c r="K71"/>
      <c r="M71"/>
      <c r="N71"/>
      <c r="P71"/>
      <c r="S71"/>
      <c r="U71"/>
      <c r="V71"/>
      <c r="X71"/>
      <c r="Y71"/>
      <c r="Z71"/>
    </row>
    <row r="72" spans="3:26" x14ac:dyDescent="0.25">
      <c r="I72"/>
      <c r="J72"/>
      <c r="K72"/>
      <c r="M72"/>
      <c r="N72"/>
      <c r="P72"/>
      <c r="S72"/>
      <c r="U72"/>
      <c r="V72"/>
      <c r="X72"/>
      <c r="Y72"/>
      <c r="Z72"/>
    </row>
    <row r="73" spans="3:26" x14ac:dyDescent="0.25">
      <c r="I73"/>
      <c r="J73"/>
      <c r="K73"/>
      <c r="M73"/>
      <c r="N73"/>
      <c r="P73"/>
      <c r="S73"/>
      <c r="U73"/>
      <c r="V73"/>
      <c r="X73"/>
      <c r="Y73"/>
      <c r="Z73"/>
    </row>
    <row r="74" spans="3:26" x14ac:dyDescent="0.25">
      <c r="I74"/>
      <c r="J74"/>
      <c r="K74"/>
      <c r="M74"/>
      <c r="N74"/>
      <c r="P74"/>
      <c r="S74"/>
      <c r="U74"/>
      <c r="V74"/>
      <c r="X74"/>
      <c r="Y74"/>
      <c r="Z74"/>
    </row>
    <row r="75" spans="3:26" x14ac:dyDescent="0.25">
      <c r="I75"/>
      <c r="J75"/>
      <c r="K75"/>
      <c r="M75"/>
      <c r="N75"/>
      <c r="P75"/>
      <c r="S75"/>
      <c r="U75"/>
      <c r="V75"/>
      <c r="X75"/>
      <c r="Y75"/>
      <c r="Z75"/>
    </row>
    <row r="76" spans="3:26" x14ac:dyDescent="0.25">
      <c r="I76"/>
      <c r="J76"/>
      <c r="K76"/>
      <c r="M76"/>
      <c r="N76"/>
      <c r="P76"/>
      <c r="S76"/>
      <c r="U76"/>
      <c r="V76"/>
      <c r="X76"/>
      <c r="Y76"/>
      <c r="Z76"/>
    </row>
    <row r="77" spans="3:26" x14ac:dyDescent="0.25">
      <c r="I77"/>
      <c r="J77"/>
      <c r="K77"/>
      <c r="M77"/>
      <c r="N77"/>
      <c r="P77"/>
      <c r="S77"/>
      <c r="U77"/>
      <c r="V77"/>
      <c r="X77"/>
      <c r="Y77"/>
      <c r="Z77"/>
    </row>
    <row r="78" spans="3:26" x14ac:dyDescent="0.25">
      <c r="I78"/>
      <c r="J78"/>
      <c r="K78"/>
      <c r="M78"/>
      <c r="N78"/>
      <c r="P78"/>
      <c r="S78"/>
      <c r="U78"/>
      <c r="V78"/>
      <c r="X78"/>
      <c r="Y78"/>
      <c r="Z78"/>
    </row>
    <row r="79" spans="3:26" x14ac:dyDescent="0.25">
      <c r="I79"/>
      <c r="J79"/>
      <c r="K79"/>
      <c r="M79"/>
      <c r="N79"/>
      <c r="P79"/>
      <c r="S79"/>
      <c r="U79"/>
      <c r="V79"/>
      <c r="X79"/>
      <c r="Y79"/>
      <c r="Z79"/>
    </row>
    <row r="80" spans="3:26" x14ac:dyDescent="0.25">
      <c r="I80"/>
      <c r="J80"/>
      <c r="K80"/>
      <c r="M80"/>
      <c r="N80"/>
      <c r="P80"/>
      <c r="S80"/>
      <c r="U80"/>
      <c r="V80"/>
      <c r="X80"/>
      <c r="Y80"/>
      <c r="Z80"/>
    </row>
    <row r="81" spans="9:26" x14ac:dyDescent="0.25">
      <c r="I81"/>
      <c r="J81"/>
      <c r="K81"/>
      <c r="M81"/>
      <c r="N81"/>
      <c r="P81"/>
      <c r="S81"/>
      <c r="U81"/>
      <c r="V81"/>
      <c r="X81"/>
      <c r="Y81"/>
      <c r="Z81"/>
    </row>
    <row r="82" spans="9:26" x14ac:dyDescent="0.25">
      <c r="I82"/>
      <c r="J82"/>
      <c r="K82"/>
      <c r="M82"/>
      <c r="N82"/>
      <c r="P82"/>
      <c r="S82"/>
      <c r="U82"/>
      <c r="V82"/>
      <c r="X82"/>
      <c r="Y82"/>
      <c r="Z82"/>
    </row>
    <row r="83" spans="9:26" x14ac:dyDescent="0.25">
      <c r="I83"/>
      <c r="J83"/>
      <c r="K83"/>
      <c r="M83"/>
      <c r="N83"/>
      <c r="P83"/>
      <c r="S83"/>
      <c r="U83"/>
      <c r="V83"/>
      <c r="X83"/>
      <c r="Y83"/>
      <c r="Z83"/>
    </row>
    <row r="84" spans="9:26" x14ac:dyDescent="0.25">
      <c r="I84"/>
      <c r="J84"/>
      <c r="K84"/>
      <c r="M84"/>
      <c r="N84"/>
      <c r="P84"/>
      <c r="S84"/>
      <c r="U84"/>
      <c r="V84"/>
      <c r="X84"/>
      <c r="Y84"/>
      <c r="Z84"/>
    </row>
    <row r="85" spans="9:26" x14ac:dyDescent="0.25">
      <c r="I85"/>
      <c r="J85"/>
      <c r="K85"/>
      <c r="M85"/>
      <c r="N85"/>
      <c r="P85"/>
      <c r="S85"/>
      <c r="U85"/>
      <c r="V85"/>
      <c r="X85"/>
      <c r="Y85"/>
      <c r="Z85"/>
    </row>
    <row r="86" spans="9:26" x14ac:dyDescent="0.25">
      <c r="I86"/>
      <c r="J86"/>
      <c r="K86"/>
      <c r="M86"/>
      <c r="N86"/>
      <c r="P86"/>
      <c r="S86"/>
      <c r="U86"/>
      <c r="V86"/>
      <c r="X86"/>
      <c r="Y86"/>
      <c r="Z86"/>
    </row>
    <row r="87" spans="9:26" x14ac:dyDescent="0.25">
      <c r="I87"/>
      <c r="J87"/>
      <c r="K87"/>
      <c r="M87"/>
      <c r="N87"/>
      <c r="P87"/>
      <c r="S87"/>
      <c r="U87"/>
      <c r="V87"/>
      <c r="X87"/>
      <c r="Y87"/>
      <c r="Z87"/>
    </row>
    <row r="88" spans="9:26" x14ac:dyDescent="0.25">
      <c r="I88"/>
      <c r="J88"/>
      <c r="K88"/>
      <c r="M88"/>
      <c r="N88"/>
      <c r="P88"/>
      <c r="S88"/>
      <c r="U88"/>
      <c r="V88"/>
      <c r="X88"/>
      <c r="Y88"/>
      <c r="Z88"/>
    </row>
    <row r="89" spans="9:26" x14ac:dyDescent="0.25">
      <c r="I89"/>
      <c r="J89"/>
      <c r="K89"/>
      <c r="M89"/>
      <c r="N89"/>
      <c r="P89"/>
      <c r="S89"/>
      <c r="U89"/>
      <c r="V89"/>
      <c r="X89"/>
      <c r="Y89"/>
      <c r="Z89"/>
    </row>
    <row r="90" spans="9:26" x14ac:dyDescent="0.25">
      <c r="I90"/>
      <c r="J90"/>
      <c r="K90"/>
      <c r="M90"/>
      <c r="N90"/>
      <c r="P90"/>
      <c r="S90"/>
      <c r="U90"/>
      <c r="V90"/>
      <c r="X90"/>
      <c r="Y90"/>
      <c r="Z90"/>
    </row>
    <row r="91" spans="9:26" x14ac:dyDescent="0.25">
      <c r="I91"/>
      <c r="J91"/>
      <c r="K91"/>
      <c r="M91"/>
      <c r="N91"/>
      <c r="P91"/>
      <c r="S91"/>
      <c r="U91"/>
      <c r="V91"/>
      <c r="X91"/>
      <c r="Y91"/>
      <c r="Z91"/>
    </row>
    <row r="92" spans="9:26" x14ac:dyDescent="0.25">
      <c r="I92"/>
      <c r="J92"/>
      <c r="K92"/>
      <c r="M92"/>
      <c r="N92"/>
      <c r="P92"/>
      <c r="S92"/>
      <c r="U92"/>
      <c r="V92"/>
      <c r="X92"/>
      <c r="Y92"/>
      <c r="Z92"/>
    </row>
    <row r="93" spans="9:26" x14ac:dyDescent="0.25">
      <c r="I93"/>
      <c r="J93"/>
      <c r="K93"/>
      <c r="M93"/>
      <c r="N93"/>
      <c r="P93"/>
      <c r="S93"/>
      <c r="U93"/>
      <c r="V93"/>
      <c r="X93"/>
      <c r="Y93"/>
      <c r="Z93"/>
    </row>
    <row r="94" spans="9:26" x14ac:dyDescent="0.25">
      <c r="I94"/>
      <c r="J94"/>
      <c r="K94"/>
      <c r="M94"/>
      <c r="N94"/>
      <c r="P94"/>
      <c r="S94"/>
      <c r="U94"/>
      <c r="V94"/>
      <c r="X94"/>
      <c r="Y94"/>
      <c r="Z94"/>
    </row>
    <row r="95" spans="9:26" x14ac:dyDescent="0.25">
      <c r="I95"/>
      <c r="J95"/>
      <c r="K95"/>
      <c r="M95"/>
      <c r="N95"/>
      <c r="P95"/>
      <c r="S95"/>
      <c r="U95"/>
      <c r="V95"/>
      <c r="X95"/>
      <c r="Y95"/>
      <c r="Z95"/>
    </row>
    <row r="96" spans="9:26" x14ac:dyDescent="0.25">
      <c r="I96"/>
      <c r="J96"/>
      <c r="K96"/>
      <c r="M96"/>
      <c r="N96"/>
      <c r="P96"/>
      <c r="S96"/>
      <c r="U96"/>
      <c r="V96"/>
      <c r="X96"/>
      <c r="Y96"/>
      <c r="Z96"/>
    </row>
    <row r="97" spans="9:26" x14ac:dyDescent="0.25">
      <c r="I97"/>
      <c r="J97"/>
      <c r="K97"/>
      <c r="M97"/>
      <c r="N97"/>
      <c r="P97"/>
      <c r="S97"/>
      <c r="U97"/>
      <c r="V97"/>
      <c r="X97"/>
      <c r="Y97"/>
      <c r="Z97"/>
    </row>
    <row r="98" spans="9:26" x14ac:dyDescent="0.25">
      <c r="I98"/>
      <c r="J98"/>
      <c r="K98"/>
      <c r="M98"/>
      <c r="N98"/>
      <c r="P98"/>
      <c r="S98"/>
      <c r="U98"/>
      <c r="V98"/>
      <c r="X98"/>
      <c r="Y98"/>
      <c r="Z98"/>
    </row>
    <row r="99" spans="9:26" x14ac:dyDescent="0.25">
      <c r="I99"/>
      <c r="J99"/>
      <c r="K99"/>
      <c r="M99"/>
      <c r="N99"/>
      <c r="P99"/>
      <c r="S99"/>
      <c r="U99"/>
      <c r="V99"/>
      <c r="X99"/>
      <c r="Y99"/>
      <c r="Z99"/>
    </row>
    <row r="100" spans="9:26" x14ac:dyDescent="0.25">
      <c r="I100"/>
      <c r="J100"/>
      <c r="K100"/>
      <c r="M100"/>
      <c r="N100"/>
      <c r="P100"/>
      <c r="S100"/>
      <c r="U100"/>
      <c r="V100"/>
      <c r="X100"/>
      <c r="Y100"/>
      <c r="Z100"/>
    </row>
    <row r="101" spans="9:26" x14ac:dyDescent="0.25">
      <c r="I101"/>
      <c r="J101"/>
      <c r="K101"/>
      <c r="M101"/>
      <c r="N101"/>
      <c r="P101"/>
      <c r="S101"/>
      <c r="U101"/>
      <c r="V101"/>
      <c r="X101"/>
      <c r="Y101"/>
      <c r="Z101"/>
    </row>
    <row r="102" spans="9:26" x14ac:dyDescent="0.25">
      <c r="I102"/>
      <c r="J102"/>
      <c r="K102"/>
      <c r="M102"/>
      <c r="N102"/>
      <c r="P102"/>
      <c r="S102"/>
      <c r="U102"/>
      <c r="V102"/>
      <c r="X102"/>
      <c r="Y102"/>
      <c r="Z102"/>
    </row>
    <row r="103" spans="9:26" x14ac:dyDescent="0.25">
      <c r="I103"/>
      <c r="J103"/>
      <c r="K103"/>
      <c r="M103"/>
      <c r="N103"/>
      <c r="P103"/>
      <c r="S103"/>
      <c r="U103"/>
      <c r="V103"/>
      <c r="X103"/>
      <c r="Y103"/>
      <c r="Z103"/>
    </row>
    <row r="104" spans="9:26" x14ac:dyDescent="0.25">
      <c r="I104"/>
      <c r="J104"/>
      <c r="K104"/>
      <c r="M104"/>
      <c r="N104"/>
      <c r="P104"/>
      <c r="S104"/>
      <c r="U104"/>
      <c r="V104"/>
      <c r="X104"/>
      <c r="Y104"/>
      <c r="Z104"/>
    </row>
    <row r="105" spans="9:26" x14ac:dyDescent="0.25">
      <c r="I105"/>
      <c r="J105"/>
      <c r="K105"/>
      <c r="M105"/>
      <c r="N105"/>
      <c r="P105"/>
      <c r="S105"/>
      <c r="U105"/>
      <c r="V105"/>
      <c r="X105"/>
      <c r="Y105"/>
      <c r="Z105"/>
    </row>
    <row r="106" spans="9:26" x14ac:dyDescent="0.25">
      <c r="I106"/>
      <c r="J106"/>
      <c r="K106"/>
      <c r="M106"/>
      <c r="N106"/>
      <c r="P106"/>
      <c r="S106"/>
      <c r="U106"/>
      <c r="V106"/>
      <c r="X106"/>
      <c r="Y106"/>
      <c r="Z106"/>
    </row>
    <row r="107" spans="9:26" x14ac:dyDescent="0.25">
      <c r="I107"/>
      <c r="J107"/>
      <c r="K107"/>
      <c r="M107"/>
      <c r="N107"/>
      <c r="P107"/>
      <c r="S107"/>
      <c r="U107"/>
      <c r="V107"/>
      <c r="X107"/>
      <c r="Y107"/>
      <c r="Z107"/>
    </row>
    <row r="108" spans="9:26" x14ac:dyDescent="0.25">
      <c r="I108"/>
      <c r="J108"/>
      <c r="K108"/>
      <c r="M108"/>
      <c r="N108"/>
      <c r="P108"/>
      <c r="S108"/>
      <c r="U108"/>
      <c r="V108"/>
      <c r="X108"/>
      <c r="Y108"/>
      <c r="Z108"/>
    </row>
    <row r="109" spans="9:26" x14ac:dyDescent="0.25">
      <c r="I109"/>
      <c r="J109"/>
      <c r="K109"/>
      <c r="M109"/>
      <c r="N109"/>
      <c r="P109"/>
      <c r="S109"/>
      <c r="U109"/>
      <c r="V109"/>
      <c r="X109"/>
      <c r="Y109"/>
      <c r="Z109"/>
    </row>
    <row r="110" spans="9:26" x14ac:dyDescent="0.25">
      <c r="I110"/>
      <c r="J110"/>
      <c r="K110"/>
      <c r="M110"/>
      <c r="N110"/>
      <c r="P110"/>
      <c r="S110"/>
      <c r="U110"/>
      <c r="V110"/>
      <c r="X110"/>
      <c r="Y110"/>
      <c r="Z110"/>
    </row>
    <row r="111" spans="9:26" x14ac:dyDescent="0.25">
      <c r="I111"/>
      <c r="J111"/>
      <c r="K111"/>
      <c r="M111"/>
      <c r="N111"/>
      <c r="P111"/>
      <c r="S111"/>
      <c r="U111"/>
      <c r="V111"/>
      <c r="X111"/>
      <c r="Y111"/>
      <c r="Z111"/>
    </row>
    <row r="112" spans="9:26" x14ac:dyDescent="0.25">
      <c r="I112"/>
      <c r="J112"/>
      <c r="K112"/>
      <c r="M112"/>
      <c r="N112"/>
      <c r="P112"/>
      <c r="S112"/>
      <c r="U112"/>
      <c r="V112"/>
      <c r="X112"/>
      <c r="Y112"/>
      <c r="Z112"/>
    </row>
    <row r="113" spans="9:26" x14ac:dyDescent="0.25">
      <c r="I113"/>
      <c r="J113"/>
      <c r="K113"/>
      <c r="M113"/>
      <c r="N113"/>
      <c r="P113"/>
      <c r="S113"/>
      <c r="U113"/>
      <c r="V113"/>
      <c r="X113"/>
      <c r="Y113"/>
      <c r="Z113"/>
    </row>
    <row r="114" spans="9:26" x14ac:dyDescent="0.25">
      <c r="I114"/>
      <c r="J114"/>
      <c r="K114"/>
      <c r="M114"/>
      <c r="N114"/>
      <c r="P114"/>
      <c r="S114"/>
      <c r="U114"/>
      <c r="V114"/>
      <c r="X114"/>
      <c r="Y114"/>
      <c r="Z114"/>
    </row>
    <row r="115" spans="9:26" x14ac:dyDescent="0.25">
      <c r="I115"/>
      <c r="J115"/>
      <c r="K115"/>
      <c r="M115"/>
      <c r="N115"/>
      <c r="P115"/>
      <c r="S115"/>
      <c r="U115"/>
      <c r="V115"/>
      <c r="X115"/>
      <c r="Y115"/>
      <c r="Z115"/>
    </row>
    <row r="116" spans="9:26" x14ac:dyDescent="0.25">
      <c r="I116"/>
      <c r="J116"/>
      <c r="K116"/>
      <c r="M116"/>
      <c r="N116"/>
      <c r="P116"/>
      <c r="S116"/>
      <c r="U116"/>
      <c r="V116"/>
      <c r="X116"/>
      <c r="Y116"/>
      <c r="Z116"/>
    </row>
    <row r="117" spans="9:26" x14ac:dyDescent="0.25">
      <c r="I117"/>
      <c r="J117"/>
      <c r="K117"/>
      <c r="M117"/>
      <c r="N117"/>
      <c r="P117"/>
      <c r="S117"/>
      <c r="U117"/>
      <c r="V117"/>
      <c r="X117"/>
      <c r="Y117"/>
      <c r="Z117"/>
    </row>
    <row r="118" spans="9:26" x14ac:dyDescent="0.25">
      <c r="I118"/>
      <c r="J118"/>
      <c r="K118"/>
      <c r="M118"/>
      <c r="N118"/>
      <c r="P118"/>
      <c r="S118"/>
      <c r="U118"/>
      <c r="V118"/>
      <c r="X118"/>
      <c r="Y118"/>
      <c r="Z118"/>
    </row>
    <row r="119" spans="9:26" x14ac:dyDescent="0.25">
      <c r="I119"/>
      <c r="J119"/>
      <c r="K119"/>
      <c r="M119"/>
      <c r="N119"/>
      <c r="P119"/>
      <c r="S119"/>
      <c r="U119"/>
      <c r="V119"/>
      <c r="X119"/>
      <c r="Y119"/>
      <c r="Z119"/>
    </row>
    <row r="120" spans="9:26" x14ac:dyDescent="0.25">
      <c r="I120"/>
      <c r="J120"/>
      <c r="K120"/>
      <c r="M120"/>
      <c r="N120"/>
      <c r="P120"/>
      <c r="S120"/>
      <c r="U120"/>
      <c r="V120"/>
      <c r="X120"/>
      <c r="Y120"/>
      <c r="Z120"/>
    </row>
    <row r="121" spans="9:26" x14ac:dyDescent="0.25">
      <c r="I121"/>
      <c r="J121"/>
      <c r="K121"/>
      <c r="M121"/>
      <c r="N121"/>
      <c r="P121"/>
      <c r="S121"/>
      <c r="U121"/>
      <c r="V121"/>
      <c r="X121"/>
      <c r="Y121"/>
      <c r="Z121"/>
    </row>
    <row r="122" spans="9:26" x14ac:dyDescent="0.25">
      <c r="I122"/>
      <c r="J122"/>
      <c r="K122"/>
      <c r="M122"/>
      <c r="N122"/>
      <c r="P122"/>
      <c r="S122"/>
      <c r="U122"/>
      <c r="V122"/>
      <c r="X122"/>
      <c r="Y122"/>
      <c r="Z122"/>
    </row>
    <row r="123" spans="9:26" x14ac:dyDescent="0.25">
      <c r="I123"/>
      <c r="J123"/>
      <c r="K123"/>
      <c r="M123"/>
      <c r="N123"/>
      <c r="P123"/>
      <c r="S123"/>
      <c r="U123"/>
      <c r="V123"/>
      <c r="X123"/>
      <c r="Y123"/>
      <c r="Z123"/>
    </row>
    <row r="124" spans="9:26" x14ac:dyDescent="0.25">
      <c r="I124"/>
      <c r="J124"/>
      <c r="K124"/>
      <c r="M124"/>
      <c r="N124"/>
      <c r="P124"/>
      <c r="S124"/>
      <c r="U124"/>
      <c r="V124"/>
      <c r="X124"/>
      <c r="Y124"/>
      <c r="Z124"/>
    </row>
    <row r="125" spans="9:26" x14ac:dyDescent="0.25">
      <c r="I125"/>
      <c r="J125"/>
      <c r="K125"/>
      <c r="M125"/>
      <c r="N125"/>
      <c r="P125"/>
      <c r="S125"/>
      <c r="U125"/>
      <c r="V125"/>
      <c r="X125"/>
      <c r="Y125"/>
      <c r="Z125"/>
    </row>
    <row r="126" spans="9:26" x14ac:dyDescent="0.25">
      <c r="I126"/>
      <c r="J126"/>
      <c r="K126"/>
      <c r="M126"/>
      <c r="N126"/>
      <c r="P126"/>
      <c r="S126"/>
      <c r="U126"/>
      <c r="V126"/>
      <c r="X126"/>
      <c r="Y126"/>
      <c r="Z126"/>
    </row>
    <row r="127" spans="9:26" x14ac:dyDescent="0.25">
      <c r="I127"/>
      <c r="J127"/>
      <c r="K127"/>
      <c r="M127"/>
      <c r="N127"/>
      <c r="P127"/>
      <c r="S127"/>
      <c r="U127"/>
      <c r="V127"/>
      <c r="X127"/>
      <c r="Y127"/>
      <c r="Z127"/>
    </row>
    <row r="128" spans="9:26" x14ac:dyDescent="0.25">
      <c r="I128"/>
      <c r="J128"/>
      <c r="K128"/>
      <c r="M128"/>
      <c r="N128"/>
      <c r="P128"/>
      <c r="S128"/>
      <c r="U128"/>
      <c r="V128"/>
      <c r="X128"/>
      <c r="Y128"/>
      <c r="Z128"/>
    </row>
    <row r="129" spans="9:26" x14ac:dyDescent="0.25">
      <c r="I129"/>
      <c r="J129"/>
      <c r="K129"/>
      <c r="M129"/>
      <c r="N129"/>
      <c r="P129"/>
      <c r="S129"/>
      <c r="U129"/>
      <c r="V129"/>
      <c r="X129"/>
      <c r="Y129"/>
      <c r="Z129"/>
    </row>
    <row r="130" spans="9:26" x14ac:dyDescent="0.25">
      <c r="I130"/>
      <c r="J130"/>
      <c r="K130"/>
      <c r="M130"/>
      <c r="N130"/>
      <c r="P130"/>
      <c r="S130"/>
      <c r="U130"/>
      <c r="V130"/>
      <c r="X130"/>
      <c r="Y130"/>
      <c r="Z130"/>
    </row>
    <row r="131" spans="9:26" x14ac:dyDescent="0.25">
      <c r="I131"/>
      <c r="J131"/>
      <c r="K131"/>
      <c r="M131"/>
      <c r="N131"/>
      <c r="P131"/>
      <c r="S131"/>
      <c r="U131"/>
      <c r="V131"/>
      <c r="X131"/>
      <c r="Y131"/>
      <c r="Z131"/>
    </row>
    <row r="132" spans="9:26" x14ac:dyDescent="0.25">
      <c r="I132"/>
      <c r="J132"/>
      <c r="K132"/>
      <c r="M132"/>
      <c r="N132"/>
      <c r="P132"/>
      <c r="S132"/>
      <c r="U132"/>
      <c r="V132"/>
      <c r="X132"/>
      <c r="Y132"/>
      <c r="Z132"/>
    </row>
    <row r="133" spans="9:26" x14ac:dyDescent="0.25">
      <c r="I133"/>
      <c r="J133"/>
      <c r="K133"/>
      <c r="M133"/>
      <c r="N133"/>
      <c r="P133"/>
      <c r="S133"/>
      <c r="U133"/>
      <c r="V133"/>
      <c r="X133"/>
      <c r="Y133"/>
      <c r="Z133"/>
    </row>
    <row r="134" spans="9:26" x14ac:dyDescent="0.25">
      <c r="I134"/>
      <c r="J134"/>
      <c r="K134"/>
      <c r="M134"/>
      <c r="N134"/>
      <c r="P134"/>
      <c r="S134"/>
      <c r="U134"/>
      <c r="V134"/>
      <c r="X134"/>
      <c r="Y134"/>
      <c r="Z134"/>
    </row>
    <row r="135" spans="9:26" x14ac:dyDescent="0.25">
      <c r="I135"/>
      <c r="J135"/>
      <c r="K135"/>
      <c r="M135"/>
      <c r="N135"/>
      <c r="P135"/>
      <c r="S135"/>
      <c r="U135"/>
      <c r="V135"/>
      <c r="X135"/>
      <c r="Y135"/>
      <c r="Z135"/>
    </row>
    <row r="136" spans="9:26" x14ac:dyDescent="0.25">
      <c r="I136"/>
      <c r="J136"/>
      <c r="K136"/>
      <c r="M136"/>
      <c r="N136"/>
      <c r="P136"/>
      <c r="S136"/>
      <c r="U136"/>
      <c r="V136"/>
      <c r="X136"/>
      <c r="Y136"/>
      <c r="Z136"/>
    </row>
    <row r="137" spans="9:26" x14ac:dyDescent="0.25">
      <c r="I137"/>
      <c r="J137"/>
      <c r="K137"/>
      <c r="M137"/>
      <c r="N137"/>
      <c r="P137"/>
      <c r="S137"/>
      <c r="U137"/>
      <c r="V137"/>
      <c r="X137"/>
      <c r="Y137"/>
      <c r="Z137"/>
    </row>
    <row r="138" spans="9:26" x14ac:dyDescent="0.25">
      <c r="I138"/>
      <c r="J138"/>
      <c r="K138"/>
      <c r="M138"/>
      <c r="N138"/>
      <c r="P138"/>
      <c r="S138"/>
      <c r="U138"/>
      <c r="V138"/>
      <c r="X138"/>
      <c r="Y138"/>
      <c r="Z138"/>
    </row>
    <row r="139" spans="9:26" x14ac:dyDescent="0.25">
      <c r="I139"/>
      <c r="J139"/>
      <c r="K139"/>
      <c r="M139"/>
      <c r="N139"/>
      <c r="P139"/>
      <c r="S139"/>
      <c r="U139"/>
      <c r="V139"/>
      <c r="X139"/>
      <c r="Y139"/>
      <c r="Z139"/>
    </row>
    <row r="140" spans="9:26" x14ac:dyDescent="0.25">
      <c r="I140"/>
      <c r="J140"/>
      <c r="K140"/>
      <c r="M140"/>
      <c r="N140"/>
      <c r="P140"/>
      <c r="S140"/>
      <c r="U140"/>
      <c r="V140"/>
      <c r="X140"/>
      <c r="Y140"/>
      <c r="Z140"/>
    </row>
    <row r="141" spans="9:26" x14ac:dyDescent="0.25">
      <c r="I141"/>
      <c r="J141"/>
      <c r="K141"/>
      <c r="M141"/>
      <c r="N141"/>
      <c r="P141"/>
      <c r="S141"/>
      <c r="U141"/>
      <c r="V141"/>
      <c r="X141"/>
      <c r="Y141"/>
      <c r="Z141"/>
    </row>
    <row r="142" spans="9:26" x14ac:dyDescent="0.25">
      <c r="I142"/>
      <c r="J142"/>
      <c r="K142"/>
      <c r="M142"/>
      <c r="N142"/>
      <c r="P142"/>
      <c r="S142"/>
      <c r="U142"/>
      <c r="V142"/>
      <c r="X142"/>
      <c r="Y142"/>
      <c r="Z142"/>
    </row>
    <row r="143" spans="9:26" x14ac:dyDescent="0.25">
      <c r="I143"/>
      <c r="J143"/>
      <c r="K143"/>
      <c r="M143"/>
      <c r="N143"/>
      <c r="P143"/>
      <c r="S143"/>
      <c r="U143"/>
      <c r="V143"/>
      <c r="X143"/>
      <c r="Y143"/>
      <c r="Z143"/>
    </row>
    <row r="144" spans="9:26" x14ac:dyDescent="0.25">
      <c r="I144"/>
      <c r="J144"/>
      <c r="K144"/>
      <c r="M144"/>
      <c r="N144"/>
      <c r="P144"/>
      <c r="S144"/>
      <c r="U144"/>
      <c r="V144"/>
      <c r="X144"/>
      <c r="Y144"/>
      <c r="Z144"/>
    </row>
    <row r="145" spans="9:26" x14ac:dyDescent="0.25">
      <c r="I145"/>
      <c r="J145"/>
      <c r="K145"/>
      <c r="M145"/>
      <c r="N145"/>
      <c r="P145"/>
      <c r="S145"/>
      <c r="U145"/>
      <c r="V145"/>
      <c r="X145"/>
      <c r="Y145"/>
      <c r="Z145"/>
    </row>
    <row r="146" spans="9:26" x14ac:dyDescent="0.25">
      <c r="I146"/>
      <c r="J146"/>
      <c r="K146"/>
      <c r="M146"/>
      <c r="N146"/>
      <c r="P146"/>
      <c r="S146"/>
      <c r="U146"/>
      <c r="V146"/>
      <c r="X146"/>
      <c r="Y146"/>
      <c r="Z146"/>
    </row>
    <row r="147" spans="9:26" x14ac:dyDescent="0.25">
      <c r="I147"/>
      <c r="J147"/>
      <c r="K147"/>
      <c r="M147"/>
      <c r="N147"/>
      <c r="P147"/>
      <c r="S147"/>
      <c r="U147"/>
      <c r="V147"/>
      <c r="X147"/>
      <c r="Y147"/>
      <c r="Z147"/>
    </row>
    <row r="148" spans="9:26" x14ac:dyDescent="0.25">
      <c r="I148"/>
      <c r="J148"/>
      <c r="K148"/>
      <c r="M148"/>
      <c r="N148"/>
      <c r="P148"/>
      <c r="S148"/>
      <c r="U148"/>
      <c r="V148"/>
      <c r="X148"/>
      <c r="Y148"/>
      <c r="Z148"/>
    </row>
    <row r="149" spans="9:26" x14ac:dyDescent="0.25">
      <c r="I149"/>
      <c r="J149"/>
      <c r="K149"/>
      <c r="M149"/>
      <c r="N149"/>
      <c r="P149"/>
      <c r="S149"/>
      <c r="U149"/>
      <c r="V149"/>
      <c r="X149"/>
      <c r="Y149"/>
      <c r="Z149"/>
    </row>
    <row r="150" spans="9:26" x14ac:dyDescent="0.25">
      <c r="I150"/>
      <c r="J150"/>
      <c r="K150"/>
      <c r="M150"/>
      <c r="N150"/>
      <c r="P150"/>
      <c r="S150"/>
      <c r="U150"/>
      <c r="V150"/>
      <c r="X150"/>
      <c r="Y150"/>
      <c r="Z150"/>
    </row>
    <row r="151" spans="9:26" x14ac:dyDescent="0.25">
      <c r="I151"/>
      <c r="J151"/>
      <c r="K151"/>
      <c r="M151"/>
      <c r="N151"/>
      <c r="P151"/>
      <c r="S151"/>
      <c r="U151"/>
      <c r="V151"/>
      <c r="X151"/>
      <c r="Y151"/>
      <c r="Z151"/>
    </row>
    <row r="152" spans="9:26" x14ac:dyDescent="0.25">
      <c r="I152"/>
      <c r="J152"/>
      <c r="K152"/>
      <c r="M152"/>
      <c r="N152"/>
      <c r="P152"/>
      <c r="S152"/>
      <c r="U152"/>
      <c r="V152"/>
      <c r="X152"/>
      <c r="Y152"/>
      <c r="Z152"/>
    </row>
    <row r="153" spans="9:26" x14ac:dyDescent="0.25">
      <c r="I153"/>
      <c r="J153"/>
      <c r="K153"/>
      <c r="M153"/>
      <c r="N153"/>
      <c r="P153"/>
      <c r="S153"/>
      <c r="U153"/>
      <c r="V153"/>
      <c r="X153"/>
      <c r="Y153"/>
      <c r="Z153"/>
    </row>
    <row r="154" spans="9:26" x14ac:dyDescent="0.25">
      <c r="I154"/>
      <c r="J154"/>
      <c r="K154"/>
      <c r="M154"/>
      <c r="N154"/>
      <c r="P154"/>
      <c r="S154"/>
      <c r="U154"/>
      <c r="V154"/>
      <c r="X154"/>
      <c r="Y154"/>
      <c r="Z154"/>
    </row>
    <row r="155" spans="9:26" x14ac:dyDescent="0.25">
      <c r="I155"/>
      <c r="J155"/>
      <c r="K155"/>
      <c r="M155"/>
      <c r="N155"/>
      <c r="P155"/>
      <c r="S155"/>
      <c r="U155"/>
      <c r="V155"/>
      <c r="X155"/>
      <c r="Y155"/>
      <c r="Z155"/>
    </row>
    <row r="156" spans="9:26" x14ac:dyDescent="0.25">
      <c r="I156"/>
      <c r="J156"/>
      <c r="K156"/>
      <c r="M156"/>
      <c r="N156"/>
      <c r="P156"/>
      <c r="S156"/>
      <c r="U156"/>
      <c r="V156"/>
      <c r="X156"/>
      <c r="Y156"/>
      <c r="Z156"/>
    </row>
    <row r="157" spans="9:26" x14ac:dyDescent="0.25">
      <c r="I157"/>
      <c r="J157"/>
      <c r="K157"/>
      <c r="M157"/>
      <c r="N157"/>
      <c r="P157"/>
      <c r="S157"/>
      <c r="U157"/>
      <c r="V157"/>
      <c r="X157"/>
      <c r="Y157"/>
      <c r="Z157"/>
    </row>
    <row r="158" spans="9:26" x14ac:dyDescent="0.25">
      <c r="I158"/>
      <c r="J158"/>
      <c r="K158"/>
      <c r="M158"/>
      <c r="N158"/>
      <c r="P158"/>
      <c r="S158"/>
      <c r="U158"/>
      <c r="V158"/>
      <c r="X158"/>
      <c r="Y158"/>
      <c r="Z158"/>
    </row>
    <row r="159" spans="9:26" x14ac:dyDescent="0.25">
      <c r="I159"/>
      <c r="J159"/>
      <c r="K159"/>
      <c r="M159"/>
      <c r="N159"/>
      <c r="P159"/>
      <c r="S159"/>
      <c r="U159"/>
      <c r="V159"/>
      <c r="X159"/>
      <c r="Y159"/>
      <c r="Z159"/>
    </row>
    <row r="160" spans="9:26" x14ac:dyDescent="0.25">
      <c r="I160"/>
      <c r="J160"/>
      <c r="K160"/>
      <c r="M160"/>
      <c r="N160"/>
      <c r="P160"/>
      <c r="S160"/>
      <c r="U160"/>
      <c r="V160"/>
      <c r="X160"/>
      <c r="Y160"/>
      <c r="Z160"/>
    </row>
    <row r="161" spans="9:26" x14ac:dyDescent="0.25">
      <c r="I161"/>
      <c r="J161"/>
      <c r="K161"/>
      <c r="M161"/>
      <c r="N161"/>
      <c r="P161"/>
      <c r="S161"/>
      <c r="U161"/>
      <c r="V161"/>
      <c r="X161"/>
      <c r="Y161"/>
      <c r="Z161"/>
    </row>
    <row r="162" spans="9:26" x14ac:dyDescent="0.25">
      <c r="I162"/>
      <c r="J162"/>
      <c r="K162"/>
      <c r="M162"/>
      <c r="N162"/>
      <c r="P162"/>
      <c r="S162"/>
      <c r="U162"/>
      <c r="V162"/>
      <c r="X162"/>
      <c r="Y162"/>
      <c r="Z162"/>
    </row>
    <row r="163" spans="9:26" x14ac:dyDescent="0.25">
      <c r="I163"/>
      <c r="J163"/>
      <c r="K163"/>
      <c r="M163"/>
      <c r="N163"/>
      <c r="P163"/>
      <c r="S163"/>
      <c r="U163"/>
      <c r="V163"/>
      <c r="X163"/>
      <c r="Y163"/>
      <c r="Z163"/>
    </row>
    <row r="164" spans="9:26" x14ac:dyDescent="0.25">
      <c r="I164"/>
      <c r="J164"/>
      <c r="K164"/>
      <c r="M164"/>
      <c r="N164"/>
      <c r="P164"/>
      <c r="S164"/>
      <c r="U164"/>
      <c r="V164"/>
      <c r="X164"/>
      <c r="Y164"/>
      <c r="Z164"/>
    </row>
    <row r="165" spans="9:26" x14ac:dyDescent="0.25">
      <c r="I165"/>
      <c r="J165"/>
      <c r="K165"/>
      <c r="M165"/>
      <c r="N165"/>
      <c r="P165"/>
      <c r="S165"/>
      <c r="U165"/>
      <c r="V165"/>
      <c r="X165"/>
      <c r="Y165"/>
      <c r="Z165"/>
    </row>
    <row r="166" spans="9:26" x14ac:dyDescent="0.25">
      <c r="I166"/>
      <c r="J166"/>
      <c r="K166"/>
      <c r="M166"/>
      <c r="N166"/>
      <c r="P166"/>
      <c r="S166"/>
      <c r="U166"/>
      <c r="V166"/>
      <c r="X166"/>
      <c r="Y166"/>
      <c r="Z166"/>
    </row>
    <row r="167" spans="9:26" x14ac:dyDescent="0.25">
      <c r="I167"/>
      <c r="J167"/>
      <c r="K167"/>
      <c r="M167"/>
      <c r="N167"/>
      <c r="P167"/>
      <c r="S167"/>
      <c r="U167"/>
      <c r="V167"/>
      <c r="X167"/>
      <c r="Y167"/>
      <c r="Z167"/>
    </row>
    <row r="168" spans="9:26" x14ac:dyDescent="0.25">
      <c r="I168"/>
      <c r="J168"/>
      <c r="K168"/>
      <c r="M168"/>
      <c r="N168"/>
      <c r="P168"/>
      <c r="S168"/>
      <c r="U168"/>
      <c r="V168"/>
      <c r="X168"/>
      <c r="Y168"/>
      <c r="Z168"/>
    </row>
    <row r="169" spans="9:26" x14ac:dyDescent="0.25">
      <c r="I169"/>
      <c r="J169"/>
      <c r="K169"/>
      <c r="M169"/>
      <c r="N169"/>
      <c r="P169"/>
      <c r="S169"/>
      <c r="U169"/>
      <c r="V169"/>
      <c r="X169"/>
      <c r="Y169"/>
      <c r="Z169"/>
    </row>
    <row r="170" spans="9:26" x14ac:dyDescent="0.25">
      <c r="I170"/>
      <c r="J170"/>
      <c r="K170"/>
      <c r="M170"/>
      <c r="N170"/>
      <c r="P170"/>
      <c r="S170"/>
      <c r="U170"/>
      <c r="V170"/>
      <c r="X170"/>
      <c r="Y170"/>
      <c r="Z170"/>
    </row>
    <row r="171" spans="9:26" x14ac:dyDescent="0.25">
      <c r="I171"/>
      <c r="J171"/>
      <c r="K171"/>
      <c r="M171"/>
      <c r="N171"/>
      <c r="P171"/>
      <c r="S171"/>
      <c r="U171"/>
      <c r="V171"/>
      <c r="X171"/>
      <c r="Y171"/>
      <c r="Z171"/>
    </row>
    <row r="172" spans="9:26" x14ac:dyDescent="0.25">
      <c r="I172"/>
      <c r="J172"/>
      <c r="K172"/>
      <c r="M172"/>
      <c r="N172"/>
      <c r="P172"/>
      <c r="S172"/>
      <c r="U172"/>
      <c r="V172"/>
      <c r="X172"/>
      <c r="Y172"/>
      <c r="Z172"/>
    </row>
    <row r="173" spans="9:26" x14ac:dyDescent="0.25">
      <c r="I173"/>
      <c r="J173"/>
      <c r="K173"/>
      <c r="M173"/>
      <c r="N173"/>
      <c r="P173"/>
      <c r="S173"/>
      <c r="U173"/>
      <c r="V173"/>
      <c r="X173"/>
      <c r="Y173"/>
      <c r="Z173"/>
    </row>
    <row r="174" spans="9:26" x14ac:dyDescent="0.25">
      <c r="I174"/>
      <c r="J174"/>
      <c r="K174"/>
      <c r="M174"/>
      <c r="N174"/>
      <c r="P174"/>
      <c r="S174"/>
      <c r="U174"/>
      <c r="V174"/>
      <c r="X174"/>
      <c r="Y174"/>
      <c r="Z174"/>
    </row>
    <row r="175" spans="9:26" x14ac:dyDescent="0.25">
      <c r="I175"/>
      <c r="J175"/>
      <c r="K175"/>
      <c r="M175"/>
      <c r="N175"/>
      <c r="P175"/>
      <c r="S175"/>
      <c r="U175"/>
      <c r="V175"/>
      <c r="X175"/>
      <c r="Y175"/>
      <c r="Z175"/>
    </row>
    <row r="176" spans="9:26" x14ac:dyDescent="0.25">
      <c r="I176"/>
      <c r="J176"/>
      <c r="K176"/>
      <c r="M176"/>
      <c r="N176"/>
      <c r="P176"/>
      <c r="S176"/>
      <c r="U176"/>
      <c r="V176"/>
      <c r="X176"/>
      <c r="Y176"/>
      <c r="Z176"/>
    </row>
    <row r="177" spans="9:26" x14ac:dyDescent="0.25">
      <c r="I177"/>
      <c r="J177"/>
      <c r="K177"/>
      <c r="M177"/>
      <c r="N177"/>
      <c r="P177"/>
      <c r="S177"/>
      <c r="U177"/>
      <c r="V177"/>
      <c r="X177"/>
      <c r="Y177"/>
      <c r="Z177"/>
    </row>
    <row r="178" spans="9:26" x14ac:dyDescent="0.25">
      <c r="I178"/>
      <c r="J178"/>
      <c r="K178"/>
      <c r="M178"/>
      <c r="N178"/>
      <c r="P178"/>
      <c r="S178"/>
      <c r="U178"/>
      <c r="V178"/>
      <c r="X178"/>
      <c r="Y178"/>
      <c r="Z178"/>
    </row>
    <row r="179" spans="9:26" x14ac:dyDescent="0.25">
      <c r="I179"/>
      <c r="J179"/>
      <c r="K179"/>
      <c r="M179"/>
      <c r="N179"/>
      <c r="P179"/>
      <c r="S179"/>
      <c r="U179"/>
      <c r="V179"/>
      <c r="X179"/>
      <c r="Y179"/>
      <c r="Z179"/>
    </row>
    <row r="180" spans="9:26" x14ac:dyDescent="0.25">
      <c r="I180"/>
      <c r="J180"/>
      <c r="K180"/>
      <c r="M180"/>
      <c r="N180"/>
      <c r="P180"/>
      <c r="S180"/>
      <c r="U180"/>
      <c r="V180"/>
      <c r="X180"/>
      <c r="Y180"/>
      <c r="Z180"/>
    </row>
    <row r="181" spans="9:26" x14ac:dyDescent="0.25">
      <c r="I181"/>
      <c r="J181"/>
      <c r="K181"/>
      <c r="M181"/>
      <c r="N181"/>
      <c r="P181"/>
      <c r="S181"/>
      <c r="U181"/>
      <c r="V181"/>
      <c r="X181"/>
      <c r="Y181"/>
      <c r="Z181"/>
    </row>
    <row r="182" spans="9:26" x14ac:dyDescent="0.25">
      <c r="I182"/>
      <c r="J182"/>
      <c r="K182"/>
      <c r="M182"/>
      <c r="N182"/>
      <c r="P182"/>
      <c r="S182"/>
      <c r="U182"/>
      <c r="V182"/>
      <c r="X182"/>
      <c r="Y182"/>
      <c r="Z182"/>
    </row>
    <row r="183" spans="9:26" x14ac:dyDescent="0.25">
      <c r="I183"/>
      <c r="J183"/>
      <c r="K183"/>
      <c r="M183"/>
      <c r="N183"/>
      <c r="P183"/>
      <c r="S183"/>
      <c r="U183"/>
      <c r="V183"/>
      <c r="X183"/>
      <c r="Y183"/>
      <c r="Z183"/>
    </row>
    <row r="184" spans="9:26" x14ac:dyDescent="0.25">
      <c r="I184"/>
      <c r="J184"/>
      <c r="K184"/>
      <c r="M184"/>
      <c r="N184"/>
      <c r="P184"/>
      <c r="S184"/>
      <c r="U184"/>
      <c r="V184"/>
      <c r="X184"/>
      <c r="Y184"/>
      <c r="Z184"/>
    </row>
    <row r="185" spans="9:26" x14ac:dyDescent="0.25">
      <c r="I185"/>
      <c r="J185"/>
      <c r="K185"/>
      <c r="M185"/>
      <c r="N185"/>
      <c r="P185"/>
      <c r="S185"/>
      <c r="U185"/>
      <c r="V185"/>
      <c r="X185"/>
      <c r="Y185"/>
      <c r="Z185"/>
    </row>
    <row r="186" spans="9:26" x14ac:dyDescent="0.25">
      <c r="I186"/>
      <c r="J186"/>
      <c r="K186"/>
      <c r="M186"/>
      <c r="N186"/>
      <c r="P186"/>
      <c r="S186"/>
      <c r="U186"/>
      <c r="V186"/>
      <c r="X186"/>
      <c r="Y186"/>
      <c r="Z186"/>
    </row>
    <row r="187" spans="9:26" x14ac:dyDescent="0.25">
      <c r="I187"/>
      <c r="J187"/>
      <c r="K187"/>
      <c r="M187"/>
      <c r="N187"/>
      <c r="P187"/>
      <c r="S187"/>
      <c r="U187"/>
      <c r="V187"/>
      <c r="X187"/>
      <c r="Y187"/>
      <c r="Z187"/>
    </row>
    <row r="188" spans="9:26" x14ac:dyDescent="0.25">
      <c r="I188"/>
      <c r="J188"/>
      <c r="K188"/>
      <c r="M188"/>
      <c r="N188"/>
      <c r="P188"/>
      <c r="S188"/>
      <c r="U188"/>
      <c r="V188"/>
      <c r="X188"/>
      <c r="Y188"/>
      <c r="Z188"/>
    </row>
    <row r="189" spans="9:26" x14ac:dyDescent="0.25">
      <c r="I189"/>
      <c r="J189"/>
      <c r="K189"/>
      <c r="M189"/>
      <c r="N189"/>
      <c r="P189"/>
      <c r="S189"/>
      <c r="U189"/>
      <c r="V189"/>
      <c r="X189"/>
      <c r="Y189"/>
      <c r="Z189"/>
    </row>
    <row r="190" spans="9:26" x14ac:dyDescent="0.25">
      <c r="I190"/>
      <c r="J190"/>
      <c r="K190"/>
      <c r="M190"/>
      <c r="N190"/>
      <c r="P190"/>
      <c r="S190"/>
      <c r="U190"/>
      <c r="V190"/>
      <c r="X190"/>
      <c r="Y190"/>
      <c r="Z190"/>
    </row>
    <row r="191" spans="9:26" x14ac:dyDescent="0.25">
      <c r="I191"/>
      <c r="J191"/>
      <c r="K191"/>
      <c r="M191"/>
      <c r="N191"/>
      <c r="P191"/>
      <c r="S191"/>
      <c r="U191"/>
      <c r="V191"/>
      <c r="X191"/>
      <c r="Y191"/>
      <c r="Z191"/>
    </row>
    <row r="192" spans="9:26" x14ac:dyDescent="0.25">
      <c r="I192"/>
      <c r="J192"/>
      <c r="K192"/>
      <c r="M192"/>
      <c r="N192"/>
      <c r="P192"/>
      <c r="S192"/>
      <c r="U192"/>
      <c r="V192"/>
      <c r="X192"/>
      <c r="Y192"/>
      <c r="Z192"/>
    </row>
    <row r="193" spans="9:26" x14ac:dyDescent="0.25">
      <c r="I193"/>
      <c r="J193"/>
      <c r="K193"/>
      <c r="M193"/>
      <c r="N193"/>
      <c r="P193"/>
      <c r="S193"/>
      <c r="U193"/>
      <c r="V193"/>
      <c r="X193"/>
      <c r="Y193"/>
      <c r="Z193"/>
    </row>
    <row r="194" spans="9:26" x14ac:dyDescent="0.25">
      <c r="I194"/>
      <c r="J194"/>
      <c r="K194"/>
      <c r="M194"/>
      <c r="N194"/>
      <c r="P194"/>
      <c r="S194"/>
      <c r="U194"/>
      <c r="V194"/>
      <c r="X194"/>
      <c r="Y194"/>
      <c r="Z194"/>
    </row>
    <row r="195" spans="9:26" x14ac:dyDescent="0.25">
      <c r="I195"/>
      <c r="J195"/>
      <c r="K195"/>
      <c r="M195"/>
      <c r="N195"/>
      <c r="P195"/>
      <c r="S195"/>
      <c r="U195"/>
      <c r="V195"/>
      <c r="X195"/>
      <c r="Y195"/>
      <c r="Z195"/>
    </row>
    <row r="196" spans="9:26" x14ac:dyDescent="0.25">
      <c r="I196"/>
      <c r="J196"/>
      <c r="K196"/>
      <c r="M196"/>
      <c r="N196"/>
      <c r="P196"/>
      <c r="S196"/>
      <c r="U196"/>
      <c r="V196"/>
      <c r="X196"/>
      <c r="Y196"/>
      <c r="Z196"/>
    </row>
    <row r="197" spans="9:26" x14ac:dyDescent="0.25">
      <c r="I197"/>
      <c r="J197"/>
      <c r="K197"/>
      <c r="M197"/>
      <c r="N197"/>
      <c r="P197"/>
      <c r="S197"/>
      <c r="U197"/>
      <c r="V197"/>
      <c r="X197"/>
      <c r="Y197"/>
      <c r="Z197"/>
    </row>
    <row r="198" spans="9:26" x14ac:dyDescent="0.25">
      <c r="I198"/>
      <c r="J198"/>
      <c r="K198"/>
      <c r="M198"/>
      <c r="N198"/>
      <c r="P198"/>
      <c r="S198"/>
      <c r="U198"/>
      <c r="V198"/>
      <c r="X198"/>
      <c r="Y198"/>
      <c r="Z198"/>
    </row>
    <row r="199" spans="9:26" x14ac:dyDescent="0.25">
      <c r="I199"/>
      <c r="J199"/>
      <c r="K199"/>
      <c r="M199"/>
      <c r="N199"/>
      <c r="P199"/>
      <c r="S199"/>
      <c r="U199"/>
      <c r="V199"/>
      <c r="X199"/>
      <c r="Y199"/>
      <c r="Z199"/>
    </row>
    <row r="200" spans="9:26" x14ac:dyDescent="0.25">
      <c r="I200"/>
      <c r="J200"/>
      <c r="K200"/>
      <c r="M200"/>
      <c r="N200"/>
      <c r="P200"/>
      <c r="S200"/>
      <c r="U200"/>
      <c r="V200"/>
      <c r="X200"/>
      <c r="Y200"/>
      <c r="Z200"/>
    </row>
    <row r="201" spans="9:26" x14ac:dyDescent="0.25">
      <c r="I201"/>
      <c r="J201"/>
      <c r="K201"/>
      <c r="M201"/>
      <c r="N201"/>
      <c r="P201"/>
      <c r="S201"/>
      <c r="U201"/>
      <c r="V201"/>
      <c r="X201"/>
      <c r="Y201"/>
      <c r="Z201"/>
    </row>
    <row r="202" spans="9:26" x14ac:dyDescent="0.25">
      <c r="I202"/>
      <c r="J202"/>
      <c r="K202"/>
      <c r="M202"/>
      <c r="N202"/>
      <c r="P202"/>
      <c r="S202"/>
      <c r="U202"/>
      <c r="V202"/>
      <c r="X202"/>
      <c r="Y202"/>
      <c r="Z202"/>
    </row>
    <row r="203" spans="9:26" x14ac:dyDescent="0.25">
      <c r="I203"/>
      <c r="J203"/>
      <c r="K203"/>
      <c r="M203"/>
      <c r="N203"/>
      <c r="P203"/>
      <c r="S203"/>
      <c r="U203"/>
      <c r="V203"/>
      <c r="X203"/>
      <c r="Y203"/>
      <c r="Z203"/>
    </row>
    <row r="204" spans="9:26" x14ac:dyDescent="0.25">
      <c r="I204"/>
      <c r="J204"/>
      <c r="K204"/>
      <c r="M204"/>
      <c r="N204"/>
      <c r="P204"/>
      <c r="S204"/>
      <c r="U204"/>
      <c r="V204"/>
      <c r="X204"/>
      <c r="Y204"/>
      <c r="Z204"/>
    </row>
    <row r="205" spans="9:26" x14ac:dyDescent="0.25">
      <c r="I205"/>
      <c r="J205"/>
      <c r="K205"/>
      <c r="M205"/>
      <c r="N205"/>
      <c r="P205"/>
      <c r="S205"/>
      <c r="U205"/>
      <c r="V205"/>
      <c r="X205"/>
      <c r="Y205"/>
      <c r="Z205"/>
    </row>
    <row r="206" spans="9:26" x14ac:dyDescent="0.25">
      <c r="I206"/>
      <c r="J206"/>
      <c r="K206"/>
      <c r="M206"/>
      <c r="N206"/>
      <c r="P206"/>
      <c r="S206"/>
      <c r="U206"/>
      <c r="V206"/>
      <c r="X206"/>
      <c r="Y206"/>
      <c r="Z206"/>
    </row>
    <row r="207" spans="9:26" x14ac:dyDescent="0.25">
      <c r="I207"/>
      <c r="J207"/>
      <c r="K207"/>
      <c r="M207"/>
      <c r="N207"/>
      <c r="P207"/>
      <c r="S207"/>
      <c r="U207"/>
      <c r="V207"/>
      <c r="X207"/>
      <c r="Y207"/>
      <c r="Z207"/>
    </row>
    <row r="208" spans="9:26" x14ac:dyDescent="0.25">
      <c r="I208"/>
      <c r="J208"/>
      <c r="K208"/>
      <c r="M208"/>
      <c r="N208"/>
      <c r="P208"/>
      <c r="S208"/>
      <c r="U208"/>
      <c r="V208"/>
      <c r="X208"/>
      <c r="Y208"/>
      <c r="Z208"/>
    </row>
    <row r="209" spans="9:26" x14ac:dyDescent="0.25">
      <c r="I209"/>
      <c r="J209"/>
      <c r="K209"/>
      <c r="M209"/>
      <c r="N209"/>
      <c r="P209"/>
      <c r="S209"/>
      <c r="U209"/>
      <c r="V209"/>
      <c r="X209"/>
      <c r="Y209"/>
      <c r="Z209"/>
    </row>
    <row r="210" spans="9:26" x14ac:dyDescent="0.25">
      <c r="I210"/>
      <c r="J210"/>
      <c r="K210"/>
      <c r="M210"/>
      <c r="N210"/>
      <c r="P210"/>
      <c r="S210"/>
      <c r="U210"/>
      <c r="V210"/>
      <c r="X210"/>
      <c r="Y210"/>
      <c r="Z210"/>
    </row>
    <row r="211" spans="9:26" x14ac:dyDescent="0.25">
      <c r="I211"/>
      <c r="J211"/>
      <c r="K211"/>
      <c r="M211"/>
      <c r="N211"/>
      <c r="P211"/>
      <c r="S211"/>
      <c r="U211"/>
      <c r="V211"/>
      <c r="X211"/>
      <c r="Y211"/>
      <c r="Z211"/>
    </row>
    <row r="212" spans="9:26" x14ac:dyDescent="0.25">
      <c r="I212"/>
      <c r="J212"/>
      <c r="K212"/>
      <c r="M212"/>
      <c r="N212"/>
      <c r="P212"/>
      <c r="S212"/>
      <c r="U212"/>
      <c r="V212"/>
      <c r="X212"/>
      <c r="Y212"/>
      <c r="Z212"/>
    </row>
    <row r="213" spans="9:26" x14ac:dyDescent="0.25">
      <c r="I213"/>
      <c r="J213"/>
      <c r="K213"/>
      <c r="M213"/>
      <c r="N213"/>
      <c r="P213"/>
      <c r="S213"/>
      <c r="U213"/>
      <c r="V213"/>
      <c r="X213"/>
      <c r="Y213"/>
      <c r="Z213"/>
    </row>
    <row r="214" spans="9:26" x14ac:dyDescent="0.25">
      <c r="I214"/>
      <c r="J214"/>
      <c r="K214"/>
      <c r="M214"/>
      <c r="N214"/>
      <c r="P214"/>
      <c r="S214"/>
      <c r="U214"/>
      <c r="V214"/>
      <c r="X214"/>
      <c r="Y214"/>
      <c r="Z214"/>
    </row>
    <row r="215" spans="9:26" x14ac:dyDescent="0.25">
      <c r="I215"/>
      <c r="J215"/>
      <c r="K215"/>
      <c r="M215"/>
      <c r="N215"/>
      <c r="P215"/>
      <c r="S215"/>
      <c r="U215"/>
      <c r="V215"/>
      <c r="X215"/>
      <c r="Y215"/>
      <c r="Z215"/>
    </row>
    <row r="216" spans="9:26" x14ac:dyDescent="0.25">
      <c r="I216"/>
      <c r="J216"/>
      <c r="K216"/>
      <c r="M216"/>
      <c r="N216"/>
      <c r="P216"/>
      <c r="S216"/>
      <c r="U216"/>
      <c r="V216"/>
      <c r="X216"/>
      <c r="Y216"/>
      <c r="Z216"/>
    </row>
    <row r="217" spans="9:26" x14ac:dyDescent="0.25">
      <c r="I217"/>
      <c r="J217"/>
      <c r="K217"/>
      <c r="M217"/>
      <c r="N217"/>
      <c r="P217"/>
      <c r="S217"/>
      <c r="U217"/>
      <c r="V217"/>
      <c r="X217"/>
      <c r="Y217"/>
      <c r="Z217"/>
    </row>
    <row r="218" spans="9:26" x14ac:dyDescent="0.25">
      <c r="I218"/>
      <c r="J218"/>
      <c r="K218"/>
      <c r="M218"/>
      <c r="N218"/>
      <c r="P218"/>
      <c r="S218"/>
      <c r="U218"/>
      <c r="V218"/>
      <c r="X218"/>
      <c r="Y218"/>
      <c r="Z218"/>
    </row>
    <row r="219" spans="9:26" x14ac:dyDescent="0.25">
      <c r="I219"/>
      <c r="J219"/>
      <c r="K219"/>
      <c r="M219"/>
      <c r="N219"/>
      <c r="P219"/>
      <c r="S219"/>
      <c r="U219"/>
      <c r="V219"/>
      <c r="X219"/>
      <c r="Y219"/>
      <c r="Z219"/>
    </row>
    <row r="220" spans="9:26" x14ac:dyDescent="0.25">
      <c r="I220"/>
      <c r="J220"/>
      <c r="K220"/>
      <c r="M220"/>
      <c r="N220"/>
      <c r="P220"/>
      <c r="S220"/>
      <c r="U220"/>
      <c r="V220"/>
      <c r="X220"/>
      <c r="Y220"/>
      <c r="Z220"/>
    </row>
    <row r="221" spans="9:26" x14ac:dyDescent="0.25">
      <c r="I221"/>
      <c r="J221"/>
      <c r="K221"/>
      <c r="M221"/>
      <c r="N221"/>
      <c r="P221"/>
      <c r="S221"/>
      <c r="U221"/>
      <c r="V221"/>
      <c r="X221"/>
      <c r="Y221"/>
      <c r="Z221"/>
    </row>
    <row r="222" spans="9:26" x14ac:dyDescent="0.25">
      <c r="I222"/>
      <c r="J222"/>
      <c r="K222"/>
      <c r="M222"/>
      <c r="N222"/>
      <c r="P222"/>
      <c r="S222"/>
      <c r="U222"/>
      <c r="V222"/>
      <c r="X222"/>
      <c r="Y222"/>
      <c r="Z222"/>
    </row>
    <row r="223" spans="9:26" x14ac:dyDescent="0.25">
      <c r="I223"/>
      <c r="J223"/>
      <c r="K223"/>
      <c r="M223"/>
      <c r="N223"/>
      <c r="P223"/>
      <c r="S223"/>
      <c r="U223"/>
      <c r="V223"/>
      <c r="X223"/>
      <c r="Y223"/>
      <c r="Z223"/>
    </row>
    <row r="224" spans="9:26" x14ac:dyDescent="0.25">
      <c r="I224"/>
      <c r="J224"/>
      <c r="K224"/>
      <c r="M224"/>
      <c r="N224"/>
      <c r="P224"/>
      <c r="S224"/>
      <c r="U224"/>
      <c r="V224"/>
      <c r="X224"/>
      <c r="Y224"/>
      <c r="Z224"/>
    </row>
    <row r="225" spans="9:26" x14ac:dyDescent="0.25">
      <c r="I225"/>
      <c r="J225"/>
      <c r="K225"/>
      <c r="M225"/>
      <c r="N225"/>
      <c r="P225"/>
      <c r="S225"/>
      <c r="U225"/>
      <c r="V225"/>
      <c r="X225"/>
      <c r="Y225"/>
      <c r="Z225"/>
    </row>
    <row r="226" spans="9:26" x14ac:dyDescent="0.25">
      <c r="I226"/>
      <c r="J226"/>
      <c r="K226"/>
      <c r="M226"/>
      <c r="N226"/>
      <c r="P226"/>
      <c r="S226"/>
      <c r="U226"/>
      <c r="V226"/>
      <c r="X226"/>
      <c r="Y226"/>
      <c r="Z226"/>
    </row>
    <row r="227" spans="9:26" x14ac:dyDescent="0.25">
      <c r="I227"/>
      <c r="J227"/>
      <c r="K227"/>
      <c r="M227"/>
      <c r="N227"/>
      <c r="P227"/>
      <c r="S227"/>
      <c r="U227"/>
      <c r="V227"/>
      <c r="X227"/>
      <c r="Y227"/>
      <c r="Z227"/>
    </row>
    <row r="228" spans="9:26" x14ac:dyDescent="0.25">
      <c r="I228"/>
      <c r="J228"/>
      <c r="K228"/>
      <c r="M228"/>
      <c r="N228"/>
      <c r="P228"/>
      <c r="S228"/>
      <c r="U228"/>
      <c r="V228"/>
      <c r="X228"/>
      <c r="Y228"/>
      <c r="Z228"/>
    </row>
    <row r="229" spans="9:26" x14ac:dyDescent="0.25">
      <c r="I229"/>
      <c r="J229"/>
      <c r="K229"/>
      <c r="M229"/>
      <c r="N229"/>
      <c r="P229"/>
      <c r="S229"/>
      <c r="U229"/>
      <c r="V229"/>
      <c r="X229"/>
      <c r="Y229"/>
      <c r="Z229"/>
    </row>
    <row r="230" spans="9:26" x14ac:dyDescent="0.25">
      <c r="I230"/>
      <c r="J230"/>
      <c r="K230"/>
      <c r="M230"/>
      <c r="N230"/>
      <c r="P230"/>
      <c r="S230"/>
      <c r="U230"/>
      <c r="V230"/>
      <c r="X230"/>
      <c r="Y230"/>
      <c r="Z230"/>
    </row>
    <row r="231" spans="9:26" x14ac:dyDescent="0.25">
      <c r="I231"/>
      <c r="J231"/>
      <c r="K231"/>
      <c r="M231"/>
      <c r="N231"/>
      <c r="P231"/>
      <c r="S231"/>
      <c r="U231"/>
      <c r="V231"/>
      <c r="X231"/>
      <c r="Y231"/>
      <c r="Z231"/>
    </row>
    <row r="232" spans="9:26" x14ac:dyDescent="0.25">
      <c r="I232"/>
      <c r="J232"/>
      <c r="K232"/>
      <c r="M232"/>
      <c r="N232"/>
      <c r="P232"/>
      <c r="S232"/>
      <c r="U232"/>
      <c r="V232"/>
      <c r="X232"/>
      <c r="Y232"/>
      <c r="Z232"/>
    </row>
    <row r="233" spans="9:26" x14ac:dyDescent="0.25">
      <c r="I233"/>
      <c r="J233"/>
      <c r="K233"/>
      <c r="M233"/>
      <c r="N233"/>
      <c r="P233"/>
      <c r="S233"/>
      <c r="U233"/>
      <c r="V233"/>
      <c r="X233"/>
      <c r="Y233"/>
      <c r="Z233"/>
    </row>
    <row r="234" spans="9:26" x14ac:dyDescent="0.25">
      <c r="I234"/>
      <c r="J234"/>
      <c r="K234"/>
      <c r="M234"/>
      <c r="N234"/>
      <c r="P234"/>
      <c r="S234"/>
      <c r="U234"/>
      <c r="V234"/>
      <c r="X234"/>
      <c r="Y234"/>
      <c r="Z234"/>
    </row>
    <row r="235" spans="9:26" x14ac:dyDescent="0.25">
      <c r="I235"/>
      <c r="J235"/>
      <c r="K235"/>
      <c r="M235"/>
      <c r="N235"/>
      <c r="P235"/>
      <c r="S235"/>
      <c r="U235"/>
      <c r="V235"/>
      <c r="X235"/>
      <c r="Y235"/>
      <c r="Z235"/>
    </row>
    <row r="236" spans="9:26" x14ac:dyDescent="0.25">
      <c r="I236"/>
      <c r="J236"/>
      <c r="K236"/>
      <c r="M236"/>
      <c r="N236"/>
      <c r="P236"/>
      <c r="S236"/>
      <c r="U236"/>
      <c r="V236"/>
      <c r="X236"/>
      <c r="Y236"/>
      <c r="Z236"/>
    </row>
    <row r="237" spans="9:26" x14ac:dyDescent="0.25">
      <c r="I237"/>
      <c r="J237"/>
      <c r="K237"/>
      <c r="M237"/>
      <c r="N237"/>
      <c r="P237"/>
      <c r="S237"/>
      <c r="U237"/>
      <c r="V237"/>
      <c r="X237"/>
      <c r="Y237"/>
      <c r="Z237"/>
    </row>
    <row r="238" spans="9:26" x14ac:dyDescent="0.25">
      <c r="I238"/>
      <c r="J238"/>
      <c r="K238"/>
      <c r="M238"/>
      <c r="N238"/>
      <c r="P238"/>
      <c r="S238"/>
      <c r="U238"/>
      <c r="V238"/>
      <c r="X238"/>
      <c r="Y238"/>
      <c r="Z238"/>
    </row>
    <row r="239" spans="9:26" x14ac:dyDescent="0.25">
      <c r="I239"/>
      <c r="J239"/>
      <c r="K239"/>
      <c r="M239"/>
      <c r="N239"/>
      <c r="P239"/>
      <c r="S239"/>
      <c r="U239"/>
      <c r="V239"/>
      <c r="X239"/>
      <c r="Y239"/>
      <c r="Z239"/>
    </row>
    <row r="240" spans="9:26" x14ac:dyDescent="0.25">
      <c r="I240"/>
      <c r="J240"/>
      <c r="K240"/>
      <c r="M240"/>
      <c r="N240"/>
      <c r="P240"/>
      <c r="S240"/>
      <c r="U240"/>
      <c r="V240"/>
      <c r="X240"/>
      <c r="Y240"/>
      <c r="Z240"/>
    </row>
    <row r="241" spans="9:26" x14ac:dyDescent="0.25">
      <c r="I241"/>
      <c r="J241"/>
      <c r="K241"/>
      <c r="M241"/>
      <c r="N241"/>
      <c r="P241"/>
      <c r="S241"/>
      <c r="U241"/>
      <c r="V241"/>
      <c r="X241"/>
      <c r="Y241"/>
      <c r="Z241"/>
    </row>
    <row r="242" spans="9:26" x14ac:dyDescent="0.25">
      <c r="I242"/>
      <c r="J242"/>
      <c r="K242"/>
      <c r="M242"/>
      <c r="N242"/>
      <c r="P242"/>
      <c r="S242"/>
      <c r="U242"/>
      <c r="V242"/>
      <c r="X242"/>
      <c r="Y242"/>
      <c r="Z242"/>
    </row>
    <row r="243" spans="9:26" x14ac:dyDescent="0.25">
      <c r="I243"/>
      <c r="J243"/>
      <c r="K243"/>
      <c r="M243"/>
      <c r="N243"/>
      <c r="P243"/>
      <c r="S243"/>
      <c r="U243"/>
      <c r="V243"/>
      <c r="X243"/>
      <c r="Y243"/>
      <c r="Z243"/>
    </row>
    <row r="244" spans="9:26" x14ac:dyDescent="0.25">
      <c r="I244"/>
      <c r="J244"/>
      <c r="K244"/>
      <c r="M244"/>
      <c r="N244"/>
      <c r="P244"/>
      <c r="S244"/>
      <c r="U244"/>
      <c r="V244"/>
      <c r="X244"/>
      <c r="Y244"/>
      <c r="Z244"/>
    </row>
    <row r="245" spans="9:26" x14ac:dyDescent="0.25">
      <c r="I245"/>
      <c r="J245"/>
      <c r="K245"/>
      <c r="M245"/>
      <c r="N245"/>
      <c r="P245"/>
      <c r="S245"/>
      <c r="U245"/>
      <c r="V245"/>
      <c r="X245"/>
      <c r="Y245"/>
      <c r="Z245"/>
    </row>
    <row r="246" spans="9:26" x14ac:dyDescent="0.25">
      <c r="I246"/>
      <c r="J246"/>
      <c r="K246"/>
      <c r="M246"/>
      <c r="N246"/>
      <c r="P246"/>
      <c r="S246"/>
      <c r="U246"/>
      <c r="V246"/>
      <c r="X246"/>
      <c r="Y246"/>
      <c r="Z246"/>
    </row>
    <row r="247" spans="9:26" x14ac:dyDescent="0.25">
      <c r="I247"/>
      <c r="J247"/>
      <c r="K247"/>
      <c r="M247"/>
      <c r="N247"/>
      <c r="P247"/>
      <c r="S247"/>
      <c r="U247"/>
      <c r="V247"/>
      <c r="X247"/>
      <c r="Y247"/>
      <c r="Z247"/>
    </row>
    <row r="248" spans="9:26" x14ac:dyDescent="0.25">
      <c r="I248"/>
      <c r="J248"/>
      <c r="K248"/>
      <c r="M248"/>
      <c r="N248"/>
      <c r="P248"/>
      <c r="S248"/>
      <c r="U248"/>
      <c r="V248"/>
      <c r="X248"/>
      <c r="Y248"/>
      <c r="Z248"/>
    </row>
    <row r="249" spans="9:26" x14ac:dyDescent="0.25">
      <c r="I249"/>
      <c r="J249"/>
      <c r="K249"/>
      <c r="M249"/>
      <c r="N249"/>
      <c r="P249"/>
      <c r="S249"/>
      <c r="U249"/>
      <c r="V249"/>
      <c r="X249"/>
      <c r="Y249"/>
      <c r="Z249"/>
    </row>
    <row r="250" spans="9:26" x14ac:dyDescent="0.25">
      <c r="I250"/>
      <c r="J250"/>
      <c r="K250"/>
      <c r="M250"/>
      <c r="N250"/>
      <c r="P250"/>
      <c r="S250"/>
      <c r="U250"/>
      <c r="V250"/>
      <c r="X250"/>
      <c r="Y250"/>
      <c r="Z250"/>
    </row>
    <row r="251" spans="9:26" x14ac:dyDescent="0.25">
      <c r="I251"/>
      <c r="J251"/>
      <c r="K251"/>
      <c r="M251"/>
      <c r="N251"/>
      <c r="P251"/>
      <c r="S251"/>
      <c r="U251"/>
      <c r="V251"/>
      <c r="X251"/>
      <c r="Y251"/>
      <c r="Z251"/>
    </row>
    <row r="252" spans="9:26" x14ac:dyDescent="0.25">
      <c r="I252"/>
      <c r="J252"/>
      <c r="K252"/>
      <c r="M252"/>
      <c r="N252"/>
      <c r="P252"/>
      <c r="S252"/>
      <c r="U252"/>
      <c r="V252"/>
      <c r="X252"/>
      <c r="Y252"/>
      <c r="Z252"/>
    </row>
    <row r="253" spans="9:26" x14ac:dyDescent="0.25">
      <c r="I253"/>
      <c r="J253"/>
      <c r="K253"/>
      <c r="M253"/>
      <c r="N253"/>
      <c r="P253"/>
      <c r="S253"/>
      <c r="U253"/>
      <c r="V253"/>
      <c r="X253"/>
      <c r="Y253"/>
      <c r="Z253"/>
    </row>
    <row r="254" spans="9:26" x14ac:dyDescent="0.25">
      <c r="I254"/>
      <c r="J254"/>
      <c r="K254"/>
      <c r="M254"/>
      <c r="N254"/>
      <c r="P254"/>
      <c r="S254"/>
      <c r="U254"/>
      <c r="V254"/>
      <c r="X254"/>
      <c r="Y254"/>
      <c r="Z254"/>
    </row>
    <row r="255" spans="9:26" x14ac:dyDescent="0.25">
      <c r="I255"/>
      <c r="J255"/>
      <c r="K255"/>
      <c r="M255"/>
      <c r="N255"/>
      <c r="P255"/>
      <c r="S255"/>
      <c r="U255"/>
      <c r="V255"/>
      <c r="X255"/>
      <c r="Y255"/>
      <c r="Z255"/>
    </row>
    <row r="256" spans="9:26" x14ac:dyDescent="0.25">
      <c r="I256"/>
      <c r="J256"/>
      <c r="K256"/>
      <c r="M256"/>
      <c r="N256"/>
      <c r="P256"/>
      <c r="S256"/>
      <c r="U256"/>
      <c r="V256"/>
      <c r="X256"/>
      <c r="Y256"/>
      <c r="Z256"/>
    </row>
    <row r="257" spans="9:26" x14ac:dyDescent="0.25">
      <c r="I257"/>
      <c r="J257"/>
      <c r="K257"/>
      <c r="M257"/>
      <c r="N257"/>
      <c r="P257"/>
      <c r="S257"/>
      <c r="U257"/>
      <c r="V257"/>
      <c r="X257"/>
      <c r="Y257"/>
      <c r="Z257"/>
    </row>
    <row r="258" spans="9:26" x14ac:dyDescent="0.25">
      <c r="I258"/>
      <c r="J258"/>
      <c r="K258"/>
      <c r="M258"/>
      <c r="N258"/>
      <c r="P258"/>
      <c r="S258"/>
      <c r="U258"/>
      <c r="V258"/>
      <c r="X258"/>
      <c r="Y258"/>
      <c r="Z258"/>
    </row>
    <row r="259" spans="9:26" x14ac:dyDescent="0.25">
      <c r="I259"/>
      <c r="J259"/>
      <c r="K259"/>
      <c r="M259"/>
      <c r="N259"/>
      <c r="P259"/>
      <c r="S259"/>
      <c r="U259"/>
      <c r="V259"/>
      <c r="X259"/>
      <c r="Y259"/>
      <c r="Z259"/>
    </row>
    <row r="260" spans="9:26" x14ac:dyDescent="0.25">
      <c r="I260"/>
      <c r="J260"/>
      <c r="K260"/>
      <c r="M260"/>
      <c r="N260"/>
      <c r="P260"/>
      <c r="S260"/>
      <c r="U260"/>
      <c r="V260"/>
      <c r="X260"/>
      <c r="Y260"/>
      <c r="Z260"/>
    </row>
    <row r="261" spans="9:26" x14ac:dyDescent="0.25">
      <c r="I261"/>
      <c r="J261"/>
      <c r="K261"/>
      <c r="M261"/>
      <c r="N261"/>
      <c r="P261"/>
      <c r="S261"/>
      <c r="U261"/>
      <c r="V261"/>
      <c r="X261"/>
      <c r="Y261"/>
      <c r="Z261"/>
    </row>
    <row r="262" spans="9:26" x14ac:dyDescent="0.25">
      <c r="I262"/>
      <c r="J262"/>
      <c r="K262"/>
      <c r="M262"/>
      <c r="N262"/>
      <c r="P262"/>
      <c r="S262"/>
      <c r="U262"/>
      <c r="V262"/>
      <c r="X262"/>
      <c r="Y262"/>
      <c r="Z262"/>
    </row>
    <row r="263" spans="9:26" x14ac:dyDescent="0.25">
      <c r="I263"/>
      <c r="J263"/>
      <c r="K263"/>
      <c r="M263"/>
      <c r="N263"/>
      <c r="P263"/>
      <c r="S263"/>
      <c r="U263"/>
      <c r="V263"/>
      <c r="X263"/>
      <c r="Y263"/>
      <c r="Z263"/>
    </row>
    <row r="264" spans="9:26" x14ac:dyDescent="0.25">
      <c r="I264"/>
      <c r="J264"/>
      <c r="K264"/>
      <c r="M264"/>
      <c r="N264"/>
      <c r="P264"/>
      <c r="S264"/>
      <c r="U264"/>
      <c r="V264"/>
      <c r="X264"/>
      <c r="Y264"/>
      <c r="Z264"/>
    </row>
    <row r="265" spans="9:26" x14ac:dyDescent="0.25">
      <c r="I265"/>
      <c r="J265"/>
      <c r="K265"/>
      <c r="M265"/>
      <c r="N265"/>
      <c r="P265"/>
      <c r="S265"/>
      <c r="U265"/>
      <c r="V265"/>
      <c r="X265"/>
      <c r="Y265"/>
      <c r="Z265"/>
    </row>
    <row r="266" spans="9:26" x14ac:dyDescent="0.25">
      <c r="I266"/>
      <c r="J266"/>
      <c r="K266"/>
      <c r="M266"/>
      <c r="N266"/>
      <c r="P266"/>
      <c r="S266"/>
      <c r="U266"/>
      <c r="V266"/>
      <c r="X266"/>
      <c r="Y266"/>
      <c r="Z266"/>
    </row>
    <row r="267" spans="9:26" x14ac:dyDescent="0.25">
      <c r="I267"/>
      <c r="J267"/>
      <c r="K267"/>
      <c r="M267"/>
      <c r="N267"/>
      <c r="P267"/>
      <c r="S267"/>
      <c r="U267"/>
      <c r="V267"/>
      <c r="X267"/>
      <c r="Y267"/>
      <c r="Z267"/>
    </row>
    <row r="268" spans="9:26" x14ac:dyDescent="0.25">
      <c r="I268"/>
      <c r="J268"/>
      <c r="K268"/>
      <c r="M268"/>
      <c r="N268"/>
      <c r="P268"/>
      <c r="S268"/>
      <c r="U268"/>
      <c r="V268"/>
      <c r="X268"/>
      <c r="Y268"/>
      <c r="Z268"/>
    </row>
    <row r="269" spans="9:26" x14ac:dyDescent="0.25">
      <c r="I269"/>
      <c r="J269"/>
      <c r="K269"/>
      <c r="M269"/>
      <c r="N269"/>
      <c r="P269"/>
      <c r="S269"/>
      <c r="U269"/>
      <c r="V269"/>
      <c r="X269"/>
      <c r="Y269"/>
      <c r="Z269"/>
    </row>
    <row r="270" spans="9:26" x14ac:dyDescent="0.25">
      <c r="I270"/>
      <c r="J270"/>
      <c r="K270"/>
      <c r="M270"/>
      <c r="N270"/>
      <c r="P270"/>
      <c r="S270"/>
      <c r="U270"/>
      <c r="V270"/>
      <c r="X270"/>
      <c r="Y270"/>
      <c r="Z270"/>
    </row>
    <row r="271" spans="9:26" x14ac:dyDescent="0.25">
      <c r="I271"/>
      <c r="J271"/>
      <c r="K271"/>
      <c r="M271"/>
      <c r="N271"/>
      <c r="P271"/>
      <c r="S271"/>
      <c r="U271"/>
      <c r="V271"/>
      <c r="X271"/>
      <c r="Y271"/>
      <c r="Z271"/>
    </row>
    <row r="272" spans="9:26" x14ac:dyDescent="0.25">
      <c r="I272"/>
      <c r="J272"/>
      <c r="K272"/>
      <c r="M272"/>
      <c r="N272"/>
      <c r="P272"/>
      <c r="S272"/>
      <c r="U272"/>
      <c r="V272"/>
      <c r="X272"/>
      <c r="Y272"/>
      <c r="Z272"/>
    </row>
    <row r="273" spans="9:26" x14ac:dyDescent="0.25">
      <c r="I273"/>
      <c r="J273"/>
      <c r="K273"/>
      <c r="M273"/>
      <c r="N273"/>
      <c r="P273"/>
      <c r="S273"/>
      <c r="U273"/>
      <c r="V273"/>
      <c r="X273"/>
      <c r="Y273"/>
      <c r="Z273"/>
    </row>
    <row r="274" spans="9:26" x14ac:dyDescent="0.25">
      <c r="I274"/>
      <c r="J274"/>
      <c r="K274"/>
      <c r="M274"/>
      <c r="N274"/>
      <c r="P274"/>
      <c r="S274"/>
      <c r="U274"/>
      <c r="V274"/>
      <c r="X274"/>
      <c r="Y274"/>
      <c r="Z274"/>
    </row>
    <row r="275" spans="9:26" x14ac:dyDescent="0.25">
      <c r="I275"/>
      <c r="J275"/>
      <c r="K275"/>
      <c r="M275"/>
      <c r="N275"/>
      <c r="P275"/>
      <c r="S275"/>
      <c r="U275"/>
      <c r="V275"/>
      <c r="X275"/>
      <c r="Y275"/>
      <c r="Z275"/>
    </row>
    <row r="276" spans="9:26" x14ac:dyDescent="0.25">
      <c r="I276"/>
      <c r="J276"/>
      <c r="K276"/>
      <c r="M276"/>
      <c r="N276"/>
      <c r="P276"/>
      <c r="S276"/>
      <c r="U276"/>
      <c r="V276"/>
      <c r="X276"/>
      <c r="Y276"/>
      <c r="Z276"/>
    </row>
    <row r="277" spans="9:26" x14ac:dyDescent="0.25">
      <c r="I277"/>
      <c r="J277"/>
      <c r="K277"/>
      <c r="M277"/>
      <c r="N277"/>
      <c r="P277"/>
      <c r="S277"/>
      <c r="U277"/>
      <c r="V277"/>
      <c r="X277"/>
      <c r="Y277"/>
      <c r="Z277"/>
    </row>
    <row r="278" spans="9:26" x14ac:dyDescent="0.25">
      <c r="I278"/>
      <c r="J278"/>
      <c r="K278"/>
      <c r="M278"/>
      <c r="N278"/>
      <c r="P278"/>
      <c r="S278"/>
      <c r="U278"/>
      <c r="V278"/>
      <c r="X278"/>
      <c r="Y278"/>
      <c r="Z278"/>
    </row>
    <row r="279" spans="9:26" x14ac:dyDescent="0.25">
      <c r="I279"/>
      <c r="J279"/>
      <c r="K279"/>
      <c r="M279"/>
      <c r="N279"/>
      <c r="P279"/>
      <c r="S279"/>
      <c r="U279"/>
      <c r="V279"/>
      <c r="X279"/>
      <c r="Y279"/>
      <c r="Z279"/>
    </row>
    <row r="280" spans="9:26" x14ac:dyDescent="0.25">
      <c r="I280"/>
      <c r="J280"/>
      <c r="K280"/>
      <c r="M280"/>
      <c r="N280"/>
      <c r="P280"/>
      <c r="S280"/>
      <c r="U280"/>
      <c r="V280"/>
      <c r="X280"/>
      <c r="Y280"/>
      <c r="Z280"/>
    </row>
    <row r="281" spans="9:26" x14ac:dyDescent="0.25">
      <c r="I281"/>
      <c r="J281"/>
      <c r="K281"/>
      <c r="M281"/>
      <c r="N281"/>
      <c r="P281"/>
      <c r="S281"/>
      <c r="U281"/>
      <c r="V281"/>
      <c r="X281"/>
      <c r="Y281"/>
      <c r="Z281"/>
    </row>
    <row r="282" spans="9:26" x14ac:dyDescent="0.25">
      <c r="I282"/>
      <c r="J282"/>
      <c r="K282"/>
      <c r="M282"/>
      <c r="N282"/>
      <c r="P282"/>
      <c r="S282"/>
      <c r="U282"/>
      <c r="V282"/>
      <c r="X282"/>
      <c r="Y282"/>
      <c r="Z282"/>
    </row>
    <row r="283" spans="9:26" x14ac:dyDescent="0.25">
      <c r="I283"/>
      <c r="J283"/>
      <c r="K283"/>
      <c r="M283"/>
      <c r="N283"/>
      <c r="P283"/>
      <c r="S283"/>
      <c r="U283"/>
      <c r="V283"/>
      <c r="X283"/>
      <c r="Y283"/>
      <c r="Z283"/>
    </row>
    <row r="284" spans="9:26" x14ac:dyDescent="0.25">
      <c r="I284"/>
      <c r="J284"/>
      <c r="K284"/>
      <c r="M284"/>
      <c r="N284"/>
      <c r="P284"/>
      <c r="S284"/>
      <c r="U284"/>
      <c r="V284"/>
      <c r="X284"/>
      <c r="Y284"/>
      <c r="Z284"/>
    </row>
    <row r="285" spans="9:26" x14ac:dyDescent="0.25">
      <c r="I285"/>
      <c r="J285"/>
      <c r="K285"/>
      <c r="M285"/>
      <c r="N285"/>
      <c r="P285"/>
      <c r="S285"/>
      <c r="U285"/>
      <c r="V285"/>
      <c r="X285"/>
      <c r="Y285"/>
      <c r="Z285"/>
    </row>
    <row r="286" spans="9:26" x14ac:dyDescent="0.25">
      <c r="I286"/>
      <c r="J286"/>
      <c r="K286"/>
      <c r="M286"/>
      <c r="N286"/>
      <c r="P286"/>
      <c r="S286"/>
      <c r="U286"/>
      <c r="V286"/>
      <c r="X286"/>
      <c r="Y286"/>
      <c r="Z286"/>
    </row>
    <row r="287" spans="9:26" x14ac:dyDescent="0.25">
      <c r="I287"/>
      <c r="J287"/>
      <c r="K287"/>
      <c r="M287"/>
      <c r="N287"/>
      <c r="P287"/>
      <c r="S287"/>
      <c r="U287"/>
      <c r="V287"/>
      <c r="X287"/>
      <c r="Y287"/>
      <c r="Z287"/>
    </row>
    <row r="288" spans="9:26" x14ac:dyDescent="0.25">
      <c r="I288"/>
      <c r="J288"/>
      <c r="K288"/>
      <c r="M288"/>
      <c r="N288"/>
      <c r="P288"/>
      <c r="S288"/>
      <c r="U288"/>
      <c r="V288"/>
      <c r="X288"/>
      <c r="Y288"/>
      <c r="Z288"/>
    </row>
    <row r="289" spans="9:26" x14ac:dyDescent="0.25">
      <c r="I289"/>
      <c r="J289"/>
      <c r="K289"/>
      <c r="M289"/>
      <c r="N289"/>
      <c r="P289"/>
      <c r="S289"/>
      <c r="U289"/>
      <c r="V289"/>
      <c r="X289"/>
      <c r="Y289"/>
      <c r="Z289"/>
    </row>
    <row r="290" spans="9:26" x14ac:dyDescent="0.25">
      <c r="I290"/>
      <c r="J290"/>
      <c r="K290"/>
      <c r="M290"/>
      <c r="N290"/>
      <c r="P290"/>
      <c r="S290"/>
      <c r="U290"/>
      <c r="V290"/>
      <c r="X290"/>
      <c r="Y290"/>
      <c r="Z290"/>
    </row>
    <row r="291" spans="9:26" x14ac:dyDescent="0.25">
      <c r="I291"/>
      <c r="J291"/>
      <c r="K291"/>
      <c r="M291"/>
      <c r="N291"/>
      <c r="P291"/>
      <c r="S291"/>
      <c r="U291"/>
      <c r="V291"/>
      <c r="X291"/>
      <c r="Y291"/>
      <c r="Z291"/>
    </row>
    <row r="292" spans="9:26" x14ac:dyDescent="0.25">
      <c r="I292"/>
      <c r="J292"/>
      <c r="K292"/>
      <c r="M292"/>
      <c r="N292"/>
      <c r="P292"/>
      <c r="S292"/>
      <c r="U292"/>
      <c r="V292"/>
      <c r="X292"/>
      <c r="Y292"/>
      <c r="Z292"/>
    </row>
    <row r="293" spans="9:26" x14ac:dyDescent="0.25">
      <c r="I293"/>
      <c r="J293"/>
      <c r="K293"/>
      <c r="M293"/>
      <c r="N293"/>
      <c r="P293"/>
      <c r="S293"/>
      <c r="U293"/>
      <c r="V293"/>
      <c r="X293"/>
      <c r="Y293"/>
      <c r="Z293"/>
    </row>
    <row r="294" spans="9:26" x14ac:dyDescent="0.25">
      <c r="I294"/>
      <c r="J294"/>
      <c r="K294"/>
      <c r="M294"/>
      <c r="N294"/>
      <c r="P294"/>
      <c r="S294"/>
      <c r="U294"/>
      <c r="V294"/>
      <c r="X294"/>
      <c r="Y294"/>
      <c r="Z294"/>
    </row>
    <row r="295" spans="9:26" x14ac:dyDescent="0.25">
      <c r="I295"/>
      <c r="J295"/>
      <c r="K295"/>
      <c r="M295"/>
      <c r="N295"/>
      <c r="P295"/>
      <c r="S295"/>
      <c r="U295"/>
      <c r="V295"/>
      <c r="X295"/>
      <c r="Y295"/>
      <c r="Z295"/>
    </row>
    <row r="296" spans="9:26" x14ac:dyDescent="0.25">
      <c r="I296"/>
      <c r="J296"/>
      <c r="K296"/>
      <c r="M296"/>
      <c r="N296"/>
      <c r="P296"/>
      <c r="S296"/>
      <c r="U296"/>
      <c r="V296"/>
      <c r="X296"/>
      <c r="Y296"/>
      <c r="Z296"/>
    </row>
    <row r="297" spans="9:26" x14ac:dyDescent="0.25">
      <c r="I297"/>
      <c r="J297"/>
      <c r="K297"/>
      <c r="M297"/>
      <c r="N297"/>
      <c r="P297"/>
      <c r="S297"/>
      <c r="U297"/>
      <c r="V297"/>
      <c r="X297"/>
      <c r="Y297"/>
      <c r="Z297"/>
    </row>
    <row r="298" spans="9:26" x14ac:dyDescent="0.25">
      <c r="I298"/>
      <c r="J298"/>
      <c r="K298"/>
      <c r="M298"/>
      <c r="N298"/>
      <c r="P298"/>
      <c r="S298"/>
      <c r="U298"/>
      <c r="V298"/>
      <c r="X298"/>
      <c r="Y298"/>
      <c r="Z298"/>
    </row>
    <row r="299" spans="9:26" x14ac:dyDescent="0.25">
      <c r="I299"/>
      <c r="J299"/>
      <c r="K299"/>
      <c r="M299"/>
      <c r="N299"/>
      <c r="P299"/>
      <c r="S299"/>
      <c r="U299"/>
      <c r="V299"/>
      <c r="X299"/>
      <c r="Y299"/>
      <c r="Z299"/>
    </row>
    <row r="300" spans="9:26" x14ac:dyDescent="0.25">
      <c r="I300"/>
      <c r="J300"/>
      <c r="K300"/>
      <c r="M300"/>
      <c r="N300"/>
      <c r="P300"/>
      <c r="S300"/>
      <c r="U300"/>
      <c r="V300"/>
      <c r="X300"/>
      <c r="Y300"/>
      <c r="Z300"/>
    </row>
    <row r="301" spans="9:26" x14ac:dyDescent="0.25">
      <c r="I301"/>
      <c r="J301"/>
      <c r="K301"/>
      <c r="M301"/>
      <c r="N301"/>
      <c r="P301"/>
      <c r="S301"/>
      <c r="U301"/>
      <c r="V301"/>
      <c r="X301"/>
      <c r="Y301"/>
      <c r="Z301"/>
    </row>
    <row r="302" spans="9:26" x14ac:dyDescent="0.25">
      <c r="I302"/>
      <c r="J302"/>
      <c r="K302"/>
      <c r="M302"/>
      <c r="N302"/>
      <c r="P302"/>
      <c r="S302"/>
      <c r="U302"/>
      <c r="V302"/>
      <c r="X302"/>
      <c r="Y302"/>
      <c r="Z302"/>
    </row>
    <row r="303" spans="9:26" x14ac:dyDescent="0.25">
      <c r="I303"/>
      <c r="J303"/>
      <c r="K303"/>
      <c r="M303"/>
      <c r="N303"/>
      <c r="P303"/>
      <c r="S303"/>
      <c r="U303"/>
      <c r="V303"/>
      <c r="X303"/>
      <c r="Y303"/>
      <c r="Z303"/>
    </row>
    <row r="304" spans="9:26" x14ac:dyDescent="0.25">
      <c r="I304"/>
      <c r="J304"/>
      <c r="K304"/>
      <c r="M304"/>
      <c r="N304"/>
      <c r="P304"/>
      <c r="S304"/>
      <c r="U304"/>
      <c r="V304"/>
      <c r="X304"/>
      <c r="Y304"/>
      <c r="Z304"/>
    </row>
    <row r="305" spans="9:26" x14ac:dyDescent="0.25">
      <c r="I305"/>
      <c r="J305"/>
      <c r="K305"/>
      <c r="M305"/>
      <c r="N305"/>
      <c r="P305"/>
      <c r="S305"/>
      <c r="U305"/>
      <c r="V305"/>
      <c r="X305"/>
      <c r="Y305"/>
      <c r="Z305"/>
    </row>
    <row r="306" spans="9:26" x14ac:dyDescent="0.25">
      <c r="I306"/>
      <c r="J306"/>
      <c r="K306"/>
      <c r="M306"/>
      <c r="N306"/>
      <c r="P306"/>
      <c r="S306"/>
      <c r="U306"/>
      <c r="V306"/>
      <c r="X306"/>
      <c r="Y306"/>
      <c r="Z306"/>
    </row>
    <row r="307" spans="9:26" x14ac:dyDescent="0.25">
      <c r="I307"/>
      <c r="J307"/>
      <c r="K307"/>
      <c r="M307"/>
      <c r="N307"/>
      <c r="P307"/>
      <c r="S307"/>
      <c r="U307"/>
      <c r="V307"/>
      <c r="X307"/>
      <c r="Y307"/>
      <c r="Z307"/>
    </row>
    <row r="308" spans="9:26" x14ac:dyDescent="0.25">
      <c r="I308"/>
      <c r="J308"/>
      <c r="K308"/>
      <c r="M308"/>
      <c r="N308"/>
      <c r="P308"/>
      <c r="S308"/>
      <c r="U308"/>
      <c r="V308"/>
      <c r="X308"/>
      <c r="Y308"/>
      <c r="Z308"/>
    </row>
    <row r="309" spans="9:26" x14ac:dyDescent="0.25">
      <c r="I309"/>
      <c r="J309"/>
      <c r="K309"/>
      <c r="M309"/>
      <c r="N309"/>
      <c r="P309"/>
      <c r="S309"/>
      <c r="U309"/>
      <c r="V309"/>
      <c r="X309"/>
      <c r="Y309"/>
      <c r="Z309"/>
    </row>
    <row r="310" spans="9:26" x14ac:dyDescent="0.25">
      <c r="I310"/>
      <c r="J310"/>
      <c r="K310"/>
      <c r="M310"/>
      <c r="N310"/>
      <c r="P310"/>
      <c r="S310"/>
      <c r="U310"/>
      <c r="V310"/>
      <c r="X310"/>
      <c r="Y310"/>
      <c r="Z310"/>
    </row>
    <row r="311" spans="9:26" x14ac:dyDescent="0.25">
      <c r="I311"/>
      <c r="J311"/>
      <c r="K311"/>
      <c r="M311"/>
      <c r="N311"/>
      <c r="P311"/>
      <c r="S311"/>
      <c r="U311"/>
      <c r="V311"/>
      <c r="X311"/>
      <c r="Y311"/>
      <c r="Z311"/>
    </row>
    <row r="312" spans="9:26" x14ac:dyDescent="0.25">
      <c r="I312"/>
      <c r="J312"/>
      <c r="K312"/>
      <c r="M312"/>
      <c r="N312"/>
      <c r="P312"/>
      <c r="S312"/>
      <c r="U312"/>
      <c r="V312"/>
      <c r="X312"/>
      <c r="Y312"/>
      <c r="Z312"/>
    </row>
    <row r="313" spans="9:26" x14ac:dyDescent="0.25">
      <c r="I313"/>
      <c r="J313"/>
      <c r="K313"/>
      <c r="M313"/>
      <c r="N313"/>
      <c r="P313"/>
      <c r="S313"/>
      <c r="U313"/>
      <c r="V313"/>
      <c r="X313"/>
      <c r="Y313"/>
      <c r="Z313"/>
    </row>
    <row r="314" spans="9:26" x14ac:dyDescent="0.25">
      <c r="I314"/>
      <c r="J314"/>
      <c r="K314"/>
      <c r="M314"/>
      <c r="N314"/>
      <c r="P314"/>
      <c r="S314"/>
      <c r="U314"/>
      <c r="V314"/>
      <c r="X314"/>
      <c r="Y314"/>
      <c r="Z314"/>
    </row>
    <row r="315" spans="9:26" x14ac:dyDescent="0.25">
      <c r="I315"/>
      <c r="J315"/>
      <c r="K315"/>
      <c r="M315"/>
      <c r="N315"/>
      <c r="P315"/>
      <c r="S315"/>
      <c r="U315"/>
      <c r="V315"/>
      <c r="X315"/>
      <c r="Y315"/>
      <c r="Z315"/>
    </row>
    <row r="316" spans="9:26" x14ac:dyDescent="0.25">
      <c r="I316"/>
      <c r="J316"/>
      <c r="K316"/>
      <c r="M316"/>
      <c r="N316"/>
      <c r="P316"/>
      <c r="S316"/>
      <c r="U316"/>
      <c r="V316"/>
      <c r="X316"/>
      <c r="Y316"/>
      <c r="Z316"/>
    </row>
    <row r="317" spans="9:26" x14ac:dyDescent="0.25">
      <c r="I317"/>
      <c r="J317"/>
      <c r="K317"/>
      <c r="M317"/>
      <c r="N317"/>
      <c r="P317"/>
      <c r="S317"/>
      <c r="U317"/>
      <c r="V317"/>
      <c r="X317"/>
      <c r="Y317"/>
      <c r="Z317"/>
    </row>
    <row r="318" spans="9:26" x14ac:dyDescent="0.25">
      <c r="I318"/>
      <c r="J318"/>
      <c r="K318"/>
      <c r="M318"/>
      <c r="N318"/>
      <c r="P318"/>
      <c r="S318"/>
      <c r="U318"/>
      <c r="V318"/>
      <c r="X318"/>
      <c r="Y318"/>
      <c r="Z318"/>
    </row>
    <row r="319" spans="9:26" x14ac:dyDescent="0.25">
      <c r="I319"/>
      <c r="J319"/>
      <c r="K319"/>
      <c r="M319"/>
      <c r="N319"/>
      <c r="P319"/>
      <c r="S319"/>
      <c r="U319"/>
      <c r="V319"/>
      <c r="X319"/>
      <c r="Y319"/>
      <c r="Z319"/>
    </row>
    <row r="320" spans="9:26" x14ac:dyDescent="0.25">
      <c r="I320"/>
      <c r="J320"/>
      <c r="K320"/>
      <c r="M320"/>
      <c r="N320"/>
      <c r="P320"/>
      <c r="S320"/>
      <c r="U320"/>
      <c r="V320"/>
      <c r="X320"/>
      <c r="Y320"/>
      <c r="Z320"/>
    </row>
    <row r="321" spans="9:26" x14ac:dyDescent="0.25">
      <c r="I321"/>
      <c r="J321"/>
      <c r="K321"/>
      <c r="M321"/>
      <c r="N321"/>
      <c r="P321"/>
      <c r="S321"/>
      <c r="U321"/>
      <c r="V321"/>
      <c r="X321"/>
      <c r="Y321"/>
      <c r="Z321"/>
    </row>
    <row r="322" spans="9:26" x14ac:dyDescent="0.25">
      <c r="I322"/>
      <c r="J322"/>
      <c r="K322"/>
      <c r="M322"/>
      <c r="N322"/>
      <c r="P322"/>
      <c r="S322"/>
      <c r="U322"/>
      <c r="V322"/>
      <c r="X322"/>
      <c r="Y322"/>
      <c r="Z322"/>
    </row>
    <row r="323" spans="9:26" x14ac:dyDescent="0.25">
      <c r="I323"/>
      <c r="J323"/>
      <c r="K323"/>
      <c r="M323"/>
      <c r="N323"/>
      <c r="P323"/>
      <c r="S323"/>
      <c r="U323"/>
      <c r="V323"/>
      <c r="X323"/>
      <c r="Y323"/>
      <c r="Z323"/>
    </row>
    <row r="324" spans="9:26" x14ac:dyDescent="0.25">
      <c r="I324"/>
      <c r="J324"/>
      <c r="K324"/>
      <c r="M324"/>
      <c r="N324"/>
      <c r="P324"/>
      <c r="S324"/>
      <c r="U324"/>
      <c r="V324"/>
      <c r="X324"/>
      <c r="Y324"/>
      <c r="Z324"/>
    </row>
    <row r="325" spans="9:26" x14ac:dyDescent="0.25">
      <c r="I325"/>
      <c r="J325"/>
      <c r="K325"/>
      <c r="M325"/>
      <c r="N325"/>
      <c r="P325"/>
      <c r="S325"/>
      <c r="U325"/>
      <c r="V325"/>
      <c r="X325"/>
      <c r="Y325"/>
      <c r="Z325"/>
    </row>
    <row r="326" spans="9:26" x14ac:dyDescent="0.25">
      <c r="I326"/>
      <c r="J326"/>
      <c r="K326"/>
      <c r="M326"/>
      <c r="N326"/>
      <c r="P326"/>
      <c r="S326"/>
      <c r="U326"/>
      <c r="V326"/>
      <c r="X326"/>
      <c r="Y326"/>
      <c r="Z326"/>
    </row>
    <row r="327" spans="9:26" x14ac:dyDescent="0.25">
      <c r="I327"/>
      <c r="J327"/>
      <c r="K327"/>
      <c r="M327"/>
      <c r="N327"/>
      <c r="P327"/>
      <c r="S327"/>
      <c r="U327"/>
      <c r="V327"/>
      <c r="X327"/>
      <c r="Y327"/>
      <c r="Z327"/>
    </row>
    <row r="328" spans="9:26" x14ac:dyDescent="0.25">
      <c r="I328"/>
      <c r="J328"/>
      <c r="K328"/>
      <c r="M328"/>
      <c r="N328"/>
      <c r="P328"/>
      <c r="S328"/>
      <c r="U328"/>
      <c r="V328"/>
      <c r="X328"/>
      <c r="Y328"/>
      <c r="Z328"/>
    </row>
    <row r="329" spans="9:26" x14ac:dyDescent="0.25">
      <c r="I329"/>
      <c r="J329"/>
      <c r="K329"/>
      <c r="M329"/>
      <c r="N329"/>
      <c r="P329"/>
      <c r="S329"/>
      <c r="U329"/>
      <c r="V329"/>
      <c r="X329"/>
      <c r="Y329"/>
      <c r="Z329"/>
    </row>
    <row r="330" spans="9:26" x14ac:dyDescent="0.25">
      <c r="I330"/>
      <c r="J330"/>
      <c r="K330"/>
      <c r="M330"/>
      <c r="N330"/>
      <c r="P330"/>
      <c r="S330"/>
      <c r="U330"/>
      <c r="V330"/>
      <c r="X330"/>
      <c r="Y330"/>
      <c r="Z330"/>
    </row>
    <row r="331" spans="9:26" x14ac:dyDescent="0.25">
      <c r="I331"/>
      <c r="J331"/>
      <c r="K331"/>
      <c r="M331"/>
      <c r="N331"/>
      <c r="P331"/>
      <c r="S331"/>
      <c r="U331"/>
      <c r="V331"/>
      <c r="X331"/>
      <c r="Y331"/>
      <c r="Z331"/>
    </row>
    <row r="332" spans="9:26" x14ac:dyDescent="0.25">
      <c r="I332"/>
      <c r="J332"/>
      <c r="K332"/>
      <c r="M332"/>
      <c r="N332"/>
      <c r="P332"/>
      <c r="S332"/>
      <c r="U332"/>
      <c r="V332"/>
      <c r="X332"/>
      <c r="Y332"/>
      <c r="Z332"/>
    </row>
    <row r="333" spans="9:26" x14ac:dyDescent="0.25">
      <c r="I333"/>
      <c r="J333"/>
      <c r="K333"/>
      <c r="M333"/>
      <c r="N333"/>
      <c r="P333"/>
      <c r="S333"/>
      <c r="U333"/>
      <c r="V333"/>
      <c r="X333"/>
      <c r="Y333"/>
      <c r="Z333"/>
    </row>
    <row r="334" spans="9:26" x14ac:dyDescent="0.25">
      <c r="I334"/>
      <c r="J334"/>
      <c r="K334"/>
      <c r="M334"/>
      <c r="N334"/>
      <c r="P334"/>
      <c r="S334"/>
      <c r="U334"/>
      <c r="V334"/>
      <c r="X334"/>
      <c r="Y334"/>
      <c r="Z334"/>
    </row>
    <row r="335" spans="9:26" x14ac:dyDescent="0.25">
      <c r="I335"/>
      <c r="J335"/>
      <c r="K335"/>
      <c r="M335"/>
      <c r="N335"/>
      <c r="P335"/>
      <c r="S335"/>
      <c r="U335"/>
      <c r="V335"/>
      <c r="X335"/>
      <c r="Y335"/>
      <c r="Z335"/>
    </row>
    <row r="336" spans="9:26" x14ac:dyDescent="0.25">
      <c r="I336"/>
      <c r="J336"/>
      <c r="K336"/>
      <c r="M336"/>
      <c r="N336"/>
      <c r="P336"/>
      <c r="S336"/>
      <c r="U336"/>
      <c r="V336"/>
      <c r="X336"/>
      <c r="Y336"/>
      <c r="Z336"/>
    </row>
    <row r="337" spans="9:26" x14ac:dyDescent="0.25">
      <c r="I337"/>
      <c r="J337"/>
      <c r="K337"/>
      <c r="M337"/>
      <c r="N337"/>
      <c r="P337"/>
      <c r="S337"/>
      <c r="U337"/>
      <c r="V337"/>
      <c r="X337"/>
      <c r="Y337"/>
      <c r="Z337"/>
    </row>
    <row r="338" spans="9:26" x14ac:dyDescent="0.25">
      <c r="I338"/>
      <c r="J338"/>
      <c r="K338"/>
      <c r="M338"/>
      <c r="N338"/>
      <c r="P338"/>
      <c r="S338"/>
      <c r="U338"/>
      <c r="V338"/>
      <c r="X338"/>
      <c r="Y338"/>
      <c r="Z338"/>
    </row>
    <row r="339" spans="9:26" x14ac:dyDescent="0.25">
      <c r="I339"/>
      <c r="J339"/>
      <c r="K339"/>
      <c r="M339"/>
      <c r="N339"/>
      <c r="P339"/>
      <c r="S339"/>
      <c r="U339"/>
      <c r="V339"/>
      <c r="X339"/>
      <c r="Y339"/>
      <c r="Z339"/>
    </row>
    <row r="340" spans="9:26" x14ac:dyDescent="0.25">
      <c r="I340"/>
      <c r="J340"/>
      <c r="K340"/>
      <c r="M340"/>
      <c r="N340"/>
      <c r="P340"/>
      <c r="S340"/>
      <c r="U340"/>
      <c r="V340"/>
      <c r="X340"/>
      <c r="Y340"/>
      <c r="Z340"/>
    </row>
    <row r="341" spans="9:26" x14ac:dyDescent="0.25">
      <c r="I341"/>
      <c r="J341"/>
      <c r="K341"/>
      <c r="M341"/>
      <c r="N341"/>
      <c r="P341"/>
      <c r="S341"/>
      <c r="U341"/>
      <c r="V341"/>
      <c r="X341"/>
      <c r="Y341"/>
      <c r="Z341"/>
    </row>
    <row r="342" spans="9:26" x14ac:dyDescent="0.25">
      <c r="I342"/>
      <c r="J342"/>
      <c r="K342"/>
      <c r="M342"/>
      <c r="N342"/>
      <c r="P342"/>
      <c r="S342"/>
      <c r="U342"/>
      <c r="V342"/>
      <c r="X342"/>
      <c r="Y342"/>
      <c r="Z342"/>
    </row>
    <row r="343" spans="9:26" x14ac:dyDescent="0.25">
      <c r="I343"/>
      <c r="J343"/>
      <c r="K343"/>
      <c r="M343"/>
      <c r="N343"/>
      <c r="P343"/>
      <c r="S343"/>
      <c r="U343"/>
      <c r="V343"/>
      <c r="X343"/>
      <c r="Y343"/>
      <c r="Z343"/>
    </row>
    <row r="344" spans="9:26" x14ac:dyDescent="0.25">
      <c r="I344"/>
      <c r="J344"/>
      <c r="K344"/>
      <c r="M344"/>
      <c r="N344"/>
      <c r="P344"/>
      <c r="S344"/>
      <c r="U344"/>
      <c r="V344"/>
      <c r="X344"/>
      <c r="Y344"/>
      <c r="Z344"/>
    </row>
    <row r="345" spans="9:26" x14ac:dyDescent="0.25">
      <c r="I345"/>
      <c r="J345"/>
      <c r="K345"/>
      <c r="M345"/>
      <c r="N345"/>
      <c r="P345"/>
      <c r="S345"/>
      <c r="U345"/>
      <c r="V345"/>
      <c r="X345"/>
      <c r="Y345"/>
      <c r="Z345"/>
    </row>
    <row r="346" spans="9:26" x14ac:dyDescent="0.25">
      <c r="I346"/>
      <c r="J346"/>
      <c r="K346"/>
      <c r="M346"/>
      <c r="N346"/>
      <c r="P346"/>
      <c r="S346"/>
      <c r="U346"/>
      <c r="V346"/>
      <c r="X346"/>
      <c r="Y346"/>
      <c r="Z346"/>
    </row>
    <row r="347" spans="9:26" x14ac:dyDescent="0.25">
      <c r="I347"/>
      <c r="J347"/>
      <c r="K347"/>
      <c r="M347"/>
      <c r="N347"/>
      <c r="P347"/>
      <c r="S347"/>
      <c r="U347"/>
      <c r="V347"/>
      <c r="X347"/>
      <c r="Y347"/>
      <c r="Z347"/>
    </row>
    <row r="348" spans="9:26" x14ac:dyDescent="0.25">
      <c r="I348"/>
      <c r="J348"/>
      <c r="K348"/>
      <c r="M348"/>
      <c r="N348"/>
      <c r="P348"/>
      <c r="S348"/>
      <c r="U348"/>
      <c r="V348"/>
      <c r="X348"/>
      <c r="Y348"/>
      <c r="Z348"/>
    </row>
    <row r="349" spans="9:26" x14ac:dyDescent="0.25">
      <c r="I349"/>
      <c r="J349"/>
      <c r="K349"/>
      <c r="M349"/>
      <c r="N349"/>
      <c r="P349"/>
      <c r="S349"/>
      <c r="U349"/>
      <c r="V349"/>
      <c r="X349"/>
      <c r="Y349"/>
      <c r="Z349"/>
    </row>
    <row r="350" spans="9:26" x14ac:dyDescent="0.25">
      <c r="I350"/>
      <c r="J350"/>
      <c r="K350"/>
      <c r="M350"/>
      <c r="N350"/>
      <c r="P350"/>
      <c r="S350"/>
      <c r="U350"/>
      <c r="V350"/>
      <c r="X350"/>
      <c r="Y350"/>
      <c r="Z350"/>
    </row>
    <row r="351" spans="9:26" x14ac:dyDescent="0.25">
      <c r="I351"/>
      <c r="J351"/>
      <c r="K351"/>
      <c r="M351"/>
      <c r="N351"/>
      <c r="P351"/>
      <c r="S351"/>
      <c r="U351"/>
      <c r="V351"/>
      <c r="X351"/>
      <c r="Y351"/>
      <c r="Z351"/>
    </row>
    <row r="352" spans="9:26" x14ac:dyDescent="0.25">
      <c r="I352"/>
      <c r="J352"/>
      <c r="K352"/>
      <c r="M352"/>
      <c r="N352"/>
      <c r="P352"/>
      <c r="S352"/>
      <c r="U352"/>
      <c r="V352"/>
      <c r="X352"/>
      <c r="Y352"/>
      <c r="Z352"/>
    </row>
    <row r="353" spans="9:26" x14ac:dyDescent="0.25">
      <c r="I353"/>
      <c r="J353"/>
      <c r="K353"/>
      <c r="M353"/>
      <c r="N353"/>
      <c r="P353"/>
      <c r="S353"/>
      <c r="U353"/>
      <c r="V353"/>
      <c r="X353"/>
      <c r="Y353"/>
      <c r="Z353"/>
    </row>
    <row r="354" spans="9:26" x14ac:dyDescent="0.25">
      <c r="I354"/>
      <c r="J354"/>
      <c r="K354"/>
      <c r="M354"/>
      <c r="N354"/>
      <c r="P354"/>
      <c r="S354"/>
      <c r="U354"/>
      <c r="V354"/>
      <c r="X354"/>
      <c r="Y354"/>
      <c r="Z354"/>
    </row>
    <row r="355" spans="9:26" x14ac:dyDescent="0.25">
      <c r="I355"/>
      <c r="J355"/>
      <c r="K355"/>
      <c r="M355"/>
      <c r="N355"/>
      <c r="P355"/>
      <c r="S355"/>
      <c r="U355"/>
      <c r="V355"/>
      <c r="X355"/>
      <c r="Y355"/>
      <c r="Z355"/>
    </row>
    <row r="356" spans="9:26" x14ac:dyDescent="0.25">
      <c r="I356"/>
      <c r="J356"/>
      <c r="K356"/>
      <c r="M356"/>
      <c r="N356"/>
      <c r="P356"/>
      <c r="S356"/>
      <c r="U356"/>
      <c r="V356"/>
      <c r="X356"/>
      <c r="Y356"/>
      <c r="Z356"/>
    </row>
    <row r="357" spans="9:26" x14ac:dyDescent="0.25">
      <c r="I357"/>
      <c r="J357"/>
      <c r="K357"/>
      <c r="M357"/>
      <c r="N357"/>
      <c r="P357"/>
      <c r="S357"/>
      <c r="U357"/>
      <c r="V357"/>
      <c r="X357"/>
      <c r="Y357"/>
      <c r="Z357"/>
    </row>
    <row r="358" spans="9:26" x14ac:dyDescent="0.25">
      <c r="I358"/>
      <c r="J358"/>
      <c r="K358"/>
      <c r="M358"/>
      <c r="N358"/>
      <c r="P358"/>
      <c r="S358"/>
      <c r="U358"/>
      <c r="V358"/>
      <c r="X358"/>
      <c r="Y358"/>
      <c r="Z358"/>
    </row>
    <row r="359" spans="9:26" x14ac:dyDescent="0.25">
      <c r="I359"/>
      <c r="J359"/>
      <c r="K359"/>
      <c r="M359"/>
      <c r="N359"/>
      <c r="P359"/>
      <c r="S359"/>
      <c r="U359"/>
      <c r="V359"/>
      <c r="X359"/>
      <c r="Y359"/>
      <c r="Z359"/>
    </row>
    <row r="360" spans="9:26" x14ac:dyDescent="0.25">
      <c r="I360"/>
      <c r="J360"/>
      <c r="K360"/>
      <c r="M360"/>
      <c r="N360"/>
      <c r="P360"/>
      <c r="S360"/>
      <c r="U360"/>
      <c r="V360"/>
      <c r="X360"/>
      <c r="Y360"/>
      <c r="Z360"/>
    </row>
    <row r="361" spans="9:26" x14ac:dyDescent="0.25">
      <c r="I361"/>
      <c r="J361"/>
      <c r="K361"/>
      <c r="M361"/>
      <c r="N361"/>
      <c r="P361"/>
      <c r="S361"/>
      <c r="U361"/>
      <c r="V361"/>
      <c r="X361"/>
      <c r="Y361"/>
      <c r="Z361"/>
    </row>
    <row r="362" spans="9:26" x14ac:dyDescent="0.25">
      <c r="I362"/>
      <c r="J362"/>
      <c r="K362"/>
      <c r="M362"/>
      <c r="N362"/>
      <c r="P362"/>
      <c r="S362"/>
      <c r="U362"/>
      <c r="V362"/>
      <c r="X362"/>
      <c r="Y362"/>
      <c r="Z362"/>
    </row>
    <row r="363" spans="9:26" x14ac:dyDescent="0.25">
      <c r="I363"/>
      <c r="J363"/>
      <c r="K363"/>
      <c r="M363"/>
      <c r="N363"/>
      <c r="P363"/>
      <c r="S363"/>
      <c r="U363"/>
      <c r="V363"/>
      <c r="X363"/>
      <c r="Y363"/>
      <c r="Z363"/>
    </row>
    <row r="364" spans="9:26" x14ac:dyDescent="0.25">
      <c r="I364"/>
      <c r="J364"/>
      <c r="K364"/>
      <c r="M364"/>
      <c r="N364"/>
      <c r="P364"/>
      <c r="S364"/>
      <c r="U364"/>
      <c r="V364"/>
      <c r="X364"/>
      <c r="Y364"/>
      <c r="Z364"/>
    </row>
    <row r="365" spans="9:26" x14ac:dyDescent="0.25">
      <c r="I365"/>
      <c r="J365"/>
      <c r="K365"/>
      <c r="M365"/>
      <c r="N365"/>
      <c r="P365"/>
      <c r="S365"/>
      <c r="U365"/>
      <c r="V365"/>
      <c r="X365"/>
      <c r="Y365"/>
      <c r="Z365"/>
    </row>
    <row r="366" spans="9:26" x14ac:dyDescent="0.25">
      <c r="I366"/>
      <c r="J366"/>
      <c r="K366"/>
      <c r="M366"/>
      <c r="N366"/>
      <c r="P366"/>
      <c r="S366"/>
      <c r="U366"/>
      <c r="V366"/>
      <c r="X366"/>
      <c r="Y366"/>
      <c r="Z366"/>
    </row>
    <row r="367" spans="9:26" x14ac:dyDescent="0.25">
      <c r="I367"/>
      <c r="J367"/>
      <c r="K367"/>
      <c r="M367"/>
      <c r="N367"/>
      <c r="P367"/>
      <c r="S367"/>
      <c r="U367"/>
      <c r="V367"/>
      <c r="X367"/>
      <c r="Y367"/>
      <c r="Z367"/>
    </row>
    <row r="368" spans="9:26" x14ac:dyDescent="0.25">
      <c r="I368"/>
      <c r="J368"/>
      <c r="K368"/>
      <c r="M368"/>
      <c r="N368"/>
      <c r="P368"/>
      <c r="S368"/>
      <c r="U368"/>
      <c r="V368"/>
      <c r="X368"/>
      <c r="Y368"/>
      <c r="Z368"/>
    </row>
    <row r="369" spans="9:26" x14ac:dyDescent="0.25">
      <c r="I369"/>
      <c r="J369"/>
      <c r="K369"/>
      <c r="M369"/>
      <c r="N369"/>
      <c r="P369"/>
      <c r="S369"/>
      <c r="U369"/>
      <c r="V369"/>
      <c r="X369"/>
      <c r="Y369"/>
      <c r="Z369"/>
    </row>
    <row r="370" spans="9:26" x14ac:dyDescent="0.25">
      <c r="I370"/>
      <c r="J370"/>
      <c r="K370"/>
      <c r="M370"/>
      <c r="N370"/>
      <c r="P370"/>
      <c r="S370"/>
      <c r="U370"/>
      <c r="V370"/>
      <c r="X370"/>
      <c r="Y370"/>
      <c r="Z370"/>
    </row>
    <row r="371" spans="9:26" x14ac:dyDescent="0.25">
      <c r="I371"/>
      <c r="J371"/>
      <c r="K371"/>
      <c r="M371"/>
      <c r="N371"/>
      <c r="P371"/>
      <c r="S371"/>
      <c r="U371"/>
      <c r="V371"/>
      <c r="X371"/>
      <c r="Y371"/>
      <c r="Z371"/>
    </row>
    <row r="372" spans="9:26" x14ac:dyDescent="0.25">
      <c r="I372"/>
      <c r="J372"/>
      <c r="K372"/>
      <c r="M372"/>
      <c r="N372"/>
      <c r="P372"/>
      <c r="S372"/>
      <c r="U372"/>
      <c r="V372"/>
      <c r="X372"/>
      <c r="Y372"/>
      <c r="Z372"/>
    </row>
    <row r="373" spans="9:26" x14ac:dyDescent="0.25">
      <c r="I373"/>
      <c r="J373"/>
      <c r="K373"/>
      <c r="M373"/>
      <c r="N373"/>
      <c r="P373"/>
      <c r="S373"/>
      <c r="U373"/>
      <c r="V373"/>
      <c r="X373"/>
      <c r="Y373"/>
      <c r="Z373"/>
    </row>
    <row r="374" spans="9:26" x14ac:dyDescent="0.25">
      <c r="I374"/>
      <c r="J374"/>
      <c r="K374"/>
      <c r="M374"/>
      <c r="N374"/>
      <c r="P374"/>
      <c r="S374"/>
      <c r="U374"/>
      <c r="V374"/>
      <c r="X374"/>
      <c r="Y374"/>
      <c r="Z374"/>
    </row>
    <row r="375" spans="9:26" x14ac:dyDescent="0.25">
      <c r="I375"/>
      <c r="J375"/>
      <c r="K375"/>
      <c r="M375"/>
      <c r="N375"/>
      <c r="P375"/>
      <c r="S375"/>
      <c r="U375"/>
      <c r="V375"/>
      <c r="X375"/>
      <c r="Y375"/>
      <c r="Z375"/>
    </row>
    <row r="376" spans="9:26" x14ac:dyDescent="0.25">
      <c r="I376"/>
      <c r="J376"/>
      <c r="K376"/>
      <c r="M376"/>
      <c r="N376"/>
      <c r="P376"/>
      <c r="S376"/>
      <c r="U376"/>
      <c r="V376"/>
      <c r="X376"/>
      <c r="Y376"/>
      <c r="Z376"/>
    </row>
    <row r="377" spans="9:26" x14ac:dyDescent="0.25">
      <c r="I377"/>
      <c r="J377"/>
      <c r="K377"/>
      <c r="M377"/>
      <c r="N377"/>
      <c r="P377"/>
      <c r="S377"/>
      <c r="U377"/>
      <c r="V377"/>
      <c r="X377"/>
      <c r="Y377"/>
      <c r="Z377"/>
    </row>
    <row r="378" spans="9:26" x14ac:dyDescent="0.25">
      <c r="I378"/>
      <c r="J378"/>
      <c r="K378"/>
      <c r="M378"/>
      <c r="N378"/>
      <c r="P378"/>
      <c r="S378"/>
      <c r="U378"/>
      <c r="V378"/>
      <c r="X378"/>
      <c r="Y378"/>
      <c r="Z378"/>
    </row>
    <row r="379" spans="9:26" x14ac:dyDescent="0.25">
      <c r="I379"/>
      <c r="J379"/>
      <c r="K379"/>
      <c r="M379"/>
      <c r="N379"/>
      <c r="P379"/>
      <c r="S379"/>
      <c r="U379"/>
      <c r="V379"/>
      <c r="X379"/>
      <c r="Y379"/>
      <c r="Z379"/>
    </row>
    <row r="380" spans="9:26" x14ac:dyDescent="0.25">
      <c r="I380"/>
      <c r="J380"/>
      <c r="K380"/>
      <c r="M380"/>
      <c r="N380"/>
      <c r="P380"/>
      <c r="S380"/>
      <c r="U380"/>
      <c r="V380"/>
      <c r="X380"/>
      <c r="Y380"/>
      <c r="Z380"/>
    </row>
    <row r="381" spans="9:26" x14ac:dyDescent="0.25">
      <c r="I381"/>
      <c r="J381"/>
      <c r="K381"/>
      <c r="M381"/>
      <c r="N381"/>
      <c r="P381"/>
      <c r="S381"/>
      <c r="U381"/>
      <c r="V381"/>
      <c r="X381"/>
      <c r="Y381"/>
      <c r="Z381"/>
    </row>
    <row r="382" spans="9:26" x14ac:dyDescent="0.25">
      <c r="I382"/>
      <c r="J382"/>
      <c r="K382"/>
      <c r="M382"/>
      <c r="N382"/>
      <c r="P382"/>
      <c r="S382"/>
      <c r="U382"/>
      <c r="V382"/>
      <c r="X382"/>
      <c r="Y382"/>
      <c r="Z382"/>
    </row>
    <row r="383" spans="9:26" x14ac:dyDescent="0.25">
      <c r="I383"/>
      <c r="J383"/>
      <c r="K383"/>
      <c r="M383"/>
      <c r="N383"/>
      <c r="P383"/>
      <c r="S383"/>
      <c r="U383"/>
      <c r="V383"/>
      <c r="X383"/>
      <c r="Y383"/>
      <c r="Z383"/>
    </row>
    <row r="384" spans="9:26" x14ac:dyDescent="0.25">
      <c r="I384"/>
      <c r="J384"/>
      <c r="K384"/>
      <c r="M384"/>
      <c r="N384"/>
      <c r="P384"/>
      <c r="S384"/>
      <c r="U384"/>
      <c r="V384"/>
      <c r="X384"/>
      <c r="Y384"/>
      <c r="Z384"/>
    </row>
    <row r="385" spans="9:26" x14ac:dyDescent="0.25">
      <c r="I385"/>
      <c r="J385"/>
      <c r="K385"/>
      <c r="M385"/>
      <c r="N385"/>
      <c r="P385"/>
      <c r="S385"/>
      <c r="U385"/>
      <c r="V385"/>
      <c r="X385"/>
      <c r="Y385"/>
      <c r="Z385"/>
    </row>
    <row r="386" spans="9:26" x14ac:dyDescent="0.25">
      <c r="I386"/>
      <c r="J386"/>
      <c r="K386"/>
      <c r="M386"/>
      <c r="N386"/>
      <c r="P386"/>
      <c r="S386"/>
      <c r="U386"/>
      <c r="V386"/>
      <c r="X386"/>
      <c r="Y386"/>
      <c r="Z386"/>
    </row>
    <row r="387" spans="9:26" x14ac:dyDescent="0.25">
      <c r="I387"/>
      <c r="J387"/>
      <c r="K387"/>
      <c r="M387"/>
      <c r="N387"/>
      <c r="P387"/>
      <c r="S387"/>
      <c r="U387"/>
      <c r="V387"/>
      <c r="X387"/>
      <c r="Y387"/>
      <c r="Z387"/>
    </row>
    <row r="388" spans="9:26" x14ac:dyDescent="0.25">
      <c r="I388"/>
      <c r="J388"/>
      <c r="K388"/>
      <c r="M388"/>
      <c r="N388"/>
      <c r="P388"/>
      <c r="S388"/>
      <c r="U388"/>
      <c r="V388"/>
      <c r="X388"/>
      <c r="Y388"/>
      <c r="Z388"/>
    </row>
    <row r="389" spans="9:26" x14ac:dyDescent="0.25">
      <c r="I389"/>
      <c r="J389"/>
      <c r="K389"/>
      <c r="M389"/>
      <c r="N389"/>
      <c r="P389"/>
      <c r="S389"/>
      <c r="U389"/>
      <c r="V389"/>
      <c r="X389"/>
      <c r="Y389"/>
      <c r="Z389"/>
    </row>
    <row r="390" spans="9:26" x14ac:dyDescent="0.25">
      <c r="I390"/>
      <c r="J390"/>
      <c r="K390"/>
      <c r="M390"/>
      <c r="N390"/>
      <c r="P390"/>
      <c r="S390"/>
      <c r="U390"/>
      <c r="V390"/>
      <c r="X390"/>
      <c r="Y390"/>
      <c r="Z390"/>
    </row>
    <row r="391" spans="9:26" x14ac:dyDescent="0.25">
      <c r="I391"/>
      <c r="J391"/>
      <c r="K391"/>
      <c r="M391"/>
      <c r="N391"/>
      <c r="P391"/>
      <c r="S391"/>
      <c r="U391"/>
      <c r="V391"/>
      <c r="X391"/>
      <c r="Y391"/>
      <c r="Z391"/>
    </row>
    <row r="392" spans="9:26" x14ac:dyDescent="0.25">
      <c r="I392"/>
      <c r="J392"/>
      <c r="K392"/>
      <c r="M392"/>
      <c r="N392"/>
      <c r="P392"/>
      <c r="S392"/>
      <c r="U392"/>
      <c r="V392"/>
      <c r="X392"/>
      <c r="Y392"/>
      <c r="Z392"/>
    </row>
    <row r="393" spans="9:26" x14ac:dyDescent="0.25">
      <c r="I393"/>
      <c r="J393"/>
      <c r="K393"/>
      <c r="M393"/>
      <c r="N393"/>
      <c r="P393"/>
      <c r="S393"/>
      <c r="U393"/>
      <c r="V393"/>
      <c r="X393"/>
      <c r="Y393"/>
      <c r="Z393"/>
    </row>
    <row r="394" spans="9:26" x14ac:dyDescent="0.25">
      <c r="I394"/>
      <c r="J394"/>
      <c r="K394"/>
      <c r="M394"/>
      <c r="N394"/>
      <c r="P394"/>
      <c r="S394"/>
      <c r="U394"/>
      <c r="V394"/>
      <c r="X394"/>
      <c r="Y394"/>
      <c r="Z394"/>
    </row>
    <row r="395" spans="9:26" x14ac:dyDescent="0.25">
      <c r="I395"/>
      <c r="J395"/>
      <c r="K395"/>
      <c r="M395"/>
      <c r="N395"/>
      <c r="P395"/>
      <c r="S395"/>
      <c r="U395"/>
      <c r="V395"/>
      <c r="X395"/>
      <c r="Y395"/>
      <c r="Z395"/>
    </row>
    <row r="396" spans="9:26" x14ac:dyDescent="0.25">
      <c r="I396"/>
      <c r="J396"/>
      <c r="K396"/>
      <c r="M396"/>
      <c r="N396"/>
      <c r="P396"/>
      <c r="S396"/>
      <c r="U396"/>
      <c r="V396"/>
      <c r="X396"/>
      <c r="Y396"/>
      <c r="Z396"/>
    </row>
    <row r="397" spans="9:26" x14ac:dyDescent="0.25">
      <c r="I397"/>
      <c r="J397"/>
      <c r="K397"/>
      <c r="M397"/>
      <c r="N397"/>
      <c r="P397"/>
      <c r="S397"/>
      <c r="U397"/>
      <c r="V397"/>
      <c r="X397"/>
      <c r="Y397"/>
      <c r="Z397"/>
    </row>
    <row r="398" spans="9:26" x14ac:dyDescent="0.25">
      <c r="I398"/>
      <c r="J398"/>
      <c r="K398"/>
      <c r="M398"/>
      <c r="N398"/>
      <c r="P398"/>
      <c r="S398"/>
      <c r="U398"/>
      <c r="V398"/>
      <c r="X398"/>
      <c r="Y398"/>
      <c r="Z398"/>
    </row>
    <row r="399" spans="9:26" x14ac:dyDescent="0.25">
      <c r="I399"/>
      <c r="J399"/>
      <c r="K399"/>
      <c r="M399"/>
      <c r="N399"/>
      <c r="P399"/>
      <c r="S399"/>
      <c r="U399"/>
      <c r="V399"/>
      <c r="X399"/>
      <c r="Y399"/>
      <c r="Z399"/>
    </row>
    <row r="400" spans="9:26" x14ac:dyDescent="0.25">
      <c r="I400"/>
      <c r="J400"/>
      <c r="K400"/>
      <c r="M400"/>
      <c r="N400"/>
      <c r="P400"/>
      <c r="S400"/>
      <c r="U400"/>
      <c r="V400"/>
      <c r="X400"/>
      <c r="Y400"/>
      <c r="Z400"/>
    </row>
    <row r="401" spans="9:26" x14ac:dyDescent="0.25">
      <c r="I401"/>
      <c r="J401"/>
      <c r="K401"/>
      <c r="M401"/>
      <c r="N401"/>
      <c r="P401"/>
      <c r="S401"/>
      <c r="U401"/>
      <c r="V401"/>
      <c r="X401"/>
      <c r="Y401"/>
      <c r="Z401"/>
    </row>
    <row r="402" spans="9:26" x14ac:dyDescent="0.25">
      <c r="I402"/>
      <c r="J402"/>
      <c r="K402"/>
      <c r="M402"/>
      <c r="N402"/>
      <c r="P402"/>
      <c r="S402"/>
      <c r="U402"/>
      <c r="V402"/>
      <c r="X402"/>
      <c r="Y402"/>
      <c r="Z402"/>
    </row>
    <row r="403" spans="9:26" x14ac:dyDescent="0.25">
      <c r="I403"/>
      <c r="J403"/>
      <c r="K403"/>
      <c r="M403"/>
      <c r="N403"/>
      <c r="P403"/>
      <c r="S403"/>
      <c r="U403"/>
      <c r="V403"/>
      <c r="X403"/>
      <c r="Y403"/>
      <c r="Z403"/>
    </row>
    <row r="404" spans="9:26" x14ac:dyDescent="0.25">
      <c r="I404"/>
      <c r="J404"/>
      <c r="K404"/>
      <c r="M404"/>
      <c r="N404"/>
      <c r="P404"/>
      <c r="S404"/>
      <c r="U404"/>
      <c r="V404"/>
      <c r="X404"/>
      <c r="Y404"/>
      <c r="Z404"/>
    </row>
    <row r="405" spans="9:26" x14ac:dyDescent="0.25">
      <c r="I405"/>
      <c r="J405"/>
      <c r="K405"/>
      <c r="M405"/>
      <c r="N405"/>
      <c r="P405"/>
      <c r="S405"/>
      <c r="U405"/>
      <c r="V405"/>
      <c r="X405"/>
      <c r="Y405"/>
      <c r="Z405"/>
    </row>
    <row r="406" spans="9:26" x14ac:dyDescent="0.25">
      <c r="I406"/>
      <c r="J406"/>
      <c r="K406"/>
      <c r="M406"/>
      <c r="N406"/>
      <c r="P406"/>
      <c r="S406"/>
      <c r="U406"/>
      <c r="V406"/>
      <c r="X406"/>
      <c r="Y406"/>
      <c r="Z406"/>
    </row>
    <row r="407" spans="9:26" x14ac:dyDescent="0.25">
      <c r="I407"/>
      <c r="J407"/>
      <c r="K407"/>
      <c r="M407"/>
      <c r="N407"/>
      <c r="P407"/>
      <c r="S407"/>
      <c r="U407"/>
      <c r="V407"/>
      <c r="X407"/>
      <c r="Y407"/>
      <c r="Z407"/>
    </row>
    <row r="408" spans="9:26" x14ac:dyDescent="0.25">
      <c r="I408"/>
      <c r="J408"/>
      <c r="K408"/>
      <c r="M408"/>
      <c r="N408"/>
      <c r="P408"/>
      <c r="S408"/>
      <c r="U408"/>
      <c r="V408"/>
      <c r="X408"/>
      <c r="Y408"/>
      <c r="Z408"/>
    </row>
    <row r="409" spans="9:26" x14ac:dyDescent="0.25">
      <c r="I409"/>
      <c r="J409"/>
      <c r="K409"/>
      <c r="M409"/>
      <c r="N409"/>
      <c r="P409"/>
      <c r="S409"/>
      <c r="U409"/>
      <c r="V409"/>
      <c r="X409"/>
      <c r="Y409"/>
      <c r="Z409"/>
    </row>
    <row r="410" spans="9:26" x14ac:dyDescent="0.25">
      <c r="I410"/>
      <c r="J410"/>
      <c r="K410"/>
      <c r="M410"/>
      <c r="N410"/>
      <c r="P410"/>
      <c r="S410"/>
      <c r="U410"/>
      <c r="V410"/>
      <c r="X410"/>
      <c r="Y410"/>
      <c r="Z410"/>
    </row>
    <row r="411" spans="9:26" x14ac:dyDescent="0.25">
      <c r="I411"/>
      <c r="J411"/>
      <c r="K411"/>
      <c r="M411"/>
      <c r="N411"/>
      <c r="P411"/>
      <c r="S411"/>
      <c r="U411"/>
      <c r="V411"/>
      <c r="X411"/>
      <c r="Y411"/>
      <c r="Z411"/>
    </row>
    <row r="412" spans="9:26" x14ac:dyDescent="0.25">
      <c r="I412"/>
      <c r="J412"/>
      <c r="K412"/>
      <c r="M412"/>
      <c r="N412"/>
      <c r="P412"/>
      <c r="S412"/>
      <c r="U412"/>
      <c r="V412"/>
      <c r="X412"/>
      <c r="Y412"/>
      <c r="Z412"/>
    </row>
    <row r="413" spans="9:26" x14ac:dyDescent="0.25">
      <c r="I413"/>
      <c r="J413"/>
      <c r="K413"/>
      <c r="M413"/>
      <c r="N413"/>
      <c r="P413"/>
      <c r="S413"/>
      <c r="U413"/>
      <c r="V413"/>
      <c r="X413"/>
      <c r="Y413"/>
      <c r="Z413"/>
    </row>
    <row r="414" spans="9:26" x14ac:dyDescent="0.25">
      <c r="I414"/>
      <c r="J414"/>
      <c r="K414"/>
      <c r="M414"/>
      <c r="N414"/>
      <c r="P414"/>
      <c r="S414"/>
      <c r="U414"/>
      <c r="V414"/>
      <c r="X414"/>
      <c r="Y414"/>
      <c r="Z414"/>
    </row>
    <row r="415" spans="9:26" x14ac:dyDescent="0.25">
      <c r="I415"/>
      <c r="J415"/>
      <c r="K415"/>
      <c r="M415"/>
      <c r="N415"/>
      <c r="P415"/>
      <c r="S415"/>
      <c r="U415"/>
      <c r="V415"/>
      <c r="X415"/>
      <c r="Y415"/>
      <c r="Z415"/>
    </row>
    <row r="416" spans="9:26" x14ac:dyDescent="0.25">
      <c r="I416"/>
      <c r="J416"/>
      <c r="K416"/>
      <c r="M416"/>
      <c r="N416"/>
      <c r="P416"/>
      <c r="S416"/>
      <c r="U416"/>
      <c r="V416"/>
      <c r="X416"/>
      <c r="Y416"/>
      <c r="Z416"/>
    </row>
    <row r="417" spans="9:26" x14ac:dyDescent="0.25">
      <c r="I417"/>
      <c r="J417"/>
      <c r="K417"/>
      <c r="M417"/>
      <c r="N417"/>
      <c r="P417"/>
      <c r="S417"/>
      <c r="U417"/>
      <c r="V417"/>
      <c r="X417"/>
      <c r="Y417"/>
      <c r="Z417"/>
    </row>
    <row r="418" spans="9:26" x14ac:dyDescent="0.25">
      <c r="I418"/>
      <c r="J418"/>
      <c r="K418"/>
      <c r="M418"/>
      <c r="N418"/>
      <c r="P418"/>
      <c r="S418"/>
      <c r="U418"/>
      <c r="V418"/>
      <c r="X418"/>
      <c r="Y418"/>
      <c r="Z418"/>
    </row>
    <row r="419" spans="9:26" x14ac:dyDescent="0.25">
      <c r="I419"/>
      <c r="J419"/>
      <c r="K419"/>
      <c r="M419"/>
      <c r="N419"/>
      <c r="P419"/>
      <c r="S419"/>
      <c r="U419"/>
      <c r="V419"/>
      <c r="X419"/>
      <c r="Y419"/>
      <c r="Z419"/>
    </row>
    <row r="420" spans="9:26" x14ac:dyDescent="0.25">
      <c r="I420"/>
      <c r="J420"/>
      <c r="K420"/>
      <c r="M420"/>
      <c r="N420"/>
      <c r="P420"/>
      <c r="S420"/>
      <c r="U420"/>
      <c r="V420"/>
      <c r="X420"/>
      <c r="Y420"/>
      <c r="Z420"/>
    </row>
    <row r="421" spans="9:26" x14ac:dyDescent="0.25">
      <c r="I421"/>
      <c r="J421"/>
      <c r="K421"/>
      <c r="M421"/>
      <c r="N421"/>
      <c r="P421"/>
      <c r="S421"/>
      <c r="U421"/>
      <c r="V421"/>
      <c r="X421"/>
      <c r="Y421"/>
      <c r="Z421"/>
    </row>
    <row r="422" spans="9:26" x14ac:dyDescent="0.25">
      <c r="I422"/>
      <c r="J422"/>
      <c r="K422"/>
      <c r="M422"/>
      <c r="N422"/>
      <c r="P422"/>
      <c r="S422"/>
      <c r="U422"/>
      <c r="V422"/>
      <c r="X422"/>
      <c r="Y422"/>
      <c r="Z422"/>
    </row>
    <row r="423" spans="9:26" x14ac:dyDescent="0.25">
      <c r="I423"/>
      <c r="J423"/>
      <c r="K423"/>
      <c r="M423"/>
      <c r="N423"/>
      <c r="P423"/>
      <c r="S423"/>
      <c r="U423"/>
      <c r="V423"/>
      <c r="X423"/>
      <c r="Y423"/>
      <c r="Z423"/>
    </row>
    <row r="424" spans="9:26" x14ac:dyDescent="0.25">
      <c r="I424"/>
      <c r="J424"/>
      <c r="K424"/>
      <c r="M424"/>
      <c r="N424"/>
      <c r="P424"/>
      <c r="S424"/>
      <c r="U424"/>
      <c r="V424"/>
      <c r="X424"/>
      <c r="Y424"/>
      <c r="Z424"/>
    </row>
    <row r="425" spans="9:26" x14ac:dyDescent="0.25">
      <c r="I425"/>
      <c r="J425"/>
      <c r="K425"/>
      <c r="M425"/>
      <c r="N425"/>
      <c r="P425"/>
      <c r="S425"/>
      <c r="U425"/>
      <c r="V425"/>
      <c r="X425"/>
      <c r="Y425"/>
      <c r="Z425"/>
    </row>
    <row r="426" spans="9:26" x14ac:dyDescent="0.25">
      <c r="I426"/>
      <c r="J426"/>
      <c r="K426"/>
      <c r="M426"/>
      <c r="N426"/>
      <c r="P426"/>
      <c r="S426"/>
      <c r="U426"/>
      <c r="V426"/>
      <c r="X426"/>
      <c r="Y426"/>
      <c r="Z426"/>
    </row>
    <row r="427" spans="9:26" x14ac:dyDescent="0.25">
      <c r="I427"/>
      <c r="J427"/>
      <c r="K427"/>
      <c r="M427"/>
      <c r="N427"/>
      <c r="P427"/>
      <c r="S427"/>
      <c r="U427"/>
      <c r="V427"/>
      <c r="X427"/>
      <c r="Y427"/>
      <c r="Z427"/>
    </row>
    <row r="428" spans="9:26" x14ac:dyDescent="0.25">
      <c r="I428"/>
      <c r="J428"/>
      <c r="K428"/>
      <c r="M428"/>
      <c r="N428"/>
      <c r="P428"/>
      <c r="S428"/>
      <c r="U428"/>
      <c r="V428"/>
      <c r="X428"/>
      <c r="Y428"/>
      <c r="Z428"/>
    </row>
    <row r="429" spans="9:26" x14ac:dyDescent="0.25">
      <c r="I429"/>
      <c r="J429"/>
      <c r="K429"/>
      <c r="M429"/>
      <c r="N429"/>
      <c r="P429"/>
      <c r="S429"/>
      <c r="U429"/>
      <c r="V429"/>
      <c r="X429"/>
      <c r="Y429"/>
      <c r="Z429"/>
    </row>
    <row r="430" spans="9:26" x14ac:dyDescent="0.25">
      <c r="I430"/>
      <c r="J430"/>
      <c r="K430"/>
      <c r="M430"/>
      <c r="N430"/>
      <c r="P430"/>
      <c r="S430"/>
      <c r="U430"/>
      <c r="V430"/>
      <c r="X430"/>
      <c r="Y430"/>
      <c r="Z430"/>
    </row>
    <row r="431" spans="9:26" x14ac:dyDescent="0.25">
      <c r="I431"/>
      <c r="J431"/>
      <c r="K431"/>
      <c r="M431"/>
      <c r="N431"/>
      <c r="P431"/>
      <c r="S431"/>
      <c r="U431"/>
      <c r="V431"/>
      <c r="X431"/>
      <c r="Y431"/>
      <c r="Z431"/>
    </row>
    <row r="432" spans="9:26" x14ac:dyDescent="0.25">
      <c r="I432"/>
      <c r="J432"/>
      <c r="K432"/>
      <c r="M432"/>
      <c r="N432"/>
      <c r="P432"/>
      <c r="S432"/>
      <c r="U432"/>
      <c r="V432"/>
      <c r="X432"/>
      <c r="Y432"/>
      <c r="Z432"/>
    </row>
    <row r="433" spans="9:26" x14ac:dyDescent="0.25">
      <c r="I433"/>
      <c r="J433"/>
      <c r="K433"/>
      <c r="M433"/>
      <c r="N433"/>
      <c r="P433"/>
      <c r="S433"/>
      <c r="U433"/>
      <c r="V433"/>
      <c r="X433"/>
      <c r="Y433"/>
      <c r="Z433"/>
    </row>
    <row r="434" spans="9:26" x14ac:dyDescent="0.25">
      <c r="I434"/>
      <c r="J434"/>
      <c r="K434"/>
      <c r="M434"/>
      <c r="N434"/>
      <c r="P434"/>
      <c r="S434"/>
      <c r="U434"/>
      <c r="V434"/>
      <c r="X434"/>
      <c r="Y434"/>
      <c r="Z434"/>
    </row>
    <row r="435" spans="9:26" x14ac:dyDescent="0.25">
      <c r="I435"/>
      <c r="J435"/>
      <c r="K435"/>
      <c r="M435"/>
      <c r="N435"/>
      <c r="P435"/>
      <c r="S435"/>
      <c r="U435"/>
      <c r="V435"/>
      <c r="X435"/>
      <c r="Y435"/>
      <c r="Z435"/>
    </row>
    <row r="436" spans="9:26" x14ac:dyDescent="0.25">
      <c r="I436"/>
      <c r="J436"/>
      <c r="K436"/>
      <c r="M436"/>
      <c r="N436"/>
      <c r="P436"/>
      <c r="S436"/>
      <c r="U436"/>
      <c r="V436"/>
      <c r="X436"/>
      <c r="Y436"/>
      <c r="Z436"/>
    </row>
    <row r="437" spans="9:26" x14ac:dyDescent="0.25">
      <c r="I437"/>
      <c r="J437"/>
      <c r="K437"/>
      <c r="M437"/>
      <c r="N437"/>
      <c r="P437"/>
      <c r="S437"/>
      <c r="U437"/>
      <c r="V437"/>
      <c r="X437"/>
      <c r="Y437"/>
      <c r="Z437"/>
    </row>
    <row r="438" spans="9:26" x14ac:dyDescent="0.25">
      <c r="I438"/>
      <c r="J438"/>
      <c r="K438"/>
      <c r="M438"/>
      <c r="N438"/>
      <c r="P438"/>
      <c r="S438"/>
      <c r="U438"/>
      <c r="V438"/>
      <c r="X438"/>
      <c r="Y438"/>
      <c r="Z438"/>
    </row>
    <row r="439" spans="9:26" x14ac:dyDescent="0.25">
      <c r="I439"/>
      <c r="J439"/>
      <c r="K439"/>
      <c r="M439"/>
      <c r="N439"/>
      <c r="P439"/>
      <c r="S439"/>
      <c r="U439"/>
      <c r="V439"/>
      <c r="X439"/>
      <c r="Y439"/>
      <c r="Z439"/>
    </row>
    <row r="440" spans="9:26" x14ac:dyDescent="0.25">
      <c r="I440"/>
      <c r="J440"/>
      <c r="K440"/>
      <c r="M440"/>
      <c r="N440"/>
      <c r="P440"/>
      <c r="S440"/>
      <c r="U440"/>
      <c r="V440"/>
      <c r="X440"/>
      <c r="Y440"/>
      <c r="Z440"/>
    </row>
    <row r="441" spans="9:26" x14ac:dyDescent="0.25">
      <c r="I441"/>
      <c r="J441"/>
      <c r="K441"/>
      <c r="M441"/>
      <c r="N441"/>
      <c r="P441"/>
      <c r="S441"/>
      <c r="U441"/>
      <c r="V441"/>
      <c r="X441"/>
      <c r="Y441"/>
      <c r="Z441"/>
    </row>
    <row r="442" spans="9:26" x14ac:dyDescent="0.25">
      <c r="I442"/>
      <c r="J442"/>
      <c r="K442"/>
      <c r="M442"/>
      <c r="N442"/>
      <c r="P442"/>
      <c r="S442"/>
      <c r="U442"/>
      <c r="V442"/>
      <c r="X442"/>
      <c r="Y442"/>
      <c r="Z442"/>
    </row>
    <row r="443" spans="9:26" x14ac:dyDescent="0.25">
      <c r="I443"/>
      <c r="J443"/>
      <c r="K443"/>
      <c r="M443"/>
      <c r="N443"/>
      <c r="P443"/>
      <c r="S443"/>
      <c r="U443"/>
      <c r="V443"/>
      <c r="X443"/>
      <c r="Y443"/>
      <c r="Z443"/>
    </row>
    <row r="444" spans="9:26" x14ac:dyDescent="0.25">
      <c r="I444"/>
      <c r="J444"/>
      <c r="K444"/>
      <c r="M444"/>
      <c r="N444"/>
      <c r="P444"/>
      <c r="S444"/>
      <c r="U444"/>
      <c r="V444"/>
      <c r="X444"/>
      <c r="Y444"/>
      <c r="Z444"/>
    </row>
    <row r="445" spans="9:26" x14ac:dyDescent="0.25">
      <c r="I445"/>
      <c r="J445"/>
      <c r="K445"/>
      <c r="M445"/>
      <c r="N445"/>
      <c r="P445"/>
      <c r="S445"/>
      <c r="U445"/>
      <c r="V445"/>
      <c r="X445"/>
      <c r="Y445"/>
      <c r="Z445"/>
    </row>
    <row r="446" spans="9:26" x14ac:dyDescent="0.25">
      <c r="I446"/>
      <c r="J446"/>
      <c r="K446"/>
      <c r="M446"/>
      <c r="N446"/>
      <c r="P446"/>
      <c r="S446"/>
      <c r="U446"/>
      <c r="V446"/>
      <c r="X446"/>
      <c r="Y446"/>
      <c r="Z446"/>
    </row>
    <row r="447" spans="9:26" x14ac:dyDescent="0.25">
      <c r="I447"/>
      <c r="J447"/>
      <c r="K447"/>
      <c r="M447"/>
      <c r="N447"/>
      <c r="P447"/>
      <c r="S447"/>
      <c r="U447"/>
      <c r="V447"/>
      <c r="X447"/>
      <c r="Y447"/>
      <c r="Z447"/>
    </row>
    <row r="448" spans="9:26" x14ac:dyDescent="0.25">
      <c r="I448"/>
      <c r="J448"/>
      <c r="K448"/>
      <c r="M448"/>
      <c r="N448"/>
      <c r="P448"/>
      <c r="S448"/>
      <c r="U448"/>
      <c r="V448"/>
      <c r="X448"/>
      <c r="Y448"/>
      <c r="Z448"/>
    </row>
    <row r="449" spans="9:26" x14ac:dyDescent="0.25">
      <c r="I449"/>
      <c r="J449"/>
      <c r="K449"/>
      <c r="M449"/>
      <c r="N449"/>
      <c r="P449"/>
      <c r="S449"/>
      <c r="U449"/>
      <c r="V449"/>
      <c r="X449"/>
      <c r="Y449"/>
      <c r="Z449"/>
    </row>
    <row r="450" spans="9:26" x14ac:dyDescent="0.25">
      <c r="I450"/>
      <c r="J450"/>
      <c r="K450"/>
      <c r="M450"/>
      <c r="N450"/>
      <c r="P450"/>
      <c r="S450"/>
      <c r="U450"/>
      <c r="V450"/>
      <c r="X450"/>
      <c r="Y450"/>
      <c r="Z450"/>
    </row>
    <row r="451" spans="9:26" x14ac:dyDescent="0.25">
      <c r="I451"/>
      <c r="J451"/>
      <c r="K451"/>
      <c r="M451"/>
      <c r="N451"/>
      <c r="P451"/>
      <c r="S451"/>
      <c r="U451"/>
      <c r="V451"/>
      <c r="X451"/>
      <c r="Y451"/>
      <c r="Z451"/>
    </row>
    <row r="452" spans="9:26" x14ac:dyDescent="0.25">
      <c r="I452"/>
      <c r="J452"/>
      <c r="K452"/>
      <c r="M452"/>
      <c r="N452"/>
      <c r="P452"/>
      <c r="S452"/>
      <c r="U452"/>
      <c r="V452"/>
      <c r="X452"/>
      <c r="Y452"/>
      <c r="Z452"/>
    </row>
    <row r="453" spans="9:26" x14ac:dyDescent="0.25">
      <c r="I453"/>
      <c r="J453"/>
      <c r="K453"/>
      <c r="M453"/>
      <c r="N453"/>
      <c r="P453"/>
      <c r="S453"/>
      <c r="U453"/>
      <c r="V453"/>
      <c r="X453"/>
      <c r="Y453"/>
      <c r="Z453"/>
    </row>
    <row r="454" spans="9:26" x14ac:dyDescent="0.25">
      <c r="I454"/>
      <c r="J454"/>
      <c r="K454"/>
      <c r="M454"/>
      <c r="N454"/>
      <c r="P454"/>
      <c r="S454"/>
      <c r="U454"/>
      <c r="V454"/>
      <c r="X454"/>
      <c r="Y454"/>
      <c r="Z454"/>
    </row>
    <row r="455" spans="9:26" x14ac:dyDescent="0.25">
      <c r="I455"/>
      <c r="J455"/>
      <c r="K455"/>
      <c r="M455"/>
      <c r="N455"/>
      <c r="P455"/>
      <c r="S455"/>
      <c r="U455"/>
      <c r="V455"/>
      <c r="X455"/>
      <c r="Y455"/>
      <c r="Z455"/>
    </row>
    <row r="456" spans="9:26" x14ac:dyDescent="0.25">
      <c r="I456"/>
      <c r="J456"/>
      <c r="K456"/>
      <c r="M456"/>
      <c r="N456"/>
      <c r="P456"/>
      <c r="S456"/>
      <c r="U456"/>
      <c r="V456"/>
      <c r="X456"/>
      <c r="Y456"/>
      <c r="Z456"/>
    </row>
    <row r="457" spans="9:26" x14ac:dyDescent="0.25">
      <c r="I457"/>
      <c r="J457"/>
      <c r="K457"/>
      <c r="M457"/>
      <c r="N457"/>
      <c r="P457"/>
      <c r="S457"/>
      <c r="U457"/>
      <c r="V457"/>
      <c r="X457"/>
      <c r="Y457"/>
      <c r="Z457"/>
    </row>
    <row r="458" spans="9:26" x14ac:dyDescent="0.25">
      <c r="I458"/>
      <c r="J458"/>
      <c r="K458"/>
      <c r="M458"/>
      <c r="N458"/>
      <c r="P458"/>
      <c r="S458"/>
      <c r="U458"/>
      <c r="V458"/>
      <c r="X458"/>
      <c r="Y458"/>
      <c r="Z458"/>
    </row>
    <row r="459" spans="9:26" x14ac:dyDescent="0.25">
      <c r="I459"/>
      <c r="J459"/>
      <c r="K459"/>
      <c r="M459"/>
      <c r="N459"/>
      <c r="P459"/>
      <c r="S459"/>
      <c r="U459"/>
      <c r="V459"/>
      <c r="X459"/>
      <c r="Y459"/>
      <c r="Z459"/>
    </row>
    <row r="460" spans="9:26" x14ac:dyDescent="0.25">
      <c r="I460"/>
      <c r="J460"/>
      <c r="K460"/>
      <c r="M460"/>
      <c r="N460"/>
      <c r="P460"/>
      <c r="S460"/>
      <c r="U460"/>
      <c r="V460"/>
      <c r="X460"/>
      <c r="Y460"/>
      <c r="Z460"/>
    </row>
    <row r="461" spans="9:26" x14ac:dyDescent="0.25">
      <c r="I461"/>
      <c r="J461"/>
      <c r="K461"/>
      <c r="M461"/>
      <c r="N461"/>
      <c r="P461"/>
      <c r="S461"/>
      <c r="U461"/>
      <c r="V461"/>
      <c r="X461"/>
      <c r="Y461"/>
      <c r="Z461"/>
    </row>
    <row r="462" spans="9:26" x14ac:dyDescent="0.25">
      <c r="I462"/>
      <c r="J462"/>
      <c r="K462"/>
      <c r="M462"/>
      <c r="N462"/>
      <c r="P462"/>
      <c r="S462"/>
      <c r="U462"/>
      <c r="V462"/>
      <c r="X462"/>
      <c r="Y462"/>
      <c r="Z462"/>
    </row>
    <row r="463" spans="9:26" x14ac:dyDescent="0.25">
      <c r="I463"/>
      <c r="J463"/>
      <c r="K463"/>
      <c r="M463"/>
      <c r="N463"/>
      <c r="P463"/>
      <c r="S463"/>
      <c r="U463"/>
      <c r="V463"/>
      <c r="X463"/>
      <c r="Y463"/>
      <c r="Z463"/>
    </row>
    <row r="464" spans="9:26" x14ac:dyDescent="0.25">
      <c r="I464"/>
      <c r="J464"/>
      <c r="K464"/>
      <c r="M464"/>
      <c r="N464"/>
      <c r="P464"/>
      <c r="S464"/>
      <c r="U464"/>
      <c r="V464"/>
      <c r="X464"/>
      <c r="Y464"/>
      <c r="Z464"/>
    </row>
    <row r="465" spans="9:26" x14ac:dyDescent="0.25">
      <c r="I465"/>
      <c r="J465"/>
      <c r="K465"/>
      <c r="M465"/>
      <c r="N465"/>
      <c r="P465"/>
      <c r="S465"/>
      <c r="U465"/>
      <c r="V465"/>
      <c r="X465"/>
      <c r="Y465"/>
      <c r="Z465"/>
    </row>
    <row r="466" spans="9:26" x14ac:dyDescent="0.25">
      <c r="I466"/>
      <c r="J466"/>
      <c r="K466"/>
      <c r="M466"/>
      <c r="N466"/>
      <c r="P466"/>
      <c r="S466"/>
      <c r="U466"/>
      <c r="V466"/>
      <c r="X466"/>
      <c r="Y466"/>
      <c r="Z466"/>
    </row>
    <row r="467" spans="9:26" x14ac:dyDescent="0.25">
      <c r="I467"/>
      <c r="J467"/>
      <c r="K467"/>
      <c r="M467"/>
      <c r="N467"/>
      <c r="P467"/>
      <c r="S467"/>
      <c r="U467"/>
      <c r="V467"/>
      <c r="X467"/>
      <c r="Y467"/>
      <c r="Z467"/>
    </row>
    <row r="468" spans="9:26" x14ac:dyDescent="0.25">
      <c r="I468"/>
      <c r="J468"/>
      <c r="K468"/>
      <c r="M468"/>
      <c r="N468"/>
      <c r="P468"/>
      <c r="S468"/>
      <c r="U468"/>
      <c r="V468"/>
      <c r="X468"/>
      <c r="Y468"/>
      <c r="Z468"/>
    </row>
    <row r="469" spans="9:26" x14ac:dyDescent="0.25">
      <c r="I469"/>
      <c r="J469"/>
      <c r="K469"/>
      <c r="M469"/>
      <c r="N469"/>
      <c r="P469"/>
      <c r="S469"/>
      <c r="U469"/>
      <c r="V469"/>
      <c r="X469"/>
      <c r="Y469"/>
      <c r="Z469"/>
    </row>
    <row r="470" spans="9:26" x14ac:dyDescent="0.25">
      <c r="I470"/>
      <c r="J470"/>
      <c r="K470"/>
      <c r="M470"/>
      <c r="N470"/>
      <c r="P470"/>
      <c r="S470"/>
      <c r="U470"/>
      <c r="V470"/>
      <c r="X470"/>
      <c r="Y470"/>
      <c r="Z470"/>
    </row>
    <row r="471" spans="9:26" x14ac:dyDescent="0.25">
      <c r="I471"/>
      <c r="J471"/>
      <c r="K471"/>
      <c r="M471"/>
      <c r="N471"/>
      <c r="P471"/>
      <c r="S471"/>
      <c r="U471"/>
      <c r="V471"/>
      <c r="X471"/>
      <c r="Y471"/>
      <c r="Z471"/>
    </row>
    <row r="472" spans="9:26" x14ac:dyDescent="0.25">
      <c r="I472"/>
      <c r="J472"/>
      <c r="K472"/>
      <c r="M472"/>
      <c r="N472"/>
      <c r="P472"/>
      <c r="S472"/>
      <c r="U472"/>
      <c r="V472"/>
      <c r="X472"/>
      <c r="Y472"/>
      <c r="Z472"/>
    </row>
    <row r="473" spans="9:26" x14ac:dyDescent="0.25">
      <c r="I473"/>
      <c r="J473"/>
      <c r="K473"/>
      <c r="M473"/>
      <c r="N473"/>
      <c r="P473"/>
      <c r="S473"/>
      <c r="U473"/>
      <c r="V473"/>
      <c r="X473"/>
      <c r="Y473"/>
      <c r="Z473"/>
    </row>
    <row r="474" spans="9:26" x14ac:dyDescent="0.25">
      <c r="I474"/>
      <c r="J474"/>
      <c r="K474"/>
      <c r="M474"/>
      <c r="N474"/>
      <c r="P474"/>
      <c r="S474"/>
      <c r="U474"/>
      <c r="V474"/>
      <c r="X474"/>
      <c r="Y474"/>
      <c r="Z474"/>
    </row>
    <row r="475" spans="9:26" x14ac:dyDescent="0.25">
      <c r="I475"/>
      <c r="J475"/>
      <c r="K475"/>
      <c r="M475"/>
      <c r="N475"/>
      <c r="P475"/>
      <c r="S475"/>
      <c r="U475"/>
      <c r="V475"/>
      <c r="X475"/>
      <c r="Y475"/>
      <c r="Z475"/>
    </row>
    <row r="476" spans="9:26" x14ac:dyDescent="0.25">
      <c r="I476"/>
      <c r="J476"/>
      <c r="K476"/>
      <c r="M476"/>
      <c r="N476"/>
      <c r="P476"/>
      <c r="S476"/>
      <c r="U476"/>
      <c r="V476"/>
      <c r="X476"/>
      <c r="Y476"/>
      <c r="Z476"/>
    </row>
    <row r="477" spans="9:26" x14ac:dyDescent="0.25">
      <c r="I477"/>
      <c r="J477"/>
      <c r="K477"/>
      <c r="M477"/>
      <c r="N477"/>
      <c r="P477"/>
      <c r="S477"/>
      <c r="U477"/>
      <c r="V477"/>
      <c r="X477"/>
      <c r="Y477"/>
      <c r="Z477"/>
    </row>
    <row r="478" spans="9:26" x14ac:dyDescent="0.25">
      <c r="I478"/>
      <c r="J478"/>
      <c r="K478"/>
      <c r="M478"/>
      <c r="N478"/>
      <c r="P478"/>
      <c r="S478"/>
      <c r="U478"/>
      <c r="V478"/>
      <c r="X478"/>
      <c r="Y478"/>
      <c r="Z478"/>
    </row>
    <row r="479" spans="9:26" x14ac:dyDescent="0.25">
      <c r="I479"/>
      <c r="J479"/>
      <c r="K479"/>
      <c r="M479"/>
      <c r="N479"/>
      <c r="P479"/>
      <c r="S479"/>
      <c r="U479"/>
      <c r="V479"/>
      <c r="X479"/>
      <c r="Y479"/>
      <c r="Z479"/>
    </row>
    <row r="480" spans="9:26" x14ac:dyDescent="0.25">
      <c r="I480"/>
      <c r="J480"/>
      <c r="K480"/>
      <c r="M480"/>
      <c r="N480"/>
      <c r="P480"/>
      <c r="S480"/>
      <c r="U480"/>
      <c r="V480"/>
      <c r="X480"/>
      <c r="Y480"/>
      <c r="Z480"/>
    </row>
    <row r="481" spans="9:26" x14ac:dyDescent="0.25">
      <c r="I481"/>
      <c r="J481"/>
      <c r="K481"/>
      <c r="M481"/>
      <c r="N481"/>
      <c r="P481"/>
      <c r="S481"/>
      <c r="U481"/>
      <c r="V481"/>
      <c r="X481"/>
      <c r="Y481"/>
      <c r="Z481"/>
    </row>
    <row r="482" spans="9:26" x14ac:dyDescent="0.25">
      <c r="I482"/>
      <c r="J482"/>
      <c r="K482"/>
      <c r="M482"/>
      <c r="N482"/>
      <c r="P482"/>
      <c r="S482"/>
      <c r="U482"/>
      <c r="V482"/>
      <c r="X482"/>
      <c r="Y482"/>
      <c r="Z482"/>
    </row>
    <row r="483" spans="9:26" x14ac:dyDescent="0.25">
      <c r="I483"/>
      <c r="J483"/>
      <c r="K483"/>
      <c r="M483"/>
      <c r="N483"/>
      <c r="P483"/>
      <c r="S483"/>
      <c r="U483"/>
      <c r="V483"/>
      <c r="X483"/>
      <c r="Y483"/>
      <c r="Z483"/>
    </row>
    <row r="484" spans="9:26" x14ac:dyDescent="0.25">
      <c r="I484"/>
      <c r="J484"/>
      <c r="K484"/>
      <c r="M484"/>
      <c r="N484"/>
      <c r="P484"/>
      <c r="S484"/>
      <c r="U484"/>
      <c r="V484"/>
      <c r="X484"/>
      <c r="Y484"/>
      <c r="Z484"/>
    </row>
    <row r="485" spans="9:26" x14ac:dyDescent="0.25">
      <c r="I485"/>
      <c r="J485"/>
      <c r="K485"/>
      <c r="M485"/>
      <c r="N485"/>
      <c r="P485"/>
      <c r="S485"/>
      <c r="U485"/>
      <c r="V485"/>
      <c r="X485"/>
      <c r="Y485"/>
      <c r="Z485"/>
    </row>
    <row r="486" spans="9:26" x14ac:dyDescent="0.25">
      <c r="I486"/>
      <c r="J486"/>
      <c r="K486"/>
      <c r="M486"/>
      <c r="N486"/>
      <c r="P486"/>
      <c r="S486"/>
      <c r="U486"/>
      <c r="V486"/>
      <c r="X486"/>
      <c r="Y486"/>
      <c r="Z486"/>
    </row>
    <row r="487" spans="9:26" x14ac:dyDescent="0.25">
      <c r="I487"/>
      <c r="J487"/>
      <c r="K487"/>
      <c r="M487"/>
      <c r="N487"/>
      <c r="P487"/>
      <c r="S487"/>
      <c r="U487"/>
      <c r="V487"/>
      <c r="X487"/>
      <c r="Y487"/>
      <c r="Z487"/>
    </row>
    <row r="488" spans="9:26" x14ac:dyDescent="0.25">
      <c r="I488"/>
      <c r="J488"/>
      <c r="K488"/>
      <c r="M488"/>
      <c r="N488"/>
      <c r="P488"/>
      <c r="S488"/>
      <c r="U488"/>
      <c r="V488"/>
      <c r="X488"/>
      <c r="Y488"/>
      <c r="Z488"/>
    </row>
    <row r="489" spans="9:26" x14ac:dyDescent="0.25">
      <c r="I489"/>
      <c r="J489"/>
      <c r="K489"/>
      <c r="M489"/>
      <c r="N489"/>
      <c r="P489"/>
      <c r="S489"/>
      <c r="U489"/>
      <c r="V489"/>
      <c r="X489"/>
      <c r="Y489"/>
      <c r="Z489"/>
    </row>
    <row r="490" spans="9:26" x14ac:dyDescent="0.25">
      <c r="I490"/>
      <c r="J490"/>
      <c r="K490"/>
      <c r="M490"/>
      <c r="N490"/>
      <c r="P490"/>
      <c r="S490"/>
      <c r="U490"/>
      <c r="V490"/>
      <c r="X490"/>
      <c r="Y490"/>
      <c r="Z490"/>
    </row>
    <row r="491" spans="9:26" x14ac:dyDescent="0.25">
      <c r="I491"/>
      <c r="J491"/>
      <c r="K491"/>
      <c r="M491"/>
      <c r="N491"/>
      <c r="P491"/>
      <c r="S491"/>
      <c r="U491"/>
      <c r="V491"/>
      <c r="X491"/>
      <c r="Y491"/>
      <c r="Z491"/>
    </row>
    <row r="492" spans="9:26" x14ac:dyDescent="0.25">
      <c r="I492"/>
      <c r="J492"/>
      <c r="K492"/>
      <c r="M492"/>
      <c r="N492"/>
      <c r="P492"/>
      <c r="S492"/>
      <c r="U492"/>
      <c r="V492"/>
      <c r="X492"/>
      <c r="Y492"/>
      <c r="Z492"/>
    </row>
    <row r="493" spans="9:26" x14ac:dyDescent="0.25">
      <c r="I493"/>
      <c r="J493"/>
      <c r="K493"/>
      <c r="M493"/>
      <c r="N493"/>
      <c r="P493"/>
      <c r="S493"/>
      <c r="U493"/>
      <c r="V493"/>
      <c r="X493"/>
      <c r="Y493"/>
      <c r="Z493"/>
    </row>
    <row r="494" spans="9:26" x14ac:dyDescent="0.25">
      <c r="I494"/>
      <c r="J494"/>
      <c r="K494"/>
      <c r="M494"/>
      <c r="N494"/>
      <c r="P494"/>
      <c r="S494"/>
      <c r="U494"/>
      <c r="V494"/>
      <c r="X494"/>
      <c r="Y494"/>
      <c r="Z494"/>
    </row>
    <row r="495" spans="9:26" x14ac:dyDescent="0.25">
      <c r="I495"/>
      <c r="J495"/>
      <c r="K495"/>
      <c r="M495"/>
      <c r="N495"/>
      <c r="P495"/>
      <c r="S495"/>
      <c r="U495"/>
      <c r="V495"/>
      <c r="X495"/>
      <c r="Y495"/>
      <c r="Z495"/>
    </row>
    <row r="496" spans="9:26" x14ac:dyDescent="0.25">
      <c r="I496"/>
      <c r="J496"/>
      <c r="K496"/>
      <c r="M496"/>
      <c r="N496"/>
      <c r="P496"/>
      <c r="S496"/>
      <c r="U496"/>
      <c r="V496"/>
      <c r="X496"/>
      <c r="Y496"/>
      <c r="Z496"/>
    </row>
    <row r="497" spans="9:26" x14ac:dyDescent="0.25">
      <c r="I497"/>
      <c r="J497"/>
      <c r="K497"/>
      <c r="M497"/>
      <c r="N497"/>
      <c r="P497"/>
      <c r="S497"/>
      <c r="U497"/>
      <c r="V497"/>
      <c r="X497"/>
      <c r="Y497"/>
      <c r="Z497"/>
    </row>
    <row r="498" spans="9:26" x14ac:dyDescent="0.25">
      <c r="I498"/>
      <c r="J498"/>
      <c r="K498"/>
      <c r="M498"/>
      <c r="N498"/>
      <c r="P498"/>
      <c r="S498"/>
      <c r="U498"/>
      <c r="V498"/>
      <c r="X498"/>
      <c r="Y498"/>
      <c r="Z498"/>
    </row>
    <row r="499" spans="9:26" x14ac:dyDescent="0.25">
      <c r="I499"/>
      <c r="J499"/>
      <c r="K499"/>
      <c r="M499"/>
      <c r="N499"/>
      <c r="P499"/>
      <c r="S499"/>
      <c r="U499"/>
      <c r="V499"/>
      <c r="X499"/>
      <c r="Y499"/>
      <c r="Z499"/>
    </row>
    <row r="500" spans="9:26" x14ac:dyDescent="0.25">
      <c r="I500"/>
      <c r="J500"/>
      <c r="K500"/>
      <c r="M500"/>
      <c r="N500"/>
      <c r="P500"/>
      <c r="S500"/>
      <c r="U500"/>
      <c r="V500"/>
      <c r="X500"/>
      <c r="Y500"/>
      <c r="Z500"/>
    </row>
    <row r="501" spans="9:26" x14ac:dyDescent="0.25">
      <c r="I501"/>
      <c r="J501"/>
      <c r="K501"/>
      <c r="M501"/>
      <c r="N501"/>
      <c r="P501"/>
      <c r="S501"/>
      <c r="U501"/>
      <c r="V501"/>
      <c r="X501"/>
      <c r="Y501"/>
      <c r="Z501"/>
    </row>
    <row r="502" spans="9:26" x14ac:dyDescent="0.25">
      <c r="I502"/>
      <c r="J502"/>
      <c r="K502"/>
      <c r="M502"/>
      <c r="N502"/>
      <c r="P502"/>
      <c r="S502"/>
      <c r="U502"/>
      <c r="V502"/>
      <c r="X502"/>
      <c r="Y502"/>
      <c r="Z502"/>
    </row>
    <row r="503" spans="9:26" x14ac:dyDescent="0.25">
      <c r="I503"/>
      <c r="J503"/>
      <c r="K503"/>
      <c r="M503"/>
      <c r="N503"/>
      <c r="P503"/>
      <c r="S503"/>
      <c r="U503"/>
      <c r="V503"/>
      <c r="X503"/>
      <c r="Y503"/>
      <c r="Z503"/>
    </row>
    <row r="504" spans="9:26" x14ac:dyDescent="0.25">
      <c r="I504"/>
      <c r="J504"/>
      <c r="K504"/>
      <c r="M504"/>
      <c r="N504"/>
      <c r="P504"/>
      <c r="S504"/>
      <c r="U504"/>
      <c r="V504"/>
      <c r="X504"/>
      <c r="Y504"/>
      <c r="Z504"/>
    </row>
    <row r="505" spans="9:26" x14ac:dyDescent="0.25">
      <c r="I505"/>
      <c r="J505"/>
      <c r="K505"/>
      <c r="M505"/>
      <c r="N505"/>
      <c r="P505"/>
      <c r="S505"/>
      <c r="U505"/>
      <c r="V505"/>
      <c r="X505"/>
      <c r="Y505"/>
      <c r="Z505"/>
    </row>
    <row r="506" spans="9:26" x14ac:dyDescent="0.25">
      <c r="I506"/>
      <c r="J506"/>
      <c r="K506"/>
      <c r="M506"/>
      <c r="N506"/>
      <c r="P506"/>
      <c r="S506"/>
      <c r="U506"/>
      <c r="V506"/>
      <c r="X506"/>
      <c r="Y506"/>
      <c r="Z506"/>
    </row>
    <row r="507" spans="9:26" x14ac:dyDescent="0.25">
      <c r="I507"/>
      <c r="J507"/>
      <c r="K507"/>
      <c r="M507"/>
      <c r="N507"/>
      <c r="P507"/>
      <c r="S507"/>
      <c r="U507"/>
      <c r="V507"/>
      <c r="X507"/>
      <c r="Y507"/>
      <c r="Z507"/>
    </row>
    <row r="508" spans="9:26" x14ac:dyDescent="0.25">
      <c r="I508"/>
      <c r="J508"/>
      <c r="K508"/>
      <c r="M508"/>
      <c r="N508"/>
      <c r="P508"/>
      <c r="S508"/>
      <c r="U508"/>
      <c r="V508"/>
      <c r="X508"/>
      <c r="Y508"/>
      <c r="Z508"/>
    </row>
    <row r="509" spans="9:26" x14ac:dyDescent="0.25">
      <c r="I509"/>
      <c r="J509"/>
      <c r="K509"/>
      <c r="M509"/>
      <c r="N509"/>
      <c r="P509"/>
      <c r="S509"/>
      <c r="U509"/>
      <c r="V509"/>
      <c r="X509"/>
      <c r="Y509"/>
      <c r="Z509"/>
    </row>
    <row r="510" spans="9:26" x14ac:dyDescent="0.25">
      <c r="I510"/>
      <c r="J510"/>
      <c r="K510"/>
      <c r="M510"/>
      <c r="N510"/>
      <c r="P510"/>
      <c r="S510"/>
      <c r="U510"/>
      <c r="V510"/>
      <c r="X510"/>
      <c r="Y510"/>
      <c r="Z510"/>
    </row>
    <row r="511" spans="9:26" x14ac:dyDescent="0.25">
      <c r="I511"/>
      <c r="J511"/>
      <c r="K511"/>
      <c r="M511"/>
      <c r="N511"/>
      <c r="P511"/>
      <c r="S511"/>
      <c r="U511"/>
      <c r="V511"/>
      <c r="X511"/>
      <c r="Y511"/>
      <c r="Z511"/>
    </row>
    <row r="512" spans="9:26" x14ac:dyDescent="0.25">
      <c r="I512"/>
      <c r="J512"/>
      <c r="K512"/>
      <c r="M512"/>
      <c r="N512"/>
      <c r="P512"/>
      <c r="S512"/>
      <c r="U512"/>
      <c r="V512"/>
      <c r="X512"/>
      <c r="Y512"/>
      <c r="Z512"/>
    </row>
    <row r="513" spans="9:26" x14ac:dyDescent="0.25">
      <c r="I513"/>
      <c r="J513"/>
      <c r="K513"/>
      <c r="M513"/>
      <c r="N513"/>
      <c r="P513"/>
      <c r="S513"/>
      <c r="U513"/>
      <c r="V513"/>
      <c r="X513"/>
      <c r="Y513"/>
      <c r="Z513"/>
    </row>
    <row r="514" spans="9:26" x14ac:dyDescent="0.25">
      <c r="I514"/>
      <c r="J514"/>
      <c r="K514"/>
      <c r="M514"/>
      <c r="N514"/>
      <c r="P514"/>
      <c r="S514"/>
      <c r="U514"/>
      <c r="V514"/>
      <c r="X514"/>
      <c r="Y514"/>
      <c r="Z514"/>
    </row>
    <row r="515" spans="9:26" x14ac:dyDescent="0.25">
      <c r="I515"/>
      <c r="J515"/>
      <c r="K515"/>
      <c r="M515"/>
      <c r="N515"/>
      <c r="P515"/>
      <c r="S515"/>
      <c r="U515"/>
      <c r="V515"/>
      <c r="X515"/>
      <c r="Y515"/>
      <c r="Z515"/>
    </row>
    <row r="516" spans="9:26" x14ac:dyDescent="0.25">
      <c r="I516"/>
      <c r="J516"/>
      <c r="K516"/>
      <c r="M516"/>
      <c r="N516"/>
      <c r="P516"/>
      <c r="S516"/>
      <c r="U516"/>
      <c r="V516"/>
      <c r="X516"/>
      <c r="Y516"/>
      <c r="Z516"/>
    </row>
    <row r="517" spans="9:26" x14ac:dyDescent="0.25">
      <c r="I517"/>
      <c r="J517"/>
      <c r="K517"/>
      <c r="M517"/>
      <c r="N517"/>
      <c r="P517"/>
      <c r="S517"/>
      <c r="U517"/>
      <c r="V517"/>
      <c r="X517"/>
      <c r="Y517"/>
      <c r="Z517"/>
    </row>
    <row r="518" spans="9:26" x14ac:dyDescent="0.25">
      <c r="I518"/>
      <c r="J518"/>
      <c r="K518"/>
      <c r="M518"/>
      <c r="N518"/>
      <c r="P518"/>
      <c r="S518"/>
      <c r="U518"/>
      <c r="V518"/>
      <c r="X518"/>
      <c r="Y518"/>
      <c r="Z518"/>
    </row>
    <row r="519" spans="9:26" x14ac:dyDescent="0.25">
      <c r="I519"/>
      <c r="J519"/>
      <c r="K519"/>
      <c r="M519"/>
      <c r="N519"/>
      <c r="P519"/>
      <c r="S519"/>
      <c r="U519"/>
      <c r="V519"/>
      <c r="X519"/>
      <c r="Y519"/>
      <c r="Z519"/>
    </row>
    <row r="520" spans="9:26" x14ac:dyDescent="0.25">
      <c r="I520"/>
      <c r="J520"/>
      <c r="K520"/>
      <c r="M520"/>
      <c r="N520"/>
      <c r="P520"/>
      <c r="S520"/>
      <c r="U520"/>
      <c r="V520"/>
      <c r="X520"/>
      <c r="Y520"/>
      <c r="Z520"/>
    </row>
    <row r="521" spans="9:26" x14ac:dyDescent="0.25">
      <c r="I521"/>
      <c r="J521"/>
      <c r="K521"/>
      <c r="M521"/>
      <c r="N521"/>
      <c r="P521"/>
      <c r="S521"/>
      <c r="U521"/>
      <c r="V521"/>
      <c r="X521"/>
      <c r="Y521"/>
      <c r="Z521"/>
    </row>
    <row r="522" spans="9:26" x14ac:dyDescent="0.25">
      <c r="I522"/>
      <c r="J522"/>
      <c r="K522"/>
      <c r="M522"/>
      <c r="N522"/>
      <c r="P522"/>
      <c r="S522"/>
      <c r="U522"/>
      <c r="V522"/>
      <c r="X522"/>
      <c r="Y522"/>
      <c r="Z522"/>
    </row>
    <row r="523" spans="9:26" x14ac:dyDescent="0.25">
      <c r="I523"/>
      <c r="J523"/>
      <c r="K523"/>
      <c r="M523"/>
      <c r="N523"/>
      <c r="P523"/>
      <c r="S523"/>
      <c r="U523"/>
      <c r="V523"/>
      <c r="X523"/>
      <c r="Y523"/>
      <c r="Z523"/>
    </row>
    <row r="524" spans="9:26" x14ac:dyDescent="0.25">
      <c r="I524"/>
      <c r="J524"/>
      <c r="K524"/>
      <c r="M524"/>
      <c r="N524"/>
      <c r="P524"/>
      <c r="S524"/>
      <c r="U524"/>
      <c r="V524"/>
      <c r="X524"/>
      <c r="Y524"/>
      <c r="Z524"/>
    </row>
    <row r="525" spans="9:26" x14ac:dyDescent="0.25">
      <c r="I525"/>
      <c r="J525"/>
      <c r="K525"/>
      <c r="M525"/>
      <c r="N525"/>
      <c r="P525"/>
      <c r="S525"/>
      <c r="U525"/>
      <c r="V525"/>
      <c r="X525"/>
      <c r="Y525"/>
      <c r="Z525"/>
    </row>
    <row r="526" spans="9:26" x14ac:dyDescent="0.25">
      <c r="I526"/>
      <c r="J526"/>
      <c r="K526"/>
      <c r="M526"/>
      <c r="N526"/>
      <c r="P526"/>
      <c r="S526"/>
      <c r="U526"/>
      <c r="V526"/>
      <c r="X526"/>
      <c r="Y526"/>
      <c r="Z526"/>
    </row>
    <row r="527" spans="9:26" x14ac:dyDescent="0.25">
      <c r="I527"/>
      <c r="J527"/>
      <c r="K527"/>
      <c r="M527"/>
      <c r="N527"/>
      <c r="P527"/>
      <c r="S527"/>
      <c r="U527"/>
      <c r="V527"/>
      <c r="X527"/>
      <c r="Y527"/>
      <c r="Z527"/>
    </row>
    <row r="528" spans="9:26" x14ac:dyDescent="0.25">
      <c r="I528"/>
      <c r="J528"/>
      <c r="K528"/>
      <c r="M528"/>
      <c r="N528"/>
      <c r="P528"/>
      <c r="S528"/>
      <c r="U528"/>
      <c r="V528"/>
      <c r="X528"/>
      <c r="Y528"/>
      <c r="Z528"/>
    </row>
    <row r="529" spans="9:26" x14ac:dyDescent="0.25">
      <c r="I529"/>
      <c r="J529"/>
      <c r="K529"/>
      <c r="M529"/>
      <c r="N529"/>
      <c r="P529"/>
      <c r="S529"/>
      <c r="U529"/>
      <c r="V529"/>
      <c r="X529"/>
      <c r="Y529"/>
      <c r="Z529"/>
    </row>
    <row r="530" spans="9:26" x14ac:dyDescent="0.25">
      <c r="I530"/>
      <c r="J530"/>
      <c r="K530"/>
      <c r="M530"/>
      <c r="N530"/>
      <c r="P530"/>
      <c r="S530"/>
      <c r="U530"/>
      <c r="V530"/>
      <c r="X530"/>
      <c r="Y530"/>
      <c r="Z530"/>
    </row>
    <row r="531" spans="9:26" x14ac:dyDescent="0.25">
      <c r="I531"/>
      <c r="J531"/>
      <c r="K531"/>
      <c r="M531"/>
      <c r="N531"/>
      <c r="P531"/>
      <c r="S531"/>
      <c r="U531"/>
      <c r="V531"/>
      <c r="X531"/>
      <c r="Y531"/>
      <c r="Z531"/>
    </row>
    <row r="532" spans="9:26" x14ac:dyDescent="0.25">
      <c r="I532"/>
      <c r="J532"/>
      <c r="K532"/>
      <c r="M532"/>
      <c r="N532"/>
      <c r="P532"/>
      <c r="S532"/>
      <c r="U532"/>
      <c r="V532"/>
      <c r="X532"/>
      <c r="Y532"/>
      <c r="Z532"/>
    </row>
    <row r="533" spans="9:26" x14ac:dyDescent="0.25">
      <c r="I533"/>
      <c r="J533"/>
      <c r="K533"/>
      <c r="M533"/>
      <c r="N533"/>
      <c r="P533"/>
      <c r="S533"/>
      <c r="U533"/>
      <c r="V533"/>
      <c r="X533"/>
      <c r="Y533"/>
      <c r="Z533"/>
    </row>
    <row r="534" spans="9:26" x14ac:dyDescent="0.25">
      <c r="I534"/>
      <c r="J534"/>
      <c r="K534"/>
      <c r="M534"/>
      <c r="N534"/>
      <c r="P534"/>
      <c r="S534"/>
      <c r="U534"/>
      <c r="V534"/>
      <c r="X534"/>
      <c r="Y534"/>
      <c r="Z534"/>
    </row>
    <row r="535" spans="9:26" x14ac:dyDescent="0.25">
      <c r="I535"/>
      <c r="J535"/>
      <c r="K535"/>
      <c r="M535"/>
      <c r="N535"/>
      <c r="P535"/>
      <c r="S535"/>
      <c r="U535"/>
      <c r="V535"/>
      <c r="X535"/>
      <c r="Y535"/>
      <c r="Z535"/>
    </row>
    <row r="536" spans="9:26" x14ac:dyDescent="0.25">
      <c r="I536"/>
      <c r="J536"/>
      <c r="K536"/>
      <c r="M536"/>
      <c r="N536"/>
      <c r="P536"/>
      <c r="S536"/>
      <c r="U536"/>
      <c r="V536"/>
      <c r="X536"/>
      <c r="Y536"/>
      <c r="Z536"/>
    </row>
    <row r="537" spans="9:26" x14ac:dyDescent="0.25">
      <c r="I537"/>
      <c r="J537"/>
      <c r="K537"/>
      <c r="M537"/>
      <c r="N537"/>
      <c r="P537"/>
      <c r="S537"/>
      <c r="U537"/>
      <c r="V537"/>
      <c r="X537"/>
      <c r="Y537"/>
      <c r="Z537"/>
    </row>
    <row r="538" spans="9:26" x14ac:dyDescent="0.25">
      <c r="I538"/>
      <c r="J538"/>
      <c r="K538"/>
      <c r="M538"/>
      <c r="N538"/>
      <c r="P538"/>
      <c r="S538"/>
      <c r="U538"/>
      <c r="V538"/>
      <c r="X538"/>
      <c r="Y538"/>
      <c r="Z538"/>
    </row>
    <row r="539" spans="9:26" x14ac:dyDescent="0.25">
      <c r="I539"/>
      <c r="J539"/>
      <c r="K539"/>
      <c r="M539"/>
      <c r="N539"/>
      <c r="P539"/>
      <c r="S539"/>
      <c r="U539"/>
      <c r="V539"/>
      <c r="X539"/>
      <c r="Y539"/>
      <c r="Z539"/>
    </row>
    <row r="540" spans="9:26" x14ac:dyDescent="0.25">
      <c r="I540"/>
      <c r="J540"/>
      <c r="K540"/>
      <c r="M540"/>
      <c r="N540"/>
      <c r="P540"/>
      <c r="S540"/>
      <c r="U540"/>
      <c r="V540"/>
      <c r="X540"/>
      <c r="Y540"/>
      <c r="Z540"/>
    </row>
    <row r="541" spans="9:26" x14ac:dyDescent="0.25">
      <c r="I541"/>
      <c r="J541"/>
      <c r="K541"/>
      <c r="M541"/>
      <c r="N541"/>
      <c r="P541"/>
      <c r="S541"/>
      <c r="U541"/>
      <c r="V541"/>
      <c r="X541"/>
      <c r="Y541"/>
      <c r="Z541"/>
    </row>
    <row r="542" spans="9:26" x14ac:dyDescent="0.25">
      <c r="I542"/>
      <c r="J542"/>
      <c r="K542"/>
      <c r="M542"/>
      <c r="N542"/>
      <c r="P542"/>
      <c r="S542"/>
      <c r="U542"/>
      <c r="V542"/>
      <c r="X542"/>
      <c r="Y542"/>
      <c r="Z542"/>
    </row>
    <row r="543" spans="9:26" x14ac:dyDescent="0.25">
      <c r="I543"/>
      <c r="J543"/>
      <c r="K543"/>
      <c r="M543"/>
      <c r="N543"/>
      <c r="P543"/>
      <c r="S543"/>
      <c r="U543"/>
      <c r="V543"/>
      <c r="X543"/>
      <c r="Y543"/>
      <c r="Z543"/>
    </row>
    <row r="544" spans="9:26" x14ac:dyDescent="0.25">
      <c r="I544"/>
      <c r="J544"/>
      <c r="K544"/>
      <c r="M544"/>
      <c r="N544"/>
      <c r="P544"/>
      <c r="S544"/>
      <c r="U544"/>
      <c r="V544"/>
      <c r="X544"/>
      <c r="Y544"/>
      <c r="Z544"/>
    </row>
    <row r="545" spans="9:26" x14ac:dyDescent="0.25">
      <c r="I545"/>
      <c r="J545"/>
      <c r="K545"/>
      <c r="M545"/>
      <c r="N545"/>
      <c r="P545"/>
      <c r="S545"/>
      <c r="U545"/>
      <c r="V545"/>
      <c r="X545"/>
      <c r="Y545"/>
      <c r="Z545"/>
    </row>
    <row r="546" spans="9:26" x14ac:dyDescent="0.25">
      <c r="I546"/>
      <c r="J546"/>
      <c r="K546"/>
      <c r="M546"/>
      <c r="N546"/>
      <c r="P546"/>
      <c r="S546"/>
      <c r="U546"/>
      <c r="V546"/>
      <c r="X546"/>
      <c r="Y546"/>
      <c r="Z546"/>
    </row>
    <row r="547" spans="9:26" x14ac:dyDescent="0.25">
      <c r="I547"/>
      <c r="J547"/>
      <c r="K547"/>
      <c r="M547"/>
      <c r="N547"/>
      <c r="P547"/>
      <c r="S547"/>
      <c r="U547"/>
      <c r="V547"/>
      <c r="X547"/>
      <c r="Y547"/>
      <c r="Z547"/>
    </row>
    <row r="548" spans="9:26" x14ac:dyDescent="0.25">
      <c r="I548"/>
      <c r="J548"/>
      <c r="K548"/>
      <c r="M548"/>
      <c r="N548"/>
      <c r="P548"/>
      <c r="S548"/>
      <c r="U548"/>
      <c r="V548"/>
      <c r="X548"/>
      <c r="Y548"/>
      <c r="Z548"/>
    </row>
    <row r="549" spans="9:26" x14ac:dyDescent="0.25">
      <c r="I549"/>
      <c r="J549"/>
      <c r="K549"/>
      <c r="M549"/>
      <c r="N549"/>
      <c r="P549"/>
      <c r="S549"/>
      <c r="U549"/>
      <c r="V549"/>
      <c r="X549"/>
      <c r="Y549"/>
      <c r="Z549"/>
    </row>
    <row r="550" spans="9:26" x14ac:dyDescent="0.25">
      <c r="I550"/>
      <c r="J550"/>
      <c r="K550"/>
      <c r="M550"/>
      <c r="N550"/>
      <c r="P550"/>
      <c r="S550"/>
      <c r="U550"/>
      <c r="V550"/>
      <c r="X550"/>
      <c r="Y550"/>
      <c r="Z550"/>
    </row>
    <row r="551" spans="9:26" x14ac:dyDescent="0.25">
      <c r="I551"/>
      <c r="J551"/>
      <c r="K551"/>
      <c r="M551"/>
      <c r="N551"/>
      <c r="P551"/>
      <c r="S551"/>
      <c r="U551"/>
      <c r="V551"/>
      <c r="X551"/>
      <c r="Y551"/>
      <c r="Z551"/>
    </row>
    <row r="552" spans="9:26" x14ac:dyDescent="0.25">
      <c r="I552"/>
      <c r="J552"/>
      <c r="K552"/>
      <c r="M552"/>
      <c r="N552"/>
      <c r="P552"/>
      <c r="S552"/>
      <c r="U552"/>
      <c r="V552"/>
      <c r="X552"/>
      <c r="Y552"/>
      <c r="Z552"/>
    </row>
    <row r="553" spans="9:26" x14ac:dyDescent="0.25">
      <c r="I553"/>
      <c r="J553"/>
      <c r="K553"/>
      <c r="M553"/>
      <c r="N553"/>
      <c r="P553"/>
      <c r="S553"/>
      <c r="U553"/>
      <c r="V553"/>
      <c r="X553"/>
      <c r="Y553"/>
      <c r="Z553"/>
    </row>
    <row r="554" spans="9:26" x14ac:dyDescent="0.25">
      <c r="I554"/>
      <c r="J554"/>
      <c r="K554"/>
      <c r="M554"/>
      <c r="N554"/>
      <c r="P554"/>
      <c r="S554"/>
      <c r="U554"/>
      <c r="V554"/>
      <c r="X554"/>
      <c r="Y554"/>
      <c r="Z554"/>
    </row>
    <row r="555" spans="9:26" x14ac:dyDescent="0.25">
      <c r="I555"/>
      <c r="J555"/>
      <c r="K555"/>
      <c r="M555"/>
      <c r="N555"/>
      <c r="P555"/>
      <c r="S555"/>
      <c r="U555"/>
      <c r="V555"/>
      <c r="X555"/>
      <c r="Y555"/>
      <c r="Z555"/>
    </row>
    <row r="556" spans="9:26" x14ac:dyDescent="0.25">
      <c r="I556"/>
      <c r="J556"/>
      <c r="K556"/>
      <c r="M556"/>
      <c r="N556"/>
      <c r="P556"/>
      <c r="S556"/>
      <c r="U556"/>
      <c r="V556"/>
      <c r="X556"/>
      <c r="Y556"/>
      <c r="Z556"/>
    </row>
    <row r="557" spans="9:26" x14ac:dyDescent="0.25">
      <c r="I557"/>
      <c r="J557"/>
      <c r="K557"/>
      <c r="M557"/>
      <c r="N557"/>
      <c r="P557"/>
      <c r="S557"/>
      <c r="U557"/>
      <c r="V557"/>
      <c r="X557"/>
      <c r="Y557"/>
      <c r="Z557"/>
    </row>
    <row r="558" spans="9:26" x14ac:dyDescent="0.25">
      <c r="I558"/>
      <c r="J558"/>
      <c r="K558"/>
      <c r="M558"/>
      <c r="N558"/>
      <c r="P558"/>
      <c r="S558"/>
      <c r="U558"/>
      <c r="V558"/>
      <c r="X558"/>
      <c r="Y558"/>
      <c r="Z558"/>
    </row>
    <row r="559" spans="9:26" x14ac:dyDescent="0.25">
      <c r="I559"/>
      <c r="J559"/>
      <c r="K559"/>
      <c r="M559"/>
      <c r="N559"/>
      <c r="P559"/>
      <c r="S559"/>
      <c r="U559"/>
      <c r="V559"/>
      <c r="X559"/>
      <c r="Y559"/>
      <c r="Z559"/>
    </row>
    <row r="560" spans="9:26" x14ac:dyDescent="0.25">
      <c r="I560"/>
      <c r="J560"/>
      <c r="K560"/>
      <c r="M560"/>
      <c r="N560"/>
      <c r="P560"/>
      <c r="S560"/>
      <c r="U560"/>
      <c r="V560"/>
      <c r="X560"/>
      <c r="Y560"/>
      <c r="Z560"/>
    </row>
    <row r="561" spans="9:26" x14ac:dyDescent="0.25">
      <c r="I561"/>
      <c r="J561"/>
      <c r="K561"/>
      <c r="M561"/>
      <c r="N561"/>
      <c r="P561"/>
      <c r="S561"/>
      <c r="U561"/>
      <c r="V561"/>
      <c r="X561"/>
      <c r="Y561"/>
      <c r="Z561"/>
    </row>
    <row r="562" spans="9:26" x14ac:dyDescent="0.25">
      <c r="I562"/>
      <c r="J562"/>
      <c r="K562"/>
      <c r="M562"/>
      <c r="N562"/>
      <c r="P562"/>
      <c r="S562"/>
      <c r="U562"/>
      <c r="V562"/>
      <c r="X562"/>
      <c r="Y562"/>
      <c r="Z562"/>
    </row>
    <row r="563" spans="9:26" x14ac:dyDescent="0.25">
      <c r="I563"/>
      <c r="J563"/>
      <c r="K563"/>
      <c r="M563"/>
      <c r="N563"/>
      <c r="P563"/>
      <c r="S563"/>
      <c r="U563"/>
      <c r="V563"/>
      <c r="X563"/>
      <c r="Y563"/>
      <c r="Z563"/>
    </row>
    <row r="564" spans="9:26" x14ac:dyDescent="0.25">
      <c r="I564"/>
      <c r="J564"/>
      <c r="K564"/>
      <c r="M564"/>
      <c r="N564"/>
      <c r="P564"/>
      <c r="S564"/>
      <c r="U564"/>
      <c r="V564"/>
      <c r="X564"/>
      <c r="Y564"/>
      <c r="Z564"/>
    </row>
    <row r="565" spans="9:26" x14ac:dyDescent="0.25">
      <c r="I565"/>
      <c r="J565"/>
      <c r="K565"/>
      <c r="M565"/>
      <c r="N565"/>
      <c r="P565"/>
      <c r="S565"/>
      <c r="U565"/>
      <c r="V565"/>
      <c r="X565"/>
      <c r="Y565"/>
      <c r="Z565"/>
    </row>
    <row r="566" spans="9:26" x14ac:dyDescent="0.25">
      <c r="I566"/>
      <c r="J566"/>
      <c r="K566"/>
      <c r="M566"/>
      <c r="N566"/>
      <c r="P566"/>
      <c r="S566"/>
      <c r="U566"/>
      <c r="V566"/>
      <c r="X566"/>
      <c r="Y566"/>
      <c r="Z566"/>
    </row>
    <row r="567" spans="9:26" x14ac:dyDescent="0.25">
      <c r="I567"/>
      <c r="J567"/>
      <c r="K567"/>
      <c r="M567"/>
      <c r="N567"/>
      <c r="P567"/>
      <c r="S567"/>
      <c r="U567"/>
      <c r="V567"/>
      <c r="X567"/>
      <c r="Y567"/>
      <c r="Z567"/>
    </row>
    <row r="568" spans="9:26" x14ac:dyDescent="0.25">
      <c r="I568"/>
      <c r="J568"/>
      <c r="K568"/>
      <c r="M568"/>
      <c r="N568"/>
      <c r="P568"/>
      <c r="S568"/>
      <c r="U568"/>
      <c r="V568"/>
      <c r="X568"/>
      <c r="Y568"/>
      <c r="Z568"/>
    </row>
    <row r="569" spans="9:26" x14ac:dyDescent="0.25">
      <c r="I569"/>
      <c r="J569"/>
      <c r="K569"/>
      <c r="M569"/>
      <c r="N569"/>
      <c r="P569"/>
      <c r="S569"/>
      <c r="U569"/>
      <c r="V569"/>
      <c r="X569"/>
      <c r="Y569"/>
      <c r="Z569"/>
    </row>
    <row r="570" spans="9:26" x14ac:dyDescent="0.25">
      <c r="I570"/>
      <c r="J570"/>
      <c r="K570"/>
      <c r="M570"/>
      <c r="N570"/>
      <c r="P570"/>
      <c r="S570"/>
      <c r="U570"/>
      <c r="V570"/>
      <c r="X570"/>
      <c r="Y570"/>
      <c r="Z570"/>
    </row>
    <row r="571" spans="9:26" x14ac:dyDescent="0.25">
      <c r="I571"/>
      <c r="J571"/>
      <c r="K571"/>
      <c r="M571"/>
      <c r="N571"/>
      <c r="P571"/>
      <c r="S571"/>
      <c r="U571"/>
      <c r="V571"/>
      <c r="X571"/>
      <c r="Y571"/>
      <c r="Z571"/>
    </row>
    <row r="572" spans="9:26" x14ac:dyDescent="0.25">
      <c r="I572"/>
      <c r="J572"/>
      <c r="K572"/>
      <c r="M572"/>
      <c r="N572"/>
      <c r="P572"/>
      <c r="S572"/>
      <c r="U572"/>
      <c r="V572"/>
      <c r="X572"/>
      <c r="Y572"/>
      <c r="Z572"/>
    </row>
    <row r="573" spans="9:26" x14ac:dyDescent="0.25">
      <c r="I573"/>
      <c r="J573"/>
      <c r="K573"/>
      <c r="M573"/>
      <c r="N573"/>
      <c r="P573"/>
      <c r="S573"/>
      <c r="U573"/>
      <c r="V573"/>
      <c r="X573"/>
      <c r="Y573"/>
      <c r="Z573"/>
    </row>
    <row r="574" spans="9:26" x14ac:dyDescent="0.25">
      <c r="I574"/>
      <c r="J574"/>
      <c r="K574"/>
      <c r="M574"/>
      <c r="N574"/>
      <c r="P574"/>
      <c r="S574"/>
      <c r="U574"/>
      <c r="V574"/>
      <c r="X574"/>
      <c r="Y574"/>
      <c r="Z574"/>
    </row>
    <row r="575" spans="9:26" x14ac:dyDescent="0.25">
      <c r="I575"/>
      <c r="J575"/>
      <c r="K575"/>
      <c r="M575"/>
      <c r="N575"/>
      <c r="P575"/>
      <c r="S575"/>
      <c r="U575"/>
      <c r="V575"/>
      <c r="X575"/>
      <c r="Y575"/>
      <c r="Z575"/>
    </row>
    <row r="576" spans="9:26" x14ac:dyDescent="0.25">
      <c r="I576"/>
      <c r="J576"/>
      <c r="K576"/>
      <c r="M576"/>
      <c r="N576"/>
      <c r="P576"/>
      <c r="S576"/>
      <c r="U576"/>
      <c r="V576"/>
      <c r="X576"/>
      <c r="Y576"/>
      <c r="Z576"/>
    </row>
    <row r="577" spans="9:26" x14ac:dyDescent="0.25">
      <c r="I577"/>
      <c r="J577"/>
      <c r="K577"/>
      <c r="M577"/>
      <c r="N577"/>
      <c r="P577"/>
      <c r="S577"/>
      <c r="U577"/>
      <c r="V577"/>
      <c r="X577"/>
      <c r="Y577"/>
      <c r="Z577"/>
    </row>
    <row r="578" spans="9:26" x14ac:dyDescent="0.25">
      <c r="I578"/>
      <c r="J578"/>
      <c r="K578"/>
      <c r="M578"/>
      <c r="N578"/>
      <c r="P578"/>
      <c r="S578"/>
      <c r="U578"/>
      <c r="V578"/>
      <c r="X578"/>
      <c r="Y578"/>
      <c r="Z578"/>
    </row>
    <row r="579" spans="9:26" x14ac:dyDescent="0.25">
      <c r="I579"/>
      <c r="J579"/>
      <c r="K579"/>
      <c r="M579"/>
      <c r="N579"/>
      <c r="P579"/>
      <c r="S579"/>
      <c r="U579"/>
      <c r="V579"/>
      <c r="X579"/>
      <c r="Y579"/>
      <c r="Z579"/>
    </row>
    <row r="580" spans="9:26" x14ac:dyDescent="0.25">
      <c r="I580"/>
      <c r="J580"/>
      <c r="K580"/>
      <c r="M580"/>
      <c r="N580"/>
      <c r="P580"/>
      <c r="S580"/>
      <c r="U580"/>
      <c r="V580"/>
      <c r="X580"/>
      <c r="Y580"/>
      <c r="Z580"/>
    </row>
    <row r="581" spans="9:26" x14ac:dyDescent="0.25">
      <c r="I581"/>
      <c r="J581"/>
      <c r="K581"/>
      <c r="M581"/>
      <c r="N581"/>
      <c r="P581"/>
      <c r="S581"/>
      <c r="U581"/>
      <c r="V581"/>
      <c r="X581"/>
      <c r="Y581"/>
      <c r="Z581"/>
    </row>
    <row r="582" spans="9:26" x14ac:dyDescent="0.25">
      <c r="I582"/>
      <c r="J582"/>
      <c r="K582"/>
      <c r="M582"/>
      <c r="N582"/>
      <c r="P582"/>
      <c r="S582"/>
      <c r="U582"/>
      <c r="V582"/>
      <c r="X582"/>
      <c r="Y582"/>
      <c r="Z582"/>
    </row>
    <row r="583" spans="9:26" x14ac:dyDescent="0.25">
      <c r="I583"/>
      <c r="J583"/>
      <c r="K583"/>
      <c r="M583"/>
      <c r="N583"/>
      <c r="P583"/>
      <c r="S583"/>
      <c r="U583"/>
      <c r="V583"/>
      <c r="X583"/>
      <c r="Y583"/>
      <c r="Z583"/>
    </row>
    <row r="584" spans="9:26" x14ac:dyDescent="0.25">
      <c r="I584"/>
      <c r="J584"/>
      <c r="K584"/>
      <c r="M584"/>
      <c r="N584"/>
      <c r="P584"/>
      <c r="S584"/>
      <c r="U584"/>
      <c r="V584"/>
      <c r="X584"/>
      <c r="Y584"/>
      <c r="Z584"/>
    </row>
    <row r="585" spans="9:26" x14ac:dyDescent="0.25">
      <c r="I585"/>
      <c r="J585"/>
      <c r="K585"/>
      <c r="M585"/>
      <c r="N585"/>
      <c r="P585"/>
      <c r="S585"/>
      <c r="U585"/>
      <c r="V585"/>
      <c r="X585"/>
      <c r="Y585"/>
      <c r="Z585"/>
    </row>
    <row r="586" spans="9:26" x14ac:dyDescent="0.25">
      <c r="I586"/>
      <c r="J586"/>
      <c r="K586"/>
      <c r="M586"/>
      <c r="N586"/>
      <c r="P586"/>
      <c r="S586"/>
      <c r="U586"/>
      <c r="V586"/>
      <c r="X586"/>
      <c r="Y586"/>
      <c r="Z586"/>
    </row>
    <row r="587" spans="9:26" x14ac:dyDescent="0.25">
      <c r="I587"/>
      <c r="J587"/>
      <c r="K587"/>
      <c r="M587"/>
      <c r="N587"/>
      <c r="P587"/>
      <c r="S587"/>
      <c r="U587"/>
      <c r="V587"/>
      <c r="X587"/>
      <c r="Y587"/>
      <c r="Z587"/>
    </row>
    <row r="588" spans="9:26" x14ac:dyDescent="0.25">
      <c r="I588"/>
      <c r="J588"/>
      <c r="K588"/>
      <c r="M588"/>
      <c r="N588"/>
      <c r="P588"/>
      <c r="S588"/>
      <c r="U588"/>
      <c r="V588"/>
      <c r="X588"/>
      <c r="Y588"/>
      <c r="Z588"/>
    </row>
    <row r="589" spans="9:26" x14ac:dyDescent="0.25">
      <c r="I589"/>
      <c r="J589"/>
      <c r="K589"/>
      <c r="M589"/>
      <c r="N589"/>
      <c r="P589"/>
      <c r="S589"/>
      <c r="U589"/>
      <c r="V589"/>
      <c r="X589"/>
      <c r="Y589"/>
      <c r="Z589"/>
    </row>
    <row r="590" spans="9:26" x14ac:dyDescent="0.25">
      <c r="I590"/>
      <c r="J590"/>
      <c r="K590"/>
      <c r="M590"/>
      <c r="N590"/>
      <c r="P590"/>
      <c r="S590"/>
      <c r="U590"/>
      <c r="V590"/>
      <c r="X590"/>
      <c r="Y590"/>
      <c r="Z590"/>
    </row>
    <row r="591" spans="9:26" x14ac:dyDescent="0.25">
      <c r="I591"/>
      <c r="J591"/>
      <c r="K591"/>
      <c r="M591"/>
      <c r="N591"/>
      <c r="P591"/>
      <c r="S591"/>
      <c r="U591"/>
      <c r="V591"/>
      <c r="X591"/>
      <c r="Y591"/>
      <c r="Z591"/>
    </row>
    <row r="592" spans="9:26" x14ac:dyDescent="0.25">
      <c r="I592"/>
      <c r="J592"/>
      <c r="K592"/>
      <c r="M592"/>
      <c r="N592"/>
      <c r="P592"/>
      <c r="S592"/>
      <c r="U592"/>
      <c r="V592"/>
      <c r="X592"/>
      <c r="Y592"/>
      <c r="Z592"/>
    </row>
    <row r="593" spans="9:26" x14ac:dyDescent="0.25">
      <c r="I593"/>
      <c r="J593"/>
      <c r="K593"/>
      <c r="M593"/>
      <c r="N593"/>
      <c r="P593"/>
      <c r="S593"/>
      <c r="U593"/>
      <c r="V593"/>
      <c r="X593"/>
      <c r="Y593"/>
      <c r="Z593"/>
    </row>
    <row r="594" spans="9:26" x14ac:dyDescent="0.25">
      <c r="I594"/>
      <c r="J594"/>
      <c r="K594"/>
      <c r="M594"/>
      <c r="N594"/>
      <c r="P594"/>
      <c r="S594"/>
      <c r="U594"/>
      <c r="V594"/>
      <c r="X594"/>
      <c r="Y594"/>
      <c r="Z594"/>
    </row>
    <row r="595" spans="9:26" x14ac:dyDescent="0.25">
      <c r="I595"/>
      <c r="J595"/>
      <c r="K595"/>
      <c r="M595"/>
      <c r="N595"/>
      <c r="P595"/>
      <c r="S595"/>
      <c r="U595"/>
      <c r="V595"/>
      <c r="X595"/>
      <c r="Y595"/>
      <c r="Z595"/>
    </row>
    <row r="596" spans="9:26" x14ac:dyDescent="0.25">
      <c r="I596"/>
      <c r="J596"/>
      <c r="K596"/>
      <c r="M596"/>
      <c r="N596"/>
      <c r="P596"/>
      <c r="S596"/>
      <c r="U596"/>
      <c r="V596"/>
      <c r="X596"/>
      <c r="Y596"/>
      <c r="Z596"/>
    </row>
    <row r="597" spans="9:26" x14ac:dyDescent="0.25">
      <c r="I597"/>
      <c r="J597"/>
      <c r="K597"/>
      <c r="M597"/>
      <c r="N597"/>
      <c r="P597"/>
      <c r="S597"/>
      <c r="U597"/>
      <c r="V597"/>
      <c r="X597"/>
      <c r="Y597"/>
      <c r="Z597"/>
    </row>
    <row r="598" spans="9:26" x14ac:dyDescent="0.25">
      <c r="I598"/>
      <c r="J598"/>
      <c r="K598"/>
      <c r="M598"/>
      <c r="N598"/>
      <c r="P598"/>
      <c r="S598"/>
      <c r="U598"/>
      <c r="V598"/>
      <c r="X598"/>
      <c r="Y598"/>
      <c r="Z598"/>
    </row>
    <row r="599" spans="9:26" x14ac:dyDescent="0.25">
      <c r="I599"/>
      <c r="J599"/>
      <c r="K599"/>
      <c r="M599"/>
      <c r="N599"/>
      <c r="P599"/>
      <c r="S599"/>
      <c r="U599"/>
      <c r="V599"/>
      <c r="X599"/>
      <c r="Y599"/>
      <c r="Z599"/>
    </row>
    <row r="600" spans="9:26" x14ac:dyDescent="0.25">
      <c r="I600"/>
      <c r="J600"/>
      <c r="K600"/>
      <c r="M600"/>
      <c r="N600"/>
      <c r="P600"/>
      <c r="S600"/>
      <c r="U600"/>
      <c r="V600"/>
      <c r="X600"/>
      <c r="Y600"/>
      <c r="Z600"/>
    </row>
    <row r="601" spans="9:26" x14ac:dyDescent="0.25">
      <c r="I601"/>
      <c r="J601"/>
      <c r="K601"/>
      <c r="M601"/>
      <c r="N601"/>
      <c r="P601"/>
      <c r="S601"/>
      <c r="U601"/>
      <c r="V601"/>
      <c r="X601"/>
      <c r="Y601"/>
      <c r="Z601"/>
    </row>
    <row r="602" spans="9:26" x14ac:dyDescent="0.25">
      <c r="I602"/>
      <c r="J602"/>
      <c r="K602"/>
      <c r="M602"/>
      <c r="N602"/>
      <c r="P602"/>
      <c r="S602"/>
      <c r="U602"/>
      <c r="V602"/>
      <c r="X602"/>
      <c r="Y602"/>
      <c r="Z602"/>
    </row>
    <row r="603" spans="9:26" x14ac:dyDescent="0.25">
      <c r="I603"/>
      <c r="J603"/>
      <c r="K603"/>
      <c r="M603"/>
      <c r="N603"/>
      <c r="P603"/>
      <c r="S603"/>
      <c r="U603"/>
      <c r="V603"/>
      <c r="X603"/>
      <c r="Y603"/>
      <c r="Z603"/>
    </row>
    <row r="604" spans="9:26" x14ac:dyDescent="0.25">
      <c r="I604"/>
      <c r="J604"/>
      <c r="K604"/>
      <c r="M604"/>
      <c r="N604"/>
      <c r="P604"/>
      <c r="S604"/>
      <c r="U604"/>
      <c r="V604"/>
      <c r="X604"/>
      <c r="Y604"/>
      <c r="Z604"/>
    </row>
    <row r="605" spans="9:26" x14ac:dyDescent="0.25">
      <c r="I605"/>
      <c r="J605"/>
      <c r="K605"/>
      <c r="M605"/>
      <c r="N605"/>
      <c r="P605"/>
      <c r="S605"/>
      <c r="U605"/>
      <c r="V605"/>
      <c r="X605"/>
      <c r="Y605"/>
      <c r="Z605"/>
    </row>
    <row r="606" spans="9:26" x14ac:dyDescent="0.25">
      <c r="I606"/>
      <c r="J606"/>
      <c r="K606"/>
      <c r="M606"/>
      <c r="N606"/>
      <c r="P606"/>
      <c r="S606"/>
      <c r="U606"/>
      <c r="V606"/>
      <c r="X606"/>
      <c r="Y606"/>
      <c r="Z606"/>
    </row>
    <row r="607" spans="9:26" x14ac:dyDescent="0.25">
      <c r="I607"/>
      <c r="J607"/>
      <c r="K607"/>
      <c r="M607"/>
      <c r="N607"/>
      <c r="P607"/>
      <c r="S607"/>
      <c r="U607"/>
      <c r="V607"/>
      <c r="X607"/>
      <c r="Y607"/>
      <c r="Z607"/>
    </row>
    <row r="608" spans="9:26" x14ac:dyDescent="0.25">
      <c r="I608"/>
      <c r="J608"/>
      <c r="K608"/>
      <c r="M608"/>
      <c r="N608"/>
      <c r="P608"/>
      <c r="S608"/>
      <c r="U608"/>
      <c r="V608"/>
      <c r="X608"/>
      <c r="Y608"/>
      <c r="Z608"/>
    </row>
    <row r="609" spans="9:26" x14ac:dyDescent="0.25">
      <c r="I609"/>
      <c r="J609"/>
      <c r="K609"/>
      <c r="M609"/>
      <c r="N609"/>
      <c r="P609"/>
      <c r="S609"/>
      <c r="U609"/>
      <c r="V609"/>
      <c r="X609"/>
      <c r="Y609"/>
      <c r="Z609"/>
    </row>
    <row r="610" spans="9:26" x14ac:dyDescent="0.25">
      <c r="I610"/>
      <c r="J610"/>
      <c r="K610"/>
      <c r="M610"/>
      <c r="N610"/>
      <c r="P610"/>
      <c r="S610"/>
      <c r="U610"/>
      <c r="V610"/>
      <c r="X610"/>
      <c r="Y610"/>
      <c r="Z610"/>
    </row>
    <row r="611" spans="9:26" x14ac:dyDescent="0.25">
      <c r="I611"/>
      <c r="J611"/>
      <c r="K611"/>
      <c r="M611"/>
      <c r="N611"/>
      <c r="P611"/>
      <c r="S611"/>
      <c r="U611"/>
      <c r="V611"/>
      <c r="X611"/>
      <c r="Y611"/>
      <c r="Z611"/>
    </row>
    <row r="612" spans="9:26" x14ac:dyDescent="0.25">
      <c r="I612"/>
      <c r="J612"/>
      <c r="K612"/>
      <c r="M612"/>
      <c r="N612"/>
      <c r="P612"/>
      <c r="S612"/>
      <c r="U612"/>
      <c r="V612"/>
      <c r="X612"/>
      <c r="Y612"/>
      <c r="Z612"/>
    </row>
    <row r="613" spans="9:26" x14ac:dyDescent="0.25">
      <c r="I613"/>
      <c r="J613"/>
      <c r="K613"/>
      <c r="M613"/>
      <c r="N613"/>
      <c r="P613"/>
      <c r="S613"/>
      <c r="U613"/>
      <c r="V613"/>
      <c r="X613"/>
      <c r="Y613"/>
      <c r="Z613"/>
    </row>
    <row r="614" spans="9:26" x14ac:dyDescent="0.25">
      <c r="I614"/>
      <c r="J614"/>
      <c r="K614"/>
      <c r="M614"/>
      <c r="N614"/>
      <c r="P614"/>
      <c r="S614"/>
      <c r="U614"/>
      <c r="V614"/>
      <c r="X614"/>
      <c r="Y614"/>
      <c r="Z614"/>
    </row>
    <row r="615" spans="9:26" x14ac:dyDescent="0.25">
      <c r="I615"/>
      <c r="J615"/>
      <c r="K615"/>
      <c r="M615"/>
      <c r="N615"/>
      <c r="P615"/>
      <c r="S615"/>
      <c r="U615"/>
      <c r="V615"/>
      <c r="X615"/>
      <c r="Y615"/>
      <c r="Z615"/>
    </row>
    <row r="616" spans="9:26" x14ac:dyDescent="0.25">
      <c r="I616"/>
      <c r="J616"/>
      <c r="K616"/>
      <c r="M616"/>
      <c r="N616"/>
      <c r="P616"/>
      <c r="S616"/>
      <c r="U616"/>
      <c r="V616"/>
      <c r="X616"/>
      <c r="Y616"/>
      <c r="Z616"/>
    </row>
    <row r="617" spans="9:26" x14ac:dyDescent="0.25">
      <c r="I617"/>
      <c r="J617"/>
      <c r="K617"/>
      <c r="M617"/>
      <c r="N617"/>
      <c r="P617"/>
      <c r="S617"/>
      <c r="U617"/>
      <c r="V617"/>
      <c r="X617"/>
      <c r="Y617"/>
      <c r="Z617"/>
    </row>
    <row r="618" spans="9:26" x14ac:dyDescent="0.25">
      <c r="I618"/>
      <c r="J618"/>
      <c r="K618"/>
      <c r="M618"/>
      <c r="N618"/>
      <c r="P618"/>
      <c r="S618"/>
      <c r="U618"/>
      <c r="V618"/>
      <c r="X618"/>
      <c r="Y618"/>
      <c r="Z618"/>
    </row>
    <row r="619" spans="9:26" x14ac:dyDescent="0.25">
      <c r="I619"/>
      <c r="J619"/>
      <c r="K619"/>
      <c r="M619"/>
      <c r="N619"/>
      <c r="P619"/>
      <c r="S619"/>
      <c r="U619"/>
      <c r="V619"/>
      <c r="X619"/>
      <c r="Y619"/>
      <c r="Z619"/>
    </row>
    <row r="620" spans="9:26" x14ac:dyDescent="0.25">
      <c r="I620"/>
      <c r="J620"/>
      <c r="K620"/>
      <c r="M620"/>
      <c r="N620"/>
      <c r="P620"/>
      <c r="S620"/>
      <c r="U620"/>
      <c r="V620"/>
      <c r="X620"/>
      <c r="Y620"/>
      <c r="Z620"/>
    </row>
    <row r="621" spans="9:26" x14ac:dyDescent="0.25">
      <c r="I621"/>
      <c r="J621"/>
      <c r="K621"/>
      <c r="M621"/>
      <c r="N621"/>
      <c r="P621"/>
      <c r="S621"/>
      <c r="U621"/>
      <c r="V621"/>
      <c r="X621"/>
      <c r="Y621"/>
      <c r="Z621"/>
    </row>
    <row r="622" spans="9:26" x14ac:dyDescent="0.25">
      <c r="I622"/>
      <c r="J622"/>
      <c r="K622"/>
      <c r="M622"/>
      <c r="N622"/>
      <c r="P622"/>
      <c r="S622"/>
      <c r="U622"/>
      <c r="V622"/>
      <c r="X622"/>
      <c r="Y622"/>
      <c r="Z622"/>
    </row>
    <row r="623" spans="9:26" x14ac:dyDescent="0.25">
      <c r="I623"/>
      <c r="J623"/>
      <c r="K623"/>
      <c r="M623"/>
      <c r="N623"/>
      <c r="P623"/>
      <c r="S623"/>
      <c r="U623"/>
      <c r="V623"/>
      <c r="X623"/>
      <c r="Y623"/>
      <c r="Z623"/>
    </row>
    <row r="624" spans="9:26" x14ac:dyDescent="0.25">
      <c r="I624"/>
      <c r="J624"/>
      <c r="K624"/>
      <c r="M624"/>
      <c r="N624"/>
      <c r="P624"/>
      <c r="S624"/>
      <c r="U624"/>
      <c r="V624"/>
      <c r="X624"/>
      <c r="Y624"/>
      <c r="Z624"/>
    </row>
    <row r="625" spans="9:26" x14ac:dyDescent="0.25">
      <c r="I625"/>
      <c r="J625"/>
      <c r="K625"/>
      <c r="M625"/>
      <c r="N625"/>
      <c r="P625"/>
      <c r="S625"/>
      <c r="U625"/>
      <c r="V625"/>
      <c r="X625"/>
      <c r="Y625"/>
      <c r="Z625"/>
    </row>
    <row r="626" spans="9:26" x14ac:dyDescent="0.25">
      <c r="I626"/>
      <c r="J626"/>
      <c r="K626"/>
      <c r="M626"/>
      <c r="N626"/>
      <c r="P626"/>
      <c r="S626"/>
      <c r="U626"/>
      <c r="V626"/>
      <c r="X626"/>
      <c r="Y626"/>
      <c r="Z626"/>
    </row>
    <row r="627" spans="9:26" x14ac:dyDescent="0.25">
      <c r="I627"/>
      <c r="J627"/>
      <c r="K627"/>
      <c r="M627"/>
      <c r="N627"/>
      <c r="P627"/>
      <c r="S627"/>
      <c r="U627"/>
      <c r="V627"/>
      <c r="X627"/>
      <c r="Y627"/>
      <c r="Z627"/>
    </row>
    <row r="628" spans="9:26" x14ac:dyDescent="0.25">
      <c r="I628"/>
      <c r="J628"/>
      <c r="K628"/>
      <c r="M628"/>
      <c r="N628"/>
      <c r="P628"/>
      <c r="S628"/>
      <c r="U628"/>
      <c r="V628"/>
      <c r="X628"/>
      <c r="Y628"/>
      <c r="Z628"/>
    </row>
    <row r="629" spans="9:26" x14ac:dyDescent="0.25">
      <c r="I629"/>
      <c r="J629"/>
      <c r="K629"/>
      <c r="M629"/>
      <c r="N629"/>
      <c r="P629"/>
      <c r="S629"/>
      <c r="U629"/>
      <c r="V629"/>
      <c r="X629"/>
      <c r="Y629"/>
      <c r="Z629"/>
    </row>
    <row r="630" spans="9:26" x14ac:dyDescent="0.25">
      <c r="I630"/>
      <c r="J630"/>
      <c r="K630"/>
      <c r="M630"/>
      <c r="N630"/>
      <c r="P630"/>
      <c r="S630"/>
      <c r="U630"/>
      <c r="V630"/>
      <c r="X630"/>
      <c r="Y630"/>
      <c r="Z630"/>
    </row>
    <row r="631" spans="9:26" x14ac:dyDescent="0.25">
      <c r="I631"/>
      <c r="J631"/>
      <c r="K631"/>
      <c r="M631"/>
      <c r="N631"/>
      <c r="P631"/>
      <c r="S631"/>
      <c r="U631"/>
      <c r="V631"/>
      <c r="X631"/>
      <c r="Y631"/>
      <c r="Z631"/>
    </row>
    <row r="632" spans="9:26" x14ac:dyDescent="0.25">
      <c r="I632"/>
      <c r="J632"/>
      <c r="K632"/>
      <c r="M632"/>
      <c r="N632"/>
      <c r="P632"/>
      <c r="S632"/>
      <c r="U632"/>
      <c r="V632"/>
      <c r="X632"/>
      <c r="Y632"/>
      <c r="Z632"/>
    </row>
    <row r="633" spans="9:26" x14ac:dyDescent="0.25">
      <c r="I633"/>
      <c r="J633"/>
      <c r="K633"/>
      <c r="M633"/>
      <c r="N633"/>
      <c r="P633"/>
      <c r="S633"/>
      <c r="U633"/>
      <c r="V633"/>
      <c r="X633"/>
      <c r="Y633"/>
      <c r="Z633"/>
    </row>
    <row r="634" spans="9:26" x14ac:dyDescent="0.25">
      <c r="I634"/>
      <c r="J634"/>
      <c r="K634"/>
      <c r="M634"/>
      <c r="N634"/>
      <c r="P634"/>
      <c r="S634"/>
      <c r="U634"/>
      <c r="V634"/>
      <c r="X634"/>
      <c r="Y634"/>
      <c r="Z634"/>
    </row>
    <row r="635" spans="9:26" x14ac:dyDescent="0.25">
      <c r="I635"/>
      <c r="J635"/>
      <c r="K635"/>
      <c r="M635"/>
      <c r="N635"/>
      <c r="P635"/>
      <c r="S635"/>
      <c r="U635"/>
      <c r="V635"/>
      <c r="X635"/>
      <c r="Y635"/>
      <c r="Z635"/>
    </row>
    <row r="636" spans="9:26" x14ac:dyDescent="0.25">
      <c r="I636"/>
      <c r="J636"/>
      <c r="K636"/>
      <c r="M636"/>
      <c r="N636"/>
      <c r="P636"/>
      <c r="S636"/>
      <c r="U636"/>
      <c r="V636"/>
      <c r="X636"/>
      <c r="Y636"/>
      <c r="Z636"/>
    </row>
    <row r="637" spans="9:26" x14ac:dyDescent="0.25">
      <c r="I637"/>
      <c r="J637"/>
      <c r="K637"/>
      <c r="M637"/>
      <c r="N637"/>
      <c r="P637"/>
      <c r="S637"/>
      <c r="U637"/>
      <c r="V637"/>
      <c r="X637"/>
      <c r="Y637"/>
      <c r="Z637"/>
    </row>
    <row r="638" spans="9:26" x14ac:dyDescent="0.25">
      <c r="I638"/>
      <c r="J638"/>
      <c r="K638"/>
      <c r="M638"/>
      <c r="N638"/>
      <c r="P638"/>
      <c r="S638"/>
      <c r="U638"/>
      <c r="V638"/>
      <c r="X638"/>
      <c r="Y638"/>
      <c r="Z638"/>
    </row>
    <row r="639" spans="9:26" x14ac:dyDescent="0.25">
      <c r="I639"/>
      <c r="J639"/>
      <c r="K639"/>
      <c r="M639"/>
      <c r="N639"/>
      <c r="P639"/>
      <c r="S639"/>
      <c r="U639"/>
      <c r="V639"/>
      <c r="X639"/>
      <c r="Y639"/>
      <c r="Z639"/>
    </row>
    <row r="640" spans="9:26" x14ac:dyDescent="0.25">
      <c r="I640"/>
      <c r="J640"/>
      <c r="K640"/>
      <c r="M640"/>
      <c r="N640"/>
      <c r="P640"/>
      <c r="S640"/>
      <c r="U640"/>
      <c r="V640"/>
      <c r="X640"/>
      <c r="Y640"/>
      <c r="Z640"/>
    </row>
    <row r="641" spans="9:26" x14ac:dyDescent="0.25">
      <c r="I641"/>
      <c r="J641"/>
      <c r="K641"/>
      <c r="M641"/>
      <c r="N641"/>
      <c r="P641"/>
      <c r="S641"/>
      <c r="U641"/>
      <c r="V641"/>
      <c r="X641"/>
      <c r="Y641"/>
      <c r="Z641"/>
    </row>
    <row r="642" spans="9:26" x14ac:dyDescent="0.25">
      <c r="I642"/>
      <c r="J642"/>
      <c r="K642"/>
      <c r="M642"/>
      <c r="N642"/>
      <c r="P642"/>
      <c r="S642"/>
      <c r="U642"/>
      <c r="V642"/>
      <c r="X642"/>
      <c r="Y642"/>
      <c r="Z642"/>
    </row>
    <row r="643" spans="9:26" x14ac:dyDescent="0.25">
      <c r="I643"/>
      <c r="J643"/>
      <c r="K643"/>
      <c r="M643"/>
      <c r="N643"/>
      <c r="P643"/>
      <c r="S643"/>
      <c r="U643"/>
      <c r="V643"/>
      <c r="X643"/>
      <c r="Y643"/>
      <c r="Z643"/>
    </row>
    <row r="644" spans="9:26" x14ac:dyDescent="0.25">
      <c r="I644"/>
      <c r="J644"/>
      <c r="K644"/>
      <c r="M644"/>
      <c r="N644"/>
      <c r="P644"/>
      <c r="S644"/>
      <c r="U644"/>
      <c r="V644"/>
      <c r="X644"/>
      <c r="Y644"/>
      <c r="Z644"/>
    </row>
    <row r="645" spans="9:26" x14ac:dyDescent="0.25">
      <c r="I645"/>
      <c r="J645"/>
      <c r="K645"/>
      <c r="M645"/>
      <c r="N645"/>
      <c r="P645"/>
      <c r="S645"/>
      <c r="U645"/>
      <c r="V645"/>
      <c r="X645"/>
      <c r="Y645"/>
      <c r="Z645"/>
    </row>
    <row r="646" spans="9:26" x14ac:dyDescent="0.25">
      <c r="I646"/>
      <c r="J646"/>
      <c r="K646"/>
      <c r="M646"/>
      <c r="N646"/>
      <c r="P646"/>
      <c r="S646"/>
      <c r="U646"/>
      <c r="V646"/>
      <c r="X646"/>
      <c r="Y646"/>
      <c r="Z646"/>
    </row>
    <row r="647" spans="9:26" x14ac:dyDescent="0.25">
      <c r="I647"/>
      <c r="J647"/>
      <c r="K647"/>
      <c r="M647"/>
      <c r="N647"/>
      <c r="P647"/>
      <c r="S647"/>
      <c r="U647"/>
      <c r="V647"/>
      <c r="X647"/>
      <c r="Y647"/>
      <c r="Z647"/>
    </row>
    <row r="648" spans="9:26" x14ac:dyDescent="0.25">
      <c r="I648"/>
      <c r="J648"/>
      <c r="K648"/>
      <c r="M648"/>
      <c r="N648"/>
      <c r="P648"/>
      <c r="S648"/>
      <c r="U648"/>
      <c r="V648"/>
      <c r="X648"/>
      <c r="Y648"/>
      <c r="Z648"/>
    </row>
    <row r="649" spans="9:26" x14ac:dyDescent="0.25">
      <c r="I649"/>
      <c r="J649"/>
      <c r="K649"/>
      <c r="M649"/>
      <c r="N649"/>
      <c r="P649"/>
      <c r="S649"/>
      <c r="U649"/>
      <c r="V649"/>
      <c r="X649"/>
      <c r="Y649"/>
      <c r="Z649"/>
    </row>
    <row r="650" spans="9:26" x14ac:dyDescent="0.25">
      <c r="I650"/>
      <c r="J650"/>
      <c r="K650"/>
      <c r="M650"/>
      <c r="N650"/>
      <c r="P650"/>
      <c r="S650"/>
      <c r="U650"/>
      <c r="V650"/>
      <c r="X650"/>
      <c r="Y650"/>
      <c r="Z650"/>
    </row>
    <row r="651" spans="9:26" x14ac:dyDescent="0.25">
      <c r="I651"/>
      <c r="J651"/>
      <c r="K651"/>
      <c r="M651"/>
      <c r="N651"/>
      <c r="P651"/>
      <c r="S651"/>
      <c r="U651"/>
      <c r="V651"/>
      <c r="X651"/>
      <c r="Y651"/>
      <c r="Z651"/>
    </row>
    <row r="652" spans="9:26" x14ac:dyDescent="0.25">
      <c r="I652"/>
      <c r="J652"/>
      <c r="K652"/>
      <c r="M652"/>
      <c r="N652"/>
      <c r="P652"/>
      <c r="S652"/>
      <c r="U652"/>
      <c r="V652"/>
      <c r="X652"/>
      <c r="Y652"/>
      <c r="Z652"/>
    </row>
    <row r="653" spans="9:26" x14ac:dyDescent="0.25">
      <c r="I653"/>
      <c r="J653"/>
      <c r="K653"/>
      <c r="M653"/>
      <c r="N653"/>
      <c r="P653"/>
      <c r="S653"/>
      <c r="U653"/>
      <c r="V653"/>
      <c r="X653"/>
      <c r="Y653"/>
      <c r="Z653"/>
    </row>
    <row r="654" spans="9:26" x14ac:dyDescent="0.25">
      <c r="I654"/>
      <c r="J654"/>
      <c r="K654"/>
      <c r="M654"/>
      <c r="N654"/>
      <c r="P654"/>
      <c r="S654"/>
      <c r="U654"/>
      <c r="V654"/>
      <c r="X654"/>
      <c r="Y654"/>
      <c r="Z654"/>
    </row>
    <row r="655" spans="9:26" x14ac:dyDescent="0.25">
      <c r="I655"/>
      <c r="J655"/>
      <c r="K655"/>
      <c r="M655"/>
      <c r="N655"/>
      <c r="P655"/>
      <c r="S655"/>
      <c r="U655"/>
      <c r="V655"/>
      <c r="X655"/>
      <c r="Y655"/>
      <c r="Z655"/>
    </row>
    <row r="656" spans="9:26" x14ac:dyDescent="0.25">
      <c r="I656"/>
      <c r="J656"/>
      <c r="K656"/>
      <c r="M656"/>
      <c r="N656"/>
      <c r="P656"/>
      <c r="S656"/>
      <c r="U656"/>
      <c r="V656"/>
      <c r="X656"/>
      <c r="Y656"/>
      <c r="Z656"/>
    </row>
    <row r="657" spans="9:26" x14ac:dyDescent="0.25">
      <c r="I657"/>
      <c r="J657"/>
      <c r="K657"/>
      <c r="M657"/>
      <c r="N657"/>
      <c r="P657"/>
      <c r="S657"/>
      <c r="U657"/>
      <c r="V657"/>
      <c r="X657"/>
      <c r="Y657"/>
      <c r="Z657"/>
    </row>
    <row r="658" spans="9:26" x14ac:dyDescent="0.25">
      <c r="I658"/>
      <c r="J658"/>
      <c r="K658"/>
      <c r="M658"/>
      <c r="N658"/>
      <c r="P658"/>
      <c r="S658"/>
      <c r="U658"/>
      <c r="V658"/>
      <c r="X658"/>
      <c r="Y658"/>
      <c r="Z658"/>
    </row>
    <row r="659" spans="9:26" x14ac:dyDescent="0.25">
      <c r="I659"/>
      <c r="J659"/>
      <c r="K659"/>
      <c r="M659"/>
      <c r="N659"/>
      <c r="P659"/>
      <c r="S659"/>
      <c r="U659"/>
      <c r="V659"/>
      <c r="X659"/>
      <c r="Y659"/>
      <c r="Z659"/>
    </row>
    <row r="660" spans="9:26" x14ac:dyDescent="0.25">
      <c r="I660"/>
      <c r="J660"/>
      <c r="K660"/>
      <c r="M660"/>
      <c r="N660"/>
      <c r="P660"/>
      <c r="S660"/>
      <c r="U660"/>
      <c r="V660"/>
      <c r="X660"/>
      <c r="Y660"/>
      <c r="Z660"/>
    </row>
    <row r="661" spans="9:26" x14ac:dyDescent="0.25">
      <c r="I661"/>
      <c r="J661"/>
      <c r="K661"/>
      <c r="M661"/>
      <c r="N661"/>
      <c r="P661"/>
      <c r="S661"/>
      <c r="U661"/>
      <c r="V661"/>
      <c r="X661"/>
      <c r="Y661"/>
      <c r="Z661"/>
    </row>
    <row r="662" spans="9:26" x14ac:dyDescent="0.25">
      <c r="I662"/>
      <c r="J662"/>
      <c r="K662"/>
      <c r="M662"/>
      <c r="N662"/>
      <c r="P662"/>
      <c r="S662"/>
      <c r="U662"/>
      <c r="V662"/>
      <c r="X662"/>
      <c r="Y662"/>
      <c r="Z662"/>
    </row>
    <row r="663" spans="9:26" x14ac:dyDescent="0.25">
      <c r="I663"/>
      <c r="J663"/>
      <c r="K663"/>
      <c r="M663"/>
      <c r="N663"/>
      <c r="P663"/>
      <c r="S663"/>
      <c r="U663"/>
      <c r="V663"/>
      <c r="X663"/>
      <c r="Y663"/>
      <c r="Z663"/>
    </row>
    <row r="664" spans="9:26" x14ac:dyDescent="0.25">
      <c r="I664"/>
      <c r="J664"/>
      <c r="K664"/>
      <c r="M664"/>
      <c r="N664"/>
      <c r="P664"/>
      <c r="S664"/>
      <c r="U664"/>
      <c r="V664"/>
      <c r="X664"/>
      <c r="Y664"/>
      <c r="Z664"/>
    </row>
    <row r="665" spans="9:26" x14ac:dyDescent="0.25">
      <c r="I665"/>
      <c r="J665"/>
      <c r="K665"/>
      <c r="M665"/>
      <c r="N665"/>
      <c r="P665"/>
      <c r="S665"/>
      <c r="U665"/>
      <c r="V665"/>
      <c r="X665"/>
      <c r="Y665"/>
      <c r="Z665"/>
    </row>
    <row r="666" spans="9:26" x14ac:dyDescent="0.25">
      <c r="I666"/>
      <c r="J666"/>
      <c r="K666"/>
      <c r="M666"/>
      <c r="N666"/>
      <c r="P666"/>
      <c r="S666"/>
      <c r="U666"/>
      <c r="V666"/>
      <c r="X666"/>
      <c r="Y666"/>
      <c r="Z666"/>
    </row>
    <row r="667" spans="9:26" x14ac:dyDescent="0.25">
      <c r="I667"/>
      <c r="J667"/>
      <c r="K667"/>
      <c r="M667"/>
      <c r="N667"/>
      <c r="P667"/>
      <c r="S667"/>
      <c r="U667"/>
      <c r="V667"/>
      <c r="X667"/>
      <c r="Y667"/>
      <c r="Z667"/>
    </row>
    <row r="668" spans="9:26" x14ac:dyDescent="0.25">
      <c r="I668"/>
      <c r="J668"/>
      <c r="K668"/>
      <c r="M668"/>
      <c r="N668"/>
      <c r="P668"/>
      <c r="S668"/>
      <c r="U668"/>
      <c r="V668"/>
      <c r="X668"/>
      <c r="Y668"/>
      <c r="Z668"/>
    </row>
    <row r="669" spans="9:26" x14ac:dyDescent="0.25">
      <c r="I669"/>
      <c r="J669"/>
      <c r="K669"/>
      <c r="M669"/>
      <c r="N669"/>
      <c r="P669"/>
      <c r="S669"/>
      <c r="U669"/>
      <c r="V669"/>
      <c r="X669"/>
      <c r="Y669"/>
      <c r="Z669"/>
    </row>
    <row r="670" spans="9:26" x14ac:dyDescent="0.25">
      <c r="I670"/>
      <c r="J670"/>
      <c r="K670"/>
      <c r="M670"/>
      <c r="N670"/>
      <c r="P670"/>
      <c r="S670"/>
      <c r="U670"/>
      <c r="V670"/>
      <c r="X670"/>
      <c r="Y670"/>
      <c r="Z670"/>
    </row>
    <row r="671" spans="9:26" x14ac:dyDescent="0.25">
      <c r="I671"/>
      <c r="J671"/>
      <c r="K671"/>
      <c r="M671"/>
      <c r="N671"/>
      <c r="P671"/>
      <c r="S671"/>
      <c r="U671"/>
      <c r="V671"/>
      <c r="X671"/>
      <c r="Y671"/>
      <c r="Z671"/>
    </row>
    <row r="672" spans="9:26" x14ac:dyDescent="0.25">
      <c r="I672"/>
      <c r="J672"/>
      <c r="K672"/>
      <c r="M672"/>
      <c r="N672"/>
      <c r="P672"/>
      <c r="S672"/>
      <c r="U672"/>
      <c r="V672"/>
      <c r="X672"/>
      <c r="Y672"/>
      <c r="Z672"/>
    </row>
    <row r="673" spans="9:26" x14ac:dyDescent="0.25">
      <c r="I673"/>
      <c r="J673"/>
      <c r="K673"/>
      <c r="M673"/>
      <c r="N673"/>
      <c r="P673"/>
      <c r="S673"/>
      <c r="U673"/>
      <c r="V673"/>
      <c r="X673"/>
      <c r="Y673"/>
      <c r="Z673"/>
    </row>
    <row r="674" spans="9:26" x14ac:dyDescent="0.25">
      <c r="I674"/>
      <c r="J674"/>
      <c r="K674"/>
      <c r="M674"/>
      <c r="N674"/>
      <c r="P674"/>
      <c r="S674"/>
      <c r="U674"/>
      <c r="V674"/>
      <c r="X674"/>
      <c r="Y674"/>
      <c r="Z674"/>
    </row>
    <row r="675" spans="9:26" x14ac:dyDescent="0.25">
      <c r="I675"/>
      <c r="J675"/>
      <c r="K675"/>
      <c r="M675"/>
      <c r="N675"/>
      <c r="P675"/>
      <c r="S675"/>
      <c r="U675"/>
      <c r="V675"/>
      <c r="X675"/>
      <c r="Y675"/>
      <c r="Z675"/>
    </row>
    <row r="676" spans="9:26" x14ac:dyDescent="0.25">
      <c r="I676"/>
      <c r="J676"/>
      <c r="K676"/>
      <c r="M676"/>
      <c r="N676"/>
      <c r="P676"/>
      <c r="S676"/>
      <c r="U676"/>
      <c r="V676"/>
      <c r="X676"/>
      <c r="Y676"/>
      <c r="Z676"/>
    </row>
    <row r="677" spans="9:26" x14ac:dyDescent="0.25">
      <c r="I677"/>
      <c r="J677"/>
      <c r="K677"/>
      <c r="M677"/>
      <c r="N677"/>
      <c r="P677"/>
      <c r="S677"/>
      <c r="U677"/>
      <c r="V677"/>
      <c r="X677"/>
      <c r="Y677"/>
      <c r="Z677"/>
    </row>
    <row r="678" spans="9:26" x14ac:dyDescent="0.25">
      <c r="I678"/>
      <c r="J678"/>
      <c r="K678"/>
      <c r="M678"/>
      <c r="N678"/>
      <c r="P678"/>
      <c r="S678"/>
      <c r="U678"/>
      <c r="V678"/>
      <c r="X678"/>
      <c r="Y678"/>
      <c r="Z678"/>
    </row>
    <row r="679" spans="9:26" x14ac:dyDescent="0.25">
      <c r="I679"/>
      <c r="J679"/>
      <c r="K679"/>
      <c r="M679"/>
      <c r="N679"/>
      <c r="P679"/>
      <c r="S679"/>
      <c r="U679"/>
      <c r="V679"/>
      <c r="X679"/>
      <c r="Y679"/>
      <c r="Z679"/>
    </row>
    <row r="680" spans="9:26" x14ac:dyDescent="0.25">
      <c r="I680"/>
      <c r="J680"/>
      <c r="K680"/>
      <c r="M680"/>
      <c r="N680"/>
      <c r="P680"/>
      <c r="S680"/>
      <c r="U680"/>
      <c r="V680"/>
      <c r="X680"/>
      <c r="Y680"/>
      <c r="Z680"/>
    </row>
    <row r="681" spans="9:26" x14ac:dyDescent="0.25">
      <c r="I681"/>
      <c r="J681"/>
      <c r="K681"/>
      <c r="M681"/>
      <c r="N681"/>
      <c r="P681"/>
      <c r="S681"/>
      <c r="U681"/>
      <c r="V681"/>
      <c r="X681"/>
      <c r="Y681"/>
      <c r="Z681"/>
    </row>
    <row r="682" spans="9:26" x14ac:dyDescent="0.25">
      <c r="I682"/>
      <c r="J682"/>
      <c r="K682"/>
      <c r="M682"/>
      <c r="N682"/>
      <c r="P682"/>
      <c r="S682"/>
      <c r="U682"/>
      <c r="V682"/>
      <c r="X682"/>
      <c r="Y682"/>
      <c r="Z682"/>
    </row>
    <row r="683" spans="9:26" x14ac:dyDescent="0.25">
      <c r="I683"/>
      <c r="J683"/>
      <c r="K683"/>
      <c r="M683"/>
      <c r="N683"/>
      <c r="P683"/>
      <c r="S683"/>
      <c r="U683"/>
      <c r="V683"/>
      <c r="X683"/>
      <c r="Y683"/>
      <c r="Z683"/>
    </row>
    <row r="684" spans="9:26" x14ac:dyDescent="0.25">
      <c r="I684"/>
      <c r="J684"/>
      <c r="K684"/>
      <c r="M684"/>
      <c r="N684"/>
      <c r="P684"/>
      <c r="S684"/>
      <c r="U684"/>
      <c r="V684"/>
      <c r="X684"/>
      <c r="Y684"/>
      <c r="Z684"/>
    </row>
    <row r="685" spans="9:26" x14ac:dyDescent="0.25">
      <c r="I685"/>
      <c r="J685"/>
      <c r="K685"/>
      <c r="M685"/>
      <c r="N685"/>
      <c r="P685"/>
      <c r="S685"/>
      <c r="U685"/>
      <c r="V685"/>
      <c r="X685"/>
      <c r="Y685"/>
      <c r="Z685"/>
    </row>
    <row r="686" spans="9:26" x14ac:dyDescent="0.25">
      <c r="I686"/>
      <c r="J686"/>
      <c r="K686"/>
      <c r="M686"/>
      <c r="N686"/>
      <c r="P686"/>
      <c r="S686"/>
      <c r="U686"/>
      <c r="V686"/>
      <c r="X686"/>
      <c r="Y686"/>
      <c r="Z686"/>
    </row>
    <row r="687" spans="9:26" x14ac:dyDescent="0.25">
      <c r="I687"/>
      <c r="J687"/>
      <c r="K687"/>
      <c r="M687"/>
      <c r="N687"/>
      <c r="P687"/>
      <c r="S687"/>
      <c r="U687"/>
      <c r="V687"/>
      <c r="X687"/>
      <c r="Y687"/>
      <c r="Z687"/>
    </row>
    <row r="688" spans="9:26" x14ac:dyDescent="0.25">
      <c r="I688"/>
      <c r="J688"/>
      <c r="K688"/>
      <c r="M688"/>
      <c r="N688"/>
      <c r="P688"/>
      <c r="S688"/>
      <c r="U688"/>
      <c r="V688"/>
      <c r="X688"/>
      <c r="Y688"/>
      <c r="Z688"/>
    </row>
    <row r="689" spans="9:26" x14ac:dyDescent="0.25">
      <c r="I689"/>
      <c r="J689"/>
      <c r="K689"/>
      <c r="M689"/>
      <c r="N689"/>
      <c r="P689"/>
      <c r="S689"/>
      <c r="U689"/>
      <c r="V689"/>
      <c r="X689"/>
      <c r="Y689"/>
      <c r="Z689"/>
    </row>
    <row r="690" spans="9:26" x14ac:dyDescent="0.25">
      <c r="I690"/>
      <c r="J690"/>
      <c r="K690"/>
      <c r="M690"/>
      <c r="N690"/>
      <c r="P690"/>
      <c r="S690"/>
      <c r="U690"/>
      <c r="V690"/>
      <c r="X690"/>
      <c r="Y690"/>
      <c r="Z690"/>
    </row>
    <row r="691" spans="9:26" x14ac:dyDescent="0.25">
      <c r="I691"/>
      <c r="J691"/>
      <c r="K691"/>
      <c r="M691"/>
      <c r="N691"/>
      <c r="P691"/>
      <c r="S691"/>
      <c r="U691"/>
      <c r="V691"/>
      <c r="X691"/>
      <c r="Y691"/>
      <c r="Z691"/>
    </row>
    <row r="692" spans="9:26" x14ac:dyDescent="0.25">
      <c r="I692"/>
      <c r="J692"/>
      <c r="K692"/>
      <c r="M692"/>
      <c r="N692"/>
      <c r="P692"/>
      <c r="S692"/>
      <c r="U692"/>
      <c r="V692"/>
      <c r="X692"/>
      <c r="Y692"/>
      <c r="Z692"/>
    </row>
    <row r="693" spans="9:26" x14ac:dyDescent="0.25">
      <c r="I693"/>
      <c r="J693"/>
      <c r="K693"/>
      <c r="M693"/>
      <c r="N693"/>
      <c r="P693"/>
      <c r="S693"/>
      <c r="U693"/>
      <c r="V693"/>
      <c r="X693"/>
      <c r="Y693"/>
      <c r="Z693"/>
    </row>
    <row r="694" spans="9:26" x14ac:dyDescent="0.25">
      <c r="I694"/>
      <c r="J694"/>
      <c r="K694"/>
      <c r="M694"/>
      <c r="N694"/>
      <c r="P694"/>
      <c r="S694"/>
      <c r="U694"/>
      <c r="V694"/>
      <c r="X694"/>
      <c r="Y694"/>
      <c r="Z694"/>
    </row>
    <row r="695" spans="9:26" x14ac:dyDescent="0.25">
      <c r="I695"/>
      <c r="J695"/>
      <c r="K695"/>
      <c r="M695"/>
      <c r="N695"/>
      <c r="P695"/>
      <c r="S695"/>
      <c r="U695"/>
      <c r="V695"/>
      <c r="X695"/>
      <c r="Y695"/>
      <c r="Z695"/>
    </row>
    <row r="696" spans="9:26" x14ac:dyDescent="0.25">
      <c r="I696"/>
      <c r="J696"/>
      <c r="K696"/>
      <c r="M696"/>
      <c r="N696"/>
      <c r="P696"/>
      <c r="S696"/>
      <c r="U696"/>
      <c r="V696"/>
      <c r="X696"/>
      <c r="Y696"/>
      <c r="Z696"/>
    </row>
    <row r="697" spans="9:26" x14ac:dyDescent="0.25">
      <c r="I697"/>
      <c r="J697"/>
      <c r="K697"/>
      <c r="M697"/>
      <c r="N697"/>
      <c r="P697"/>
      <c r="S697"/>
      <c r="U697"/>
      <c r="V697"/>
      <c r="X697"/>
      <c r="Y697"/>
      <c r="Z697"/>
    </row>
    <row r="698" spans="9:26" x14ac:dyDescent="0.25">
      <c r="I698"/>
      <c r="J698"/>
      <c r="K698"/>
      <c r="M698"/>
      <c r="N698"/>
      <c r="P698"/>
      <c r="S698"/>
      <c r="U698"/>
      <c r="V698"/>
      <c r="X698"/>
      <c r="Y698"/>
      <c r="Z698"/>
    </row>
    <row r="699" spans="9:26" x14ac:dyDescent="0.25">
      <c r="I699"/>
      <c r="J699"/>
      <c r="K699"/>
      <c r="M699"/>
      <c r="N699"/>
      <c r="P699"/>
      <c r="S699"/>
      <c r="U699"/>
      <c r="V699"/>
      <c r="X699"/>
      <c r="Y699"/>
      <c r="Z699"/>
    </row>
    <row r="700" spans="9:26" x14ac:dyDescent="0.25">
      <c r="I700"/>
      <c r="J700"/>
      <c r="K700"/>
      <c r="M700"/>
      <c r="N700"/>
      <c r="P700"/>
      <c r="S700"/>
      <c r="U700"/>
      <c r="V700"/>
      <c r="X700"/>
      <c r="Y700"/>
      <c r="Z700"/>
    </row>
    <row r="701" spans="9:26" x14ac:dyDescent="0.25">
      <c r="I701"/>
      <c r="J701"/>
      <c r="K701"/>
      <c r="M701"/>
      <c r="N701"/>
      <c r="P701"/>
      <c r="S701"/>
      <c r="U701"/>
      <c r="V701"/>
      <c r="X701"/>
      <c r="Y701"/>
      <c r="Z701"/>
    </row>
    <row r="702" spans="9:26" x14ac:dyDescent="0.25">
      <c r="I702"/>
      <c r="J702"/>
      <c r="K702"/>
      <c r="M702"/>
      <c r="N702"/>
      <c r="P702"/>
      <c r="S702"/>
      <c r="U702"/>
      <c r="V702"/>
      <c r="X702"/>
      <c r="Y702"/>
      <c r="Z702"/>
    </row>
    <row r="703" spans="9:26" x14ac:dyDescent="0.25">
      <c r="I703"/>
      <c r="J703"/>
      <c r="K703"/>
      <c r="M703"/>
      <c r="N703"/>
      <c r="P703"/>
      <c r="S703"/>
      <c r="U703"/>
      <c r="V703"/>
      <c r="X703"/>
      <c r="Y703"/>
      <c r="Z703"/>
    </row>
    <row r="704" spans="9:26" x14ac:dyDescent="0.25">
      <c r="I704"/>
      <c r="J704"/>
      <c r="K704"/>
      <c r="M704"/>
      <c r="N704"/>
      <c r="P704"/>
      <c r="S704"/>
      <c r="U704"/>
      <c r="V704"/>
      <c r="X704"/>
      <c r="Y704"/>
      <c r="Z704"/>
    </row>
    <row r="705" spans="9:26" x14ac:dyDescent="0.25">
      <c r="I705"/>
      <c r="J705"/>
      <c r="K705"/>
      <c r="M705"/>
      <c r="N705"/>
      <c r="P705"/>
      <c r="S705"/>
      <c r="U705"/>
      <c r="V705"/>
      <c r="X705"/>
      <c r="Y705"/>
      <c r="Z705"/>
    </row>
    <row r="706" spans="9:26" x14ac:dyDescent="0.25">
      <c r="I706"/>
      <c r="J706"/>
      <c r="K706"/>
      <c r="M706"/>
      <c r="N706"/>
      <c r="P706"/>
      <c r="S706"/>
      <c r="U706"/>
      <c r="V706"/>
      <c r="X706"/>
      <c r="Y706"/>
      <c r="Z706"/>
    </row>
    <row r="707" spans="9:26" x14ac:dyDescent="0.25">
      <c r="I707"/>
      <c r="J707"/>
      <c r="K707"/>
      <c r="M707"/>
      <c r="N707"/>
      <c r="P707"/>
      <c r="S707"/>
      <c r="U707"/>
      <c r="V707"/>
      <c r="X707"/>
      <c r="Y707"/>
      <c r="Z707"/>
    </row>
    <row r="708" spans="9:26" x14ac:dyDescent="0.25">
      <c r="I708"/>
      <c r="J708"/>
      <c r="K708"/>
      <c r="M708"/>
      <c r="N708"/>
      <c r="P708"/>
      <c r="S708"/>
      <c r="U708"/>
      <c r="V708"/>
      <c r="X708"/>
      <c r="Y708"/>
      <c r="Z708"/>
    </row>
    <row r="709" spans="9:26" x14ac:dyDescent="0.25">
      <c r="I709"/>
      <c r="J709"/>
      <c r="K709"/>
      <c r="M709"/>
      <c r="N709"/>
      <c r="P709"/>
      <c r="S709"/>
      <c r="U709"/>
      <c r="V709"/>
      <c r="X709"/>
      <c r="Y709"/>
      <c r="Z709"/>
    </row>
    <row r="710" spans="9:26" x14ac:dyDescent="0.25">
      <c r="I710"/>
      <c r="J710"/>
      <c r="K710"/>
      <c r="M710"/>
      <c r="N710"/>
      <c r="P710"/>
      <c r="S710"/>
      <c r="U710"/>
      <c r="V710"/>
      <c r="X710"/>
      <c r="Y710"/>
      <c r="Z710"/>
    </row>
    <row r="711" spans="9:26" x14ac:dyDescent="0.25">
      <c r="I711"/>
      <c r="J711"/>
      <c r="K711"/>
      <c r="M711"/>
      <c r="N711"/>
      <c r="P711"/>
      <c r="S711"/>
      <c r="U711"/>
      <c r="V711"/>
      <c r="X711"/>
      <c r="Y711"/>
      <c r="Z711"/>
    </row>
    <row r="712" spans="9:26" x14ac:dyDescent="0.25">
      <c r="I712"/>
      <c r="J712"/>
      <c r="K712"/>
      <c r="M712"/>
      <c r="N712"/>
      <c r="P712"/>
      <c r="S712"/>
      <c r="U712"/>
      <c r="V712"/>
      <c r="X712"/>
      <c r="Y712"/>
      <c r="Z712"/>
    </row>
    <row r="713" spans="9:26" x14ac:dyDescent="0.25">
      <c r="I713"/>
      <c r="J713"/>
      <c r="K713"/>
      <c r="M713"/>
      <c r="N713"/>
      <c r="P713"/>
      <c r="S713"/>
      <c r="U713"/>
      <c r="V713"/>
      <c r="X713"/>
      <c r="Y713"/>
      <c r="Z713"/>
    </row>
    <row r="714" spans="9:26" x14ac:dyDescent="0.25">
      <c r="I714"/>
      <c r="J714"/>
      <c r="K714"/>
      <c r="M714"/>
      <c r="N714"/>
      <c r="P714"/>
      <c r="S714"/>
      <c r="U714"/>
      <c r="V714"/>
      <c r="X714"/>
      <c r="Y714"/>
      <c r="Z714"/>
    </row>
    <row r="715" spans="9:26" x14ac:dyDescent="0.25">
      <c r="I715"/>
      <c r="J715"/>
      <c r="K715"/>
      <c r="M715"/>
      <c r="N715"/>
      <c r="P715"/>
      <c r="S715"/>
      <c r="U715"/>
      <c r="V715"/>
      <c r="X715"/>
      <c r="Y715"/>
      <c r="Z715"/>
    </row>
    <row r="716" spans="9:26" x14ac:dyDescent="0.25">
      <c r="I716"/>
      <c r="J716"/>
      <c r="K716"/>
      <c r="M716"/>
      <c r="N716"/>
      <c r="P716"/>
      <c r="S716"/>
      <c r="U716"/>
      <c r="V716"/>
      <c r="X716"/>
      <c r="Y716"/>
      <c r="Z716"/>
    </row>
    <row r="717" spans="9:26" x14ac:dyDescent="0.25">
      <c r="I717"/>
      <c r="J717"/>
      <c r="K717"/>
      <c r="M717"/>
      <c r="N717"/>
      <c r="P717"/>
      <c r="S717"/>
      <c r="U717"/>
      <c r="V717"/>
      <c r="X717"/>
      <c r="Y717"/>
      <c r="Z717"/>
    </row>
    <row r="718" spans="9:26" x14ac:dyDescent="0.25">
      <c r="I718"/>
      <c r="J718"/>
      <c r="K718"/>
      <c r="M718"/>
      <c r="N718"/>
      <c r="P718"/>
      <c r="S718"/>
      <c r="U718"/>
      <c r="V718"/>
      <c r="X718"/>
      <c r="Y718"/>
      <c r="Z718"/>
    </row>
    <row r="719" spans="9:26" x14ac:dyDescent="0.25">
      <c r="I719"/>
      <c r="J719"/>
      <c r="K719"/>
      <c r="M719"/>
      <c r="N719"/>
      <c r="P719"/>
      <c r="S719"/>
      <c r="U719"/>
      <c r="V719"/>
      <c r="X719"/>
      <c r="Y719"/>
      <c r="Z719"/>
    </row>
    <row r="720" spans="9:26" x14ac:dyDescent="0.25">
      <c r="I720"/>
      <c r="J720"/>
      <c r="K720"/>
      <c r="M720"/>
      <c r="N720"/>
      <c r="P720"/>
      <c r="S720"/>
      <c r="U720"/>
      <c r="V720"/>
      <c r="X720"/>
      <c r="Y720"/>
      <c r="Z720"/>
    </row>
    <row r="721" spans="9:26" x14ac:dyDescent="0.25">
      <c r="I721"/>
      <c r="J721"/>
      <c r="K721"/>
      <c r="M721"/>
      <c r="N721"/>
      <c r="P721"/>
      <c r="S721"/>
      <c r="U721"/>
      <c r="V721"/>
      <c r="X721"/>
      <c r="Y721"/>
      <c r="Z721"/>
    </row>
    <row r="722" spans="9:26" x14ac:dyDescent="0.25">
      <c r="I722"/>
      <c r="J722"/>
      <c r="K722"/>
      <c r="M722"/>
      <c r="N722"/>
      <c r="P722"/>
      <c r="S722"/>
      <c r="U722"/>
      <c r="V722"/>
      <c r="X722"/>
      <c r="Y722"/>
      <c r="Z722"/>
    </row>
    <row r="723" spans="9:26" x14ac:dyDescent="0.25">
      <c r="I723"/>
      <c r="J723"/>
      <c r="K723"/>
      <c r="M723"/>
      <c r="N723"/>
      <c r="P723"/>
      <c r="S723"/>
      <c r="U723"/>
      <c r="V723"/>
      <c r="X723"/>
      <c r="Y723"/>
      <c r="Z723"/>
    </row>
    <row r="724" spans="9:26" x14ac:dyDescent="0.25">
      <c r="I724"/>
      <c r="J724"/>
      <c r="K724"/>
      <c r="M724"/>
      <c r="N724"/>
      <c r="P724"/>
      <c r="S724"/>
      <c r="U724"/>
      <c r="V724"/>
      <c r="X724"/>
      <c r="Y724"/>
      <c r="Z724"/>
    </row>
    <row r="725" spans="9:26" x14ac:dyDescent="0.25">
      <c r="I725"/>
      <c r="J725"/>
      <c r="K725"/>
      <c r="M725"/>
      <c r="N725"/>
      <c r="P725"/>
      <c r="S725"/>
      <c r="U725"/>
      <c r="V725"/>
      <c r="X725"/>
      <c r="Y725"/>
      <c r="Z725"/>
    </row>
    <row r="726" spans="9:26" x14ac:dyDescent="0.25">
      <c r="I726"/>
      <c r="J726"/>
      <c r="K726"/>
      <c r="M726"/>
      <c r="N726"/>
      <c r="P726"/>
      <c r="S726"/>
      <c r="U726"/>
      <c r="V726"/>
      <c r="X726"/>
      <c r="Y726"/>
      <c r="Z726"/>
    </row>
    <row r="727" spans="9:26" x14ac:dyDescent="0.25">
      <c r="I727"/>
      <c r="J727"/>
      <c r="K727"/>
      <c r="M727"/>
      <c r="N727"/>
      <c r="P727"/>
      <c r="S727"/>
      <c r="U727"/>
      <c r="V727"/>
      <c r="X727"/>
      <c r="Y727"/>
      <c r="Z727"/>
    </row>
    <row r="728" spans="9:26" x14ac:dyDescent="0.25">
      <c r="I728"/>
      <c r="J728"/>
      <c r="K728"/>
      <c r="M728"/>
      <c r="N728"/>
      <c r="P728"/>
      <c r="S728"/>
      <c r="U728"/>
      <c r="V728"/>
      <c r="X728"/>
      <c r="Y728"/>
      <c r="Z728"/>
    </row>
    <row r="729" spans="9:26" x14ac:dyDescent="0.25">
      <c r="I729"/>
      <c r="J729"/>
      <c r="K729"/>
      <c r="M729"/>
      <c r="N729"/>
      <c r="P729"/>
      <c r="S729"/>
      <c r="U729"/>
      <c r="V729"/>
      <c r="X729"/>
      <c r="Y729"/>
      <c r="Z729"/>
    </row>
    <row r="730" spans="9:26" x14ac:dyDescent="0.25">
      <c r="I730"/>
      <c r="J730"/>
      <c r="K730"/>
      <c r="M730"/>
      <c r="N730"/>
      <c r="P730"/>
      <c r="S730"/>
      <c r="U730"/>
      <c r="V730"/>
      <c r="X730"/>
      <c r="Y730"/>
      <c r="Z730"/>
    </row>
    <row r="731" spans="9:26" x14ac:dyDescent="0.25">
      <c r="I731"/>
      <c r="J731"/>
      <c r="K731"/>
      <c r="M731"/>
      <c r="N731"/>
      <c r="P731"/>
      <c r="S731"/>
      <c r="U731"/>
      <c r="V731"/>
      <c r="X731"/>
      <c r="Y731"/>
      <c r="Z731"/>
    </row>
    <row r="732" spans="9:26" x14ac:dyDescent="0.25">
      <c r="I732"/>
      <c r="J732"/>
      <c r="K732"/>
      <c r="M732"/>
      <c r="N732"/>
      <c r="P732"/>
      <c r="S732"/>
      <c r="U732"/>
      <c r="V732"/>
      <c r="X732"/>
      <c r="Y732"/>
      <c r="Z732"/>
    </row>
    <row r="733" spans="9:26" x14ac:dyDescent="0.25">
      <c r="I733"/>
      <c r="J733"/>
      <c r="K733"/>
      <c r="M733"/>
      <c r="N733"/>
      <c r="P733"/>
      <c r="S733"/>
      <c r="U733"/>
      <c r="V733"/>
      <c r="X733"/>
      <c r="Y733"/>
      <c r="Z733"/>
    </row>
    <row r="734" spans="9:26" x14ac:dyDescent="0.25">
      <c r="I734"/>
      <c r="J734"/>
      <c r="K734"/>
      <c r="M734"/>
      <c r="N734"/>
      <c r="P734"/>
      <c r="S734"/>
      <c r="U734"/>
      <c r="V734"/>
      <c r="X734"/>
      <c r="Y734"/>
      <c r="Z734"/>
    </row>
    <row r="735" spans="9:26" x14ac:dyDescent="0.25">
      <c r="I735"/>
      <c r="J735"/>
      <c r="K735"/>
      <c r="M735"/>
      <c r="N735"/>
      <c r="P735"/>
      <c r="S735"/>
      <c r="U735"/>
      <c r="V735"/>
      <c r="X735"/>
      <c r="Y735"/>
      <c r="Z735"/>
    </row>
    <row r="736" spans="9:26" x14ac:dyDescent="0.25">
      <c r="I736"/>
      <c r="J736"/>
      <c r="K736"/>
      <c r="M736"/>
      <c r="N736"/>
      <c r="P736"/>
      <c r="S736"/>
      <c r="U736"/>
      <c r="V736"/>
      <c r="X736"/>
      <c r="Y736"/>
      <c r="Z736"/>
    </row>
    <row r="737" spans="9:26" x14ac:dyDescent="0.25">
      <c r="I737"/>
      <c r="J737"/>
      <c r="K737"/>
      <c r="M737"/>
      <c r="N737"/>
      <c r="P737"/>
      <c r="S737"/>
      <c r="U737"/>
      <c r="V737"/>
      <c r="X737"/>
      <c r="Y737"/>
      <c r="Z737"/>
    </row>
    <row r="738" spans="9:26" x14ac:dyDescent="0.25">
      <c r="I738"/>
      <c r="J738"/>
      <c r="K738"/>
      <c r="M738"/>
      <c r="N738"/>
      <c r="P738"/>
      <c r="S738"/>
      <c r="U738"/>
      <c r="V738"/>
      <c r="X738"/>
      <c r="Y738"/>
      <c r="Z738"/>
    </row>
    <row r="739" spans="9:26" x14ac:dyDescent="0.25">
      <c r="I739"/>
      <c r="J739"/>
      <c r="K739"/>
      <c r="M739"/>
      <c r="N739"/>
      <c r="P739"/>
      <c r="S739"/>
      <c r="U739"/>
      <c r="V739"/>
      <c r="X739"/>
      <c r="Y739"/>
      <c r="Z739"/>
    </row>
    <row r="740" spans="9:26" x14ac:dyDescent="0.25">
      <c r="I740"/>
      <c r="J740"/>
      <c r="K740"/>
      <c r="M740"/>
      <c r="N740"/>
      <c r="P740"/>
      <c r="S740"/>
      <c r="U740"/>
      <c r="V740"/>
      <c r="X740"/>
      <c r="Y740"/>
      <c r="Z740"/>
    </row>
    <row r="741" spans="9:26" x14ac:dyDescent="0.25">
      <c r="I741"/>
      <c r="J741"/>
      <c r="K741"/>
      <c r="M741"/>
      <c r="N741"/>
      <c r="P741"/>
      <c r="S741"/>
      <c r="U741"/>
      <c r="V741"/>
      <c r="X741"/>
      <c r="Y741"/>
      <c r="Z741"/>
    </row>
    <row r="742" spans="9:26" x14ac:dyDescent="0.25">
      <c r="I742"/>
      <c r="J742"/>
      <c r="K742"/>
      <c r="M742"/>
      <c r="N742"/>
      <c r="P742"/>
      <c r="S742"/>
      <c r="U742"/>
      <c r="V742"/>
      <c r="X742"/>
      <c r="Y742"/>
      <c r="Z742"/>
    </row>
    <row r="743" spans="9:26" x14ac:dyDescent="0.25">
      <c r="I743"/>
      <c r="J743"/>
      <c r="K743"/>
      <c r="M743"/>
      <c r="N743"/>
      <c r="P743"/>
      <c r="S743"/>
      <c r="U743"/>
      <c r="V743"/>
      <c r="X743"/>
      <c r="Y743"/>
      <c r="Z743"/>
    </row>
    <row r="744" spans="9:26" x14ac:dyDescent="0.25">
      <c r="I744"/>
      <c r="J744"/>
      <c r="K744"/>
      <c r="M744"/>
      <c r="N744"/>
      <c r="P744"/>
      <c r="S744"/>
      <c r="U744"/>
      <c r="V744"/>
      <c r="X744"/>
      <c r="Y744"/>
      <c r="Z744"/>
    </row>
    <row r="745" spans="9:26" x14ac:dyDescent="0.25">
      <c r="I745"/>
      <c r="J745"/>
      <c r="K745"/>
      <c r="M745"/>
      <c r="N745"/>
      <c r="P745"/>
      <c r="S745"/>
      <c r="U745"/>
      <c r="V745"/>
      <c r="X745"/>
      <c r="Y745"/>
      <c r="Z745"/>
    </row>
    <row r="746" spans="9:26" x14ac:dyDescent="0.25">
      <c r="I746"/>
      <c r="J746"/>
      <c r="K746"/>
      <c r="M746"/>
      <c r="N746"/>
      <c r="P746"/>
      <c r="S746"/>
      <c r="U746"/>
      <c r="V746"/>
      <c r="X746"/>
      <c r="Y746"/>
      <c r="Z746"/>
    </row>
    <row r="747" spans="9:26" x14ac:dyDescent="0.25">
      <c r="I747"/>
      <c r="J747"/>
      <c r="K747"/>
      <c r="M747"/>
      <c r="N747"/>
      <c r="P747"/>
      <c r="S747"/>
      <c r="U747"/>
      <c r="V747"/>
      <c r="X747"/>
      <c r="Y747"/>
      <c r="Z747"/>
    </row>
    <row r="748" spans="9:26" x14ac:dyDescent="0.25">
      <c r="I748"/>
      <c r="J748"/>
      <c r="K748"/>
      <c r="M748"/>
      <c r="N748"/>
      <c r="P748"/>
      <c r="S748"/>
      <c r="U748"/>
      <c r="V748"/>
      <c r="X748"/>
      <c r="Y748"/>
      <c r="Z748"/>
    </row>
    <row r="749" spans="9:26" x14ac:dyDescent="0.25">
      <c r="I749"/>
      <c r="J749"/>
      <c r="K749"/>
      <c r="M749"/>
      <c r="N749"/>
      <c r="P749"/>
      <c r="S749"/>
      <c r="U749"/>
      <c r="V749"/>
      <c r="X749"/>
      <c r="Y749"/>
      <c r="Z749"/>
    </row>
    <row r="750" spans="9:26" x14ac:dyDescent="0.25">
      <c r="I750"/>
      <c r="J750"/>
      <c r="K750"/>
      <c r="M750"/>
      <c r="N750"/>
      <c r="P750"/>
      <c r="S750"/>
      <c r="U750"/>
      <c r="V750"/>
      <c r="X750"/>
      <c r="Y750"/>
      <c r="Z750"/>
    </row>
    <row r="751" spans="9:26" x14ac:dyDescent="0.25">
      <c r="I751"/>
      <c r="J751"/>
      <c r="K751"/>
      <c r="M751"/>
      <c r="N751"/>
      <c r="P751"/>
      <c r="S751"/>
      <c r="U751"/>
      <c r="V751"/>
      <c r="X751"/>
      <c r="Y751"/>
      <c r="Z751"/>
    </row>
    <row r="752" spans="9:26" x14ac:dyDescent="0.25">
      <c r="I752"/>
      <c r="J752"/>
      <c r="K752"/>
      <c r="M752"/>
      <c r="N752"/>
      <c r="P752"/>
      <c r="S752"/>
      <c r="U752"/>
      <c r="V752"/>
      <c r="X752"/>
      <c r="Y752"/>
      <c r="Z752"/>
    </row>
    <row r="753" spans="9:26" x14ac:dyDescent="0.25">
      <c r="I753"/>
      <c r="J753"/>
      <c r="K753"/>
      <c r="M753"/>
      <c r="N753"/>
      <c r="P753"/>
      <c r="S753"/>
      <c r="U753"/>
      <c r="V753"/>
      <c r="X753"/>
      <c r="Y753"/>
      <c r="Z753"/>
    </row>
    <row r="754" spans="9:26" x14ac:dyDescent="0.25">
      <c r="I754"/>
      <c r="J754"/>
      <c r="K754"/>
      <c r="M754"/>
      <c r="N754"/>
      <c r="P754"/>
      <c r="S754"/>
      <c r="U754"/>
      <c r="V754"/>
      <c r="X754"/>
      <c r="Y754"/>
      <c r="Z754"/>
    </row>
    <row r="755" spans="9:26" x14ac:dyDescent="0.25">
      <c r="I755"/>
      <c r="J755"/>
      <c r="K755"/>
      <c r="M755"/>
      <c r="N755"/>
      <c r="P755"/>
      <c r="S755"/>
      <c r="U755"/>
      <c r="V755"/>
      <c r="X755"/>
      <c r="Y755"/>
      <c r="Z755"/>
    </row>
    <row r="756" spans="9:26" x14ac:dyDescent="0.25">
      <c r="I756"/>
      <c r="J756"/>
      <c r="K756"/>
      <c r="M756"/>
      <c r="N756"/>
      <c r="P756"/>
      <c r="S756"/>
      <c r="U756"/>
      <c r="V756"/>
      <c r="X756"/>
      <c r="Y756"/>
      <c r="Z756"/>
    </row>
    <row r="757" spans="9:26" x14ac:dyDescent="0.25">
      <c r="I757"/>
      <c r="J757"/>
      <c r="K757"/>
      <c r="M757"/>
      <c r="N757"/>
      <c r="P757"/>
      <c r="S757"/>
      <c r="U757"/>
      <c r="V757"/>
      <c r="X757"/>
      <c r="Y757"/>
      <c r="Z757"/>
    </row>
    <row r="758" spans="9:26" x14ac:dyDescent="0.25">
      <c r="I758"/>
      <c r="J758"/>
      <c r="K758"/>
      <c r="M758"/>
      <c r="N758"/>
      <c r="P758"/>
      <c r="S758"/>
      <c r="U758"/>
      <c r="V758"/>
      <c r="X758"/>
      <c r="Y758"/>
      <c r="Z758"/>
    </row>
    <row r="759" spans="9:26" x14ac:dyDescent="0.25">
      <c r="I759"/>
      <c r="J759"/>
      <c r="K759"/>
      <c r="M759"/>
      <c r="N759"/>
      <c r="P759"/>
      <c r="S759"/>
      <c r="U759"/>
      <c r="V759"/>
      <c r="X759"/>
      <c r="Y759"/>
      <c r="Z759"/>
    </row>
    <row r="760" spans="9:26" x14ac:dyDescent="0.25">
      <c r="I760"/>
      <c r="J760"/>
      <c r="K760"/>
      <c r="M760"/>
      <c r="N760"/>
      <c r="P760"/>
      <c r="S760"/>
      <c r="U760"/>
      <c r="V760"/>
      <c r="X760"/>
      <c r="Y760"/>
      <c r="Z760"/>
    </row>
    <row r="761" spans="9:26" x14ac:dyDescent="0.25">
      <c r="I761"/>
      <c r="J761"/>
      <c r="K761"/>
      <c r="M761"/>
      <c r="N761"/>
      <c r="P761"/>
      <c r="S761"/>
      <c r="U761"/>
      <c r="V761"/>
      <c r="X761"/>
      <c r="Y761"/>
      <c r="Z761"/>
    </row>
    <row r="762" spans="9:26" x14ac:dyDescent="0.25">
      <c r="I762"/>
      <c r="J762"/>
      <c r="K762"/>
      <c r="M762"/>
      <c r="N762"/>
      <c r="P762"/>
      <c r="S762"/>
      <c r="U762"/>
      <c r="V762"/>
      <c r="X762"/>
      <c r="Y762"/>
      <c r="Z762"/>
    </row>
    <row r="763" spans="9:26" x14ac:dyDescent="0.25">
      <c r="I763"/>
      <c r="J763"/>
      <c r="K763"/>
      <c r="M763"/>
      <c r="N763"/>
      <c r="P763"/>
      <c r="S763"/>
      <c r="U763"/>
      <c r="V763"/>
      <c r="X763"/>
      <c r="Y763"/>
      <c r="Z763"/>
    </row>
    <row r="764" spans="9:26" x14ac:dyDescent="0.25">
      <c r="I764"/>
      <c r="J764"/>
      <c r="K764"/>
      <c r="M764"/>
      <c r="N764"/>
      <c r="P764"/>
      <c r="S764"/>
      <c r="U764"/>
      <c r="V764"/>
      <c r="X764"/>
      <c r="Y764"/>
      <c r="Z764"/>
    </row>
    <row r="765" spans="9:26" x14ac:dyDescent="0.25">
      <c r="I765"/>
      <c r="J765"/>
      <c r="K765"/>
      <c r="M765"/>
      <c r="N765"/>
      <c r="P765"/>
      <c r="S765"/>
      <c r="U765"/>
      <c r="V765"/>
      <c r="X765"/>
      <c r="Y765"/>
      <c r="Z765"/>
    </row>
    <row r="766" spans="9:26" x14ac:dyDescent="0.25">
      <c r="I766"/>
      <c r="J766"/>
      <c r="K766"/>
      <c r="M766"/>
      <c r="N766"/>
      <c r="P766"/>
      <c r="S766"/>
      <c r="U766"/>
      <c r="V766"/>
      <c r="X766"/>
      <c r="Y766"/>
      <c r="Z766"/>
    </row>
    <row r="767" spans="9:26" x14ac:dyDescent="0.25">
      <c r="I767"/>
      <c r="J767"/>
      <c r="K767"/>
      <c r="M767"/>
      <c r="N767"/>
      <c r="P767"/>
      <c r="S767"/>
      <c r="U767"/>
      <c r="V767"/>
      <c r="X767"/>
      <c r="Y767"/>
      <c r="Z767"/>
    </row>
    <row r="768" spans="9:26" x14ac:dyDescent="0.25">
      <c r="I768"/>
      <c r="J768"/>
      <c r="K768"/>
      <c r="M768"/>
      <c r="N768"/>
      <c r="P768"/>
      <c r="S768"/>
      <c r="U768"/>
      <c r="V768"/>
      <c r="X768"/>
      <c r="Y768"/>
      <c r="Z768"/>
    </row>
    <row r="769" spans="9:26" x14ac:dyDescent="0.25">
      <c r="I769"/>
      <c r="J769"/>
      <c r="K769"/>
      <c r="M769"/>
      <c r="N769"/>
      <c r="P769"/>
      <c r="S769"/>
      <c r="U769"/>
      <c r="V769"/>
      <c r="X769"/>
      <c r="Y769"/>
      <c r="Z769"/>
    </row>
    <row r="770" spans="9:26" x14ac:dyDescent="0.25">
      <c r="I770"/>
      <c r="J770"/>
      <c r="K770"/>
      <c r="M770"/>
      <c r="N770"/>
      <c r="P770"/>
      <c r="S770"/>
      <c r="U770"/>
      <c r="V770"/>
      <c r="X770"/>
      <c r="Y770"/>
      <c r="Z770"/>
    </row>
    <row r="771" spans="9:26" x14ac:dyDescent="0.25">
      <c r="I771"/>
      <c r="J771"/>
      <c r="K771"/>
      <c r="M771"/>
      <c r="N771"/>
      <c r="P771"/>
      <c r="S771"/>
      <c r="U771"/>
      <c r="V771"/>
      <c r="X771"/>
      <c r="Y771"/>
      <c r="Z771"/>
    </row>
    <row r="772" spans="9:26" x14ac:dyDescent="0.25">
      <c r="I772"/>
      <c r="J772"/>
      <c r="K772"/>
      <c r="M772"/>
      <c r="N772"/>
      <c r="P772"/>
      <c r="S772"/>
      <c r="U772"/>
      <c r="V772"/>
      <c r="X772"/>
      <c r="Y772"/>
      <c r="Z772"/>
    </row>
    <row r="773" spans="9:26" x14ac:dyDescent="0.25">
      <c r="I773"/>
      <c r="J773"/>
      <c r="K773"/>
      <c r="M773"/>
      <c r="N773"/>
      <c r="P773"/>
      <c r="S773"/>
      <c r="U773"/>
      <c r="V773"/>
      <c r="X773"/>
      <c r="Y773"/>
      <c r="Z773"/>
    </row>
    <row r="774" spans="9:26" x14ac:dyDescent="0.25">
      <c r="I774"/>
      <c r="J774"/>
      <c r="K774"/>
      <c r="M774"/>
      <c r="N774"/>
      <c r="P774"/>
      <c r="S774"/>
      <c r="U774"/>
      <c r="V774"/>
      <c r="X774"/>
      <c r="Y774"/>
      <c r="Z774"/>
    </row>
    <row r="775" spans="9:26" x14ac:dyDescent="0.25">
      <c r="I775"/>
      <c r="J775"/>
      <c r="K775"/>
      <c r="M775"/>
      <c r="N775"/>
      <c r="P775"/>
      <c r="S775"/>
      <c r="U775"/>
      <c r="V775"/>
      <c r="X775"/>
      <c r="Y775"/>
      <c r="Z775"/>
    </row>
    <row r="776" spans="9:26" x14ac:dyDescent="0.25">
      <c r="I776"/>
      <c r="J776"/>
      <c r="K776"/>
      <c r="M776"/>
      <c r="N776"/>
      <c r="P776"/>
      <c r="S776"/>
      <c r="U776"/>
      <c r="V776"/>
      <c r="X776"/>
      <c r="Y776"/>
      <c r="Z776"/>
    </row>
    <row r="777" spans="9:26" x14ac:dyDescent="0.25">
      <c r="I777"/>
      <c r="J777"/>
      <c r="K777"/>
      <c r="M777"/>
      <c r="N777"/>
      <c r="P777"/>
      <c r="S777"/>
      <c r="U777"/>
      <c r="V777"/>
      <c r="X777"/>
      <c r="Y777"/>
      <c r="Z777"/>
    </row>
    <row r="778" spans="9:26" x14ac:dyDescent="0.25">
      <c r="I778"/>
      <c r="J778"/>
      <c r="K778"/>
      <c r="M778"/>
      <c r="N778"/>
      <c r="P778"/>
      <c r="S778"/>
      <c r="U778"/>
      <c r="V778"/>
      <c r="X778"/>
      <c r="Y778"/>
      <c r="Z778"/>
    </row>
    <row r="779" spans="9:26" x14ac:dyDescent="0.25">
      <c r="I779"/>
      <c r="J779"/>
      <c r="K779"/>
      <c r="M779"/>
      <c r="N779"/>
      <c r="P779"/>
      <c r="S779"/>
      <c r="U779"/>
      <c r="V779"/>
      <c r="X779"/>
      <c r="Y779"/>
      <c r="Z779"/>
    </row>
    <row r="780" spans="9:26" x14ac:dyDescent="0.25">
      <c r="I780"/>
      <c r="J780"/>
      <c r="K780"/>
      <c r="M780"/>
      <c r="N780"/>
      <c r="P780"/>
      <c r="S780"/>
      <c r="U780"/>
      <c r="V780"/>
      <c r="X780"/>
      <c r="Y780"/>
      <c r="Z780"/>
    </row>
    <row r="781" spans="9:26" x14ac:dyDescent="0.25">
      <c r="I781"/>
      <c r="J781"/>
      <c r="K781"/>
      <c r="M781"/>
      <c r="N781"/>
      <c r="P781"/>
      <c r="S781"/>
      <c r="U781"/>
      <c r="V781"/>
      <c r="X781"/>
      <c r="Y781"/>
      <c r="Z781"/>
    </row>
    <row r="782" spans="9:26" x14ac:dyDescent="0.25">
      <c r="I782"/>
      <c r="J782"/>
      <c r="K782"/>
      <c r="M782"/>
      <c r="N782"/>
      <c r="P782"/>
      <c r="S782"/>
      <c r="U782"/>
      <c r="V782"/>
      <c r="X782"/>
      <c r="Y782"/>
      <c r="Z782"/>
    </row>
    <row r="783" spans="9:26" x14ac:dyDescent="0.25">
      <c r="I783"/>
      <c r="J783"/>
      <c r="K783"/>
      <c r="M783"/>
      <c r="N783"/>
      <c r="P783"/>
      <c r="S783"/>
      <c r="U783"/>
      <c r="V783"/>
      <c r="X783"/>
      <c r="Y783"/>
      <c r="Z783"/>
    </row>
    <row r="784" spans="9:26" x14ac:dyDescent="0.25">
      <c r="I784"/>
      <c r="J784"/>
      <c r="K784"/>
      <c r="M784"/>
      <c r="N784"/>
      <c r="P784"/>
      <c r="S784"/>
      <c r="U784"/>
      <c r="V784"/>
      <c r="X784"/>
      <c r="Y784"/>
      <c r="Z784"/>
    </row>
    <row r="785" spans="9:26" x14ac:dyDescent="0.25">
      <c r="I785"/>
      <c r="J785"/>
      <c r="K785"/>
      <c r="M785"/>
      <c r="N785"/>
      <c r="P785"/>
      <c r="S785"/>
      <c r="U785"/>
      <c r="V785"/>
      <c r="X785"/>
      <c r="Y785"/>
      <c r="Z785"/>
    </row>
    <row r="786" spans="9:26" x14ac:dyDescent="0.25">
      <c r="I786"/>
      <c r="J786"/>
      <c r="K786"/>
      <c r="M786"/>
      <c r="N786"/>
      <c r="P786"/>
      <c r="S786"/>
      <c r="U786"/>
      <c r="V786"/>
      <c r="X786"/>
      <c r="Y786"/>
      <c r="Z786"/>
    </row>
    <row r="787" spans="9:26" x14ac:dyDescent="0.25">
      <c r="I787"/>
      <c r="J787"/>
      <c r="K787"/>
      <c r="M787"/>
      <c r="N787"/>
      <c r="P787"/>
      <c r="S787"/>
      <c r="U787"/>
      <c r="V787"/>
      <c r="X787"/>
      <c r="Y787"/>
      <c r="Z787"/>
    </row>
    <row r="788" spans="9:26" x14ac:dyDescent="0.25">
      <c r="I788"/>
      <c r="J788"/>
      <c r="K788"/>
      <c r="M788"/>
      <c r="N788"/>
      <c r="P788"/>
      <c r="S788"/>
      <c r="U788"/>
      <c r="V788"/>
      <c r="X788"/>
      <c r="Y788"/>
      <c r="Z788"/>
    </row>
    <row r="789" spans="9:26" x14ac:dyDescent="0.25">
      <c r="I789"/>
      <c r="J789"/>
      <c r="K789"/>
      <c r="M789"/>
      <c r="N789"/>
      <c r="P789"/>
      <c r="S789"/>
      <c r="U789"/>
      <c r="V789"/>
      <c r="X789"/>
      <c r="Y789"/>
      <c r="Z789"/>
    </row>
    <row r="790" spans="9:26" x14ac:dyDescent="0.25">
      <c r="I790"/>
      <c r="J790"/>
      <c r="K790"/>
      <c r="M790"/>
      <c r="N790"/>
      <c r="P790"/>
      <c r="S790"/>
      <c r="U790"/>
      <c r="V790"/>
      <c r="X790"/>
      <c r="Y790"/>
      <c r="Z790"/>
    </row>
    <row r="791" spans="9:26" x14ac:dyDescent="0.25">
      <c r="I791"/>
      <c r="J791"/>
      <c r="K791"/>
      <c r="M791"/>
      <c r="N791"/>
      <c r="P791"/>
      <c r="S791"/>
      <c r="U791"/>
      <c r="V791"/>
      <c r="X791"/>
      <c r="Y791"/>
      <c r="Z791"/>
    </row>
    <row r="792" spans="9:26" x14ac:dyDescent="0.25">
      <c r="I792"/>
      <c r="J792"/>
      <c r="K792"/>
      <c r="M792"/>
      <c r="N792"/>
      <c r="P792"/>
      <c r="S792"/>
      <c r="U792"/>
      <c r="V792"/>
      <c r="X792"/>
      <c r="Y792"/>
      <c r="Z792"/>
    </row>
    <row r="793" spans="9:26" x14ac:dyDescent="0.25">
      <c r="I793"/>
      <c r="J793"/>
      <c r="K793"/>
      <c r="M793"/>
      <c r="N793"/>
      <c r="P793"/>
      <c r="S793"/>
      <c r="U793"/>
      <c r="V793"/>
      <c r="X793"/>
      <c r="Y793"/>
      <c r="Z793"/>
    </row>
    <row r="794" spans="9:26" x14ac:dyDescent="0.25">
      <c r="I794"/>
      <c r="J794"/>
      <c r="K794"/>
      <c r="M794"/>
      <c r="N794"/>
      <c r="P794"/>
      <c r="S794"/>
      <c r="U794"/>
      <c r="V794"/>
      <c r="X794"/>
      <c r="Y794"/>
      <c r="Z794"/>
    </row>
    <row r="795" spans="9:26" x14ac:dyDescent="0.25">
      <c r="I795"/>
      <c r="J795"/>
      <c r="K795"/>
      <c r="M795"/>
      <c r="N795"/>
      <c r="P795"/>
      <c r="S795"/>
      <c r="U795"/>
      <c r="V795"/>
      <c r="X795"/>
      <c r="Y795"/>
      <c r="Z795"/>
    </row>
    <row r="796" spans="9:26" x14ac:dyDescent="0.25">
      <c r="I796"/>
      <c r="J796"/>
      <c r="K796"/>
      <c r="M796"/>
      <c r="N796"/>
      <c r="P796"/>
      <c r="S796"/>
      <c r="U796"/>
      <c r="V796"/>
      <c r="X796"/>
      <c r="Y796"/>
      <c r="Z796"/>
    </row>
    <row r="797" spans="9:26" x14ac:dyDescent="0.25">
      <c r="I797"/>
      <c r="J797"/>
      <c r="K797"/>
      <c r="M797"/>
      <c r="N797"/>
      <c r="P797"/>
      <c r="S797"/>
      <c r="U797"/>
      <c r="V797"/>
      <c r="X797"/>
      <c r="Y797"/>
      <c r="Z797"/>
    </row>
    <row r="798" spans="9:26" x14ac:dyDescent="0.25">
      <c r="I798"/>
      <c r="J798"/>
      <c r="K798"/>
      <c r="M798"/>
      <c r="N798"/>
      <c r="P798"/>
      <c r="S798"/>
      <c r="U798"/>
      <c r="V798"/>
      <c r="X798"/>
      <c r="Y798"/>
      <c r="Z798"/>
    </row>
    <row r="799" spans="9:26" x14ac:dyDescent="0.25">
      <c r="I799"/>
      <c r="J799"/>
      <c r="K799"/>
      <c r="M799"/>
      <c r="N799"/>
      <c r="P799"/>
      <c r="S799"/>
      <c r="U799"/>
      <c r="V799"/>
      <c r="X799"/>
      <c r="Y799"/>
      <c r="Z799"/>
    </row>
    <row r="800" spans="9:26" x14ac:dyDescent="0.25">
      <c r="I800"/>
      <c r="J800"/>
      <c r="K800"/>
      <c r="M800"/>
      <c r="N800"/>
      <c r="P800"/>
      <c r="S800"/>
      <c r="U800"/>
      <c r="V800"/>
      <c r="X800"/>
      <c r="Y800"/>
      <c r="Z800"/>
    </row>
    <row r="801" spans="9:26" x14ac:dyDescent="0.25">
      <c r="I801"/>
      <c r="J801"/>
      <c r="K801"/>
      <c r="M801"/>
      <c r="N801"/>
      <c r="P801"/>
      <c r="S801"/>
      <c r="U801"/>
      <c r="V801"/>
      <c r="X801"/>
      <c r="Y801"/>
      <c r="Z801"/>
    </row>
    <row r="802" spans="9:26" x14ac:dyDescent="0.25">
      <c r="I802"/>
      <c r="J802"/>
      <c r="K802"/>
      <c r="M802"/>
      <c r="N802"/>
      <c r="P802"/>
      <c r="S802"/>
      <c r="U802"/>
      <c r="V802"/>
      <c r="X802"/>
      <c r="Y802"/>
      <c r="Z802"/>
    </row>
    <row r="803" spans="9:26" x14ac:dyDescent="0.25">
      <c r="I803"/>
      <c r="J803"/>
      <c r="K803"/>
      <c r="M803"/>
      <c r="N803"/>
      <c r="P803"/>
      <c r="S803"/>
      <c r="U803"/>
      <c r="V803"/>
      <c r="X803"/>
      <c r="Y803"/>
      <c r="Z803"/>
    </row>
    <row r="804" spans="9:26" x14ac:dyDescent="0.25">
      <c r="I804"/>
      <c r="J804"/>
      <c r="K804"/>
      <c r="M804"/>
      <c r="N804"/>
      <c r="P804"/>
      <c r="S804"/>
      <c r="U804"/>
      <c r="V804"/>
      <c r="X804"/>
      <c r="Y804"/>
      <c r="Z804"/>
    </row>
    <row r="805" spans="9:26" x14ac:dyDescent="0.25">
      <c r="I805"/>
      <c r="J805"/>
      <c r="K805"/>
      <c r="M805"/>
      <c r="N805"/>
      <c r="P805"/>
      <c r="S805"/>
      <c r="U805"/>
      <c r="V805"/>
      <c r="X805"/>
      <c r="Y805"/>
      <c r="Z805"/>
    </row>
    <row r="806" spans="9:26" x14ac:dyDescent="0.25">
      <c r="I806"/>
      <c r="J806"/>
      <c r="K806"/>
      <c r="M806"/>
      <c r="N806"/>
      <c r="P806"/>
      <c r="S806"/>
      <c r="U806"/>
      <c r="V806"/>
      <c r="X806"/>
      <c r="Y806"/>
      <c r="Z806"/>
    </row>
    <row r="807" spans="9:26" x14ac:dyDescent="0.25">
      <c r="I807"/>
      <c r="J807"/>
      <c r="K807"/>
      <c r="M807"/>
      <c r="N807"/>
      <c r="P807"/>
      <c r="S807"/>
      <c r="U807"/>
      <c r="V807"/>
      <c r="X807"/>
      <c r="Y807"/>
      <c r="Z807"/>
    </row>
    <row r="808" spans="9:26" x14ac:dyDescent="0.25">
      <c r="I808"/>
      <c r="J808"/>
      <c r="K808"/>
      <c r="M808"/>
      <c r="N808"/>
      <c r="P808"/>
      <c r="S808"/>
      <c r="U808"/>
      <c r="V808"/>
      <c r="X808"/>
      <c r="Y808"/>
      <c r="Z808"/>
    </row>
    <row r="809" spans="9:26" x14ac:dyDescent="0.25">
      <c r="I809"/>
      <c r="J809"/>
      <c r="K809"/>
      <c r="M809"/>
      <c r="N809"/>
      <c r="P809"/>
      <c r="S809"/>
      <c r="U809"/>
      <c r="V809"/>
      <c r="X809"/>
      <c r="Y809"/>
      <c r="Z809"/>
    </row>
    <row r="810" spans="9:26" x14ac:dyDescent="0.25">
      <c r="I810"/>
      <c r="J810"/>
      <c r="K810"/>
      <c r="M810"/>
      <c r="N810"/>
      <c r="P810"/>
      <c r="S810"/>
      <c r="U810"/>
      <c r="V810"/>
      <c r="X810"/>
      <c r="Y810"/>
      <c r="Z810"/>
    </row>
    <row r="811" spans="9:26" x14ac:dyDescent="0.25">
      <c r="I811"/>
      <c r="J811"/>
      <c r="K811"/>
      <c r="M811"/>
      <c r="N811"/>
      <c r="P811"/>
      <c r="S811"/>
      <c r="U811"/>
      <c r="V811"/>
      <c r="X811"/>
      <c r="Y811"/>
      <c r="Z811"/>
    </row>
    <row r="812" spans="9:26" x14ac:dyDescent="0.25">
      <c r="I812"/>
      <c r="J812"/>
      <c r="K812"/>
      <c r="M812"/>
      <c r="N812"/>
      <c r="P812"/>
      <c r="S812"/>
      <c r="U812"/>
      <c r="V812"/>
      <c r="X812"/>
      <c r="Y812"/>
      <c r="Z812"/>
    </row>
    <row r="813" spans="9:26" x14ac:dyDescent="0.25">
      <c r="I813"/>
      <c r="J813"/>
      <c r="K813"/>
      <c r="M813"/>
      <c r="N813"/>
      <c r="P813"/>
      <c r="S813"/>
      <c r="U813"/>
      <c r="V813"/>
      <c r="X813"/>
      <c r="Y813"/>
      <c r="Z813"/>
    </row>
    <row r="814" spans="9:26" x14ac:dyDescent="0.25">
      <c r="I814"/>
      <c r="J814"/>
      <c r="K814"/>
      <c r="M814"/>
      <c r="N814"/>
      <c r="P814"/>
      <c r="S814"/>
      <c r="U814"/>
      <c r="V814"/>
      <c r="X814"/>
      <c r="Y814"/>
      <c r="Z814"/>
    </row>
    <row r="815" spans="9:26" x14ac:dyDescent="0.25">
      <c r="I815"/>
      <c r="J815"/>
      <c r="K815"/>
      <c r="M815"/>
      <c r="N815"/>
      <c r="P815"/>
      <c r="S815"/>
      <c r="U815"/>
      <c r="V815"/>
      <c r="X815"/>
      <c r="Y815"/>
      <c r="Z815"/>
    </row>
    <row r="816" spans="9:26" x14ac:dyDescent="0.25">
      <c r="I816"/>
      <c r="J816"/>
      <c r="K816"/>
      <c r="M816"/>
      <c r="N816"/>
      <c r="P816"/>
      <c r="S816"/>
      <c r="U816"/>
      <c r="V816"/>
      <c r="X816"/>
      <c r="Y816"/>
      <c r="Z816"/>
    </row>
    <row r="817" spans="9:26" x14ac:dyDescent="0.25">
      <c r="I817"/>
      <c r="J817"/>
      <c r="K817"/>
      <c r="M817"/>
      <c r="N817"/>
      <c r="P817"/>
      <c r="S817"/>
      <c r="U817"/>
      <c r="V817"/>
      <c r="X817"/>
      <c r="Y817"/>
      <c r="Z817"/>
    </row>
    <row r="818" spans="9:26" x14ac:dyDescent="0.25">
      <c r="I818"/>
      <c r="J818"/>
      <c r="K818"/>
      <c r="M818"/>
      <c r="N818"/>
      <c r="P818"/>
      <c r="S818"/>
      <c r="U818"/>
      <c r="V818"/>
      <c r="X818"/>
      <c r="Y818"/>
      <c r="Z818"/>
    </row>
    <row r="819" spans="9:26" x14ac:dyDescent="0.25">
      <c r="I819"/>
      <c r="J819"/>
      <c r="K819"/>
      <c r="M819"/>
      <c r="N819"/>
      <c r="P819"/>
      <c r="S819"/>
      <c r="U819"/>
      <c r="V819"/>
      <c r="X819"/>
      <c r="Y819"/>
      <c r="Z819"/>
    </row>
    <row r="820" spans="9:26" x14ac:dyDescent="0.25">
      <c r="I820"/>
      <c r="J820"/>
      <c r="K820"/>
      <c r="M820"/>
      <c r="N820"/>
      <c r="P820"/>
      <c r="S820"/>
      <c r="U820"/>
      <c r="V820"/>
      <c r="X820"/>
      <c r="Y820"/>
      <c r="Z820"/>
    </row>
    <row r="821" spans="9:26" x14ac:dyDescent="0.25">
      <c r="I821"/>
      <c r="J821"/>
      <c r="K821"/>
      <c r="M821"/>
      <c r="N821"/>
      <c r="P821"/>
      <c r="S821"/>
      <c r="U821"/>
      <c r="V821"/>
      <c r="X821"/>
      <c r="Y821"/>
      <c r="Z821"/>
    </row>
    <row r="822" spans="9:26" x14ac:dyDescent="0.25">
      <c r="I822"/>
      <c r="J822"/>
      <c r="K822"/>
      <c r="M822"/>
      <c r="N822"/>
      <c r="P822"/>
      <c r="S822"/>
      <c r="U822"/>
      <c r="V822"/>
      <c r="X822"/>
      <c r="Y822"/>
      <c r="Z822"/>
    </row>
    <row r="823" spans="9:26" x14ac:dyDescent="0.25">
      <c r="I823"/>
      <c r="J823"/>
      <c r="K823"/>
      <c r="M823"/>
      <c r="N823"/>
      <c r="P823"/>
      <c r="S823"/>
      <c r="U823"/>
      <c r="V823"/>
      <c r="X823"/>
      <c r="Y823"/>
      <c r="Z823"/>
    </row>
    <row r="824" spans="9:26" x14ac:dyDescent="0.25">
      <c r="I824"/>
      <c r="J824"/>
      <c r="K824"/>
      <c r="M824"/>
      <c r="N824"/>
      <c r="P824"/>
      <c r="S824"/>
      <c r="U824"/>
      <c r="V824"/>
      <c r="X824"/>
      <c r="Y824"/>
      <c r="Z824"/>
    </row>
    <row r="825" spans="9:26" x14ac:dyDescent="0.25">
      <c r="I825"/>
      <c r="J825"/>
      <c r="K825"/>
      <c r="M825"/>
      <c r="N825"/>
      <c r="P825"/>
      <c r="S825"/>
      <c r="U825"/>
      <c r="V825"/>
      <c r="X825"/>
      <c r="Y825"/>
      <c r="Z825"/>
    </row>
    <row r="826" spans="9:26" x14ac:dyDescent="0.25">
      <c r="I826"/>
      <c r="J826"/>
      <c r="K826"/>
      <c r="M826"/>
      <c r="N826"/>
      <c r="P826"/>
      <c r="S826"/>
      <c r="U826"/>
      <c r="V826"/>
      <c r="X826"/>
      <c r="Y826"/>
      <c r="Z826"/>
    </row>
    <row r="827" spans="9:26" x14ac:dyDescent="0.25">
      <c r="I827"/>
      <c r="J827"/>
      <c r="K827"/>
      <c r="M827"/>
      <c r="N827"/>
      <c r="P827"/>
      <c r="S827"/>
      <c r="U827"/>
      <c r="V827"/>
      <c r="X827"/>
      <c r="Y827"/>
      <c r="Z827"/>
    </row>
    <row r="828" spans="9:26" x14ac:dyDescent="0.25">
      <c r="I828"/>
      <c r="J828"/>
      <c r="K828"/>
      <c r="M828"/>
      <c r="N828"/>
      <c r="P828"/>
      <c r="S828"/>
      <c r="U828"/>
      <c r="V828"/>
      <c r="X828"/>
      <c r="Y828"/>
      <c r="Z828"/>
    </row>
    <row r="829" spans="9:26" x14ac:dyDescent="0.25">
      <c r="I829"/>
      <c r="J829"/>
      <c r="K829"/>
      <c r="M829"/>
      <c r="N829"/>
      <c r="P829"/>
      <c r="S829"/>
      <c r="U829"/>
      <c r="V829"/>
      <c r="X829"/>
      <c r="Y829"/>
      <c r="Z829"/>
    </row>
    <row r="830" spans="9:26" x14ac:dyDescent="0.25">
      <c r="I830"/>
      <c r="J830"/>
      <c r="K830"/>
      <c r="M830"/>
      <c r="N830"/>
      <c r="P830"/>
      <c r="S830"/>
      <c r="U830"/>
      <c r="V830"/>
      <c r="X830"/>
      <c r="Y830"/>
      <c r="Z830"/>
    </row>
    <row r="831" spans="9:26" x14ac:dyDescent="0.25">
      <c r="I831"/>
      <c r="J831"/>
      <c r="K831"/>
      <c r="M831"/>
      <c r="N831"/>
      <c r="P831"/>
      <c r="S831"/>
      <c r="U831"/>
      <c r="V831"/>
      <c r="X831"/>
      <c r="Y831"/>
      <c r="Z831"/>
    </row>
    <row r="832" spans="9:26" x14ac:dyDescent="0.25">
      <c r="I832"/>
      <c r="J832"/>
      <c r="K832"/>
      <c r="M832"/>
      <c r="N832"/>
      <c r="P832"/>
      <c r="S832"/>
      <c r="U832"/>
      <c r="V832"/>
      <c r="X832"/>
      <c r="Y832"/>
      <c r="Z832"/>
    </row>
    <row r="833" spans="9:26" x14ac:dyDescent="0.25">
      <c r="I833"/>
      <c r="J833"/>
      <c r="K833"/>
      <c r="M833"/>
      <c r="N833"/>
      <c r="P833"/>
      <c r="S833"/>
      <c r="U833"/>
      <c r="V833"/>
      <c r="X833"/>
      <c r="Y833"/>
      <c r="Z833"/>
    </row>
    <row r="834" spans="9:26" x14ac:dyDescent="0.25">
      <c r="I834"/>
      <c r="J834"/>
      <c r="K834"/>
      <c r="M834"/>
      <c r="N834"/>
      <c r="P834"/>
      <c r="S834"/>
      <c r="U834"/>
      <c r="V834"/>
      <c r="X834"/>
      <c r="Y834"/>
      <c r="Z834"/>
    </row>
    <row r="835" spans="9:26" x14ac:dyDescent="0.25">
      <c r="I835"/>
      <c r="J835"/>
      <c r="K835"/>
      <c r="M835"/>
      <c r="N835"/>
      <c r="P835"/>
      <c r="S835"/>
      <c r="U835"/>
      <c r="V835"/>
      <c r="X835"/>
      <c r="Y835"/>
      <c r="Z835"/>
    </row>
    <row r="836" spans="9:26" x14ac:dyDescent="0.25">
      <c r="I836"/>
      <c r="J836"/>
      <c r="K836"/>
      <c r="M836"/>
      <c r="N836"/>
      <c r="P836"/>
      <c r="S836"/>
      <c r="U836"/>
      <c r="V836"/>
      <c r="X836"/>
      <c r="Y836"/>
      <c r="Z836"/>
    </row>
    <row r="837" spans="9:26" x14ac:dyDescent="0.25">
      <c r="I837"/>
      <c r="J837"/>
      <c r="K837"/>
      <c r="M837"/>
      <c r="N837"/>
      <c r="P837"/>
      <c r="S837"/>
      <c r="U837"/>
      <c r="V837"/>
      <c r="X837"/>
      <c r="Y837"/>
      <c r="Z837"/>
    </row>
    <row r="838" spans="9:26" x14ac:dyDescent="0.25">
      <c r="I838"/>
      <c r="J838"/>
      <c r="K838"/>
      <c r="M838"/>
      <c r="N838"/>
      <c r="P838"/>
      <c r="S838"/>
      <c r="U838"/>
      <c r="V838"/>
      <c r="X838"/>
      <c r="Y838"/>
      <c r="Z838"/>
    </row>
    <row r="839" spans="9:26" x14ac:dyDescent="0.25">
      <c r="I839"/>
      <c r="J839"/>
      <c r="K839"/>
      <c r="M839"/>
      <c r="N839"/>
      <c r="P839"/>
      <c r="S839"/>
      <c r="U839"/>
      <c r="V839"/>
      <c r="X839"/>
      <c r="Y839"/>
      <c r="Z839"/>
    </row>
    <row r="840" spans="9:26" x14ac:dyDescent="0.25">
      <c r="I840"/>
      <c r="J840"/>
      <c r="K840"/>
      <c r="M840"/>
      <c r="N840"/>
      <c r="P840"/>
      <c r="S840"/>
      <c r="U840"/>
      <c r="V840"/>
      <c r="X840"/>
      <c r="Y840"/>
      <c r="Z840"/>
    </row>
    <row r="841" spans="9:26" x14ac:dyDescent="0.25">
      <c r="I841"/>
      <c r="J841"/>
      <c r="K841"/>
      <c r="M841"/>
      <c r="N841"/>
      <c r="P841"/>
      <c r="S841"/>
      <c r="U841"/>
      <c r="V841"/>
      <c r="X841"/>
      <c r="Y841"/>
      <c r="Z841"/>
    </row>
    <row r="842" spans="9:26" x14ac:dyDescent="0.25">
      <c r="I842"/>
      <c r="J842"/>
      <c r="K842"/>
      <c r="M842"/>
      <c r="N842"/>
      <c r="P842"/>
      <c r="S842"/>
      <c r="U842"/>
      <c r="V842"/>
      <c r="X842"/>
      <c r="Y842"/>
      <c r="Z842"/>
    </row>
    <row r="843" spans="9:26" x14ac:dyDescent="0.25">
      <c r="I843"/>
      <c r="J843"/>
      <c r="K843"/>
      <c r="M843"/>
      <c r="N843"/>
      <c r="P843"/>
      <c r="S843"/>
      <c r="U843"/>
      <c r="V843"/>
      <c r="X843"/>
      <c r="Y843"/>
      <c r="Z843"/>
    </row>
    <row r="844" spans="9:26" x14ac:dyDescent="0.25">
      <c r="I844"/>
      <c r="J844"/>
      <c r="K844"/>
      <c r="M844"/>
      <c r="N844"/>
      <c r="P844"/>
      <c r="S844"/>
      <c r="U844"/>
      <c r="V844"/>
      <c r="X844"/>
      <c r="Y844"/>
      <c r="Z844"/>
    </row>
    <row r="845" spans="9:26" x14ac:dyDescent="0.25">
      <c r="I845"/>
      <c r="J845"/>
      <c r="K845"/>
      <c r="M845"/>
      <c r="N845"/>
      <c r="P845"/>
      <c r="S845"/>
      <c r="U845"/>
      <c r="V845"/>
      <c r="X845"/>
      <c r="Y845"/>
      <c r="Z845"/>
    </row>
    <row r="846" spans="9:26" x14ac:dyDescent="0.25">
      <c r="I846"/>
      <c r="J846"/>
      <c r="K846"/>
      <c r="M846"/>
      <c r="N846"/>
      <c r="P846"/>
      <c r="S846"/>
      <c r="U846"/>
      <c r="V846"/>
      <c r="X846"/>
      <c r="Y846"/>
      <c r="Z846"/>
    </row>
    <row r="847" spans="9:26" x14ac:dyDescent="0.25">
      <c r="I847"/>
      <c r="J847"/>
      <c r="K847"/>
      <c r="M847"/>
      <c r="N847"/>
      <c r="P847"/>
      <c r="S847"/>
      <c r="U847"/>
      <c r="V847"/>
      <c r="X847"/>
      <c r="Y847"/>
      <c r="Z847"/>
    </row>
    <row r="848" spans="9:26" x14ac:dyDescent="0.25">
      <c r="I848"/>
      <c r="J848"/>
      <c r="K848"/>
      <c r="M848"/>
      <c r="N848"/>
      <c r="P848"/>
      <c r="S848"/>
      <c r="U848"/>
      <c r="V848"/>
      <c r="X848"/>
      <c r="Y848"/>
      <c r="Z848"/>
    </row>
    <row r="849" spans="9:26" x14ac:dyDescent="0.25">
      <c r="I849"/>
      <c r="J849"/>
      <c r="K849"/>
      <c r="M849"/>
      <c r="N849"/>
      <c r="P849"/>
      <c r="S849"/>
      <c r="U849"/>
      <c r="V849"/>
      <c r="X849"/>
      <c r="Y849"/>
      <c r="Z849"/>
    </row>
    <row r="850" spans="9:26" x14ac:dyDescent="0.25">
      <c r="I850"/>
      <c r="J850"/>
      <c r="K850"/>
      <c r="M850"/>
      <c r="N850"/>
      <c r="P850"/>
      <c r="S850"/>
      <c r="U850"/>
      <c r="V850"/>
      <c r="X850"/>
      <c r="Y850"/>
      <c r="Z850"/>
    </row>
    <row r="851" spans="9:26" x14ac:dyDescent="0.25">
      <c r="I851"/>
      <c r="J851"/>
      <c r="K851"/>
      <c r="M851"/>
      <c r="N851"/>
      <c r="P851"/>
      <c r="S851"/>
      <c r="U851"/>
      <c r="V851"/>
      <c r="X851"/>
      <c r="Y851"/>
      <c r="Z851"/>
    </row>
    <row r="852" spans="9:26" x14ac:dyDescent="0.25">
      <c r="I852"/>
      <c r="J852"/>
      <c r="K852"/>
      <c r="M852"/>
      <c r="N852"/>
      <c r="P852"/>
      <c r="S852"/>
      <c r="U852"/>
      <c r="V852"/>
      <c r="X852"/>
      <c r="Y852"/>
      <c r="Z852"/>
    </row>
    <row r="853" spans="9:26" x14ac:dyDescent="0.25">
      <c r="I853"/>
      <c r="J853"/>
      <c r="K853"/>
      <c r="M853"/>
      <c r="N853"/>
      <c r="P853"/>
      <c r="S853"/>
      <c r="U853"/>
      <c r="V853"/>
      <c r="X853"/>
      <c r="Y853"/>
      <c r="Z853"/>
    </row>
    <row r="854" spans="9:26" x14ac:dyDescent="0.25">
      <c r="I854"/>
      <c r="J854"/>
      <c r="K854"/>
      <c r="M854"/>
      <c r="N854"/>
      <c r="P854"/>
      <c r="S854"/>
      <c r="U854"/>
      <c r="V854"/>
      <c r="X854"/>
      <c r="Y854"/>
      <c r="Z854"/>
    </row>
    <row r="855" spans="9:26" x14ac:dyDescent="0.25">
      <c r="I855"/>
      <c r="J855"/>
      <c r="K855"/>
      <c r="M855"/>
      <c r="N855"/>
      <c r="P855"/>
      <c r="S855"/>
      <c r="U855"/>
      <c r="V855"/>
      <c r="X855"/>
      <c r="Y855"/>
      <c r="Z855"/>
    </row>
    <row r="856" spans="9:26" x14ac:dyDescent="0.25">
      <c r="I856"/>
      <c r="J856"/>
      <c r="K856"/>
      <c r="M856"/>
      <c r="N856"/>
      <c r="P856"/>
      <c r="S856"/>
      <c r="U856"/>
      <c r="V856"/>
      <c r="X856"/>
      <c r="Y856"/>
      <c r="Z856"/>
    </row>
    <row r="857" spans="9:26" x14ac:dyDescent="0.25">
      <c r="I857"/>
      <c r="J857"/>
      <c r="K857"/>
      <c r="M857"/>
      <c r="N857"/>
      <c r="P857"/>
      <c r="S857"/>
      <c r="U857"/>
      <c r="V857"/>
      <c r="X857"/>
      <c r="Y857"/>
      <c r="Z857"/>
    </row>
    <row r="858" spans="9:26" x14ac:dyDescent="0.25">
      <c r="I858"/>
      <c r="J858"/>
      <c r="K858"/>
      <c r="M858"/>
      <c r="N858"/>
      <c r="P858"/>
      <c r="S858"/>
      <c r="U858"/>
      <c r="V858"/>
      <c r="X858"/>
      <c r="Y858"/>
      <c r="Z858"/>
    </row>
    <row r="859" spans="9:26" x14ac:dyDescent="0.25">
      <c r="I859"/>
      <c r="J859"/>
      <c r="K859"/>
      <c r="M859"/>
      <c r="N859"/>
      <c r="P859"/>
      <c r="S859"/>
      <c r="U859"/>
      <c r="V859"/>
      <c r="X859"/>
      <c r="Y859"/>
      <c r="Z859"/>
    </row>
    <row r="860" spans="9:26" x14ac:dyDescent="0.25">
      <c r="I860"/>
      <c r="J860"/>
      <c r="K860"/>
      <c r="M860"/>
      <c r="N860"/>
      <c r="P860"/>
      <c r="S860"/>
      <c r="U860"/>
      <c r="V860"/>
      <c r="X860"/>
      <c r="Y860"/>
      <c r="Z860"/>
    </row>
    <row r="861" spans="9:26" x14ac:dyDescent="0.25">
      <c r="I861"/>
      <c r="J861"/>
      <c r="K861"/>
      <c r="M861"/>
      <c r="N861"/>
      <c r="P861"/>
      <c r="S861"/>
      <c r="U861"/>
      <c r="V861"/>
      <c r="X861"/>
      <c r="Y861"/>
      <c r="Z861"/>
    </row>
    <row r="862" spans="9:26" x14ac:dyDescent="0.25">
      <c r="I862"/>
      <c r="J862"/>
      <c r="K862"/>
      <c r="M862"/>
      <c r="N862"/>
      <c r="P862"/>
      <c r="S862"/>
      <c r="U862"/>
      <c r="V862"/>
      <c r="X862"/>
      <c r="Y862"/>
      <c r="Z862"/>
    </row>
    <row r="863" spans="9:26" x14ac:dyDescent="0.25">
      <c r="I863"/>
      <c r="J863"/>
      <c r="K863"/>
      <c r="M863"/>
      <c r="N863"/>
      <c r="P863"/>
      <c r="S863"/>
      <c r="U863"/>
      <c r="V863"/>
      <c r="X863"/>
      <c r="Y863"/>
      <c r="Z863"/>
    </row>
    <row r="864" spans="9:26" x14ac:dyDescent="0.25">
      <c r="I864"/>
      <c r="J864"/>
      <c r="K864"/>
      <c r="M864"/>
      <c r="N864"/>
      <c r="P864"/>
      <c r="S864"/>
      <c r="U864"/>
      <c r="V864"/>
      <c r="X864"/>
      <c r="Y864"/>
      <c r="Z864"/>
    </row>
    <row r="865" spans="9:26" x14ac:dyDescent="0.25">
      <c r="I865"/>
      <c r="J865"/>
      <c r="K865"/>
      <c r="M865"/>
      <c r="N865"/>
      <c r="P865"/>
      <c r="S865"/>
      <c r="U865"/>
      <c r="V865"/>
      <c r="X865"/>
      <c r="Y865"/>
      <c r="Z865"/>
    </row>
    <row r="866" spans="9:26" x14ac:dyDescent="0.25">
      <c r="I866"/>
      <c r="J866"/>
      <c r="K866"/>
      <c r="M866"/>
      <c r="N866"/>
      <c r="P866"/>
      <c r="S866"/>
      <c r="U866"/>
      <c r="V866"/>
      <c r="X866"/>
      <c r="Y866"/>
      <c r="Z866"/>
    </row>
    <row r="867" spans="9:26" x14ac:dyDescent="0.25">
      <c r="I867"/>
      <c r="J867"/>
      <c r="K867"/>
      <c r="M867"/>
      <c r="N867"/>
      <c r="P867"/>
      <c r="S867"/>
      <c r="U867"/>
      <c r="V867"/>
      <c r="X867"/>
      <c r="Y867"/>
      <c r="Z867"/>
    </row>
    <row r="868" spans="9:26" x14ac:dyDescent="0.25">
      <c r="I868"/>
      <c r="J868"/>
      <c r="K868"/>
      <c r="M868"/>
      <c r="N868"/>
      <c r="P868"/>
      <c r="S868"/>
      <c r="U868"/>
      <c r="V868"/>
      <c r="X868"/>
      <c r="Y868"/>
      <c r="Z868"/>
    </row>
    <row r="869" spans="9:26" x14ac:dyDescent="0.25">
      <c r="I869"/>
      <c r="J869"/>
      <c r="K869"/>
      <c r="M869"/>
      <c r="N869"/>
      <c r="P869"/>
      <c r="S869"/>
      <c r="U869"/>
      <c r="V869"/>
      <c r="X869"/>
      <c r="Y869"/>
      <c r="Z869"/>
    </row>
    <row r="870" spans="9:26" x14ac:dyDescent="0.25">
      <c r="I870"/>
      <c r="J870"/>
      <c r="K870"/>
      <c r="M870"/>
      <c r="N870"/>
      <c r="P870"/>
      <c r="S870"/>
      <c r="U870"/>
      <c r="V870"/>
      <c r="X870"/>
      <c r="Y870"/>
      <c r="Z870"/>
    </row>
    <row r="871" spans="9:26" x14ac:dyDescent="0.25">
      <c r="I871"/>
      <c r="J871"/>
      <c r="K871"/>
      <c r="M871"/>
      <c r="N871"/>
      <c r="P871"/>
      <c r="S871"/>
      <c r="U871"/>
      <c r="V871"/>
      <c r="X871"/>
      <c r="Y871"/>
      <c r="Z871"/>
    </row>
    <row r="872" spans="9:26" x14ac:dyDescent="0.25">
      <c r="I872"/>
      <c r="J872"/>
      <c r="K872"/>
      <c r="M872"/>
      <c r="N872"/>
      <c r="P872"/>
      <c r="S872"/>
      <c r="U872"/>
      <c r="V872"/>
      <c r="X872"/>
      <c r="Y872"/>
      <c r="Z872"/>
    </row>
    <row r="873" spans="9:26" x14ac:dyDescent="0.25">
      <c r="I873"/>
      <c r="J873"/>
      <c r="K873"/>
      <c r="M873"/>
      <c r="N873"/>
      <c r="P873"/>
      <c r="S873"/>
      <c r="U873"/>
      <c r="V873"/>
      <c r="X873"/>
      <c r="Y873"/>
      <c r="Z873"/>
    </row>
    <row r="874" spans="9:26" x14ac:dyDescent="0.25">
      <c r="I874"/>
      <c r="J874"/>
      <c r="K874"/>
      <c r="M874"/>
      <c r="N874"/>
      <c r="P874"/>
      <c r="S874"/>
      <c r="U874"/>
      <c r="V874"/>
      <c r="X874"/>
      <c r="Y874"/>
      <c r="Z874"/>
    </row>
    <row r="875" spans="9:26" x14ac:dyDescent="0.25">
      <c r="I875"/>
      <c r="J875"/>
      <c r="K875"/>
      <c r="M875"/>
      <c r="N875"/>
      <c r="P875"/>
      <c r="S875"/>
      <c r="U875"/>
      <c r="V875"/>
      <c r="X875"/>
      <c r="Y875"/>
      <c r="Z875"/>
    </row>
    <row r="876" spans="9:26" x14ac:dyDescent="0.25">
      <c r="I876"/>
      <c r="J876"/>
      <c r="K876"/>
      <c r="M876"/>
      <c r="N876"/>
      <c r="P876"/>
      <c r="S876"/>
      <c r="U876"/>
      <c r="V876"/>
      <c r="X876"/>
      <c r="Y876"/>
      <c r="Z876"/>
    </row>
    <row r="877" spans="9:26" x14ac:dyDescent="0.25">
      <c r="I877"/>
      <c r="J877"/>
      <c r="K877"/>
      <c r="M877"/>
      <c r="N877"/>
      <c r="P877"/>
      <c r="S877"/>
      <c r="U877"/>
      <c r="V877"/>
      <c r="X877"/>
      <c r="Y877"/>
      <c r="Z877"/>
    </row>
    <row r="878" spans="9:26" x14ac:dyDescent="0.25">
      <c r="I878"/>
      <c r="J878"/>
      <c r="K878"/>
      <c r="M878"/>
      <c r="N878"/>
      <c r="P878"/>
      <c r="S878"/>
      <c r="U878"/>
      <c r="V878"/>
      <c r="X878"/>
      <c r="Y878"/>
      <c r="Z878"/>
    </row>
    <row r="879" spans="9:26" x14ac:dyDescent="0.25">
      <c r="I879"/>
      <c r="J879"/>
      <c r="K879"/>
      <c r="M879"/>
      <c r="N879"/>
      <c r="P879"/>
      <c r="S879"/>
      <c r="U879"/>
      <c r="V879"/>
      <c r="X879"/>
      <c r="Y879"/>
      <c r="Z879"/>
    </row>
    <row r="880" spans="9:26" x14ac:dyDescent="0.25">
      <c r="I880"/>
      <c r="J880"/>
      <c r="K880"/>
      <c r="M880"/>
      <c r="N880"/>
      <c r="P880"/>
      <c r="S880"/>
      <c r="U880"/>
      <c r="V880"/>
      <c r="X880"/>
      <c r="Y880"/>
      <c r="Z880"/>
    </row>
    <row r="881" spans="9:26" x14ac:dyDescent="0.25">
      <c r="I881"/>
      <c r="J881"/>
      <c r="K881"/>
      <c r="M881"/>
      <c r="N881"/>
      <c r="P881"/>
      <c r="S881"/>
      <c r="U881"/>
      <c r="V881"/>
      <c r="X881"/>
      <c r="Y881"/>
      <c r="Z881"/>
    </row>
    <row r="882" spans="9:26" x14ac:dyDescent="0.25">
      <c r="I882"/>
      <c r="J882"/>
      <c r="K882"/>
      <c r="M882"/>
      <c r="N882"/>
      <c r="P882"/>
      <c r="S882"/>
      <c r="U882"/>
      <c r="V882"/>
      <c r="X882"/>
      <c r="Y882"/>
      <c r="Z882"/>
    </row>
    <row r="883" spans="9:26" x14ac:dyDescent="0.25">
      <c r="I883"/>
      <c r="J883"/>
      <c r="K883"/>
      <c r="M883"/>
      <c r="N883"/>
      <c r="P883"/>
      <c r="S883"/>
      <c r="U883"/>
      <c r="V883"/>
      <c r="X883"/>
      <c r="Y883"/>
      <c r="Z883"/>
    </row>
    <row r="884" spans="9:26" x14ac:dyDescent="0.25">
      <c r="I884"/>
      <c r="J884"/>
      <c r="K884"/>
      <c r="M884"/>
      <c r="N884"/>
      <c r="P884"/>
      <c r="S884"/>
      <c r="U884"/>
      <c r="V884"/>
      <c r="X884"/>
      <c r="Y884"/>
      <c r="Z884"/>
    </row>
    <row r="885" spans="9:26" x14ac:dyDescent="0.25">
      <c r="I885"/>
      <c r="J885"/>
      <c r="K885"/>
      <c r="M885"/>
      <c r="N885"/>
      <c r="P885"/>
      <c r="S885"/>
      <c r="U885"/>
      <c r="V885"/>
      <c r="X885"/>
      <c r="Y885"/>
      <c r="Z885"/>
    </row>
    <row r="886" spans="9:26" x14ac:dyDescent="0.25">
      <c r="I886"/>
      <c r="J886"/>
      <c r="K886"/>
      <c r="M886"/>
      <c r="N886"/>
      <c r="P886"/>
      <c r="S886"/>
      <c r="U886"/>
      <c r="V886"/>
      <c r="X886"/>
      <c r="Y886"/>
      <c r="Z886"/>
    </row>
    <row r="887" spans="9:26" x14ac:dyDescent="0.25">
      <c r="I887"/>
      <c r="J887"/>
      <c r="K887"/>
      <c r="M887"/>
      <c r="N887"/>
      <c r="P887"/>
      <c r="S887"/>
      <c r="U887"/>
      <c r="V887"/>
      <c r="X887"/>
      <c r="Y887"/>
      <c r="Z887"/>
    </row>
    <row r="888" spans="9:26" x14ac:dyDescent="0.25">
      <c r="I888"/>
      <c r="J888"/>
      <c r="K888"/>
      <c r="M888"/>
      <c r="N888"/>
      <c r="P888"/>
      <c r="S888"/>
      <c r="U888"/>
      <c r="V888"/>
      <c r="X888"/>
      <c r="Y888"/>
      <c r="Z888"/>
    </row>
    <row r="889" spans="9:26" x14ac:dyDescent="0.25">
      <c r="I889"/>
      <c r="J889"/>
      <c r="K889"/>
      <c r="M889"/>
      <c r="N889"/>
      <c r="P889"/>
      <c r="S889"/>
      <c r="U889"/>
      <c r="V889"/>
      <c r="X889"/>
      <c r="Y889"/>
      <c r="Z889"/>
    </row>
    <row r="890" spans="9:26" x14ac:dyDescent="0.25">
      <c r="I890"/>
      <c r="J890"/>
      <c r="K890"/>
      <c r="M890"/>
      <c r="N890"/>
      <c r="P890"/>
      <c r="S890"/>
      <c r="U890"/>
      <c r="V890"/>
      <c r="X890"/>
      <c r="Y890"/>
      <c r="Z890"/>
    </row>
    <row r="891" spans="9:26" x14ac:dyDescent="0.25">
      <c r="I891"/>
      <c r="J891"/>
      <c r="K891"/>
      <c r="M891"/>
      <c r="N891"/>
      <c r="P891"/>
      <c r="S891"/>
      <c r="U891"/>
      <c r="V891"/>
      <c r="X891"/>
      <c r="Y891"/>
      <c r="Z891"/>
    </row>
    <row r="892" spans="9:26" x14ac:dyDescent="0.25">
      <c r="I892"/>
      <c r="J892"/>
      <c r="K892"/>
      <c r="M892"/>
      <c r="N892"/>
      <c r="P892"/>
      <c r="S892"/>
      <c r="U892"/>
      <c r="V892"/>
      <c r="X892"/>
      <c r="Y892"/>
      <c r="Z892"/>
    </row>
    <row r="893" spans="9:26" x14ac:dyDescent="0.25">
      <c r="I893"/>
      <c r="J893"/>
      <c r="K893"/>
      <c r="M893"/>
      <c r="N893"/>
      <c r="P893"/>
      <c r="S893"/>
      <c r="U893"/>
      <c r="V893"/>
      <c r="X893"/>
      <c r="Y893"/>
      <c r="Z893"/>
    </row>
    <row r="894" spans="9:26" x14ac:dyDescent="0.25">
      <c r="I894"/>
      <c r="J894"/>
      <c r="K894"/>
      <c r="M894"/>
      <c r="N894"/>
      <c r="P894"/>
      <c r="S894"/>
      <c r="U894"/>
      <c r="V894"/>
      <c r="X894"/>
      <c r="Y894"/>
      <c r="Z894"/>
    </row>
    <row r="895" spans="9:26" x14ac:dyDescent="0.25">
      <c r="I895"/>
      <c r="J895"/>
      <c r="K895"/>
      <c r="M895"/>
      <c r="N895"/>
      <c r="P895"/>
      <c r="S895"/>
      <c r="U895"/>
      <c r="V895"/>
      <c r="X895"/>
      <c r="Y895"/>
      <c r="Z895"/>
    </row>
    <row r="896" spans="9:26" x14ac:dyDescent="0.25">
      <c r="I896"/>
      <c r="J896"/>
      <c r="K896"/>
      <c r="M896"/>
      <c r="N896"/>
      <c r="P896"/>
      <c r="S896"/>
      <c r="U896"/>
      <c r="V896"/>
      <c r="X896"/>
      <c r="Y896"/>
      <c r="Z896"/>
    </row>
    <row r="897" spans="9:26" x14ac:dyDescent="0.25">
      <c r="I897"/>
      <c r="J897"/>
      <c r="K897"/>
      <c r="M897"/>
      <c r="N897"/>
      <c r="P897"/>
      <c r="S897"/>
      <c r="U897"/>
      <c r="V897"/>
      <c r="X897"/>
      <c r="Y897"/>
      <c r="Z897"/>
    </row>
    <row r="898" spans="9:26" x14ac:dyDescent="0.25">
      <c r="I898"/>
      <c r="J898"/>
      <c r="K898"/>
      <c r="M898"/>
      <c r="N898"/>
      <c r="P898"/>
      <c r="S898"/>
      <c r="U898"/>
      <c r="V898"/>
      <c r="X898"/>
      <c r="Y898"/>
      <c r="Z898"/>
    </row>
    <row r="899" spans="9:26" x14ac:dyDescent="0.25">
      <c r="I899"/>
      <c r="J899"/>
      <c r="K899"/>
      <c r="M899"/>
      <c r="N899"/>
      <c r="P899"/>
      <c r="S899"/>
      <c r="U899"/>
      <c r="V899"/>
      <c r="X899"/>
      <c r="Y899"/>
      <c r="Z899"/>
    </row>
    <row r="900" spans="9:26" x14ac:dyDescent="0.25">
      <c r="I900"/>
      <c r="J900"/>
      <c r="K900"/>
      <c r="M900"/>
      <c r="N900"/>
      <c r="P900"/>
      <c r="S900"/>
      <c r="U900"/>
      <c r="V900"/>
      <c r="X900"/>
      <c r="Y900"/>
      <c r="Z900"/>
    </row>
    <row r="901" spans="9:26" x14ac:dyDescent="0.25">
      <c r="I901"/>
      <c r="J901"/>
      <c r="K901"/>
      <c r="M901"/>
      <c r="N901"/>
      <c r="P901"/>
      <c r="S901"/>
      <c r="U901"/>
      <c r="V901"/>
      <c r="X901"/>
      <c r="Y901"/>
      <c r="Z901"/>
    </row>
    <row r="902" spans="9:26" x14ac:dyDescent="0.25">
      <c r="I902"/>
      <c r="J902"/>
      <c r="K902"/>
      <c r="M902"/>
      <c r="N902"/>
      <c r="P902"/>
      <c r="S902"/>
      <c r="U902"/>
      <c r="V902"/>
      <c r="X902"/>
      <c r="Y902"/>
      <c r="Z902"/>
    </row>
    <row r="903" spans="9:26" x14ac:dyDescent="0.25">
      <c r="I903"/>
      <c r="J903"/>
      <c r="K903"/>
      <c r="M903"/>
      <c r="N903"/>
      <c r="P903"/>
      <c r="S903"/>
      <c r="U903"/>
      <c r="V903"/>
      <c r="X903"/>
      <c r="Y903"/>
      <c r="Z903"/>
    </row>
    <row r="904" spans="9:26" x14ac:dyDescent="0.25">
      <c r="I904"/>
      <c r="J904"/>
      <c r="K904"/>
      <c r="M904"/>
      <c r="N904"/>
      <c r="P904"/>
      <c r="S904"/>
      <c r="U904"/>
      <c r="V904"/>
      <c r="X904"/>
      <c r="Y904"/>
      <c r="Z904"/>
    </row>
    <row r="905" spans="9:26" x14ac:dyDescent="0.25">
      <c r="I905"/>
      <c r="J905"/>
      <c r="K905"/>
      <c r="M905"/>
      <c r="N905"/>
      <c r="P905"/>
      <c r="S905"/>
      <c r="U905"/>
      <c r="V905"/>
      <c r="X905"/>
      <c r="Y905"/>
      <c r="Z905"/>
    </row>
    <row r="906" spans="9:26" x14ac:dyDescent="0.25">
      <c r="I906"/>
      <c r="J906"/>
      <c r="K906"/>
      <c r="M906"/>
      <c r="N906"/>
      <c r="P906"/>
      <c r="S906"/>
      <c r="U906"/>
      <c r="V906"/>
      <c r="X906"/>
      <c r="Y906"/>
      <c r="Z906"/>
    </row>
    <row r="907" spans="9:26" x14ac:dyDescent="0.25">
      <c r="I907"/>
      <c r="J907"/>
      <c r="K907"/>
      <c r="M907"/>
      <c r="N907"/>
      <c r="P907"/>
      <c r="S907"/>
      <c r="U907"/>
      <c r="V907"/>
      <c r="X907"/>
      <c r="Y907"/>
      <c r="Z907"/>
    </row>
    <row r="908" spans="9:26" x14ac:dyDescent="0.25">
      <c r="I908"/>
      <c r="J908"/>
      <c r="K908"/>
      <c r="M908"/>
      <c r="N908"/>
      <c r="P908"/>
      <c r="S908"/>
      <c r="U908"/>
      <c r="V908"/>
      <c r="X908"/>
      <c r="Y908"/>
      <c r="Z908"/>
    </row>
    <row r="909" spans="9:26" x14ac:dyDescent="0.25">
      <c r="I909"/>
      <c r="J909"/>
      <c r="K909"/>
      <c r="M909"/>
      <c r="N909"/>
      <c r="P909"/>
      <c r="S909"/>
      <c r="U909"/>
      <c r="V909"/>
      <c r="X909"/>
      <c r="Y909"/>
      <c r="Z909"/>
    </row>
    <row r="910" spans="9:26" x14ac:dyDescent="0.25">
      <c r="I910"/>
      <c r="J910"/>
      <c r="K910"/>
      <c r="M910"/>
      <c r="N910"/>
      <c r="P910"/>
      <c r="S910"/>
      <c r="U910"/>
      <c r="V910"/>
      <c r="X910"/>
      <c r="Y910"/>
      <c r="Z910"/>
    </row>
    <row r="911" spans="9:26" x14ac:dyDescent="0.25">
      <c r="I911"/>
      <c r="J911"/>
      <c r="K911"/>
      <c r="M911"/>
      <c r="N911"/>
      <c r="P911"/>
      <c r="S911"/>
      <c r="U911"/>
      <c r="V911"/>
      <c r="X911"/>
      <c r="Y911"/>
      <c r="Z911"/>
    </row>
    <row r="912" spans="9:26" x14ac:dyDescent="0.25">
      <c r="I912"/>
      <c r="J912"/>
      <c r="K912"/>
      <c r="M912"/>
      <c r="N912"/>
      <c r="P912"/>
      <c r="S912"/>
      <c r="U912"/>
      <c r="V912"/>
      <c r="X912"/>
      <c r="Y912"/>
      <c r="Z912"/>
    </row>
    <row r="913" spans="9:26" x14ac:dyDescent="0.25">
      <c r="I913"/>
      <c r="J913"/>
      <c r="K913"/>
      <c r="M913"/>
      <c r="N913"/>
      <c r="P913"/>
      <c r="S913"/>
      <c r="U913"/>
      <c r="V913"/>
      <c r="X913"/>
      <c r="Y913"/>
      <c r="Z913"/>
    </row>
    <row r="914" spans="9:26" x14ac:dyDescent="0.25">
      <c r="I914"/>
      <c r="J914"/>
      <c r="K914"/>
      <c r="M914"/>
      <c r="N914"/>
      <c r="P914"/>
      <c r="S914"/>
      <c r="U914"/>
      <c r="V914"/>
      <c r="X914"/>
      <c r="Y914"/>
      <c r="Z914"/>
    </row>
    <row r="915" spans="9:26" x14ac:dyDescent="0.25">
      <c r="I915"/>
      <c r="J915"/>
      <c r="K915"/>
      <c r="M915"/>
      <c r="N915"/>
      <c r="P915"/>
      <c r="S915"/>
      <c r="U915"/>
      <c r="V915"/>
      <c r="X915"/>
      <c r="Y915"/>
      <c r="Z915"/>
    </row>
    <row r="916" spans="9:26" x14ac:dyDescent="0.25">
      <c r="I916"/>
      <c r="J916"/>
      <c r="K916"/>
      <c r="M916"/>
      <c r="N916"/>
      <c r="P916"/>
      <c r="S916"/>
      <c r="U916"/>
      <c r="V916"/>
      <c r="X916"/>
      <c r="Y916"/>
      <c r="Z916"/>
    </row>
    <row r="917" spans="9:26" x14ac:dyDescent="0.25">
      <c r="I917"/>
      <c r="J917"/>
      <c r="K917"/>
      <c r="M917"/>
      <c r="N917"/>
      <c r="P917"/>
      <c r="S917"/>
      <c r="U917"/>
      <c r="V917"/>
      <c r="X917"/>
      <c r="Y917"/>
      <c r="Z917"/>
    </row>
    <row r="918" spans="9:26" x14ac:dyDescent="0.25">
      <c r="I918"/>
      <c r="J918"/>
      <c r="K918"/>
      <c r="M918"/>
      <c r="N918"/>
      <c r="P918"/>
      <c r="S918"/>
      <c r="U918"/>
      <c r="V918"/>
      <c r="X918"/>
      <c r="Y918"/>
      <c r="Z918"/>
    </row>
    <row r="919" spans="9:26" x14ac:dyDescent="0.25">
      <c r="I919"/>
      <c r="J919"/>
      <c r="K919"/>
      <c r="M919"/>
      <c r="N919"/>
      <c r="P919"/>
      <c r="S919"/>
      <c r="U919"/>
      <c r="V919"/>
      <c r="X919"/>
      <c r="Y919"/>
      <c r="Z919"/>
    </row>
    <row r="920" spans="9:26" x14ac:dyDescent="0.25">
      <c r="I920"/>
      <c r="J920"/>
      <c r="K920"/>
      <c r="M920"/>
      <c r="N920"/>
      <c r="P920"/>
      <c r="S920"/>
      <c r="U920"/>
      <c r="V920"/>
      <c r="X920"/>
      <c r="Y920"/>
      <c r="Z920"/>
    </row>
    <row r="921" spans="9:26" x14ac:dyDescent="0.25">
      <c r="I921"/>
      <c r="J921"/>
      <c r="K921"/>
      <c r="M921"/>
      <c r="N921"/>
      <c r="P921"/>
      <c r="S921"/>
      <c r="U921"/>
      <c r="V921"/>
      <c r="X921"/>
      <c r="Y921"/>
      <c r="Z921"/>
    </row>
    <row r="922" spans="9:26" x14ac:dyDescent="0.25">
      <c r="I922"/>
      <c r="J922"/>
      <c r="K922"/>
      <c r="M922"/>
      <c r="N922"/>
      <c r="P922"/>
      <c r="S922"/>
      <c r="U922"/>
      <c r="V922"/>
      <c r="X922"/>
      <c r="Y922"/>
      <c r="Z922"/>
    </row>
    <row r="923" spans="9:26" x14ac:dyDescent="0.25">
      <c r="I923"/>
      <c r="J923"/>
      <c r="K923"/>
      <c r="M923"/>
      <c r="N923"/>
      <c r="P923"/>
      <c r="S923"/>
      <c r="U923"/>
      <c r="V923"/>
      <c r="X923"/>
      <c r="Y923"/>
      <c r="Z923"/>
    </row>
    <row r="924" spans="9:26" x14ac:dyDescent="0.25">
      <c r="I924"/>
      <c r="J924"/>
      <c r="K924"/>
      <c r="M924"/>
      <c r="N924"/>
      <c r="P924"/>
      <c r="S924"/>
      <c r="U924"/>
      <c r="V924"/>
      <c r="X924"/>
      <c r="Y924"/>
      <c r="Z924"/>
    </row>
    <row r="925" spans="9:26" x14ac:dyDescent="0.25">
      <c r="I925"/>
      <c r="J925"/>
      <c r="K925"/>
      <c r="M925"/>
      <c r="N925"/>
      <c r="P925"/>
      <c r="S925"/>
      <c r="U925"/>
      <c r="V925"/>
      <c r="X925"/>
      <c r="Y925"/>
      <c r="Z925"/>
    </row>
  </sheetData>
  <sortState xmlns:xlrd2="http://schemas.microsoft.com/office/spreadsheetml/2017/richdata2" ref="E8:F19">
    <sortCondition descending="1" ref="F8:F19"/>
  </sortState>
  <mergeCells count="16">
    <mergeCell ref="AD5:AI5"/>
    <mergeCell ref="B2:K3"/>
    <mergeCell ref="B5:G5"/>
    <mergeCell ref="I5:N5"/>
    <mergeCell ref="P5:U5"/>
    <mergeCell ref="W5:AB5"/>
    <mergeCell ref="W6:Y6"/>
    <mergeCell ref="Z6:AB6"/>
    <mergeCell ref="AD6:AF6"/>
    <mergeCell ref="AG6:AI6"/>
    <mergeCell ref="B6:D6"/>
    <mergeCell ref="E6:G6"/>
    <mergeCell ref="I6:K6"/>
    <mergeCell ref="L6:N6"/>
    <mergeCell ref="P6:R6"/>
    <mergeCell ref="S6:U6"/>
  </mergeCells>
  <conditionalFormatting sqref="B8:C19">
    <cfRule type="expression" dxfId="54" priority="40">
      <formula>AND($C8 &lt; $C$22, $C8 &gt; $C$24)</formula>
    </cfRule>
    <cfRule type="expression" dxfId="53" priority="39">
      <formula>$C8 &gt; $C$25</formula>
    </cfRule>
    <cfRule type="expression" dxfId="52" priority="38">
      <formula>$C8 &lt; $C$24</formula>
    </cfRule>
    <cfRule type="expression" dxfId="51" priority="37">
      <formula>AND($C8 &gt; $C$22, $C8 &lt; $C$25)</formula>
    </cfRule>
  </conditionalFormatting>
  <conditionalFormatting sqref="E8:F19">
    <cfRule type="expression" dxfId="50" priority="36">
      <formula>$F8 &gt; $F$25</formula>
    </cfRule>
    <cfRule type="expression" dxfId="49" priority="35">
      <formula>$F8 &lt; $F$24</formula>
    </cfRule>
    <cfRule type="expression" dxfId="48" priority="34">
      <formula>AND( $F8 &lt;$F$25, $F8 &gt; $F$22)</formula>
    </cfRule>
    <cfRule type="expression" dxfId="47" priority="33">
      <formula>AND($F8&lt; $F$22, $F8 &gt; $F$24)</formula>
    </cfRule>
  </conditionalFormatting>
  <conditionalFormatting sqref="I8:J19">
    <cfRule type="expression" dxfId="46" priority="32">
      <formula>AND($C8 &lt; $C$22, $C8 &gt; $C$24)</formula>
    </cfRule>
    <cfRule type="expression" dxfId="45" priority="31">
      <formula>$C8 &gt; $C$25</formula>
    </cfRule>
    <cfRule type="expression" dxfId="44" priority="30">
      <formula>$C8 &lt; $C$24</formula>
    </cfRule>
    <cfRule type="expression" dxfId="43" priority="29">
      <formula>AND($C8 &gt; $C$22, $C8 &lt; $C$25)</formula>
    </cfRule>
  </conditionalFormatting>
  <conditionalFormatting sqref="L8:M19">
    <cfRule type="expression" dxfId="42" priority="28">
      <formula>$F8 &gt; $F$25</formula>
    </cfRule>
    <cfRule type="expression" dxfId="41" priority="27">
      <formula>$F8 &lt; $F$24</formula>
    </cfRule>
    <cfRule type="expression" dxfId="40" priority="26">
      <formula>AND( $F8 &lt;$F$25, $F8 &gt; $F$22)</formula>
    </cfRule>
    <cfRule type="expression" dxfId="39" priority="25">
      <formula>AND($F8&lt; $F$22, $F8 &gt; $F$24)</formula>
    </cfRule>
  </conditionalFormatting>
  <conditionalFormatting sqref="P8:Q19">
    <cfRule type="expression" dxfId="38" priority="21">
      <formula>AND($C8 &gt; $C$22, $C8 &lt; $C$25)</formula>
    </cfRule>
    <cfRule type="expression" dxfId="37" priority="22">
      <formula>$C8 &lt; $C$24</formula>
    </cfRule>
    <cfRule type="expression" dxfId="36" priority="23">
      <formula>$C8 &gt; $C$25</formula>
    </cfRule>
    <cfRule type="expression" dxfId="35" priority="24">
      <formula>AND($C8 &lt; $C$22, $C8 &gt; $C$24)</formula>
    </cfRule>
  </conditionalFormatting>
  <conditionalFormatting sqref="S8:T19">
    <cfRule type="expression" dxfId="34" priority="20">
      <formula>$F8 &gt; $F$25</formula>
    </cfRule>
    <cfRule type="expression" dxfId="33" priority="19">
      <formula>$F8 &lt; $F$24</formula>
    </cfRule>
    <cfRule type="expression" dxfId="32" priority="18">
      <formula>AND( $F8 &lt;$F$25, $F8 &gt; $F$22)</formula>
    </cfRule>
    <cfRule type="expression" dxfId="31" priority="17">
      <formula>AND($F8&lt; $F$22, $F8 &gt; $F$24)</formula>
    </cfRule>
  </conditionalFormatting>
  <conditionalFormatting sqref="W8:X19">
    <cfRule type="expression" dxfId="30" priority="16">
      <formula>AND($C8 &lt; $C$22, $C8 &gt; $C$24)</formula>
    </cfRule>
    <cfRule type="expression" dxfId="29" priority="15">
      <formula>$C8 &gt; $C$25</formula>
    </cfRule>
    <cfRule type="expression" dxfId="28" priority="14">
      <formula>$C8 &lt; $C$24</formula>
    </cfRule>
    <cfRule type="expression" dxfId="27" priority="13">
      <formula>AND($C8 &gt; $C$22, $C8 &lt; $C$25)</formula>
    </cfRule>
  </conditionalFormatting>
  <conditionalFormatting sqref="Z8:AA19">
    <cfRule type="expression" dxfId="26" priority="12">
      <formula>$F8 &gt; $F$25</formula>
    </cfRule>
    <cfRule type="expression" dxfId="25" priority="11">
      <formula>$F8 &lt; $F$24</formula>
    </cfRule>
    <cfRule type="expression" dxfId="24" priority="10">
      <formula>AND( $F8 &lt;$F$25, $F8 &gt; $F$22)</formula>
    </cfRule>
    <cfRule type="expression" dxfId="23" priority="9">
      <formula>AND($F8&lt; $F$22, $F8 &gt; $F$24)</formula>
    </cfRule>
  </conditionalFormatting>
  <conditionalFormatting sqref="AD8:AE19">
    <cfRule type="expression" dxfId="22" priority="5">
      <formula>AND($C8 &gt; $C$22, $C8 &lt; $C$25)</formula>
    </cfRule>
    <cfRule type="expression" dxfId="21" priority="8">
      <formula>AND($C8 &lt; $C$22, $C8 &gt; $C$24)</formula>
    </cfRule>
    <cfRule type="expression" dxfId="20" priority="7">
      <formula>$C8 &gt; $C$25</formula>
    </cfRule>
    <cfRule type="expression" dxfId="19" priority="6">
      <formula>$C8 &lt; $C$24</formula>
    </cfRule>
  </conditionalFormatting>
  <conditionalFormatting sqref="AG8:AH19">
    <cfRule type="expression" dxfId="18" priority="2">
      <formula>AND( $F8 &lt;$F$25, $F8 &gt; $F$22)</formula>
    </cfRule>
    <cfRule type="expression" dxfId="17" priority="3">
      <formula>$F8 &lt; $F$24</formula>
    </cfRule>
    <cfRule type="expression" dxfId="16" priority="4">
      <formula>$F8 &gt; $F$25</formula>
    </cfRule>
    <cfRule type="expression" dxfId="15" priority="1">
      <formula>AND($F8&lt; $F$22, $F8 &gt; $F$24)</formula>
    </cfRule>
  </conditionalFormatting>
  <pageMargins left="0.7" right="0.7" top="0.75" bottom="0.75" header="0.3" footer="0.3"/>
  <pageSetup orientation="portrait" horizontalDpi="300" verticalDpi="3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873FD-6337-454A-AD2A-961563F0204F}">
  <dimension ref="A1:M12"/>
  <sheetViews>
    <sheetView workbookViewId="0"/>
  </sheetViews>
  <sheetFormatPr defaultColWidth="8.7109375" defaultRowHeight="15" x14ac:dyDescent="0.25"/>
  <cols>
    <col min="1" max="16384" width="8.7109375" style="124"/>
  </cols>
  <sheetData>
    <row r="1" spans="1:13" x14ac:dyDescent="0.25">
      <c r="A1" s="278" t="s">
        <v>5142</v>
      </c>
    </row>
    <row r="2" spans="1:13" x14ac:dyDescent="0.25">
      <c r="A2" s="294"/>
      <c r="B2" s="294"/>
      <c r="C2" s="294"/>
      <c r="D2" s="294"/>
      <c r="E2" s="294"/>
      <c r="F2" s="295" t="s">
        <v>5127</v>
      </c>
      <c r="G2" s="294"/>
      <c r="H2" s="294"/>
      <c r="I2" s="294"/>
      <c r="J2" s="294"/>
      <c r="K2" s="294"/>
      <c r="L2" s="294"/>
      <c r="M2" s="294"/>
    </row>
    <row r="3" spans="1:13" x14ac:dyDescent="0.25">
      <c r="A3" s="124" t="s">
        <v>5106</v>
      </c>
      <c r="B3" s="124">
        <v>1</v>
      </c>
      <c r="C3" s="124">
        <v>2</v>
      </c>
      <c r="D3" s="124">
        <v>3</v>
      </c>
      <c r="E3" s="124">
        <v>4</v>
      </c>
      <c r="F3" s="124">
        <v>5</v>
      </c>
      <c r="G3" s="124">
        <v>6</v>
      </c>
      <c r="H3" s="124">
        <v>7</v>
      </c>
      <c r="I3" s="124">
        <v>8</v>
      </c>
      <c r="J3" s="124">
        <v>9</v>
      </c>
      <c r="K3" s="124">
        <v>10</v>
      </c>
      <c r="L3" s="124">
        <v>11</v>
      </c>
      <c r="M3" s="124">
        <v>12</v>
      </c>
    </row>
    <row r="4" spans="1:13" x14ac:dyDescent="0.25">
      <c r="A4" s="170" t="s">
        <v>224</v>
      </c>
      <c r="B4" s="170">
        <v>0.7173439362648667</v>
      </c>
      <c r="C4" s="170">
        <v>0.69170379667372484</v>
      </c>
      <c r="D4" s="170">
        <v>0.66201309125311159</v>
      </c>
      <c r="E4" s="170">
        <v>0.78652916873001111</v>
      </c>
      <c r="F4" s="170">
        <v>0.72273781964948869</v>
      </c>
      <c r="G4" s="170">
        <v>0.66401436173681938</v>
      </c>
      <c r="H4" s="170">
        <v>0.7915819524072345</v>
      </c>
      <c r="I4" s="170">
        <v>0.66287973562718883</v>
      </c>
      <c r="J4" s="170">
        <v>0.80897396109155972</v>
      </c>
      <c r="K4" s="170">
        <v>0.75274149279083502</v>
      </c>
      <c r="L4" s="170">
        <v>0.63689120082279715</v>
      </c>
      <c r="M4" s="170">
        <v>0.53723228630439834</v>
      </c>
    </row>
    <row r="5" spans="1:13" x14ac:dyDescent="0.25">
      <c r="A5" s="170" t="s">
        <v>5110</v>
      </c>
      <c r="B5" s="170">
        <v>0.71734392642974854</v>
      </c>
      <c r="C5" s="170">
        <v>0.69170379638671875</v>
      </c>
      <c r="D5" s="170">
        <v>0.66201311349868774</v>
      </c>
      <c r="E5" s="170">
        <v>0.78652918338775635</v>
      </c>
      <c r="F5" s="170">
        <v>0.72273784875869751</v>
      </c>
      <c r="G5" s="170">
        <v>0.66401433944702148</v>
      </c>
      <c r="H5" s="170">
        <v>0.79158192873001099</v>
      </c>
      <c r="I5" s="170">
        <v>0.66287976503372192</v>
      </c>
      <c r="J5" s="170">
        <v>0.80897396802902222</v>
      </c>
      <c r="K5" s="170">
        <v>0.75274151563644409</v>
      </c>
      <c r="L5" s="170">
        <v>0.63689118623733521</v>
      </c>
      <c r="M5" s="170">
        <v>0.53723227977752686</v>
      </c>
    </row>
    <row r="6" spans="1:13" x14ac:dyDescent="0.25">
      <c r="A6" s="294"/>
      <c r="B6" s="294"/>
      <c r="C6" s="294"/>
      <c r="D6" s="294"/>
      <c r="E6" s="294"/>
      <c r="F6" s="294"/>
      <c r="G6" s="294"/>
      <c r="H6" s="294"/>
      <c r="I6" s="294"/>
      <c r="J6" s="294"/>
      <c r="K6" s="294"/>
      <c r="L6" s="294"/>
      <c r="M6" s="294"/>
    </row>
    <row r="7" spans="1:13" x14ac:dyDescent="0.25">
      <c r="F7" s="278" t="s">
        <v>5128</v>
      </c>
    </row>
    <row r="8" spans="1:13" x14ac:dyDescent="0.25">
      <c r="A8" s="124" t="s">
        <v>5106</v>
      </c>
      <c r="B8" s="124">
        <v>1</v>
      </c>
      <c r="C8" s="124">
        <v>2</v>
      </c>
      <c r="D8" s="124">
        <v>3</v>
      </c>
      <c r="E8" s="124">
        <v>4</v>
      </c>
      <c r="F8" s="124">
        <v>5</v>
      </c>
      <c r="G8" s="124">
        <v>6</v>
      </c>
      <c r="H8" s="124">
        <v>7</v>
      </c>
      <c r="I8" s="124">
        <v>8</v>
      </c>
      <c r="J8" s="124">
        <v>9</v>
      </c>
      <c r="K8" s="124">
        <v>10</v>
      </c>
      <c r="L8" s="124">
        <v>11</v>
      </c>
      <c r="M8" s="124">
        <v>12</v>
      </c>
    </row>
    <row r="9" spans="1:13" x14ac:dyDescent="0.25">
      <c r="A9" s="170" t="s">
        <v>224</v>
      </c>
      <c r="B9" s="170">
        <v>0.64598623853211012</v>
      </c>
      <c r="C9" s="170">
        <v>0.83408881881487318</v>
      </c>
      <c r="D9" s="170">
        <v>0.78050595238095233</v>
      </c>
      <c r="E9" s="170">
        <v>0.64609272068511192</v>
      </c>
      <c r="F9" s="170">
        <v>0.75440338528573825</v>
      </c>
      <c r="G9" s="170">
        <v>0.68181818181818188</v>
      </c>
      <c r="H9" s="170">
        <v>0.85449735449735442</v>
      </c>
      <c r="I9" s="170">
        <v>0.72592362834298318</v>
      </c>
      <c r="J9" s="170">
        <v>0.80297619047619051</v>
      </c>
      <c r="K9" s="170">
        <v>0.88303571428571426</v>
      </c>
      <c r="L9" s="170">
        <v>0.71773255813953485</v>
      </c>
      <c r="M9" s="170">
        <v>0.83244019138755987</v>
      </c>
    </row>
    <row r="10" spans="1:13" x14ac:dyDescent="0.25">
      <c r="A10" s="296" t="s">
        <v>5110</v>
      </c>
      <c r="B10" s="296">
        <v>0.65540498495101929</v>
      </c>
      <c r="C10" s="296">
        <v>0.77623939514160156</v>
      </c>
      <c r="D10" s="296">
        <v>0.98973327875137329</v>
      </c>
      <c r="E10" s="296">
        <v>0.79887890815734863</v>
      </c>
      <c r="F10" s="296">
        <v>0.92813611030578613</v>
      </c>
      <c r="G10" s="296">
        <v>0.61634731292724609</v>
      </c>
      <c r="H10" s="296">
        <v>0.85813242197036743</v>
      </c>
      <c r="I10" s="296">
        <v>0.8844449520111084</v>
      </c>
      <c r="J10" s="296">
        <v>0.91508537530899048</v>
      </c>
      <c r="K10" s="296">
        <v>0.6667943000793457</v>
      </c>
      <c r="L10" s="296">
        <v>0.7199852466583252</v>
      </c>
      <c r="M10" s="296">
        <v>0.59804242849349976</v>
      </c>
    </row>
    <row r="11" spans="1:13" x14ac:dyDescent="0.25">
      <c r="A11" s="170" t="s">
        <v>5129</v>
      </c>
      <c r="B11" s="170">
        <v>-6.1938941478729248E-2</v>
      </c>
      <c r="C11" s="170">
        <v>8.4535598754882813E-2</v>
      </c>
      <c r="D11" s="170">
        <v>0.32772016525268555</v>
      </c>
      <c r="E11" s="170">
        <v>1.2349724769592285E-2</v>
      </c>
      <c r="F11" s="170">
        <v>0.20539826154708862</v>
      </c>
      <c r="G11" s="170">
        <v>-4.7667026519775391E-2</v>
      </c>
      <c r="H11" s="170">
        <v>6.6550493240356445E-2</v>
      </c>
      <c r="I11" s="170">
        <v>0.22156518697738647</v>
      </c>
      <c r="J11" s="170">
        <v>0.10611140727996826</v>
      </c>
      <c r="K11" s="170">
        <v>-8.5947215557098389E-2</v>
      </c>
      <c r="L11" s="170">
        <v>8.309406042098999E-2</v>
      </c>
      <c r="M11" s="170">
        <v>6.08101487159729E-2</v>
      </c>
    </row>
    <row r="12" spans="1:13" ht="15.75" thickBot="1" x14ac:dyDescent="0.3">
      <c r="A12" s="280" t="s">
        <v>5130</v>
      </c>
      <c r="B12" s="280">
        <v>0.98562914133071899</v>
      </c>
      <c r="C12" s="280">
        <v>1.0745252370834351</v>
      </c>
      <c r="D12" s="280">
        <v>0.78860229253768921</v>
      </c>
      <c r="E12" s="280">
        <v>0.80874925851821899</v>
      </c>
      <c r="F12" s="280">
        <v>0.81281548738479614</v>
      </c>
      <c r="G12" s="280">
        <v>1.1062239408493042</v>
      </c>
      <c r="H12" s="280">
        <v>0.99576395750045776</v>
      </c>
      <c r="I12" s="280">
        <v>0.82076746225357056</v>
      </c>
      <c r="J12" s="280">
        <v>0.87748771905899048</v>
      </c>
      <c r="K12" s="280">
        <v>1.3243000507354736</v>
      </c>
      <c r="L12" s="280">
        <v>0.99687117338180542</v>
      </c>
      <c r="M12" s="280">
        <v>1.3919416666030884</v>
      </c>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0ED8B-36AA-42E8-BBCC-7CC423E5A3D9}">
  <dimension ref="A1:M12"/>
  <sheetViews>
    <sheetView workbookViewId="0"/>
  </sheetViews>
  <sheetFormatPr defaultColWidth="8.7109375" defaultRowHeight="15" x14ac:dyDescent="0.25"/>
  <cols>
    <col min="1" max="16384" width="8.7109375" style="124"/>
  </cols>
  <sheetData>
    <row r="1" spans="1:13" x14ac:dyDescent="0.25">
      <c r="A1" s="278" t="s">
        <v>5143</v>
      </c>
    </row>
    <row r="2" spans="1:13" x14ac:dyDescent="0.25">
      <c r="A2" s="294"/>
      <c r="B2" s="294"/>
      <c r="C2" s="294"/>
      <c r="D2" s="294"/>
      <c r="E2" s="294"/>
      <c r="F2" s="295" t="s">
        <v>5127</v>
      </c>
      <c r="G2" s="294"/>
      <c r="H2" s="294"/>
      <c r="I2" s="294"/>
      <c r="J2" s="294"/>
      <c r="K2" s="294"/>
      <c r="L2" s="294"/>
      <c r="M2" s="294"/>
    </row>
    <row r="3" spans="1:13" x14ac:dyDescent="0.25">
      <c r="A3" s="124" t="s">
        <v>5106</v>
      </c>
      <c r="B3" s="124">
        <v>1</v>
      </c>
      <c r="C3" s="124">
        <v>2</v>
      </c>
      <c r="D3" s="124">
        <v>3</v>
      </c>
      <c r="E3" s="124">
        <v>4</v>
      </c>
      <c r="F3" s="124">
        <v>5</v>
      </c>
      <c r="G3" s="124">
        <v>6</v>
      </c>
      <c r="H3" s="124">
        <v>7</v>
      </c>
      <c r="I3" s="124">
        <v>8</v>
      </c>
      <c r="J3" s="124">
        <v>9</v>
      </c>
      <c r="K3" s="124">
        <v>10</v>
      </c>
      <c r="L3" s="124">
        <v>11</v>
      </c>
      <c r="M3" s="124">
        <v>12</v>
      </c>
    </row>
    <row r="4" spans="1:13" x14ac:dyDescent="0.25">
      <c r="A4" s="170" t="s">
        <v>224</v>
      </c>
      <c r="B4" s="170">
        <v>0.71236281080031083</v>
      </c>
      <c r="C4" s="170">
        <v>0.76112938596491231</v>
      </c>
      <c r="D4" s="170">
        <v>0.71747948232323244</v>
      </c>
      <c r="E4" s="170">
        <v>0.76040818729437654</v>
      </c>
      <c r="F4" s="170">
        <v>0.75890331890331886</v>
      </c>
      <c r="G4" s="170">
        <v>0.47500000000000003</v>
      </c>
      <c r="H4" s="170">
        <v>0.76279761904761889</v>
      </c>
      <c r="I4" s="170">
        <v>0.61822916666666661</v>
      </c>
      <c r="J4" s="170">
        <v>0.82984126984126971</v>
      </c>
      <c r="K4" s="170">
        <v>0.84769860272577657</v>
      </c>
      <c r="L4" s="170">
        <v>0.74894330117337082</v>
      </c>
      <c r="M4" s="170">
        <v>0.54377104377104379</v>
      </c>
    </row>
    <row r="5" spans="1:13" x14ac:dyDescent="0.25">
      <c r="A5" s="170" t="s">
        <v>5109</v>
      </c>
      <c r="B5" s="170">
        <v>0.71236282587051392</v>
      </c>
      <c r="C5" s="170">
        <v>0.76112937927246094</v>
      </c>
      <c r="D5" s="170">
        <v>0.71747946739196777</v>
      </c>
      <c r="E5" s="170">
        <v>0.76040816307067871</v>
      </c>
      <c r="F5" s="170">
        <v>0.75890332460403442</v>
      </c>
      <c r="G5" s="170">
        <v>0.47499999403953552</v>
      </c>
      <c r="H5" s="170">
        <v>0.76279759407043457</v>
      </c>
      <c r="I5" s="170">
        <v>0.61822915077209473</v>
      </c>
      <c r="J5" s="170">
        <v>0.8298412561416626</v>
      </c>
      <c r="K5" s="170">
        <v>0.84769856929779053</v>
      </c>
      <c r="L5" s="170">
        <v>0.74894332885742188</v>
      </c>
      <c r="M5" s="170">
        <v>0.54377102851867676</v>
      </c>
    </row>
    <row r="6" spans="1:13" x14ac:dyDescent="0.25">
      <c r="A6" s="294"/>
      <c r="B6" s="294"/>
      <c r="C6" s="294"/>
      <c r="D6" s="294"/>
      <c r="E6" s="294"/>
      <c r="F6" s="294"/>
      <c r="G6" s="294"/>
      <c r="H6" s="294"/>
      <c r="I6" s="294"/>
      <c r="J6" s="294"/>
      <c r="K6" s="294"/>
      <c r="L6" s="294"/>
      <c r="M6" s="294"/>
    </row>
    <row r="7" spans="1:13" x14ac:dyDescent="0.25">
      <c r="F7" s="278" t="s">
        <v>5128</v>
      </c>
    </row>
    <row r="8" spans="1:13" x14ac:dyDescent="0.25">
      <c r="A8" s="124" t="s">
        <v>5106</v>
      </c>
      <c r="B8" s="124">
        <v>1</v>
      </c>
      <c r="C8" s="124">
        <v>2</v>
      </c>
      <c r="D8" s="124">
        <v>3</v>
      </c>
      <c r="E8" s="124">
        <v>4</v>
      </c>
      <c r="F8" s="124">
        <v>5</v>
      </c>
      <c r="G8" s="124">
        <v>6</v>
      </c>
      <c r="H8" s="124">
        <v>7</v>
      </c>
      <c r="I8" s="124">
        <v>8</v>
      </c>
      <c r="J8" s="124">
        <v>9</v>
      </c>
      <c r="K8" s="124">
        <v>10</v>
      </c>
      <c r="L8" s="124">
        <v>11</v>
      </c>
      <c r="M8" s="124">
        <v>12</v>
      </c>
    </row>
    <row r="9" spans="1:13" x14ac:dyDescent="0.25">
      <c r="A9" s="170" t="s">
        <v>224</v>
      </c>
      <c r="B9" s="170">
        <v>0.64524948735475052</v>
      </c>
      <c r="C9" s="170">
        <v>0.82917542016806722</v>
      </c>
      <c r="D9" s="170">
        <v>0.78766233766233773</v>
      </c>
      <c r="E9" s="170">
        <v>0.69645979020979021</v>
      </c>
      <c r="F9" s="170">
        <v>0.71543040293040294</v>
      </c>
      <c r="G9" s="170">
        <v>0.625</v>
      </c>
      <c r="H9" s="170">
        <v>0.875</v>
      </c>
      <c r="I9" s="170">
        <v>0.68273809523809526</v>
      </c>
      <c r="J9" s="170">
        <v>0.77380952380952384</v>
      </c>
      <c r="K9" s="170">
        <v>0.80384615384615388</v>
      </c>
      <c r="L9" s="170">
        <v>0.77445512820512818</v>
      </c>
      <c r="M9" s="170">
        <v>0.7100279106858054</v>
      </c>
    </row>
    <row r="10" spans="1:13" x14ac:dyDescent="0.25">
      <c r="A10" s="296" t="s">
        <v>5109</v>
      </c>
      <c r="B10" s="296">
        <v>0.98533260822296143</v>
      </c>
      <c r="C10" s="296">
        <v>0.91753041744232178</v>
      </c>
      <c r="D10" s="296">
        <v>1.0043668746948242</v>
      </c>
      <c r="E10" s="296">
        <v>0.923209547996521</v>
      </c>
      <c r="F10" s="296">
        <v>1.3356595039367676</v>
      </c>
      <c r="G10" s="296">
        <v>0.57739847898483276</v>
      </c>
      <c r="H10" s="296">
        <v>1.1285500526428223</v>
      </c>
      <c r="I10" s="296">
        <v>0.91151928901672363</v>
      </c>
      <c r="J10" s="296">
        <v>1.2625583410263062</v>
      </c>
      <c r="K10" s="296">
        <v>1.1339236497879028</v>
      </c>
      <c r="L10" s="296">
        <v>1.0944458246231079</v>
      </c>
      <c r="M10" s="296">
        <v>1.1593015193939209</v>
      </c>
    </row>
    <row r="11" spans="1:13" x14ac:dyDescent="0.25">
      <c r="A11" s="170" t="s">
        <v>5129</v>
      </c>
      <c r="B11" s="170">
        <v>0.27296978235244751</v>
      </c>
      <c r="C11" s="170">
        <v>0.15640103816986084</v>
      </c>
      <c r="D11" s="170">
        <v>0.28688740730285645</v>
      </c>
      <c r="E11" s="170">
        <v>0.16280138492584229</v>
      </c>
      <c r="F11" s="170">
        <v>0.57675617933273315</v>
      </c>
      <c r="G11" s="170">
        <v>0.10239848494529724</v>
      </c>
      <c r="H11" s="170">
        <v>0.3657524585723877</v>
      </c>
      <c r="I11" s="170">
        <v>0.29329013824462891</v>
      </c>
      <c r="J11" s="170">
        <v>0.43271708488464355</v>
      </c>
      <c r="K11" s="170">
        <v>0.2862250804901123</v>
      </c>
      <c r="L11" s="170">
        <v>0.34550249576568604</v>
      </c>
      <c r="M11" s="170">
        <v>0.61553049087524414</v>
      </c>
    </row>
    <row r="12" spans="1:13" ht="15.75" thickBot="1" x14ac:dyDescent="0.3">
      <c r="A12" s="280" t="s">
        <v>5130</v>
      </c>
      <c r="B12" s="280">
        <v>0.65485447645187378</v>
      </c>
      <c r="C12" s="280">
        <v>0.90370345115661621</v>
      </c>
      <c r="D12" s="280">
        <v>0.78423768281936646</v>
      </c>
      <c r="E12" s="280">
        <v>0.75438970327377319</v>
      </c>
      <c r="F12" s="280">
        <v>0.53563833236694336</v>
      </c>
      <c r="G12" s="280">
        <v>1.0824413299560547</v>
      </c>
      <c r="H12" s="280">
        <v>0.77533113956451416</v>
      </c>
      <c r="I12" s="280">
        <v>0.74901115894317627</v>
      </c>
      <c r="J12" s="280">
        <v>0.61289012432098389</v>
      </c>
      <c r="K12" s="280">
        <v>0.70890676975250244</v>
      </c>
      <c r="L12" s="280">
        <v>0.70762306451797485</v>
      </c>
      <c r="M12" s="280">
        <v>0.61246180534362793</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F325D-E610-440D-A836-75D6D6812918}">
  <dimension ref="A1:M12"/>
  <sheetViews>
    <sheetView workbookViewId="0"/>
  </sheetViews>
  <sheetFormatPr defaultColWidth="8.7109375" defaultRowHeight="15" x14ac:dyDescent="0.25"/>
  <cols>
    <col min="1" max="16384" width="8.7109375" style="124"/>
  </cols>
  <sheetData>
    <row r="1" spans="1:13" x14ac:dyDescent="0.25">
      <c r="A1" s="278" t="s">
        <v>5144</v>
      </c>
    </row>
    <row r="2" spans="1:13" x14ac:dyDescent="0.25">
      <c r="A2" s="294"/>
      <c r="B2" s="294"/>
      <c r="C2" s="294"/>
      <c r="D2" s="294"/>
      <c r="E2" s="294"/>
      <c r="F2" s="295" t="s">
        <v>5127</v>
      </c>
      <c r="G2" s="294"/>
      <c r="H2" s="294"/>
      <c r="I2" s="294"/>
      <c r="J2" s="294"/>
      <c r="K2" s="294"/>
      <c r="L2" s="294"/>
      <c r="M2" s="294"/>
    </row>
    <row r="3" spans="1:13" x14ac:dyDescent="0.25">
      <c r="A3" s="124" t="s">
        <v>5106</v>
      </c>
      <c r="B3" s="124">
        <v>1</v>
      </c>
      <c r="C3" s="124">
        <v>2</v>
      </c>
      <c r="D3" s="124">
        <v>3</v>
      </c>
      <c r="E3" s="124">
        <v>4</v>
      </c>
      <c r="F3" s="124">
        <v>5</v>
      </c>
      <c r="G3" s="124">
        <v>6</v>
      </c>
      <c r="H3" s="124">
        <v>7</v>
      </c>
      <c r="I3" s="124">
        <v>8</v>
      </c>
      <c r="J3" s="124">
        <v>9</v>
      </c>
      <c r="K3" s="124">
        <v>10</v>
      </c>
      <c r="L3" s="124">
        <v>11</v>
      </c>
      <c r="M3" s="124">
        <v>12</v>
      </c>
    </row>
    <row r="4" spans="1:13" x14ac:dyDescent="0.25">
      <c r="A4" s="170" t="s">
        <v>224</v>
      </c>
      <c r="B4" s="170">
        <v>0.60038203262437917</v>
      </c>
      <c r="C4" s="170">
        <v>0.55787656697698584</v>
      </c>
      <c r="D4" s="170">
        <v>0.70303464945573102</v>
      </c>
      <c r="E4" s="170">
        <v>0.76082938074728224</v>
      </c>
      <c r="F4" s="170">
        <v>0.66050088848825395</v>
      </c>
      <c r="G4" s="170">
        <v>0.60108782551594675</v>
      </c>
      <c r="H4" s="170">
        <v>0.70539662537167069</v>
      </c>
      <c r="I4" s="170">
        <v>0.66659318003028045</v>
      </c>
      <c r="J4" s="170">
        <v>0.69733586810792703</v>
      </c>
      <c r="K4" s="170">
        <v>0.73611111111111105</v>
      </c>
      <c r="L4" s="170">
        <v>0.69525540273553588</v>
      </c>
      <c r="M4" s="170">
        <v>0.58667517189522367</v>
      </c>
    </row>
    <row r="5" spans="1:13" x14ac:dyDescent="0.25">
      <c r="A5" s="170" t="s">
        <v>5109</v>
      </c>
      <c r="B5" s="170">
        <v>0.60038203001022339</v>
      </c>
      <c r="C5" s="170">
        <v>0.5578765869140625</v>
      </c>
      <c r="D5" s="170">
        <v>0.70303463935852051</v>
      </c>
      <c r="E5" s="170">
        <v>0.7608293890953064</v>
      </c>
      <c r="F5" s="170">
        <v>0.66050088405609131</v>
      </c>
      <c r="G5" s="170">
        <v>0.60108780860900879</v>
      </c>
      <c r="H5" s="170">
        <v>0.70539665222167969</v>
      </c>
      <c r="I5" s="170">
        <v>0.66659319400787354</v>
      </c>
      <c r="J5" s="170">
        <v>0.69733583927154541</v>
      </c>
      <c r="K5" s="170">
        <v>0.7361111044883728</v>
      </c>
      <c r="L5" s="170">
        <v>0.69525539875030518</v>
      </c>
      <c r="M5" s="170">
        <v>0.58667516708374023</v>
      </c>
    </row>
    <row r="6" spans="1:13" x14ac:dyDescent="0.25">
      <c r="A6" s="294"/>
      <c r="B6" s="294"/>
      <c r="C6" s="294"/>
      <c r="D6" s="294"/>
      <c r="E6" s="294"/>
      <c r="F6" s="294"/>
      <c r="G6" s="294"/>
      <c r="H6" s="294"/>
      <c r="I6" s="294"/>
      <c r="J6" s="294"/>
      <c r="K6" s="294"/>
      <c r="L6" s="294"/>
      <c r="M6" s="294"/>
    </row>
    <row r="7" spans="1:13" x14ac:dyDescent="0.25">
      <c r="F7" s="278" t="s">
        <v>5128</v>
      </c>
    </row>
    <row r="8" spans="1:13" x14ac:dyDescent="0.25">
      <c r="A8" s="124" t="s">
        <v>5106</v>
      </c>
      <c r="B8" s="124">
        <v>1</v>
      </c>
      <c r="C8" s="124">
        <v>2</v>
      </c>
      <c r="D8" s="124">
        <v>3</v>
      </c>
      <c r="E8" s="124">
        <v>4</v>
      </c>
      <c r="F8" s="124">
        <v>5</v>
      </c>
      <c r="G8" s="124">
        <v>6</v>
      </c>
      <c r="H8" s="124">
        <v>7</v>
      </c>
      <c r="I8" s="124">
        <v>8</v>
      </c>
      <c r="J8" s="124">
        <v>9</v>
      </c>
      <c r="K8" s="124">
        <v>10</v>
      </c>
      <c r="L8" s="124">
        <v>11</v>
      </c>
      <c r="M8" s="124">
        <v>12</v>
      </c>
    </row>
    <row r="9" spans="1:13" x14ac:dyDescent="0.25">
      <c r="A9" s="170" t="s">
        <v>224</v>
      </c>
      <c r="B9" s="170">
        <v>0.54403484098672727</v>
      </c>
      <c r="C9" s="170">
        <v>0.66902761213489104</v>
      </c>
      <c r="D9" s="170">
        <v>0.7605443542943543</v>
      </c>
      <c r="E9" s="170">
        <v>0.58248716153127922</v>
      </c>
      <c r="F9" s="170">
        <v>0.70793378995433787</v>
      </c>
      <c r="G9" s="170">
        <v>0.63528138528138534</v>
      </c>
      <c r="H9" s="170">
        <v>0.70362970362970356</v>
      </c>
      <c r="I9" s="170">
        <v>0.72499999999999998</v>
      </c>
      <c r="J9" s="170">
        <v>0.53030303030303028</v>
      </c>
      <c r="K9" s="170">
        <v>0.83333333333333337</v>
      </c>
      <c r="L9" s="170">
        <v>0.66287586287586286</v>
      </c>
      <c r="M9" s="170">
        <v>0.66209150326797395</v>
      </c>
    </row>
    <row r="10" spans="1:13" x14ac:dyDescent="0.25">
      <c r="A10" s="296" t="s">
        <v>5109</v>
      </c>
      <c r="B10" s="296">
        <v>0.56893795728683472</v>
      </c>
      <c r="C10" s="296">
        <v>0.73873317241668701</v>
      </c>
      <c r="D10" s="296">
        <v>0.83983808755874634</v>
      </c>
      <c r="E10" s="296">
        <v>0.82151305675506592</v>
      </c>
      <c r="F10" s="296">
        <v>0.68814611434936523</v>
      </c>
      <c r="G10" s="296">
        <v>0.56941753625869751</v>
      </c>
      <c r="H10" s="296">
        <v>0.71873700618743896</v>
      </c>
      <c r="I10" s="296">
        <v>0.61082035303115845</v>
      </c>
      <c r="J10" s="296">
        <v>0.83890688419342041</v>
      </c>
      <c r="K10" s="296">
        <v>0.36592009663581848</v>
      </c>
      <c r="L10" s="296">
        <v>0.78243613243103027</v>
      </c>
      <c r="M10" s="296">
        <v>0.71746820211410522</v>
      </c>
    </row>
    <row r="11" spans="1:13" x14ac:dyDescent="0.25">
      <c r="A11" s="170" t="s">
        <v>5129</v>
      </c>
      <c r="B11" s="170">
        <v>-3.1444072723388672E-2</v>
      </c>
      <c r="C11" s="170">
        <v>0.18085658550262451</v>
      </c>
      <c r="D11" s="170">
        <v>0.13680344820022583</v>
      </c>
      <c r="E11" s="170">
        <v>6.0683667659759521E-2</v>
      </c>
      <c r="F11" s="170">
        <v>2.7645230293273926E-2</v>
      </c>
      <c r="G11" s="170">
        <v>-3.1670272350311279E-2</v>
      </c>
      <c r="H11" s="170">
        <v>1.3340353965759277E-2</v>
      </c>
      <c r="I11" s="170">
        <v>-5.5772840976715088E-2</v>
      </c>
      <c r="J11" s="170">
        <v>0.141571044921875</v>
      </c>
      <c r="K11" s="170">
        <v>-0.37019100785255432</v>
      </c>
      <c r="L11" s="170">
        <v>8.7180733680725098E-2</v>
      </c>
      <c r="M11" s="170">
        <v>0.13079303503036499</v>
      </c>
    </row>
    <row r="12" spans="1:13" ht="15.75" thickBot="1" x14ac:dyDescent="0.3">
      <c r="A12" s="280" t="s">
        <v>5130</v>
      </c>
      <c r="B12" s="280">
        <v>0.95622879266738892</v>
      </c>
      <c r="C12" s="280">
        <v>0.90564173460006714</v>
      </c>
      <c r="D12" s="280">
        <v>0.90558451414108276</v>
      </c>
      <c r="E12" s="280">
        <v>0.70904189348220825</v>
      </c>
      <c r="F12" s="280">
        <v>1.0287550687789917</v>
      </c>
      <c r="G12" s="280">
        <v>1.115668773651123</v>
      </c>
      <c r="H12" s="280">
        <v>0.97898077964782715</v>
      </c>
      <c r="I12" s="280">
        <v>1.186928391456604</v>
      </c>
      <c r="J12" s="280">
        <v>0.63213574886322021</v>
      </c>
      <c r="K12" s="280">
        <v>2.2773642539978027</v>
      </c>
      <c r="L12" s="280">
        <v>0.8471948504447937</v>
      </c>
      <c r="M12" s="280">
        <v>0.92281651496887207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9D7E-4F4D-4D66-8071-554964C423B5}">
  <sheetPr codeName="Sheet6">
    <tabColor rgb="FFFFFF00"/>
  </sheetPr>
  <dimension ref="A1:S756"/>
  <sheetViews>
    <sheetView zoomScale="85" zoomScaleNormal="85" workbookViewId="0">
      <selection activeCell="A2" sqref="A2"/>
    </sheetView>
  </sheetViews>
  <sheetFormatPr defaultRowHeight="15" outlineLevelRow="1" x14ac:dyDescent="0.25"/>
  <cols>
    <col min="1" max="1" width="9.5703125" bestFit="1" customWidth="1"/>
    <col min="2" max="2" width="64.5703125" bestFit="1" customWidth="1"/>
    <col min="3" max="3" width="11" bestFit="1" customWidth="1"/>
    <col min="4" max="4" width="12.85546875" bestFit="1" customWidth="1"/>
    <col min="5" max="6" width="11" bestFit="1" customWidth="1"/>
    <col min="7" max="7" width="11.42578125" bestFit="1" customWidth="1"/>
    <col min="8" max="9" width="11" bestFit="1" customWidth="1"/>
    <col min="10" max="10" width="11" customWidth="1"/>
    <col min="11" max="11" width="12" bestFit="1" customWidth="1"/>
    <col min="12" max="15" width="11" bestFit="1" customWidth="1"/>
    <col min="16" max="16" width="62.140625" bestFit="1" customWidth="1"/>
    <col min="17" max="17" width="17.5703125" bestFit="1" customWidth="1"/>
    <col min="18" max="18" width="10.28515625" bestFit="1" customWidth="1"/>
    <col min="19" max="19" width="34.85546875" bestFit="1" customWidth="1"/>
  </cols>
  <sheetData>
    <row r="1" spans="1:19" ht="15.75" thickBot="1" x14ac:dyDescent="0.3">
      <c r="A1" s="183" t="s">
        <v>89</v>
      </c>
    </row>
    <row r="2" spans="1:19" x14ac:dyDescent="0.25">
      <c r="B2" s="13" t="s">
        <v>198</v>
      </c>
      <c r="C2" s="17"/>
      <c r="D2" s="19" t="s">
        <v>199</v>
      </c>
      <c r="E2" s="25" t="s">
        <v>200</v>
      </c>
      <c r="F2" s="25" t="s">
        <v>201</v>
      </c>
      <c r="G2" s="25" t="s">
        <v>202</v>
      </c>
      <c r="H2" s="25" t="s">
        <v>203</v>
      </c>
      <c r="I2" s="25" t="s">
        <v>204</v>
      </c>
      <c r="J2" s="25" t="s">
        <v>205</v>
      </c>
      <c r="K2" s="25" t="s">
        <v>206</v>
      </c>
      <c r="L2" s="25" t="s">
        <v>207</v>
      </c>
      <c r="M2" s="25" t="s">
        <v>208</v>
      </c>
      <c r="N2" s="25" t="s">
        <v>209</v>
      </c>
      <c r="O2" s="26" t="s">
        <v>210</v>
      </c>
    </row>
    <row r="3" spans="1:19" x14ac:dyDescent="0.25">
      <c r="B3" s="14" t="s">
        <v>211</v>
      </c>
      <c r="C3" s="190" t="s">
        <v>212</v>
      </c>
      <c r="D3" s="191">
        <f>SUMPRODUCT($C$12:$C$54, D$12:D$54)+D$55</f>
        <v>0.83216981499556031</v>
      </c>
      <c r="E3" s="113">
        <f t="shared" ref="E3:O3" si="0">SUMPRODUCT($C$12:$C$54, E$12:E$54)+E$55</f>
        <v>0.74950563372738088</v>
      </c>
      <c r="F3" s="113">
        <f t="shared" si="0"/>
        <v>0.79344977122975369</v>
      </c>
      <c r="G3" s="113">
        <f t="shared" si="0"/>
        <v>0.81856162536675559</v>
      </c>
      <c r="H3" s="113">
        <f t="shared" si="0"/>
        <v>0.87536081775362184</v>
      </c>
      <c r="I3" s="113">
        <f t="shared" si="0"/>
        <v>0.61774981746957369</v>
      </c>
      <c r="J3" s="113">
        <f t="shared" si="0"/>
        <v>0.88075135610664379</v>
      </c>
      <c r="K3" s="113">
        <f t="shared" si="0"/>
        <v>0.85697929413556828</v>
      </c>
      <c r="L3" s="113">
        <f t="shared" si="0"/>
        <v>0.84195109122950651</v>
      </c>
      <c r="M3" s="113">
        <f t="shared" si="0"/>
        <v>0.77314652175313281</v>
      </c>
      <c r="N3" s="113">
        <f t="shared" si="0"/>
        <v>0.89532810890907122</v>
      </c>
      <c r="O3" s="165">
        <f t="shared" si="0"/>
        <v>0.85670317907297466</v>
      </c>
    </row>
    <row r="4" spans="1:19" x14ac:dyDescent="0.25">
      <c r="B4" s="14" t="s">
        <v>213</v>
      </c>
      <c r="C4" s="16" t="s">
        <v>214</v>
      </c>
      <c r="D4" s="192">
        <f>SUMPRODUCT($C$62:$C$104, D$62:D$104)+D$105</f>
        <v>0.77404007457288149</v>
      </c>
      <c r="E4" s="113">
        <f t="shared" ref="E4:O4" si="1">SUMPRODUCT($C$62:$C$104, E$62:E$104)+E$105</f>
        <v>0.79396340779988783</v>
      </c>
      <c r="F4" s="113">
        <f t="shared" si="1"/>
        <v>0.76446812456641289</v>
      </c>
      <c r="G4" s="113">
        <f t="shared" si="1"/>
        <v>0.77949183156749258</v>
      </c>
      <c r="H4" s="113">
        <f t="shared" si="1"/>
        <v>0.79130695894322778</v>
      </c>
      <c r="I4" s="113">
        <f t="shared" si="1"/>
        <v>0.6697463872898417</v>
      </c>
      <c r="J4" s="113">
        <f t="shared" si="1"/>
        <v>0.8079629423739314</v>
      </c>
      <c r="K4" s="113">
        <f t="shared" si="1"/>
        <v>0.81240580604013868</v>
      </c>
      <c r="L4" s="113">
        <f t="shared" si="1"/>
        <v>0.79701014143325755</v>
      </c>
      <c r="M4" s="113">
        <f t="shared" si="1"/>
        <v>0.83692662617357416</v>
      </c>
      <c r="N4" s="113">
        <f t="shared" si="1"/>
        <v>0.80066643825015049</v>
      </c>
      <c r="O4" s="196">
        <f t="shared" si="1"/>
        <v>0.85547762528524229</v>
      </c>
    </row>
    <row r="5" spans="1:19" x14ac:dyDescent="0.25">
      <c r="B5" s="14" t="s">
        <v>181</v>
      </c>
      <c r="C5" s="15" t="s">
        <v>215</v>
      </c>
      <c r="D5" s="193">
        <f>SUMPRODUCT(D$112:D$155,$C$112:$C$155)+ D$156</f>
        <v>6382.59039644734</v>
      </c>
      <c r="E5" s="181">
        <f t="shared" ref="E5:O5" si="2">SUMPRODUCT(E$112:E$155,$C$112:$C$155)+ E$156</f>
        <v>4005.1825595800328</v>
      </c>
      <c r="F5" s="181">
        <f t="shared" si="2"/>
        <v>7035.4987197383161</v>
      </c>
      <c r="G5" s="181">
        <f t="shared" si="2"/>
        <v>6823.6319540137483</v>
      </c>
      <c r="H5" s="181">
        <f t="shared" si="2"/>
        <v>6174.3052234617062</v>
      </c>
      <c r="I5" s="181">
        <f t="shared" si="2"/>
        <v>2460.6884871998918</v>
      </c>
      <c r="J5" s="181">
        <f t="shared" si="2"/>
        <v>5411.9583781498513</v>
      </c>
      <c r="K5" s="181">
        <f t="shared" si="2"/>
        <v>7784.490823948232</v>
      </c>
      <c r="L5" s="181">
        <f t="shared" si="2"/>
        <v>5071.5072277572181</v>
      </c>
      <c r="M5" s="181">
        <f t="shared" si="2"/>
        <v>7921.4432838851935</v>
      </c>
      <c r="N5" s="181">
        <f t="shared" si="2"/>
        <v>6175.4047961332544</v>
      </c>
      <c r="O5" s="197">
        <f t="shared" si="2"/>
        <v>8606.4107878809882</v>
      </c>
    </row>
    <row r="6" spans="1:19" x14ac:dyDescent="0.25">
      <c r="B6" s="14" t="s">
        <v>182</v>
      </c>
      <c r="C6" s="16" t="s">
        <v>216</v>
      </c>
      <c r="D6" s="194">
        <f>SUMPRODUCT($C$163:$C$205,D$163:D$205)+D$206</f>
        <v>0.64093616094840655</v>
      </c>
      <c r="E6" s="21">
        <f t="shared" ref="E6:O6" si="3">SUMPRODUCT($C$163:$C$205,E$163:E$205)+E$206</f>
        <v>0.78951120284477838</v>
      </c>
      <c r="F6" s="21">
        <f t="shared" si="3"/>
        <v>1.0490151678571422</v>
      </c>
      <c r="G6" s="21">
        <f t="shared" si="3"/>
        <v>0.83313879552816417</v>
      </c>
      <c r="H6" s="21">
        <f t="shared" si="3"/>
        <v>0.97017526304383139</v>
      </c>
      <c r="I6" s="21">
        <f t="shared" si="3"/>
        <v>0.59581853995453571</v>
      </c>
      <c r="J6" s="21">
        <f t="shared" si="3"/>
        <v>0.86276279078156293</v>
      </c>
      <c r="K6" s="21">
        <f t="shared" si="3"/>
        <v>0.91243616935879857</v>
      </c>
      <c r="L6" s="21">
        <f t="shared" si="3"/>
        <v>0.93774074063095725</v>
      </c>
      <c r="M6" s="21">
        <f t="shared" si="3"/>
        <v>0.69403342067857565</v>
      </c>
      <c r="N6" s="21">
        <f t="shared" si="3"/>
        <v>0.73260561061901797</v>
      </c>
      <c r="O6" s="22">
        <f t="shared" si="3"/>
        <v>0.64946155622162749</v>
      </c>
    </row>
    <row r="7" spans="1:19" ht="15.75" thickBot="1" x14ac:dyDescent="0.3">
      <c r="B7" s="23" t="s">
        <v>112</v>
      </c>
      <c r="C7" s="18" t="s">
        <v>217</v>
      </c>
      <c r="D7" s="195">
        <f>SUMPRODUCT($C$213:$C$255,D$213:D$255)+D$256</f>
        <v>0.29827262173313346</v>
      </c>
      <c r="E7" s="20">
        <f t="shared" ref="E7:O7" si="4">SUMPRODUCT($C$213:$C$255,E$213:E$255)+E$256</f>
        <v>0.33726172996039289</v>
      </c>
      <c r="F7" s="20">
        <f t="shared" si="4"/>
        <v>0.33893987746615289</v>
      </c>
      <c r="G7" s="20">
        <f t="shared" si="4"/>
        <v>0.66041213012245703</v>
      </c>
      <c r="H7" s="20">
        <f t="shared" si="4"/>
        <v>0.48162376347976815</v>
      </c>
      <c r="I7" s="20">
        <f t="shared" si="4"/>
        <v>0.29914280911904773</v>
      </c>
      <c r="J7" s="20">
        <f t="shared" si="4"/>
        <v>0.38946635293057008</v>
      </c>
      <c r="K7" s="20">
        <f t="shared" si="4"/>
        <v>0.47912129805192988</v>
      </c>
      <c r="L7" s="20">
        <f t="shared" si="4"/>
        <v>0.69933053187862282</v>
      </c>
      <c r="M7" s="20">
        <f t="shared" si="4"/>
        <v>0.48840377271652324</v>
      </c>
      <c r="N7" s="20">
        <f t="shared" si="4"/>
        <v>0.31573586285815702</v>
      </c>
      <c r="O7" s="24">
        <f t="shared" si="4"/>
        <v>0.33216848611470984</v>
      </c>
    </row>
    <row r="8" spans="1:19" ht="15.75" thickBot="1" x14ac:dyDescent="0.3"/>
    <row r="9" spans="1:19" ht="19.5" hidden="1" outlineLevel="1" thickBot="1" x14ac:dyDescent="0.3">
      <c r="A9" t="s">
        <v>218</v>
      </c>
      <c r="B9" s="46" t="s">
        <v>211</v>
      </c>
      <c r="C9" s="39"/>
      <c r="D9" s="40"/>
      <c r="E9" s="39"/>
      <c r="F9" s="39"/>
      <c r="G9" s="39"/>
      <c r="H9" s="39"/>
      <c r="I9" s="39"/>
      <c r="J9" s="39"/>
      <c r="K9" s="39"/>
      <c r="L9" s="39"/>
      <c r="M9" s="39"/>
      <c r="N9" s="39"/>
      <c r="O9" s="47"/>
    </row>
    <row r="10" spans="1:19" ht="15.75" hidden="1" outlineLevel="1" thickBot="1" x14ac:dyDescent="0.3">
      <c r="A10" t="s">
        <v>40</v>
      </c>
      <c r="B10" s="41" t="s">
        <v>219</v>
      </c>
      <c r="C10" s="42"/>
      <c r="D10" s="43">
        <v>2022</v>
      </c>
      <c r="E10" s="43">
        <v>2022</v>
      </c>
      <c r="F10" s="43">
        <v>2022</v>
      </c>
      <c r="G10" s="43">
        <v>2022</v>
      </c>
      <c r="H10" s="43">
        <v>2022</v>
      </c>
      <c r="I10" s="43">
        <v>2022</v>
      </c>
      <c r="J10" s="43">
        <v>2022</v>
      </c>
      <c r="K10" s="43">
        <v>2022</v>
      </c>
      <c r="L10" s="43">
        <v>2022</v>
      </c>
      <c r="M10" s="43">
        <v>2022</v>
      </c>
      <c r="N10" s="43">
        <v>2022</v>
      </c>
      <c r="O10" s="48">
        <v>2022</v>
      </c>
    </row>
    <row r="11" spans="1:19" ht="15.75" hidden="1" outlineLevel="1" thickBot="1" x14ac:dyDescent="0.3">
      <c r="B11" s="44" t="s">
        <v>220</v>
      </c>
      <c r="C11" s="45" t="s">
        <v>118</v>
      </c>
      <c r="D11" s="19" t="s">
        <v>87</v>
      </c>
      <c r="E11" s="25" t="s">
        <v>168</v>
      </c>
      <c r="F11" s="25" t="s">
        <v>77</v>
      </c>
      <c r="G11" s="25" t="s">
        <v>169</v>
      </c>
      <c r="H11" s="25" t="s">
        <v>170</v>
      </c>
      <c r="I11" s="25" t="s">
        <v>171</v>
      </c>
      <c r="J11" s="25" t="s">
        <v>172</v>
      </c>
      <c r="K11" s="25" t="s">
        <v>173</v>
      </c>
      <c r="L11" s="25" t="s">
        <v>174</v>
      </c>
      <c r="M11" s="25" t="s">
        <v>175</v>
      </c>
      <c r="N11" s="25" t="s">
        <v>176</v>
      </c>
      <c r="O11" s="26" t="s">
        <v>177</v>
      </c>
    </row>
    <row r="12" spans="1:19" ht="15.75" hidden="1" outlineLevel="1" thickBot="1" x14ac:dyDescent="0.3">
      <c r="B12" s="55" t="s">
        <v>119</v>
      </c>
      <c r="C12" s="28">
        <f>VLOOKUP(VLOOKUP($B12,VName,2,FALSE), Regression_q2er_adult!$J$7:$K$49, 2,FALSE)</f>
        <v>-0.128</v>
      </c>
      <c r="D12" s="29">
        <f>VLOOKUP(VLOOKUP($B12, BTS!$E$2:$F$60, 2, FALSE), Transpose_Avg_q2er_adult!$O$1:$AA$52, 2,FALSE )</f>
        <v>0.51361724945672116</v>
      </c>
      <c r="E12" s="29">
        <f>VLOOKUP(VLOOKUP($B12, BTS!$E$2:$F$60, 2, FALSE), Transpose_Avg_q2er_adult!$O$1:$AA$52, 3,FALSE )</f>
        <v>0.55497084873199953</v>
      </c>
      <c r="F12" s="29">
        <f>VLOOKUP(VLOOKUP($B12, BTS!$E$2:$F$60, 2, FALSE), Transpose_Avg_q2er_adult!$O$1:$AA$52, 4,FALSE )</f>
        <v>0.52597222222222229</v>
      </c>
      <c r="G12" s="29">
        <f>VLOOKUP(VLOOKUP($B12, BTS!$E$2:$F$60, 2, FALSE), Transpose_Avg_q2er_adult!$O$1:$AA$52, 5,FALSE )</f>
        <v>0.40885991645242248</v>
      </c>
      <c r="H12" s="29">
        <f>VLOOKUP(VLOOKUP($B12, BTS!$E$2:$F$60, 2, FALSE), Transpose_Avg_q2er_adult!$O$1:$AA$52, 6,FALSE )</f>
        <v>0.48923913043478268</v>
      </c>
      <c r="I12" s="29">
        <f>VLOOKUP(VLOOKUP($B12, BTS!$E$2:$F$60, 2, FALSE), Transpose_Avg_q2er_adult!$O$1:$AA$52, 7,FALSE )</f>
        <v>0.54207261188836875</v>
      </c>
      <c r="J12" s="29">
        <f>VLOOKUP(VLOOKUP($B12, BTS!$E$2:$F$60, 2, FALSE), Transpose_Avg_q2er_adult!$O$1:$AA$52, 8,FALSE )</f>
        <v>0.75174825174825188</v>
      </c>
      <c r="K12" s="29">
        <f>VLOOKUP(VLOOKUP($B12, BTS!$E$2:$F$60, 2, FALSE), Transpose_Avg_q2er_adult!$O$1:$AA$52, 9,FALSE )</f>
        <v>0.44776943335788488</v>
      </c>
      <c r="L12" s="29">
        <f>VLOOKUP(VLOOKUP($B12, BTS!$E$2:$F$60, 2, FALSE), Transpose_Avg_q2er_adult!$O$1:$AA$52, 10,FALSE )</f>
        <v>0.6667364381650096</v>
      </c>
      <c r="M12" s="29">
        <f>VLOOKUP(VLOOKUP($B12, BTS!$E$2:$F$60, 2, FALSE), Transpose_Avg_q2er_adult!$O$1:$AA$52, 11,FALSE )</f>
        <v>0.55312241521918937</v>
      </c>
      <c r="N12" s="29">
        <f>VLOOKUP(VLOOKUP($B12, BTS!$E$2:$F$60, 2, FALSE), Transpose_Avg_q2er_adult!$O$1:$AA$52, 12,FALSE )</f>
        <v>0.4281648363067373</v>
      </c>
      <c r="O12" s="111">
        <f>VLOOKUP(VLOOKUP($B12, BTS!$E$2:$F$60, 2, FALSE), Transpose_Avg_q2er_adult!$O$1:$AA$52, 13,FALSE )</f>
        <v>0.49048888281392389</v>
      </c>
      <c r="Q12" s="174"/>
      <c r="S12" s="94"/>
    </row>
    <row r="13" spans="1:19" ht="15.75" hidden="1" outlineLevel="1" thickBot="1" x14ac:dyDescent="0.3">
      <c r="B13" s="31" t="s">
        <v>120</v>
      </c>
      <c r="C13" s="28">
        <f>VLOOKUP(VLOOKUP($B13,VName,2,FALSE), Regression_q2er_adult!$J$7:$K$49, 2,FALSE)</f>
        <v>-0.16400000000000001</v>
      </c>
      <c r="D13" s="29">
        <f>VLOOKUP(VLOOKUP($B13, BTS!$E$2:$F$60, 2, FALSE), Transpose_Avg_q2er_adult!$O$1:$AA$52, 2,FALSE )</f>
        <v>7.6376289657341223E-2</v>
      </c>
      <c r="E13" s="29">
        <f>VLOOKUP(VLOOKUP($B13, BTS!$E$2:$F$60, 2, FALSE), Transpose_Avg_q2er_adult!$O$1:$AA$52, 3,FALSE )</f>
        <v>8.2018605836625458E-2</v>
      </c>
      <c r="F13" s="29">
        <f>VLOOKUP(VLOOKUP($B13, BTS!$E$2:$F$60, 2, FALSE), Transpose_Avg_q2er_adult!$O$1:$AA$52, 4,FALSE )</f>
        <v>6.4435812931575645E-2</v>
      </c>
      <c r="G13" s="29">
        <f>VLOOKUP(VLOOKUP($B13, BTS!$E$2:$F$60, 2, FALSE), Transpose_Avg_q2er_adult!$O$1:$AA$52, 5,FALSE )</f>
        <v>0.10835724550189273</v>
      </c>
      <c r="H13" s="29">
        <f>VLOOKUP(VLOOKUP($B13, BTS!$E$2:$F$60, 2, FALSE), Transpose_Avg_q2er_adult!$O$1:$AA$52, 6,FALSE )</f>
        <v>8.6488801054018433E-2</v>
      </c>
      <c r="I13" s="29">
        <f>VLOOKUP(VLOOKUP($B13, BTS!$E$2:$F$60, 2, FALSE), Transpose_Avg_q2er_adult!$O$1:$AA$52, 7,FALSE )</f>
        <v>8.7841820190922404E-2</v>
      </c>
      <c r="J13" s="29">
        <f>VLOOKUP(VLOOKUP($B13, BTS!$E$2:$F$60, 2, FALSE), Transpose_Avg_q2er_adult!$O$1:$AA$52, 8,FALSE )</f>
        <v>9.1783216783216784E-2</v>
      </c>
      <c r="K13" s="29">
        <f>VLOOKUP(VLOOKUP($B13, BTS!$E$2:$F$60, 2, FALSE), Transpose_Avg_q2er_adult!$O$1:$AA$52, 9,FALSE )</f>
        <v>0.15677692859225423</v>
      </c>
      <c r="L13" s="29">
        <f>VLOOKUP(VLOOKUP($B13, BTS!$E$2:$F$60, 2, FALSE), Transpose_Avg_q2er_adult!$O$1:$AA$52, 10,FALSE )</f>
        <v>0.18173731030873885</v>
      </c>
      <c r="M13" s="29">
        <f>VLOOKUP(VLOOKUP($B13, BTS!$E$2:$F$60, 2, FALSE), Transpose_Avg_q2er_adult!$O$1:$AA$52, 11,FALSE )</f>
        <v>5.1290376290376284E-2</v>
      </c>
      <c r="N13" s="29">
        <f>VLOOKUP(VLOOKUP($B13, BTS!$E$2:$F$60, 2, FALSE), Transpose_Avg_q2er_adult!$O$1:$AA$52, 12,FALSE )</f>
        <v>0.11894360462806916</v>
      </c>
      <c r="O13" s="111">
        <f>VLOOKUP(VLOOKUP($B13, BTS!$E$2:$F$60, 2, FALSE), Transpose_Avg_q2er_adult!$O$1:$AA$52, 13,FALSE )</f>
        <v>0.13142047870724743</v>
      </c>
      <c r="Q13" s="174"/>
      <c r="S13" s="94"/>
    </row>
    <row r="14" spans="1:19" ht="15.75" hidden="1" outlineLevel="1" thickBot="1" x14ac:dyDescent="0.3">
      <c r="B14" s="31" t="s">
        <v>121</v>
      </c>
      <c r="C14" s="28">
        <f>VLOOKUP(VLOOKUP($B14,VName,2,FALSE), Regression_q2er_adult!$J$7:$K$49, 2,FALSE)</f>
        <v>-0.13200000000000001</v>
      </c>
      <c r="D14" s="29">
        <f>VLOOKUP(VLOOKUP($B14, BTS!$E$2:$F$60, 2, FALSE), Transpose_Avg_q2er_adult!$O$1:$AA$52, 2,FALSE )</f>
        <v>0.59497653519116567</v>
      </c>
      <c r="E14" s="29">
        <f>VLOOKUP(VLOOKUP($B14, BTS!$E$2:$F$60, 2, FALSE), Transpose_Avg_q2er_adult!$O$1:$AA$52, 3,FALSE )</f>
        <v>0.57280011469351344</v>
      </c>
      <c r="F14" s="29">
        <f>VLOOKUP(VLOOKUP($B14, BTS!$E$2:$F$60, 2, FALSE), Transpose_Avg_q2er_adult!$O$1:$AA$52, 4,FALSE )</f>
        <v>0.35208725674827368</v>
      </c>
      <c r="G14" s="29">
        <f>VLOOKUP(VLOOKUP($B14, BTS!$E$2:$F$60, 2, FALSE), Transpose_Avg_q2er_adult!$O$1:$AA$52, 5,FALSE )</f>
        <v>0.55505672835606412</v>
      </c>
      <c r="H14" s="29">
        <f>VLOOKUP(VLOOKUP($B14, BTS!$E$2:$F$60, 2, FALSE), Transpose_Avg_q2er_adult!$O$1:$AA$52, 6,FALSE )</f>
        <v>0.53821054750402575</v>
      </c>
      <c r="I14" s="29">
        <f>VLOOKUP(VLOOKUP($B14, BTS!$E$2:$F$60, 2, FALSE), Transpose_Avg_q2er_adult!$O$1:$AA$52, 7,FALSE )</f>
        <v>0.42703389454373297</v>
      </c>
      <c r="J14" s="29">
        <f>VLOOKUP(VLOOKUP($B14, BTS!$E$2:$F$60, 2, FALSE), Transpose_Avg_q2er_adult!$O$1:$AA$52, 8,FALSE )</f>
        <v>0.53409090909090906</v>
      </c>
      <c r="K14" s="29">
        <f>VLOOKUP(VLOOKUP($B14, BTS!$E$2:$F$60, 2, FALSE), Transpose_Avg_q2er_adult!$O$1:$AA$52, 9,FALSE )</f>
        <v>0.4391392622209313</v>
      </c>
      <c r="L14" s="29">
        <f>VLOOKUP(VLOOKUP($B14, BTS!$E$2:$F$60, 2, FALSE), Transpose_Avg_q2er_adult!$O$1:$AA$52, 10,FALSE )</f>
        <v>0.53955259026687596</v>
      </c>
      <c r="M14" s="29">
        <f>VLOOKUP(VLOOKUP($B14, BTS!$E$2:$F$60, 2, FALSE), Transpose_Avg_q2er_adult!$O$1:$AA$52, 11,FALSE )</f>
        <v>0.57147073356750766</v>
      </c>
      <c r="N14" s="29">
        <f>VLOOKUP(VLOOKUP($B14, BTS!$E$2:$F$60, 2, FALSE), Transpose_Avg_q2er_adult!$O$1:$AA$52, 12,FALSE )</f>
        <v>0.51651222450618217</v>
      </c>
      <c r="O14" s="111">
        <f>VLOOKUP(VLOOKUP($B14, BTS!$E$2:$F$60, 2, FALSE), Transpose_Avg_q2er_adult!$O$1:$AA$52, 13,FALSE )</f>
        <v>0.62179545592612839</v>
      </c>
      <c r="Q14" s="174"/>
      <c r="S14" s="94"/>
    </row>
    <row r="15" spans="1:19" ht="15.75" hidden="1" outlineLevel="1" thickBot="1" x14ac:dyDescent="0.3">
      <c r="B15" s="31" t="s">
        <v>122</v>
      </c>
      <c r="C15" s="28">
        <f>VLOOKUP(VLOOKUP($B15,VName,2,FALSE), Regression_q2er_adult!$J$7:$K$49, 2,FALSE)</f>
        <v>-5.6800000000000002E-3</v>
      </c>
      <c r="D15" s="29">
        <f>VLOOKUP(VLOOKUP($B15, BTS!$E$2:$F$60, 2, FALSE), Transpose_Avg_q2er_adult!$O$1:$AA$52, 2,FALSE )</f>
        <v>0.17223703891852229</v>
      </c>
      <c r="E15" s="29">
        <f>VLOOKUP(VLOOKUP($B15, BTS!$E$2:$F$60, 2, FALSE), Transpose_Avg_q2er_adult!$O$1:$AA$52, 3,FALSE )</f>
        <v>0.1503297438511533</v>
      </c>
      <c r="F15" s="29">
        <f>VLOOKUP(VLOOKUP($B15, BTS!$E$2:$F$60, 2, FALSE), Transpose_Avg_q2er_adult!$O$1:$AA$52, 4,FALSE )</f>
        <v>0.24243251726302575</v>
      </c>
      <c r="G15" s="29">
        <f>VLOOKUP(VLOOKUP($B15, BTS!$E$2:$F$60, 2, FALSE), Transpose_Avg_q2er_adult!$O$1:$AA$52, 5,FALSE )</f>
        <v>0.15768332038852789</v>
      </c>
      <c r="H15" s="29">
        <f>VLOOKUP(VLOOKUP($B15, BTS!$E$2:$F$60, 2, FALSE), Transpose_Avg_q2er_adult!$O$1:$AA$52, 6,FALSE )</f>
        <v>0.20767274191187235</v>
      </c>
      <c r="I15" s="29">
        <f>VLOOKUP(VLOOKUP($B15, BTS!$E$2:$F$60, 2, FALSE), Transpose_Avg_q2er_adult!$O$1:$AA$52, 7,FALSE )</f>
        <v>0.1903211995094298</v>
      </c>
      <c r="J15" s="29">
        <f>VLOOKUP(VLOOKUP($B15, BTS!$E$2:$F$60, 2, FALSE), Transpose_Avg_q2er_adult!$O$1:$AA$52, 8,FALSE )</f>
        <v>8.7412587412587422E-2</v>
      </c>
      <c r="K15" s="29">
        <f>VLOOKUP(VLOOKUP($B15, BTS!$E$2:$F$60, 2, FALSE), Transpose_Avg_q2er_adult!$O$1:$AA$52, 9,FALSE )</f>
        <v>0.1373810898483592</v>
      </c>
      <c r="L15" s="29">
        <f>VLOOKUP(VLOOKUP($B15, BTS!$E$2:$F$60, 2, FALSE), Transpose_Avg_q2er_adult!$O$1:$AA$52, 10,FALSE )</f>
        <v>0.11262558869701726</v>
      </c>
      <c r="M15" s="29">
        <f>VLOOKUP(VLOOKUP($B15, BTS!$E$2:$F$60, 2, FALSE), Transpose_Avg_q2er_adult!$O$1:$AA$52, 11,FALSE )</f>
        <v>0.17259487824003952</v>
      </c>
      <c r="N15" s="29">
        <f>VLOOKUP(VLOOKUP($B15, BTS!$E$2:$F$60, 2, FALSE), Transpose_Avg_q2er_adult!$O$1:$AA$52, 12,FALSE )</f>
        <v>0.1841204306612419</v>
      </c>
      <c r="O15" s="111">
        <f>VLOOKUP(VLOOKUP($B15, BTS!$E$2:$F$60, 2, FALSE), Transpose_Avg_q2er_adult!$O$1:$AA$52, 13,FALSE )</f>
        <v>0.14932264139481199</v>
      </c>
      <c r="Q15" s="174"/>
      <c r="S15" s="94"/>
    </row>
    <row r="16" spans="1:19" ht="15.75" hidden="1" outlineLevel="1" thickBot="1" x14ac:dyDescent="0.3">
      <c r="B16" s="31" t="s">
        <v>123</v>
      </c>
      <c r="C16" s="28">
        <f>VLOOKUP(VLOOKUP($B16,VName,2,FALSE), Regression_q2er_adult!$J$7:$K$49, 2,FALSE)</f>
        <v>-0.42699999999999999</v>
      </c>
      <c r="D16" s="29">
        <f>VLOOKUP(VLOOKUP($B16, BTS!$E$2:$F$60, 2, FALSE), Transpose_Avg_q2er_adult!$O$1:$AA$52, 2,FALSE )</f>
        <v>6.5487025815321467E-2</v>
      </c>
      <c r="E16" s="29">
        <f>VLOOKUP(VLOOKUP($B16, BTS!$E$2:$F$60, 2, FALSE), Transpose_Avg_q2er_adult!$O$1:$AA$52, 3,FALSE )</f>
        <v>9.6362463361794326E-2</v>
      </c>
      <c r="F16" s="29">
        <f>VLOOKUP(VLOOKUP($B16, BTS!$E$2:$F$60, 2, FALSE), Transpose_Avg_q2er_adult!$O$1:$AA$52, 4,FALSE )</f>
        <v>0.17386534839924669</v>
      </c>
      <c r="G16" s="29">
        <f>VLOOKUP(VLOOKUP($B16, BTS!$E$2:$F$60, 2, FALSE), Transpose_Avg_q2er_adult!$O$1:$AA$52, 5,FALSE )</f>
        <v>7.0030577637703983E-2</v>
      </c>
      <c r="H16" s="29">
        <f>VLOOKUP(VLOOKUP($B16, BTS!$E$2:$F$60, 2, FALSE), Transpose_Avg_q2er_adult!$O$1:$AA$52, 6,FALSE )</f>
        <v>9.1601156492460839E-2</v>
      </c>
      <c r="I16" s="29">
        <f>VLOOKUP(VLOOKUP($B16, BTS!$E$2:$F$60, 2, FALSE), Transpose_Avg_q2er_adult!$O$1:$AA$52, 7,FALSE )</f>
        <v>0.1380081707282233</v>
      </c>
      <c r="J16" s="29">
        <f>VLOOKUP(VLOOKUP($B16, BTS!$E$2:$F$60, 2, FALSE), Transpose_Avg_q2er_adult!$O$1:$AA$52, 8,FALSE )</f>
        <v>6.4685314685314688E-2</v>
      </c>
      <c r="K16" s="29">
        <f>VLOOKUP(VLOOKUP($B16, BTS!$E$2:$F$60, 2, FALSE), Transpose_Avg_q2er_adult!$O$1:$AA$52, 9,FALSE )</f>
        <v>5.259732191190368E-2</v>
      </c>
      <c r="L16" s="29">
        <f>VLOOKUP(VLOOKUP($B16, BTS!$E$2:$F$60, 2, FALSE), Transpose_Avg_q2er_adult!$O$1:$AA$52, 10,FALSE )</f>
        <v>6.3708355136926562E-2</v>
      </c>
      <c r="M16" s="29">
        <f>VLOOKUP(VLOOKUP($B16, BTS!$E$2:$F$60, 2, FALSE), Transpose_Avg_q2er_adult!$O$1:$AA$52, 11,FALSE )</f>
        <v>0.12531742451097289</v>
      </c>
      <c r="N16" s="29">
        <f>VLOOKUP(VLOOKUP($B16, BTS!$E$2:$F$60, 2, FALSE), Transpose_Avg_q2er_adult!$O$1:$AA$52, 12,FALSE )</f>
        <v>6.1137115982613538E-2</v>
      </c>
      <c r="O16" s="111">
        <f>VLOOKUP(VLOOKUP($B16, BTS!$E$2:$F$60, 2, FALSE), Transpose_Avg_q2er_adult!$O$1:$AA$52, 13,FALSE )</f>
        <v>5.8558866411518133E-2</v>
      </c>
      <c r="Q16" s="174"/>
      <c r="S16" s="94"/>
    </row>
    <row r="17" spans="2:19" ht="15.75" hidden="1" outlineLevel="1" thickBot="1" x14ac:dyDescent="0.3">
      <c r="B17" s="31" t="s">
        <v>124</v>
      </c>
      <c r="C17" s="28">
        <f>VLOOKUP(VLOOKUP($B17,VName,2,FALSE), Regression_q2er_adult!$J$7:$K$49, 2,FALSE)</f>
        <v>5.7200000000000001E-2</v>
      </c>
      <c r="D17" s="29">
        <f>VLOOKUP(VLOOKUP($B17, BTS!$E$2:$F$60, 2, FALSE), Transpose_Avg_q2er_adult!$O$1:$AA$52, 2,FALSE )</f>
        <v>6.8840941253311083E-2</v>
      </c>
      <c r="E17" s="29">
        <f>VLOOKUP(VLOOKUP($B17, BTS!$E$2:$F$60, 2, FALSE), Transpose_Avg_q2er_adult!$O$1:$AA$52, 3,FALSE )</f>
        <v>9.4251784121320251E-2</v>
      </c>
      <c r="F17" s="29">
        <f>VLOOKUP(VLOOKUP($B17, BTS!$E$2:$F$60, 2, FALSE), Transpose_Avg_q2er_adult!$O$1:$AA$52, 4,FALSE )</f>
        <v>0.1495841180163214</v>
      </c>
      <c r="G17" s="29">
        <f>VLOOKUP(VLOOKUP($B17, BTS!$E$2:$F$60, 2, FALSE), Transpose_Avg_q2er_adult!$O$1:$AA$52, 5,FALSE )</f>
        <v>8.4772073614948346E-2</v>
      </c>
      <c r="H17" s="29">
        <f>VLOOKUP(VLOOKUP($B17, BTS!$E$2:$F$60, 2, FALSE), Transpose_Avg_q2er_adult!$O$1:$AA$52, 6,FALSE )</f>
        <v>7.0871029131898702E-2</v>
      </c>
      <c r="I17" s="29">
        <f>VLOOKUP(VLOOKUP($B17, BTS!$E$2:$F$60, 2, FALSE), Transpose_Avg_q2er_adult!$O$1:$AA$52, 7,FALSE )</f>
        <v>0.13245436743177116</v>
      </c>
      <c r="J17" s="29">
        <f>VLOOKUP(VLOOKUP($B17, BTS!$E$2:$F$60, 2, FALSE), Transpose_Avg_q2er_adult!$O$1:$AA$52, 8,FALSE )</f>
        <v>1.9230769230769232E-2</v>
      </c>
      <c r="K17" s="29">
        <f>VLOOKUP(VLOOKUP($B17, BTS!$E$2:$F$60, 2, FALSE), Transpose_Avg_q2er_adult!$O$1:$AA$52, 9,FALSE )</f>
        <v>7.4133486224571943E-2</v>
      </c>
      <c r="L17" s="29">
        <f>VLOOKUP(VLOOKUP($B17, BTS!$E$2:$F$60, 2, FALSE), Transpose_Avg_q2er_adult!$O$1:$AA$52, 10,FALSE )</f>
        <v>4.6967992325135183E-2</v>
      </c>
      <c r="M17" s="29">
        <f>VLOOKUP(VLOOKUP($B17, BTS!$E$2:$F$60, 2, FALSE), Transpose_Avg_q2er_adult!$O$1:$AA$52, 11,FALSE )</f>
        <v>7.9326587391103515E-2</v>
      </c>
      <c r="N17" s="29">
        <f>VLOOKUP(VLOOKUP($B17, BTS!$E$2:$F$60, 2, FALSE), Transpose_Avg_q2er_adult!$O$1:$AA$52, 12,FALSE )</f>
        <v>5.7278588867326036E-2</v>
      </c>
      <c r="O17" s="111">
        <f>VLOOKUP(VLOOKUP($B17, BTS!$E$2:$F$60, 2, FALSE), Transpose_Avg_q2er_adult!$O$1:$AA$52, 13,FALSE )</f>
        <v>3.8902557560294024E-2</v>
      </c>
      <c r="Q17" s="174"/>
      <c r="S17" s="94"/>
    </row>
    <row r="18" spans="2:19" ht="15.75" hidden="1" outlineLevel="1" thickBot="1" x14ac:dyDescent="0.3">
      <c r="B18" s="31" t="s">
        <v>125</v>
      </c>
      <c r="C18" s="28">
        <f>VLOOKUP(VLOOKUP($B18,VName,2,FALSE), Regression_q2er_adult!$J$7:$K$49, 2,FALSE)</f>
        <v>1.2829999999999999</v>
      </c>
      <c r="D18" s="29">
        <f>VLOOKUP(VLOOKUP($B18, BTS!$E$2:$F$60, 2, FALSE), Transpose_Avg_q2er_adult!$O$1:$AA$52, 2,FALSE )</f>
        <v>0.44946574218545265</v>
      </c>
      <c r="E18" s="29">
        <f>VLOOKUP(VLOOKUP($B18, BTS!$E$2:$F$60, 2, FALSE), Transpose_Avg_q2er_adult!$O$1:$AA$52, 3,FALSE )</f>
        <v>0.3484134063973493</v>
      </c>
      <c r="F18" s="29">
        <f>VLOOKUP(VLOOKUP($B18, BTS!$E$2:$F$60, 2, FALSE), Transpose_Avg_q2er_adult!$O$1:$AA$52, 4,FALSE )</f>
        <v>0.14056497175141244</v>
      </c>
      <c r="G18" s="29">
        <f>VLOOKUP(VLOOKUP($B18, BTS!$E$2:$F$60, 2, FALSE), Transpose_Avg_q2er_adult!$O$1:$AA$52, 5,FALSE )</f>
        <v>0.14509173291311195</v>
      </c>
      <c r="H18" s="29">
        <f>VLOOKUP(VLOOKUP($B18, BTS!$E$2:$F$60, 2, FALSE), Transpose_Avg_q2er_adult!$O$1:$AA$52, 6,FALSE )</f>
        <v>0.36467080222515003</v>
      </c>
      <c r="I18" s="29">
        <f>VLOOKUP(VLOOKUP($B18, BTS!$E$2:$F$60, 2, FALSE), Transpose_Avg_q2er_adult!$O$1:$AA$52, 7,FALSE )</f>
        <v>0.10917349941433591</v>
      </c>
      <c r="J18" s="29">
        <f>VLOOKUP(VLOOKUP($B18, BTS!$E$2:$F$60, 2, FALSE), Transpose_Avg_q2er_adult!$O$1:$AA$52, 8,FALSE )</f>
        <v>0.12587412587412589</v>
      </c>
      <c r="K18" s="29">
        <f>VLOOKUP(VLOOKUP($B18, BTS!$E$2:$F$60, 2, FALSE), Transpose_Avg_q2er_adult!$O$1:$AA$52, 9,FALSE )</f>
        <v>8.286901055747431E-2</v>
      </c>
      <c r="L18" s="29">
        <f>VLOOKUP(VLOOKUP($B18, BTS!$E$2:$F$60, 2, FALSE), Transpose_Avg_q2er_adult!$O$1:$AA$52, 10,FALSE )</f>
        <v>2.5833333333333333E-2</v>
      </c>
      <c r="M18" s="29">
        <f>VLOOKUP(VLOOKUP($B18, BTS!$E$2:$F$60, 2, FALSE), Transpose_Avg_q2er_adult!$O$1:$AA$52, 11,FALSE )</f>
        <v>0.26127420966130643</v>
      </c>
      <c r="N18" s="29">
        <f>VLOOKUP(VLOOKUP($B18, BTS!$E$2:$F$60, 2, FALSE), Transpose_Avg_q2er_adult!$O$1:$AA$52, 12,FALSE )</f>
        <v>0.17585462310402941</v>
      </c>
      <c r="O18" s="111">
        <f>VLOOKUP(VLOOKUP($B18, BTS!$E$2:$F$60, 2, FALSE), Transpose_Avg_q2er_adult!$O$1:$AA$52, 13,FALSE )</f>
        <v>0.84397591276350159</v>
      </c>
      <c r="Q18" s="174"/>
      <c r="S18" s="94"/>
    </row>
    <row r="19" spans="2:19" ht="15.75" hidden="1" outlineLevel="1" thickBot="1" x14ac:dyDescent="0.3">
      <c r="B19" s="56" t="s">
        <v>126</v>
      </c>
      <c r="C19" s="28">
        <f>VLOOKUP(VLOOKUP($B19,VName,2,FALSE), Regression_q2er_adult!$J$7:$K$49, 2,FALSE)</f>
        <v>1.113</v>
      </c>
      <c r="D19" s="29">
        <f>VLOOKUP(VLOOKUP($B19, BTS!$E$2:$F$60, 2, FALSE), Transpose_Avg_q2er_adult!$O$1:$AA$52, 2,FALSE )</f>
        <v>0.43167335937846474</v>
      </c>
      <c r="E19" s="29">
        <f>VLOOKUP(VLOOKUP($B19, BTS!$E$2:$F$60, 2, FALSE), Transpose_Avg_q2er_adult!$O$1:$AA$52, 3,FALSE )</f>
        <v>0.53809099018733275</v>
      </c>
      <c r="F19" s="29">
        <f>VLOOKUP(VLOOKUP($B19, BTS!$E$2:$F$60, 2, FALSE), Transpose_Avg_q2er_adult!$O$1:$AA$52, 4,FALSE )</f>
        <v>0.78409526051475209</v>
      </c>
      <c r="G19" s="29">
        <f>VLOOKUP(VLOOKUP($B19, BTS!$E$2:$F$60, 2, FALSE), Transpose_Avg_q2er_adult!$O$1:$AA$52, 5,FALSE )</f>
        <v>0.76113946607525407</v>
      </c>
      <c r="H19" s="29">
        <f>VLOOKUP(VLOOKUP($B19, BTS!$E$2:$F$60, 2, FALSE), Transpose_Avg_q2er_adult!$O$1:$AA$52, 6,FALSE )</f>
        <v>0.55932239057239053</v>
      </c>
      <c r="I19" s="29">
        <f>VLOOKUP(VLOOKUP($B19, BTS!$E$2:$F$60, 2, FALSE), Transpose_Avg_q2er_adult!$O$1:$AA$52, 7,FALSE )</f>
        <v>0.83020756384146666</v>
      </c>
      <c r="J19" s="29">
        <f>VLOOKUP(VLOOKUP($B19, BTS!$E$2:$F$60, 2, FALSE), Transpose_Avg_q2er_adult!$O$1:$AA$52, 8,FALSE )</f>
        <v>0.77097902097902105</v>
      </c>
      <c r="K19" s="29">
        <f>VLOOKUP(VLOOKUP($B19, BTS!$E$2:$F$60, 2, FALSE), Transpose_Avg_q2er_adult!$O$1:$AA$52, 9,FALSE )</f>
        <v>0.85213365549926734</v>
      </c>
      <c r="L19" s="29">
        <f>VLOOKUP(VLOOKUP($B19, BTS!$E$2:$F$60, 2, FALSE), Transpose_Avg_q2er_adult!$O$1:$AA$52, 10,FALSE )</f>
        <v>0.94934720041862897</v>
      </c>
      <c r="M19" s="29">
        <f>VLOOKUP(VLOOKUP($B19, BTS!$E$2:$F$60, 2, FALSE), Transpose_Avg_q2er_adult!$O$1:$AA$52, 11,FALSE )</f>
        <v>0.68028315770251258</v>
      </c>
      <c r="N19" s="29">
        <f>VLOOKUP(VLOOKUP($B19, BTS!$E$2:$F$60, 2, FALSE), Transpose_Avg_q2er_adult!$O$1:$AA$52, 12,FALSE )</f>
        <v>0.75431440590084486</v>
      </c>
      <c r="O19" s="111">
        <f>VLOOKUP(VLOOKUP($B19, BTS!$E$2:$F$60, 2, FALSE), Transpose_Avg_q2er_adult!$O$1:$AA$52, 13,FALSE )</f>
        <v>6.4683190571654212E-2</v>
      </c>
      <c r="Q19" s="174"/>
      <c r="S19" s="94"/>
    </row>
    <row r="20" spans="2:19" ht="15.75" hidden="1" outlineLevel="1" thickBot="1" x14ac:dyDescent="0.3">
      <c r="B20" s="31" t="s">
        <v>127</v>
      </c>
      <c r="C20" s="28">
        <f>VLOOKUP(VLOOKUP($B20,VName,2,FALSE), Regression_q2er_adult!$J$7:$K$49, 2,FALSE)</f>
        <v>1.1639999999999999</v>
      </c>
      <c r="D20" s="29">
        <f>VLOOKUP(VLOOKUP($B20, BTS!$E$2:$F$60, 2, FALSE), Transpose_Avg_q2er_adult!$O$1:$AA$52, 2,FALSE )</f>
        <v>9.3650340078457933E-2</v>
      </c>
      <c r="E20" s="29">
        <f>VLOOKUP(VLOOKUP($B20, BTS!$E$2:$F$60, 2, FALSE), Transpose_Avg_q2er_adult!$O$1:$AA$52, 3,FALSE )</f>
        <v>8.4023352873709711E-2</v>
      </c>
      <c r="F20" s="29">
        <f>VLOOKUP(VLOOKUP($B20, BTS!$E$2:$F$60, 2, FALSE), Transpose_Avg_q2er_adult!$O$1:$AA$52, 4,FALSE )</f>
        <v>5.6252354048964226E-2</v>
      </c>
      <c r="G20" s="29">
        <f>VLOOKUP(VLOOKUP($B20, BTS!$E$2:$F$60, 2, FALSE), Transpose_Avg_q2er_adult!$O$1:$AA$52, 5,FALSE )</f>
        <v>8.1422161234781354E-2</v>
      </c>
      <c r="H20" s="29">
        <f>VLOOKUP(VLOOKUP($B20, BTS!$E$2:$F$60, 2, FALSE), Transpose_Avg_q2er_adult!$O$1:$AA$52, 6,FALSE )</f>
        <v>6.2876043039086518E-2</v>
      </c>
      <c r="I20" s="29">
        <f>VLOOKUP(VLOOKUP($B20, BTS!$E$2:$F$60, 2, FALSE), Transpose_Avg_q2er_adult!$O$1:$AA$52, 7,FALSE )</f>
        <v>4.0915950826663841E-2</v>
      </c>
      <c r="J20" s="29">
        <f>VLOOKUP(VLOOKUP($B20, BTS!$E$2:$F$60, 2, FALSE), Transpose_Avg_q2er_adult!$O$1:$AA$52, 8,FALSE )</f>
        <v>8.3916083916083919E-2</v>
      </c>
      <c r="K20" s="29">
        <f>VLOOKUP(VLOOKUP($B20, BTS!$E$2:$F$60, 2, FALSE), Transpose_Avg_q2er_adult!$O$1:$AA$52, 9,FALSE )</f>
        <v>5.126394860545877E-2</v>
      </c>
      <c r="L20" s="29">
        <f>VLOOKUP(VLOOKUP($B20, BTS!$E$2:$F$60, 2, FALSE), Transpose_Avg_q2er_adult!$O$1:$AA$52, 10,FALSE )</f>
        <v>2.4819466248037676E-2</v>
      </c>
      <c r="M20" s="29">
        <f>VLOOKUP(VLOOKUP($B20, BTS!$E$2:$F$60, 2, FALSE), Transpose_Avg_q2er_adult!$O$1:$AA$52, 11,FALSE )</f>
        <v>3.6825002954035208E-2</v>
      </c>
      <c r="N20" s="29">
        <f>VLOOKUP(VLOOKUP($B20, BTS!$E$2:$F$60, 2, FALSE), Transpose_Avg_q2er_adult!$O$1:$AA$52, 12,FALSE )</f>
        <v>5.6316426354345764E-2</v>
      </c>
      <c r="O20" s="111">
        <f>VLOOKUP(VLOOKUP($B20, BTS!$E$2:$F$60, 2, FALSE), Transpose_Avg_q2er_adult!$O$1:$AA$52, 13,FALSE )</f>
        <v>7.0507563331510842E-2</v>
      </c>
      <c r="Q20" s="174"/>
      <c r="S20" s="94"/>
    </row>
    <row r="21" spans="2:19" ht="15.75" hidden="1" outlineLevel="1" thickBot="1" x14ac:dyDescent="0.3">
      <c r="B21" s="31" t="s">
        <v>128</v>
      </c>
      <c r="C21" s="28">
        <f>VLOOKUP(VLOOKUP($B21,VName,2,FALSE), Regression_q2er_adult!$J$7:$K$49, 2,FALSE)</f>
        <v>0.20599999999999999</v>
      </c>
      <c r="D21" s="29">
        <f>VLOOKUP(VLOOKUP($B21, BTS!$E$2:$F$60, 2, FALSE), Transpose_Avg_q2er_adult!$O$1:$AA$52, 2,FALSE )</f>
        <v>0.10874749527276832</v>
      </c>
      <c r="E21" s="29">
        <f>VLOOKUP(VLOOKUP($B21, BTS!$E$2:$F$60, 2, FALSE), Transpose_Avg_q2er_adult!$O$1:$AA$52, 3,FALSE )</f>
        <v>7.1139448196763086E-2</v>
      </c>
      <c r="F21" s="29">
        <f>VLOOKUP(VLOOKUP($B21, BTS!$E$2:$F$60, 2, FALSE), Transpose_Avg_q2er_adult!$O$1:$AA$52, 4,FALSE )</f>
        <v>5.0800376647834267E-2</v>
      </c>
      <c r="G21" s="29">
        <f>VLOOKUP(VLOOKUP($B21, BTS!$E$2:$F$60, 2, FALSE), Transpose_Avg_q2er_adult!$O$1:$AA$52, 5,FALSE )</f>
        <v>4.7555330112951509E-2</v>
      </c>
      <c r="H21" s="29">
        <f>VLOOKUP(VLOOKUP($B21, BTS!$E$2:$F$60, 2, FALSE), Transpose_Avg_q2er_adult!$O$1:$AA$52, 6,FALSE )</f>
        <v>3.8448982579417361E-2</v>
      </c>
      <c r="I21" s="29">
        <f>VLOOKUP(VLOOKUP($B21, BTS!$E$2:$F$60, 2, FALSE), Transpose_Avg_q2er_adult!$O$1:$AA$52, 7,FALSE )</f>
        <v>1.5481880889801281E-2</v>
      </c>
      <c r="J21" s="29">
        <f>VLOOKUP(VLOOKUP($B21, BTS!$E$2:$F$60, 2, FALSE), Transpose_Avg_q2er_adult!$O$1:$AA$52, 8,FALSE )</f>
        <v>3.0594405594405596E-2</v>
      </c>
      <c r="K21" s="29">
        <f>VLOOKUP(VLOOKUP($B21, BTS!$E$2:$F$60, 2, FALSE), Transpose_Avg_q2er_adult!$O$1:$AA$52, 9,FALSE )</f>
        <v>3.2310800245925302E-2</v>
      </c>
      <c r="L21" s="29">
        <f>VLOOKUP(VLOOKUP($B21, BTS!$E$2:$F$60, 2, FALSE), Transpose_Avg_q2er_adult!$O$1:$AA$52, 10,FALSE )</f>
        <v>1.8888888888888889E-2</v>
      </c>
      <c r="M21" s="29">
        <f>VLOOKUP(VLOOKUP($B21, BTS!$E$2:$F$60, 2, FALSE), Transpose_Avg_q2er_adult!$O$1:$AA$52, 11,FALSE )</f>
        <v>2.8760486825002953E-2</v>
      </c>
      <c r="N21" s="29">
        <f>VLOOKUP(VLOOKUP($B21, BTS!$E$2:$F$60, 2, FALSE), Transpose_Avg_q2er_adult!$O$1:$AA$52, 12,FALSE )</f>
        <v>3.6038079359810245E-2</v>
      </c>
      <c r="O21" s="111">
        <f>VLOOKUP(VLOOKUP($B21, BTS!$E$2:$F$60, 2, FALSE), Transpose_Avg_q2er_adult!$O$1:$AA$52, 13,FALSE )</f>
        <v>1.6129032258064516E-2</v>
      </c>
      <c r="Q21" s="174"/>
      <c r="S21" s="94"/>
    </row>
    <row r="22" spans="2:19" ht="15.75" hidden="1" outlineLevel="1" thickBot="1" x14ac:dyDescent="0.3">
      <c r="B22" s="31" t="s">
        <v>129</v>
      </c>
      <c r="C22" s="28">
        <f>VLOOKUP(VLOOKUP($B22,VName,2,FALSE), Regression_q2er_adult!$J$7:$K$49, 2,FALSE)</f>
        <v>-6.9699999999999998E-2</v>
      </c>
      <c r="D22" s="29">
        <f>VLOOKUP(VLOOKUP($B22, BTS!$E$2:$F$60, 2, FALSE), Transpose_Avg_q2er_adult!$O$1:$AA$52, 2,FALSE )</f>
        <v>0.56394236002757725</v>
      </c>
      <c r="E22" s="29">
        <f>VLOOKUP(VLOOKUP($B22, BTS!$E$2:$F$60, 2, FALSE), Transpose_Avg_q2er_adult!$O$1:$AA$52, 3,FALSE )</f>
        <v>0.58551994392761564</v>
      </c>
      <c r="F22" s="29">
        <f>VLOOKUP(VLOOKUP($B22, BTS!$E$2:$F$60, 2, FALSE), Transpose_Avg_q2er_adult!$O$1:$AA$52, 4,FALSE )</f>
        <v>0.48047394852479597</v>
      </c>
      <c r="G22" s="29">
        <f>VLOOKUP(VLOOKUP($B22, BTS!$E$2:$F$60, 2, FALSE), Transpose_Avg_q2er_adult!$O$1:$AA$52, 5,FALSE )</f>
        <v>0.60422846322875767</v>
      </c>
      <c r="H22" s="29">
        <f>VLOOKUP(VLOOKUP($B22, BTS!$E$2:$F$60, 2, FALSE), Transpose_Avg_q2er_adult!$O$1:$AA$52, 6,FALSE )</f>
        <v>0.53788537549407112</v>
      </c>
      <c r="I22" s="29">
        <f>VLOOKUP(VLOOKUP($B22, BTS!$E$2:$F$60, 2, FALSE), Transpose_Avg_q2er_adult!$O$1:$AA$52, 7,FALSE )</f>
        <v>0.59922359333485697</v>
      </c>
      <c r="J22" s="29">
        <f>VLOOKUP(VLOOKUP($B22, BTS!$E$2:$F$60, 2, FALSE), Transpose_Avg_q2er_adult!$O$1:$AA$52, 8,FALSE )</f>
        <v>0.62325174825174823</v>
      </c>
      <c r="K22" s="29">
        <f>VLOOKUP(VLOOKUP($B22, BTS!$E$2:$F$60, 2, FALSE), Transpose_Avg_q2er_adult!$O$1:$AA$52, 9,FALSE )</f>
        <v>0.72334178800122295</v>
      </c>
      <c r="L22" s="29">
        <f>VLOOKUP(VLOOKUP($B22, BTS!$E$2:$F$60, 2, FALSE), Transpose_Avg_q2er_adult!$O$1:$AA$52, 10,FALSE )</f>
        <v>0.77461582068724932</v>
      </c>
      <c r="M22" s="29">
        <f>VLOOKUP(VLOOKUP($B22, BTS!$E$2:$F$60, 2, FALSE), Transpose_Avg_q2er_adult!$O$1:$AA$52, 11,FALSE )</f>
        <v>0.62167859022697736</v>
      </c>
      <c r="N22" s="29">
        <f>VLOOKUP(VLOOKUP($B22, BTS!$E$2:$F$60, 2, FALSE), Transpose_Avg_q2er_adult!$O$1:$AA$52, 12,FALSE )</f>
        <v>0.55575765410346767</v>
      </c>
      <c r="O22" s="111">
        <f>VLOOKUP(VLOOKUP($B22, BTS!$E$2:$F$60, 2, FALSE), Transpose_Avg_q2er_adult!$O$1:$AA$52, 13,FALSE )</f>
        <v>0.57742542980377864</v>
      </c>
      <c r="Q22" s="174"/>
      <c r="S22" s="94"/>
    </row>
    <row r="23" spans="2:19" ht="15.75" hidden="1" outlineLevel="1" thickBot="1" x14ac:dyDescent="0.3">
      <c r="B23" s="31" t="s">
        <v>130</v>
      </c>
      <c r="C23" s="28">
        <f>VLOOKUP(VLOOKUP($B23,VName,2,FALSE), Regression_q2er_adult!$J$7:$K$49, 2,FALSE)</f>
        <v>-0.155</v>
      </c>
      <c r="D23" s="29">
        <f>VLOOKUP(VLOOKUP($B23, BTS!$E$2:$F$60, 2, FALSE), Transpose_Avg_q2er_adult!$O$1:$AA$52, 2,FALSE )</f>
        <v>0.13266310461192352</v>
      </c>
      <c r="E23" s="29">
        <f>VLOOKUP(VLOOKUP($B23, BTS!$E$2:$F$60, 2, FALSE), Transpose_Avg_q2er_adult!$O$1:$AA$52, 3,FALSE )</f>
        <v>9.8027112272205938E-2</v>
      </c>
      <c r="F23" s="29">
        <f>VLOOKUP(VLOOKUP($B23, BTS!$E$2:$F$60, 2, FALSE), Transpose_Avg_q2er_adult!$O$1:$AA$52, 4,FALSE )</f>
        <v>0.10151522284996861</v>
      </c>
      <c r="G23" s="29">
        <f>VLOOKUP(VLOOKUP($B23, BTS!$E$2:$F$60, 2, FALSE), Transpose_Avg_q2er_adult!$O$1:$AA$52, 5,FALSE )</f>
        <v>0.14124276000943048</v>
      </c>
      <c r="H23" s="29">
        <f>VLOOKUP(VLOOKUP($B23, BTS!$E$2:$F$60, 2, FALSE), Transpose_Avg_q2er_adult!$O$1:$AA$52, 6,FALSE )</f>
        <v>7.8512113892548682E-2</v>
      </c>
      <c r="I23" s="29">
        <f>VLOOKUP(VLOOKUP($B23, BTS!$E$2:$F$60, 2, FALSE), Transpose_Avg_q2er_adult!$O$1:$AA$52, 7,FALSE )</f>
        <v>0.12182388830957347</v>
      </c>
      <c r="J23" s="29">
        <f>VLOOKUP(VLOOKUP($B23, BTS!$E$2:$F$60, 2, FALSE), Transpose_Avg_q2er_adult!$O$1:$AA$52, 8,FALSE )</f>
        <v>0.11800699300699301</v>
      </c>
      <c r="K23" s="29">
        <f>VLOOKUP(VLOOKUP($B23, BTS!$E$2:$F$60, 2, FALSE), Transpose_Avg_q2er_adult!$O$1:$AA$52, 9,FALSE )</f>
        <v>8.1335682995406791E-2</v>
      </c>
      <c r="L23" s="29">
        <f>VLOOKUP(VLOOKUP($B23, BTS!$E$2:$F$60, 2, FALSE), Transpose_Avg_q2er_adult!$O$1:$AA$52, 10,FALSE )</f>
        <v>7.1725972440258148E-2</v>
      </c>
      <c r="M23" s="29">
        <f>VLOOKUP(VLOOKUP($B23, BTS!$E$2:$F$60, 2, FALSE), Transpose_Avg_q2er_adult!$O$1:$AA$52, 11,FALSE )</f>
        <v>0.15206809319712544</v>
      </c>
      <c r="N23" s="29">
        <f>VLOOKUP(VLOOKUP($B23, BTS!$E$2:$F$60, 2, FALSE), Transpose_Avg_q2er_adult!$O$1:$AA$52, 12,FALSE )</f>
        <v>9.8665780745507276E-2</v>
      </c>
      <c r="O23" s="111">
        <f>VLOOKUP(VLOOKUP($B23, BTS!$E$2:$F$60, 2, FALSE), Transpose_Avg_q2er_adult!$O$1:$AA$52, 13,FALSE )</f>
        <v>0.2581898122835794</v>
      </c>
      <c r="Q23" s="174"/>
      <c r="S23" s="94"/>
    </row>
    <row r="24" spans="2:19" ht="15.75" hidden="1" outlineLevel="1" thickBot="1" x14ac:dyDescent="0.3">
      <c r="B24" s="56" t="s">
        <v>131</v>
      </c>
      <c r="C24" s="28">
        <f>VLOOKUP(VLOOKUP($B24,VName,2,FALSE), Regression_q2er_adult!$J$7:$K$49, 2,FALSE)</f>
        <v>-0.32400000000000001</v>
      </c>
      <c r="D24" s="29">
        <f>VLOOKUP(VLOOKUP($B24, BTS!$E$2:$F$60, 2, FALSE), Transpose_Avg_q2er_adult!$O$1:$AA$52, 2,FALSE )</f>
        <v>8.6906475400252398E-2</v>
      </c>
      <c r="E24" s="29">
        <f>VLOOKUP(VLOOKUP($B24, BTS!$E$2:$F$60, 2, FALSE), Transpose_Avg_q2er_adult!$O$1:$AA$52, 3,FALSE )</f>
        <v>3.050210271441315E-2</v>
      </c>
      <c r="F24" s="29">
        <f>VLOOKUP(VLOOKUP($B24, BTS!$E$2:$F$60, 2, FALSE), Transpose_Avg_q2er_adult!$O$1:$AA$52, 4,FALSE )</f>
        <v>9.1093848085373505E-2</v>
      </c>
      <c r="G24" s="29">
        <f>VLOOKUP(VLOOKUP($B24, BTS!$E$2:$F$60, 2, FALSE), Transpose_Avg_q2er_adult!$O$1:$AA$52, 5,FALSE )</f>
        <v>2.9870103725144186E-2</v>
      </c>
      <c r="H24" s="29">
        <f>VLOOKUP(VLOOKUP($B24, BTS!$E$2:$F$60, 2, FALSE), Transpose_Avg_q2er_adult!$O$1:$AA$52, 6,FALSE )</f>
        <v>9.0903784219001624E-2</v>
      </c>
      <c r="I24" s="29">
        <f>VLOOKUP(VLOOKUP($B24, BTS!$E$2:$F$60, 2, FALSE), Transpose_Avg_q2er_adult!$O$1:$AA$52, 7,FALSE )</f>
        <v>4.4093471835067198E-2</v>
      </c>
      <c r="J24" s="29">
        <f>VLOOKUP(VLOOKUP($B24, BTS!$E$2:$F$60, 2, FALSE), Transpose_Avg_q2er_adult!$O$1:$AA$52, 8,FALSE )</f>
        <v>2.2727272727272728E-2</v>
      </c>
      <c r="K24" s="29">
        <f>VLOOKUP(VLOOKUP($B24, BTS!$E$2:$F$60, 2, FALSE), Transpose_Avg_q2er_adult!$O$1:$AA$52, 9,FALSE )</f>
        <v>2.0753190004104537E-2</v>
      </c>
      <c r="L24" s="29">
        <f>VLOOKUP(VLOOKUP($B24, BTS!$E$2:$F$60, 2, FALSE), Transpose_Avg_q2er_adult!$O$1:$AA$52, 10,FALSE )</f>
        <v>4.0935374149659864E-2</v>
      </c>
      <c r="M24" s="29">
        <f>VLOOKUP(VLOOKUP($B24, BTS!$E$2:$F$60, 2, FALSE), Transpose_Avg_q2er_adult!$O$1:$AA$52, 11,FALSE )</f>
        <v>3.4438142502658628E-2</v>
      </c>
      <c r="N24" s="29">
        <f>VLOOKUP(VLOOKUP($B24, BTS!$E$2:$F$60, 2, FALSE), Transpose_Avg_q2er_adult!$O$1:$AA$52, 12,FALSE )</f>
        <v>4.8190094635389182E-2</v>
      </c>
      <c r="O24" s="111">
        <f>VLOOKUP(VLOOKUP($B24, BTS!$E$2:$F$60, 2, FALSE), Transpose_Avg_q2er_adult!$O$1:$AA$52, 13,FALSE )</f>
        <v>5.0384241540611135E-2</v>
      </c>
      <c r="Q24" s="174"/>
      <c r="S24" s="94"/>
    </row>
    <row r="25" spans="2:19" ht="15.75" hidden="1" outlineLevel="1" thickBot="1" x14ac:dyDescent="0.3">
      <c r="B25" s="31" t="s">
        <v>132</v>
      </c>
      <c r="C25" s="28">
        <f>VLOOKUP(VLOOKUP($B25,VName,2,FALSE), Regression_q2er_adult!$J$7:$K$49, 2,FALSE)</f>
        <v>-0.3</v>
      </c>
      <c r="D25" s="29">
        <f>VLOOKUP(VLOOKUP($B25, BTS!$E$2:$F$60, 2, FALSE), Transpose_Avg_q2er_adult!$O$1:$AA$52, 2,FALSE )</f>
        <v>5.429412049300289E-2</v>
      </c>
      <c r="E25" s="29">
        <f>VLOOKUP(VLOOKUP($B25, BTS!$E$2:$F$60, 2, FALSE), Transpose_Avg_q2er_adult!$O$1:$AA$52, 3,FALSE )</f>
        <v>6.368675927105899E-2</v>
      </c>
      <c r="F25" s="29">
        <f>VLOOKUP(VLOOKUP($B25, BTS!$E$2:$F$60, 2, FALSE), Transpose_Avg_q2er_adult!$O$1:$AA$52, 4,FALSE )</f>
        <v>0.11173964218455745</v>
      </c>
      <c r="G25" s="29">
        <f>VLOOKUP(VLOOKUP($B25, BTS!$E$2:$F$60, 2, FALSE), Transpose_Avg_q2er_adult!$O$1:$AA$52, 5,FALSE )</f>
        <v>0.10640301448967698</v>
      </c>
      <c r="H25" s="29">
        <f>VLOOKUP(VLOOKUP($B25, BTS!$E$2:$F$60, 2, FALSE), Transpose_Avg_q2er_adult!$O$1:$AA$52, 6,FALSE )</f>
        <v>8.8160591421460988E-2</v>
      </c>
      <c r="I25" s="29">
        <f>VLOOKUP(VLOOKUP($B25, BTS!$E$2:$F$60, 2, FALSE), Transpose_Avg_q2er_adult!$O$1:$AA$52, 7,FALSE )</f>
        <v>5.6827055129968447E-2</v>
      </c>
      <c r="J25" s="29">
        <f>VLOOKUP(VLOOKUP($B25, BTS!$E$2:$F$60, 2, FALSE), Transpose_Avg_q2er_adult!$O$1:$AA$52, 8,FALSE )</f>
        <v>0.10314685314685315</v>
      </c>
      <c r="K25" s="29">
        <f>VLOOKUP(VLOOKUP($B25, BTS!$E$2:$F$60, 2, FALSE), Transpose_Avg_q2er_adult!$O$1:$AA$52, 9,FALSE )</f>
        <v>3.5402349867063782E-2</v>
      </c>
      <c r="L25" s="29">
        <f>VLOOKUP(VLOOKUP($B25, BTS!$E$2:$F$60, 2, FALSE), Transpose_Avg_q2er_adult!$O$1:$AA$52, 10,FALSE )</f>
        <v>5.3708355136926567E-2</v>
      </c>
      <c r="M25" s="29">
        <f>VLOOKUP(VLOOKUP($B25, BTS!$E$2:$F$60, 2, FALSE), Transpose_Avg_q2er_adult!$O$1:$AA$52, 11,FALSE )</f>
        <v>5.7710031903580289E-2</v>
      </c>
      <c r="N25" s="29">
        <f>VLOOKUP(VLOOKUP($B25, BTS!$E$2:$F$60, 2, FALSE), Transpose_Avg_q2er_adult!$O$1:$AA$52, 12,FALSE )</f>
        <v>7.9893384459992389E-2</v>
      </c>
      <c r="O25" s="111">
        <f>VLOOKUP(VLOOKUP($B25, BTS!$E$2:$F$60, 2, FALSE), Transpose_Avg_q2er_adult!$O$1:$AA$52, 13,FALSE )</f>
        <v>6.2386094404957168E-2</v>
      </c>
      <c r="Q25" s="174"/>
      <c r="S25" s="94"/>
    </row>
    <row r="26" spans="2:19" ht="15.75" hidden="1" outlineLevel="1" thickBot="1" x14ac:dyDescent="0.3">
      <c r="B26" s="31" t="s">
        <v>133</v>
      </c>
      <c r="C26" s="28">
        <f>VLOOKUP(VLOOKUP($B26,VName,2,FALSE), Regression_q2er_adult!$J$7:$K$49, 2,FALSE)</f>
        <v>-0.21</v>
      </c>
      <c r="D26" s="29">
        <f>VLOOKUP(VLOOKUP($B26, BTS!$E$2:$F$60, 2, FALSE), Transpose_Avg_q2er_adult!$O$1:$AA$52, 2,FALSE )</f>
        <v>8.124841249682499E-2</v>
      </c>
      <c r="E26" s="29">
        <f>VLOOKUP(VLOOKUP($B26, BTS!$E$2:$F$60, 2, FALSE), Transpose_Avg_q2er_adult!$O$1:$AA$52, 3,FALSE )</f>
        <v>5.1398623677838665E-2</v>
      </c>
      <c r="F26" s="29">
        <f>VLOOKUP(VLOOKUP($B26, BTS!$E$2:$F$60, 2, FALSE), Transpose_Avg_q2er_adult!$O$1:$AA$52, 4,FALSE )</f>
        <v>0.14440991839296924</v>
      </c>
      <c r="G26" s="29">
        <f>VLOOKUP(VLOOKUP($B26, BTS!$E$2:$F$60, 2, FALSE), Transpose_Avg_q2er_adult!$O$1:$AA$52, 5,FALSE )</f>
        <v>5.0648555165793877E-2</v>
      </c>
      <c r="H26" s="29">
        <f>VLOOKUP(VLOOKUP($B26, BTS!$E$2:$F$60, 2, FALSE), Transpose_Avg_q2er_adult!$O$1:$AA$52, 6,FALSE )</f>
        <v>0.10761857707509882</v>
      </c>
      <c r="I26" s="29">
        <f>VLOOKUP(VLOOKUP($B26, BTS!$E$2:$F$60, 2, FALSE), Transpose_Avg_q2er_adult!$O$1:$AA$52, 7,FALSE )</f>
        <v>7.3567584513164169E-2</v>
      </c>
      <c r="J26" s="29">
        <f>VLOOKUP(VLOOKUP($B26, BTS!$E$2:$F$60, 2, FALSE), Transpose_Avg_q2er_adult!$O$1:$AA$52, 8,FALSE )</f>
        <v>4.5454545454545456E-2</v>
      </c>
      <c r="K26" s="29">
        <f>VLOOKUP(VLOOKUP($B26, BTS!$E$2:$F$60, 2, FALSE), Transpose_Avg_q2er_adult!$O$1:$AA$52, 9,FALSE )</f>
        <v>2.7421042066693442E-2</v>
      </c>
      <c r="L26" s="29">
        <f>VLOOKUP(VLOOKUP($B26, BTS!$E$2:$F$60, 2, FALSE), Transpose_Avg_q2er_adult!$O$1:$AA$52, 10,FALSE )</f>
        <v>1.7046485260770974E-2</v>
      </c>
      <c r="M26" s="29">
        <f>VLOOKUP(VLOOKUP($B26, BTS!$E$2:$F$60, 2, FALSE), Transpose_Avg_q2er_adult!$O$1:$AA$52, 11,FALSE )</f>
        <v>7.3285048285048282E-2</v>
      </c>
      <c r="N26" s="29">
        <f>VLOOKUP(VLOOKUP($B26, BTS!$E$2:$F$60, 2, FALSE), Transpose_Avg_q2er_adult!$O$1:$AA$52, 12,FALSE )</f>
        <v>5.3712259687679106E-2</v>
      </c>
      <c r="O26" s="111">
        <f>VLOOKUP(VLOOKUP($B26, BTS!$E$2:$F$60, 2, FALSE), Transpose_Avg_q2er_adult!$O$1:$AA$52, 13,FALSE )</f>
        <v>3.2368173258003771E-2</v>
      </c>
      <c r="Q26" s="174"/>
      <c r="S26" s="94"/>
    </row>
    <row r="27" spans="2:19" ht="15.75" hidden="1" outlineLevel="1" thickBot="1" x14ac:dyDescent="0.3">
      <c r="B27" s="31" t="s">
        <v>134</v>
      </c>
      <c r="C27" s="28">
        <f>VLOOKUP(VLOOKUP($B27,VName,2,FALSE), Regression_q2er_adult!$J$7:$K$49, 2,FALSE)</f>
        <v>0.29399999999999998</v>
      </c>
      <c r="D27" s="29">
        <f>VLOOKUP(VLOOKUP($B27, BTS!$E$2:$F$60, 2, FALSE), Transpose_Avg_q2er_adult!$O$1:$AA$52, 2,FALSE )</f>
        <v>1.638656055089888E-2</v>
      </c>
      <c r="E27" s="29">
        <f>VLOOKUP(VLOOKUP($B27, BTS!$E$2:$F$60, 2, FALSE), Transpose_Avg_q2er_adult!$O$1:$AA$52, 3,FALSE )</f>
        <v>2.5234962406015034E-2</v>
      </c>
      <c r="F27" s="29">
        <f>VLOOKUP(VLOOKUP($B27, BTS!$E$2:$F$60, 2, FALSE), Transpose_Avg_q2er_adult!$O$1:$AA$52, 4,FALSE )</f>
        <v>1.123901443816698E-2</v>
      </c>
      <c r="G27" s="29">
        <f>VLOOKUP(VLOOKUP($B27, BTS!$E$2:$F$60, 2, FALSE), Transpose_Avg_q2er_adult!$O$1:$AA$52, 5,FALSE )</f>
        <v>1.3711202580932251E-2</v>
      </c>
      <c r="H27" s="29">
        <f>VLOOKUP(VLOOKUP($B27, BTS!$E$2:$F$60, 2, FALSE), Transpose_Avg_q2er_adult!$O$1:$AA$52, 6,FALSE )</f>
        <v>4.5371834284877767E-2</v>
      </c>
      <c r="I27" s="29">
        <f>VLOOKUP(VLOOKUP($B27, BTS!$E$2:$F$60, 2, FALSE), Transpose_Avg_q2er_adult!$O$1:$AA$52, 7,FALSE )</f>
        <v>2.0727145581399146E-2</v>
      </c>
      <c r="J27" s="29">
        <f>VLOOKUP(VLOOKUP($B27, BTS!$E$2:$F$60, 2, FALSE), Transpose_Avg_q2er_adult!$O$1:$AA$52, 8,FALSE )</f>
        <v>0</v>
      </c>
      <c r="K27" s="29">
        <f>VLOOKUP(VLOOKUP($B27, BTS!$E$2:$F$60, 2, FALSE), Transpose_Avg_q2er_adult!$O$1:$AA$52, 9,FALSE )</f>
        <v>1.0222206742825299E-2</v>
      </c>
      <c r="L27" s="29">
        <f>VLOOKUP(VLOOKUP($B27, BTS!$E$2:$F$60, 2, FALSE), Transpose_Avg_q2er_adult!$O$1:$AA$52, 10,FALSE )</f>
        <v>5.1020408163265302E-3</v>
      </c>
      <c r="M27" s="29">
        <f>VLOOKUP(VLOOKUP($B27, BTS!$E$2:$F$60, 2, FALSE), Transpose_Avg_q2er_adult!$O$1:$AA$52, 11,FALSE )</f>
        <v>1.4285714285714285E-2</v>
      </c>
      <c r="N27" s="29">
        <f>VLOOKUP(VLOOKUP($B27, BTS!$E$2:$F$60, 2, FALSE), Transpose_Avg_q2er_adult!$O$1:$AA$52, 12,FALSE )</f>
        <v>2.0090133079686091E-2</v>
      </c>
      <c r="O27" s="111">
        <f>VLOOKUP(VLOOKUP($B27, BTS!$E$2:$F$60, 2, FALSE), Transpose_Avg_q2er_adult!$O$1:$AA$52, 13,FALSE )</f>
        <v>1.5008960573476702E-2</v>
      </c>
      <c r="Q27" s="174"/>
      <c r="S27" s="94"/>
    </row>
    <row r="28" spans="2:19" ht="15.75" hidden="1" outlineLevel="1" thickBot="1" x14ac:dyDescent="0.3">
      <c r="B28" s="56" t="s">
        <v>135</v>
      </c>
      <c r="C28" s="28">
        <f>VLOOKUP(VLOOKUP($B28,VName,2,FALSE), Regression_q2er_adult!$J$7:$K$49, 2,FALSE)</f>
        <v>1.0620000000000001</v>
      </c>
      <c r="D28" s="29">
        <f>VLOOKUP(VLOOKUP($B28, BTS!$E$2:$F$60, 2, FALSE), Transpose_Avg_q2er_adult!$O$1:$AA$52, 2,FALSE )</f>
        <v>6.1607722421794051E-3</v>
      </c>
      <c r="E28" s="29">
        <f>VLOOKUP(VLOOKUP($B28, BTS!$E$2:$F$60, 2, FALSE), Transpose_Avg_q2er_adult!$O$1:$AA$52, 3,FALSE )</f>
        <v>0</v>
      </c>
      <c r="F28" s="29">
        <f>VLOOKUP(VLOOKUP($B28, BTS!$E$2:$F$60, 2, FALSE), Transpose_Avg_q2er_adult!$O$1:$AA$52, 4,FALSE )</f>
        <v>0</v>
      </c>
      <c r="G28" s="29">
        <f>VLOOKUP(VLOOKUP($B28, BTS!$E$2:$F$60, 2, FALSE), Transpose_Avg_q2er_adult!$O$1:$AA$52, 5,FALSE )</f>
        <v>5.10256674569632E-3</v>
      </c>
      <c r="H28" s="29">
        <f>VLOOKUP(VLOOKUP($B28, BTS!$E$2:$F$60, 2, FALSE), Transpose_Avg_q2er_adult!$O$1:$AA$52, 6,FALSE )</f>
        <v>3.6231884057971015E-3</v>
      </c>
      <c r="I28" s="29">
        <f>VLOOKUP(VLOOKUP($B28, BTS!$E$2:$F$60, 2, FALSE), Transpose_Avg_q2er_adult!$O$1:$AA$52, 7,FALSE )</f>
        <v>0</v>
      </c>
      <c r="J28" s="29">
        <f>VLOOKUP(VLOOKUP($B28, BTS!$E$2:$F$60, 2, FALSE), Transpose_Avg_q2er_adult!$O$1:$AA$52, 8,FALSE )</f>
        <v>0</v>
      </c>
      <c r="K28" s="29">
        <f>VLOOKUP(VLOOKUP($B28, BTS!$E$2:$F$60, 2, FALSE), Transpose_Avg_q2er_adult!$O$1:$AA$52, 9,FALSE )</f>
        <v>0</v>
      </c>
      <c r="L28" s="29">
        <f>VLOOKUP(VLOOKUP($B28, BTS!$E$2:$F$60, 2, FALSE), Transpose_Avg_q2er_adult!$O$1:$AA$52, 10,FALSE )</f>
        <v>0</v>
      </c>
      <c r="M28" s="29">
        <f>VLOOKUP(VLOOKUP($B28, BTS!$E$2:$F$60, 2, FALSE), Transpose_Avg_q2er_adult!$O$1:$AA$52, 11,FALSE )</f>
        <v>1.1363636363636364E-2</v>
      </c>
      <c r="N28" s="29">
        <f>VLOOKUP(VLOOKUP($B28, BTS!$E$2:$F$60, 2, FALSE), Transpose_Avg_q2er_adult!$O$1:$AA$52, 12,FALSE )</f>
        <v>4.1883004499826924E-3</v>
      </c>
      <c r="O28" s="111">
        <f>VLOOKUP(VLOOKUP($B28, BTS!$E$2:$F$60, 2, FALSE), Transpose_Avg_q2er_adult!$O$1:$AA$52, 13,FALSE )</f>
        <v>4.2372881355932203E-3</v>
      </c>
      <c r="Q28" s="174"/>
      <c r="S28" s="94"/>
    </row>
    <row r="29" spans="2:19" ht="15.75" hidden="1" outlineLevel="1" thickBot="1" x14ac:dyDescent="0.3">
      <c r="B29" s="56" t="s">
        <v>136</v>
      </c>
      <c r="C29" s="28">
        <f>VLOOKUP(VLOOKUP($B29,VName,2,FALSE), Regression_q2er_adult!$J$7:$K$49, 2,FALSE)</f>
        <v>0.42499999999999999</v>
      </c>
      <c r="D29" s="29">
        <f>VLOOKUP(VLOOKUP($B29, BTS!$E$2:$F$60, 2, FALSE), Transpose_Avg_q2er_adult!$O$1:$AA$52, 2,FALSE )</f>
        <v>3.7508668271304793E-2</v>
      </c>
      <c r="E29" s="29">
        <f>VLOOKUP(VLOOKUP($B29, BTS!$E$2:$F$60, 2, FALSE), Transpose_Avg_q2er_adult!$O$1:$AA$52, 3,FALSE )</f>
        <v>3.1590894609404868E-2</v>
      </c>
      <c r="F29" s="29">
        <f>VLOOKUP(VLOOKUP($B29, BTS!$E$2:$F$60, 2, FALSE), Transpose_Avg_q2er_adult!$O$1:$AA$52, 4,FALSE )</f>
        <v>4.8313716258631512E-2</v>
      </c>
      <c r="G29" s="29">
        <f>VLOOKUP(VLOOKUP($B29, BTS!$E$2:$F$60, 2, FALSE), Transpose_Avg_q2er_adult!$O$1:$AA$52, 5,FALSE )</f>
        <v>3.6574013498659422E-2</v>
      </c>
      <c r="H29" s="29">
        <f>VLOOKUP(VLOOKUP($B29, BTS!$E$2:$F$60, 2, FALSE), Transpose_Avg_q2er_adult!$O$1:$AA$52, 6,FALSE )</f>
        <v>1.6261528326745718E-2</v>
      </c>
      <c r="I29" s="29">
        <f>VLOOKUP(VLOOKUP($B29, BTS!$E$2:$F$60, 2, FALSE), Transpose_Avg_q2er_adult!$O$1:$AA$52, 7,FALSE )</f>
        <v>4.2924675333950967E-2</v>
      </c>
      <c r="J29" s="29">
        <f>VLOOKUP(VLOOKUP($B29, BTS!$E$2:$F$60, 2, FALSE), Transpose_Avg_q2er_adult!$O$1:$AA$52, 8,FALSE )</f>
        <v>3.0594405594405596E-2</v>
      </c>
      <c r="K29" s="29">
        <f>VLOOKUP(VLOOKUP($B29, BTS!$E$2:$F$60, 2, FALSE), Transpose_Avg_q2er_adult!$O$1:$AA$52, 9,FALSE )</f>
        <v>5.0675675675675678E-3</v>
      </c>
      <c r="L29" s="29">
        <f>VLOOKUP(VLOOKUP($B29, BTS!$E$2:$F$60, 2, FALSE), Transpose_Avg_q2er_adult!$O$1:$AA$52, 10,FALSE )</f>
        <v>1.010204081632653E-2</v>
      </c>
      <c r="M29" s="29">
        <f>VLOOKUP(VLOOKUP($B29, BTS!$E$2:$F$60, 2, FALSE), Transpose_Avg_q2er_adult!$O$1:$AA$52, 11,FALSE )</f>
        <v>9.7298937621518269E-2</v>
      </c>
      <c r="N29" s="29">
        <f>VLOOKUP(VLOOKUP($B29, BTS!$E$2:$F$60, 2, FALSE), Transpose_Avg_q2er_adult!$O$1:$AA$52, 12,FALSE )</f>
        <v>1.9445206946643291E-2</v>
      </c>
      <c r="O29" s="111">
        <f>VLOOKUP(VLOOKUP($B29, BTS!$E$2:$F$60, 2, FALSE), Transpose_Avg_q2er_adult!$O$1:$AA$52, 13,FALSE )</f>
        <v>2.077638053581192E-2</v>
      </c>
      <c r="Q29" s="174"/>
      <c r="S29" s="94"/>
    </row>
    <row r="30" spans="2:19" ht="15.75" hidden="1" outlineLevel="1" thickBot="1" x14ac:dyDescent="0.3">
      <c r="B30" s="56" t="s">
        <v>137</v>
      </c>
      <c r="C30" s="28">
        <f>VLOOKUP(VLOOKUP($B30,VName,2,FALSE), Regression_q2er_adult!$J$7:$K$49, 2,FALSE)</f>
        <v>0.374</v>
      </c>
      <c r="D30" s="29">
        <f>VLOOKUP(VLOOKUP($B30, BTS!$E$2:$F$60, 2, FALSE), Transpose_Avg_q2er_adult!$O$1:$AA$52, 2,FALSE )</f>
        <v>4.9923195084485405E-3</v>
      </c>
      <c r="E30" s="29">
        <f>VLOOKUP(VLOOKUP($B30, BTS!$E$2:$F$60, 2, FALSE), Transpose_Avg_q2er_adult!$O$1:$AA$52, 3,FALSE )</f>
        <v>0</v>
      </c>
      <c r="F30" s="29">
        <f>VLOOKUP(VLOOKUP($B30, BTS!$E$2:$F$60, 2, FALSE), Transpose_Avg_q2er_adult!$O$1:$AA$52, 4,FALSE )</f>
        <v>5.4519774011299437E-3</v>
      </c>
      <c r="G30" s="29">
        <f>VLOOKUP(VLOOKUP($B30, BTS!$E$2:$F$60, 2, FALSE), Transpose_Avg_q2er_adult!$O$1:$AA$52, 5,FALSE )</f>
        <v>4.768825506403852E-3</v>
      </c>
      <c r="H30" s="29">
        <f>VLOOKUP(VLOOKUP($B30, BTS!$E$2:$F$60, 2, FALSE), Transpose_Avg_q2er_adult!$O$1:$AA$52, 6,FALSE )</f>
        <v>0</v>
      </c>
      <c r="I30" s="29">
        <f>VLOOKUP(VLOOKUP($B30, BTS!$E$2:$F$60, 2, FALSE), Transpose_Avg_q2er_adult!$O$1:$AA$52, 7,FALSE )</f>
        <v>6.633317909485309E-2</v>
      </c>
      <c r="J30" s="29">
        <f>VLOOKUP(VLOOKUP($B30, BTS!$E$2:$F$60, 2, FALSE), Transpose_Avg_q2er_adult!$O$1:$AA$52, 8,FALSE )</f>
        <v>0</v>
      </c>
      <c r="K30" s="29">
        <f>VLOOKUP(VLOOKUP($B30, BTS!$E$2:$F$60, 2, FALSE), Transpose_Avg_q2er_adult!$O$1:$AA$52, 9,FALSE )</f>
        <v>2.5773195876288659E-3</v>
      </c>
      <c r="L30" s="29">
        <f>VLOOKUP(VLOOKUP($B30, BTS!$E$2:$F$60, 2, FALSE), Transpose_Avg_q2er_adult!$O$1:$AA$52, 10,FALSE )</f>
        <v>0</v>
      </c>
      <c r="M30" s="29">
        <f>VLOOKUP(VLOOKUP($B30, BTS!$E$2:$F$60, 2, FALSE), Transpose_Avg_q2er_adult!$O$1:$AA$52, 11,FALSE )</f>
        <v>0</v>
      </c>
      <c r="N30" s="29">
        <f>VLOOKUP(VLOOKUP($B30, BTS!$E$2:$F$60, 2, FALSE), Transpose_Avg_q2er_adult!$O$1:$AA$52, 12,FALSE )</f>
        <v>8.5739293759823868E-3</v>
      </c>
      <c r="O30" s="111">
        <f>VLOOKUP(VLOOKUP($B30, BTS!$E$2:$F$60, 2, FALSE), Transpose_Avg_q2er_adult!$O$1:$AA$52, 13,FALSE )</f>
        <v>0</v>
      </c>
      <c r="Q30" s="174"/>
      <c r="S30" s="94"/>
    </row>
    <row r="31" spans="2:19" ht="15.75" hidden="1" outlineLevel="1" thickBot="1" x14ac:dyDescent="0.3">
      <c r="B31" s="31" t="s">
        <v>138</v>
      </c>
      <c r="C31" s="28">
        <f>VLOOKUP(VLOOKUP($B31,VName,2,FALSE), Regression_q2er_adult!$J$7:$K$49, 2,FALSE)</f>
        <v>0.153</v>
      </c>
      <c r="D31" s="29">
        <f>VLOOKUP(VLOOKUP($B31, BTS!$E$2:$F$60, 2, FALSE), Transpose_Avg_q2er_adult!$O$1:$AA$52, 2,FALSE )</f>
        <v>0.31149659719954359</v>
      </c>
      <c r="E31" s="29">
        <f>VLOOKUP(VLOOKUP($B31, BTS!$E$2:$F$60, 2, FALSE), Transpose_Avg_q2er_adult!$O$1:$AA$52, 3,FALSE )</f>
        <v>0.30001115075825158</v>
      </c>
      <c r="F31" s="29">
        <f>VLOOKUP(VLOOKUP($B31, BTS!$E$2:$F$60, 2, FALSE), Transpose_Avg_q2er_adult!$O$1:$AA$52, 4,FALSE )</f>
        <v>0.21112994350282485</v>
      </c>
      <c r="G31" s="29">
        <f>VLOOKUP(VLOOKUP($B31, BTS!$E$2:$F$60, 2, FALSE), Transpose_Avg_q2er_adult!$O$1:$AA$52, 5,FALSE )</f>
        <v>0.44353457742949842</v>
      </c>
      <c r="H31" s="29">
        <f>VLOOKUP(VLOOKUP($B31, BTS!$E$2:$F$60, 2, FALSE), Transpose_Avg_q2er_adult!$O$1:$AA$52, 6,FALSE )</f>
        <v>0.43668551456594934</v>
      </c>
      <c r="I31" s="29">
        <f>VLOOKUP(VLOOKUP($B31, BTS!$E$2:$F$60, 2, FALSE), Transpose_Avg_q2er_adult!$O$1:$AA$52, 7,FALSE )</f>
        <v>0.20032484460515632</v>
      </c>
      <c r="J31" s="29">
        <f>VLOOKUP(VLOOKUP($B31, BTS!$E$2:$F$60, 2, FALSE), Transpose_Avg_q2er_adult!$O$1:$AA$52, 8,FALSE )</f>
        <v>0.53409090909090906</v>
      </c>
      <c r="K31" s="29">
        <f>VLOOKUP(VLOOKUP($B31, BTS!$E$2:$F$60, 2, FALSE), Transpose_Avg_q2er_adult!$O$1:$AA$52, 9,FALSE )</f>
        <v>0.42289734731493434</v>
      </c>
      <c r="L31" s="29">
        <f>VLOOKUP(VLOOKUP($B31, BTS!$E$2:$F$60, 2, FALSE), Transpose_Avg_q2er_adult!$O$1:$AA$52, 10,FALSE )</f>
        <v>0.41120486656200939</v>
      </c>
      <c r="M31" s="29">
        <f>VLOOKUP(VLOOKUP($B31, BTS!$E$2:$F$60, 2, FALSE), Transpose_Avg_q2er_adult!$O$1:$AA$52, 11,FALSE )</f>
        <v>0.23359355698065376</v>
      </c>
      <c r="N31" s="29">
        <f>VLOOKUP(VLOOKUP($B31, BTS!$E$2:$F$60, 2, FALSE), Transpose_Avg_q2er_adult!$O$1:$AA$52, 12,FALSE )</f>
        <v>0.20474337545182689</v>
      </c>
      <c r="O31" s="111">
        <f>VLOOKUP(VLOOKUP($B31, BTS!$E$2:$F$60, 2, FALSE), Transpose_Avg_q2er_adult!$O$1:$AA$52, 13,FALSE )</f>
        <v>0.45423652876495957</v>
      </c>
      <c r="Q31" s="174"/>
      <c r="S31" s="94"/>
    </row>
    <row r="32" spans="2:19" ht="15.75" hidden="1" outlineLevel="1" thickBot="1" x14ac:dyDescent="0.3">
      <c r="B32" s="31" t="s">
        <v>139</v>
      </c>
      <c r="C32" s="28">
        <f>VLOOKUP(VLOOKUP($B32,VName,2,FALSE), Regression_q2er_adult!$J$7:$K$49, 2,FALSE)</f>
        <v>1.49E-3</v>
      </c>
      <c r="D32" s="29">
        <f>VLOOKUP(VLOOKUP($B32, BTS!$E$2:$F$60, 2, FALSE), Transpose_Avg_q2er_adult!$O$1:$AA$52, 2,FALSE )</f>
        <v>0.31246346222851179</v>
      </c>
      <c r="E32" s="29">
        <f>VLOOKUP(VLOOKUP($B32, BTS!$E$2:$F$60, 2, FALSE), Transpose_Avg_q2er_adult!$O$1:$AA$52, 3,FALSE )</f>
        <v>0.20340496368038741</v>
      </c>
      <c r="F32" s="29">
        <f>VLOOKUP(VLOOKUP($B32, BTS!$E$2:$F$60, 2, FALSE), Transpose_Avg_q2er_adult!$O$1:$AA$52, 4,FALSE )</f>
        <v>0.41171688637790338</v>
      </c>
      <c r="G32" s="29">
        <f>VLOOKUP(VLOOKUP($B32, BTS!$E$2:$F$60, 2, FALSE), Transpose_Avg_q2er_adult!$O$1:$AA$52, 5,FALSE )</f>
        <v>0.28093466173233139</v>
      </c>
      <c r="H32" s="29">
        <f>VLOOKUP(VLOOKUP($B32, BTS!$E$2:$F$60, 2, FALSE), Transpose_Avg_q2er_adult!$O$1:$AA$52, 6,FALSE )</f>
        <v>0.11782809983896941</v>
      </c>
      <c r="I32" s="29">
        <f>VLOOKUP(VLOOKUP($B32, BTS!$E$2:$F$60, 2, FALSE), Transpose_Avg_q2er_adult!$O$1:$AA$52, 7,FALSE )</f>
        <v>0.53918956819007346</v>
      </c>
      <c r="J32" s="29">
        <f>VLOOKUP(VLOOKUP($B32, BTS!$E$2:$F$60, 2, FALSE), Transpose_Avg_q2er_adult!$O$1:$AA$52, 8,FALSE )</f>
        <v>0.27097902097902099</v>
      </c>
      <c r="K32" s="29">
        <f>VLOOKUP(VLOOKUP($B32, BTS!$E$2:$F$60, 2, FALSE), Transpose_Avg_q2er_adult!$O$1:$AA$52, 9,FALSE )</f>
        <v>0.19620448998172907</v>
      </c>
      <c r="L32" s="29">
        <f>VLOOKUP(VLOOKUP($B32, BTS!$E$2:$F$60, 2, FALSE), Transpose_Avg_q2er_adult!$O$1:$AA$52, 10,FALSE )</f>
        <v>0.23646214896214893</v>
      </c>
      <c r="M32" s="29">
        <f>VLOOKUP(VLOOKUP($B32, BTS!$E$2:$F$60, 2, FALSE), Transpose_Avg_q2er_adult!$O$1:$AA$52, 11,FALSE )</f>
        <v>0.35510645268709784</v>
      </c>
      <c r="N32" s="29">
        <f>VLOOKUP(VLOOKUP($B32, BTS!$E$2:$F$60, 2, FALSE), Transpose_Avg_q2er_adult!$O$1:$AA$52, 12,FALSE )</f>
        <v>0.27458245911569601</v>
      </c>
      <c r="O32" s="111">
        <f>VLOOKUP(VLOOKUP($B32, BTS!$E$2:$F$60, 2, FALSE), Transpose_Avg_q2er_adult!$O$1:$AA$52, 13,FALSE )</f>
        <v>0.23754252475548265</v>
      </c>
      <c r="Q32" s="174"/>
      <c r="S32" s="94"/>
    </row>
    <row r="33" spans="2:19" ht="15.75" hidden="1" outlineLevel="1" thickBot="1" x14ac:dyDescent="0.3">
      <c r="B33" s="31" t="s">
        <v>140</v>
      </c>
      <c r="C33" s="28">
        <f>VLOOKUP(VLOOKUP($B33,VName,2,FALSE), Regression_q2er_adult!$J$7:$K$49, 2,FALSE)</f>
        <v>0.39800000000000002</v>
      </c>
      <c r="D33" s="29">
        <f>VLOOKUP(VLOOKUP($B33, BTS!$E$2:$F$60, 2, FALSE), Transpose_Avg_q2er_adult!$O$1:$AA$52, 2,FALSE )</f>
        <v>2.1961972495373561E-2</v>
      </c>
      <c r="E33" s="29">
        <f>VLOOKUP(VLOOKUP($B33, BTS!$E$2:$F$60, 2, FALSE), Transpose_Avg_q2er_adult!$O$1:$AA$52, 3,FALSE )</f>
        <v>5.2134573722441693E-2</v>
      </c>
      <c r="F33" s="29">
        <f>VLOOKUP(VLOOKUP($B33, BTS!$E$2:$F$60, 2, FALSE), Transpose_Avg_q2er_adult!$O$1:$AA$52, 4,FALSE )</f>
        <v>9.0630885122410538E-3</v>
      </c>
      <c r="G33" s="29">
        <f>VLOOKUP(VLOOKUP($B33, BTS!$E$2:$F$60, 2, FALSE), Transpose_Avg_q2er_adult!$O$1:$AA$52, 5,FALSE )</f>
        <v>1.2244073031156327E-2</v>
      </c>
      <c r="H33" s="29">
        <f>VLOOKUP(VLOOKUP($B33, BTS!$E$2:$F$60, 2, FALSE), Transpose_Avg_q2er_adult!$O$1:$AA$52, 6,FALSE )</f>
        <v>1.4427060459669155E-2</v>
      </c>
      <c r="I33" s="29">
        <f>VLOOKUP(VLOOKUP($B33, BTS!$E$2:$F$60, 2, FALSE), Transpose_Avg_q2er_adult!$O$1:$AA$52, 7,FALSE )</f>
        <v>1.2912222319719533E-2</v>
      </c>
      <c r="J33" s="29">
        <f>VLOOKUP(VLOOKUP($B33, BTS!$E$2:$F$60, 2, FALSE), Transpose_Avg_q2er_adult!$O$1:$AA$52, 8,FALSE )</f>
        <v>0</v>
      </c>
      <c r="K33" s="29">
        <f>VLOOKUP(VLOOKUP($B33, BTS!$E$2:$F$60, 2, FALSE), Transpose_Avg_q2er_adult!$O$1:$AA$52, 9,FALSE )</f>
        <v>1.0244154504039335E-2</v>
      </c>
      <c r="L33" s="29">
        <f>VLOOKUP(VLOOKUP($B33, BTS!$E$2:$F$60, 2, FALSE), Transpose_Avg_q2er_adult!$O$1:$AA$52, 10,FALSE )</f>
        <v>5.1020408163265302E-3</v>
      </c>
      <c r="M33" s="29">
        <f>VLOOKUP(VLOOKUP($B33, BTS!$E$2:$F$60, 2, FALSE), Transpose_Avg_q2er_adult!$O$1:$AA$52, 11,FALSE )</f>
        <v>0</v>
      </c>
      <c r="N33" s="29">
        <f>VLOOKUP(VLOOKUP($B33, BTS!$E$2:$F$60, 2, FALSE), Transpose_Avg_q2er_adult!$O$1:$AA$52, 12,FALSE )</f>
        <v>2.6041666666666665E-3</v>
      </c>
      <c r="O33" s="111">
        <f>VLOOKUP(VLOOKUP($B33, BTS!$E$2:$F$60, 2, FALSE), Transpose_Avg_q2er_adult!$O$1:$AA$52, 13,FALSE )</f>
        <v>0</v>
      </c>
      <c r="Q33" s="174"/>
      <c r="S33" s="94"/>
    </row>
    <row r="34" spans="2:19" ht="15.75" hidden="1" outlineLevel="1" thickBot="1" x14ac:dyDescent="0.3">
      <c r="B34" s="31" t="s">
        <v>141</v>
      </c>
      <c r="C34" s="28">
        <f>VLOOKUP(VLOOKUP($B34,VName,2,FALSE), Regression_q2er_adult!$J$7:$K$49, 2,FALSE)</f>
        <v>-0.13900000000000001</v>
      </c>
      <c r="D34" s="29">
        <f>VLOOKUP(VLOOKUP($B34, BTS!$E$2:$F$60, 2, FALSE), Transpose_Avg_q2er_adult!$O$1:$AA$52, 2,FALSE )</f>
        <v>0.21815216646306307</v>
      </c>
      <c r="E34" s="29">
        <f>VLOOKUP(VLOOKUP($B34, BTS!$E$2:$F$60, 2, FALSE), Transpose_Avg_q2er_adult!$O$1:$AA$52, 3,FALSE )</f>
        <v>0.29596422199566713</v>
      </c>
      <c r="F34" s="29">
        <f>VLOOKUP(VLOOKUP($B34, BTS!$E$2:$F$60, 2, FALSE), Transpose_Avg_q2er_adult!$O$1:$AA$52, 4,FALSE )</f>
        <v>0.17223870056497176</v>
      </c>
      <c r="G34" s="29">
        <f>VLOOKUP(VLOOKUP($B34, BTS!$E$2:$F$60, 2, FALSE), Transpose_Avg_q2er_adult!$O$1:$AA$52, 5,FALSE )</f>
        <v>0.18457783008998768</v>
      </c>
      <c r="H34" s="29">
        <f>VLOOKUP(VLOOKUP($B34, BTS!$E$2:$F$60, 2, FALSE), Transpose_Avg_q2er_adult!$O$1:$AA$52, 6,FALSE )</f>
        <v>0.18554055043185477</v>
      </c>
      <c r="I34" s="29">
        <f>VLOOKUP(VLOOKUP($B34, BTS!$E$2:$F$60, 2, FALSE), Transpose_Avg_q2er_adult!$O$1:$AA$52, 7,FALSE )</f>
        <v>0.21738227284600098</v>
      </c>
      <c r="J34" s="29">
        <f>VLOOKUP(VLOOKUP($B34, BTS!$E$2:$F$60, 2, FALSE), Transpose_Avg_q2er_adult!$O$1:$AA$52, 8,FALSE )</f>
        <v>9.8776223776223776E-2</v>
      </c>
      <c r="K34" s="29">
        <f>VLOOKUP(VLOOKUP($B34, BTS!$E$2:$F$60, 2, FALSE), Transpose_Avg_q2er_adult!$O$1:$AA$52, 9,FALSE )</f>
        <v>0.23538998540311268</v>
      </c>
      <c r="L34" s="29">
        <f>VLOOKUP(VLOOKUP($B34, BTS!$E$2:$F$60, 2, FALSE), Transpose_Avg_q2er_adult!$O$1:$AA$52, 10,FALSE )</f>
        <v>0.29075440432583288</v>
      </c>
      <c r="M34" s="29">
        <f>VLOOKUP(VLOOKUP($B34, BTS!$E$2:$F$60, 2, FALSE), Transpose_Avg_q2er_adult!$O$1:$AA$52, 11,FALSE )</f>
        <v>0.29426487491003622</v>
      </c>
      <c r="N34" s="29">
        <f>VLOOKUP(VLOOKUP($B34, BTS!$E$2:$F$60, 2, FALSE), Transpose_Avg_q2er_adult!$O$1:$AA$52, 12,FALSE )</f>
        <v>0.24284369520623733</v>
      </c>
      <c r="O34" s="111">
        <f>VLOOKUP(VLOOKUP($B34, BTS!$E$2:$F$60, 2, FALSE), Transpose_Avg_q2er_adult!$O$1:$AA$52, 13,FALSE )</f>
        <v>0.14825572565457748</v>
      </c>
      <c r="Q34" s="174"/>
      <c r="S34" s="94"/>
    </row>
    <row r="35" spans="2:19" ht="15.75" hidden="1" outlineLevel="1" thickBot="1" x14ac:dyDescent="0.3">
      <c r="B35" s="31" t="s">
        <v>142</v>
      </c>
      <c r="C35" s="28">
        <f>VLOOKUP(VLOOKUP($B35,VName,2,FALSE), Regression_q2er_adult!$J$7:$K$49, 2,FALSE)</f>
        <v>-0.61199999999999999</v>
      </c>
      <c r="D35" s="29">
        <f>VLOOKUP(VLOOKUP($B35, BTS!$E$2:$F$60, 2, FALSE), Transpose_Avg_q2er_adult!$O$1:$AA$52, 2,FALSE )</f>
        <v>5.6214243380867716E-2</v>
      </c>
      <c r="E35" s="29">
        <f>VLOOKUP(VLOOKUP($B35, BTS!$E$2:$F$60, 2, FALSE), Transpose_Avg_q2er_adult!$O$1:$AA$52, 3,FALSE )</f>
        <v>6.2656907098254111E-2</v>
      </c>
      <c r="F35" s="29">
        <f>VLOOKUP(VLOOKUP($B35, BTS!$E$2:$F$60, 2, FALSE), Transpose_Avg_q2er_adult!$O$1:$AA$52, 4,FALSE )</f>
        <v>0.13092200251098557</v>
      </c>
      <c r="G35" s="29">
        <f>VLOOKUP(VLOOKUP($B35, BTS!$E$2:$F$60, 2, FALSE), Transpose_Avg_q2er_adult!$O$1:$AA$52, 5,FALSE )</f>
        <v>9.3352400130230537E-2</v>
      </c>
      <c r="H35" s="29">
        <f>VLOOKUP(VLOOKUP($B35, BTS!$E$2:$F$60, 2, FALSE), Transpose_Avg_q2er_adult!$O$1:$AA$52, 6,FALSE )</f>
        <v>4.7140608988435077E-2</v>
      </c>
      <c r="I35" s="29">
        <f>VLOOKUP(VLOOKUP($B35, BTS!$E$2:$F$60, 2, FALSE), Transpose_Avg_q2er_adult!$O$1:$AA$52, 7,FALSE )</f>
        <v>0.2908528950069586</v>
      </c>
      <c r="J35" s="29">
        <f>VLOOKUP(VLOOKUP($B35, BTS!$E$2:$F$60, 2, FALSE), Transpose_Avg_q2er_adult!$O$1:$AA$52, 8,FALSE )</f>
        <v>3.0594405594405596E-2</v>
      </c>
      <c r="K35" s="29">
        <f>VLOOKUP(VLOOKUP($B35, BTS!$E$2:$F$60, 2, FALSE), Transpose_Avg_q2er_adult!$O$1:$AA$52, 9,FALSE )</f>
        <v>7.3576080105800218E-2</v>
      </c>
      <c r="L35" s="29">
        <f>VLOOKUP(VLOOKUP($B35, BTS!$E$2:$F$60, 2, FALSE), Transpose_Avg_q2er_adult!$O$1:$AA$52, 10,FALSE )</f>
        <v>4.1379295307866736E-2</v>
      </c>
      <c r="M35" s="29">
        <f>VLOOKUP(VLOOKUP($B35, BTS!$E$2:$F$60, 2, FALSE), Transpose_Avg_q2er_adult!$O$1:$AA$52, 11,FALSE )</f>
        <v>0.13961253799963477</v>
      </c>
      <c r="N35" s="29">
        <f>VLOOKUP(VLOOKUP($B35, BTS!$E$2:$F$60, 2, FALSE), Transpose_Avg_q2er_adult!$O$1:$AA$52, 12,FALSE )</f>
        <v>5.2385408332340302E-2</v>
      </c>
      <c r="O35" s="111">
        <f>VLOOKUP(VLOOKUP($B35, BTS!$E$2:$F$60, 2, FALSE), Transpose_Avg_q2er_adult!$O$1:$AA$52, 13,FALSE )</f>
        <v>4.2372881355932203E-3</v>
      </c>
      <c r="Q35" s="174"/>
      <c r="S35" s="94"/>
    </row>
    <row r="36" spans="2:19" ht="15.75" hidden="1" outlineLevel="1" thickBot="1" x14ac:dyDescent="0.3">
      <c r="B36" s="31" t="s">
        <v>143</v>
      </c>
      <c r="C36" s="28">
        <f>VLOOKUP(VLOOKUP($B36,VName,2,FALSE), Regression_q2er_adult!$J$7:$K$49, 2,FALSE)</f>
        <v>1.2200000000000001E-2</v>
      </c>
      <c r="D36" s="29">
        <f>VLOOKUP(VLOOKUP($B36, BTS!$E$2:$F$60, 2, FALSE), Transpose_Avg_q2er_adult!$O$1:$AA$52, 2,FALSE )</f>
        <v>5.6998671537025612E-2</v>
      </c>
      <c r="E36" s="29">
        <f>VLOOKUP(VLOOKUP($B36, BTS!$E$2:$F$60, 2, FALSE), Transpose_Avg_q2er_adult!$O$1:$AA$52, 3,FALSE )</f>
        <v>3.6106155218554863E-2</v>
      </c>
      <c r="F36" s="29">
        <f>VLOOKUP(VLOOKUP($B36, BTS!$E$2:$F$60, 2, FALSE), Transpose_Avg_q2er_adult!$O$1:$AA$52, 4,FALSE )</f>
        <v>0.17186126804770874</v>
      </c>
      <c r="G36" s="29">
        <f>VLOOKUP(VLOOKUP($B36, BTS!$E$2:$F$60, 2, FALSE), Transpose_Avg_q2er_adult!$O$1:$AA$52, 5,FALSE )</f>
        <v>7.7577505534287064E-2</v>
      </c>
      <c r="H36" s="29">
        <f>VLOOKUP(VLOOKUP($B36, BTS!$E$2:$F$60, 2, FALSE), Transpose_Avg_q2er_adult!$O$1:$AA$52, 6,FALSE )</f>
        <v>4.7184709412970288E-2</v>
      </c>
      <c r="I36" s="29">
        <f>VLOOKUP(VLOOKUP($B36, BTS!$E$2:$F$60, 2, FALSE), Transpose_Avg_q2er_adult!$O$1:$AA$52, 7,FALSE )</f>
        <v>7.7821786193836437E-2</v>
      </c>
      <c r="J36" s="29">
        <f>VLOOKUP(VLOOKUP($B36, BTS!$E$2:$F$60, 2, FALSE), Transpose_Avg_q2er_adult!$O$1:$AA$52, 8,FALSE )</f>
        <v>1.9230769230769232E-2</v>
      </c>
      <c r="K36" s="29">
        <f>VLOOKUP(VLOOKUP($B36, BTS!$E$2:$F$60, 2, FALSE), Transpose_Avg_q2er_adult!$O$1:$AA$52, 9,FALSE )</f>
        <v>5.4802771327153027E-2</v>
      </c>
      <c r="L36" s="29">
        <f>VLOOKUP(VLOOKUP($B36, BTS!$E$2:$F$60, 2, FALSE), Transpose_Avg_q2er_adult!$O$1:$AA$52, 10,FALSE )</f>
        <v>2.4819466248037676E-2</v>
      </c>
      <c r="M36" s="29">
        <f>VLOOKUP(VLOOKUP($B36, BTS!$E$2:$F$60, 2, FALSE), Transpose_Avg_q2er_adult!$O$1:$AA$52, 11,FALSE )</f>
        <v>8.9234421492486005E-2</v>
      </c>
      <c r="N36" s="29">
        <f>VLOOKUP(VLOOKUP($B36, BTS!$E$2:$F$60, 2, FALSE), Transpose_Avg_q2er_adult!$O$1:$AA$52, 12,FALSE )</f>
        <v>9.0068896506817819E-2</v>
      </c>
      <c r="O36" s="111">
        <f>VLOOKUP(VLOOKUP($B36, BTS!$E$2:$F$60, 2, FALSE), Transpose_Avg_q2er_adult!$O$1:$AA$52, 13,FALSE )</f>
        <v>4.4969928922908693E-2</v>
      </c>
      <c r="Q36" s="174"/>
      <c r="S36" s="94"/>
    </row>
    <row r="37" spans="2:19" ht="15.75" hidden="1" outlineLevel="1" thickBot="1" x14ac:dyDescent="0.3">
      <c r="B37" s="31" t="s">
        <v>144</v>
      </c>
      <c r="C37" s="28">
        <f>VLOOKUP(VLOOKUP($B37,VName,2,FALSE), Regression_q2er_adult!$J$7:$K$49, 2,FALSE)</f>
        <v>0.33400000000000002</v>
      </c>
      <c r="D37" s="29">
        <f>VLOOKUP(VLOOKUP($B37, BTS!$E$2:$F$60, 2, FALSE), Transpose_Avg_q2er_adult!$O$1:$AA$52, 2,FALSE )</f>
        <v>7.3924731182795703E-3</v>
      </c>
      <c r="E37" s="29">
        <f>VLOOKUP(VLOOKUP($B37, BTS!$E$2:$F$60, 2, FALSE), Transpose_Avg_q2er_adult!$O$1:$AA$52, 3,FALSE )</f>
        <v>9.5004460303300623E-3</v>
      </c>
      <c r="F37" s="29">
        <f>VLOOKUP(VLOOKUP($B37, BTS!$E$2:$F$60, 2, FALSE), Transpose_Avg_q2er_adult!$O$1:$AA$52, 4,FALSE )</f>
        <v>4.6296296296296294E-3</v>
      </c>
      <c r="G37" s="29">
        <f>VLOOKUP(VLOOKUP($B37, BTS!$E$2:$F$60, 2, FALSE), Transpose_Avg_q2er_adult!$O$1:$AA$52, 5,FALSE )</f>
        <v>4.9752475247524753E-3</v>
      </c>
      <c r="H37" s="29">
        <f>VLOOKUP(VLOOKUP($B37, BTS!$E$2:$F$60, 2, FALSE), Transpose_Avg_q2er_adult!$O$1:$AA$52, 6,FALSE )</f>
        <v>6.8611477089737957E-2</v>
      </c>
      <c r="I37" s="29">
        <f>VLOOKUP(VLOOKUP($B37, BTS!$E$2:$F$60, 2, FALSE), Transpose_Avg_q2er_adult!$O$1:$AA$52, 7,FALSE )</f>
        <v>1.7605633802816902E-3</v>
      </c>
      <c r="J37" s="29">
        <f>VLOOKUP(VLOOKUP($B37, BTS!$E$2:$F$60, 2, FALSE), Transpose_Avg_q2er_adult!$O$1:$AA$52, 8,FALSE )</f>
        <v>2.2727272727272728E-2</v>
      </c>
      <c r="K37" s="29">
        <f>VLOOKUP(VLOOKUP($B37, BTS!$E$2:$F$60, 2, FALSE), Transpose_Avg_q2er_adult!$O$1:$AA$52, 9,FALSE )</f>
        <v>2.6881720430107529E-3</v>
      </c>
      <c r="L37" s="29">
        <f>VLOOKUP(VLOOKUP($B37, BTS!$E$2:$F$60, 2, FALSE), Transpose_Avg_q2er_adult!$O$1:$AA$52, 10,FALSE )</f>
        <v>0</v>
      </c>
      <c r="M37" s="29">
        <f>VLOOKUP(VLOOKUP($B37, BTS!$E$2:$F$60, 2, FALSE), Transpose_Avg_q2er_adult!$O$1:$AA$52, 11,FALSE )</f>
        <v>1.3553113553113554E-2</v>
      </c>
      <c r="N37" s="29">
        <f>VLOOKUP(VLOOKUP($B37, BTS!$E$2:$F$60, 2, FALSE), Transpose_Avg_q2er_adult!$O$1:$AA$52, 12,FALSE )</f>
        <v>3.1525511550312378E-2</v>
      </c>
      <c r="O37" s="111">
        <f>VLOOKUP(VLOOKUP($B37, BTS!$E$2:$F$60, 2, FALSE), Transpose_Avg_q2er_adult!$O$1:$AA$52, 13,FALSE )</f>
        <v>0</v>
      </c>
      <c r="Q37" s="174"/>
      <c r="S37" s="94"/>
    </row>
    <row r="38" spans="2:19" ht="15.75" hidden="1" outlineLevel="1" thickBot="1" x14ac:dyDescent="0.3">
      <c r="B38" s="31" t="s">
        <v>145</v>
      </c>
      <c r="C38" s="28">
        <f>VLOOKUP(VLOOKUP($B38,VName,2,FALSE), Regression_q2er_adult!$J$7:$K$49, 2,FALSE)</f>
        <v>5.4800000000000001E-2</v>
      </c>
      <c r="D38" s="29">
        <f>VLOOKUP(VLOOKUP($B38, BTS!$E$2:$F$60, 2, FALSE), Transpose_Avg_q2er_adult!$O$1:$AA$52, 2,FALSE )</f>
        <v>0.1344693304465974</v>
      </c>
      <c r="E38" s="29">
        <f>VLOOKUP(VLOOKUP($B38, BTS!$E$2:$F$60, 2, FALSE), Transpose_Avg_q2er_adult!$O$1:$AA$52, 3,FALSE )</f>
        <v>0.20505766534981523</v>
      </c>
      <c r="F38" s="29">
        <f>VLOOKUP(VLOOKUP($B38, BTS!$E$2:$F$60, 2, FALSE), Transpose_Avg_q2er_adult!$O$1:$AA$52, 4,FALSE )</f>
        <v>6.6530131826741987E-2</v>
      </c>
      <c r="G38" s="29">
        <f>VLOOKUP(VLOOKUP($B38, BTS!$E$2:$F$60, 2, FALSE), Transpose_Avg_q2er_adult!$O$1:$AA$52, 5,FALSE )</f>
        <v>0.13034765988195562</v>
      </c>
      <c r="H38" s="29">
        <f>VLOOKUP(VLOOKUP($B38, BTS!$E$2:$F$60, 2, FALSE), Transpose_Avg_q2er_adult!$O$1:$AA$52, 6,FALSE )</f>
        <v>0.19167325428194992</v>
      </c>
      <c r="I38" s="29">
        <f>VLOOKUP(VLOOKUP($B38, BTS!$E$2:$F$60, 2, FALSE), Transpose_Avg_q2er_adult!$O$1:$AA$52, 7,FALSE )</f>
        <v>0.13942709885071075</v>
      </c>
      <c r="J38" s="29">
        <f>VLOOKUP(VLOOKUP($B38, BTS!$E$2:$F$60, 2, FALSE), Transpose_Avg_q2er_adult!$O$1:$AA$52, 8,FALSE )</f>
        <v>0.25611888111888115</v>
      </c>
      <c r="K38" s="29">
        <f>VLOOKUP(VLOOKUP($B38, BTS!$E$2:$F$60, 2, FALSE), Transpose_Avg_q2er_adult!$O$1:$AA$52, 9,FALSE )</f>
        <v>0.12035253446084314</v>
      </c>
      <c r="L38" s="29">
        <f>VLOOKUP(VLOOKUP($B38, BTS!$E$2:$F$60, 2, FALSE), Transpose_Avg_q2er_adult!$O$1:$AA$52, 10,FALSE )</f>
        <v>0.20031789638932496</v>
      </c>
      <c r="M38" s="29">
        <f>VLOOKUP(VLOOKUP($B38, BTS!$E$2:$F$60, 2, FALSE), Transpose_Avg_q2er_adult!$O$1:$AA$52, 11,FALSE )</f>
        <v>0.21692930725188789</v>
      </c>
      <c r="N38" s="29">
        <f>VLOOKUP(VLOOKUP($B38, BTS!$E$2:$F$60, 2, FALSE), Transpose_Avg_q2er_adult!$O$1:$AA$52, 12,FALSE )</f>
        <v>0.15943770250639791</v>
      </c>
      <c r="O38" s="111">
        <f>VLOOKUP(VLOOKUP($B38, BTS!$E$2:$F$60, 2, FALSE), Transpose_Avg_q2er_adult!$O$1:$AA$52, 13,FALSE )</f>
        <v>0.17808760099629428</v>
      </c>
      <c r="Q38" s="174"/>
      <c r="S38" s="94"/>
    </row>
    <row r="39" spans="2:19" ht="15.75" hidden="1" outlineLevel="1" thickBot="1" x14ac:dyDescent="0.3">
      <c r="B39" s="31" t="s">
        <v>146</v>
      </c>
      <c r="C39" s="28">
        <f>VLOOKUP(VLOOKUP($B39,VName,2,FALSE), Regression_q2er_adult!$J$7:$K$49, 2,FALSE)</f>
        <v>-3.8699999999999998E-2</v>
      </c>
      <c r="D39" s="29">
        <f>VLOOKUP(VLOOKUP($B39, BTS!$E$2:$F$60, 2, FALSE), Transpose_Avg_q2er_adult!$O$1:$AA$52, 2,FALSE )</f>
        <v>0.66639477524986801</v>
      </c>
      <c r="E39" s="29">
        <f>VLOOKUP(VLOOKUP($B39, BTS!$E$2:$F$60, 2, FALSE), Transpose_Avg_q2er_adult!$O$1:$AA$52, 3,FALSE )</f>
        <v>0.69261580858926974</v>
      </c>
      <c r="F39" s="29">
        <f>VLOOKUP(VLOOKUP($B39, BTS!$E$2:$F$60, 2, FALSE), Transpose_Avg_q2er_adult!$O$1:$AA$52, 4,FALSE )</f>
        <v>0.37984070935342124</v>
      </c>
      <c r="G39" s="29">
        <f>VLOOKUP(VLOOKUP($B39, BTS!$E$2:$F$60, 2, FALSE), Transpose_Avg_q2er_adult!$O$1:$AA$52, 5,FALSE )</f>
        <v>0.47310151755305418</v>
      </c>
      <c r="H39" s="29">
        <f>VLOOKUP(VLOOKUP($B39, BTS!$E$2:$F$60, 2, FALSE), Transpose_Avg_q2er_adult!$O$1:$AA$52, 6,FALSE )</f>
        <v>0.31227913189869716</v>
      </c>
      <c r="I39" s="29">
        <f>VLOOKUP(VLOOKUP($B39, BTS!$E$2:$F$60, 2, FALSE), Transpose_Avg_q2er_adult!$O$1:$AA$52, 7,FALSE )</f>
        <v>0.48002200576685261</v>
      </c>
      <c r="J39" s="29">
        <f>VLOOKUP(VLOOKUP($B39, BTS!$E$2:$F$60, 2, FALSE), Transpose_Avg_q2er_adult!$O$1:$AA$52, 8,FALSE )</f>
        <v>0.7526223776223776</v>
      </c>
      <c r="K39" s="29">
        <f>VLOOKUP(VLOOKUP($B39, BTS!$E$2:$F$60, 2, FALSE), Transpose_Avg_q2er_adult!$O$1:$AA$52, 9,FALSE )</f>
        <v>0.41530133261050595</v>
      </c>
      <c r="L39" s="29">
        <f>VLOOKUP(VLOOKUP($B39, BTS!$E$2:$F$60, 2, FALSE), Transpose_Avg_q2er_adult!$O$1:$AA$52, 10,FALSE )</f>
        <v>0.49463326356183496</v>
      </c>
      <c r="M39" s="29">
        <f>VLOOKUP(VLOOKUP($B39, BTS!$E$2:$F$60, 2, FALSE), Transpose_Avg_q2er_adult!$O$1:$AA$52, 11,FALSE )</f>
        <v>0.59969600292180936</v>
      </c>
      <c r="N39" s="29">
        <f>VLOOKUP(VLOOKUP($B39, BTS!$E$2:$F$60, 2, FALSE), Transpose_Avg_q2er_adult!$O$1:$AA$52, 12,FALSE )</f>
        <v>0.59088232675950048</v>
      </c>
      <c r="O39" s="111">
        <f>VLOOKUP(VLOOKUP($B39, BTS!$E$2:$F$60, 2, FALSE), Transpose_Avg_q2er_adult!$O$1:$AA$52, 13,FALSE )</f>
        <v>0.63398715144887929</v>
      </c>
      <c r="Q39" s="174"/>
      <c r="S39" s="94"/>
    </row>
    <row r="40" spans="2:19" ht="15.75" hidden="1" outlineLevel="1" thickBot="1" x14ac:dyDescent="0.3">
      <c r="B40" s="31" t="s">
        <v>147</v>
      </c>
      <c r="C40" s="28">
        <f>VLOOKUP(VLOOKUP($B40,VName,2,FALSE), Regression_q2er_adult!$J$7:$K$49, 2,FALSE)</f>
        <v>-0.35799999999999998</v>
      </c>
      <c r="D40" s="29">
        <f>VLOOKUP(VLOOKUP($B40, BTS!$E$2:$F$60, 2, FALSE), Transpose_Avg_q2er_adult!$O$1:$AA$52, 2,FALSE )</f>
        <v>7.0703359660687581E-2</v>
      </c>
      <c r="E40" s="29">
        <f>VLOOKUP(VLOOKUP($B40, BTS!$E$2:$F$60, 2, FALSE), Transpose_Avg_q2er_adult!$O$1:$AA$52, 3,FALSE )</f>
        <v>7.3696157767299597E-2</v>
      </c>
      <c r="F40" s="29">
        <f>VLOOKUP(VLOOKUP($B40, BTS!$E$2:$F$60, 2, FALSE), Transpose_Avg_q2er_adult!$O$1:$AA$52, 4,FALSE )</f>
        <v>1.1100125549278091E-2</v>
      </c>
      <c r="G40" s="29">
        <f>VLOOKUP(VLOOKUP($B40, BTS!$E$2:$F$60, 2, FALSE), Transpose_Avg_q2er_adult!$O$1:$AA$52, 5,FALSE )</f>
        <v>1.0411555509741264E-2</v>
      </c>
      <c r="H40" s="29">
        <f>VLOOKUP(VLOOKUP($B40, BTS!$E$2:$F$60, 2, FALSE), Transpose_Avg_q2er_adult!$O$1:$AA$52, 6,FALSE )</f>
        <v>5.9380032206119166E-3</v>
      </c>
      <c r="I40" s="29">
        <f>VLOOKUP(VLOOKUP($B40, BTS!$E$2:$F$60, 2, FALSE), Transpose_Avg_q2er_adult!$O$1:$AA$52, 7,FALSE )</f>
        <v>1.7853635504711841E-2</v>
      </c>
      <c r="J40" s="29">
        <f>VLOOKUP(VLOOKUP($B40, BTS!$E$2:$F$60, 2, FALSE), Transpose_Avg_q2er_adult!$O$1:$AA$52, 8,FALSE )</f>
        <v>3.8461538461538464E-2</v>
      </c>
      <c r="K40" s="29">
        <f>VLOOKUP(VLOOKUP($B40, BTS!$E$2:$F$60, 2, FALSE), Transpose_Avg_q2er_adult!$O$1:$AA$52, 9,FALSE )</f>
        <v>1.4399810825475503E-2</v>
      </c>
      <c r="L40" s="29">
        <f>VLOOKUP(VLOOKUP($B40, BTS!$E$2:$F$60, 2, FALSE), Transpose_Avg_q2er_adult!$O$1:$AA$52, 10,FALSE )</f>
        <v>3.4434850863422288E-2</v>
      </c>
      <c r="M40" s="29">
        <f>VLOOKUP(VLOOKUP($B40, BTS!$E$2:$F$60, 2, FALSE), Transpose_Avg_q2er_adult!$O$1:$AA$52, 11,FALSE )</f>
        <v>3.5170743235259365E-2</v>
      </c>
      <c r="N40" s="29">
        <f>VLOOKUP(VLOOKUP($B40, BTS!$E$2:$F$60, 2, FALSE), Transpose_Avg_q2er_adult!$O$1:$AA$52, 12,FALSE )</f>
        <v>5.2485783767143884E-2</v>
      </c>
      <c r="O40" s="111">
        <f>VLOOKUP(VLOOKUP($B40, BTS!$E$2:$F$60, 2, FALSE), Transpose_Avg_q2er_adult!$O$1:$AA$52, 13,FALSE )</f>
        <v>3.0017921146953404E-2</v>
      </c>
      <c r="Q40" s="174"/>
      <c r="S40" s="94"/>
    </row>
    <row r="41" spans="2:19" ht="15.75" hidden="1" outlineLevel="1" thickBot="1" x14ac:dyDescent="0.3">
      <c r="B41" s="31" t="s">
        <v>148</v>
      </c>
      <c r="C41" s="28">
        <f>VLOOKUP(VLOOKUP($B41,VName,2,FALSE), Regression_q2er_adult!$J$7:$K$49, 2,FALSE)</f>
        <v>6.4899999999999999E-2</v>
      </c>
      <c r="D41" s="29">
        <f>VLOOKUP(VLOOKUP($B41, BTS!$E$2:$F$60, 2, FALSE), Transpose_Avg_q2er_adult!$O$1:$AA$52, 2,FALSE )</f>
        <v>0.175379539251142</v>
      </c>
      <c r="E41" s="29">
        <f>VLOOKUP(VLOOKUP($B41, BTS!$E$2:$F$60, 2, FALSE), Transpose_Avg_q2er_adult!$O$1:$AA$52, 3,FALSE )</f>
        <v>0.21663215241493566</v>
      </c>
      <c r="F41" s="29">
        <f>VLOOKUP(VLOOKUP($B41, BTS!$E$2:$F$60, 2, FALSE), Transpose_Avg_q2er_adult!$O$1:$AA$52, 4,FALSE )</f>
        <v>4.8465944758317642E-2</v>
      </c>
      <c r="G41" s="29">
        <f>VLOOKUP(VLOOKUP($B41, BTS!$E$2:$F$60, 2, FALSE), Transpose_Avg_q2er_adult!$O$1:$AA$52, 5,FALSE )</f>
        <v>3.727109382415409E-2</v>
      </c>
      <c r="H41" s="29">
        <f>VLOOKUP(VLOOKUP($B41, BTS!$E$2:$F$60, 2, FALSE), Transpose_Avg_q2er_adult!$O$1:$AA$52, 6,FALSE )</f>
        <v>8.3221160884204365E-2</v>
      </c>
      <c r="I41" s="29">
        <f>VLOOKUP(VLOOKUP($B41, BTS!$E$2:$F$60, 2, FALSE), Transpose_Avg_q2er_adult!$O$1:$AA$52, 7,FALSE )</f>
        <v>0.16963639086037521</v>
      </c>
      <c r="J41" s="29">
        <f>VLOOKUP(VLOOKUP($B41, BTS!$E$2:$F$60, 2, FALSE), Transpose_Avg_q2er_adult!$O$1:$AA$52, 8,FALSE )</f>
        <v>3.0594405594405596E-2</v>
      </c>
      <c r="K41" s="29">
        <f>VLOOKUP(VLOOKUP($B41, BTS!$E$2:$F$60, 2, FALSE), Transpose_Avg_q2er_adult!$O$1:$AA$52, 9,FALSE )</f>
        <v>8.9868700549042918E-2</v>
      </c>
      <c r="L41" s="29">
        <f>VLOOKUP(VLOOKUP($B41, BTS!$E$2:$F$60, 2, FALSE), Transpose_Avg_q2er_adult!$O$1:$AA$52, 10,FALSE )</f>
        <v>0.15958660387231816</v>
      </c>
      <c r="M41" s="29">
        <f>VLOOKUP(VLOOKUP($B41, BTS!$E$2:$F$60, 2, FALSE), Transpose_Avg_q2er_adult!$O$1:$AA$52, 11,FALSE )</f>
        <v>0.12459314878669717</v>
      </c>
      <c r="N41" s="29">
        <f>VLOOKUP(VLOOKUP($B41, BTS!$E$2:$F$60, 2, FALSE), Transpose_Avg_q2er_adult!$O$1:$AA$52, 12,FALSE )</f>
        <v>0.21545434136833325</v>
      </c>
      <c r="O41" s="111">
        <f>VLOOKUP(VLOOKUP($B41, BTS!$E$2:$F$60, 2, FALSE), Transpose_Avg_q2er_adult!$O$1:$AA$52, 13,FALSE )</f>
        <v>0.19569360913674747</v>
      </c>
      <c r="Q41" s="174"/>
      <c r="S41" s="94"/>
    </row>
    <row r="42" spans="2:19" ht="15.75" hidden="1" outlineLevel="1" thickBot="1" x14ac:dyDescent="0.3">
      <c r="B42" s="56" t="s">
        <v>149</v>
      </c>
      <c r="C42" s="28">
        <f>VLOOKUP(VLOOKUP($B42,VName,2,FALSE), Regression_q2er_adult!$J$7:$K$49, 2,FALSE)</f>
        <v>0.79700000000000004</v>
      </c>
      <c r="D42" s="29">
        <f>VLOOKUP(VLOOKUP($B42, BTS!$E$2:$F$60, 2, FALSE), Transpose_Avg_q2er_adult!$O$1:$AA$52, 2,FALSE )</f>
        <v>8.0567046054727028E-3</v>
      </c>
      <c r="E42" s="29">
        <f>VLOOKUP(VLOOKUP($B42, BTS!$E$2:$F$60, 2, FALSE), Transpose_Avg_q2er_adult!$O$1:$AA$52, 3,FALSE )</f>
        <v>2.1186440677966102E-3</v>
      </c>
      <c r="F42" s="29">
        <f>VLOOKUP(VLOOKUP($B42, BTS!$E$2:$F$60, 2, FALSE), Transpose_Avg_q2er_adult!$O$1:$AA$52, 4,FALSE )</f>
        <v>0</v>
      </c>
      <c r="G42" s="29">
        <f>VLOOKUP(VLOOKUP($B42, BTS!$E$2:$F$60, 2, FALSE), Transpose_Avg_q2er_adult!$O$1:$AA$52, 5,FALSE )</f>
        <v>0</v>
      </c>
      <c r="H42" s="29">
        <f>VLOOKUP(VLOOKUP($B42, BTS!$E$2:$F$60, 2, FALSE), Transpose_Avg_q2er_adult!$O$1:$AA$52, 6,FALSE )</f>
        <v>0</v>
      </c>
      <c r="I42" s="29">
        <f>VLOOKUP(VLOOKUP($B42, BTS!$E$2:$F$60, 2, FALSE), Transpose_Avg_q2er_adult!$O$1:$AA$52, 7,FALSE )</f>
        <v>1.5625000000000001E-3</v>
      </c>
      <c r="J42" s="29">
        <f>VLOOKUP(VLOOKUP($B42, BTS!$E$2:$F$60, 2, FALSE), Transpose_Avg_q2er_adult!$O$1:$AA$52, 8,FALSE )</f>
        <v>2.2727272727272728E-2</v>
      </c>
      <c r="K42" s="29">
        <f>VLOOKUP(VLOOKUP($B42, BTS!$E$2:$F$60, 2, FALSE), Transpose_Avg_q2er_adult!$O$1:$AA$52, 9,FALSE )</f>
        <v>8.6658177702320319E-3</v>
      </c>
      <c r="L42" s="29">
        <f>VLOOKUP(VLOOKUP($B42, BTS!$E$2:$F$60, 2, FALSE), Transpose_Avg_q2er_adult!$O$1:$AA$52, 10,FALSE )</f>
        <v>0</v>
      </c>
      <c r="M42" s="29">
        <f>VLOOKUP(VLOOKUP($B42, BTS!$E$2:$F$60, 2, FALSE), Transpose_Avg_q2er_adult!$O$1:$AA$52, 11,FALSE )</f>
        <v>0</v>
      </c>
      <c r="N42" s="29">
        <f>VLOOKUP(VLOOKUP($B42, BTS!$E$2:$F$60, 2, FALSE), Transpose_Avg_q2er_adult!$O$1:$AA$52, 12,FALSE )</f>
        <v>1.1088156248404065E-2</v>
      </c>
      <c r="O42" s="111">
        <f>VLOOKUP(VLOOKUP($B42, BTS!$E$2:$F$60, 2, FALSE), Transpose_Avg_q2er_adult!$O$1:$AA$52, 13,FALSE )</f>
        <v>0</v>
      </c>
      <c r="Q42" s="174"/>
      <c r="S42" s="94"/>
    </row>
    <row r="43" spans="2:19" ht="15.75" hidden="1" outlineLevel="1" thickBot="1" x14ac:dyDescent="0.3">
      <c r="B43" s="32" t="s">
        <v>150</v>
      </c>
      <c r="C43" s="28">
        <f>VLOOKUP(VLOOKUP($B43,VName,2,FALSE), Regression_q2er_adult!$J$7:$K$49, 2,FALSE)</f>
        <v>17.7</v>
      </c>
      <c r="D43" s="29">
        <f>VLOOKUP(VLOOKUP($B43, BTS!$E$2:$F$60, 2, FALSE), Transpose_Avg_q2er_adult!$O$1:$AA$52, 2,FALSE )</f>
        <v>8.6002499999999916E-3</v>
      </c>
      <c r="E43" s="29">
        <f>VLOOKUP(VLOOKUP($B43, BTS!$E$2:$F$60, 2, FALSE), Transpose_Avg_q2er_adult!$O$1:$AA$52, 3,FALSE )</f>
        <v>4.1317500000000043E-3</v>
      </c>
      <c r="F43" s="29">
        <f>VLOOKUP(VLOOKUP($B43, BTS!$E$2:$F$60, 2, FALSE), Transpose_Avg_q2er_adult!$O$1:$AA$52, 4,FALSE )</f>
        <v>6.8449999999999978E-3</v>
      </c>
      <c r="G43" s="29">
        <f>VLOOKUP(VLOOKUP($B43, BTS!$E$2:$F$60, 2, FALSE), Transpose_Avg_q2er_adult!$O$1:$AA$52, 5,FALSE )</f>
        <v>1.3446249999999993E-2</v>
      </c>
      <c r="H43" s="29">
        <f>VLOOKUP(VLOOKUP($B43, BTS!$E$2:$F$60, 2, FALSE), Transpose_Avg_q2er_adult!$O$1:$AA$52, 6,FALSE )</f>
        <v>5.3717500000000015E-3</v>
      </c>
      <c r="I43" s="29">
        <f>VLOOKUP(VLOOKUP($B43, BTS!$E$2:$F$60, 2, FALSE), Transpose_Avg_q2er_adult!$O$1:$AA$52, 7,FALSE )</f>
        <v>1.2441249999999991E-2</v>
      </c>
      <c r="J43" s="29">
        <f>VLOOKUP(VLOOKUP($B43, BTS!$E$2:$F$60, 2, FALSE), Transpose_Avg_q2er_adult!$O$1:$AA$52, 8,FALSE )</f>
        <v>1.38555E-2</v>
      </c>
      <c r="K43" s="29">
        <f>VLOOKUP(VLOOKUP($B43, BTS!$E$2:$F$60, 2, FALSE), Transpose_Avg_q2er_adult!$O$1:$AA$52, 9,FALSE )</f>
        <v>9.8447499999999993E-3</v>
      </c>
      <c r="L43" s="29">
        <f>VLOOKUP(VLOOKUP($B43, BTS!$E$2:$F$60, 2, FALSE), Transpose_Avg_q2er_adult!$O$1:$AA$52, 10,FALSE )</f>
        <v>9.7365000000000021E-3</v>
      </c>
      <c r="M43" s="29">
        <f>VLOOKUP(VLOOKUP($B43, BTS!$E$2:$F$60, 2, FALSE), Transpose_Avg_q2er_adult!$O$1:$AA$52, 11,FALSE )</f>
        <v>4.9905000000000001E-3</v>
      </c>
      <c r="N43" s="29">
        <f>VLOOKUP(VLOOKUP($B43, BTS!$E$2:$F$60, 2, FALSE), Transpose_Avg_q2er_adult!$O$1:$AA$52, 12,FALSE )</f>
        <v>1.4398000000000008E-2</v>
      </c>
      <c r="O43" s="111">
        <f>VLOOKUP(VLOOKUP($B43, BTS!$E$2:$F$60, 2, FALSE), Transpose_Avg_q2er_adult!$O$1:$AA$52, 13,FALSE )</f>
        <v>1.1750000000000003E-3</v>
      </c>
      <c r="Q43" s="174"/>
      <c r="S43" s="94"/>
    </row>
    <row r="44" spans="2:19" ht="15.75" hidden="1" outlineLevel="1" thickBot="1" x14ac:dyDescent="0.3">
      <c r="B44" s="30" t="s">
        <v>151</v>
      </c>
      <c r="C44" s="28">
        <f>VLOOKUP(VLOOKUP($B44,VName,2,FALSE), Regression_q2er_adult!$J$7:$K$49, 2,FALSE)</f>
        <v>2.0790000000000002</v>
      </c>
      <c r="D44" s="29">
        <f>VLOOKUP(VLOOKUP($B44, BTS!$E$2:$F$60, 2, FALSE), Transpose_Avg_q2er_adult!$O$1:$AA$52, 2,FALSE )</f>
        <v>6.2127750000000107E-2</v>
      </c>
      <c r="E44" s="29">
        <f>VLOOKUP(VLOOKUP($B44, BTS!$E$2:$F$60, 2, FALSE), Transpose_Avg_q2er_adult!$O$1:$AA$52, 3,FALSE )</f>
        <v>3.7916250000000006E-2</v>
      </c>
      <c r="F44" s="29">
        <f>VLOOKUP(VLOOKUP($B44, BTS!$E$2:$F$60, 2, FALSE), Transpose_Avg_q2er_adult!$O$1:$AA$52, 4,FALSE )</f>
        <v>4.6732499999999941E-2</v>
      </c>
      <c r="G44" s="29">
        <f>VLOOKUP(VLOOKUP($B44, BTS!$E$2:$F$60, 2, FALSE), Transpose_Avg_q2er_adult!$O$1:$AA$52, 5,FALSE )</f>
        <v>4.1386000000000034E-2</v>
      </c>
      <c r="H44" s="29">
        <f>VLOOKUP(VLOOKUP($B44, BTS!$E$2:$F$60, 2, FALSE), Transpose_Avg_q2er_adult!$O$1:$AA$52, 6,FALSE )</f>
        <v>5.7652750000000003E-2</v>
      </c>
      <c r="I44" s="29">
        <f>VLOOKUP(VLOOKUP($B44, BTS!$E$2:$F$60, 2, FALSE), Transpose_Avg_q2er_adult!$O$1:$AA$52, 7,FALSE )</f>
        <v>4.2483249999999924E-2</v>
      </c>
      <c r="J44" s="29">
        <f>VLOOKUP(VLOOKUP($B44, BTS!$E$2:$F$60, 2, FALSE), Transpose_Avg_q2er_adult!$O$1:$AA$52, 8,FALSE )</f>
        <v>4.8803999999999993E-2</v>
      </c>
      <c r="K44" s="29">
        <f>VLOOKUP(VLOOKUP($B44, BTS!$E$2:$F$60, 2, FALSE), Transpose_Avg_q2er_adult!$O$1:$AA$52, 9,FALSE )</f>
        <v>5.5081499999999943E-2</v>
      </c>
      <c r="L44" s="29">
        <f>VLOOKUP(VLOOKUP($B44, BTS!$E$2:$F$60, 2, FALSE), Transpose_Avg_q2er_adult!$O$1:$AA$52, 10,FALSE )</f>
        <v>3.9439000000000009E-2</v>
      </c>
      <c r="M44" s="29">
        <f>VLOOKUP(VLOOKUP($B44, BTS!$E$2:$F$60, 2, FALSE), Transpose_Avg_q2er_adult!$O$1:$AA$52, 11,FALSE )</f>
        <v>4.990499999999997E-2</v>
      </c>
      <c r="N44" s="29">
        <f>VLOOKUP(VLOOKUP($B44, BTS!$E$2:$F$60, 2, FALSE), Transpose_Avg_q2er_adult!$O$1:$AA$52, 12,FALSE )</f>
        <v>5.2383999999999972E-2</v>
      </c>
      <c r="O44" s="111">
        <f>VLOOKUP(VLOOKUP($B44, BTS!$E$2:$F$60, 2, FALSE), Transpose_Avg_q2er_adult!$O$1:$AA$52, 13,FALSE )</f>
        <v>5.140925000000001E-2</v>
      </c>
      <c r="Q44" s="174"/>
      <c r="S44" s="94"/>
    </row>
    <row r="45" spans="2:19" ht="15.75" hidden="1" outlineLevel="1" thickBot="1" x14ac:dyDescent="0.3">
      <c r="B45" s="30" t="s">
        <v>152</v>
      </c>
      <c r="C45" s="28">
        <f>VLOOKUP(VLOOKUP($B45,VName,2,FALSE), Regression_q2er_adult!$J$7:$K$49, 2,FALSE)</f>
        <v>4.4989999999999997</v>
      </c>
      <c r="D45" s="29">
        <f>VLOOKUP(VLOOKUP($B45, BTS!$E$2:$F$60, 2, FALSE), Transpose_Avg_q2er_adult!$O$1:$AA$52, 2,FALSE )</f>
        <v>0.14057024999999965</v>
      </c>
      <c r="E45" s="29">
        <f>VLOOKUP(VLOOKUP($B45, BTS!$E$2:$F$60, 2, FALSE), Transpose_Avg_q2er_adult!$O$1:$AA$52, 3,FALSE )</f>
        <v>0.34830624999999982</v>
      </c>
      <c r="F45" s="29">
        <f>VLOOKUP(VLOOKUP($B45, BTS!$E$2:$F$60, 2, FALSE), Transpose_Avg_q2er_adult!$O$1:$AA$52, 4,FALSE )</f>
        <v>0.24090149999999971</v>
      </c>
      <c r="G45" s="29">
        <f>VLOOKUP(VLOOKUP($B45, BTS!$E$2:$F$60, 2, FALSE), Transpose_Avg_q2er_adult!$O$1:$AA$52, 5,FALSE )</f>
        <v>0.25161375000000002</v>
      </c>
      <c r="H45" s="29">
        <f>VLOOKUP(VLOOKUP($B45, BTS!$E$2:$F$60, 2, FALSE), Transpose_Avg_q2er_adult!$O$1:$AA$52, 6,FALSE )</f>
        <v>8.7092500000000017E-2</v>
      </c>
      <c r="I45" s="29">
        <f>VLOOKUP(VLOOKUP($B45, BTS!$E$2:$F$60, 2, FALSE), Transpose_Avg_q2er_adult!$O$1:$AA$52, 7,FALSE )</f>
        <v>0.17084750000000004</v>
      </c>
      <c r="J45" s="29">
        <f>VLOOKUP(VLOOKUP($B45, BTS!$E$2:$F$60, 2, FALSE), Transpose_Avg_q2er_adult!$O$1:$AA$52, 8,FALSE )</f>
        <v>0.14846349999999997</v>
      </c>
      <c r="K45" s="29">
        <f>VLOOKUP(VLOOKUP($B45, BTS!$E$2:$F$60, 2, FALSE), Transpose_Avg_q2er_adult!$O$1:$AA$52, 9,FALSE )</f>
        <v>0.16042000000000001</v>
      </c>
      <c r="L45" s="29">
        <f>VLOOKUP(VLOOKUP($B45, BTS!$E$2:$F$60, 2, FALSE), Transpose_Avg_q2er_adult!$O$1:$AA$52, 10,FALSE )</f>
        <v>0.29258075000000017</v>
      </c>
      <c r="M45" s="29">
        <f>VLOOKUP(VLOOKUP($B45, BTS!$E$2:$F$60, 2, FALSE), Transpose_Avg_q2er_adult!$O$1:$AA$52, 11,FALSE )</f>
        <v>0.17302675000000001</v>
      </c>
      <c r="N45" s="29">
        <f>VLOOKUP(VLOOKUP($B45, BTS!$E$2:$F$60, 2, FALSE), Transpose_Avg_q2er_adult!$O$1:$AA$52, 12,FALSE )</f>
        <v>0.20768524999999979</v>
      </c>
      <c r="O45" s="111">
        <f>VLOOKUP(VLOOKUP($B45, BTS!$E$2:$F$60, 2, FALSE), Transpose_Avg_q2er_adult!$O$1:$AA$52, 13,FALSE )</f>
        <v>8.9043500000000012E-2</v>
      </c>
      <c r="Q45" s="174"/>
      <c r="S45" s="94"/>
    </row>
    <row r="46" spans="2:19" ht="15.75" hidden="1" outlineLevel="1" thickBot="1" x14ac:dyDescent="0.3">
      <c r="B46" s="30" t="s">
        <v>153</v>
      </c>
      <c r="C46" s="28">
        <f>VLOOKUP(VLOOKUP($B46,VName,2,FALSE), Regression_q2er_adult!$J$7:$K$49, 2,FALSE)</f>
        <v>-2.827</v>
      </c>
      <c r="D46" s="29">
        <f>VLOOKUP(VLOOKUP($B46, BTS!$E$2:$F$60, 2, FALSE), Transpose_Avg_q2er_adult!$O$1:$AA$52, 2,FALSE )</f>
        <v>8.6589999999999896E-3</v>
      </c>
      <c r="E46" s="29">
        <f>VLOOKUP(VLOOKUP($B46, BTS!$E$2:$F$60, 2, FALSE), Transpose_Avg_q2er_adult!$O$1:$AA$52, 3,FALSE )</f>
        <v>8.0220000000000083E-3</v>
      </c>
      <c r="F46" s="29">
        <f>VLOOKUP(VLOOKUP($B46, BTS!$E$2:$F$60, 2, FALSE), Transpose_Avg_q2er_adult!$O$1:$AA$52, 4,FALSE )</f>
        <v>1.0820500000000005E-2</v>
      </c>
      <c r="G46" s="29">
        <f>VLOOKUP(VLOOKUP($B46, BTS!$E$2:$F$60, 2, FALSE), Transpose_Avg_q2er_adult!$O$1:$AA$52, 5,FALSE )</f>
        <v>8.5920000000000059E-3</v>
      </c>
      <c r="H46" s="29">
        <f>VLOOKUP(VLOOKUP($B46, BTS!$E$2:$F$60, 2, FALSE), Transpose_Avg_q2er_adult!$O$1:$AA$52, 6,FALSE )</f>
        <v>8.8185000000000104E-3</v>
      </c>
      <c r="I46" s="29">
        <f>VLOOKUP(VLOOKUP($B46, BTS!$E$2:$F$60, 2, FALSE), Transpose_Avg_q2er_adult!$O$1:$AA$52, 7,FALSE )</f>
        <v>8.7932499999999886E-3</v>
      </c>
      <c r="J46" s="29">
        <f>VLOOKUP(VLOOKUP($B46, BTS!$E$2:$F$60, 2, FALSE), Transpose_Avg_q2er_adult!$O$1:$AA$52, 8,FALSE )</f>
        <v>1.03445E-2</v>
      </c>
      <c r="K46" s="29">
        <f>VLOOKUP(VLOOKUP($B46, BTS!$E$2:$F$60, 2, FALSE), Transpose_Avg_q2er_adult!$O$1:$AA$52, 9,FALSE )</f>
        <v>1.0806999999999997E-2</v>
      </c>
      <c r="L46" s="29">
        <f>VLOOKUP(VLOOKUP($B46, BTS!$E$2:$F$60, 2, FALSE), Transpose_Avg_q2er_adult!$O$1:$AA$52, 10,FALSE )</f>
        <v>6.592500000000002E-3</v>
      </c>
      <c r="M46" s="29">
        <f>VLOOKUP(VLOOKUP($B46, BTS!$E$2:$F$60, 2, FALSE), Transpose_Avg_q2er_adult!$O$1:$AA$52, 11,FALSE )</f>
        <v>5.6689999999999987E-3</v>
      </c>
      <c r="N46" s="29">
        <f>VLOOKUP(VLOOKUP($B46, BTS!$E$2:$F$60, 2, FALSE), Transpose_Avg_q2er_adult!$O$1:$AA$52, 12,FALSE )</f>
        <v>1.036900000000001E-2</v>
      </c>
      <c r="O46" s="111">
        <f>VLOOKUP(VLOOKUP($B46, BTS!$E$2:$F$60, 2, FALSE), Transpose_Avg_q2er_adult!$O$1:$AA$52, 13,FALSE )</f>
        <v>1.3978749999999998E-2</v>
      </c>
      <c r="Q46" s="174"/>
      <c r="S46" s="94"/>
    </row>
    <row r="47" spans="2:19" ht="15.75" hidden="1" outlineLevel="1" thickBot="1" x14ac:dyDescent="0.3">
      <c r="B47" s="30" t="s">
        <v>154</v>
      </c>
      <c r="C47" s="28">
        <f>VLOOKUP(VLOOKUP($B47,VName,2,FALSE), Regression_q2er_adult!$J$7:$K$49, 2,FALSE)</f>
        <v>7.8209999999999997</v>
      </c>
      <c r="D47" s="29">
        <f>VLOOKUP(VLOOKUP($B47, BTS!$E$2:$F$60, 2, FALSE), Transpose_Avg_q2er_adult!$O$1:$AA$52, 2,FALSE )</f>
        <v>3.2958500000000071E-2</v>
      </c>
      <c r="E47" s="29">
        <f>VLOOKUP(VLOOKUP($B47, BTS!$E$2:$F$60, 2, FALSE), Transpose_Avg_q2er_adult!$O$1:$AA$52, 3,FALSE )</f>
        <v>2.9412999999999991E-2</v>
      </c>
      <c r="F47" s="29">
        <f>VLOOKUP(VLOOKUP($B47, BTS!$E$2:$F$60, 2, FALSE), Transpose_Avg_q2er_adult!$O$1:$AA$52, 4,FALSE )</f>
        <v>4.3377750000000014E-2</v>
      </c>
      <c r="G47" s="29">
        <f>VLOOKUP(VLOOKUP($B47, BTS!$E$2:$F$60, 2, FALSE), Transpose_Avg_q2er_adult!$O$1:$AA$52, 5,FALSE )</f>
        <v>3.1991249999999999E-2</v>
      </c>
      <c r="H47" s="29">
        <f>VLOOKUP(VLOOKUP($B47, BTS!$E$2:$F$60, 2, FALSE), Transpose_Avg_q2er_adult!$O$1:$AA$52, 6,FALSE )</f>
        <v>6.5019749999999904E-2</v>
      </c>
      <c r="I47" s="29">
        <f>VLOOKUP(VLOOKUP($B47, BTS!$E$2:$F$60, 2, FALSE), Transpose_Avg_q2er_adult!$O$1:$AA$52, 7,FALSE )</f>
        <v>3.6541250000000004E-2</v>
      </c>
      <c r="J47" s="29">
        <f>VLOOKUP(VLOOKUP($B47, BTS!$E$2:$F$60, 2, FALSE), Transpose_Avg_q2er_adult!$O$1:$AA$52, 8,FALSE )</f>
        <v>3.6377500000000007E-2</v>
      </c>
      <c r="K47" s="29">
        <f>VLOOKUP(VLOOKUP($B47, BTS!$E$2:$F$60, 2, FALSE), Transpose_Avg_q2er_adult!$O$1:$AA$52, 9,FALSE )</f>
        <v>3.2602749999999979E-2</v>
      </c>
      <c r="L47" s="29">
        <f>VLOOKUP(VLOOKUP($B47, BTS!$E$2:$F$60, 2, FALSE), Transpose_Avg_q2er_adult!$O$1:$AA$52, 10,FALSE )</f>
        <v>2.6110249999999991E-2</v>
      </c>
      <c r="M47" s="29">
        <f>VLOOKUP(VLOOKUP($B47, BTS!$E$2:$F$60, 2, FALSE), Transpose_Avg_q2er_adult!$O$1:$AA$52, 11,FALSE )</f>
        <v>4.1156750000000013E-2</v>
      </c>
      <c r="N47" s="29">
        <f>VLOOKUP(VLOOKUP($B47, BTS!$E$2:$F$60, 2, FALSE), Transpose_Avg_q2er_adult!$O$1:$AA$52, 12,FALSE )</f>
        <v>3.1906999999999956E-2</v>
      </c>
      <c r="O47" s="111">
        <f>VLOOKUP(VLOOKUP($B47, BTS!$E$2:$F$60, 2, FALSE), Transpose_Avg_q2er_adult!$O$1:$AA$52, 13,FALSE )</f>
        <v>6.1120000000000008E-2</v>
      </c>
      <c r="Q47" s="174"/>
      <c r="S47" s="94"/>
    </row>
    <row r="48" spans="2:19" ht="15.75" hidden="1" outlineLevel="1" thickBot="1" x14ac:dyDescent="0.3">
      <c r="B48" s="30" t="s">
        <v>155</v>
      </c>
      <c r="C48" s="28">
        <f>VLOOKUP(VLOOKUP($B48,VName,2,FALSE), Regression_q2er_adult!$J$7:$K$49, 2,FALSE)</f>
        <v>4.6230000000000002</v>
      </c>
      <c r="D48" s="29">
        <f>VLOOKUP(VLOOKUP($B48, BTS!$E$2:$F$60, 2, FALSE), Transpose_Avg_q2er_adult!$O$1:$AA$52, 2,FALSE )</f>
        <v>9.0669499999999847E-2</v>
      </c>
      <c r="E48" s="29">
        <f>VLOOKUP(VLOOKUP($B48, BTS!$E$2:$F$60, 2, FALSE), Transpose_Avg_q2er_adult!$O$1:$AA$52, 3,FALSE )</f>
        <v>8.038675000000009E-2</v>
      </c>
      <c r="F48" s="29">
        <f>VLOOKUP(VLOOKUP($B48, BTS!$E$2:$F$60, 2, FALSE), Transpose_Avg_q2er_adult!$O$1:$AA$52, 4,FALSE )</f>
        <v>8.643049999999991E-2</v>
      </c>
      <c r="G48" s="29">
        <f>VLOOKUP(VLOOKUP($B48, BTS!$E$2:$F$60, 2, FALSE), Transpose_Avg_q2er_adult!$O$1:$AA$52, 5,FALSE )</f>
        <v>6.6129000000000077E-2</v>
      </c>
      <c r="H48" s="29">
        <f>VLOOKUP(VLOOKUP($B48, BTS!$E$2:$F$60, 2, FALSE), Transpose_Avg_q2er_adult!$O$1:$AA$52, 6,FALSE )</f>
        <v>0.13288049999999987</v>
      </c>
      <c r="I48" s="29">
        <f>VLOOKUP(VLOOKUP($B48, BTS!$E$2:$F$60, 2, FALSE), Transpose_Avg_q2er_adult!$O$1:$AA$52, 7,FALSE )</f>
        <v>7.2907499999999958E-2</v>
      </c>
      <c r="J48" s="29">
        <f>VLOOKUP(VLOOKUP($B48, BTS!$E$2:$F$60, 2, FALSE), Transpose_Avg_q2er_adult!$O$1:$AA$52, 8,FALSE )</f>
        <v>5.6981749999999991E-2</v>
      </c>
      <c r="K48" s="29">
        <f>VLOOKUP(VLOOKUP($B48, BTS!$E$2:$F$60, 2, FALSE), Transpose_Avg_q2er_adult!$O$1:$AA$52, 9,FALSE )</f>
        <v>7.5393749999999884E-2</v>
      </c>
      <c r="L48" s="29">
        <f>VLOOKUP(VLOOKUP($B48, BTS!$E$2:$F$60, 2, FALSE), Transpose_Avg_q2er_adult!$O$1:$AA$52, 10,FALSE )</f>
        <v>8.6131249999999993E-2</v>
      </c>
      <c r="M48" s="29">
        <f>VLOOKUP(VLOOKUP($B48, BTS!$E$2:$F$60, 2, FALSE), Transpose_Avg_q2er_adult!$O$1:$AA$52, 11,FALSE )</f>
        <v>8.1056500000000004E-2</v>
      </c>
      <c r="N48" s="29">
        <f>VLOOKUP(VLOOKUP($B48, BTS!$E$2:$F$60, 2, FALSE), Transpose_Avg_q2er_adult!$O$1:$AA$52, 12,FALSE )</f>
        <v>0.10020125000000014</v>
      </c>
      <c r="O48" s="111">
        <f>VLOOKUP(VLOOKUP($B48, BTS!$E$2:$F$60, 2, FALSE), Transpose_Avg_q2er_adult!$O$1:$AA$52, 13,FALSE )</f>
        <v>0.17997499999999991</v>
      </c>
      <c r="Q48" s="174"/>
      <c r="S48" s="94"/>
    </row>
    <row r="49" spans="1:19" ht="15.75" hidden="1" outlineLevel="1" thickBot="1" x14ac:dyDescent="0.3">
      <c r="B49" s="30" t="s">
        <v>156</v>
      </c>
      <c r="C49" s="28">
        <f>VLOOKUP(VLOOKUP($B49,VName,2,FALSE), Regression_q2er_adult!$J$7:$K$49, 2,FALSE)</f>
        <v>3.56</v>
      </c>
      <c r="D49" s="29">
        <f>VLOOKUP(VLOOKUP($B49, BTS!$E$2:$F$60, 2, FALSE), Transpose_Avg_q2er_adult!$O$1:$AA$52, 2,FALSE )</f>
        <v>0.23595250000000076</v>
      </c>
      <c r="E49" s="29">
        <f>VLOOKUP(VLOOKUP($B49, BTS!$E$2:$F$60, 2, FALSE), Transpose_Avg_q2er_adult!$O$1:$AA$52, 3,FALSE )</f>
        <v>0.19579624999999989</v>
      </c>
      <c r="F49" s="29">
        <f>VLOOKUP(VLOOKUP($B49, BTS!$E$2:$F$60, 2, FALSE), Transpose_Avg_q2er_adult!$O$1:$AA$52, 4,FALSE )</f>
        <v>0.22232924999999984</v>
      </c>
      <c r="G49" s="29">
        <f>VLOOKUP(VLOOKUP($B49, BTS!$E$2:$F$60, 2, FALSE), Transpose_Avg_q2er_adult!$O$1:$AA$52, 5,FALSE )</f>
        <v>0.24402474999999968</v>
      </c>
      <c r="H49" s="29">
        <f>VLOOKUP(VLOOKUP($B49, BTS!$E$2:$F$60, 2, FALSE), Transpose_Avg_q2er_adult!$O$1:$AA$52, 6,FALSE )</f>
        <v>0.18878950000000011</v>
      </c>
      <c r="I49" s="29">
        <f>VLOOKUP(VLOOKUP($B49, BTS!$E$2:$F$60, 2, FALSE), Transpose_Avg_q2er_adult!$O$1:$AA$52, 7,FALSE )</f>
        <v>0.29433574999999995</v>
      </c>
      <c r="J49" s="29">
        <f>VLOOKUP(VLOOKUP($B49, BTS!$E$2:$F$60, 2, FALSE), Transpose_Avg_q2er_adult!$O$1:$AA$52, 8,FALSE )</f>
        <v>0.26590900000000001</v>
      </c>
      <c r="K49" s="29">
        <f>VLOOKUP(VLOOKUP($B49, BTS!$E$2:$F$60, 2, FALSE), Transpose_Avg_q2er_adult!$O$1:$AA$52, 9,FALSE )</f>
        <v>0.27629000000000004</v>
      </c>
      <c r="L49" s="29">
        <f>VLOOKUP(VLOOKUP($B49, BTS!$E$2:$F$60, 2, FALSE), Transpose_Avg_q2er_adult!$O$1:$AA$52, 10,FALSE )</f>
        <v>0.18452399999999997</v>
      </c>
      <c r="M49" s="29">
        <f>VLOOKUP(VLOOKUP($B49, BTS!$E$2:$F$60, 2, FALSE), Transpose_Avg_q2er_adult!$O$1:$AA$52, 11,FALSE )</f>
        <v>0.20632949999999994</v>
      </c>
      <c r="N49" s="29">
        <f>VLOOKUP(VLOOKUP($B49, BTS!$E$2:$F$60, 2, FALSE), Transpose_Avg_q2er_adult!$O$1:$AA$52, 12,FALSE )</f>
        <v>0.22283424999999996</v>
      </c>
      <c r="O49" s="111">
        <f>VLOOKUP(VLOOKUP($B49, BTS!$E$2:$F$60, 2, FALSE), Transpose_Avg_q2er_adult!$O$1:$AA$52, 13,FALSE )</f>
        <v>0.24009850000000005</v>
      </c>
      <c r="Q49" s="174"/>
      <c r="S49" s="94"/>
    </row>
    <row r="50" spans="1:19" ht="15.75" hidden="1" outlineLevel="1" thickBot="1" x14ac:dyDescent="0.3">
      <c r="B50" s="30" t="s">
        <v>157</v>
      </c>
      <c r="C50" s="28">
        <f>VLOOKUP(VLOOKUP($B50,VName,2,FALSE), Regression_q2er_adult!$J$7:$K$49, 2,FALSE)</f>
        <v>7.3739999999999997</v>
      </c>
      <c r="D50" s="29">
        <f>VLOOKUP(VLOOKUP($B50, BTS!$E$2:$F$60, 2, FALSE), Transpose_Avg_q2er_adult!$O$1:$AA$52, 2,FALSE )</f>
        <v>0.12294825000000019</v>
      </c>
      <c r="E50" s="29">
        <f>VLOOKUP(VLOOKUP($B50, BTS!$E$2:$F$60, 2, FALSE), Transpose_Avg_q2er_adult!$O$1:$AA$52, 3,FALSE )</f>
        <v>7.6884500000000022E-2</v>
      </c>
      <c r="F50" s="29">
        <f>VLOOKUP(VLOOKUP($B50, BTS!$E$2:$F$60, 2, FALSE), Transpose_Avg_q2er_adult!$O$1:$AA$52, 4,FALSE )</f>
        <v>9.0760499999999897E-2</v>
      </c>
      <c r="G50" s="29">
        <f>VLOOKUP(VLOOKUP($B50, BTS!$E$2:$F$60, 2, FALSE), Transpose_Avg_q2er_adult!$O$1:$AA$52, 5,FALSE )</f>
        <v>0.10186500000000005</v>
      </c>
      <c r="H50" s="29">
        <f>VLOOKUP(VLOOKUP($B50, BTS!$E$2:$F$60, 2, FALSE), Transpose_Avg_q2er_adult!$O$1:$AA$52, 6,FALSE )</f>
        <v>0.11515924999999998</v>
      </c>
      <c r="I50" s="29">
        <f>VLOOKUP(VLOOKUP($B50, BTS!$E$2:$F$60, 2, FALSE), Transpose_Avg_q2er_adult!$O$1:$AA$52, 7,FALSE )</f>
        <v>0.10348749999999995</v>
      </c>
      <c r="J50" s="29">
        <f>VLOOKUP(VLOOKUP($B50, BTS!$E$2:$F$60, 2, FALSE), Transpose_Avg_q2er_adult!$O$1:$AA$52, 8,FALSE )</f>
        <v>0.10872375000000002</v>
      </c>
      <c r="K50" s="29">
        <f>VLOOKUP(VLOOKUP($B50, BTS!$E$2:$F$60, 2, FALSE), Transpose_Avg_q2er_adult!$O$1:$AA$52, 9,FALSE )</f>
        <v>0.12094300000000005</v>
      </c>
      <c r="L50" s="29">
        <f>VLOOKUP(VLOOKUP($B50, BTS!$E$2:$F$60, 2, FALSE), Transpose_Avg_q2er_adult!$O$1:$AA$52, 10,FALSE )</f>
        <v>9.7739750000000014E-2</v>
      </c>
      <c r="M50" s="29">
        <f>VLOOKUP(VLOOKUP($B50, BTS!$E$2:$F$60, 2, FALSE), Transpose_Avg_q2er_adult!$O$1:$AA$52, 11,FALSE )</f>
        <v>0.11453199999999994</v>
      </c>
      <c r="N50" s="29">
        <f>VLOOKUP(VLOOKUP($B50, BTS!$E$2:$F$60, 2, FALSE), Transpose_Avg_q2er_adult!$O$1:$AA$52, 12,FALSE )</f>
        <v>9.3685499999999977E-2</v>
      </c>
      <c r="O50" s="111">
        <f>VLOOKUP(VLOOKUP($B50, BTS!$E$2:$F$60, 2, FALSE), Transpose_Avg_q2er_adult!$O$1:$AA$52, 13,FALSE )</f>
        <v>8.6782000000000012E-2</v>
      </c>
      <c r="Q50" s="174"/>
      <c r="S50" s="94"/>
    </row>
    <row r="51" spans="1:19" ht="15.75" hidden="1" outlineLevel="1" thickBot="1" x14ac:dyDescent="0.3">
      <c r="B51" s="30" t="s">
        <v>158</v>
      </c>
      <c r="C51" s="28">
        <f>VLOOKUP(VLOOKUP($B51,VName,2,FALSE), Regression_q2er_adult!$J$7:$K$49, 2,FALSE)</f>
        <v>0.22500000000000001</v>
      </c>
      <c r="D51" s="29">
        <f>VLOOKUP(VLOOKUP($B51, BTS!$E$2:$F$60, 2, FALSE), Transpose_Avg_q2er_adult!$O$1:$AA$52, 2,FALSE )</f>
        <v>3.6641499999999966E-2</v>
      </c>
      <c r="E51" s="29">
        <f>VLOOKUP(VLOOKUP($B51, BTS!$E$2:$F$60, 2, FALSE), Transpose_Avg_q2er_adult!$O$1:$AA$52, 3,FALSE )</f>
        <v>2.5326999999999992E-2</v>
      </c>
      <c r="F51" s="29">
        <f>VLOOKUP(VLOOKUP($B51, BTS!$E$2:$F$60, 2, FALSE), Transpose_Avg_q2er_adult!$O$1:$AA$52, 4,FALSE )</f>
        <v>2.9903249999999975E-2</v>
      </c>
      <c r="G51" s="29">
        <f>VLOOKUP(VLOOKUP($B51, BTS!$E$2:$F$60, 2, FALSE), Transpose_Avg_q2er_adult!$O$1:$AA$52, 5,FALSE )</f>
        <v>2.656024999999999E-2</v>
      </c>
      <c r="H51" s="29">
        <f>VLOOKUP(VLOOKUP($B51, BTS!$E$2:$F$60, 2, FALSE), Transpose_Avg_q2er_adult!$O$1:$AA$52, 6,FALSE )</f>
        <v>2.7110000000000009E-2</v>
      </c>
      <c r="I51" s="29">
        <f>VLOOKUP(VLOOKUP($B51, BTS!$E$2:$F$60, 2, FALSE), Transpose_Avg_q2er_adult!$O$1:$AA$52, 7,FALSE )</f>
        <v>2.6840499999999975E-2</v>
      </c>
      <c r="J51" s="29">
        <f>VLOOKUP(VLOOKUP($B51, BTS!$E$2:$F$60, 2, FALSE), Transpose_Avg_q2er_adult!$O$1:$AA$52, 8,FALSE )</f>
        <v>2.70145E-2</v>
      </c>
      <c r="K51" s="29">
        <f>VLOOKUP(VLOOKUP($B51, BTS!$E$2:$F$60, 2, FALSE), Transpose_Avg_q2er_adult!$O$1:$AA$52, 9,FALSE )</f>
        <v>2.4616249999999999E-2</v>
      </c>
      <c r="L51" s="29">
        <f>VLOOKUP(VLOOKUP($B51, BTS!$E$2:$F$60, 2, FALSE), Transpose_Avg_q2er_adult!$O$1:$AA$52, 10,FALSE )</f>
        <v>2.0034500000000011E-2</v>
      </c>
      <c r="M51" s="29">
        <f>VLOOKUP(VLOOKUP($B51, BTS!$E$2:$F$60, 2, FALSE), Transpose_Avg_q2er_adult!$O$1:$AA$52, 11,FALSE )</f>
        <v>2.2961000000000009E-2</v>
      </c>
      <c r="N51" s="29">
        <f>VLOOKUP(VLOOKUP($B51, BTS!$E$2:$F$60, 2, FALSE), Transpose_Avg_q2er_adult!$O$1:$AA$52, 12,FALSE )</f>
        <v>2.8483750000000016E-2</v>
      </c>
      <c r="O51" s="111">
        <f>VLOOKUP(VLOOKUP($B51, BTS!$E$2:$F$60, 2, FALSE), Transpose_Avg_q2er_adult!$O$1:$AA$52, 13,FALSE )</f>
        <v>3.1417750000000008E-2</v>
      </c>
      <c r="Q51" s="174"/>
      <c r="S51" s="94"/>
    </row>
    <row r="52" spans="1:19" ht="15.75" hidden="1" outlineLevel="1" thickBot="1" x14ac:dyDescent="0.3">
      <c r="B52" s="56" t="s">
        <v>159</v>
      </c>
      <c r="C52" s="28">
        <f>VLOOKUP(VLOOKUP($B52,VName,2,FALSE), Regression_q2er_adult!$J$7:$K$49, 2,FALSE)</f>
        <v>3.7639999999999998</v>
      </c>
      <c r="D52" s="29">
        <f>VLOOKUP(VLOOKUP($B52, BTS!$E$2:$F$60, 2, FALSE), Transpose_Avg_q2er_adult!$O$1:$AA$52, 2,FALSE )</f>
        <v>0.21497624999999976</v>
      </c>
      <c r="E52" s="29">
        <f>VLOOKUP(VLOOKUP($B52, BTS!$E$2:$F$60, 2, FALSE), Transpose_Avg_q2er_adult!$O$1:$AA$52, 3,FALSE )</f>
        <v>0.16664175000000009</v>
      </c>
      <c r="F52" s="29">
        <f>VLOOKUP(VLOOKUP($B52, BTS!$E$2:$F$60, 2, FALSE), Transpose_Avg_q2er_adult!$O$1:$AA$52, 4,FALSE )</f>
        <v>0.20148725000000003</v>
      </c>
      <c r="G52" s="29">
        <f>VLOOKUP(VLOOKUP($B52, BTS!$E$2:$F$60, 2, FALSE), Transpose_Avg_q2er_adult!$O$1:$AA$52, 5,FALSE )</f>
        <v>0.1684897499999998</v>
      </c>
      <c r="H52" s="29">
        <f>VLOOKUP(VLOOKUP($B52, BTS!$E$2:$F$60, 2, FALSE), Transpose_Avg_q2er_adult!$O$1:$AA$52, 6,FALSE )</f>
        <v>0.2758807499999999</v>
      </c>
      <c r="I52" s="29">
        <f>VLOOKUP(VLOOKUP($B52, BTS!$E$2:$F$60, 2, FALSE), Transpose_Avg_q2er_adult!$O$1:$AA$52, 7,FALSE )</f>
        <v>0.18626975000000007</v>
      </c>
      <c r="J52" s="29">
        <f>VLOOKUP(VLOOKUP($B52, BTS!$E$2:$F$60, 2, FALSE), Transpose_Avg_q2er_adult!$O$1:$AA$52, 8,FALSE )</f>
        <v>0.21159749999999999</v>
      </c>
      <c r="K52" s="29">
        <f>VLOOKUP(VLOOKUP($B52, BTS!$E$2:$F$60, 2, FALSE), Transpose_Avg_q2er_adult!$O$1:$AA$52, 9,FALSE )</f>
        <v>0.15533149999999993</v>
      </c>
      <c r="L52" s="29">
        <f>VLOOKUP(VLOOKUP($B52, BTS!$E$2:$F$60, 2, FALSE), Transpose_Avg_q2er_adult!$O$1:$AA$52, 10,FALSE )</f>
        <v>0.19552099999999997</v>
      </c>
      <c r="M52" s="29">
        <f>VLOOKUP(VLOOKUP($B52, BTS!$E$2:$F$60, 2, FALSE), Transpose_Avg_q2er_adult!$O$1:$AA$52, 11,FALSE )</f>
        <v>0.25243949999999998</v>
      </c>
      <c r="N52" s="29">
        <f>VLOOKUP(VLOOKUP($B52, BTS!$E$2:$F$60, 2, FALSE), Transpose_Avg_q2er_adult!$O$1:$AA$52, 12,FALSE )</f>
        <v>0.20345100000000013</v>
      </c>
      <c r="O52" s="111">
        <f>VLOOKUP(VLOOKUP($B52, BTS!$E$2:$F$60, 2, FALSE), Transpose_Avg_q2er_adult!$O$1:$AA$52, 13,FALSE )</f>
        <v>0.19645874999999993</v>
      </c>
      <c r="Q52" s="174"/>
      <c r="S52" s="94"/>
    </row>
    <row r="53" spans="1:19" ht="15.75" hidden="1" outlineLevel="1" thickBot="1" x14ac:dyDescent="0.3">
      <c r="B53" s="33" t="s">
        <v>160</v>
      </c>
      <c r="C53" s="28">
        <f>VLOOKUP(VLOOKUP($B53,VName,2,FALSE), Regression_q2er_adult!$J$7:$K$49, 2,FALSE)</f>
        <v>-0.55400000000000005</v>
      </c>
      <c r="D53" s="29">
        <f>VLOOKUP(VLOOKUP($B53, BTS!$E$2:$F$60, 2, FALSE), Transpose_Avg_q2er_adult!$O$1:$AA$52, 2,FALSE )</f>
        <v>4.5896750000000056E-2</v>
      </c>
      <c r="E53" s="29">
        <f>VLOOKUP(VLOOKUP($B53, BTS!$E$2:$F$60, 2, FALSE), Transpose_Avg_q2er_adult!$O$1:$AA$52, 3,FALSE )</f>
        <v>2.7173749999999958E-2</v>
      </c>
      <c r="F53" s="29">
        <f>VLOOKUP(VLOOKUP($B53, BTS!$E$2:$F$60, 2, FALSE), Transpose_Avg_q2er_adult!$O$1:$AA$52, 4,FALSE )</f>
        <v>3.2325750000000021E-2</v>
      </c>
      <c r="G53" s="29">
        <f>VLOOKUP(VLOOKUP($B53, BTS!$E$2:$F$60, 2, FALSE), Transpose_Avg_q2er_adult!$O$1:$AA$52, 5,FALSE )</f>
        <v>4.5901999999999978E-2</v>
      </c>
      <c r="H53" s="29">
        <f>VLOOKUP(VLOOKUP($B53, BTS!$E$2:$F$60, 2, FALSE), Transpose_Avg_q2er_adult!$O$1:$AA$52, 6,FALSE )</f>
        <v>3.7004750000000017E-2</v>
      </c>
      <c r="I53" s="29">
        <f>VLOOKUP(VLOOKUP($B53, BTS!$E$2:$F$60, 2, FALSE), Transpose_Avg_q2er_adult!$O$1:$AA$52, 7,FALSE )</f>
        <v>4.505075000000007E-2</v>
      </c>
      <c r="J53" s="29">
        <f>VLOOKUP(VLOOKUP($B53, BTS!$E$2:$F$60, 2, FALSE), Transpose_Avg_q2er_adult!$O$1:$AA$52, 8,FALSE )</f>
        <v>7.1928249999999999E-2</v>
      </c>
      <c r="K53" s="29">
        <f>VLOOKUP(VLOOKUP($B53, BTS!$E$2:$F$60, 2, FALSE), Transpose_Avg_q2er_adult!$O$1:$AA$52, 9,FALSE )</f>
        <v>7.866725000000005E-2</v>
      </c>
      <c r="L53" s="29">
        <f>VLOOKUP(VLOOKUP($B53, BTS!$E$2:$F$60, 2, FALSE), Transpose_Avg_q2er_adult!$O$1:$AA$52, 10,FALSE )</f>
        <v>4.1590250000000002E-2</v>
      </c>
      <c r="M53" s="29">
        <f>VLOOKUP(VLOOKUP($B53, BTS!$E$2:$F$60, 2, FALSE), Transpose_Avg_q2er_adult!$O$1:$AA$52, 11,FALSE )</f>
        <v>4.7931499999999995E-2</v>
      </c>
      <c r="N53" s="29">
        <f>VLOOKUP(VLOOKUP($B53, BTS!$E$2:$F$60, 2, FALSE), Transpose_Avg_q2er_adult!$O$1:$AA$52, 12,FALSE )</f>
        <v>3.4601249999999979E-2</v>
      </c>
      <c r="O53" s="111">
        <f>VLOOKUP(VLOOKUP($B53, BTS!$E$2:$F$60, 2, FALSE), Transpose_Avg_q2er_adult!$O$1:$AA$52, 13,FALSE )</f>
        <v>4.8542000000000009E-2</v>
      </c>
      <c r="Q53" s="174"/>
      <c r="S53" s="94"/>
    </row>
    <row r="54" spans="1:19" ht="15.75" hidden="1" outlineLevel="1" thickBot="1" x14ac:dyDescent="0.3">
      <c r="B54" s="57" t="s">
        <v>161</v>
      </c>
      <c r="C54" s="28">
        <f>VLOOKUP(VLOOKUP($B54,VName,2,FALSE), Regression_q2er_adult!$J$7:$K$49, 2,FALSE)</f>
        <v>0.378</v>
      </c>
      <c r="D54" s="29">
        <f>VLOOKUP(VLOOKUP($B54, BTS!$E$2:$F$60, 2, FALSE), Transpose_Avg_q2er_adult!$O$1:$AA$52, 2,FALSE )</f>
        <v>4.0788000000000019E-2</v>
      </c>
      <c r="E54" s="29">
        <f>VLOOKUP(VLOOKUP($B54, BTS!$E$2:$F$60, 2, FALSE), Transpose_Avg_q2er_adult!$O$1:$AA$52, 3,FALSE )</f>
        <v>2.3975249999999979E-2</v>
      </c>
      <c r="F54" s="29">
        <f>VLOOKUP(VLOOKUP($B54, BTS!$E$2:$F$60, 2, FALSE), Transpose_Avg_q2er_adult!$O$1:$AA$52, 4,FALSE )</f>
        <v>2.4870249999999972E-2</v>
      </c>
      <c r="G54" s="29">
        <f>VLOOKUP(VLOOKUP($B54, BTS!$E$2:$F$60, 2, FALSE), Transpose_Avg_q2er_adult!$O$1:$AA$52, 5,FALSE )</f>
        <v>2.8244000000000002E-2</v>
      </c>
      <c r="H54" s="29">
        <f>VLOOKUP(VLOOKUP($B54, BTS!$E$2:$F$60, 2, FALSE), Transpose_Avg_q2er_adult!$O$1:$AA$52, 6,FALSE )</f>
        <v>2.0572500000000004E-2</v>
      </c>
      <c r="I54" s="29">
        <f>VLOOKUP(VLOOKUP($B54, BTS!$E$2:$F$60, 2, FALSE), Transpose_Avg_q2er_adult!$O$1:$AA$52, 7,FALSE )</f>
        <v>2.8243499999999991E-2</v>
      </c>
      <c r="J54" s="29">
        <f>VLOOKUP(VLOOKUP($B54, BTS!$E$2:$F$60, 2, FALSE), Transpose_Avg_q2er_adult!$O$1:$AA$52, 8,FALSE )</f>
        <v>3.0257750000000003E-2</v>
      </c>
      <c r="K54" s="29">
        <f>VLOOKUP(VLOOKUP($B54, BTS!$E$2:$F$60, 2, FALSE), Transpose_Avg_q2er_adult!$O$1:$AA$52, 9,FALSE )</f>
        <v>2.48045E-2</v>
      </c>
      <c r="L54" s="29">
        <f>VLOOKUP(VLOOKUP($B54, BTS!$E$2:$F$60, 2, FALSE), Transpose_Avg_q2er_adult!$O$1:$AA$52, 10,FALSE )</f>
        <v>2.306625000000001E-2</v>
      </c>
      <c r="M54" s="29">
        <f>VLOOKUP(VLOOKUP($B54, BTS!$E$2:$F$60, 2, FALSE), Transpose_Avg_q2er_adult!$O$1:$AA$52, 11,FALSE )</f>
        <v>2.3842500000000003E-2</v>
      </c>
      <c r="N54" s="29">
        <f>VLOOKUP(VLOOKUP($B54, BTS!$E$2:$F$60, 2, FALSE), Transpose_Avg_q2er_adult!$O$1:$AA$52, 12,FALSE )</f>
        <v>2.4287250000000003E-2</v>
      </c>
      <c r="O54" s="111">
        <f>VLOOKUP(VLOOKUP($B54, BTS!$E$2:$F$60, 2, FALSE), Transpose_Avg_q2er_adult!$O$1:$AA$52, 13,FALSE )</f>
        <v>3.1959750000000009E-2</v>
      </c>
      <c r="Q54" s="174"/>
      <c r="S54" s="94"/>
    </row>
    <row r="55" spans="1:19" hidden="1" outlineLevel="1" x14ac:dyDescent="0.25">
      <c r="B55" s="34" t="s">
        <v>163</v>
      </c>
      <c r="C55" s="35"/>
      <c r="D55" s="93" t="str">
        <f>VLOOKUP(INDEX(BTS!$A$3:$A$14, MATCH(D$11, BTS!$C$3:$C$14, 0), 1)&amp;".region", Regression_q2er_adult!$J$51:$K$62, 2,FALSE )</f>
        <v>-4.172</v>
      </c>
      <c r="E55" s="93">
        <f>VLOOKUP(INDEX(BTS!$A$3:$A$14, MATCH(E$11, BTS!$C$3:$C$14, 0), 1)&amp;".region", Regression_q2er_adult!$J$51:$K$62, 2,FALSE )</f>
        <v>-4.2909999999999995</v>
      </c>
      <c r="F55" s="93">
        <f>VLOOKUP(INDEX(BTS!$A$3:$A$14, MATCH(F$11, BTS!$C$3:$C$14, 0), 1)&amp;".region", Regression_q2er_adult!$J$51:$K$62, 2,FALSE )</f>
        <v>-4.17936</v>
      </c>
      <c r="G55" s="93">
        <f>VLOOKUP(INDEX(BTS!$A$3:$A$14, MATCH(G$11, BTS!$C$3:$C$14, 0), 1)&amp;".region", Regression_q2er_adult!$J$51:$K$62, 2,FALSE )</f>
        <v>-4.274</v>
      </c>
      <c r="H55" s="93">
        <f>VLOOKUP(INDEX(BTS!$A$3:$A$14, MATCH(H$11, BTS!$C$3:$C$14, 0), 1)&amp;".region", Regression_q2er_adult!$J$51:$K$62, 2,FALSE )</f>
        <v>-4.3089999999999993</v>
      </c>
      <c r="I55" s="93">
        <f>VLOOKUP(INDEX(BTS!$A$3:$A$14, MATCH(I$11, BTS!$C$3:$C$14, 0), 1)&amp;".region", Regression_q2er_adult!$J$51:$K$62, 2,FALSE )</f>
        <v>-4.2500999999999998</v>
      </c>
      <c r="J55" s="93">
        <f>VLOOKUP(INDEX(BTS!$A$3:$A$14, MATCH(J$11, BTS!$C$3:$C$14, 0), 1)&amp;".region", Regression_q2er_adult!$J$51:$K$62, 2,FALSE )</f>
        <v>-4.0419999999999998</v>
      </c>
      <c r="K55" s="93">
        <f>VLOOKUP(INDEX(BTS!$A$3:$A$14, MATCH(K$11, BTS!$C$3:$C$14, 0), 1)&amp;".region", Regression_q2er_adult!$J$51:$K$62, 2,FALSE )</f>
        <v>-4.0299999999999994</v>
      </c>
      <c r="L55" s="93">
        <f>VLOOKUP(INDEX(BTS!$A$3:$A$14, MATCH(L$11, BTS!$C$3:$C$14, 0), 1)&amp;".region", Regression_q2er_adult!$J$51:$K$62, 2,FALSE )</f>
        <v>-4.2246999999999995</v>
      </c>
      <c r="M55" s="93">
        <f>VLOOKUP(INDEX(BTS!$A$3:$A$14, MATCH(M$11, BTS!$C$3:$C$14, 0), 1)&amp;".region", Regression_q2er_adult!$J$51:$K$62, 2,FALSE )</f>
        <v>-4.1779999999999999</v>
      </c>
      <c r="N55" s="93">
        <f>VLOOKUP(INDEX(BTS!$A$3:$A$14, MATCH(N$11, BTS!$C$3:$C$14, 0), 1)&amp;".region", Regression_q2er_adult!$J$51:$K$62, 2,FALSE )</f>
        <v>-4.1898</v>
      </c>
      <c r="O55" s="112">
        <f>VLOOKUP(INDEX(BTS!$A$3:$A$14, MATCH(O$11, BTS!$C$3:$C$14, 0), 1)&amp;".region", Regression_q2er_adult!$J$51:$K$62, 2,FALSE )</f>
        <v>-4.1486999999999998</v>
      </c>
      <c r="S55" s="94"/>
    </row>
    <row r="56" spans="1:19" ht="15.75" hidden="1" outlineLevel="1" thickBot="1" x14ac:dyDescent="0.3">
      <c r="B56" s="36" t="s">
        <v>221</v>
      </c>
      <c r="C56" s="37"/>
      <c r="D56" s="38">
        <f>D55 - AVERAGE($D$55:$O$55)</f>
        <v>2.0423636363635644E-2</v>
      </c>
      <c r="E56" s="38">
        <f t="shared" ref="E56:O56" si="5">E55 - AVERAGE($D$55:$O$55)</f>
        <v>-9.8576363636364128E-2</v>
      </c>
      <c r="F56" s="38">
        <f t="shared" si="5"/>
        <v>1.3063636363635389E-2</v>
      </c>
      <c r="G56" s="38">
        <f t="shared" si="5"/>
        <v>-8.1576363636364668E-2</v>
      </c>
      <c r="H56" s="38">
        <f t="shared" si="5"/>
        <v>-0.11657636363636392</v>
      </c>
      <c r="I56" s="38">
        <f t="shared" si="5"/>
        <v>-5.7676363636364414E-2</v>
      </c>
      <c r="J56" s="38">
        <f t="shared" si="5"/>
        <v>0.15042363636363554</v>
      </c>
      <c r="K56" s="38">
        <f t="shared" si="5"/>
        <v>0.16242363636363599</v>
      </c>
      <c r="L56" s="38">
        <f t="shared" si="5"/>
        <v>-3.2276363636364103E-2</v>
      </c>
      <c r="M56" s="38">
        <f t="shared" si="5"/>
        <v>1.4423636363635417E-2</v>
      </c>
      <c r="N56" s="38">
        <f t="shared" si="5"/>
        <v>2.6236363636353843E-3</v>
      </c>
      <c r="O56" s="38">
        <f t="shared" si="5"/>
        <v>4.3723636363635521E-2</v>
      </c>
      <c r="S56" s="94"/>
    </row>
    <row r="57" spans="1:19" ht="19.5" collapsed="1" thickBot="1" x14ac:dyDescent="0.3">
      <c r="B57" s="46" t="s">
        <v>211</v>
      </c>
      <c r="C57" s="39"/>
      <c r="D57" s="40"/>
      <c r="E57" s="39"/>
      <c r="F57" s="39"/>
      <c r="G57" s="39"/>
      <c r="H57" s="39"/>
      <c r="I57" s="39"/>
      <c r="J57" s="39"/>
      <c r="K57" s="39"/>
      <c r="L57" s="39"/>
      <c r="M57" s="39"/>
      <c r="N57" s="39"/>
      <c r="O57" s="47"/>
      <c r="S57" s="94"/>
    </row>
    <row r="58" spans="1:19" ht="15.75" thickBot="1" x14ac:dyDescent="0.3">
      <c r="S58" s="94"/>
    </row>
    <row r="59" spans="1:19" ht="19.5" hidden="1" outlineLevel="1" thickBot="1" x14ac:dyDescent="0.3">
      <c r="A59" t="s">
        <v>222</v>
      </c>
      <c r="B59" s="46" t="s">
        <v>213</v>
      </c>
      <c r="C59" s="39"/>
      <c r="D59" s="40"/>
      <c r="E59" s="39"/>
      <c r="F59" s="39"/>
      <c r="G59" s="39"/>
      <c r="H59" s="39"/>
      <c r="I59" s="39"/>
      <c r="J59" s="39"/>
      <c r="K59" s="39"/>
      <c r="L59" s="39"/>
      <c r="M59" s="39"/>
      <c r="N59" s="39"/>
      <c r="O59" s="47"/>
    </row>
    <row r="60" spans="1:19" ht="15.75" hidden="1" outlineLevel="1" thickBot="1" x14ac:dyDescent="0.3">
      <c r="A60" t="s">
        <v>40</v>
      </c>
      <c r="B60" s="41" t="s">
        <v>219</v>
      </c>
      <c r="C60" s="42"/>
      <c r="D60" s="43">
        <v>2022</v>
      </c>
      <c r="E60" s="43">
        <v>2022</v>
      </c>
      <c r="F60" s="43">
        <v>2022</v>
      </c>
      <c r="G60" s="43">
        <v>2022</v>
      </c>
      <c r="H60" s="43">
        <v>2022</v>
      </c>
      <c r="I60" s="43">
        <v>2022</v>
      </c>
      <c r="J60" s="43">
        <v>2022</v>
      </c>
      <c r="K60" s="43">
        <v>2022</v>
      </c>
      <c r="L60" s="43">
        <v>2022</v>
      </c>
      <c r="M60" s="43">
        <v>2022</v>
      </c>
      <c r="N60" s="43">
        <v>2022</v>
      </c>
      <c r="O60" s="48">
        <v>2022</v>
      </c>
    </row>
    <row r="61" spans="1:19" ht="15.75" hidden="1" outlineLevel="1" thickBot="1" x14ac:dyDescent="0.3">
      <c r="B61" s="44" t="s">
        <v>220</v>
      </c>
      <c r="C61" s="45" t="s">
        <v>118</v>
      </c>
      <c r="D61" s="19" t="s">
        <v>87</v>
      </c>
      <c r="E61" s="25" t="s">
        <v>168</v>
      </c>
      <c r="F61" s="25" t="s">
        <v>77</v>
      </c>
      <c r="G61" s="25" t="s">
        <v>169</v>
      </c>
      <c r="H61" s="25" t="s">
        <v>170</v>
      </c>
      <c r="I61" s="25" t="s">
        <v>171</v>
      </c>
      <c r="J61" s="25" t="s">
        <v>172</v>
      </c>
      <c r="K61" s="25" t="s">
        <v>173</v>
      </c>
      <c r="L61" s="25" t="s">
        <v>174</v>
      </c>
      <c r="M61" s="25" t="s">
        <v>175</v>
      </c>
      <c r="N61" s="25" t="s">
        <v>176</v>
      </c>
      <c r="O61" s="26" t="s">
        <v>177</v>
      </c>
    </row>
    <row r="62" spans="1:19" ht="15.75" hidden="1" outlineLevel="1" thickBot="1" x14ac:dyDescent="0.3">
      <c r="B62" s="55" t="s">
        <v>119</v>
      </c>
      <c r="C62" s="175">
        <f>VLOOKUP(VLOOKUP($B62,VName,2,FALSE), Regression_q4er_adult!$J$7:$K$49, 2,FALSE)</f>
        <v>4.36E-2</v>
      </c>
      <c r="D62" s="29">
        <f>VLOOKUP(VLOOKUP($B62, BTS!$E$2:$F$60, 2, FALSE), Transpose_Avg_q4er_adult!$O$1:$AA$52, 2,FALSE )</f>
        <v>0.50107956680187016</v>
      </c>
      <c r="E62" s="29">
        <f>VLOOKUP(VLOOKUP($B62, BTS!$E$2:$F$60, 2, FALSE), Transpose_Avg_q4er_adult!$O$1:$AA$52, 3,FALSE )</f>
        <v>0.60871235248490119</v>
      </c>
      <c r="F62" s="29">
        <f>VLOOKUP(VLOOKUP($B62, BTS!$E$2:$F$60, 2, FALSE), Transpose_Avg_q4er_adult!$O$1:$AA$52, 4,FALSE )</f>
        <v>0.52873431282522199</v>
      </c>
      <c r="G62" s="29">
        <f>VLOOKUP(VLOOKUP($B62, BTS!$E$2:$F$60, 2, FALSE), Transpose_Avg_q4er_adult!$O$1:$AA$52, 5,FALSE )</f>
        <v>0.36773400967590569</v>
      </c>
      <c r="H62" s="29">
        <f>VLOOKUP(VLOOKUP($B62, BTS!$E$2:$F$60, 2, FALSE), Transpose_Avg_q4er_adult!$O$1:$AA$52, 6,FALSE )</f>
        <v>0.51529475426534255</v>
      </c>
      <c r="I62" s="29">
        <f>VLOOKUP(VLOOKUP($B62, BTS!$E$2:$F$60, 2, FALSE), Transpose_Avg_q4er_adult!$O$1:$AA$52, 7,FALSE )</f>
        <v>0.47895327538003429</v>
      </c>
      <c r="J62" s="29">
        <f>VLOOKUP(VLOOKUP($B62, BTS!$E$2:$F$60, 2, FALSE), Transpose_Avg_q4er_adult!$O$1:$AA$52, 8,FALSE )</f>
        <v>0.67371794871794877</v>
      </c>
      <c r="K62" s="29">
        <f>VLOOKUP(VLOOKUP($B62, BTS!$E$2:$F$60, 2, FALSE), Transpose_Avg_q4er_adult!$O$1:$AA$52, 9,FALSE )</f>
        <v>0.40002935707783593</v>
      </c>
      <c r="L62" s="29">
        <f>VLOOKUP(VLOOKUP($B62, BTS!$E$2:$F$60, 2, FALSE), Transpose_Avg_q4er_adult!$O$1:$AA$52, 10,FALSE )</f>
        <v>0.49472096530920057</v>
      </c>
      <c r="M62" s="29">
        <f>VLOOKUP(VLOOKUP($B62, BTS!$E$2:$F$60, 2, FALSE), Transpose_Avg_q4er_adult!$O$1:$AA$52, 11,FALSE )</f>
        <v>0.42739289062818475</v>
      </c>
      <c r="N62" s="29">
        <f>VLOOKUP(VLOOKUP($B62, BTS!$E$2:$F$60, 2, FALSE), Transpose_Avg_q4er_adult!$O$1:$AA$52, 12,FALSE )</f>
        <v>0.41259342745892885</v>
      </c>
      <c r="O62" s="111">
        <f>VLOOKUP(VLOOKUP($B62, BTS!$E$2:$F$60, 2, FALSE), Transpose_Avg_q4er_adult!$O$1:$AA$52, 13,FALSE )</f>
        <v>0.52435918844451868</v>
      </c>
    </row>
    <row r="63" spans="1:19" ht="15.75" hidden="1" outlineLevel="1" thickBot="1" x14ac:dyDescent="0.3">
      <c r="B63" s="31" t="s">
        <v>120</v>
      </c>
      <c r="C63" s="175">
        <f>VLOOKUP(VLOOKUP($B63,VName,2,FALSE), Regression_q4er_adult!$J$7:$K$49, 2,FALSE)</f>
        <v>-0.248</v>
      </c>
      <c r="D63" s="29">
        <f>VLOOKUP(VLOOKUP($B63, BTS!$E$2:$F$60, 2, FALSE), Transpose_Avg_q4er_adult!$O$1:$AA$52, 2,FALSE )</f>
        <v>7.4845521779382446E-2</v>
      </c>
      <c r="E63" s="29">
        <f>VLOOKUP(VLOOKUP($B63, BTS!$E$2:$F$60, 2, FALSE), Transpose_Avg_q4er_adult!$O$1:$AA$52, 3,FALSE )</f>
        <v>8.6397315940321587E-2</v>
      </c>
      <c r="F63" s="29">
        <f>VLOOKUP(VLOOKUP($B63, BTS!$E$2:$F$60, 2, FALSE), Transpose_Avg_q4er_adult!$O$1:$AA$52, 4,FALSE )</f>
        <v>8.0936807728024987E-2</v>
      </c>
      <c r="G63" s="29">
        <f>VLOOKUP(VLOOKUP($B63, BTS!$E$2:$F$60, 2, FALSE), Transpose_Avg_q4er_adult!$O$1:$AA$52, 5,FALSE )</f>
        <v>0.10853821820947203</v>
      </c>
      <c r="H63" s="29">
        <f>VLOOKUP(VLOOKUP($B63, BTS!$E$2:$F$60, 2, FALSE), Transpose_Avg_q4er_adult!$O$1:$AA$52, 6,FALSE )</f>
        <v>9.4028520499108731E-2</v>
      </c>
      <c r="I63" s="29">
        <f>VLOOKUP(VLOOKUP($B63, BTS!$E$2:$F$60, 2, FALSE), Transpose_Avg_q4er_adult!$O$1:$AA$52, 7,FALSE )</f>
        <v>8.6281475498996812E-2</v>
      </c>
      <c r="J63" s="29">
        <f>VLOOKUP(VLOOKUP($B63, BTS!$E$2:$F$60, 2, FALSE), Transpose_Avg_q4er_adult!$O$1:$AA$52, 8,FALSE )</f>
        <v>0.16324786324786322</v>
      </c>
      <c r="K63" s="29">
        <f>VLOOKUP(VLOOKUP($B63, BTS!$E$2:$F$60, 2, FALSE), Transpose_Avg_q4er_adult!$O$1:$AA$52, 9,FALSE )</f>
        <v>0.18039628102243266</v>
      </c>
      <c r="L63" s="29">
        <f>VLOOKUP(VLOOKUP($B63, BTS!$E$2:$F$60, 2, FALSE), Transpose_Avg_q4er_adult!$O$1:$AA$52, 10,FALSE )</f>
        <v>0.12770236299648063</v>
      </c>
      <c r="M63" s="29">
        <f>VLOOKUP(VLOOKUP($B63, BTS!$E$2:$F$60, 2, FALSE), Transpose_Avg_q4er_adult!$O$1:$AA$52, 11,FALSE )</f>
        <v>7.7545202545202543E-2</v>
      </c>
      <c r="N63" s="29">
        <f>VLOOKUP(VLOOKUP($B63, BTS!$E$2:$F$60, 2, FALSE), Transpose_Avg_q4er_adult!$O$1:$AA$52, 12,FALSE )</f>
        <v>0.11844220944146294</v>
      </c>
      <c r="O63" s="111">
        <f>VLOOKUP(VLOOKUP($B63, BTS!$E$2:$F$60, 2, FALSE), Transpose_Avg_q4er_adult!$O$1:$AA$52, 13,FALSE )</f>
        <v>0.10646748861243309</v>
      </c>
    </row>
    <row r="64" spans="1:19" ht="15.75" hidden="1" outlineLevel="1" thickBot="1" x14ac:dyDescent="0.3">
      <c r="B64" s="31" t="s">
        <v>121</v>
      </c>
      <c r="C64" s="175">
        <f>VLOOKUP(VLOOKUP($B64,VName,2,FALSE), Regression_q4er_adult!$J$7:$K$49, 2,FALSE)</f>
        <v>-9.1499999999999998E-2</v>
      </c>
      <c r="D64" s="29">
        <f>VLOOKUP(VLOOKUP($B64, BTS!$E$2:$F$60, 2, FALSE), Transpose_Avg_q4er_adult!$O$1:$AA$52, 2,FALSE )</f>
        <v>0.55918645617626073</v>
      </c>
      <c r="E64" s="29">
        <f>VLOOKUP(VLOOKUP($B64, BTS!$E$2:$F$60, 2, FALSE), Transpose_Avg_q4er_adult!$O$1:$AA$52, 3,FALSE )</f>
        <v>0.60916128299489414</v>
      </c>
      <c r="F64" s="29">
        <f>VLOOKUP(VLOOKUP($B64, BTS!$E$2:$F$60, 2, FALSE), Transpose_Avg_q4er_adult!$O$1:$AA$52, 4,FALSE )</f>
        <v>0.36222652825118157</v>
      </c>
      <c r="G64" s="29">
        <f>VLOOKUP(VLOOKUP($B64, BTS!$E$2:$F$60, 2, FALSE), Transpose_Avg_q4er_adult!$O$1:$AA$52, 5,FALSE )</f>
        <v>0.57952142290827302</v>
      </c>
      <c r="H64" s="29">
        <f>VLOOKUP(VLOOKUP($B64, BTS!$E$2:$F$60, 2, FALSE), Transpose_Avg_q4er_adult!$O$1:$AA$52, 6,FALSE )</f>
        <v>0.54201769091474972</v>
      </c>
      <c r="I64" s="29">
        <f>VLOOKUP(VLOOKUP($B64, BTS!$E$2:$F$60, 2, FALSE), Transpose_Avg_q4er_adult!$O$1:$AA$52, 7,FALSE )</f>
        <v>0.41951872022526482</v>
      </c>
      <c r="J64" s="29">
        <f>VLOOKUP(VLOOKUP($B64, BTS!$E$2:$F$60, 2, FALSE), Transpose_Avg_q4er_adult!$O$1:$AA$52, 8,FALSE )</f>
        <v>0.46805555555555556</v>
      </c>
      <c r="K64" s="29">
        <f>VLOOKUP(VLOOKUP($B64, BTS!$E$2:$F$60, 2, FALSE), Transpose_Avg_q4er_adult!$O$1:$AA$52, 9,FALSE )</f>
        <v>0.38712969727329111</v>
      </c>
      <c r="L64" s="29">
        <f>VLOOKUP(VLOOKUP($B64, BTS!$E$2:$F$60, 2, FALSE), Transpose_Avg_q4er_adult!$O$1:$AA$52, 10,FALSE )</f>
        <v>0.60162141779788836</v>
      </c>
      <c r="M64" s="29">
        <f>VLOOKUP(VLOOKUP($B64, BTS!$E$2:$F$60, 2, FALSE), Transpose_Avg_q4er_adult!$O$1:$AA$52, 11,FALSE )</f>
        <v>0.56548532283826403</v>
      </c>
      <c r="N64" s="29">
        <f>VLOOKUP(VLOOKUP($B64, BTS!$E$2:$F$60, 2, FALSE), Transpose_Avg_q4er_adult!$O$1:$AA$52, 12,FALSE )</f>
        <v>0.50941548430155492</v>
      </c>
      <c r="O64" s="111">
        <f>VLOOKUP(VLOOKUP($B64, BTS!$E$2:$F$60, 2, FALSE), Transpose_Avg_q4er_adult!$O$1:$AA$52, 13,FALSE )</f>
        <v>0.60165270472108578</v>
      </c>
    </row>
    <row r="65" spans="2:15" ht="15.75" hidden="1" outlineLevel="1" thickBot="1" x14ac:dyDescent="0.3">
      <c r="B65" s="31" t="s">
        <v>122</v>
      </c>
      <c r="C65" s="175">
        <f>VLOOKUP(VLOOKUP($B65,VName,2,FALSE), Regression_q4er_adult!$J$7:$K$49, 2,FALSE)</f>
        <v>-0.126</v>
      </c>
      <c r="D65" s="29">
        <f>VLOOKUP(VLOOKUP($B65, BTS!$E$2:$F$60, 2, FALSE), Transpose_Avg_q4er_adult!$O$1:$AA$52, 2,FALSE )</f>
        <v>0.21009583148610983</v>
      </c>
      <c r="E65" s="29">
        <f>VLOOKUP(VLOOKUP($B65, BTS!$E$2:$F$60, 2, FALSE), Transpose_Avg_q4er_adult!$O$1:$AA$52, 3,FALSE )</f>
        <v>0.13012159635461451</v>
      </c>
      <c r="F65" s="29">
        <f>VLOOKUP(VLOOKUP($B65, BTS!$E$2:$F$60, 2, FALSE), Transpose_Avg_q4er_adult!$O$1:$AA$52, 4,FALSE )</f>
        <v>0.23158005322874353</v>
      </c>
      <c r="G65" s="29">
        <f>VLOOKUP(VLOOKUP($B65, BTS!$E$2:$F$60, 2, FALSE), Transpose_Avg_q4er_adult!$O$1:$AA$52, 5,FALSE )</f>
        <v>0.14940132356034497</v>
      </c>
      <c r="H65" s="29">
        <f>VLOOKUP(VLOOKUP($B65, BTS!$E$2:$F$60, 2, FALSE), Transpose_Avg_q4er_adult!$O$1:$AA$52, 6,FALSE )</f>
        <v>0.20184159522394818</v>
      </c>
      <c r="I65" s="29">
        <f>VLOOKUP(VLOOKUP($B65, BTS!$E$2:$F$60, 2, FALSE), Transpose_Avg_q4er_adult!$O$1:$AA$52, 7,FALSE )</f>
        <v>0.20531329524350028</v>
      </c>
      <c r="J65" s="29">
        <f>VLOOKUP(VLOOKUP($B65, BTS!$E$2:$F$60, 2, FALSE), Transpose_Avg_q4er_adult!$O$1:$AA$52, 8,FALSE )</f>
        <v>5.673076923076923E-2</v>
      </c>
      <c r="K65" s="29">
        <f>VLOOKUP(VLOOKUP($B65, BTS!$E$2:$F$60, 2, FALSE), Transpose_Avg_q4er_adult!$O$1:$AA$52, 9,FALSE )</f>
        <v>0.1241094243552785</v>
      </c>
      <c r="L65" s="29">
        <f>VLOOKUP(VLOOKUP($B65, BTS!$E$2:$F$60, 2, FALSE), Transpose_Avg_q4er_adult!$O$1:$AA$52, 10,FALSE )</f>
        <v>0.2028343388637506</v>
      </c>
      <c r="M65" s="29">
        <f>VLOOKUP(VLOOKUP($B65, BTS!$E$2:$F$60, 2, FALSE), Transpose_Avg_q4er_adult!$O$1:$AA$52, 11,FALSE )</f>
        <v>0.14460321077968136</v>
      </c>
      <c r="N65" s="29">
        <f>VLOOKUP(VLOOKUP($B65, BTS!$E$2:$F$60, 2, FALSE), Transpose_Avg_q4er_adult!$O$1:$AA$52, 12,FALSE )</f>
        <v>0.18085954529907472</v>
      </c>
      <c r="O65" s="111">
        <f>VLOOKUP(VLOOKUP($B65, BTS!$E$2:$F$60, 2, FALSE), Transpose_Avg_q4er_adult!$O$1:$AA$52, 13,FALSE )</f>
        <v>0.11241523104468751</v>
      </c>
    </row>
    <row r="66" spans="2:15" ht="15.75" hidden="1" outlineLevel="1" thickBot="1" x14ac:dyDescent="0.3">
      <c r="B66" s="31" t="s">
        <v>123</v>
      </c>
      <c r="C66" s="175">
        <f>VLOOKUP(VLOOKUP($B66,VName,2,FALSE), Regression_q4er_adult!$J$7:$K$49, 2,FALSE)</f>
        <v>-0.13400000000000001</v>
      </c>
      <c r="D66" s="29">
        <f>VLOOKUP(VLOOKUP($B66, BTS!$E$2:$F$60, 2, FALSE), Transpose_Avg_q4er_adult!$O$1:$AA$52, 2,FALSE )</f>
        <v>7.1892765873870626E-2</v>
      </c>
      <c r="E66" s="29">
        <f>VLOOKUP(VLOOKUP($B66, BTS!$E$2:$F$60, 2, FALSE), Transpose_Avg_q4er_adult!$O$1:$AA$52, 3,FALSE )</f>
        <v>8.8800320241529299E-2</v>
      </c>
      <c r="F66" s="29">
        <f>VLOOKUP(VLOOKUP($B66, BTS!$E$2:$F$60, 2, FALSE), Transpose_Avg_q4er_adult!$O$1:$AA$52, 4,FALSE )</f>
        <v>0.16697600037353502</v>
      </c>
      <c r="G66" s="29">
        <f>VLOOKUP(VLOOKUP($B66, BTS!$E$2:$F$60, 2, FALSE), Transpose_Avg_q4er_adult!$O$1:$AA$52, 5,FALSE )</f>
        <v>6.6600165040532011E-2</v>
      </c>
      <c r="H66" s="29">
        <f>VLOOKUP(VLOOKUP($B66, BTS!$E$2:$F$60, 2, FALSE), Transpose_Avg_q4er_adult!$O$1:$AA$52, 6,FALSE )</f>
        <v>0.10413129898424016</v>
      </c>
      <c r="I66" s="29">
        <f>VLOOKUP(VLOOKUP($B66, BTS!$E$2:$F$60, 2, FALSE), Transpose_Avg_q4er_adult!$O$1:$AA$52, 7,FALSE )</f>
        <v>0.12037155777230865</v>
      </c>
      <c r="J66" s="29">
        <f>VLOOKUP(VLOOKUP($B66, BTS!$E$2:$F$60, 2, FALSE), Transpose_Avg_q4er_adult!$O$1:$AA$52, 8,FALSE )</f>
        <v>1.9230769230769232E-2</v>
      </c>
      <c r="K66" s="29">
        <f>VLOOKUP(VLOOKUP($B66, BTS!$E$2:$F$60, 2, FALSE), Transpose_Avg_q4er_adult!$O$1:$AA$52, 9,FALSE )</f>
        <v>7.5124965926748499E-2</v>
      </c>
      <c r="L66" s="29">
        <f>VLOOKUP(VLOOKUP($B66, BTS!$E$2:$F$60, 2, FALSE), Transpose_Avg_q4er_adult!$O$1:$AA$52, 10,FALSE )</f>
        <v>3.7393162393162392E-2</v>
      </c>
      <c r="M66" s="29">
        <f>VLOOKUP(VLOOKUP($B66, BTS!$E$2:$F$60, 2, FALSE), Transpose_Avg_q4er_adult!$O$1:$AA$52, 11,FALSE )</f>
        <v>0.10567380420321597</v>
      </c>
      <c r="N66" s="29">
        <f>VLOOKUP(VLOOKUP($B66, BTS!$E$2:$F$60, 2, FALSE), Transpose_Avg_q4er_adult!$O$1:$AA$52, 12,FALSE )</f>
        <v>6.7178382986450291E-2</v>
      </c>
      <c r="O66" s="111">
        <f>VLOOKUP(VLOOKUP($B66, BTS!$E$2:$F$60, 2, FALSE), Transpose_Avg_q4er_adult!$O$1:$AA$52, 13,FALSE )</f>
        <v>0.12707481005260082</v>
      </c>
    </row>
    <row r="67" spans="2:15" ht="15.75" hidden="1" outlineLevel="1" thickBot="1" x14ac:dyDescent="0.3">
      <c r="B67" s="31" t="s">
        <v>124</v>
      </c>
      <c r="C67" s="175">
        <f>VLOOKUP(VLOOKUP($B67,VName,2,FALSE), Regression_q4er_adult!$J$7:$K$49, 2,FALSE)</f>
        <v>-0.21299999999999999</v>
      </c>
      <c r="D67" s="29">
        <f>VLOOKUP(VLOOKUP($B67, BTS!$E$2:$F$60, 2, FALSE), Transpose_Avg_q4er_adult!$O$1:$AA$52, 2,FALSE )</f>
        <v>6.1473038704508445E-2</v>
      </c>
      <c r="E67" s="29">
        <f>VLOOKUP(VLOOKUP($B67, BTS!$E$2:$F$60, 2, FALSE), Transpose_Avg_q4er_adult!$O$1:$AA$52, 3,FALSE )</f>
        <v>7.5147227007893808E-2</v>
      </c>
      <c r="F67" s="29">
        <f>VLOOKUP(VLOOKUP($B67, BTS!$E$2:$F$60, 2, FALSE), Transpose_Avg_q4er_adult!$O$1:$AA$52, 4,FALSE )</f>
        <v>0.13666324259544599</v>
      </c>
      <c r="G67" s="29">
        <f>VLOOKUP(VLOOKUP($B67, BTS!$E$2:$F$60, 2, FALSE), Transpose_Avg_q4er_adult!$O$1:$AA$52, 5,FALSE )</f>
        <v>5.6998244421791827E-2</v>
      </c>
      <c r="H67" s="29">
        <f>VLOOKUP(VLOOKUP($B67, BTS!$E$2:$F$60, 2, FALSE), Transpose_Avg_q4er_adult!$O$1:$AA$52, 6,FALSE )</f>
        <v>4.2225476049005457E-2</v>
      </c>
      <c r="I67" s="29">
        <f>VLOOKUP(VLOOKUP($B67, BTS!$E$2:$F$60, 2, FALSE), Transpose_Avg_q4er_adult!$O$1:$AA$52, 7,FALSE )</f>
        <v>0.11167387899656755</v>
      </c>
      <c r="J67" s="29">
        <f>VLOOKUP(VLOOKUP($B67, BTS!$E$2:$F$60, 2, FALSE), Transpose_Avg_q4er_adult!$O$1:$AA$52, 8,FALSE )</f>
        <v>3.1730769230769229E-2</v>
      </c>
      <c r="K67" s="29">
        <f>VLOOKUP(VLOOKUP($B67, BTS!$E$2:$F$60, 2, FALSE), Transpose_Avg_q4er_adult!$O$1:$AA$52, 9,FALSE )</f>
        <v>8.7243400905971047E-2</v>
      </c>
      <c r="L67" s="29">
        <f>VLOOKUP(VLOOKUP($B67, BTS!$E$2:$F$60, 2, FALSE), Transpose_Avg_q4er_adult!$O$1:$AA$52, 10,FALSE )</f>
        <v>3.0448717948717948E-2</v>
      </c>
      <c r="M67" s="29">
        <f>VLOOKUP(VLOOKUP($B67, BTS!$E$2:$F$60, 2, FALSE), Transpose_Avg_q4er_adult!$O$1:$AA$52, 11,FALSE )</f>
        <v>9.5033742092565626E-2</v>
      </c>
      <c r="N67" s="29">
        <f>VLOOKUP(VLOOKUP($B67, BTS!$E$2:$F$60, 2, FALSE), Transpose_Avg_q4er_adult!$O$1:$AA$52, 12,FALSE )</f>
        <v>6.8135792971499964E-2</v>
      </c>
      <c r="O67" s="111">
        <f>VLOOKUP(VLOOKUP($B67, BTS!$E$2:$F$60, 2, FALSE), Transpose_Avg_q4er_adult!$O$1:$AA$52, 13,FALSE )</f>
        <v>5.2389765569192802E-2</v>
      </c>
    </row>
    <row r="68" spans="2:15" ht="15.75" hidden="1" outlineLevel="1" thickBot="1" x14ac:dyDescent="0.3">
      <c r="B68" s="31" t="s">
        <v>125</v>
      </c>
      <c r="C68" s="175">
        <f>VLOOKUP(VLOOKUP($B68,VName,2,FALSE), Regression_q4er_adult!$J$7:$K$49, 2,FALSE)</f>
        <v>0.57599999999999996</v>
      </c>
      <c r="D68" s="29">
        <f>VLOOKUP(VLOOKUP($B68, BTS!$E$2:$F$60, 2, FALSE), Transpose_Avg_q4er_adult!$O$1:$AA$52, 2,FALSE )</f>
        <v>0.39446753711257215</v>
      </c>
      <c r="E68" s="29">
        <f>VLOOKUP(VLOOKUP($B68, BTS!$E$2:$F$60, 2, FALSE), Transpose_Avg_q4er_adult!$O$1:$AA$52, 3,FALSE )</f>
        <v>0.39567648113248921</v>
      </c>
      <c r="F68" s="29">
        <f>VLOOKUP(VLOOKUP($B68, BTS!$E$2:$F$60, 2, FALSE), Transpose_Avg_q4er_adult!$O$1:$AA$52, 4,FALSE )</f>
        <v>0.13532928151572218</v>
      </c>
      <c r="G68" s="29">
        <f>VLOOKUP(VLOOKUP($B68, BTS!$E$2:$F$60, 2, FALSE), Transpose_Avg_q4er_adult!$O$1:$AA$52, 5,FALSE )</f>
        <v>0.10195217060660486</v>
      </c>
      <c r="H68" s="29">
        <f>VLOOKUP(VLOOKUP($B68, BTS!$E$2:$F$60, 2, FALSE), Transpose_Avg_q4er_adult!$O$1:$AA$52, 6,FALSE )</f>
        <v>0.29569946665534902</v>
      </c>
      <c r="I68" s="29">
        <f>VLOOKUP(VLOOKUP($B68, BTS!$E$2:$F$60, 2, FALSE), Transpose_Avg_q4er_adult!$O$1:$AA$52, 7,FALSE )</f>
        <v>0.10151549877854237</v>
      </c>
      <c r="J68" s="29">
        <f>VLOOKUP(VLOOKUP($B68, BTS!$E$2:$F$60, 2, FALSE), Transpose_Avg_q4er_adult!$O$1:$AA$52, 8,FALSE )</f>
        <v>7.0192307692307693E-2</v>
      </c>
      <c r="K68" s="29">
        <f>VLOOKUP(VLOOKUP($B68, BTS!$E$2:$F$60, 2, FALSE), Transpose_Avg_q4er_adult!$O$1:$AA$52, 9,FALSE )</f>
        <v>4.7285330816438299E-2</v>
      </c>
      <c r="L68" s="29">
        <f>VLOOKUP(VLOOKUP($B68, BTS!$E$2:$F$60, 2, FALSE), Transpose_Avg_q4er_adult!$O$1:$AA$52, 10,FALSE )</f>
        <v>3.5539215686274508E-2</v>
      </c>
      <c r="M68" s="29">
        <f>VLOOKUP(VLOOKUP($B68, BTS!$E$2:$F$60, 2, FALSE), Transpose_Avg_q4er_adult!$O$1:$AA$52, 11,FALSE )</f>
        <v>0.22835762541644897</v>
      </c>
      <c r="N68" s="29">
        <f>VLOOKUP(VLOOKUP($B68, BTS!$E$2:$F$60, 2, FALSE), Transpose_Avg_q4er_adult!$O$1:$AA$52, 12,FALSE )</f>
        <v>0.1548632412879615</v>
      </c>
      <c r="O68" s="111">
        <f>VLOOKUP(VLOOKUP($B68, BTS!$E$2:$F$60, 2, FALSE), Transpose_Avg_q4er_adult!$O$1:$AA$52, 13,FALSE )</f>
        <v>0.82216795153674171</v>
      </c>
    </row>
    <row r="69" spans="2:15" ht="15.75" hidden="1" outlineLevel="1" thickBot="1" x14ac:dyDescent="0.3">
      <c r="B69" s="56" t="s">
        <v>126</v>
      </c>
      <c r="C69" s="175">
        <f>VLOOKUP(VLOOKUP($B69,VName,2,FALSE), Regression_q4er_adult!$J$7:$K$49, 2,FALSE)</f>
        <v>0.41099999999999998</v>
      </c>
      <c r="D69" s="29">
        <f>VLOOKUP(VLOOKUP($B69, BTS!$E$2:$F$60, 2, FALSE), Transpose_Avg_q4er_adult!$O$1:$AA$52, 2,FALSE )</f>
        <v>0.45775400795265336</v>
      </c>
      <c r="E69" s="29">
        <f>VLOOKUP(VLOOKUP($B69, BTS!$E$2:$F$60, 2, FALSE), Transpose_Avg_q4er_adult!$O$1:$AA$52, 3,FALSE )</f>
        <v>0.48613072099513671</v>
      </c>
      <c r="F69" s="29">
        <f>VLOOKUP(VLOOKUP($B69, BTS!$E$2:$F$60, 2, FALSE), Transpose_Avg_q4er_adult!$O$1:$AA$52, 4,FALSE )</f>
        <v>0.76329291891695594</v>
      </c>
      <c r="G69" s="29">
        <f>VLOOKUP(VLOOKUP($B69, BTS!$E$2:$F$60, 2, FALSE), Transpose_Avg_q4er_adult!$O$1:$AA$52, 5,FALSE )</f>
        <v>0.80751144766435279</v>
      </c>
      <c r="H69" s="29">
        <f>VLOOKUP(VLOOKUP($B69, BTS!$E$2:$F$60, 2, FALSE), Transpose_Avg_q4er_adult!$O$1:$AA$52, 6,FALSE )</f>
        <v>0.63268628158334039</v>
      </c>
      <c r="I69" s="29">
        <f>VLOOKUP(VLOOKUP($B69, BTS!$E$2:$F$60, 2, FALSE), Transpose_Avg_q4er_adult!$O$1:$AA$52, 7,FALSE )</f>
        <v>0.82580240580769915</v>
      </c>
      <c r="J69" s="29">
        <f>VLOOKUP(VLOOKUP($B69, BTS!$E$2:$F$60, 2, FALSE), Transpose_Avg_q4er_adult!$O$1:$AA$52, 8,FALSE )</f>
        <v>0.8123931623931625</v>
      </c>
      <c r="K69" s="29">
        <f>VLOOKUP(VLOOKUP($B69, BTS!$E$2:$F$60, 2, FALSE), Transpose_Avg_q4er_adult!$O$1:$AA$52, 9,FALSE )</f>
        <v>0.89217385297736562</v>
      </c>
      <c r="L69" s="29">
        <f>VLOOKUP(VLOOKUP($B69, BTS!$E$2:$F$60, 2, FALSE), Transpose_Avg_q4er_adult!$O$1:$AA$52, 10,FALSE )</f>
        <v>0.92706762192056313</v>
      </c>
      <c r="M69" s="29">
        <f>VLOOKUP(VLOOKUP($B69, BTS!$E$2:$F$60, 2, FALSE), Transpose_Avg_q4er_adult!$O$1:$AA$52, 11,FALSE )</f>
        <v>0.72265334030039907</v>
      </c>
      <c r="N69" s="29">
        <f>VLOOKUP(VLOOKUP($B69, BTS!$E$2:$F$60, 2, FALSE), Transpose_Avg_q4er_adult!$O$1:$AA$52, 12,FALSE )</f>
        <v>0.79098256221987762</v>
      </c>
      <c r="O69" s="111">
        <f>VLOOKUP(VLOOKUP($B69, BTS!$E$2:$F$60, 2, FALSE), Transpose_Avg_q4er_adult!$O$1:$AA$52, 13,FALSE )</f>
        <v>9.1331185698514755E-2</v>
      </c>
    </row>
    <row r="70" spans="2:15" ht="15.75" hidden="1" outlineLevel="1" thickBot="1" x14ac:dyDescent="0.3">
      <c r="B70" s="31" t="s">
        <v>127</v>
      </c>
      <c r="C70" s="175">
        <f>VLOOKUP(VLOOKUP($B70,VName,2,FALSE), Regression_q4er_adult!$J$7:$K$49, 2,FALSE)</f>
        <v>0.439</v>
      </c>
      <c r="D70" s="29">
        <f>VLOOKUP(VLOOKUP($B70, BTS!$E$2:$F$60, 2, FALSE), Transpose_Avg_q4er_adult!$O$1:$AA$52, 2,FALSE )</f>
        <v>0.10898045988932234</v>
      </c>
      <c r="E70" s="29">
        <f>VLOOKUP(VLOOKUP($B70, BTS!$E$2:$F$60, 2, FALSE), Transpose_Avg_q4er_adult!$O$1:$AA$52, 3,FALSE )</f>
        <v>8.3740388842250491E-2</v>
      </c>
      <c r="F70" s="29">
        <f>VLOOKUP(VLOOKUP($B70, BTS!$E$2:$F$60, 2, FALSE), Transpose_Avg_q4er_adult!$O$1:$AA$52, 4,FALSE )</f>
        <v>7.0305001737975548E-2</v>
      </c>
      <c r="G70" s="29">
        <f>VLOOKUP(VLOOKUP($B70, BTS!$E$2:$F$60, 2, FALSE), Transpose_Avg_q4er_adult!$O$1:$AA$52, 5,FALSE )</f>
        <v>6.6548873032053452E-2</v>
      </c>
      <c r="H70" s="29">
        <f>VLOOKUP(VLOOKUP($B70, BTS!$E$2:$F$60, 2, FALSE), Transpose_Avg_q4er_adult!$O$1:$AA$52, 6,FALSE )</f>
        <v>5.8445979401861754E-2</v>
      </c>
      <c r="I70" s="29">
        <f>VLOOKUP(VLOOKUP($B70, BTS!$E$2:$F$60, 2, FALSE), Transpose_Avg_q4er_adult!$O$1:$AA$52, 7,FALSE )</f>
        <v>5.302845095888517E-2</v>
      </c>
      <c r="J70" s="29">
        <f>VLOOKUP(VLOOKUP($B70, BTS!$E$2:$F$60, 2, FALSE), Transpose_Avg_q4er_adult!$O$1:$AA$52, 8,FALSE )</f>
        <v>9.8183760683760682E-2</v>
      </c>
      <c r="K70" s="29">
        <f>VLOOKUP(VLOOKUP($B70, BTS!$E$2:$F$60, 2, FALSE), Transpose_Avg_q4er_adult!$O$1:$AA$52, 9,FALSE )</f>
        <v>5.0096904552607034E-2</v>
      </c>
      <c r="L70" s="29">
        <f>VLOOKUP(VLOOKUP($B70, BTS!$E$2:$F$60, 2, FALSE), Transpose_Avg_q4er_adult!$O$1:$AA$52, 10,FALSE )</f>
        <v>2.3504273504273504E-2</v>
      </c>
      <c r="M70" s="29">
        <f>VLOOKUP(VLOOKUP($B70, BTS!$E$2:$F$60, 2, FALSE), Transpose_Avg_q4er_adult!$O$1:$AA$52, 11,FALSE )</f>
        <v>3.7676817088581789E-2</v>
      </c>
      <c r="N70" s="29">
        <f>VLOOKUP(VLOOKUP($B70, BTS!$E$2:$F$60, 2, FALSE), Transpose_Avg_q4er_adult!$O$1:$AA$52, 12,FALSE )</f>
        <v>3.9973849909746298E-2</v>
      </c>
      <c r="O70" s="111">
        <f>VLOOKUP(VLOOKUP($B70, BTS!$E$2:$F$60, 2, FALSE), Transpose_Avg_q4er_adult!$O$1:$AA$52, 13,FALSE )</f>
        <v>6.3594458823856836E-2</v>
      </c>
    </row>
    <row r="71" spans="2:15" ht="15.75" hidden="1" outlineLevel="1" thickBot="1" x14ac:dyDescent="0.3">
      <c r="B71" s="31" t="s">
        <v>128</v>
      </c>
      <c r="C71" s="175">
        <f>VLOOKUP(VLOOKUP($B71,VName,2,FALSE), Regression_q4er_adult!$J$7:$K$49, 2,FALSE)</f>
        <v>0.158</v>
      </c>
      <c r="D71" s="29">
        <f>VLOOKUP(VLOOKUP($B71, BTS!$E$2:$F$60, 2, FALSE), Transpose_Avg_q4er_adult!$O$1:$AA$52, 2,FALSE )</f>
        <v>0.1340625354961329</v>
      </c>
      <c r="E71" s="29">
        <f>VLOOKUP(VLOOKUP($B71, BTS!$E$2:$F$60, 2, FALSE), Transpose_Avg_q4er_adult!$O$1:$AA$52, 3,FALSE )</f>
        <v>9.2506937114772272E-2</v>
      </c>
      <c r="F71" s="29">
        <f>VLOOKUP(VLOOKUP($B71, BTS!$E$2:$F$60, 2, FALSE), Transpose_Avg_q4er_adult!$O$1:$AA$52, 4,FALSE )</f>
        <v>6.8683755894849874E-2</v>
      </c>
      <c r="G71" s="29">
        <f>VLOOKUP(VLOOKUP($B71, BTS!$E$2:$F$60, 2, FALSE), Transpose_Avg_q4er_adult!$O$1:$AA$52, 5,FALSE )</f>
        <v>4.9907043347410321E-2</v>
      </c>
      <c r="H71" s="29">
        <f>VLOOKUP(VLOOKUP($B71, BTS!$E$2:$F$60, 2, FALSE), Transpose_Avg_q4er_adult!$O$1:$AA$52, 6,FALSE )</f>
        <v>3.6124550830433186E-2</v>
      </c>
      <c r="I71" s="29">
        <f>VLOOKUP(VLOOKUP($B71, BTS!$E$2:$F$60, 2, FALSE), Transpose_Avg_q4er_adult!$O$1:$AA$52, 7,FALSE )</f>
        <v>1.7185081300147523E-2</v>
      </c>
      <c r="J71" s="29">
        <f>VLOOKUP(VLOOKUP($B71, BTS!$E$2:$F$60, 2, FALSE), Transpose_Avg_q4er_adult!$O$1:$AA$52, 8,FALSE )</f>
        <v>1.9230769230769232E-2</v>
      </c>
      <c r="K71" s="29">
        <f>VLOOKUP(VLOOKUP($B71, BTS!$E$2:$F$60, 2, FALSE), Transpose_Avg_q4er_adult!$O$1:$AA$52, 9,FALSE )</f>
        <v>3.0774868741460092E-2</v>
      </c>
      <c r="L71" s="29">
        <f>VLOOKUP(VLOOKUP($B71, BTS!$E$2:$F$60, 2, FALSE), Transpose_Avg_q4er_adult!$O$1:$AA$52, 10,FALSE )</f>
        <v>2.7777777777777776E-2</v>
      </c>
      <c r="M71" s="29">
        <f>VLOOKUP(VLOOKUP($B71, BTS!$E$2:$F$60, 2, FALSE), Transpose_Avg_q4er_adult!$O$1:$AA$52, 11,FALSE )</f>
        <v>1.8068973951326894E-2</v>
      </c>
      <c r="N71" s="29">
        <f>VLOOKUP(VLOOKUP($B71, BTS!$E$2:$F$60, 2, FALSE), Transpose_Avg_q4er_adult!$O$1:$AA$52, 12,FALSE )</f>
        <v>3.0280209635359601E-2</v>
      </c>
      <c r="O71" s="111">
        <f>VLOOKUP(VLOOKUP($B71, BTS!$E$2:$F$60, 2, FALSE), Transpose_Avg_q4er_adult!$O$1:$AA$52, 13,FALSE )</f>
        <v>1.7241379310344827E-2</v>
      </c>
    </row>
    <row r="72" spans="2:15" ht="15.75" hidden="1" outlineLevel="1" thickBot="1" x14ac:dyDescent="0.3">
      <c r="B72" s="31" t="s">
        <v>129</v>
      </c>
      <c r="C72" s="175">
        <f>VLOOKUP(VLOOKUP($B72,VName,2,FALSE), Regression_q4er_adult!$J$7:$K$49, 2,FALSE)</f>
        <v>0.26</v>
      </c>
      <c r="D72" s="29">
        <f>VLOOKUP(VLOOKUP($B72, BTS!$E$2:$F$60, 2, FALSE), Transpose_Avg_q4er_adult!$O$1:$AA$52, 2,FALSE )</f>
        <v>0.5462220575391602</v>
      </c>
      <c r="E72" s="29">
        <f>VLOOKUP(VLOOKUP($B72, BTS!$E$2:$F$60, 2, FALSE), Transpose_Avg_q4er_adult!$O$1:$AA$52, 3,FALSE )</f>
        <v>0.61633950774253621</v>
      </c>
      <c r="F72" s="29">
        <f>VLOOKUP(VLOOKUP($B72, BTS!$E$2:$F$60, 2, FALSE), Transpose_Avg_q4er_adult!$O$1:$AA$52, 4,FALSE )</f>
        <v>0.4175706733487935</v>
      </c>
      <c r="G72" s="29">
        <f>VLOOKUP(VLOOKUP($B72, BTS!$E$2:$F$60, 2, FALSE), Transpose_Avg_q4er_adult!$O$1:$AA$52, 5,FALSE )</f>
        <v>0.59805684999110076</v>
      </c>
      <c r="H72" s="29">
        <f>VLOOKUP(VLOOKUP($B72, BTS!$E$2:$F$60, 2, FALSE), Transpose_Avg_q4er_adult!$O$1:$AA$52, 6,FALSE )</f>
        <v>0.517825311942959</v>
      </c>
      <c r="I72" s="29">
        <f>VLOOKUP(VLOOKUP($B72, BTS!$E$2:$F$60, 2, FALSE), Transpose_Avg_q4er_adult!$O$1:$AA$52, 7,FALSE )</f>
        <v>0.53777887524033519</v>
      </c>
      <c r="J72" s="29">
        <f>VLOOKUP(VLOOKUP($B72, BTS!$E$2:$F$60, 2, FALSE), Transpose_Avg_q4er_adult!$O$1:$AA$52, 8,FALSE )</f>
        <v>0.72905982905982902</v>
      </c>
      <c r="K72" s="29">
        <f>VLOOKUP(VLOOKUP($B72, BTS!$E$2:$F$60, 2, FALSE), Transpose_Avg_q4er_adult!$O$1:$AA$52, 9,FALSE )</f>
        <v>0.68080738996527446</v>
      </c>
      <c r="L72" s="29">
        <f>VLOOKUP(VLOOKUP($B72, BTS!$E$2:$F$60, 2, FALSE), Transpose_Avg_q4er_adult!$O$1:$AA$52, 10,FALSE )</f>
        <v>0.73174333836098548</v>
      </c>
      <c r="M72" s="29">
        <f>VLOOKUP(VLOOKUP($B72, BTS!$E$2:$F$60, 2, FALSE), Transpose_Avg_q4er_adult!$O$1:$AA$52, 11,FALSE )</f>
        <v>0.51624058241705306</v>
      </c>
      <c r="N72" s="29">
        <f>VLOOKUP(VLOOKUP($B72, BTS!$E$2:$F$60, 2, FALSE), Transpose_Avg_q4er_adult!$O$1:$AA$52, 12,FALSE )</f>
        <v>0.558698809201712</v>
      </c>
      <c r="O72" s="111">
        <f>VLOOKUP(VLOOKUP($B72, BTS!$E$2:$F$60, 2, FALSE), Transpose_Avg_q4er_adult!$O$1:$AA$52, 13,FALSE )</f>
        <v>0.5346470781961723</v>
      </c>
    </row>
    <row r="73" spans="2:15" ht="15.75" hidden="1" outlineLevel="1" thickBot="1" x14ac:dyDescent="0.3">
      <c r="B73" s="31" t="s">
        <v>130</v>
      </c>
      <c r="C73" s="175">
        <f>VLOOKUP(VLOOKUP($B73,VName,2,FALSE), Regression_q4er_adult!$J$7:$K$49, 2,FALSE)</f>
        <v>1.2500000000000001E-2</v>
      </c>
      <c r="D73" s="29">
        <f>VLOOKUP(VLOOKUP($B73, BTS!$E$2:$F$60, 2, FALSE), Transpose_Avg_q4er_adult!$O$1:$AA$52, 2,FALSE )</f>
        <v>0.12956690159170831</v>
      </c>
      <c r="E73" s="29">
        <f>VLOOKUP(VLOOKUP($B73, BTS!$E$2:$F$60, 2, FALSE), Transpose_Avg_q4er_adult!$O$1:$AA$52, 3,FALSE )</f>
        <v>0.10840385042147611</v>
      </c>
      <c r="F73" s="29">
        <f>VLOOKUP(VLOOKUP($B73, BTS!$E$2:$F$60, 2, FALSE), Transpose_Avg_q4er_adult!$O$1:$AA$52, 4,FALSE )</f>
        <v>0.16229384237858815</v>
      </c>
      <c r="G73" s="29">
        <f>VLOOKUP(VLOOKUP($B73, BTS!$E$2:$F$60, 2, FALSE), Transpose_Avg_q4er_adult!$O$1:$AA$52, 5,FALSE )</f>
        <v>0.15593122502143908</v>
      </c>
      <c r="H73" s="29">
        <f>VLOOKUP(VLOOKUP($B73, BTS!$E$2:$F$60, 2, FALSE), Transpose_Avg_q4er_adult!$O$1:$AA$52, 6,FALSE )</f>
        <v>8.6244977789095442E-2</v>
      </c>
      <c r="I73" s="29">
        <f>VLOOKUP(VLOOKUP($B73, BTS!$E$2:$F$60, 2, FALSE), Transpose_Avg_q4er_adult!$O$1:$AA$52, 7,FALSE )</f>
        <v>0.11677344189117658</v>
      </c>
      <c r="J73" s="29">
        <f>VLOOKUP(VLOOKUP($B73, BTS!$E$2:$F$60, 2, FALSE), Transpose_Avg_q4er_adult!$O$1:$AA$52, 8,FALSE )</f>
        <v>9.1239316239316248E-2</v>
      </c>
      <c r="K73" s="29">
        <f>VLOOKUP(VLOOKUP($B73, BTS!$E$2:$F$60, 2, FALSE), Transpose_Avg_q4er_adult!$O$1:$AA$52, 9,FALSE )</f>
        <v>6.8260215083808751E-2</v>
      </c>
      <c r="L73" s="29">
        <f>VLOOKUP(VLOOKUP($B73, BTS!$E$2:$F$60, 2, FALSE), Transpose_Avg_q4er_adult!$O$1:$AA$52, 10,FALSE )</f>
        <v>8.5218702865761692E-2</v>
      </c>
      <c r="M73" s="29">
        <f>VLOOKUP(VLOOKUP($B73, BTS!$E$2:$F$60, 2, FALSE), Transpose_Avg_q4er_adult!$O$1:$AA$52, 11,FALSE )</f>
        <v>0.23599962570550809</v>
      </c>
      <c r="N73" s="29">
        <f>VLOOKUP(VLOOKUP($B73, BTS!$E$2:$F$60, 2, FALSE), Transpose_Avg_q4er_adult!$O$1:$AA$52, 12,FALSE )</f>
        <v>9.8943728077212884E-2</v>
      </c>
      <c r="O73" s="111">
        <f>VLOOKUP(VLOOKUP($B73, BTS!$E$2:$F$60, 2, FALSE), Transpose_Avg_q4er_adult!$O$1:$AA$52, 13,FALSE )</f>
        <v>0.22345015446272021</v>
      </c>
    </row>
    <row r="74" spans="2:15" ht="15.75" hidden="1" outlineLevel="1" thickBot="1" x14ac:dyDescent="0.3">
      <c r="B74" s="56" t="s">
        <v>131</v>
      </c>
      <c r="C74" s="175">
        <f>VLOOKUP(VLOOKUP($B74,VName,2,FALSE), Regression_q4er_adult!$J$7:$K$49, 2,FALSE)</f>
        <v>-0.14799999999999999</v>
      </c>
      <c r="D74" s="29">
        <f>VLOOKUP(VLOOKUP($B74, BTS!$E$2:$F$60, 2, FALSE), Transpose_Avg_q4er_adult!$O$1:$AA$52, 2,FALSE )</f>
        <v>0.10306678990354169</v>
      </c>
      <c r="E74" s="29">
        <f>VLOOKUP(VLOOKUP($B74, BTS!$E$2:$F$60, 2, FALSE), Transpose_Avg_q4er_adult!$O$1:$AA$52, 3,FALSE )</f>
        <v>2.2754698040973742E-2</v>
      </c>
      <c r="F74" s="29">
        <f>VLOOKUP(VLOOKUP($B74, BTS!$E$2:$F$60, 2, FALSE), Transpose_Avg_q4er_adult!$O$1:$AA$52, 4,FALSE )</f>
        <v>9.9220569848458909E-2</v>
      </c>
      <c r="G74" s="29">
        <f>VLOOKUP(VLOOKUP($B74, BTS!$E$2:$F$60, 2, FALSE), Transpose_Avg_q4er_adult!$O$1:$AA$52, 5,FALSE )</f>
        <v>3.814778408815106E-2</v>
      </c>
      <c r="H74" s="29">
        <f>VLOOKUP(VLOOKUP($B74, BTS!$E$2:$F$60, 2, FALSE), Transpose_Avg_q4er_adult!$O$1:$AA$52, 6,FALSE )</f>
        <v>9.790747106923578E-2</v>
      </c>
      <c r="I74" s="29">
        <f>VLOOKUP(VLOOKUP($B74, BTS!$E$2:$F$60, 2, FALSE), Transpose_Avg_q4er_adult!$O$1:$AA$52, 7,FALSE )</f>
        <v>4.4925266437836626E-2</v>
      </c>
      <c r="J74" s="29">
        <f>VLOOKUP(VLOOKUP($B74, BTS!$E$2:$F$60, 2, FALSE), Transpose_Avg_q4er_adult!$O$1:$AA$52, 8,FALSE )</f>
        <v>1.2500000000000001E-2</v>
      </c>
      <c r="K74" s="29">
        <f>VLOOKUP(VLOOKUP($B74, BTS!$E$2:$F$60, 2, FALSE), Transpose_Avg_q4er_adult!$O$1:$AA$52, 9,FALSE )</f>
        <v>3.3576504054726314E-2</v>
      </c>
      <c r="L74" s="29">
        <f>VLOOKUP(VLOOKUP($B74, BTS!$E$2:$F$60, 2, FALSE), Transpose_Avg_q4er_adult!$O$1:$AA$52, 10,FALSE )</f>
        <v>3.5539215686274508E-2</v>
      </c>
      <c r="M74" s="29">
        <f>VLOOKUP(VLOOKUP($B74, BTS!$E$2:$F$60, 2, FALSE), Transpose_Avg_q4er_adult!$O$1:$AA$52, 11,FALSE )</f>
        <v>4.0693408340467169E-2</v>
      </c>
      <c r="N74" s="29">
        <f>VLOOKUP(VLOOKUP($B74, BTS!$E$2:$F$60, 2, FALSE), Transpose_Avg_q4er_adult!$O$1:$AA$52, 12,FALSE )</f>
        <v>3.5943153872687171E-2</v>
      </c>
      <c r="O74" s="111">
        <f>VLOOKUP(VLOOKUP($B74, BTS!$E$2:$F$60, 2, FALSE), Transpose_Avg_q4er_adult!$O$1:$AA$52, 13,FALSE )</f>
        <v>4.9653270620541222E-2</v>
      </c>
    </row>
    <row r="75" spans="2:15" ht="15.75" hidden="1" outlineLevel="1" thickBot="1" x14ac:dyDescent="0.3">
      <c r="B75" s="31" t="s">
        <v>132</v>
      </c>
      <c r="C75" s="175">
        <f>VLOOKUP(VLOOKUP($B75,VName,2,FALSE), Regression_q4er_adult!$J$7:$K$49, 2,FALSE)</f>
        <v>4.07E-2</v>
      </c>
      <c r="D75" s="29">
        <f>VLOOKUP(VLOOKUP($B75, BTS!$E$2:$F$60, 2, FALSE), Transpose_Avg_q4er_adult!$O$1:$AA$52, 2,FALSE )</f>
        <v>6.155296317443603E-2</v>
      </c>
      <c r="E75" s="29">
        <f>VLOOKUP(VLOOKUP($B75, BTS!$E$2:$F$60, 2, FALSE), Transpose_Avg_q4er_adult!$O$1:$AA$52, 3,FALSE )</f>
        <v>5.5505040609070924E-2</v>
      </c>
      <c r="F75" s="29">
        <f>VLOOKUP(VLOOKUP($B75, BTS!$E$2:$F$60, 2, FALSE), Transpose_Avg_q4er_adult!$O$1:$AA$52, 4,FALSE )</f>
        <v>8.711116039698473E-2</v>
      </c>
      <c r="G75" s="29">
        <f>VLOOKUP(VLOOKUP($B75, BTS!$E$2:$F$60, 2, FALSE), Transpose_Avg_q4er_adult!$O$1:$AA$52, 5,FALSE )</f>
        <v>9.0502726404867076E-2</v>
      </c>
      <c r="H75" s="29">
        <f>VLOOKUP(VLOOKUP($B75, BTS!$E$2:$F$60, 2, FALSE), Transpose_Avg_q4er_adult!$O$1:$AA$52, 6,FALSE )</f>
        <v>0.10849390261154968</v>
      </c>
      <c r="I75" s="29">
        <f>VLOOKUP(VLOOKUP($B75, BTS!$E$2:$F$60, 2, FALSE), Transpose_Avg_q4er_adult!$O$1:$AA$52, 7,FALSE )</f>
        <v>6.8910037780603284E-2</v>
      </c>
      <c r="J75" s="29">
        <f>VLOOKUP(VLOOKUP($B75, BTS!$E$2:$F$60, 2, FALSE), Transpose_Avg_q4er_adult!$O$1:$AA$52, 8,FALSE )</f>
        <v>7.713675213675214E-2</v>
      </c>
      <c r="K75" s="29">
        <f>VLOOKUP(VLOOKUP($B75, BTS!$E$2:$F$60, 2, FALSE), Transpose_Avg_q4er_adult!$O$1:$AA$52, 9,FALSE )</f>
        <v>3.4220431234225746E-2</v>
      </c>
      <c r="L75" s="29">
        <f>VLOOKUP(VLOOKUP($B75, BTS!$E$2:$F$60, 2, FALSE), Transpose_Avg_q4er_adult!$O$1:$AA$52, 10,FALSE )</f>
        <v>5.2099044746103572E-2</v>
      </c>
      <c r="M75" s="29">
        <f>VLOOKUP(VLOOKUP($B75, BTS!$E$2:$F$60, 2, FALSE), Transpose_Avg_q4er_adult!$O$1:$AA$52, 11,FALSE )</f>
        <v>4.0693408340467169E-2</v>
      </c>
      <c r="N75" s="29">
        <f>VLOOKUP(VLOOKUP($B75, BTS!$E$2:$F$60, 2, FALSE), Transpose_Avg_q4er_adult!$O$1:$AA$52, 12,FALSE )</f>
        <v>8.1662800806928795E-2</v>
      </c>
      <c r="O75" s="111">
        <f>VLOOKUP(VLOOKUP($B75, BTS!$E$2:$F$60, 2, FALSE), Transpose_Avg_q4er_adult!$O$1:$AA$52, 13,FALSE )</f>
        <v>5.1285797779076561E-2</v>
      </c>
    </row>
    <row r="76" spans="2:15" ht="15.75" hidden="1" outlineLevel="1" thickBot="1" x14ac:dyDescent="0.3">
      <c r="B76" s="31" t="s">
        <v>133</v>
      </c>
      <c r="C76" s="175">
        <f>VLOOKUP(VLOOKUP($B76,VName,2,FALSE), Regression_q4er_adult!$J$7:$K$49, 2,FALSE)</f>
        <v>0.26600000000000001</v>
      </c>
      <c r="D76" s="29">
        <f>VLOOKUP(VLOOKUP($B76, BTS!$E$2:$F$60, 2, FALSE), Transpose_Avg_q4er_adult!$O$1:$AA$52, 2,FALSE )</f>
        <v>8.0312396360789254E-2</v>
      </c>
      <c r="E76" s="29">
        <f>VLOOKUP(VLOOKUP($B76, BTS!$E$2:$F$60, 2, FALSE), Transpose_Avg_q4er_adult!$O$1:$AA$52, 3,FALSE )</f>
        <v>4.474098329241992E-2</v>
      </c>
      <c r="F76" s="29">
        <f>VLOOKUP(VLOOKUP($B76, BTS!$E$2:$F$60, 2, FALSE), Transpose_Avg_q4er_adult!$O$1:$AA$52, 4,FALSE )</f>
        <v>0.16752592696352325</v>
      </c>
      <c r="G76" s="29">
        <f>VLOOKUP(VLOOKUP($B76, BTS!$E$2:$F$60, 2, FALSE), Transpose_Avg_q4er_adult!$O$1:$AA$52, 5,FALSE )</f>
        <v>4.8875297315664284E-2</v>
      </c>
      <c r="H76" s="29">
        <f>VLOOKUP(VLOOKUP($B76, BTS!$E$2:$F$60, 2, FALSE), Transpose_Avg_q4er_adult!$O$1:$AA$52, 6,FALSE )</f>
        <v>9.484020881079705E-2</v>
      </c>
      <c r="I76" s="29">
        <f>VLOOKUP(VLOOKUP($B76, BTS!$E$2:$F$60, 2, FALSE), Transpose_Avg_q4er_adult!$O$1:$AA$52, 7,FALSE )</f>
        <v>7.7996072781776546E-2</v>
      </c>
      <c r="J76" s="29">
        <f>VLOOKUP(VLOOKUP($B76, BTS!$E$2:$F$60, 2, FALSE), Transpose_Avg_q4er_adult!$O$1:$AA$52, 8,FALSE )</f>
        <v>2.5000000000000001E-2</v>
      </c>
      <c r="K76" s="29">
        <f>VLOOKUP(VLOOKUP($B76, BTS!$E$2:$F$60, 2, FALSE), Transpose_Avg_q4er_adult!$O$1:$AA$52, 9,FALSE )</f>
        <v>4.9813502231502209E-2</v>
      </c>
      <c r="L76" s="29">
        <f>VLOOKUP(VLOOKUP($B76, BTS!$E$2:$F$60, 2, FALSE), Transpose_Avg_q4er_adult!$O$1:$AA$52, 10,FALSE )</f>
        <v>2.0833333333333332E-2</v>
      </c>
      <c r="M76" s="29">
        <f>VLOOKUP(VLOOKUP($B76, BTS!$E$2:$F$60, 2, FALSE), Transpose_Avg_q4er_adult!$O$1:$AA$52, 11,FALSE )</f>
        <v>0.12258098287510052</v>
      </c>
      <c r="N76" s="29">
        <f>VLOOKUP(VLOOKUP($B76, BTS!$E$2:$F$60, 2, FALSE), Transpose_Avg_q4er_adult!$O$1:$AA$52, 12,FALSE )</f>
        <v>6.0858049421430985E-2</v>
      </c>
      <c r="O76" s="111">
        <f>VLOOKUP(VLOOKUP($B76, BTS!$E$2:$F$60, 2, FALSE), Transpose_Avg_q4er_adult!$O$1:$AA$52, 13,FALSE )</f>
        <v>9.5422360450121993E-2</v>
      </c>
    </row>
    <row r="77" spans="2:15" ht="15.75" hidden="1" outlineLevel="1" thickBot="1" x14ac:dyDescent="0.3">
      <c r="B77" s="31" t="s">
        <v>134</v>
      </c>
      <c r="C77" s="175">
        <f>VLOOKUP(VLOOKUP($B77,VName,2,FALSE), Regression_q4er_adult!$J$7:$K$49, 2,FALSE)</f>
        <v>0.13</v>
      </c>
      <c r="D77" s="29">
        <f>VLOOKUP(VLOOKUP($B77, BTS!$E$2:$F$60, 2, FALSE), Transpose_Avg_q4er_adult!$O$1:$AA$52, 2,FALSE )</f>
        <v>2.0492822135834844E-2</v>
      </c>
      <c r="E77" s="29">
        <f>VLOOKUP(VLOOKUP($B77, BTS!$E$2:$F$60, 2, FALSE), Transpose_Avg_q4er_adult!$O$1:$AA$52, 3,FALSE )</f>
        <v>1.9974123072305321E-2</v>
      </c>
      <c r="F77" s="29">
        <f>VLOOKUP(VLOOKUP($B77, BTS!$E$2:$F$60, 2, FALSE), Transpose_Avg_q4er_adult!$O$1:$AA$52, 4,FALSE )</f>
        <v>3.1216440211047299E-2</v>
      </c>
      <c r="G77" s="29">
        <f>VLOOKUP(VLOOKUP($B77, BTS!$E$2:$F$60, 2, FALSE), Transpose_Avg_q4er_adult!$O$1:$AA$52, 5,FALSE )</f>
        <v>1.1243386243386243E-2</v>
      </c>
      <c r="H77" s="29">
        <f>VLOOKUP(VLOOKUP($B77, BTS!$E$2:$F$60, 2, FALSE), Transpose_Avg_q4er_adult!$O$1:$AA$52, 6,FALSE )</f>
        <v>3.7595846419375835E-2</v>
      </c>
      <c r="I77" s="29">
        <f>VLOOKUP(VLOOKUP($B77, BTS!$E$2:$F$60, 2, FALSE), Transpose_Avg_q4er_adult!$O$1:$AA$52, 7,FALSE )</f>
        <v>3.1018748419744866E-2</v>
      </c>
      <c r="J77" s="29">
        <f>VLOOKUP(VLOOKUP($B77, BTS!$E$2:$F$60, 2, FALSE), Transpose_Avg_q4er_adult!$O$1:$AA$52, 8,FALSE )</f>
        <v>0</v>
      </c>
      <c r="K77" s="29">
        <f>VLOOKUP(VLOOKUP($B77, BTS!$E$2:$F$60, 2, FALSE), Transpose_Avg_q4er_adult!$O$1:$AA$52, 9,FALSE )</f>
        <v>5.0675675675675678E-3</v>
      </c>
      <c r="L77" s="29">
        <f>VLOOKUP(VLOOKUP($B77, BTS!$E$2:$F$60, 2, FALSE), Transpose_Avg_q4er_adult!$O$1:$AA$52, 10,FALSE )</f>
        <v>1.4705882352941176E-2</v>
      </c>
      <c r="M77" s="29">
        <f>VLOOKUP(VLOOKUP($B77, BTS!$E$2:$F$60, 2, FALSE), Transpose_Avg_q4er_adult!$O$1:$AA$52, 11,FALSE )</f>
        <v>9.8039215686274508E-3</v>
      </c>
      <c r="N77" s="29">
        <f>VLOOKUP(VLOOKUP($B77, BTS!$E$2:$F$60, 2, FALSE), Transpose_Avg_q4er_adult!$O$1:$AA$52, 12,FALSE )</f>
        <v>2.4688980597416588E-2</v>
      </c>
      <c r="O77" s="111">
        <f>VLOOKUP(VLOOKUP($B77, BTS!$E$2:$F$60, 2, FALSE), Transpose_Avg_q4er_adult!$O$1:$AA$52, 13,FALSE )</f>
        <v>3.2683360700602085E-2</v>
      </c>
    </row>
    <row r="78" spans="2:15" ht="15.75" hidden="1" outlineLevel="1" thickBot="1" x14ac:dyDescent="0.3">
      <c r="B78" s="56" t="s">
        <v>135</v>
      </c>
      <c r="C78" s="175">
        <f>VLOOKUP(VLOOKUP($B78,VName,2,FALSE), Regression_q4er_adult!$J$7:$K$49, 2,FALSE)</f>
        <v>-0.95699999999999996</v>
      </c>
      <c r="D78" s="29">
        <f>VLOOKUP(VLOOKUP($B78, BTS!$E$2:$F$60, 2, FALSE), Transpose_Avg_q4er_adult!$O$1:$AA$52, 2,FALSE )</f>
        <v>7.0023969268279149E-3</v>
      </c>
      <c r="E78" s="29">
        <f>VLOOKUP(VLOOKUP($B78, BTS!$E$2:$F$60, 2, FALSE), Transpose_Avg_q4er_adult!$O$1:$AA$52, 3,FALSE )</f>
        <v>0</v>
      </c>
      <c r="F78" s="29">
        <f>VLOOKUP(VLOOKUP($B78, BTS!$E$2:$F$60, 2, FALSE), Transpose_Avg_q4er_adult!$O$1:$AA$52, 4,FALSE )</f>
        <v>0</v>
      </c>
      <c r="G78" s="29">
        <f>VLOOKUP(VLOOKUP($B78, BTS!$E$2:$F$60, 2, FALSE), Transpose_Avg_q4er_adult!$O$1:$AA$52, 5,FALSE )</f>
        <v>2.2935779816513763E-3</v>
      </c>
      <c r="H78" s="29">
        <f>VLOOKUP(VLOOKUP($B78, BTS!$E$2:$F$60, 2, FALSE), Transpose_Avg_q4er_adult!$O$1:$AA$52, 6,FALSE )</f>
        <v>0</v>
      </c>
      <c r="I78" s="29">
        <f>VLOOKUP(VLOOKUP($B78, BTS!$E$2:$F$60, 2, FALSE), Transpose_Avg_q4er_adult!$O$1:$AA$52, 7,FALSE )</f>
        <v>2.8089887640449437E-3</v>
      </c>
      <c r="J78" s="29">
        <f>VLOOKUP(VLOOKUP($B78, BTS!$E$2:$F$60, 2, FALSE), Transpose_Avg_q4er_adult!$O$1:$AA$52, 8,FALSE )</f>
        <v>6.9444444444444441E-3</v>
      </c>
      <c r="K78" s="29">
        <f>VLOOKUP(VLOOKUP($B78, BTS!$E$2:$F$60, 2, FALSE), Transpose_Avg_q4er_adult!$O$1:$AA$52, 9,FALSE )</f>
        <v>2.3584905660377358E-3</v>
      </c>
      <c r="L78" s="29">
        <f>VLOOKUP(VLOOKUP($B78, BTS!$E$2:$F$60, 2, FALSE), Transpose_Avg_q4er_adult!$O$1:$AA$52, 10,FALSE )</f>
        <v>0</v>
      </c>
      <c r="M78" s="29">
        <f>VLOOKUP(VLOOKUP($B78, BTS!$E$2:$F$60, 2, FALSE), Transpose_Avg_q4er_adult!$O$1:$AA$52, 11,FALSE )</f>
        <v>1.1363636363636364E-2</v>
      </c>
      <c r="N78" s="29">
        <f>VLOOKUP(VLOOKUP($B78, BTS!$E$2:$F$60, 2, FALSE), Transpose_Avg_q4er_adult!$O$1:$AA$52, 12,FALSE )</f>
        <v>8.2866611057203984E-3</v>
      </c>
      <c r="O78" s="111">
        <f>VLOOKUP(VLOOKUP($B78, BTS!$E$2:$F$60, 2, FALSE), Transpose_Avg_q4er_adult!$O$1:$AA$52, 13,FALSE )</f>
        <v>4.2372881355932203E-3</v>
      </c>
    </row>
    <row r="79" spans="2:15" ht="15.75" hidden="1" outlineLevel="1" thickBot="1" x14ac:dyDescent="0.3">
      <c r="B79" s="56" t="s">
        <v>136</v>
      </c>
      <c r="C79" s="175">
        <f>VLOOKUP(VLOOKUP($B79,VName,2,FALSE), Regression_q4er_adult!$J$7:$K$49, 2,FALSE)</f>
        <v>0.34</v>
      </c>
      <c r="D79" s="29">
        <f>VLOOKUP(VLOOKUP($B79, BTS!$E$2:$F$60, 2, FALSE), Transpose_Avg_q4er_adult!$O$1:$AA$52, 2,FALSE )</f>
        <v>3.1447849983797613E-2</v>
      </c>
      <c r="E79" s="29">
        <f>VLOOKUP(VLOOKUP($B79, BTS!$E$2:$F$60, 2, FALSE), Transpose_Avg_q4er_adult!$O$1:$AA$52, 3,FALSE )</f>
        <v>2.8771081802956882E-2</v>
      </c>
      <c r="F79" s="29">
        <f>VLOOKUP(VLOOKUP($B79, BTS!$E$2:$F$60, 2, FALSE), Transpose_Avg_q4er_adult!$O$1:$AA$52, 4,FALSE )</f>
        <v>4.1809660550030353E-2</v>
      </c>
      <c r="G79" s="29">
        <f>VLOOKUP(VLOOKUP($B79, BTS!$E$2:$F$60, 2, FALSE), Transpose_Avg_q4er_adult!$O$1:$AA$52, 5,FALSE )</f>
        <v>2.5023299839813603E-2</v>
      </c>
      <c r="H79" s="29">
        <f>VLOOKUP(VLOOKUP($B79, BTS!$E$2:$F$60, 2, FALSE), Transpose_Avg_q4er_adult!$O$1:$AA$52, 6,FALSE )</f>
        <v>1.4626305067481539E-2</v>
      </c>
      <c r="I79" s="29">
        <f>VLOOKUP(VLOOKUP($B79, BTS!$E$2:$F$60, 2, FALSE), Transpose_Avg_q4er_adult!$O$1:$AA$52, 7,FALSE )</f>
        <v>4.801747330164638E-2</v>
      </c>
      <c r="J79" s="29">
        <f>VLOOKUP(VLOOKUP($B79, BTS!$E$2:$F$60, 2, FALSE), Transpose_Avg_q4er_adult!$O$1:$AA$52, 8,FALSE )</f>
        <v>1.9230769230769232E-2</v>
      </c>
      <c r="K79" s="29">
        <f>VLOOKUP(VLOOKUP($B79, BTS!$E$2:$F$60, 2, FALSE), Transpose_Avg_q4er_adult!$O$1:$AA$52, 9,FALSE )</f>
        <v>8.492225101814143E-3</v>
      </c>
      <c r="L79" s="29">
        <f>VLOOKUP(VLOOKUP($B79, BTS!$E$2:$F$60, 2, FALSE), Transpose_Avg_q4er_adult!$O$1:$AA$52, 10,FALSE )</f>
        <v>1.4705882352941176E-2</v>
      </c>
      <c r="M79" s="29">
        <f>VLOOKUP(VLOOKUP($B79, BTS!$E$2:$F$60, 2, FALSE), Transpose_Avg_q4er_adult!$O$1:$AA$52, 11,FALSE )</f>
        <v>4.5351707116412995E-2</v>
      </c>
      <c r="N79" s="29">
        <f>VLOOKUP(VLOOKUP($B79, BTS!$E$2:$F$60, 2, FALSE), Transpose_Avg_q4er_adult!$O$1:$AA$52, 12,FALSE )</f>
        <v>1.1911562602962321E-2</v>
      </c>
      <c r="O79" s="111">
        <f>VLOOKUP(VLOOKUP($B79, BTS!$E$2:$F$60, 2, FALSE), Transpose_Avg_q4er_adult!$O$1:$AA$52, 13,FALSE )</f>
        <v>2.4165066377223012E-2</v>
      </c>
    </row>
    <row r="80" spans="2:15" ht="15.75" hidden="1" outlineLevel="1" thickBot="1" x14ac:dyDescent="0.3">
      <c r="B80" s="56" t="s">
        <v>137</v>
      </c>
      <c r="C80" s="175">
        <f>VLOOKUP(VLOOKUP($B80,VName,2,FALSE), Regression_q4er_adult!$J$7:$K$49, 2,FALSE)</f>
        <v>0.54600000000000004</v>
      </c>
      <c r="D80" s="29">
        <f>VLOOKUP(VLOOKUP($B80, BTS!$E$2:$F$60, 2, FALSE), Transpose_Avg_q4er_adult!$O$1:$AA$52, 2,FALSE )</f>
        <v>0</v>
      </c>
      <c r="E80" s="29">
        <f>VLOOKUP(VLOOKUP($B80, BTS!$E$2:$F$60, 2, FALSE), Transpose_Avg_q4er_adult!$O$1:$AA$52, 3,FALSE )</f>
        <v>0</v>
      </c>
      <c r="F80" s="29">
        <f>VLOOKUP(VLOOKUP($B80, BTS!$E$2:$F$60, 2, FALSE), Transpose_Avg_q4er_adult!$O$1:$AA$52, 4,FALSE )</f>
        <v>2.1186440677966102E-3</v>
      </c>
      <c r="G80" s="29">
        <f>VLOOKUP(VLOOKUP($B80, BTS!$E$2:$F$60, 2, FALSE), Transpose_Avg_q4er_adult!$O$1:$AA$52, 5,FALSE )</f>
        <v>8.4664174878242154E-3</v>
      </c>
      <c r="H80" s="29">
        <f>VLOOKUP(VLOOKUP($B80, BTS!$E$2:$F$60, 2, FALSE), Transpose_Avg_q4er_adult!$O$1:$AA$52, 6,FALSE )</f>
        <v>0</v>
      </c>
      <c r="I80" s="29">
        <f>VLOOKUP(VLOOKUP($B80, BTS!$E$2:$F$60, 2, FALSE), Transpose_Avg_q4er_adult!$O$1:$AA$52, 7,FALSE )</f>
        <v>0.10032955709200313</v>
      </c>
      <c r="J80" s="29">
        <f>VLOOKUP(VLOOKUP($B80, BTS!$E$2:$F$60, 2, FALSE), Transpose_Avg_q4er_adult!$O$1:$AA$52, 8,FALSE )</f>
        <v>0</v>
      </c>
      <c r="K80" s="29">
        <f>VLOOKUP(VLOOKUP($B80, BTS!$E$2:$F$60, 2, FALSE), Transpose_Avg_q4er_adult!$O$1:$AA$52, 9,FALSE )</f>
        <v>0</v>
      </c>
      <c r="L80" s="29">
        <f>VLOOKUP(VLOOKUP($B80, BTS!$E$2:$F$60, 2, FALSE), Transpose_Avg_q4er_adult!$O$1:$AA$52, 10,FALSE )</f>
        <v>0</v>
      </c>
      <c r="M80" s="29">
        <f>VLOOKUP(VLOOKUP($B80, BTS!$E$2:$F$60, 2, FALSE), Transpose_Avg_q4er_adult!$O$1:$AA$52, 11,FALSE )</f>
        <v>0</v>
      </c>
      <c r="N80" s="29">
        <f>VLOOKUP(VLOOKUP($B80, BTS!$E$2:$F$60, 2, FALSE), Transpose_Avg_q4er_adult!$O$1:$AA$52, 12,FALSE )</f>
        <v>6.5247490481135338E-3</v>
      </c>
      <c r="O80" s="111">
        <f>VLOOKUP(VLOOKUP($B80, BTS!$E$2:$F$60, 2, FALSE), Transpose_Avg_q4er_adult!$O$1:$AA$52, 13,FALSE )</f>
        <v>4.3103448275862068E-3</v>
      </c>
    </row>
    <row r="81" spans="2:15" ht="15.75" hidden="1" outlineLevel="1" thickBot="1" x14ac:dyDescent="0.3">
      <c r="B81" s="31" t="s">
        <v>138</v>
      </c>
      <c r="C81" s="175">
        <f>VLOOKUP(VLOOKUP($B81,VName,2,FALSE), Regression_q4er_adult!$J$7:$K$49, 2,FALSE)</f>
        <v>4.4299999999999999E-2</v>
      </c>
      <c r="D81" s="29">
        <f>VLOOKUP(VLOOKUP($B81, BTS!$E$2:$F$60, 2, FALSE), Transpose_Avg_q4er_adult!$O$1:$AA$52, 2,FALSE )</f>
        <v>0.30389719047277142</v>
      </c>
      <c r="E81" s="29">
        <f>VLOOKUP(VLOOKUP($B81, BTS!$E$2:$F$60, 2, FALSE), Transpose_Avg_q4er_adult!$O$1:$AA$52, 3,FALSE )</f>
        <v>0.36737330722952999</v>
      </c>
      <c r="F81" s="29">
        <f>VLOOKUP(VLOOKUP($B81, BTS!$E$2:$F$60, 2, FALSE), Transpose_Avg_q4er_adult!$O$1:$AA$52, 4,FALSE )</f>
        <v>0.23865290034396347</v>
      </c>
      <c r="G81" s="29">
        <f>VLOOKUP(VLOOKUP($B81, BTS!$E$2:$F$60, 2, FALSE), Transpose_Avg_q4er_adult!$O$1:$AA$52, 5,FALSE )</f>
        <v>0.46230551105933371</v>
      </c>
      <c r="H81" s="29">
        <f>VLOOKUP(VLOOKUP($B81, BTS!$E$2:$F$60, 2, FALSE), Transpose_Avg_q4er_adult!$O$1:$AA$52, 6,FALSE )</f>
        <v>0.40920320148261324</v>
      </c>
      <c r="I81" s="29">
        <f>VLOOKUP(VLOOKUP($B81, BTS!$E$2:$F$60, 2, FALSE), Transpose_Avg_q4er_adult!$O$1:$AA$52, 7,FALSE )</f>
        <v>0.13973884635463563</v>
      </c>
      <c r="J81" s="29">
        <f>VLOOKUP(VLOOKUP($B81, BTS!$E$2:$F$60, 2, FALSE), Transpose_Avg_q4er_adult!$O$1:$AA$52, 8,FALSE )</f>
        <v>0.53472222222222221</v>
      </c>
      <c r="K81" s="29">
        <f>VLOOKUP(VLOOKUP($B81, BTS!$E$2:$F$60, 2, FALSE), Transpose_Avg_q4er_adult!$O$1:$AA$52, 9,FALSE )</f>
        <v>0.37101086163995228</v>
      </c>
      <c r="L81" s="29">
        <f>VLOOKUP(VLOOKUP($B81, BTS!$E$2:$F$60, 2, FALSE), Transpose_Avg_q4er_adult!$O$1:$AA$52, 10,FALSE )</f>
        <v>0.28528783308195071</v>
      </c>
      <c r="M81" s="29">
        <f>VLOOKUP(VLOOKUP($B81, BTS!$E$2:$F$60, 2, FALSE), Transpose_Avg_q4er_adult!$O$1:$AA$52, 11,FALSE )</f>
        <v>0.27062927798221914</v>
      </c>
      <c r="N81" s="29">
        <f>VLOOKUP(VLOOKUP($B81, BTS!$E$2:$F$60, 2, FALSE), Transpose_Avg_q4er_adult!$O$1:$AA$52, 12,FALSE )</f>
        <v>0.18474842573667749</v>
      </c>
      <c r="O81" s="111">
        <f>VLOOKUP(VLOOKUP($B81, BTS!$E$2:$F$60, 2, FALSE), Transpose_Avg_q4er_adult!$O$1:$AA$52, 13,FALSE )</f>
        <v>0.43937941239227035</v>
      </c>
    </row>
    <row r="82" spans="2:15" ht="15.75" hidden="1" outlineLevel="1" thickBot="1" x14ac:dyDescent="0.3">
      <c r="B82" s="31" t="s">
        <v>139</v>
      </c>
      <c r="C82" s="175">
        <f>VLOOKUP(VLOOKUP($B82,VName,2,FALSE), Regression_q4er_adult!$J$7:$K$49, 2,FALSE)</f>
        <v>-5.0000000000000001E-3</v>
      </c>
      <c r="D82" s="29">
        <f>VLOOKUP(VLOOKUP($B82, BTS!$E$2:$F$60, 2, FALSE), Transpose_Avg_q4er_adult!$O$1:$AA$52, 2,FALSE )</f>
        <v>0.35265044756943376</v>
      </c>
      <c r="E82" s="29">
        <f>VLOOKUP(VLOOKUP($B82, BTS!$E$2:$F$60, 2, FALSE), Transpose_Avg_q4er_adult!$O$1:$AA$52, 3,FALSE )</f>
        <v>0.26519374203992147</v>
      </c>
      <c r="F82" s="29">
        <f>VLOOKUP(VLOOKUP($B82, BTS!$E$2:$F$60, 2, FALSE), Transpose_Avg_q4er_adult!$O$1:$AA$52, 4,FALSE )</f>
        <v>0.41910210217221006</v>
      </c>
      <c r="G82" s="29">
        <f>VLOOKUP(VLOOKUP($B82, BTS!$E$2:$F$60, 2, FALSE), Transpose_Avg_q4er_adult!$O$1:$AA$52, 5,FALSE )</f>
        <v>0.23227735708622557</v>
      </c>
      <c r="H82" s="29">
        <f>VLOOKUP(VLOOKUP($B82, BTS!$E$2:$F$60, 2, FALSE), Transpose_Avg_q4er_adult!$O$1:$AA$52, 6,FALSE )</f>
        <v>0.20924493534787653</v>
      </c>
      <c r="I82" s="29">
        <f>VLOOKUP(VLOOKUP($B82, BTS!$E$2:$F$60, 2, FALSE), Transpose_Avg_q4er_adult!$O$1:$AA$52, 7,FALSE )</f>
        <v>0.57482292047519523</v>
      </c>
      <c r="J82" s="29">
        <f>VLOOKUP(VLOOKUP($B82, BTS!$E$2:$F$60, 2, FALSE), Transpose_Avg_q4er_adult!$O$1:$AA$52, 8,FALSE )</f>
        <v>0.18739316239316239</v>
      </c>
      <c r="K82" s="29">
        <f>VLOOKUP(VLOOKUP($B82, BTS!$E$2:$F$60, 2, FALSE), Transpose_Avg_q4er_adult!$O$1:$AA$52, 9,FALSE )</f>
        <v>0.29700876380177943</v>
      </c>
      <c r="L82" s="29">
        <f>VLOOKUP(VLOOKUP($B82, BTS!$E$2:$F$60, 2, FALSE), Transpose_Avg_q4er_adult!$O$1:$AA$52, 10,FALSE )</f>
        <v>0.39061714429361494</v>
      </c>
      <c r="M82" s="29">
        <f>VLOOKUP(VLOOKUP($B82, BTS!$E$2:$F$60, 2, FALSE), Transpose_Avg_q4er_adult!$O$1:$AA$52, 11,FALSE )</f>
        <v>0.39497565232859355</v>
      </c>
      <c r="N82" s="29">
        <f>VLOOKUP(VLOOKUP($B82, BTS!$E$2:$F$60, 2, FALSE), Transpose_Avg_q4er_adult!$O$1:$AA$52, 12,FALSE )</f>
        <v>0.33540841685316841</v>
      </c>
      <c r="O82" s="111">
        <f>VLOOKUP(VLOOKUP($B82, BTS!$E$2:$F$60, 2, FALSE), Transpose_Avg_q4er_adult!$O$1:$AA$52, 13,FALSE )</f>
        <v>0.29441788891671999</v>
      </c>
    </row>
    <row r="83" spans="2:15" ht="15.75" hidden="1" outlineLevel="1" thickBot="1" x14ac:dyDescent="0.3">
      <c r="B83" s="31" t="s">
        <v>140</v>
      </c>
      <c r="C83" s="175">
        <f>VLOOKUP(VLOOKUP($B83,VName,2,FALSE), Regression_q4er_adult!$J$7:$K$49, 2,FALSE)</f>
        <v>0.41599999999999998</v>
      </c>
      <c r="D83" s="29">
        <f>VLOOKUP(VLOOKUP($B83, BTS!$E$2:$F$60, 2, FALSE), Transpose_Avg_q4er_adult!$O$1:$AA$52, 2,FALSE )</f>
        <v>1.7412156687101041E-2</v>
      </c>
      <c r="E83" s="29">
        <f>VLOOKUP(VLOOKUP($B83, BTS!$E$2:$F$60, 2, FALSE), Transpose_Avg_q4er_adult!$O$1:$AA$52, 3,FALSE )</f>
        <v>2.1119536128456733E-2</v>
      </c>
      <c r="F83" s="29">
        <f>VLOOKUP(VLOOKUP($B83, BTS!$E$2:$F$60, 2, FALSE), Transpose_Avg_q4er_adult!$O$1:$AA$52, 4,FALSE )</f>
        <v>8.3169911752346264E-3</v>
      </c>
      <c r="G83" s="29">
        <f>VLOOKUP(VLOOKUP($B83, BTS!$E$2:$F$60, 2, FALSE), Transpose_Avg_q4er_adult!$O$1:$AA$52, 5,FALSE )</f>
        <v>1.2364124718864781E-2</v>
      </c>
      <c r="H83" s="29">
        <f>VLOOKUP(VLOOKUP($B83, BTS!$E$2:$F$60, 2, FALSE), Transpose_Avg_q4er_adult!$O$1:$AA$52, 6,FALSE )</f>
        <v>9.9215191126955822E-3</v>
      </c>
      <c r="I83" s="29">
        <f>VLOOKUP(VLOOKUP($B83, BTS!$E$2:$F$60, 2, FALSE), Transpose_Avg_q4er_adult!$O$1:$AA$52, 7,FALSE )</f>
        <v>4.9214829205115754E-3</v>
      </c>
      <c r="J83" s="29">
        <f>VLOOKUP(VLOOKUP($B83, BTS!$E$2:$F$60, 2, FALSE), Transpose_Avg_q4er_adult!$O$1:$AA$52, 8,FALSE )</f>
        <v>0</v>
      </c>
      <c r="K83" s="29">
        <f>VLOOKUP(VLOOKUP($B83, BTS!$E$2:$F$60, 2, FALSE), Transpose_Avg_q4er_adult!$O$1:$AA$52, 9,FALSE )</f>
        <v>1.0896994823720075E-2</v>
      </c>
      <c r="L83" s="29">
        <f>VLOOKUP(VLOOKUP($B83, BTS!$E$2:$F$60, 2, FALSE), Transpose_Avg_q4er_adult!$O$1:$AA$52, 10,FALSE )</f>
        <v>1.3888888888888888E-2</v>
      </c>
      <c r="M83" s="29">
        <f>VLOOKUP(VLOOKUP($B83, BTS!$E$2:$F$60, 2, FALSE), Transpose_Avg_q4er_adult!$O$1:$AA$52, 11,FALSE )</f>
        <v>4.9019607843137254E-3</v>
      </c>
      <c r="N83" s="29">
        <f>VLOOKUP(VLOOKUP($B83, BTS!$E$2:$F$60, 2, FALSE), Transpose_Avg_q4er_adult!$O$1:$AA$52, 12,FALSE )</f>
        <v>3.8222299732589234E-3</v>
      </c>
      <c r="O83" s="111">
        <f>VLOOKUP(VLOOKUP($B83, BTS!$E$2:$F$60, 2, FALSE), Transpose_Avg_q4er_adult!$O$1:$AA$52, 13,FALSE )</f>
        <v>2.0073891625615764E-2</v>
      </c>
    </row>
    <row r="84" spans="2:15" ht="15.75" hidden="1" outlineLevel="1" thickBot="1" x14ac:dyDescent="0.3">
      <c r="B84" s="31" t="s">
        <v>141</v>
      </c>
      <c r="C84" s="175">
        <f>VLOOKUP(VLOOKUP($B84,VName,2,FALSE), Regression_q4er_adult!$J$7:$K$49, 2,FALSE)</f>
        <v>-0.16</v>
      </c>
      <c r="D84" s="29">
        <f>VLOOKUP(VLOOKUP($B84, BTS!$E$2:$F$60, 2, FALSE), Transpose_Avg_q4er_adult!$O$1:$AA$52, 2,FALSE )</f>
        <v>0.20150923383817143</v>
      </c>
      <c r="E84" s="29">
        <f>VLOOKUP(VLOOKUP($B84, BTS!$E$2:$F$60, 2, FALSE), Transpose_Avg_q4er_adult!$O$1:$AA$52, 3,FALSE )</f>
        <v>0.1925202817965129</v>
      </c>
      <c r="F84" s="29">
        <f>VLOOKUP(VLOOKUP($B84, BTS!$E$2:$F$60, 2, FALSE), Transpose_Avg_q4er_adult!$O$1:$AA$52, 4,FALSE )</f>
        <v>0.16496176453803574</v>
      </c>
      <c r="G84" s="29">
        <f>VLOOKUP(VLOOKUP($B84, BTS!$E$2:$F$60, 2, FALSE), Transpose_Avg_q4er_adult!$O$1:$AA$52, 5,FALSE )</f>
        <v>0.12443372490008575</v>
      </c>
      <c r="H84" s="29">
        <f>VLOOKUP(VLOOKUP($B84, BTS!$E$2:$F$60, 2, FALSE), Transpose_Avg_q4er_adult!$O$1:$AA$52, 6,FALSE )</f>
        <v>0.16308215205274029</v>
      </c>
      <c r="I84" s="29">
        <f>VLOOKUP(VLOOKUP($B84, BTS!$E$2:$F$60, 2, FALSE), Transpose_Avg_q4er_adult!$O$1:$AA$52, 7,FALSE )</f>
        <v>0.28090933564709969</v>
      </c>
      <c r="J84" s="29">
        <f>VLOOKUP(VLOOKUP($B84, BTS!$E$2:$F$60, 2, FALSE), Transpose_Avg_q4er_adult!$O$1:$AA$52, 8,FALSE )</f>
        <v>7.2008547008547003E-2</v>
      </c>
      <c r="K84" s="29">
        <f>VLOOKUP(VLOOKUP($B84, BTS!$E$2:$F$60, 2, FALSE), Transpose_Avg_q4er_adult!$O$1:$AA$52, 9,FALSE )</f>
        <v>0.21891697911904018</v>
      </c>
      <c r="L84" s="29">
        <f>VLOOKUP(VLOOKUP($B84, BTS!$E$2:$F$60, 2, FALSE), Transpose_Avg_q4er_adult!$O$1:$AA$52, 10,FALSE )</f>
        <v>0.30750377073906482</v>
      </c>
      <c r="M84" s="29">
        <f>VLOOKUP(VLOOKUP($B84, BTS!$E$2:$F$60, 2, FALSE), Transpose_Avg_q4er_adult!$O$1:$AA$52, 11,FALSE )</f>
        <v>0.23413602825367533</v>
      </c>
      <c r="N84" s="29">
        <f>VLOOKUP(VLOOKUP($B84, BTS!$E$2:$F$60, 2, FALSE), Transpose_Avg_q4er_adult!$O$1:$AA$52, 12,FALSE )</f>
        <v>0.21492452156363764</v>
      </c>
      <c r="O84" s="111">
        <f>VLOOKUP(VLOOKUP($B84, BTS!$E$2:$F$60, 2, FALSE), Transpose_Avg_q4er_adult!$O$1:$AA$52, 13,FALSE )</f>
        <v>0.19524841594537679</v>
      </c>
    </row>
    <row r="85" spans="2:15" ht="15.75" hidden="1" outlineLevel="1" thickBot="1" x14ac:dyDescent="0.3">
      <c r="B85" s="31" t="s">
        <v>142</v>
      </c>
      <c r="C85" s="175">
        <f>VLOOKUP(VLOOKUP($B85,VName,2,FALSE), Regression_q4er_adult!$J$7:$K$49, 2,FALSE)</f>
        <v>-0.25900000000000001</v>
      </c>
      <c r="D85" s="29">
        <f>VLOOKUP(VLOOKUP($B85, BTS!$E$2:$F$60, 2, FALSE), Transpose_Avg_q4er_adult!$O$1:$AA$52, 2,FALSE )</f>
        <v>3.49716923682412E-2</v>
      </c>
      <c r="E85" s="29">
        <f>VLOOKUP(VLOOKUP($B85, BTS!$E$2:$F$60, 2, FALSE), Transpose_Avg_q4er_adult!$O$1:$AA$52, 3,FALSE )</f>
        <v>4.2270116707865277E-2</v>
      </c>
      <c r="F85" s="29">
        <f>VLOOKUP(VLOOKUP($B85, BTS!$E$2:$F$60, 2, FALSE), Transpose_Avg_q4er_adult!$O$1:$AA$52, 4,FALSE )</f>
        <v>8.9870196572815975E-2</v>
      </c>
      <c r="G85" s="29">
        <f>VLOOKUP(VLOOKUP($B85, BTS!$E$2:$F$60, 2, FALSE), Transpose_Avg_q4er_adult!$O$1:$AA$52, 5,FALSE )</f>
        <v>7.6374933255667202E-2</v>
      </c>
      <c r="H85" s="29">
        <f>VLOOKUP(VLOOKUP($B85, BTS!$E$2:$F$60, 2, FALSE), Transpose_Avg_q4er_adult!$O$1:$AA$52, 6,FALSE )</f>
        <v>5.7919885125767484E-2</v>
      </c>
      <c r="I85" s="29">
        <f>VLOOKUP(VLOOKUP($B85, BTS!$E$2:$F$60, 2, FALSE), Transpose_Avg_q4er_adult!$O$1:$AA$52, 7,FALSE )</f>
        <v>0.32407403870465468</v>
      </c>
      <c r="J85" s="29">
        <f>VLOOKUP(VLOOKUP($B85, BTS!$E$2:$F$60, 2, FALSE), Transpose_Avg_q4er_adult!$O$1:$AA$52, 8,FALSE )</f>
        <v>4.4230769230769233E-2</v>
      </c>
      <c r="K85" s="29">
        <f>VLOOKUP(VLOOKUP($B85, BTS!$E$2:$F$60, 2, FALSE), Transpose_Avg_q4er_adult!$O$1:$AA$52, 9,FALSE )</f>
        <v>6.693704810455825E-2</v>
      </c>
      <c r="L85" s="29">
        <f>VLOOKUP(VLOOKUP($B85, BTS!$E$2:$F$60, 2, FALSE), Transpose_Avg_q4er_adult!$O$1:$AA$52, 10,FALSE )</f>
        <v>4.0881096028154852E-2</v>
      </c>
      <c r="M85" s="29">
        <f>VLOOKUP(VLOOKUP($B85, BTS!$E$2:$F$60, 2, FALSE), Transpose_Avg_q4er_adult!$O$1:$AA$52, 11,FALSE )</f>
        <v>0.13183411712823478</v>
      </c>
      <c r="N85" s="29">
        <f>VLOOKUP(VLOOKUP($B85, BTS!$E$2:$F$60, 2, FALSE), Transpose_Avg_q4er_adult!$O$1:$AA$52, 12,FALSE )</f>
        <v>3.6876673882857688E-2</v>
      </c>
      <c r="O85" s="111">
        <f>VLOOKUP(VLOOKUP($B85, BTS!$E$2:$F$60, 2, FALSE), Transpose_Avg_q4er_adult!$O$1:$AA$52, 13,FALSE )</f>
        <v>4.2372881355932203E-3</v>
      </c>
    </row>
    <row r="86" spans="2:15" ht="15.75" hidden="1" outlineLevel="1" thickBot="1" x14ac:dyDescent="0.3">
      <c r="B86" s="31" t="s">
        <v>143</v>
      </c>
      <c r="C86" s="175">
        <f>VLOOKUP(VLOOKUP($B86,VName,2,FALSE), Regression_q4er_adult!$J$7:$K$49, 2,FALSE)</f>
        <v>-5.2900000000000003E-2</v>
      </c>
      <c r="D86" s="29">
        <f>VLOOKUP(VLOOKUP($B86, BTS!$E$2:$F$60, 2, FALSE), Transpose_Avg_q4er_adult!$O$1:$AA$52, 2,FALSE )</f>
        <v>5.8631106711964948E-2</v>
      </c>
      <c r="E86" s="29">
        <f>VLOOKUP(VLOOKUP($B86, BTS!$E$2:$F$60, 2, FALSE), Transpose_Avg_q4er_adult!$O$1:$AA$52, 3,FALSE )</f>
        <v>3.4147762953436869E-2</v>
      </c>
      <c r="F86" s="29">
        <f>VLOOKUP(VLOOKUP($B86, BTS!$E$2:$F$60, 2, FALSE), Transpose_Avg_q4er_adult!$O$1:$AA$52, 4,FALSE )</f>
        <v>0.13928933661214093</v>
      </c>
      <c r="G86" s="29">
        <f>VLOOKUP(VLOOKUP($B86, BTS!$E$2:$F$60, 2, FALSE), Transpose_Avg_q4er_adult!$O$1:$AA$52, 5,FALSE )</f>
        <v>9.4978035046842393E-2</v>
      </c>
      <c r="H86" s="29">
        <f>VLOOKUP(VLOOKUP($B86, BTS!$E$2:$F$60, 2, FALSE), Transpose_Avg_q4er_adult!$O$1:$AA$52, 6,FALSE )</f>
        <v>3.6891145347027698E-2</v>
      </c>
      <c r="I86" s="29">
        <f>VLOOKUP(VLOOKUP($B86, BTS!$E$2:$F$60, 2, FALSE), Transpose_Avg_q4er_adult!$O$1:$AA$52, 7,FALSE )</f>
        <v>8.8150405727663153E-2</v>
      </c>
      <c r="J86" s="29">
        <f>VLOOKUP(VLOOKUP($B86, BTS!$E$2:$F$60, 2, FALSE), Transpose_Avg_q4er_adult!$O$1:$AA$52, 8,FALSE )</f>
        <v>5.8119658119658121E-2</v>
      </c>
      <c r="K86" s="29">
        <f>VLOOKUP(VLOOKUP($B86, BTS!$E$2:$F$60, 2, FALSE), Transpose_Avg_q4er_adult!$O$1:$AA$52, 9,FALSE )</f>
        <v>4.0956283032463424E-2</v>
      </c>
      <c r="L86" s="29">
        <f>VLOOKUP(VLOOKUP($B86, BTS!$E$2:$F$60, 2, FALSE), Transpose_Avg_q4er_adult!$O$1:$AA$52, 10,FALSE )</f>
        <v>5.2099044746103572E-2</v>
      </c>
      <c r="M86" s="29">
        <f>VLOOKUP(VLOOKUP($B86, BTS!$E$2:$F$60, 2, FALSE), Transpose_Avg_q4er_adult!$O$1:$AA$52, 11,FALSE )</f>
        <v>0.15518212577036108</v>
      </c>
      <c r="N86" s="29">
        <f>VLOOKUP(VLOOKUP($B86, BTS!$E$2:$F$60, 2, FALSE), Transpose_Avg_q4er_adult!$O$1:$AA$52, 12,FALSE )</f>
        <v>6.8631527305562171E-2</v>
      </c>
      <c r="O86" s="111">
        <f>VLOOKUP(VLOOKUP($B86, BTS!$E$2:$F$60, 2, FALSE), Transpose_Avg_q4er_adult!$O$1:$AA$52, 13,FALSE )</f>
        <v>3.9928613175252564E-2</v>
      </c>
    </row>
    <row r="87" spans="2:15" ht="15.75" hidden="1" outlineLevel="1" thickBot="1" x14ac:dyDescent="0.3">
      <c r="B87" s="31" t="s">
        <v>144</v>
      </c>
      <c r="C87" s="175">
        <f>VLOOKUP(VLOOKUP($B87,VName,2,FALSE), Regression_q4er_adult!$J$7:$K$49, 2,FALSE)</f>
        <v>0.16900000000000001</v>
      </c>
      <c r="D87" s="29">
        <f>VLOOKUP(VLOOKUP($B87, BTS!$E$2:$F$60, 2, FALSE), Transpose_Avg_q4er_adult!$O$1:$AA$52, 2,FALSE )</f>
        <v>4.1835528537656191E-3</v>
      </c>
      <c r="E87" s="29">
        <f>VLOOKUP(VLOOKUP($B87, BTS!$E$2:$F$60, 2, FALSE), Transpose_Avg_q4er_adult!$O$1:$AA$52, 3,FALSE )</f>
        <v>2.1143926545321854E-2</v>
      </c>
      <c r="F87" s="29">
        <f>VLOOKUP(VLOOKUP($B87, BTS!$E$2:$F$60, 2, FALSE), Transpose_Avg_q4er_adult!$O$1:$AA$52, 4,FALSE )</f>
        <v>1.2894092439546985E-2</v>
      </c>
      <c r="G87" s="29">
        <f>VLOOKUP(VLOOKUP($B87, BTS!$E$2:$F$60, 2, FALSE), Transpose_Avg_q4er_adult!$O$1:$AA$52, 5,FALSE )</f>
        <v>4.4841269841269845E-3</v>
      </c>
      <c r="H87" s="29">
        <f>VLOOKUP(VLOOKUP($B87, BTS!$E$2:$F$60, 2, FALSE), Transpose_Avg_q4er_adult!$O$1:$AA$52, 6,FALSE )</f>
        <v>5.769530034235916E-2</v>
      </c>
      <c r="I87" s="29">
        <f>VLOOKUP(VLOOKUP($B87, BTS!$E$2:$F$60, 2, FALSE), Transpose_Avg_q4er_adult!$O$1:$AA$52, 7,FALSE )</f>
        <v>3.1650577623041623E-3</v>
      </c>
      <c r="J87" s="29">
        <f>VLOOKUP(VLOOKUP($B87, BTS!$E$2:$F$60, 2, FALSE), Transpose_Avg_q4er_adult!$O$1:$AA$52, 8,FALSE )</f>
        <v>0</v>
      </c>
      <c r="K87" s="29">
        <f>VLOOKUP(VLOOKUP($B87, BTS!$E$2:$F$60, 2, FALSE), Transpose_Avg_q4er_adult!$O$1:$AA$52, 9,FALSE )</f>
        <v>2.6881720430107529E-3</v>
      </c>
      <c r="L87" s="29">
        <f>VLOOKUP(VLOOKUP($B87, BTS!$E$2:$F$60, 2, FALSE), Transpose_Avg_q4er_adult!$O$1:$AA$52, 10,FALSE )</f>
        <v>0</v>
      </c>
      <c r="M87" s="29">
        <f>VLOOKUP(VLOOKUP($B87, BTS!$E$2:$F$60, 2, FALSE), Transpose_Avg_q4er_adult!$O$1:$AA$52, 11,FALSE )</f>
        <v>1.3167013167013167E-2</v>
      </c>
      <c r="N87" s="29">
        <f>VLOOKUP(VLOOKUP($B87, BTS!$E$2:$F$60, 2, FALSE), Transpose_Avg_q4er_adult!$O$1:$AA$52, 12,FALSE )</f>
        <v>2.3715736524152632E-2</v>
      </c>
      <c r="O87" s="111">
        <f>VLOOKUP(VLOOKUP($B87, BTS!$E$2:$F$60, 2, FALSE), Transpose_Avg_q4er_adult!$O$1:$AA$52, 13,FALSE )</f>
        <v>8.6206896551724137E-3</v>
      </c>
    </row>
    <row r="88" spans="2:15" ht="15.75" hidden="1" outlineLevel="1" thickBot="1" x14ac:dyDescent="0.3">
      <c r="B88" s="31" t="s">
        <v>145</v>
      </c>
      <c r="C88" s="175">
        <f>VLOOKUP(VLOOKUP($B88,VName,2,FALSE), Regression_q4er_adult!$J$7:$K$49, 2,FALSE)</f>
        <v>-8.0500000000000002E-2</v>
      </c>
      <c r="D88" s="29">
        <f>VLOOKUP(VLOOKUP($B88, BTS!$E$2:$F$60, 2, FALSE), Transpose_Avg_q4er_adult!$O$1:$AA$52, 2,FALSE )</f>
        <v>0.11732051255751086</v>
      </c>
      <c r="E88" s="29">
        <f>VLOOKUP(VLOOKUP($B88, BTS!$E$2:$F$60, 2, FALSE), Transpose_Avg_q4er_adult!$O$1:$AA$52, 3,FALSE )</f>
        <v>0.22132336578425912</v>
      </c>
      <c r="F88" s="29">
        <f>VLOOKUP(VLOOKUP($B88, BTS!$E$2:$F$60, 2, FALSE), Transpose_Avg_q4er_adult!$O$1:$AA$52, 4,FALSE )</f>
        <v>7.1051099074981972E-2</v>
      </c>
      <c r="G88" s="29">
        <f>VLOOKUP(VLOOKUP($B88, BTS!$E$2:$F$60, 2, FALSE), Transpose_Avg_q4er_adult!$O$1:$AA$52, 5,FALSE )</f>
        <v>9.3260885393912918E-2</v>
      </c>
      <c r="H88" s="29">
        <f>VLOOKUP(VLOOKUP($B88, BTS!$E$2:$F$60, 2, FALSE), Transpose_Avg_q4er_adult!$O$1:$AA$52, 6,FALSE )</f>
        <v>0.18401451489686785</v>
      </c>
      <c r="I88" s="29">
        <f>VLOOKUP(VLOOKUP($B88, BTS!$E$2:$F$60, 2, FALSE), Transpose_Avg_q4er_adult!$O$1:$AA$52, 7,FALSE )</f>
        <v>0.15671265095415576</v>
      </c>
      <c r="J88" s="29">
        <f>VLOOKUP(VLOOKUP($B88, BTS!$E$2:$F$60, 2, FALSE), Transpose_Avg_q4er_adult!$O$1:$AA$52, 8,FALSE )</f>
        <v>0.30523504273504276</v>
      </c>
      <c r="K88" s="29">
        <f>VLOOKUP(VLOOKUP($B88, BTS!$E$2:$F$60, 2, FALSE), Transpose_Avg_q4er_adult!$O$1:$AA$52, 9,FALSE )</f>
        <v>9.7727352620464947E-2</v>
      </c>
      <c r="L88" s="29">
        <f>VLOOKUP(VLOOKUP($B88, BTS!$E$2:$F$60, 2, FALSE), Transpose_Avg_q4er_adult!$O$1:$AA$52, 10,FALSE )</f>
        <v>0.2164089994972348</v>
      </c>
      <c r="M88" s="29">
        <f>VLOOKUP(VLOOKUP($B88, BTS!$E$2:$F$60, 2, FALSE), Transpose_Avg_q4er_adult!$O$1:$AA$52, 11,FALSE )</f>
        <v>0.1740478652243358</v>
      </c>
      <c r="N88" s="29">
        <f>VLOOKUP(VLOOKUP($B88, BTS!$E$2:$F$60, 2, FALSE), Transpose_Avg_q4er_adult!$O$1:$AA$52, 12,FALSE )</f>
        <v>0.15644568122980218</v>
      </c>
      <c r="O88" s="111">
        <f>VLOOKUP(VLOOKUP($B88, BTS!$E$2:$F$60, 2, FALSE), Transpose_Avg_q4er_adult!$O$1:$AA$52, 13,FALSE )</f>
        <v>0.14539452932936275</v>
      </c>
    </row>
    <row r="89" spans="2:15" ht="15.75" hidden="1" outlineLevel="1" thickBot="1" x14ac:dyDescent="0.3">
      <c r="B89" s="31" t="s">
        <v>146</v>
      </c>
      <c r="C89" s="175">
        <f>VLOOKUP(VLOOKUP($B89,VName,2,FALSE), Regression_q4er_adult!$J$7:$K$49, 2,FALSE)</f>
        <v>-4.58E-2</v>
      </c>
      <c r="D89" s="29">
        <f>VLOOKUP(VLOOKUP($B89, BTS!$E$2:$F$60, 2, FALSE), Transpose_Avg_q4er_adult!$O$1:$AA$52, 2,FALSE )</f>
        <v>0.641304235716736</v>
      </c>
      <c r="E89" s="29">
        <f>VLOOKUP(VLOOKUP($B89, BTS!$E$2:$F$60, 2, FALSE), Transpose_Avg_q4er_adult!$O$1:$AA$52, 3,FALSE )</f>
        <v>0.68718544224525802</v>
      </c>
      <c r="F89" s="29">
        <f>VLOOKUP(VLOOKUP($B89, BTS!$E$2:$F$60, 2, FALSE), Transpose_Avg_q4er_adult!$O$1:$AA$52, 4,FALSE )</f>
        <v>0.34698908706998077</v>
      </c>
      <c r="G89" s="29">
        <f>VLOOKUP(VLOOKUP($B89, BTS!$E$2:$F$60, 2, FALSE), Transpose_Avg_q4er_adult!$O$1:$AA$52, 5,FALSE )</f>
        <v>0.42672718152840472</v>
      </c>
      <c r="H89" s="29">
        <f>VLOOKUP(VLOOKUP($B89, BTS!$E$2:$F$60, 2, FALSE), Transpose_Avg_q4er_adult!$O$1:$AA$52, 6,FALSE )</f>
        <v>0.36546045185751069</v>
      </c>
      <c r="I89" s="29">
        <f>VLOOKUP(VLOOKUP($B89, BTS!$E$2:$F$60, 2, FALSE), Transpose_Avg_q4er_adult!$O$1:$AA$52, 7,FALSE )</f>
        <v>0.47463556360765652</v>
      </c>
      <c r="J89" s="29">
        <f>VLOOKUP(VLOOKUP($B89, BTS!$E$2:$F$60, 2, FALSE), Transpose_Avg_q4er_adult!$O$1:$AA$52, 8,FALSE )</f>
        <v>0.76057692307692304</v>
      </c>
      <c r="K89" s="29">
        <f>VLOOKUP(VLOOKUP($B89, BTS!$E$2:$F$60, 2, FALSE), Transpose_Avg_q4er_adult!$O$1:$AA$52, 9,FALSE )</f>
        <v>0.3764496623997079</v>
      </c>
      <c r="L89" s="29">
        <f>VLOOKUP(VLOOKUP($B89, BTS!$E$2:$F$60, 2, FALSE), Transpose_Avg_q4er_adult!$O$1:$AA$52, 10,FALSE )</f>
        <v>0.490227501256913</v>
      </c>
      <c r="M89" s="29">
        <f>VLOOKUP(VLOOKUP($B89, BTS!$E$2:$F$60, 2, FALSE), Transpose_Avg_q4er_adult!$O$1:$AA$52, 11,FALSE )</f>
        <v>0.44471003294532707</v>
      </c>
      <c r="N89" s="29">
        <f>VLOOKUP(VLOOKUP($B89, BTS!$E$2:$F$60, 2, FALSE), Transpose_Avg_q4er_adult!$O$1:$AA$52, 12,FALSE )</f>
        <v>0.54385200325060601</v>
      </c>
      <c r="O89" s="111">
        <f>VLOOKUP(VLOOKUP($B89, BTS!$E$2:$F$60, 2, FALSE), Transpose_Avg_q4er_adult!$O$1:$AA$52, 13,FALSE )</f>
        <v>0.57588224652806763</v>
      </c>
    </row>
    <row r="90" spans="2:15" ht="15.75" hidden="1" outlineLevel="1" thickBot="1" x14ac:dyDescent="0.3">
      <c r="B90" s="31" t="s">
        <v>147</v>
      </c>
      <c r="C90" s="175">
        <f>VLOOKUP(VLOOKUP($B90,VName,2,FALSE), Regression_q4er_adult!$J$7:$K$49, 2,FALSE)</f>
        <v>-0.224</v>
      </c>
      <c r="D90" s="29">
        <f>VLOOKUP(VLOOKUP($B90, BTS!$E$2:$F$60, 2, FALSE), Transpose_Avg_q4er_adult!$O$1:$AA$52, 2,FALSE )</f>
        <v>7.4375638455527415E-2</v>
      </c>
      <c r="E90" s="29">
        <f>VLOOKUP(VLOOKUP($B90, BTS!$E$2:$F$60, 2, FALSE), Transpose_Avg_q4er_adult!$O$1:$AA$52, 3,FALSE )</f>
        <v>4.5640655720469062E-2</v>
      </c>
      <c r="F90" s="29">
        <f>VLOOKUP(VLOOKUP($B90, BTS!$E$2:$F$60, 2, FALSE), Transpose_Avg_q4er_adult!$O$1:$AA$52, 4,FALSE )</f>
        <v>1.939366702463775E-2</v>
      </c>
      <c r="G90" s="29">
        <f>VLOOKUP(VLOOKUP($B90, BTS!$E$2:$F$60, 2, FALSE), Transpose_Avg_q4er_adult!$O$1:$AA$52, 5,FALSE )</f>
        <v>7.8799977347377963E-3</v>
      </c>
      <c r="H90" s="29">
        <f>VLOOKUP(VLOOKUP($B90, BTS!$E$2:$F$60, 2, FALSE), Transpose_Avg_q4er_adult!$O$1:$AA$52, 6,FALSE )</f>
        <v>1.6161262484791897E-2</v>
      </c>
      <c r="I90" s="29">
        <f>VLOOKUP(VLOOKUP($B90, BTS!$E$2:$F$60, 2, FALSE), Transpose_Avg_q4er_adult!$O$1:$AA$52, 7,FALSE )</f>
        <v>2.3328840406509833E-2</v>
      </c>
      <c r="J90" s="29">
        <f>VLOOKUP(VLOOKUP($B90, BTS!$E$2:$F$60, 2, FALSE), Transpose_Avg_q4er_adult!$O$1:$AA$52, 8,FALSE )</f>
        <v>3.8461538461538464E-2</v>
      </c>
      <c r="K90" s="29">
        <f>VLOOKUP(VLOOKUP($B90, BTS!$E$2:$F$60, 2, FALSE), Transpose_Avg_q4er_adult!$O$1:$AA$52, 9,FALSE )</f>
        <v>1.6010841547155839E-2</v>
      </c>
      <c r="L90" s="29">
        <f>VLOOKUP(VLOOKUP($B90, BTS!$E$2:$F$60, 2, FALSE), Transpose_Avg_q4er_adult!$O$1:$AA$52, 10,FALSE )</f>
        <v>3.311965811965812E-2</v>
      </c>
      <c r="M90" s="29">
        <f>VLOOKUP(VLOOKUP($B90, BTS!$E$2:$F$60, 2, FALSE), Transpose_Avg_q4er_adult!$O$1:$AA$52, 11,FALSE )</f>
        <v>4.5941869471281233E-2</v>
      </c>
      <c r="N90" s="29">
        <f>VLOOKUP(VLOOKUP($B90, BTS!$E$2:$F$60, 2, FALSE), Transpose_Avg_q4er_adult!$O$1:$AA$52, 12,FALSE )</f>
        <v>5.1153271559261082E-2</v>
      </c>
      <c r="O90" s="111">
        <f>VLOOKUP(VLOOKUP($B90, BTS!$E$2:$F$60, 2, FALSE), Transpose_Avg_q4er_adult!$O$1:$AA$52, 13,FALSE )</f>
        <v>3.6795292829775589E-2</v>
      </c>
    </row>
    <row r="91" spans="2:15" ht="15.75" hidden="1" outlineLevel="1" thickBot="1" x14ac:dyDescent="0.3">
      <c r="B91" s="31" t="s">
        <v>148</v>
      </c>
      <c r="C91" s="175">
        <f>VLOOKUP(VLOOKUP($B91,VName,2,FALSE), Regression_q4er_adult!$J$7:$K$49, 2,FALSE)</f>
        <v>-7.6899999999999996E-2</v>
      </c>
      <c r="D91" s="29">
        <f>VLOOKUP(VLOOKUP($B91, BTS!$E$2:$F$60, 2, FALSE), Transpose_Avg_q4er_adult!$O$1:$AA$52, 2,FALSE )</f>
        <v>0.16904826961219513</v>
      </c>
      <c r="E91" s="29">
        <f>VLOOKUP(VLOOKUP($B91, BTS!$E$2:$F$60, 2, FALSE), Transpose_Avg_q4er_adult!$O$1:$AA$52, 3,FALSE )</f>
        <v>0.14087842923634197</v>
      </c>
      <c r="F91" s="29">
        <f>VLOOKUP(VLOOKUP($B91, BTS!$E$2:$F$60, 2, FALSE), Transpose_Avg_q4er_adult!$O$1:$AA$52, 4,FALSE )</f>
        <v>5.8744870378152347E-2</v>
      </c>
      <c r="G91" s="29">
        <f>VLOOKUP(VLOOKUP($B91, BTS!$E$2:$F$60, 2, FALSE), Transpose_Avg_q4er_adult!$O$1:$AA$52, 5,FALSE )</f>
        <v>6.7173357280390922E-2</v>
      </c>
      <c r="H91" s="29">
        <f>VLOOKUP(VLOOKUP($B91, BTS!$E$2:$F$60, 2, FALSE), Transpose_Avg_q4er_adult!$O$1:$AA$52, 6,FALSE )</f>
        <v>9.7030352545058429E-2</v>
      </c>
      <c r="I91" s="29">
        <f>VLOOKUP(VLOOKUP($B91, BTS!$E$2:$F$60, 2, FALSE), Transpose_Avg_q4er_adult!$O$1:$AA$52, 7,FALSE )</f>
        <v>0.2126834687577876</v>
      </c>
      <c r="J91" s="29">
        <f>VLOOKUP(VLOOKUP($B91, BTS!$E$2:$F$60, 2, FALSE), Transpose_Avg_q4er_adult!$O$1:$AA$52, 8,FALSE )</f>
        <v>4.0064102564102561E-2</v>
      </c>
      <c r="K91" s="29">
        <f>VLOOKUP(VLOOKUP($B91, BTS!$E$2:$F$60, 2, FALSE), Transpose_Avg_q4er_adult!$O$1:$AA$52, 9,FALSE )</f>
        <v>0.11060214993672836</v>
      </c>
      <c r="L91" s="29">
        <f>VLOOKUP(VLOOKUP($B91, BTS!$E$2:$F$60, 2, FALSE), Transpose_Avg_q4er_adult!$O$1:$AA$52, 10,FALSE )</f>
        <v>0.19475867269984914</v>
      </c>
      <c r="M91" s="29">
        <f>VLOOKUP(VLOOKUP($B91, BTS!$E$2:$F$60, 2, FALSE), Transpose_Avg_q4er_adult!$O$1:$AA$52, 11,FALSE )</f>
        <v>9.7806671336083104E-2</v>
      </c>
      <c r="N91" s="29">
        <f>VLOOKUP(VLOOKUP($B91, BTS!$E$2:$F$60, 2, FALSE), Transpose_Avg_q4er_adult!$O$1:$AA$52, 12,FALSE )</f>
        <v>0.21407187130671251</v>
      </c>
      <c r="O91" s="111">
        <f>VLOOKUP(VLOOKUP($B91, BTS!$E$2:$F$60, 2, FALSE), Transpose_Avg_q4er_adult!$O$1:$AA$52, 13,FALSE )</f>
        <v>8.2365969960943669E-2</v>
      </c>
    </row>
    <row r="92" spans="2:15" ht="15.75" hidden="1" outlineLevel="1" thickBot="1" x14ac:dyDescent="0.3">
      <c r="B92" s="56" t="s">
        <v>149</v>
      </c>
      <c r="C92" s="175">
        <f>VLOOKUP(VLOOKUP($B92,VName,2,FALSE), Regression_q4er_adult!$J$7:$K$49, 2,FALSE)</f>
        <v>-0.995</v>
      </c>
      <c r="D92" s="29">
        <f>VLOOKUP(VLOOKUP($B92, BTS!$E$2:$F$60, 2, FALSE), Transpose_Avg_q4er_adult!$O$1:$AA$52, 2,FALSE )</f>
        <v>9.7029522145598048E-3</v>
      </c>
      <c r="E92" s="29">
        <f>VLOOKUP(VLOOKUP($B92, BTS!$E$2:$F$60, 2, FALSE), Transpose_Avg_q4er_adult!$O$1:$AA$52, 3,FALSE )</f>
        <v>2.1186440677966102E-3</v>
      </c>
      <c r="F92" s="29">
        <f>VLOOKUP(VLOOKUP($B92, BTS!$E$2:$F$60, 2, FALSE), Transpose_Avg_q4er_adult!$O$1:$AA$52, 4,FALSE )</f>
        <v>2.0661157024793389E-3</v>
      </c>
      <c r="G92" s="29">
        <f>VLOOKUP(VLOOKUP($B92, BTS!$E$2:$F$60, 2, FALSE), Transpose_Avg_q4er_adult!$O$1:$AA$52, 5,FALSE )</f>
        <v>0</v>
      </c>
      <c r="H92" s="29">
        <f>VLOOKUP(VLOOKUP($B92, BTS!$E$2:$F$60, 2, FALSE), Transpose_Avg_q4er_adult!$O$1:$AA$52, 6,FALSE )</f>
        <v>3.246753246753247E-3</v>
      </c>
      <c r="I92" s="29">
        <f>VLOOKUP(VLOOKUP($B92, BTS!$E$2:$F$60, 2, FALSE), Transpose_Avg_q4er_adult!$O$1:$AA$52, 7,FALSE )</f>
        <v>1.4044943820224719E-3</v>
      </c>
      <c r="J92" s="29">
        <f>VLOOKUP(VLOOKUP($B92, BTS!$E$2:$F$60, 2, FALSE), Transpose_Avg_q4er_adult!$O$1:$AA$52, 8,FALSE )</f>
        <v>0</v>
      </c>
      <c r="K92" s="29">
        <f>VLOOKUP(VLOOKUP($B92, BTS!$E$2:$F$60, 2, FALSE), Transpose_Avg_q4er_adult!$O$1:$AA$52, 9,FALSE )</f>
        <v>5.3763440860215058E-3</v>
      </c>
      <c r="L92" s="29">
        <f>VLOOKUP(VLOOKUP($B92, BTS!$E$2:$F$60, 2, FALSE), Transpose_Avg_q4er_adult!$O$1:$AA$52, 10,FALSE )</f>
        <v>1.3888888888888888E-2</v>
      </c>
      <c r="M92" s="29">
        <f>VLOOKUP(VLOOKUP($B92, BTS!$E$2:$F$60, 2, FALSE), Transpose_Avg_q4er_adult!$O$1:$AA$52, 11,FALSE )</f>
        <v>0</v>
      </c>
      <c r="N92" s="29">
        <f>VLOOKUP(VLOOKUP($B92, BTS!$E$2:$F$60, 2, FALSE), Transpose_Avg_q4er_adult!$O$1:$AA$52, 12,FALSE )</f>
        <v>6.1586785713897644E-3</v>
      </c>
      <c r="O92" s="111">
        <f>VLOOKUP(VLOOKUP($B92, BTS!$E$2:$F$60, 2, FALSE), Transpose_Avg_q4er_adult!$O$1:$AA$52, 13,FALSE )</f>
        <v>0</v>
      </c>
    </row>
    <row r="93" spans="2:15" ht="15.75" hidden="1" outlineLevel="1" thickBot="1" x14ac:dyDescent="0.3">
      <c r="B93" s="32" t="s">
        <v>150</v>
      </c>
      <c r="C93" s="175">
        <f>VLOOKUP(VLOOKUP($B93,VName,2,FALSE), Regression_q4er_adult!$J$7:$K$49, 2,FALSE)</f>
        <v>12.28</v>
      </c>
      <c r="D93" s="29">
        <f>VLOOKUP(VLOOKUP($B93, BTS!$E$2:$F$60, 2, FALSE), Transpose_Avg_q4er_adult!$O$1:$AA$52, 2,FALSE )</f>
        <v>8.6219999999999873E-3</v>
      </c>
      <c r="E93" s="29">
        <f>VLOOKUP(VLOOKUP($B93, BTS!$E$2:$F$60, 2, FALSE), Transpose_Avg_q4er_adult!$O$1:$AA$52, 3,FALSE )</f>
        <v>4.1755000000000013E-3</v>
      </c>
      <c r="F93" s="29">
        <f>VLOOKUP(VLOOKUP($B93, BTS!$E$2:$F$60, 2, FALSE), Transpose_Avg_q4er_adult!$O$1:$AA$52, 4,FALSE )</f>
        <v>6.9505000000000001E-3</v>
      </c>
      <c r="G93" s="29">
        <f>VLOOKUP(VLOOKUP($B93, BTS!$E$2:$F$60, 2, FALSE), Transpose_Avg_q4er_adult!$O$1:$AA$52, 5,FALSE )</f>
        <v>1.3741249999999993E-2</v>
      </c>
      <c r="H93" s="29">
        <f>VLOOKUP(VLOOKUP($B93, BTS!$E$2:$F$60, 2, FALSE), Transpose_Avg_q4er_adult!$O$1:$AA$52, 6,FALSE )</f>
        <v>5.4307500000000024E-3</v>
      </c>
      <c r="I93" s="29">
        <f>VLOOKUP(VLOOKUP($B93, BTS!$E$2:$F$60, 2, FALSE), Transpose_Avg_q4er_adult!$O$1:$AA$52, 7,FALSE )</f>
        <v>1.2081999999999992E-2</v>
      </c>
      <c r="J93" s="29">
        <f>VLOOKUP(VLOOKUP($B93, BTS!$E$2:$F$60, 2, FALSE), Transpose_Avg_q4er_adult!$O$1:$AA$52, 8,FALSE )</f>
        <v>1.2648999999999999E-2</v>
      </c>
      <c r="K93" s="29">
        <f>VLOOKUP(VLOOKUP($B93, BTS!$E$2:$F$60, 2, FALSE), Transpose_Avg_q4er_adult!$O$1:$AA$52, 9,FALSE )</f>
        <v>9.8302500000000091E-3</v>
      </c>
      <c r="L93" s="29">
        <f>VLOOKUP(VLOOKUP($B93, BTS!$E$2:$F$60, 2, FALSE), Transpose_Avg_q4er_adult!$O$1:$AA$52, 10,FALSE )</f>
        <v>9.889750000000001E-3</v>
      </c>
      <c r="M93" s="29">
        <f>VLOOKUP(VLOOKUP($B93, BTS!$E$2:$F$60, 2, FALSE), Transpose_Avg_q4er_adult!$O$1:$AA$52, 11,FALSE )</f>
        <v>5.0167500000000021E-3</v>
      </c>
      <c r="N93" s="29">
        <f>VLOOKUP(VLOOKUP($B93, BTS!$E$2:$F$60, 2, FALSE), Transpose_Avg_q4er_adult!$O$1:$AA$52, 12,FALSE )</f>
        <v>1.3692500000000003E-2</v>
      </c>
      <c r="O93" s="111">
        <f>VLOOKUP(VLOOKUP($B93, BTS!$E$2:$F$60, 2, FALSE), Transpose_Avg_q4er_adult!$O$1:$AA$52, 13,FALSE )</f>
        <v>1.1392499999999996E-3</v>
      </c>
    </row>
    <row r="94" spans="2:15" ht="15.75" hidden="1" outlineLevel="1" thickBot="1" x14ac:dyDescent="0.3">
      <c r="B94" s="30" t="s">
        <v>151</v>
      </c>
      <c r="C94" s="175">
        <f>VLOOKUP(VLOOKUP($B94,VName,2,FALSE), Regression_q4er_adult!$J$7:$K$49, 2,FALSE)</f>
        <v>-3.702</v>
      </c>
      <c r="D94" s="29">
        <f>VLOOKUP(VLOOKUP($B94, BTS!$E$2:$F$60, 2, FALSE), Transpose_Avg_q4er_adult!$O$1:$AA$52, 2,FALSE )</f>
        <v>6.0266749999999918E-2</v>
      </c>
      <c r="E94" s="29">
        <f>VLOOKUP(VLOOKUP($B94, BTS!$E$2:$F$60, 2, FALSE), Transpose_Avg_q4er_adult!$O$1:$AA$52, 3,FALSE )</f>
        <v>3.7315749999999967E-2</v>
      </c>
      <c r="F94" s="29">
        <f>VLOOKUP(VLOOKUP($B94, BTS!$E$2:$F$60, 2, FALSE), Transpose_Avg_q4er_adult!$O$1:$AA$52, 4,FALSE )</f>
        <v>4.7725999999999949E-2</v>
      </c>
      <c r="G94" s="29">
        <f>VLOOKUP(VLOOKUP($B94, BTS!$E$2:$F$60, 2, FALSE), Transpose_Avg_q4er_adult!$O$1:$AA$52, 5,FALSE )</f>
        <v>4.0865250000000013E-2</v>
      </c>
      <c r="H94" s="29">
        <f>VLOOKUP(VLOOKUP($B94, BTS!$E$2:$F$60, 2, FALSE), Transpose_Avg_q4er_adult!$O$1:$AA$52, 6,FALSE )</f>
        <v>5.8230500000000011E-2</v>
      </c>
      <c r="I94" s="29">
        <f>VLOOKUP(VLOOKUP($B94, BTS!$E$2:$F$60, 2, FALSE), Transpose_Avg_q4er_adult!$O$1:$AA$52, 7,FALSE )</f>
        <v>4.2987249999999949E-2</v>
      </c>
      <c r="J94" s="29">
        <f>VLOOKUP(VLOOKUP($B94, BTS!$E$2:$F$60, 2, FALSE), Transpose_Avg_q4er_adult!$O$1:$AA$52, 8,FALSE )</f>
        <v>4.8167000000000001E-2</v>
      </c>
      <c r="K94" s="29">
        <f>VLOOKUP(VLOOKUP($B94, BTS!$E$2:$F$60, 2, FALSE), Transpose_Avg_q4er_adult!$O$1:$AA$52, 9,FALSE )</f>
        <v>5.388699999999997E-2</v>
      </c>
      <c r="L94" s="29">
        <f>VLOOKUP(VLOOKUP($B94, BTS!$E$2:$F$60, 2, FALSE), Transpose_Avg_q4er_adult!$O$1:$AA$52, 10,FALSE )</f>
        <v>3.8873249999999998E-2</v>
      </c>
      <c r="M94" s="29">
        <f>VLOOKUP(VLOOKUP($B94, BTS!$E$2:$F$60, 2, FALSE), Transpose_Avg_q4er_adult!$O$1:$AA$52, 11,FALSE )</f>
        <v>4.8994999999999983E-2</v>
      </c>
      <c r="N94" s="29">
        <f>VLOOKUP(VLOOKUP($B94, BTS!$E$2:$F$60, 2, FALSE), Transpose_Avg_q4er_adult!$O$1:$AA$52, 12,FALSE )</f>
        <v>5.2355750000000034E-2</v>
      </c>
      <c r="O94" s="111">
        <f>VLOOKUP(VLOOKUP($B94, BTS!$E$2:$F$60, 2, FALSE), Transpose_Avg_q4er_adult!$O$1:$AA$52, 13,FALSE )</f>
        <v>5.1576250000000018E-2</v>
      </c>
    </row>
    <row r="95" spans="2:15" ht="15.75" hidden="1" outlineLevel="1" thickBot="1" x14ac:dyDescent="0.3">
      <c r="B95" s="30" t="s">
        <v>152</v>
      </c>
      <c r="C95" s="175">
        <f>VLOOKUP(VLOOKUP($B95,VName,2,FALSE), Regression_q4er_adult!$J$7:$K$49, 2,FALSE)</f>
        <v>-1.04</v>
      </c>
      <c r="D95" s="29">
        <f>VLOOKUP(VLOOKUP($B95, BTS!$E$2:$F$60, 2, FALSE), Transpose_Avg_q4er_adult!$O$1:$AA$52, 2,FALSE )</f>
        <v>0.1402904999999999</v>
      </c>
      <c r="E95" s="29">
        <f>VLOOKUP(VLOOKUP($B95, BTS!$E$2:$F$60, 2, FALSE), Transpose_Avg_q4er_adult!$O$1:$AA$52, 3,FALSE )</f>
        <v>0.34453149999999999</v>
      </c>
      <c r="F95" s="29">
        <f>VLOOKUP(VLOOKUP($B95, BTS!$E$2:$F$60, 2, FALSE), Transpose_Avg_q4er_adult!$O$1:$AA$52, 4,FALSE )</f>
        <v>0.24089599999999967</v>
      </c>
      <c r="G95" s="29">
        <f>VLOOKUP(VLOOKUP($B95, BTS!$E$2:$F$60, 2, FALSE), Transpose_Avg_q4er_adult!$O$1:$AA$52, 5,FALSE )</f>
        <v>0.25471350000000004</v>
      </c>
      <c r="H95" s="29">
        <f>VLOOKUP(VLOOKUP($B95, BTS!$E$2:$F$60, 2, FALSE), Transpose_Avg_q4er_adult!$O$1:$AA$52, 6,FALSE )</f>
        <v>8.7683749999999991E-2</v>
      </c>
      <c r="I95" s="29">
        <f>VLOOKUP(VLOOKUP($B95, BTS!$E$2:$F$60, 2, FALSE), Transpose_Avg_q4er_adult!$O$1:$AA$52, 7,FALSE )</f>
        <v>0.16888425000000001</v>
      </c>
      <c r="J95" s="29">
        <f>VLOOKUP(VLOOKUP($B95, BTS!$E$2:$F$60, 2, FALSE), Transpose_Avg_q4er_adult!$O$1:$AA$52, 8,FALSE )</f>
        <v>0.14696274999999998</v>
      </c>
      <c r="K95" s="29">
        <f>VLOOKUP(VLOOKUP($B95, BTS!$E$2:$F$60, 2, FALSE), Transpose_Avg_q4er_adult!$O$1:$AA$52, 9,FALSE )</f>
        <v>0.15376950000000003</v>
      </c>
      <c r="L95" s="29">
        <f>VLOOKUP(VLOOKUP($B95, BTS!$E$2:$F$60, 2, FALSE), Transpose_Avg_q4er_adult!$O$1:$AA$52, 10,FALSE )</f>
        <v>0.29455900000000002</v>
      </c>
      <c r="M95" s="29">
        <f>VLOOKUP(VLOOKUP($B95, BTS!$E$2:$F$60, 2, FALSE), Transpose_Avg_q4er_adult!$O$1:$AA$52, 11,FALSE )</f>
        <v>0.17426849999999997</v>
      </c>
      <c r="N95" s="29">
        <f>VLOOKUP(VLOOKUP($B95, BTS!$E$2:$F$60, 2, FALSE), Transpose_Avg_q4er_adult!$O$1:$AA$52, 12,FALSE )</f>
        <v>0.20817249999999993</v>
      </c>
      <c r="O95" s="111">
        <f>VLOOKUP(VLOOKUP($B95, BTS!$E$2:$F$60, 2, FALSE), Transpose_Avg_q4er_adult!$O$1:$AA$52, 13,FALSE )</f>
        <v>8.9435250000000049E-2</v>
      </c>
    </row>
    <row r="96" spans="2:15" ht="15.75" hidden="1" outlineLevel="1" thickBot="1" x14ac:dyDescent="0.3">
      <c r="B96" s="30" t="s">
        <v>153</v>
      </c>
      <c r="C96" s="175">
        <f>VLOOKUP(VLOOKUP($B96,VName,2,FALSE), Regression_q4er_adult!$J$7:$K$49, 2,FALSE)</f>
        <v>8.1959999999999997</v>
      </c>
      <c r="D96" s="29">
        <f>VLOOKUP(VLOOKUP($B96, BTS!$E$2:$F$60, 2, FALSE), Transpose_Avg_q4er_adult!$O$1:$AA$52, 2,FALSE )</f>
        <v>8.5197499999999995E-3</v>
      </c>
      <c r="E96" s="29">
        <f>VLOOKUP(VLOOKUP($B96, BTS!$E$2:$F$60, 2, FALSE), Transpose_Avg_q4er_adult!$O$1:$AA$52, 3,FALSE )</f>
        <v>7.9155000000000128E-3</v>
      </c>
      <c r="F96" s="29">
        <f>VLOOKUP(VLOOKUP($B96, BTS!$E$2:$F$60, 2, FALSE), Transpose_Avg_q4er_adult!$O$1:$AA$52, 4,FALSE )</f>
        <v>1.1279499999999998E-2</v>
      </c>
      <c r="G96" s="29">
        <f>VLOOKUP(VLOOKUP($B96, BTS!$E$2:$F$60, 2, FALSE), Transpose_Avg_q4er_adult!$O$1:$AA$52, 5,FALSE )</f>
        <v>8.4820000000000034E-3</v>
      </c>
      <c r="H96" s="29">
        <f>VLOOKUP(VLOOKUP($B96, BTS!$E$2:$F$60, 2, FALSE), Transpose_Avg_q4er_adult!$O$1:$AA$52, 6,FALSE )</f>
        <v>8.8637500000000105E-3</v>
      </c>
      <c r="I96" s="29">
        <f>VLOOKUP(VLOOKUP($B96, BTS!$E$2:$F$60, 2, FALSE), Transpose_Avg_q4er_adult!$O$1:$AA$52, 7,FALSE )</f>
        <v>8.5407499999999789E-3</v>
      </c>
      <c r="J96" s="29">
        <f>VLOOKUP(VLOOKUP($B96, BTS!$E$2:$F$60, 2, FALSE), Transpose_Avg_q4er_adult!$O$1:$AA$52, 8,FALSE )</f>
        <v>9.6229999999999961E-3</v>
      </c>
      <c r="K96" s="29">
        <f>VLOOKUP(VLOOKUP($B96, BTS!$E$2:$F$60, 2, FALSE), Transpose_Avg_q4er_adult!$O$1:$AA$52, 9,FALSE )</f>
        <v>1.1029249999999997E-2</v>
      </c>
      <c r="L96" s="29">
        <f>VLOOKUP(VLOOKUP($B96, BTS!$E$2:$F$60, 2, FALSE), Transpose_Avg_q4er_adult!$O$1:$AA$52, 10,FALSE )</f>
        <v>6.5762500000000014E-3</v>
      </c>
      <c r="M96" s="29">
        <f>VLOOKUP(VLOOKUP($B96, BTS!$E$2:$F$60, 2, FALSE), Transpose_Avg_q4er_adult!$O$1:$AA$52, 11,FALSE )</f>
        <v>5.5145000000000003E-3</v>
      </c>
      <c r="N96" s="29">
        <f>VLOOKUP(VLOOKUP($B96, BTS!$E$2:$F$60, 2, FALSE), Transpose_Avg_q4er_adult!$O$1:$AA$52, 12,FALSE )</f>
        <v>1.0127249999999996E-2</v>
      </c>
      <c r="O96" s="111">
        <f>VLOOKUP(VLOOKUP($B96, BTS!$E$2:$F$60, 2, FALSE), Transpose_Avg_q4er_adult!$O$1:$AA$52, 13,FALSE )</f>
        <v>1.4683750000000002E-2</v>
      </c>
    </row>
    <row r="97" spans="1:19" ht="15.75" hidden="1" outlineLevel="1" thickBot="1" x14ac:dyDescent="0.3">
      <c r="B97" s="30" t="s">
        <v>154</v>
      </c>
      <c r="C97" s="175">
        <f>VLOOKUP(VLOOKUP($B97,VName,2,FALSE), Regression_q4er_adult!$J$7:$K$49, 2,FALSE)</f>
        <v>-2.4319999999999999</v>
      </c>
      <c r="D97" s="29">
        <f>VLOOKUP(VLOOKUP($B97, BTS!$E$2:$F$60, 2, FALSE), Transpose_Avg_q4er_adult!$O$1:$AA$52, 2,FALSE )</f>
        <v>3.3658250000000077E-2</v>
      </c>
      <c r="E97" s="29">
        <f>VLOOKUP(VLOOKUP($B97, BTS!$E$2:$F$60, 2, FALSE), Transpose_Avg_q4er_adult!$O$1:$AA$52, 3,FALSE )</f>
        <v>2.9974999999999957E-2</v>
      </c>
      <c r="F97" s="29">
        <f>VLOOKUP(VLOOKUP($B97, BTS!$E$2:$F$60, 2, FALSE), Transpose_Avg_q4er_adult!$O$1:$AA$52, 4,FALSE )</f>
        <v>4.3834250000000012E-2</v>
      </c>
      <c r="G97" s="29">
        <f>VLOOKUP(VLOOKUP($B97, BTS!$E$2:$F$60, 2, FALSE), Transpose_Avg_q4er_adult!$O$1:$AA$52, 5,FALSE )</f>
        <v>3.229975000000003E-2</v>
      </c>
      <c r="H97" s="29">
        <f>VLOOKUP(VLOOKUP($B97, BTS!$E$2:$F$60, 2, FALSE), Transpose_Avg_q4er_adult!$O$1:$AA$52, 6,FALSE )</f>
        <v>6.6449749999999919E-2</v>
      </c>
      <c r="I97" s="29">
        <f>VLOOKUP(VLOOKUP($B97, BTS!$E$2:$F$60, 2, FALSE), Transpose_Avg_q4er_adult!$O$1:$AA$52, 7,FALSE )</f>
        <v>3.7172500000000004E-2</v>
      </c>
      <c r="J97" s="29">
        <f>VLOOKUP(VLOOKUP($B97, BTS!$E$2:$F$60, 2, FALSE), Transpose_Avg_q4er_adult!$O$1:$AA$52, 8,FALSE )</f>
        <v>3.6638749999999998E-2</v>
      </c>
      <c r="K97" s="29">
        <f>VLOOKUP(VLOOKUP($B97, BTS!$E$2:$F$60, 2, FALSE), Transpose_Avg_q4er_adult!$O$1:$AA$52, 9,FALSE )</f>
        <v>3.3603999999999967E-2</v>
      </c>
      <c r="L97" s="29">
        <f>VLOOKUP(VLOOKUP($B97, BTS!$E$2:$F$60, 2, FALSE), Transpose_Avg_q4er_adult!$O$1:$AA$52, 10,FALSE )</f>
        <v>2.6476E-2</v>
      </c>
      <c r="M97" s="29">
        <f>VLOOKUP(VLOOKUP($B97, BTS!$E$2:$F$60, 2, FALSE), Transpose_Avg_q4er_adult!$O$1:$AA$52, 11,FALSE )</f>
        <v>4.0667000000000016E-2</v>
      </c>
      <c r="N97" s="29">
        <f>VLOOKUP(VLOOKUP($B97, BTS!$E$2:$F$60, 2, FALSE), Transpose_Avg_q4er_adult!$O$1:$AA$52, 12,FALSE )</f>
        <v>3.1955999999999957E-2</v>
      </c>
      <c r="O97" s="111">
        <f>VLOOKUP(VLOOKUP($B97, BTS!$E$2:$F$60, 2, FALSE), Transpose_Avg_q4er_adult!$O$1:$AA$52, 13,FALSE )</f>
        <v>6.1417000000000013E-2</v>
      </c>
    </row>
    <row r="98" spans="1:19" ht="15.75" hidden="1" outlineLevel="1" thickBot="1" x14ac:dyDescent="0.3">
      <c r="B98" s="30" t="s">
        <v>155</v>
      </c>
      <c r="C98" s="175">
        <f>VLOOKUP(VLOOKUP($B98,VName,2,FALSE), Regression_q4er_adult!$J$7:$K$49, 2,FALSE)</f>
        <v>2.4319999999999999</v>
      </c>
      <c r="D98" s="29">
        <f>VLOOKUP(VLOOKUP($B98, BTS!$E$2:$F$60, 2, FALSE), Transpose_Avg_q4er_adult!$O$1:$AA$52, 2,FALSE )</f>
        <v>8.853800000000013E-2</v>
      </c>
      <c r="E98" s="29">
        <f>VLOOKUP(VLOOKUP($B98, BTS!$E$2:$F$60, 2, FALSE), Transpose_Avg_q4er_adult!$O$1:$AA$52, 3,FALSE )</f>
        <v>8.1332249999999995E-2</v>
      </c>
      <c r="F98" s="29">
        <f>VLOOKUP(VLOOKUP($B98, BTS!$E$2:$F$60, 2, FALSE), Transpose_Avg_q4er_adult!$O$1:$AA$52, 4,FALSE )</f>
        <v>8.3190999999999904E-2</v>
      </c>
      <c r="G98" s="29">
        <f>VLOOKUP(VLOOKUP($B98, BTS!$E$2:$F$60, 2, FALSE), Transpose_Avg_q4er_adult!$O$1:$AA$52, 5,FALSE )</f>
        <v>6.2223250000000022E-2</v>
      </c>
      <c r="H98" s="29">
        <f>VLOOKUP(VLOOKUP($B98, BTS!$E$2:$F$60, 2, FALSE), Transpose_Avg_q4er_adult!$O$1:$AA$52, 6,FALSE )</f>
        <v>0.13081224999999996</v>
      </c>
      <c r="I98" s="29">
        <f>VLOOKUP(VLOOKUP($B98, BTS!$E$2:$F$60, 2, FALSE), Transpose_Avg_q4er_adult!$O$1:$AA$52, 7,FALSE )</f>
        <v>7.4361500000000108E-2</v>
      </c>
      <c r="J98" s="29">
        <f>VLOOKUP(VLOOKUP($B98, BTS!$E$2:$F$60, 2, FALSE), Transpose_Avg_q4er_adult!$O$1:$AA$52, 8,FALSE )</f>
        <v>5.7516999999999992E-2</v>
      </c>
      <c r="K98" s="29">
        <f>VLOOKUP(VLOOKUP($B98, BTS!$E$2:$F$60, 2, FALSE), Transpose_Avg_q4er_adult!$O$1:$AA$52, 9,FALSE )</f>
        <v>7.6304749999999907E-2</v>
      </c>
      <c r="L98" s="29">
        <f>VLOOKUP(VLOOKUP($B98, BTS!$E$2:$F$60, 2, FALSE), Transpose_Avg_q4er_adult!$O$1:$AA$52, 10,FALSE )</f>
        <v>8.763474999999997E-2</v>
      </c>
      <c r="M98" s="29">
        <f>VLOOKUP(VLOOKUP($B98, BTS!$E$2:$F$60, 2, FALSE), Transpose_Avg_q4er_adult!$O$1:$AA$52, 11,FALSE )</f>
        <v>7.6991750000000012E-2</v>
      </c>
      <c r="N98" s="29">
        <f>VLOOKUP(VLOOKUP($B98, BTS!$E$2:$F$60, 2, FALSE), Transpose_Avg_q4er_adult!$O$1:$AA$52, 12,FALSE )</f>
        <v>9.9497500000000044E-2</v>
      </c>
      <c r="O98" s="111">
        <f>VLOOKUP(VLOOKUP($B98, BTS!$E$2:$F$60, 2, FALSE), Transpose_Avg_q4er_adult!$O$1:$AA$52, 13,FALSE )</f>
        <v>0.17818549999999991</v>
      </c>
    </row>
    <row r="99" spans="1:19" ht="15.75" hidden="1" outlineLevel="1" thickBot="1" x14ac:dyDescent="0.3">
      <c r="B99" s="30" t="s">
        <v>156</v>
      </c>
      <c r="C99" s="175">
        <f>VLOOKUP(VLOOKUP($B99,VName,2,FALSE), Regression_q4er_adult!$J$7:$K$49, 2,FALSE)</f>
        <v>-3.5489999999999999</v>
      </c>
      <c r="D99" s="29">
        <f>VLOOKUP(VLOOKUP($B99, BTS!$E$2:$F$60, 2, FALSE), Transpose_Avg_q4er_adult!$O$1:$AA$52, 2,FALSE )</f>
        <v>0.23938975000000051</v>
      </c>
      <c r="E99" s="29">
        <f>VLOOKUP(VLOOKUP($B99, BTS!$E$2:$F$60, 2, FALSE), Transpose_Avg_q4er_adult!$O$1:$AA$52, 3,FALSE )</f>
        <v>0.19932699999999987</v>
      </c>
      <c r="F99" s="29">
        <f>VLOOKUP(VLOOKUP($B99, BTS!$E$2:$F$60, 2, FALSE), Transpose_Avg_q4er_adult!$O$1:$AA$52, 4,FALSE )</f>
        <v>0.22577699999999973</v>
      </c>
      <c r="G99" s="29">
        <f>VLOOKUP(VLOOKUP($B99, BTS!$E$2:$F$60, 2, FALSE), Transpose_Avg_q4er_adult!$O$1:$AA$52, 5,FALSE )</f>
        <v>0.24602274999999993</v>
      </c>
      <c r="H99" s="29">
        <f>VLOOKUP(VLOOKUP($B99, BTS!$E$2:$F$60, 2, FALSE), Transpose_Avg_q4er_adult!$O$1:$AA$52, 6,FALSE )</f>
        <v>0.1905375</v>
      </c>
      <c r="I99" s="29">
        <f>VLOOKUP(VLOOKUP($B99, BTS!$E$2:$F$60, 2, FALSE), Transpose_Avg_q4er_adult!$O$1:$AA$52, 7,FALSE )</f>
        <v>0.29740975000000025</v>
      </c>
      <c r="J99" s="29">
        <f>VLOOKUP(VLOOKUP($B99, BTS!$E$2:$F$60, 2, FALSE), Transpose_Avg_q4er_adult!$O$1:$AA$52, 8,FALSE )</f>
        <v>0.27215075</v>
      </c>
      <c r="K99" s="29">
        <f>VLOOKUP(VLOOKUP($B99, BTS!$E$2:$F$60, 2, FALSE), Transpose_Avg_q4er_adult!$O$1:$AA$52, 9,FALSE )</f>
        <v>0.28342974999999998</v>
      </c>
      <c r="L99" s="29">
        <f>VLOOKUP(VLOOKUP($B99, BTS!$E$2:$F$60, 2, FALSE), Transpose_Avg_q4er_adult!$O$1:$AA$52, 10,FALSE )</f>
        <v>0.18465074999999997</v>
      </c>
      <c r="M99" s="29">
        <f>VLOOKUP(VLOOKUP($B99, BTS!$E$2:$F$60, 2, FALSE), Transpose_Avg_q4er_adult!$O$1:$AA$52, 11,FALSE )</f>
        <v>0.20806899999999995</v>
      </c>
      <c r="N99" s="29">
        <f>VLOOKUP(VLOOKUP($B99, BTS!$E$2:$F$60, 2, FALSE), Transpose_Avg_q4er_adult!$O$1:$AA$52, 12,FALSE )</f>
        <v>0.22614524999999971</v>
      </c>
      <c r="O99" s="111">
        <f>VLOOKUP(VLOOKUP($B99, BTS!$E$2:$F$60, 2, FALSE), Transpose_Avg_q4er_adult!$O$1:$AA$52, 13,FALSE )</f>
        <v>0.24291225000000016</v>
      </c>
    </row>
    <row r="100" spans="1:19" ht="15.75" hidden="1" outlineLevel="1" thickBot="1" x14ac:dyDescent="0.3">
      <c r="B100" s="30" t="s">
        <v>157</v>
      </c>
      <c r="C100" s="175">
        <f>VLOOKUP(VLOOKUP($B100,VName,2,FALSE), Regression_q4er_adult!$J$7:$K$49, 2,FALSE)</f>
        <v>-2.6280000000000001</v>
      </c>
      <c r="D100" s="29">
        <f>VLOOKUP(VLOOKUP($B100, BTS!$E$2:$F$60, 2, FALSE), Transpose_Avg_q4er_adult!$O$1:$AA$52, 2,FALSE )</f>
        <v>0.12085850000000033</v>
      </c>
      <c r="E100" s="29">
        <f>VLOOKUP(VLOOKUP($B100, BTS!$E$2:$F$60, 2, FALSE), Transpose_Avg_q4er_adult!$O$1:$AA$52, 3,FALSE )</f>
        <v>7.4850999999999973E-2</v>
      </c>
      <c r="F100" s="29">
        <f>VLOOKUP(VLOOKUP($B100, BTS!$E$2:$F$60, 2, FALSE), Transpose_Avg_q4er_adult!$O$1:$AA$52, 4,FALSE )</f>
        <v>8.9309750000000007E-2</v>
      </c>
      <c r="G100" s="29">
        <f>VLOOKUP(VLOOKUP($B100, BTS!$E$2:$F$60, 2, FALSE), Transpose_Avg_q4er_adult!$O$1:$AA$52, 5,FALSE )</f>
        <v>9.9341500000000027E-2</v>
      </c>
      <c r="H100" s="29">
        <f>VLOOKUP(VLOOKUP($B100, BTS!$E$2:$F$60, 2, FALSE), Transpose_Avg_q4er_adult!$O$1:$AA$52, 6,FALSE )</f>
        <v>0.11240724999999996</v>
      </c>
      <c r="I100" s="29">
        <f>VLOOKUP(VLOOKUP($B100, BTS!$E$2:$F$60, 2, FALSE), Transpose_Avg_q4er_adult!$O$1:$AA$52, 7,FALSE )</f>
        <v>0.10076024999999998</v>
      </c>
      <c r="J100" s="29">
        <f>VLOOKUP(VLOOKUP($B100, BTS!$E$2:$F$60, 2, FALSE), Transpose_Avg_q4er_adult!$O$1:$AA$52, 8,FALSE )</f>
        <v>0.10634975000000001</v>
      </c>
      <c r="K100" s="29">
        <f>VLOOKUP(VLOOKUP($B100, BTS!$E$2:$F$60, 2, FALSE), Transpose_Avg_q4er_adult!$O$1:$AA$52, 9,FALSE )</f>
        <v>0.11599625000000008</v>
      </c>
      <c r="L100" s="29">
        <f>VLOOKUP(VLOOKUP($B100, BTS!$E$2:$F$60, 2, FALSE), Transpose_Avg_q4er_adult!$O$1:$AA$52, 10,FALSE )</f>
        <v>9.5091500000000009E-2</v>
      </c>
      <c r="M100" s="29">
        <f>VLOOKUP(VLOOKUP($B100, BTS!$E$2:$F$60, 2, FALSE), Transpose_Avg_q4er_adult!$O$1:$AA$52, 11,FALSE )</f>
        <v>0.11319024999999998</v>
      </c>
      <c r="N100" s="29">
        <f>VLOOKUP(VLOOKUP($B100, BTS!$E$2:$F$60, 2, FALSE), Transpose_Avg_q4er_adult!$O$1:$AA$52, 12,FALSE )</f>
        <v>9.1916750000000019E-2</v>
      </c>
      <c r="O100" s="111">
        <f>VLOOKUP(VLOOKUP($B100, BTS!$E$2:$F$60, 2, FALSE), Transpose_Avg_q4er_adult!$O$1:$AA$52, 13,FALSE )</f>
        <v>8.1829500000000013E-2</v>
      </c>
    </row>
    <row r="101" spans="1:19" ht="15.75" hidden="1" outlineLevel="1" thickBot="1" x14ac:dyDescent="0.3">
      <c r="B101" s="30" t="s">
        <v>158</v>
      </c>
      <c r="C101" s="175">
        <f>VLOOKUP(VLOOKUP($B101,VName,2,FALSE), Regression_q4er_adult!$J$7:$K$49, 2,FALSE)</f>
        <v>-4.7919999999999998</v>
      </c>
      <c r="D101" s="29">
        <f>VLOOKUP(VLOOKUP($B101, BTS!$E$2:$F$60, 2, FALSE), Transpose_Avg_q4er_adult!$O$1:$AA$52, 2,FALSE )</f>
        <v>3.6120249999999951E-2</v>
      </c>
      <c r="E101" s="29">
        <f>VLOOKUP(VLOOKUP($B101, BTS!$E$2:$F$60, 2, FALSE), Transpose_Avg_q4er_adult!$O$1:$AA$52, 3,FALSE )</f>
        <v>2.5002249999999976E-2</v>
      </c>
      <c r="F101" s="29">
        <f>VLOOKUP(VLOOKUP($B101, BTS!$E$2:$F$60, 2, FALSE), Transpose_Avg_q4er_adult!$O$1:$AA$52, 4,FALSE )</f>
        <v>2.9457999999999946E-2</v>
      </c>
      <c r="G101" s="29">
        <f>VLOOKUP(VLOOKUP($B101, BTS!$E$2:$F$60, 2, FALSE), Transpose_Avg_q4er_adult!$O$1:$AA$52, 5,FALSE )</f>
        <v>2.6723749999999973E-2</v>
      </c>
      <c r="H101" s="29">
        <f>VLOOKUP(VLOOKUP($B101, BTS!$E$2:$F$60, 2, FALSE), Transpose_Avg_q4er_adult!$O$1:$AA$52, 6,FALSE )</f>
        <v>2.6696500000000005E-2</v>
      </c>
      <c r="I101" s="29">
        <f>VLOOKUP(VLOOKUP($B101, BTS!$E$2:$F$60, 2, FALSE), Transpose_Avg_q4er_adult!$O$1:$AA$52, 7,FALSE )</f>
        <v>2.6220499999999994E-2</v>
      </c>
      <c r="J101" s="29">
        <f>VLOOKUP(VLOOKUP($B101, BTS!$E$2:$F$60, 2, FALSE), Transpose_Avg_q4er_adult!$O$1:$AA$52, 8,FALSE )</f>
        <v>2.6315249999999998E-2</v>
      </c>
      <c r="K101" s="29">
        <f>VLOOKUP(VLOOKUP($B101, BTS!$E$2:$F$60, 2, FALSE), Transpose_Avg_q4er_adult!$O$1:$AA$52, 9,FALSE )</f>
        <v>2.4346999999999966E-2</v>
      </c>
      <c r="L101" s="29">
        <f>VLOOKUP(VLOOKUP($B101, BTS!$E$2:$F$60, 2, FALSE), Transpose_Avg_q4er_adult!$O$1:$AA$52, 10,FALSE )</f>
        <v>1.9802749999999997E-2</v>
      </c>
      <c r="M101" s="29">
        <f>VLOOKUP(VLOOKUP($B101, BTS!$E$2:$F$60, 2, FALSE), Transpose_Avg_q4er_adult!$O$1:$AA$52, 11,FALSE )</f>
        <v>2.2812249999999999E-2</v>
      </c>
      <c r="N101" s="29">
        <f>VLOOKUP(VLOOKUP($B101, BTS!$E$2:$F$60, 2, FALSE), Transpose_Avg_q4er_adult!$O$1:$AA$52, 12,FALSE )</f>
        <v>2.8008750000000002E-2</v>
      </c>
      <c r="O101" s="111">
        <f>VLOOKUP(VLOOKUP($B101, BTS!$E$2:$F$60, 2, FALSE), Transpose_Avg_q4er_adult!$O$1:$AA$52, 13,FALSE )</f>
        <v>3.1417500000000022E-2</v>
      </c>
    </row>
    <row r="102" spans="1:19" ht="15.75" hidden="1" outlineLevel="1" thickBot="1" x14ac:dyDescent="0.3">
      <c r="B102" s="56" t="s">
        <v>159</v>
      </c>
      <c r="C102" s="175">
        <f>VLOOKUP(VLOOKUP($B102,VName,2,FALSE), Regression_q4er_adult!$J$7:$K$49, 2,FALSE)</f>
        <v>-0.88800000000000001</v>
      </c>
      <c r="D102" s="29">
        <f>VLOOKUP(VLOOKUP($B102, BTS!$E$2:$F$60, 2, FALSE), Transpose_Avg_q4er_adult!$O$1:$AA$52, 2,FALSE )</f>
        <v>0.21667924999999946</v>
      </c>
      <c r="E102" s="29">
        <f>VLOOKUP(VLOOKUP($B102, BTS!$E$2:$F$60, 2, FALSE), Transpose_Avg_q4er_adult!$O$1:$AA$52, 3,FALSE )</f>
        <v>0.16783674999999995</v>
      </c>
      <c r="F102" s="29">
        <f>VLOOKUP(VLOOKUP($B102, BTS!$E$2:$F$60, 2, FALSE), Transpose_Avg_q4er_adult!$O$1:$AA$52, 4,FALSE )</f>
        <v>0.20067749999999993</v>
      </c>
      <c r="G102" s="29">
        <f>VLOOKUP(VLOOKUP($B102, BTS!$E$2:$F$60, 2, FALSE), Transpose_Avg_q4er_adult!$O$1:$AA$52, 5,FALSE )</f>
        <v>0.16894324999999982</v>
      </c>
      <c r="H102" s="29">
        <f>VLOOKUP(VLOOKUP($B102, BTS!$E$2:$F$60, 2, FALSE), Transpose_Avg_q4er_adult!$O$1:$AA$52, 6,FALSE )</f>
        <v>0.27542524999999995</v>
      </c>
      <c r="I102" s="29">
        <f>VLOOKUP(VLOOKUP($B102, BTS!$E$2:$F$60, 2, FALSE), Transpose_Avg_q4er_adult!$O$1:$AA$52, 7,FALSE )</f>
        <v>0.18573025000000001</v>
      </c>
      <c r="J102" s="29">
        <f>VLOOKUP(VLOOKUP($B102, BTS!$E$2:$F$60, 2, FALSE), Transpose_Avg_q4er_adult!$O$1:$AA$52, 8,FALSE )</f>
        <v>0.21021324999999996</v>
      </c>
      <c r="K102" s="29">
        <f>VLOOKUP(VLOOKUP($B102, BTS!$E$2:$F$60, 2, FALSE), Transpose_Avg_q4er_adult!$O$1:$AA$52, 9,FALSE )</f>
        <v>0.15693474999999998</v>
      </c>
      <c r="L102" s="29">
        <f>VLOOKUP(VLOOKUP($B102, BTS!$E$2:$F$60, 2, FALSE), Transpose_Avg_q4er_adult!$O$1:$AA$52, 10,FALSE )</f>
        <v>0.19456925</v>
      </c>
      <c r="M102" s="29">
        <f>VLOOKUP(VLOOKUP($B102, BTS!$E$2:$F$60, 2, FALSE), Transpose_Avg_q4er_adult!$O$1:$AA$52, 11,FALSE )</f>
        <v>0.25366050000000001</v>
      </c>
      <c r="N102" s="29">
        <f>VLOOKUP(VLOOKUP($B102, BTS!$E$2:$F$60, 2, FALSE), Transpose_Avg_q4er_adult!$O$1:$AA$52, 12,FALSE )</f>
        <v>0.20323475000000013</v>
      </c>
      <c r="O102" s="111">
        <f>VLOOKUP(VLOOKUP($B102, BTS!$E$2:$F$60, 2, FALSE), Transpose_Avg_q4er_adult!$O$1:$AA$52, 13,FALSE )</f>
        <v>0.19705775000000003</v>
      </c>
    </row>
    <row r="103" spans="1:19" ht="15.75" hidden="1" outlineLevel="1" thickBot="1" x14ac:dyDescent="0.3">
      <c r="B103" s="33" t="s">
        <v>160</v>
      </c>
      <c r="C103" s="175">
        <f>VLOOKUP(VLOOKUP($B103,VName,2,FALSE), Regression_q4er_adult!$J$7:$K$49, 2,FALSE)</f>
        <v>-1.79</v>
      </c>
      <c r="D103" s="29">
        <f>VLOOKUP(VLOOKUP($B103, BTS!$E$2:$F$60, 2, FALSE), Transpose_Avg_q4er_adult!$O$1:$AA$52, 2,FALSE )</f>
        <v>4.7057000000000015E-2</v>
      </c>
      <c r="E103" s="29">
        <f>VLOOKUP(VLOOKUP($B103, BTS!$E$2:$F$60, 2, FALSE), Transpose_Avg_q4er_adult!$O$1:$AA$52, 3,FALSE )</f>
        <v>2.7737999999999943E-2</v>
      </c>
      <c r="F103" s="29">
        <f>VLOOKUP(VLOOKUP($B103, BTS!$E$2:$F$60, 2, FALSE), Transpose_Avg_q4er_adult!$O$1:$AA$52, 4,FALSE )</f>
        <v>3.2813749999999982E-2</v>
      </c>
      <c r="G103" s="29">
        <f>VLOOKUP(VLOOKUP($B103, BTS!$E$2:$F$60, 2, FALSE), Transpose_Avg_q4er_adult!$O$1:$AA$52, 5,FALSE )</f>
        <v>4.6643250000000011E-2</v>
      </c>
      <c r="H103" s="29">
        <f>VLOOKUP(VLOOKUP($B103, BTS!$E$2:$F$60, 2, FALSE), Transpose_Avg_q4er_adult!$O$1:$AA$52, 6,FALSE )</f>
        <v>3.7461499999999974E-2</v>
      </c>
      <c r="I103" s="29">
        <f>VLOOKUP(VLOOKUP($B103, BTS!$E$2:$F$60, 2, FALSE), Transpose_Avg_q4er_adult!$O$1:$AA$52, 7,FALSE )</f>
        <v>4.5846500000000068E-2</v>
      </c>
      <c r="J103" s="29">
        <f>VLOOKUP(VLOOKUP($B103, BTS!$E$2:$F$60, 2, FALSE), Transpose_Avg_q4er_adult!$O$1:$AA$52, 8,FALSE )</f>
        <v>7.3419749999999992E-2</v>
      </c>
      <c r="K103" s="29">
        <f>VLOOKUP(VLOOKUP($B103, BTS!$E$2:$F$60, 2, FALSE), Transpose_Avg_q4er_adult!$O$1:$AA$52, 9,FALSE )</f>
        <v>8.0860500000000002E-2</v>
      </c>
      <c r="L103" s="29">
        <f>VLOOKUP(VLOOKUP($B103, BTS!$E$2:$F$60, 2, FALSE), Transpose_Avg_q4er_adult!$O$1:$AA$52, 10,FALSE )</f>
        <v>4.1878999999999993E-2</v>
      </c>
      <c r="M103" s="29">
        <f>VLOOKUP(VLOOKUP($B103, BTS!$E$2:$F$60, 2, FALSE), Transpose_Avg_q4er_adult!$O$1:$AA$52, 11,FALSE )</f>
        <v>5.0810750000000009E-2</v>
      </c>
      <c r="N103" s="29">
        <f>VLOOKUP(VLOOKUP($B103, BTS!$E$2:$F$60, 2, FALSE), Transpose_Avg_q4er_adult!$O$1:$AA$52, 12,FALSE )</f>
        <v>3.4887000000000001E-2</v>
      </c>
      <c r="O103" s="111">
        <f>VLOOKUP(VLOOKUP($B103, BTS!$E$2:$F$60, 2, FALSE), Transpose_Avg_q4er_adult!$O$1:$AA$52, 13,FALSE )</f>
        <v>5.0342000000000019E-2</v>
      </c>
    </row>
    <row r="104" spans="1:19" ht="15.75" hidden="1" outlineLevel="1" thickBot="1" x14ac:dyDescent="0.3">
      <c r="B104" s="57" t="s">
        <v>161</v>
      </c>
      <c r="C104" s="175">
        <f>VLOOKUP(VLOOKUP($B104,VName,2,FALSE), Regression_q4er_adult!$J$7:$K$49, 2,FALSE)</f>
        <v>-0.33600000000000002</v>
      </c>
      <c r="D104" s="29">
        <f>VLOOKUP(VLOOKUP($B104, BTS!$E$2:$F$60, 2, FALSE), Transpose_Avg_q4er_adult!$O$1:$AA$52, 2,FALSE )</f>
        <v>5.5066750000000102E-2</v>
      </c>
      <c r="E104" s="29">
        <f>VLOOKUP(VLOOKUP($B104, BTS!$E$2:$F$60, 2, FALSE), Transpose_Avg_q4er_adult!$O$1:$AA$52, 3,FALSE )</f>
        <v>3.3461750000000012E-2</v>
      </c>
      <c r="F104" s="29">
        <f>VLOOKUP(VLOOKUP($B104, BTS!$E$2:$F$60, 2, FALSE), Transpose_Avg_q4er_adult!$O$1:$AA$52, 4,FALSE )</f>
        <v>3.3315000000000011E-2</v>
      </c>
      <c r="G104" s="29">
        <f>VLOOKUP(VLOOKUP($B104, BTS!$E$2:$F$60, 2, FALSE), Transpose_Avg_q4er_adult!$O$1:$AA$52, 5,FALSE )</f>
        <v>3.6889249999999985E-2</v>
      </c>
      <c r="H104" s="29">
        <f>VLOOKUP(VLOOKUP($B104, BTS!$E$2:$F$60, 2, FALSE), Transpose_Avg_q4er_adult!$O$1:$AA$52, 6,FALSE )</f>
        <v>2.7629999999999981E-2</v>
      </c>
      <c r="I104" s="29">
        <f>VLOOKUP(VLOOKUP($B104, BTS!$E$2:$F$60, 2, FALSE), Transpose_Avg_q4er_adult!$O$1:$AA$52, 7,FALSE )</f>
        <v>3.7146000000000005E-2</v>
      </c>
      <c r="J104" s="29">
        <f>VLOOKUP(VLOOKUP($B104, BTS!$E$2:$F$60, 2, FALSE), Transpose_Avg_q4er_adult!$O$1:$AA$52, 8,FALSE )</f>
        <v>4.0722249999999995E-2</v>
      </c>
      <c r="K104" s="29">
        <f>VLOOKUP(VLOOKUP($B104, BTS!$E$2:$F$60, 2, FALSE), Transpose_Avg_q4er_adult!$O$1:$AA$52, 9,FALSE )</f>
        <v>3.3026250000000028E-2</v>
      </c>
      <c r="L104" s="29">
        <f>VLOOKUP(VLOOKUP($B104, BTS!$E$2:$F$60, 2, FALSE), Transpose_Avg_q4er_adult!$O$1:$AA$52, 10,FALSE )</f>
        <v>3.1023499999999999E-2</v>
      </c>
      <c r="M104" s="29">
        <f>VLOOKUP(VLOOKUP($B104, BTS!$E$2:$F$60, 2, FALSE), Transpose_Avg_q4er_adult!$O$1:$AA$52, 11,FALSE )</f>
        <v>3.2326499999999987E-2</v>
      </c>
      <c r="N104" s="29">
        <f>VLOOKUP(VLOOKUP($B104, BTS!$E$2:$F$60, 2, FALSE), Transpose_Avg_q4er_adult!$O$1:$AA$52, 12,FALSE )</f>
        <v>3.2834250000000016E-2</v>
      </c>
      <c r="O104" s="111">
        <f>VLOOKUP(VLOOKUP($B104, BTS!$E$2:$F$60, 2, FALSE), Transpose_Avg_q4er_adult!$O$1:$AA$52, 13,FALSE )</f>
        <v>4.5481750000000015E-2</v>
      </c>
    </row>
    <row r="105" spans="1:19" hidden="1" outlineLevel="1" x14ac:dyDescent="0.25">
      <c r="B105" s="34" t="s">
        <v>163</v>
      </c>
      <c r="C105" s="35"/>
      <c r="D105" s="93">
        <f>VLOOKUP(INDEX(BTS!$A$3:$A$14, MATCH(D$11, BTS!$C$3:$C$14, 0), 1)&amp;".region", Regression_q4er_adult!$J$51:$K$62, 2,FALSE )</f>
        <v>2.0259999999999998</v>
      </c>
      <c r="E105" s="93">
        <f>VLOOKUP(INDEX(BTS!$A$3:$A$14, MATCH(E$11, BTS!$C$3:$C$14, 0), 1)&amp;".region", Regression_q4er_adult!$J$51:$K$62, 2,FALSE )</f>
        <v>1.8029999999999997</v>
      </c>
      <c r="F105" s="93">
        <f>VLOOKUP(INDEX(BTS!$A$3:$A$14, MATCH(F$11, BTS!$C$3:$C$14, 0), 1)&amp;".region", Regression_q4er_adult!$J$51:$K$62, 2,FALSE )</f>
        <v>1.9328999999999998</v>
      </c>
      <c r="G105" s="93">
        <f>VLOOKUP(INDEX(BTS!$A$3:$A$14, MATCH(G$11, BTS!$C$3:$C$14, 0), 1)&amp;".region", Regression_q4er_adult!$J$51:$K$62, 2,FALSE )</f>
        <v>1.9414999999999998</v>
      </c>
      <c r="H105" s="93">
        <f>VLOOKUP(INDEX(BTS!$A$3:$A$14, MATCH(H$11, BTS!$C$3:$C$14, 0), 1)&amp;".region", Regression_q4er_adult!$J$51:$K$62, 2,FALSE )</f>
        <v>1.7569999999999997</v>
      </c>
      <c r="I105" s="93">
        <f>VLOOKUP(INDEX(BTS!$A$3:$A$14, MATCH(I$11, BTS!$C$3:$C$14, 0), 1)&amp;".region", Regression_q4er_adult!$J$51:$K$62, 2,FALSE )</f>
        <v>2.0362999999999998</v>
      </c>
      <c r="J105" s="93">
        <f>VLOOKUP(INDEX(BTS!$A$3:$A$14, MATCH(J$11, BTS!$C$3:$C$14, 0), 1)&amp;".region", Regression_q4er_adult!$J$51:$K$62, 2,FALSE )</f>
        <v>2.0831999999999997</v>
      </c>
      <c r="K105" s="93">
        <f>VLOOKUP(INDEX(BTS!$A$3:$A$14, MATCH(K$11, BTS!$C$3:$C$14, 0), 1)&amp;".region", Regression_q4er_adult!$J$51:$K$62, 2,FALSE )</f>
        <v>2.1539999999999999</v>
      </c>
      <c r="L105" s="93">
        <f>VLOOKUP(INDEX(BTS!$A$3:$A$14, MATCH(L$11, BTS!$C$3:$C$14, 0), 1)&amp;".region", Regression_q4er_adult!$J$51:$K$62, 2,FALSE )</f>
        <v>1.7889999999999997</v>
      </c>
      <c r="M105" s="93">
        <f>VLOOKUP(INDEX(BTS!$A$3:$A$14, MATCH(M$11, BTS!$C$3:$C$14, 0), 1)&amp;".region", Regression_q4er_adult!$J$51:$K$62, 2,FALSE )</f>
        <v>2.0801999999999996</v>
      </c>
      <c r="N105" s="93">
        <f>VLOOKUP(INDEX(BTS!$A$3:$A$14, MATCH(N$11, BTS!$C$3:$C$14, 0), 1)&amp;".region", Regression_q4er_adult!$J$51:$K$62, 2,FALSE )</f>
        <v>1.8389999999999997</v>
      </c>
      <c r="O105" s="93">
        <f>VLOOKUP(INDEX(BTS!$A$3:$A$14, MATCH(O$11, BTS!$C$3:$C$14, 0), 1)&amp;".region", Regression_q4er_adult!$J$51:$K$62, 2,FALSE )</f>
        <v>1.6749999999999998</v>
      </c>
      <c r="S105" s="176"/>
    </row>
    <row r="106" spans="1:19" ht="15.75" hidden="1" outlineLevel="1" thickBot="1" x14ac:dyDescent="0.3">
      <c r="B106" s="36" t="s">
        <v>221</v>
      </c>
      <c r="C106" s="37"/>
      <c r="D106" s="38">
        <f>D105 - AVERAGE($D$105:$O$105)</f>
        <v>9.9574999999999969E-2</v>
      </c>
      <c r="E106" s="38">
        <f t="shared" ref="E106:O106" si="6">E105 - AVERAGE($D$105:$O$105)</f>
        <v>-0.12342500000000012</v>
      </c>
      <c r="F106" s="38">
        <f t="shared" si="6"/>
        <v>6.4750000000000085E-3</v>
      </c>
      <c r="G106" s="38">
        <f t="shared" si="6"/>
        <v>1.507499999999995E-2</v>
      </c>
      <c r="H106" s="38">
        <f t="shared" si="6"/>
        <v>-0.16942500000000016</v>
      </c>
      <c r="I106" s="38">
        <f t="shared" si="6"/>
        <v>0.10987499999999994</v>
      </c>
      <c r="J106" s="38">
        <f t="shared" si="6"/>
        <v>0.15677499999999989</v>
      </c>
      <c r="K106" s="38">
        <f t="shared" si="6"/>
        <v>0.22757500000000008</v>
      </c>
      <c r="L106" s="38">
        <f t="shared" si="6"/>
        <v>-0.13742500000000013</v>
      </c>
      <c r="M106" s="38">
        <f t="shared" si="6"/>
        <v>0.15377499999999977</v>
      </c>
      <c r="N106" s="38">
        <f t="shared" si="6"/>
        <v>-8.7425000000000086E-2</v>
      </c>
      <c r="O106" s="38">
        <f t="shared" si="6"/>
        <v>-0.25142500000000001</v>
      </c>
    </row>
    <row r="107" spans="1:19" ht="19.5" collapsed="1" thickBot="1" x14ac:dyDescent="0.3">
      <c r="B107" s="46" t="s">
        <v>213</v>
      </c>
      <c r="C107" s="39"/>
      <c r="D107" s="40"/>
      <c r="E107" s="39"/>
      <c r="F107" s="39"/>
      <c r="G107" s="39"/>
      <c r="H107" s="39"/>
      <c r="I107" s="39"/>
      <c r="J107" s="39"/>
      <c r="K107" s="39"/>
      <c r="L107" s="39"/>
      <c r="M107" s="39"/>
      <c r="N107" s="39"/>
      <c r="O107" s="47"/>
    </row>
    <row r="108" spans="1:19" ht="15.75" thickBot="1" x14ac:dyDescent="0.3"/>
    <row r="109" spans="1:19" ht="19.5" hidden="1" outlineLevel="1" thickBot="1" x14ac:dyDescent="0.3">
      <c r="A109" t="s">
        <v>223</v>
      </c>
      <c r="B109" s="46" t="s">
        <v>181</v>
      </c>
      <c r="C109" s="39"/>
      <c r="D109" s="40"/>
      <c r="E109" s="39"/>
      <c r="F109" s="39"/>
      <c r="G109" s="39"/>
      <c r="H109" s="39"/>
      <c r="I109" s="39"/>
      <c r="J109" s="39"/>
      <c r="K109" s="39"/>
      <c r="L109" s="39"/>
      <c r="M109" s="39"/>
      <c r="N109" s="39"/>
      <c r="O109" s="47"/>
    </row>
    <row r="110" spans="1:19" ht="15.75" hidden="1" outlineLevel="1" thickBot="1" x14ac:dyDescent="0.3">
      <c r="A110" t="s">
        <v>40</v>
      </c>
      <c r="B110" s="41" t="s">
        <v>219</v>
      </c>
      <c r="C110" s="42"/>
      <c r="D110" s="43">
        <v>2022</v>
      </c>
      <c r="E110" s="43">
        <v>2022</v>
      </c>
      <c r="F110" s="43">
        <v>2022</v>
      </c>
      <c r="G110" s="43">
        <v>2022</v>
      </c>
      <c r="H110" s="43">
        <v>2022</v>
      </c>
      <c r="I110" s="43">
        <v>2022</v>
      </c>
      <c r="J110" s="43">
        <v>2022</v>
      </c>
      <c r="K110" s="43">
        <v>2022</v>
      </c>
      <c r="L110" s="43">
        <v>2022</v>
      </c>
      <c r="M110" s="43">
        <v>2022</v>
      </c>
      <c r="N110" s="43">
        <v>2022</v>
      </c>
      <c r="O110" s="48">
        <v>2022</v>
      </c>
    </row>
    <row r="111" spans="1:19" ht="15.75" hidden="1" outlineLevel="1" thickBot="1" x14ac:dyDescent="0.3">
      <c r="B111" s="44" t="s">
        <v>220</v>
      </c>
      <c r="C111" s="45" t="s">
        <v>118</v>
      </c>
      <c r="D111" s="19" t="s">
        <v>87</v>
      </c>
      <c r="E111" s="25" t="s">
        <v>168</v>
      </c>
      <c r="F111" s="25" t="s">
        <v>77</v>
      </c>
      <c r="G111" s="25" t="s">
        <v>169</v>
      </c>
      <c r="H111" s="25" t="s">
        <v>170</v>
      </c>
      <c r="I111" s="25" t="s">
        <v>171</v>
      </c>
      <c r="J111" s="25" t="s">
        <v>172</v>
      </c>
      <c r="K111" s="25" t="s">
        <v>173</v>
      </c>
      <c r="L111" s="25" t="s">
        <v>174</v>
      </c>
      <c r="M111" s="25" t="s">
        <v>175</v>
      </c>
      <c r="N111" s="25" t="s">
        <v>176</v>
      </c>
      <c r="O111" s="26" t="s">
        <v>177</v>
      </c>
    </row>
    <row r="112" spans="1:19" ht="15.75" hidden="1" outlineLevel="1" thickBot="1" x14ac:dyDescent="0.3">
      <c r="B112" s="55" t="s">
        <v>119</v>
      </c>
      <c r="C112" s="28">
        <f>VLOOKUP(VLOOKUP($B112,VName,2,FALSE), Regression_me_adult!$J$7:$K$50, 2,FALSE)</f>
        <v>-4697</v>
      </c>
      <c r="D112" s="29">
        <f>VLOOKUP(VLOOKUP($B112, BTS!$E$2:$F$60, 2, FALSE), Transpose_Avg_me_adult!$O$1:$AA$52, 2,FALSE )</f>
        <v>0.51361724945672116</v>
      </c>
      <c r="E112" s="29">
        <f>VLOOKUP(VLOOKUP($B112, BTS!$E$2:$F$60, 2, FALSE), Transpose_Avg_me_adult!$O$1:$AA$52, 3,FALSE )</f>
        <v>0.55497084873199953</v>
      </c>
      <c r="F112" s="29">
        <f>VLOOKUP(VLOOKUP($B112, BTS!$E$2:$F$60, 2, FALSE), Transpose_Avg_me_adult!$O$1:$AA$52, 4,FALSE )</f>
        <v>0.52597222222222229</v>
      </c>
      <c r="G112" s="29">
        <f>VLOOKUP(VLOOKUP($B112, BTS!$E$2:$F$60, 2, FALSE), Transpose_Avg_me_adult!$O$1:$AA$52, 5,FALSE )</f>
        <v>0.40885991645242248</v>
      </c>
      <c r="H112" s="29">
        <f>VLOOKUP(VLOOKUP($B112, BTS!$E$2:$F$60, 2, FALSE), Transpose_Avg_me_adult!$O$1:$AA$52, 6,FALSE )</f>
        <v>0.48923913043478268</v>
      </c>
      <c r="I112" s="29">
        <f>VLOOKUP(VLOOKUP($B112, BTS!$E$2:$F$60, 2, FALSE), Transpose_Avg_me_adult!$O$1:$AA$52, 7,FALSE )</f>
        <v>0.54207261188836875</v>
      </c>
      <c r="J112" s="29">
        <f>VLOOKUP(VLOOKUP($B112, BTS!$E$2:$F$60, 2, FALSE), Transpose_Avg_me_adult!$O$1:$AA$52, 8,FALSE )</f>
        <v>0.75174825174825188</v>
      </c>
      <c r="K112" s="29">
        <f>VLOOKUP(VLOOKUP($B112, BTS!$E$2:$F$60, 2, FALSE), Transpose_Avg_me_adult!$O$1:$AA$52, 9,FALSE )</f>
        <v>0.44776943335788488</v>
      </c>
      <c r="L112" s="29">
        <f>VLOOKUP(VLOOKUP($B112, BTS!$E$2:$F$60, 2, FALSE), Transpose_Avg_me_adult!$O$1:$AA$52, 10,FALSE )</f>
        <v>0.6667364381650096</v>
      </c>
      <c r="M112" s="29">
        <f>VLOOKUP(VLOOKUP($B112, BTS!$E$2:$F$60, 2, FALSE), Transpose_Avg_me_adult!$O$1:$AA$52, 11,FALSE )</f>
        <v>0.55312241521918937</v>
      </c>
      <c r="N112" s="29">
        <f>VLOOKUP(VLOOKUP($B112, BTS!$E$2:$F$60, 2, FALSE), Transpose_Avg_me_adult!$O$1:$AA$52, 12,FALSE )</f>
        <v>0.4281648363067373</v>
      </c>
      <c r="O112" s="111">
        <f>VLOOKUP(VLOOKUP($B112, BTS!$E$2:$F$60, 2, FALSE), Transpose_Avg_me_adult!$O$1:$AA$52, 13,FALSE )</f>
        <v>0.49048888281392389</v>
      </c>
    </row>
    <row r="113" spans="2:15" ht="15.75" hidden="1" outlineLevel="1" thickBot="1" x14ac:dyDescent="0.3">
      <c r="B113" s="31" t="s">
        <v>120</v>
      </c>
      <c r="C113" s="28">
        <f>VLOOKUP(VLOOKUP($B113,VName,2,FALSE), Regression_me_adult!$J$7:$K$50, 2,FALSE)</f>
        <v>2384</v>
      </c>
      <c r="D113" s="29">
        <f>VLOOKUP(VLOOKUP($B113, BTS!$E$2:$F$60, 2, FALSE), Transpose_Avg_me_adult!$O$1:$AA$52, 2,FALSE )</f>
        <v>7.6376289657341223E-2</v>
      </c>
      <c r="E113" s="29">
        <f>VLOOKUP(VLOOKUP($B113, BTS!$E$2:$F$60, 2, FALSE), Transpose_Avg_me_adult!$O$1:$AA$52, 3,FALSE )</f>
        <v>8.2018605836625458E-2</v>
      </c>
      <c r="F113" s="29">
        <f>VLOOKUP(VLOOKUP($B113, BTS!$E$2:$F$60, 2, FALSE), Transpose_Avg_me_adult!$O$1:$AA$52, 4,FALSE )</f>
        <v>6.4435812931575645E-2</v>
      </c>
      <c r="G113" s="29">
        <f>VLOOKUP(VLOOKUP($B113, BTS!$E$2:$F$60, 2, FALSE), Transpose_Avg_me_adult!$O$1:$AA$52, 5,FALSE )</f>
        <v>0.10835724550189273</v>
      </c>
      <c r="H113" s="29">
        <f>VLOOKUP(VLOOKUP($B113, BTS!$E$2:$F$60, 2, FALSE), Transpose_Avg_me_adult!$O$1:$AA$52, 6,FALSE )</f>
        <v>8.6488801054018433E-2</v>
      </c>
      <c r="I113" s="29">
        <f>VLOOKUP(VLOOKUP($B113, BTS!$E$2:$F$60, 2, FALSE), Transpose_Avg_me_adult!$O$1:$AA$52, 7,FALSE )</f>
        <v>8.7841820190922404E-2</v>
      </c>
      <c r="J113" s="29">
        <f>VLOOKUP(VLOOKUP($B113, BTS!$E$2:$F$60, 2, FALSE), Transpose_Avg_me_adult!$O$1:$AA$52, 8,FALSE )</f>
        <v>9.1783216783216784E-2</v>
      </c>
      <c r="K113" s="29">
        <f>VLOOKUP(VLOOKUP($B113, BTS!$E$2:$F$60, 2, FALSE), Transpose_Avg_me_adult!$O$1:$AA$52, 9,FALSE )</f>
        <v>0.15677692859225423</v>
      </c>
      <c r="L113" s="29">
        <f>VLOOKUP(VLOOKUP($B113, BTS!$E$2:$F$60, 2, FALSE), Transpose_Avg_me_adult!$O$1:$AA$52, 10,FALSE )</f>
        <v>0.18173731030873885</v>
      </c>
      <c r="M113" s="29">
        <f>VLOOKUP(VLOOKUP($B113, BTS!$E$2:$F$60, 2, FALSE), Transpose_Avg_me_adult!$O$1:$AA$52, 11,FALSE )</f>
        <v>5.1290376290376284E-2</v>
      </c>
      <c r="N113" s="29">
        <f>VLOOKUP(VLOOKUP($B113, BTS!$E$2:$F$60, 2, FALSE), Transpose_Avg_me_adult!$O$1:$AA$52, 12,FALSE )</f>
        <v>0.11894360462806916</v>
      </c>
      <c r="O113" s="111">
        <f>VLOOKUP(VLOOKUP($B113, BTS!$E$2:$F$60, 2, FALSE), Transpose_Avg_me_adult!$O$1:$AA$52, 13,FALSE )</f>
        <v>0.13142047870724743</v>
      </c>
    </row>
    <row r="114" spans="2:15" ht="15.75" hidden="1" outlineLevel="1" thickBot="1" x14ac:dyDescent="0.3">
      <c r="B114" s="31" t="s">
        <v>121</v>
      </c>
      <c r="C114" s="28">
        <f>VLOOKUP(VLOOKUP($B114,VName,2,FALSE), Regression_me_adult!$J$7:$K$50, 2,FALSE)</f>
        <v>4064</v>
      </c>
      <c r="D114" s="29">
        <f>VLOOKUP(VLOOKUP($B114, BTS!$E$2:$F$60, 2, FALSE), Transpose_Avg_me_adult!$O$1:$AA$52, 2,FALSE )</f>
        <v>0.59497653519116567</v>
      </c>
      <c r="E114" s="29">
        <f>VLOOKUP(VLOOKUP($B114, BTS!$E$2:$F$60, 2, FALSE), Transpose_Avg_me_adult!$O$1:$AA$52, 3,FALSE )</f>
        <v>0.57280011469351344</v>
      </c>
      <c r="F114" s="29">
        <f>VLOOKUP(VLOOKUP($B114, BTS!$E$2:$F$60, 2, FALSE), Transpose_Avg_me_adult!$O$1:$AA$52, 4,FALSE )</f>
        <v>0.35208725674827368</v>
      </c>
      <c r="G114" s="29">
        <f>VLOOKUP(VLOOKUP($B114, BTS!$E$2:$F$60, 2, FALSE), Transpose_Avg_me_adult!$O$1:$AA$52, 5,FALSE )</f>
        <v>0.55505672835606412</v>
      </c>
      <c r="H114" s="29">
        <f>VLOOKUP(VLOOKUP($B114, BTS!$E$2:$F$60, 2, FALSE), Transpose_Avg_me_adult!$O$1:$AA$52, 6,FALSE )</f>
        <v>0.53821054750402575</v>
      </c>
      <c r="I114" s="29">
        <f>VLOOKUP(VLOOKUP($B114, BTS!$E$2:$F$60, 2, FALSE), Transpose_Avg_me_adult!$O$1:$AA$52, 7,FALSE )</f>
        <v>0.42703389454373297</v>
      </c>
      <c r="J114" s="29">
        <f>VLOOKUP(VLOOKUP($B114, BTS!$E$2:$F$60, 2, FALSE), Transpose_Avg_me_adult!$O$1:$AA$52, 8,FALSE )</f>
        <v>0.53409090909090906</v>
      </c>
      <c r="K114" s="29">
        <f>VLOOKUP(VLOOKUP($B114, BTS!$E$2:$F$60, 2, FALSE), Transpose_Avg_me_adult!$O$1:$AA$52, 9,FALSE )</f>
        <v>0.4391392622209313</v>
      </c>
      <c r="L114" s="29">
        <f>VLOOKUP(VLOOKUP($B114, BTS!$E$2:$F$60, 2, FALSE), Transpose_Avg_me_adult!$O$1:$AA$52, 10,FALSE )</f>
        <v>0.53955259026687596</v>
      </c>
      <c r="M114" s="29">
        <f>VLOOKUP(VLOOKUP($B114, BTS!$E$2:$F$60, 2, FALSE), Transpose_Avg_me_adult!$O$1:$AA$52, 11,FALSE )</f>
        <v>0.57147073356750766</v>
      </c>
      <c r="N114" s="29">
        <f>VLOOKUP(VLOOKUP($B114, BTS!$E$2:$F$60, 2, FALSE), Transpose_Avg_me_adult!$O$1:$AA$52, 12,FALSE )</f>
        <v>0.51651222450618217</v>
      </c>
      <c r="O114" s="111">
        <f>VLOOKUP(VLOOKUP($B114, BTS!$E$2:$F$60, 2, FALSE), Transpose_Avg_me_adult!$O$1:$AA$52, 13,FALSE )</f>
        <v>0.62179545592612839</v>
      </c>
    </row>
    <row r="115" spans="2:15" ht="15.75" hidden="1" outlineLevel="1" thickBot="1" x14ac:dyDescent="0.3">
      <c r="B115" s="31" t="s">
        <v>122</v>
      </c>
      <c r="C115" s="28">
        <f>VLOOKUP(VLOOKUP($B115,VName,2,FALSE), Regression_me_adult!$J$7:$K$50, 2,FALSE)</f>
        <v>2732</v>
      </c>
      <c r="D115" s="29">
        <f>VLOOKUP(VLOOKUP($B115, BTS!$E$2:$F$60, 2, FALSE), Transpose_Avg_me_adult!$O$1:$AA$52, 2,FALSE )</f>
        <v>0.17223703891852229</v>
      </c>
      <c r="E115" s="29">
        <f>VLOOKUP(VLOOKUP($B115, BTS!$E$2:$F$60, 2, FALSE), Transpose_Avg_me_adult!$O$1:$AA$52, 3,FALSE )</f>
        <v>0.1503297438511533</v>
      </c>
      <c r="F115" s="29">
        <f>VLOOKUP(VLOOKUP($B115, BTS!$E$2:$F$60, 2, FALSE), Transpose_Avg_me_adult!$O$1:$AA$52, 4,FALSE )</f>
        <v>0.24243251726302575</v>
      </c>
      <c r="G115" s="29">
        <f>VLOOKUP(VLOOKUP($B115, BTS!$E$2:$F$60, 2, FALSE), Transpose_Avg_me_adult!$O$1:$AA$52, 5,FALSE )</f>
        <v>0.15768332038852789</v>
      </c>
      <c r="H115" s="29">
        <f>VLOOKUP(VLOOKUP($B115, BTS!$E$2:$F$60, 2, FALSE), Transpose_Avg_me_adult!$O$1:$AA$52, 6,FALSE )</f>
        <v>0.20767274191187235</v>
      </c>
      <c r="I115" s="29">
        <f>VLOOKUP(VLOOKUP($B115, BTS!$E$2:$F$60, 2, FALSE), Transpose_Avg_me_adult!$O$1:$AA$52, 7,FALSE )</f>
        <v>0.1903211995094298</v>
      </c>
      <c r="J115" s="29">
        <f>VLOOKUP(VLOOKUP($B115, BTS!$E$2:$F$60, 2, FALSE), Transpose_Avg_me_adult!$O$1:$AA$52, 8,FALSE )</f>
        <v>8.7412587412587422E-2</v>
      </c>
      <c r="K115" s="29">
        <f>VLOOKUP(VLOOKUP($B115, BTS!$E$2:$F$60, 2, FALSE), Transpose_Avg_me_adult!$O$1:$AA$52, 9,FALSE )</f>
        <v>0.1373810898483592</v>
      </c>
      <c r="L115" s="29">
        <f>VLOOKUP(VLOOKUP($B115, BTS!$E$2:$F$60, 2, FALSE), Transpose_Avg_me_adult!$O$1:$AA$52, 10,FALSE )</f>
        <v>0.11262558869701726</v>
      </c>
      <c r="M115" s="29">
        <f>VLOOKUP(VLOOKUP($B115, BTS!$E$2:$F$60, 2, FALSE), Transpose_Avg_me_adult!$O$1:$AA$52, 11,FALSE )</f>
        <v>0.17259487824003952</v>
      </c>
      <c r="N115" s="29">
        <f>VLOOKUP(VLOOKUP($B115, BTS!$E$2:$F$60, 2, FALSE), Transpose_Avg_me_adult!$O$1:$AA$52, 12,FALSE )</f>
        <v>0.1841204306612419</v>
      </c>
      <c r="O115" s="111">
        <f>VLOOKUP(VLOOKUP($B115, BTS!$E$2:$F$60, 2, FALSE), Transpose_Avg_me_adult!$O$1:$AA$52, 13,FALSE )</f>
        <v>0.14932264139481199</v>
      </c>
    </row>
    <row r="116" spans="2:15" ht="15.75" hidden="1" outlineLevel="1" thickBot="1" x14ac:dyDescent="0.3">
      <c r="B116" s="31" t="s">
        <v>123</v>
      </c>
      <c r="C116" s="28">
        <f>VLOOKUP(VLOOKUP($B116,VName,2,FALSE), Regression_me_adult!$J$7:$K$50, 2,FALSE)</f>
        <v>-0.84699999999999998</v>
      </c>
      <c r="D116" s="29">
        <f>VLOOKUP(VLOOKUP($B116, BTS!$E$2:$F$60, 2, FALSE), Transpose_Avg_me_adult!$O$1:$AA$52, 2,FALSE )</f>
        <v>6.5487025815321467E-2</v>
      </c>
      <c r="E116" s="29">
        <f>VLOOKUP(VLOOKUP($B116, BTS!$E$2:$F$60, 2, FALSE), Transpose_Avg_me_adult!$O$1:$AA$52, 3,FALSE )</f>
        <v>9.6362463361794326E-2</v>
      </c>
      <c r="F116" s="29">
        <f>VLOOKUP(VLOOKUP($B116, BTS!$E$2:$F$60, 2, FALSE), Transpose_Avg_me_adult!$O$1:$AA$52, 4,FALSE )</f>
        <v>0.17386534839924669</v>
      </c>
      <c r="G116" s="29">
        <f>VLOOKUP(VLOOKUP($B116, BTS!$E$2:$F$60, 2, FALSE), Transpose_Avg_me_adult!$O$1:$AA$52, 5,FALSE )</f>
        <v>7.0030577637703983E-2</v>
      </c>
      <c r="H116" s="29">
        <f>VLOOKUP(VLOOKUP($B116, BTS!$E$2:$F$60, 2, FALSE), Transpose_Avg_me_adult!$O$1:$AA$52, 6,FALSE )</f>
        <v>9.1601156492460839E-2</v>
      </c>
      <c r="I116" s="29">
        <f>VLOOKUP(VLOOKUP($B116, BTS!$E$2:$F$60, 2, FALSE), Transpose_Avg_me_adult!$O$1:$AA$52, 7,FALSE )</f>
        <v>0.1380081707282233</v>
      </c>
      <c r="J116" s="29">
        <f>VLOOKUP(VLOOKUP($B116, BTS!$E$2:$F$60, 2, FALSE), Transpose_Avg_me_adult!$O$1:$AA$52, 8,FALSE )</f>
        <v>6.4685314685314688E-2</v>
      </c>
      <c r="K116" s="29">
        <f>VLOOKUP(VLOOKUP($B116, BTS!$E$2:$F$60, 2, FALSE), Transpose_Avg_me_adult!$O$1:$AA$52, 9,FALSE )</f>
        <v>5.259732191190368E-2</v>
      </c>
      <c r="L116" s="29">
        <f>VLOOKUP(VLOOKUP($B116, BTS!$E$2:$F$60, 2, FALSE), Transpose_Avg_me_adult!$O$1:$AA$52, 10,FALSE )</f>
        <v>6.3708355136926562E-2</v>
      </c>
      <c r="M116" s="29">
        <f>VLOOKUP(VLOOKUP($B116, BTS!$E$2:$F$60, 2, FALSE), Transpose_Avg_me_adult!$O$1:$AA$52, 11,FALSE )</f>
        <v>0.12531742451097289</v>
      </c>
      <c r="N116" s="29">
        <f>VLOOKUP(VLOOKUP($B116, BTS!$E$2:$F$60, 2, FALSE), Transpose_Avg_me_adult!$O$1:$AA$52, 12,FALSE )</f>
        <v>6.1137115982613538E-2</v>
      </c>
      <c r="O116" s="111">
        <f>VLOOKUP(VLOOKUP($B116, BTS!$E$2:$F$60, 2, FALSE), Transpose_Avg_me_adult!$O$1:$AA$52, 13,FALSE )</f>
        <v>5.8558866411518133E-2</v>
      </c>
    </row>
    <row r="117" spans="2:15" ht="15.75" hidden="1" outlineLevel="1" thickBot="1" x14ac:dyDescent="0.3">
      <c r="B117" s="31" t="s">
        <v>124</v>
      </c>
      <c r="C117" s="28">
        <f>VLOOKUP(VLOOKUP($B117,VName,2,FALSE), Regression_me_adult!$J$7:$K$50, 2,FALSE)</f>
        <v>-630.5</v>
      </c>
      <c r="D117" s="29">
        <f>VLOOKUP(VLOOKUP($B117, BTS!$E$2:$F$60, 2, FALSE), Transpose_Avg_me_adult!$O$1:$AA$52, 2,FALSE )</f>
        <v>6.8840941253311083E-2</v>
      </c>
      <c r="E117" s="29">
        <f>VLOOKUP(VLOOKUP($B117, BTS!$E$2:$F$60, 2, FALSE), Transpose_Avg_me_adult!$O$1:$AA$52, 3,FALSE )</f>
        <v>9.4251784121320251E-2</v>
      </c>
      <c r="F117" s="29">
        <f>VLOOKUP(VLOOKUP($B117, BTS!$E$2:$F$60, 2, FALSE), Transpose_Avg_me_adult!$O$1:$AA$52, 4,FALSE )</f>
        <v>0.1495841180163214</v>
      </c>
      <c r="G117" s="29">
        <f>VLOOKUP(VLOOKUP($B117, BTS!$E$2:$F$60, 2, FALSE), Transpose_Avg_me_adult!$O$1:$AA$52, 5,FALSE )</f>
        <v>8.4772073614948346E-2</v>
      </c>
      <c r="H117" s="29">
        <f>VLOOKUP(VLOOKUP($B117, BTS!$E$2:$F$60, 2, FALSE), Transpose_Avg_me_adult!$O$1:$AA$52, 6,FALSE )</f>
        <v>7.0871029131898702E-2</v>
      </c>
      <c r="I117" s="29">
        <f>VLOOKUP(VLOOKUP($B117, BTS!$E$2:$F$60, 2, FALSE), Transpose_Avg_me_adult!$O$1:$AA$52, 7,FALSE )</f>
        <v>0.13245436743177116</v>
      </c>
      <c r="J117" s="29">
        <f>VLOOKUP(VLOOKUP($B117, BTS!$E$2:$F$60, 2, FALSE), Transpose_Avg_me_adult!$O$1:$AA$52, 8,FALSE )</f>
        <v>1.9230769230769232E-2</v>
      </c>
      <c r="K117" s="29">
        <f>VLOOKUP(VLOOKUP($B117, BTS!$E$2:$F$60, 2, FALSE), Transpose_Avg_me_adult!$O$1:$AA$52, 9,FALSE )</f>
        <v>7.4133486224571943E-2</v>
      </c>
      <c r="L117" s="29">
        <f>VLOOKUP(VLOOKUP($B117, BTS!$E$2:$F$60, 2, FALSE), Transpose_Avg_me_adult!$O$1:$AA$52, 10,FALSE )</f>
        <v>4.6967992325135183E-2</v>
      </c>
      <c r="M117" s="29">
        <f>VLOOKUP(VLOOKUP($B117, BTS!$E$2:$F$60, 2, FALSE), Transpose_Avg_me_adult!$O$1:$AA$52, 11,FALSE )</f>
        <v>7.9326587391103515E-2</v>
      </c>
      <c r="N117" s="29">
        <f>VLOOKUP(VLOOKUP($B117, BTS!$E$2:$F$60, 2, FALSE), Transpose_Avg_me_adult!$O$1:$AA$52, 12,FALSE )</f>
        <v>5.7278588867326036E-2</v>
      </c>
      <c r="O117" s="111">
        <f>VLOOKUP(VLOOKUP($B117, BTS!$E$2:$F$60, 2, FALSE), Transpose_Avg_me_adult!$O$1:$AA$52, 13,FALSE )</f>
        <v>3.8902557560294024E-2</v>
      </c>
    </row>
    <row r="118" spans="2:15" ht="15.75" hidden="1" outlineLevel="1" thickBot="1" x14ac:dyDescent="0.3">
      <c r="B118" s="31" t="s">
        <v>125</v>
      </c>
      <c r="C118" s="28">
        <f>VLOOKUP(VLOOKUP($B118,VName,2,FALSE), Regression_me_adult!$J$7:$K$50, 2,FALSE)</f>
        <v>14535</v>
      </c>
      <c r="D118" s="29">
        <f>VLOOKUP(VLOOKUP($B118, BTS!$E$2:$F$60, 2, FALSE), Transpose_Avg_me_adult!$O$1:$AA$52, 2,FALSE )</f>
        <v>0.44946574218545265</v>
      </c>
      <c r="E118" s="29">
        <f>VLOOKUP(VLOOKUP($B118, BTS!$E$2:$F$60, 2, FALSE), Transpose_Avg_me_adult!$O$1:$AA$52, 3,FALSE )</f>
        <v>0.3484134063973493</v>
      </c>
      <c r="F118" s="29">
        <f>VLOOKUP(VLOOKUP($B118, BTS!$E$2:$F$60, 2, FALSE), Transpose_Avg_me_adult!$O$1:$AA$52, 4,FALSE )</f>
        <v>0.14056497175141244</v>
      </c>
      <c r="G118" s="29">
        <f>VLOOKUP(VLOOKUP($B118, BTS!$E$2:$F$60, 2, FALSE), Transpose_Avg_me_adult!$O$1:$AA$52, 5,FALSE )</f>
        <v>0.14509173291311195</v>
      </c>
      <c r="H118" s="29">
        <f>VLOOKUP(VLOOKUP($B118, BTS!$E$2:$F$60, 2, FALSE), Transpose_Avg_me_adult!$O$1:$AA$52, 6,FALSE )</f>
        <v>0.36467080222515003</v>
      </c>
      <c r="I118" s="29">
        <f>VLOOKUP(VLOOKUP($B118, BTS!$E$2:$F$60, 2, FALSE), Transpose_Avg_me_adult!$O$1:$AA$52, 7,FALSE )</f>
        <v>0.10917349941433591</v>
      </c>
      <c r="J118" s="29">
        <f>VLOOKUP(VLOOKUP($B118, BTS!$E$2:$F$60, 2, FALSE), Transpose_Avg_me_adult!$O$1:$AA$52, 8,FALSE )</f>
        <v>0.12587412587412589</v>
      </c>
      <c r="K118" s="29">
        <f>VLOOKUP(VLOOKUP($B118, BTS!$E$2:$F$60, 2, FALSE), Transpose_Avg_me_adult!$O$1:$AA$52, 9,FALSE )</f>
        <v>8.286901055747431E-2</v>
      </c>
      <c r="L118" s="29">
        <f>VLOOKUP(VLOOKUP($B118, BTS!$E$2:$F$60, 2, FALSE), Transpose_Avg_me_adult!$O$1:$AA$52, 10,FALSE )</f>
        <v>2.5833333333333333E-2</v>
      </c>
      <c r="M118" s="29">
        <f>VLOOKUP(VLOOKUP($B118, BTS!$E$2:$F$60, 2, FALSE), Transpose_Avg_me_adult!$O$1:$AA$52, 11,FALSE )</f>
        <v>0.26127420966130643</v>
      </c>
      <c r="N118" s="29">
        <f>VLOOKUP(VLOOKUP($B118, BTS!$E$2:$F$60, 2, FALSE), Transpose_Avg_me_adult!$O$1:$AA$52, 12,FALSE )</f>
        <v>0.17585462310402941</v>
      </c>
      <c r="O118" s="111">
        <f>VLOOKUP(VLOOKUP($B118, BTS!$E$2:$F$60, 2, FALSE), Transpose_Avg_me_adult!$O$1:$AA$52, 13,FALSE )</f>
        <v>0.84397591276350159</v>
      </c>
    </row>
    <row r="119" spans="2:15" ht="15.75" hidden="1" outlineLevel="1" thickBot="1" x14ac:dyDescent="0.3">
      <c r="B119" s="56" t="s">
        <v>126</v>
      </c>
      <c r="C119" s="28">
        <f>VLOOKUP(VLOOKUP($B119,VName,2,FALSE), Regression_me_adult!$J$7:$K$50, 2,FALSE)</f>
        <v>14195</v>
      </c>
      <c r="D119" s="29">
        <f>VLOOKUP(VLOOKUP($B119, BTS!$E$2:$F$60, 2, FALSE), Transpose_Avg_me_adult!$O$1:$AA$52, 2,FALSE )</f>
        <v>0.43167335937846474</v>
      </c>
      <c r="E119" s="29">
        <f>VLOOKUP(VLOOKUP($B119, BTS!$E$2:$F$60, 2, FALSE), Transpose_Avg_me_adult!$O$1:$AA$52, 3,FALSE )</f>
        <v>0.53809099018733275</v>
      </c>
      <c r="F119" s="29">
        <f>VLOOKUP(VLOOKUP($B119, BTS!$E$2:$F$60, 2, FALSE), Transpose_Avg_me_adult!$O$1:$AA$52, 4,FALSE )</f>
        <v>0.78409526051475209</v>
      </c>
      <c r="G119" s="29">
        <f>VLOOKUP(VLOOKUP($B119, BTS!$E$2:$F$60, 2, FALSE), Transpose_Avg_me_adult!$O$1:$AA$52, 5,FALSE )</f>
        <v>0.76113946607525407</v>
      </c>
      <c r="H119" s="29">
        <f>VLOOKUP(VLOOKUP($B119, BTS!$E$2:$F$60, 2, FALSE), Transpose_Avg_me_adult!$O$1:$AA$52, 6,FALSE )</f>
        <v>0.55932239057239053</v>
      </c>
      <c r="I119" s="29">
        <f>VLOOKUP(VLOOKUP($B119, BTS!$E$2:$F$60, 2, FALSE), Transpose_Avg_me_adult!$O$1:$AA$52, 7,FALSE )</f>
        <v>0.83020756384146666</v>
      </c>
      <c r="J119" s="29">
        <f>VLOOKUP(VLOOKUP($B119, BTS!$E$2:$F$60, 2, FALSE), Transpose_Avg_me_adult!$O$1:$AA$52, 8,FALSE )</f>
        <v>0.77097902097902105</v>
      </c>
      <c r="K119" s="29">
        <f>VLOOKUP(VLOOKUP($B119, BTS!$E$2:$F$60, 2, FALSE), Transpose_Avg_me_adult!$O$1:$AA$52, 9,FALSE )</f>
        <v>0.85213365549926734</v>
      </c>
      <c r="L119" s="29">
        <f>VLOOKUP(VLOOKUP($B119, BTS!$E$2:$F$60, 2, FALSE), Transpose_Avg_me_adult!$O$1:$AA$52, 10,FALSE )</f>
        <v>0.94934720041862897</v>
      </c>
      <c r="M119" s="29">
        <f>VLOOKUP(VLOOKUP($B119, BTS!$E$2:$F$60, 2, FALSE), Transpose_Avg_me_adult!$O$1:$AA$52, 11,FALSE )</f>
        <v>0.68028315770251258</v>
      </c>
      <c r="N119" s="29">
        <f>VLOOKUP(VLOOKUP($B119, BTS!$E$2:$F$60, 2, FALSE), Transpose_Avg_me_adult!$O$1:$AA$52, 12,FALSE )</f>
        <v>0.75431440590084486</v>
      </c>
      <c r="O119" s="111">
        <f>VLOOKUP(VLOOKUP($B119, BTS!$E$2:$F$60, 2, FALSE), Transpose_Avg_me_adult!$O$1:$AA$52, 13,FALSE )</f>
        <v>6.4683190571654212E-2</v>
      </c>
    </row>
    <row r="120" spans="2:15" ht="15.75" hidden="1" outlineLevel="1" thickBot="1" x14ac:dyDescent="0.3">
      <c r="B120" s="31" t="s">
        <v>127</v>
      </c>
      <c r="C120" s="28">
        <f>VLOOKUP(VLOOKUP($B120,VName,2,FALSE), Regression_me_adult!$J$7:$K$50, 2,FALSE)</f>
        <v>17950</v>
      </c>
      <c r="D120" s="29">
        <f>VLOOKUP(VLOOKUP($B120, BTS!$E$2:$F$60, 2, FALSE), Transpose_Avg_me_adult!$O$1:$AA$52, 2,FALSE )</f>
        <v>9.3650340078457933E-2</v>
      </c>
      <c r="E120" s="29">
        <f>VLOOKUP(VLOOKUP($B120, BTS!$E$2:$F$60, 2, FALSE), Transpose_Avg_me_adult!$O$1:$AA$52, 3,FALSE )</f>
        <v>8.4023352873709711E-2</v>
      </c>
      <c r="F120" s="29">
        <f>VLOOKUP(VLOOKUP($B120, BTS!$E$2:$F$60, 2, FALSE), Transpose_Avg_me_adult!$O$1:$AA$52, 4,FALSE )</f>
        <v>5.6252354048964226E-2</v>
      </c>
      <c r="G120" s="29">
        <f>VLOOKUP(VLOOKUP($B120, BTS!$E$2:$F$60, 2, FALSE), Transpose_Avg_me_adult!$O$1:$AA$52, 5,FALSE )</f>
        <v>8.1422161234781354E-2</v>
      </c>
      <c r="H120" s="29">
        <f>VLOOKUP(VLOOKUP($B120, BTS!$E$2:$F$60, 2, FALSE), Transpose_Avg_me_adult!$O$1:$AA$52, 6,FALSE )</f>
        <v>6.2876043039086518E-2</v>
      </c>
      <c r="I120" s="29">
        <f>VLOOKUP(VLOOKUP($B120, BTS!$E$2:$F$60, 2, FALSE), Transpose_Avg_me_adult!$O$1:$AA$52, 7,FALSE )</f>
        <v>4.0915950826663841E-2</v>
      </c>
      <c r="J120" s="29">
        <f>VLOOKUP(VLOOKUP($B120, BTS!$E$2:$F$60, 2, FALSE), Transpose_Avg_me_adult!$O$1:$AA$52, 8,FALSE )</f>
        <v>8.3916083916083919E-2</v>
      </c>
      <c r="K120" s="29">
        <f>VLOOKUP(VLOOKUP($B120, BTS!$E$2:$F$60, 2, FALSE), Transpose_Avg_me_adult!$O$1:$AA$52, 9,FALSE )</f>
        <v>5.126394860545877E-2</v>
      </c>
      <c r="L120" s="29">
        <f>VLOOKUP(VLOOKUP($B120, BTS!$E$2:$F$60, 2, FALSE), Transpose_Avg_me_adult!$O$1:$AA$52, 10,FALSE )</f>
        <v>2.4819466248037676E-2</v>
      </c>
      <c r="M120" s="29">
        <f>VLOOKUP(VLOOKUP($B120, BTS!$E$2:$F$60, 2, FALSE), Transpose_Avg_me_adult!$O$1:$AA$52, 11,FALSE )</f>
        <v>3.6825002954035208E-2</v>
      </c>
      <c r="N120" s="29">
        <f>VLOOKUP(VLOOKUP($B120, BTS!$E$2:$F$60, 2, FALSE), Transpose_Avg_me_adult!$O$1:$AA$52, 12,FALSE )</f>
        <v>5.6316426354345764E-2</v>
      </c>
      <c r="O120" s="111">
        <f>VLOOKUP(VLOOKUP($B120, BTS!$E$2:$F$60, 2, FALSE), Transpose_Avg_me_adult!$O$1:$AA$52, 13,FALSE )</f>
        <v>7.0507563331510842E-2</v>
      </c>
    </row>
    <row r="121" spans="2:15" ht="15.75" hidden="1" outlineLevel="1" thickBot="1" x14ac:dyDescent="0.3">
      <c r="B121" s="31" t="s">
        <v>128</v>
      </c>
      <c r="C121" s="28">
        <f>VLOOKUP(VLOOKUP($B121,VName,2,FALSE), Regression_me_adult!$J$7:$K$50, 2,FALSE)</f>
        <v>1639</v>
      </c>
      <c r="D121" s="29">
        <f>VLOOKUP(VLOOKUP($B121, BTS!$E$2:$F$60, 2, FALSE), Transpose_Avg_me_adult!$O$1:$AA$52, 2,FALSE )</f>
        <v>0.10874749527276832</v>
      </c>
      <c r="E121" s="29">
        <f>VLOOKUP(VLOOKUP($B121, BTS!$E$2:$F$60, 2, FALSE), Transpose_Avg_me_adult!$O$1:$AA$52, 3,FALSE )</f>
        <v>7.1139448196763086E-2</v>
      </c>
      <c r="F121" s="29">
        <f>VLOOKUP(VLOOKUP($B121, BTS!$E$2:$F$60, 2, FALSE), Transpose_Avg_me_adult!$O$1:$AA$52, 4,FALSE )</f>
        <v>5.0800376647834267E-2</v>
      </c>
      <c r="G121" s="29">
        <f>VLOOKUP(VLOOKUP($B121, BTS!$E$2:$F$60, 2, FALSE), Transpose_Avg_me_adult!$O$1:$AA$52, 5,FALSE )</f>
        <v>4.7555330112951509E-2</v>
      </c>
      <c r="H121" s="29">
        <f>VLOOKUP(VLOOKUP($B121, BTS!$E$2:$F$60, 2, FALSE), Transpose_Avg_me_adult!$O$1:$AA$52, 6,FALSE )</f>
        <v>3.8448982579417361E-2</v>
      </c>
      <c r="I121" s="29">
        <f>VLOOKUP(VLOOKUP($B121, BTS!$E$2:$F$60, 2, FALSE), Transpose_Avg_me_adult!$O$1:$AA$52, 7,FALSE )</f>
        <v>1.5481880889801281E-2</v>
      </c>
      <c r="J121" s="29">
        <f>VLOOKUP(VLOOKUP($B121, BTS!$E$2:$F$60, 2, FALSE), Transpose_Avg_me_adult!$O$1:$AA$52, 8,FALSE )</f>
        <v>3.0594405594405596E-2</v>
      </c>
      <c r="K121" s="29">
        <f>VLOOKUP(VLOOKUP($B121, BTS!$E$2:$F$60, 2, FALSE), Transpose_Avg_me_adult!$O$1:$AA$52, 9,FALSE )</f>
        <v>3.2310800245925302E-2</v>
      </c>
      <c r="L121" s="29">
        <f>VLOOKUP(VLOOKUP($B121, BTS!$E$2:$F$60, 2, FALSE), Transpose_Avg_me_adult!$O$1:$AA$52, 10,FALSE )</f>
        <v>1.8888888888888889E-2</v>
      </c>
      <c r="M121" s="29">
        <f>VLOOKUP(VLOOKUP($B121, BTS!$E$2:$F$60, 2, FALSE), Transpose_Avg_me_adult!$O$1:$AA$52, 11,FALSE )</f>
        <v>2.8760486825002953E-2</v>
      </c>
      <c r="N121" s="29">
        <f>VLOOKUP(VLOOKUP($B121, BTS!$E$2:$F$60, 2, FALSE), Transpose_Avg_me_adult!$O$1:$AA$52, 12,FALSE )</f>
        <v>3.6038079359810245E-2</v>
      </c>
      <c r="O121" s="111">
        <f>VLOOKUP(VLOOKUP($B121, BTS!$E$2:$F$60, 2, FALSE), Transpose_Avg_me_adult!$O$1:$AA$52, 13,FALSE )</f>
        <v>1.6129032258064516E-2</v>
      </c>
    </row>
    <row r="122" spans="2:15" ht="15.75" hidden="1" outlineLevel="1" thickBot="1" x14ac:dyDescent="0.3">
      <c r="B122" s="31" t="s">
        <v>129</v>
      </c>
      <c r="C122" s="28">
        <f>VLOOKUP(VLOOKUP($B122,VName,2,FALSE), Regression_me_adult!$J$7:$K$50, 2,FALSE)</f>
        <v>-1215</v>
      </c>
      <c r="D122" s="29">
        <f>VLOOKUP(VLOOKUP($B122, BTS!$E$2:$F$60, 2, FALSE), Transpose_Avg_me_adult!$O$1:$AA$52, 2,FALSE )</f>
        <v>0.56394236002757725</v>
      </c>
      <c r="E122" s="29">
        <f>VLOOKUP(VLOOKUP($B122, BTS!$E$2:$F$60, 2, FALSE), Transpose_Avg_me_adult!$O$1:$AA$52, 3,FALSE )</f>
        <v>0.58551994392761564</v>
      </c>
      <c r="F122" s="29">
        <f>VLOOKUP(VLOOKUP($B122, BTS!$E$2:$F$60, 2, FALSE), Transpose_Avg_me_adult!$O$1:$AA$52, 4,FALSE )</f>
        <v>0.48047394852479597</v>
      </c>
      <c r="G122" s="29">
        <f>VLOOKUP(VLOOKUP($B122, BTS!$E$2:$F$60, 2, FALSE), Transpose_Avg_me_adult!$O$1:$AA$52, 5,FALSE )</f>
        <v>0.60422846322875767</v>
      </c>
      <c r="H122" s="29">
        <f>VLOOKUP(VLOOKUP($B122, BTS!$E$2:$F$60, 2, FALSE), Transpose_Avg_me_adult!$O$1:$AA$52, 6,FALSE )</f>
        <v>0.53788537549407112</v>
      </c>
      <c r="I122" s="29">
        <f>VLOOKUP(VLOOKUP($B122, BTS!$E$2:$F$60, 2, FALSE), Transpose_Avg_me_adult!$O$1:$AA$52, 7,FALSE )</f>
        <v>0.59922359333485697</v>
      </c>
      <c r="J122" s="29">
        <f>VLOOKUP(VLOOKUP($B122, BTS!$E$2:$F$60, 2, FALSE), Transpose_Avg_me_adult!$O$1:$AA$52, 8,FALSE )</f>
        <v>0.62325174825174823</v>
      </c>
      <c r="K122" s="29">
        <f>VLOOKUP(VLOOKUP($B122, BTS!$E$2:$F$60, 2, FALSE), Transpose_Avg_me_adult!$O$1:$AA$52, 9,FALSE )</f>
        <v>0.72334178800122295</v>
      </c>
      <c r="L122" s="29">
        <f>VLOOKUP(VLOOKUP($B122, BTS!$E$2:$F$60, 2, FALSE), Transpose_Avg_me_adult!$O$1:$AA$52, 10,FALSE )</f>
        <v>0.77461582068724932</v>
      </c>
      <c r="M122" s="29">
        <f>VLOOKUP(VLOOKUP($B122, BTS!$E$2:$F$60, 2, FALSE), Transpose_Avg_me_adult!$O$1:$AA$52, 11,FALSE )</f>
        <v>0.62167859022697736</v>
      </c>
      <c r="N122" s="29">
        <f>VLOOKUP(VLOOKUP($B122, BTS!$E$2:$F$60, 2, FALSE), Transpose_Avg_me_adult!$O$1:$AA$52, 12,FALSE )</f>
        <v>0.55575765410346767</v>
      </c>
      <c r="O122" s="111">
        <f>VLOOKUP(VLOOKUP($B122, BTS!$E$2:$F$60, 2, FALSE), Transpose_Avg_me_adult!$O$1:$AA$52, 13,FALSE )</f>
        <v>0.57742542980377864</v>
      </c>
    </row>
    <row r="123" spans="2:15" ht="15.75" hidden="1" outlineLevel="1" thickBot="1" x14ac:dyDescent="0.3">
      <c r="B123" s="31" t="s">
        <v>130</v>
      </c>
      <c r="C123" s="28">
        <f>VLOOKUP(VLOOKUP($B123,VName,2,FALSE), Regression_me_adult!$J$7:$K$50, 2,FALSE)</f>
        <v>-1599</v>
      </c>
      <c r="D123" s="29">
        <f>VLOOKUP(VLOOKUP($B123, BTS!$E$2:$F$60, 2, FALSE), Transpose_Avg_me_adult!$O$1:$AA$52, 2,FALSE )</f>
        <v>0.13266310461192352</v>
      </c>
      <c r="E123" s="29">
        <f>VLOOKUP(VLOOKUP($B123, BTS!$E$2:$F$60, 2, FALSE), Transpose_Avg_me_adult!$O$1:$AA$52, 3,FALSE )</f>
        <v>9.8027112272205938E-2</v>
      </c>
      <c r="F123" s="29">
        <f>VLOOKUP(VLOOKUP($B123, BTS!$E$2:$F$60, 2, FALSE), Transpose_Avg_me_adult!$O$1:$AA$52, 4,FALSE )</f>
        <v>0.10151522284996861</v>
      </c>
      <c r="G123" s="29">
        <f>VLOOKUP(VLOOKUP($B123, BTS!$E$2:$F$60, 2, FALSE), Transpose_Avg_me_adult!$O$1:$AA$52, 5,FALSE )</f>
        <v>0.14124276000943048</v>
      </c>
      <c r="H123" s="29">
        <f>VLOOKUP(VLOOKUP($B123, BTS!$E$2:$F$60, 2, FALSE), Transpose_Avg_me_adult!$O$1:$AA$52, 6,FALSE )</f>
        <v>7.8512113892548682E-2</v>
      </c>
      <c r="I123" s="29">
        <f>VLOOKUP(VLOOKUP($B123, BTS!$E$2:$F$60, 2, FALSE), Transpose_Avg_me_adult!$O$1:$AA$52, 7,FALSE )</f>
        <v>0.12182388830957347</v>
      </c>
      <c r="J123" s="29">
        <f>VLOOKUP(VLOOKUP($B123, BTS!$E$2:$F$60, 2, FALSE), Transpose_Avg_me_adult!$O$1:$AA$52, 8,FALSE )</f>
        <v>0.11800699300699301</v>
      </c>
      <c r="K123" s="29">
        <f>VLOOKUP(VLOOKUP($B123, BTS!$E$2:$F$60, 2, FALSE), Transpose_Avg_me_adult!$O$1:$AA$52, 9,FALSE )</f>
        <v>8.1335682995406791E-2</v>
      </c>
      <c r="L123" s="29">
        <f>VLOOKUP(VLOOKUP($B123, BTS!$E$2:$F$60, 2, FALSE), Transpose_Avg_me_adult!$O$1:$AA$52, 10,FALSE )</f>
        <v>7.1725972440258148E-2</v>
      </c>
      <c r="M123" s="29">
        <f>VLOOKUP(VLOOKUP($B123, BTS!$E$2:$F$60, 2, FALSE), Transpose_Avg_me_adult!$O$1:$AA$52, 11,FALSE )</f>
        <v>0.15206809319712544</v>
      </c>
      <c r="N123" s="29">
        <f>VLOOKUP(VLOOKUP($B123, BTS!$E$2:$F$60, 2, FALSE), Transpose_Avg_me_adult!$O$1:$AA$52, 12,FALSE )</f>
        <v>9.8665780745507276E-2</v>
      </c>
      <c r="O123" s="111">
        <f>VLOOKUP(VLOOKUP($B123, BTS!$E$2:$F$60, 2, FALSE), Transpose_Avg_me_adult!$O$1:$AA$52, 13,FALSE )</f>
        <v>0.2581898122835794</v>
      </c>
    </row>
    <row r="124" spans="2:15" ht="15.75" hidden="1" outlineLevel="1" thickBot="1" x14ac:dyDescent="0.3">
      <c r="B124" s="56" t="s">
        <v>131</v>
      </c>
      <c r="C124" s="28">
        <f>VLOOKUP(VLOOKUP($B124,VName,2,FALSE), Regression_me_adult!$J$7:$K$50, 2,FALSE)</f>
        <v>-3205</v>
      </c>
      <c r="D124" s="29">
        <f>VLOOKUP(VLOOKUP($B124, BTS!$E$2:$F$60, 2, FALSE), Transpose_Avg_me_adult!$O$1:$AA$52, 2,FALSE )</f>
        <v>8.6906475400252398E-2</v>
      </c>
      <c r="E124" s="29">
        <f>VLOOKUP(VLOOKUP($B124, BTS!$E$2:$F$60, 2, FALSE), Transpose_Avg_me_adult!$O$1:$AA$52, 3,FALSE )</f>
        <v>3.050210271441315E-2</v>
      </c>
      <c r="F124" s="29">
        <f>VLOOKUP(VLOOKUP($B124, BTS!$E$2:$F$60, 2, FALSE), Transpose_Avg_me_adult!$O$1:$AA$52, 4,FALSE )</f>
        <v>9.1093848085373505E-2</v>
      </c>
      <c r="G124" s="29">
        <f>VLOOKUP(VLOOKUP($B124, BTS!$E$2:$F$60, 2, FALSE), Transpose_Avg_me_adult!$O$1:$AA$52, 5,FALSE )</f>
        <v>2.9870103725144186E-2</v>
      </c>
      <c r="H124" s="29">
        <f>VLOOKUP(VLOOKUP($B124, BTS!$E$2:$F$60, 2, FALSE), Transpose_Avg_me_adult!$O$1:$AA$52, 6,FALSE )</f>
        <v>9.0903784219001624E-2</v>
      </c>
      <c r="I124" s="29">
        <f>VLOOKUP(VLOOKUP($B124, BTS!$E$2:$F$60, 2, FALSE), Transpose_Avg_me_adult!$O$1:$AA$52, 7,FALSE )</f>
        <v>4.4093471835067198E-2</v>
      </c>
      <c r="J124" s="29">
        <f>VLOOKUP(VLOOKUP($B124, BTS!$E$2:$F$60, 2, FALSE), Transpose_Avg_me_adult!$O$1:$AA$52, 8,FALSE )</f>
        <v>2.2727272727272728E-2</v>
      </c>
      <c r="K124" s="29">
        <f>VLOOKUP(VLOOKUP($B124, BTS!$E$2:$F$60, 2, FALSE), Transpose_Avg_me_adult!$O$1:$AA$52, 9,FALSE )</f>
        <v>2.0753190004104537E-2</v>
      </c>
      <c r="L124" s="29">
        <f>VLOOKUP(VLOOKUP($B124, BTS!$E$2:$F$60, 2, FALSE), Transpose_Avg_me_adult!$O$1:$AA$52, 10,FALSE )</f>
        <v>4.0935374149659864E-2</v>
      </c>
      <c r="M124" s="29">
        <f>VLOOKUP(VLOOKUP($B124, BTS!$E$2:$F$60, 2, FALSE), Transpose_Avg_me_adult!$O$1:$AA$52, 11,FALSE )</f>
        <v>3.4438142502658628E-2</v>
      </c>
      <c r="N124" s="29">
        <f>VLOOKUP(VLOOKUP($B124, BTS!$E$2:$F$60, 2, FALSE), Transpose_Avg_me_adult!$O$1:$AA$52, 12,FALSE )</f>
        <v>4.8190094635389182E-2</v>
      </c>
      <c r="O124" s="111">
        <f>VLOOKUP(VLOOKUP($B124, BTS!$E$2:$F$60, 2, FALSE), Transpose_Avg_me_adult!$O$1:$AA$52, 13,FALSE )</f>
        <v>5.0384241540611135E-2</v>
      </c>
    </row>
    <row r="125" spans="2:15" ht="15.75" hidden="1" outlineLevel="1" thickBot="1" x14ac:dyDescent="0.3">
      <c r="B125" s="31" t="s">
        <v>132</v>
      </c>
      <c r="C125" s="28">
        <f>VLOOKUP(VLOOKUP($B125,VName,2,FALSE), Regression_me_adult!$J$7:$K$50, 2,FALSE)</f>
        <v>-2453</v>
      </c>
      <c r="D125" s="29">
        <f>VLOOKUP(VLOOKUP($B125, BTS!$E$2:$F$60, 2, FALSE), Transpose_Avg_me_adult!$O$1:$AA$52, 2,FALSE )</f>
        <v>5.429412049300289E-2</v>
      </c>
      <c r="E125" s="29">
        <f>VLOOKUP(VLOOKUP($B125, BTS!$E$2:$F$60, 2, FALSE), Transpose_Avg_me_adult!$O$1:$AA$52, 3,FALSE )</f>
        <v>6.368675927105899E-2</v>
      </c>
      <c r="F125" s="29">
        <f>VLOOKUP(VLOOKUP($B125, BTS!$E$2:$F$60, 2, FALSE), Transpose_Avg_me_adult!$O$1:$AA$52, 4,FALSE )</f>
        <v>0.11173964218455745</v>
      </c>
      <c r="G125" s="29">
        <f>VLOOKUP(VLOOKUP($B125, BTS!$E$2:$F$60, 2, FALSE), Transpose_Avg_me_adult!$O$1:$AA$52, 5,FALSE )</f>
        <v>0.10640301448967698</v>
      </c>
      <c r="H125" s="29">
        <f>VLOOKUP(VLOOKUP($B125, BTS!$E$2:$F$60, 2, FALSE), Transpose_Avg_me_adult!$O$1:$AA$52, 6,FALSE )</f>
        <v>8.8160591421460988E-2</v>
      </c>
      <c r="I125" s="29">
        <f>VLOOKUP(VLOOKUP($B125, BTS!$E$2:$F$60, 2, FALSE), Transpose_Avg_me_adult!$O$1:$AA$52, 7,FALSE )</f>
        <v>5.6827055129968447E-2</v>
      </c>
      <c r="J125" s="29">
        <f>VLOOKUP(VLOOKUP($B125, BTS!$E$2:$F$60, 2, FALSE), Transpose_Avg_me_adult!$O$1:$AA$52, 8,FALSE )</f>
        <v>0.10314685314685315</v>
      </c>
      <c r="K125" s="29">
        <f>VLOOKUP(VLOOKUP($B125, BTS!$E$2:$F$60, 2, FALSE), Transpose_Avg_me_adult!$O$1:$AA$52, 9,FALSE )</f>
        <v>3.5402349867063782E-2</v>
      </c>
      <c r="L125" s="29">
        <f>VLOOKUP(VLOOKUP($B125, BTS!$E$2:$F$60, 2, FALSE), Transpose_Avg_me_adult!$O$1:$AA$52, 10,FALSE )</f>
        <v>5.3708355136926567E-2</v>
      </c>
      <c r="M125" s="29">
        <f>VLOOKUP(VLOOKUP($B125, BTS!$E$2:$F$60, 2, FALSE), Transpose_Avg_me_adult!$O$1:$AA$52, 11,FALSE )</f>
        <v>5.7710031903580289E-2</v>
      </c>
      <c r="N125" s="29">
        <f>VLOOKUP(VLOOKUP($B125, BTS!$E$2:$F$60, 2, FALSE), Transpose_Avg_me_adult!$O$1:$AA$52, 12,FALSE )</f>
        <v>7.9893384459992389E-2</v>
      </c>
      <c r="O125" s="111">
        <f>VLOOKUP(VLOOKUP($B125, BTS!$E$2:$F$60, 2, FALSE), Transpose_Avg_me_adult!$O$1:$AA$52, 13,FALSE )</f>
        <v>6.2386094404957168E-2</v>
      </c>
    </row>
    <row r="126" spans="2:15" ht="15.75" hidden="1" outlineLevel="1" thickBot="1" x14ac:dyDescent="0.3">
      <c r="B126" s="31" t="s">
        <v>133</v>
      </c>
      <c r="C126" s="28">
        <f>VLOOKUP(VLOOKUP($B126,VName,2,FALSE), Regression_me_adult!$J$7:$K$50, 2,FALSE)</f>
        <v>-9937</v>
      </c>
      <c r="D126" s="29">
        <f>VLOOKUP(VLOOKUP($B126, BTS!$E$2:$F$60, 2, FALSE), Transpose_Avg_me_adult!$O$1:$AA$52, 2,FALSE )</f>
        <v>8.124841249682499E-2</v>
      </c>
      <c r="E126" s="29">
        <f>VLOOKUP(VLOOKUP($B126, BTS!$E$2:$F$60, 2, FALSE), Transpose_Avg_me_adult!$O$1:$AA$52, 3,FALSE )</f>
        <v>5.1398623677838665E-2</v>
      </c>
      <c r="F126" s="29">
        <f>VLOOKUP(VLOOKUP($B126, BTS!$E$2:$F$60, 2, FALSE), Transpose_Avg_me_adult!$O$1:$AA$52, 4,FALSE )</f>
        <v>0.14440991839296924</v>
      </c>
      <c r="G126" s="29">
        <f>VLOOKUP(VLOOKUP($B126, BTS!$E$2:$F$60, 2, FALSE), Transpose_Avg_me_adult!$O$1:$AA$52, 5,FALSE )</f>
        <v>5.0648555165793877E-2</v>
      </c>
      <c r="H126" s="29">
        <f>VLOOKUP(VLOOKUP($B126, BTS!$E$2:$F$60, 2, FALSE), Transpose_Avg_me_adult!$O$1:$AA$52, 6,FALSE )</f>
        <v>0.10761857707509882</v>
      </c>
      <c r="I126" s="29">
        <f>VLOOKUP(VLOOKUP($B126, BTS!$E$2:$F$60, 2, FALSE), Transpose_Avg_me_adult!$O$1:$AA$52, 7,FALSE )</f>
        <v>7.3567584513164169E-2</v>
      </c>
      <c r="J126" s="29">
        <f>VLOOKUP(VLOOKUP($B126, BTS!$E$2:$F$60, 2, FALSE), Transpose_Avg_me_adult!$O$1:$AA$52, 8,FALSE )</f>
        <v>4.5454545454545456E-2</v>
      </c>
      <c r="K126" s="29">
        <f>VLOOKUP(VLOOKUP($B126, BTS!$E$2:$F$60, 2, FALSE), Transpose_Avg_me_adult!$O$1:$AA$52, 9,FALSE )</f>
        <v>2.7421042066693442E-2</v>
      </c>
      <c r="L126" s="29">
        <f>VLOOKUP(VLOOKUP($B126, BTS!$E$2:$F$60, 2, FALSE), Transpose_Avg_me_adult!$O$1:$AA$52, 10,FALSE )</f>
        <v>1.7046485260770974E-2</v>
      </c>
      <c r="M126" s="29">
        <f>VLOOKUP(VLOOKUP($B126, BTS!$E$2:$F$60, 2, FALSE), Transpose_Avg_me_adult!$O$1:$AA$52, 11,FALSE )</f>
        <v>7.3285048285048282E-2</v>
      </c>
      <c r="N126" s="29">
        <f>VLOOKUP(VLOOKUP($B126, BTS!$E$2:$F$60, 2, FALSE), Transpose_Avg_me_adult!$O$1:$AA$52, 12,FALSE )</f>
        <v>5.3712259687679106E-2</v>
      </c>
      <c r="O126" s="111">
        <f>VLOOKUP(VLOOKUP($B126, BTS!$E$2:$F$60, 2, FALSE), Transpose_Avg_me_adult!$O$1:$AA$52, 13,FALSE )</f>
        <v>3.2368173258003771E-2</v>
      </c>
    </row>
    <row r="127" spans="2:15" ht="15.75" hidden="1" outlineLevel="1" thickBot="1" x14ac:dyDescent="0.3">
      <c r="B127" s="31" t="s">
        <v>134</v>
      </c>
      <c r="C127" s="28">
        <f>VLOOKUP(VLOOKUP($B127,VName,2,FALSE), Regression_me_adult!$J$7:$K$50, 2,FALSE)</f>
        <v>-1413</v>
      </c>
      <c r="D127" s="29">
        <f>VLOOKUP(VLOOKUP($B127, BTS!$E$2:$F$60, 2, FALSE), Transpose_Avg_me_adult!$O$1:$AA$52, 2,FALSE )</f>
        <v>1.638656055089888E-2</v>
      </c>
      <c r="E127" s="29">
        <f>VLOOKUP(VLOOKUP($B127, BTS!$E$2:$F$60, 2, FALSE), Transpose_Avg_me_adult!$O$1:$AA$52, 3,FALSE )</f>
        <v>2.5234962406015034E-2</v>
      </c>
      <c r="F127" s="29">
        <f>VLOOKUP(VLOOKUP($B127, BTS!$E$2:$F$60, 2, FALSE), Transpose_Avg_me_adult!$O$1:$AA$52, 4,FALSE )</f>
        <v>1.123901443816698E-2</v>
      </c>
      <c r="G127" s="29">
        <f>VLOOKUP(VLOOKUP($B127, BTS!$E$2:$F$60, 2, FALSE), Transpose_Avg_me_adult!$O$1:$AA$52, 5,FALSE )</f>
        <v>1.3711202580932251E-2</v>
      </c>
      <c r="H127" s="29">
        <f>VLOOKUP(VLOOKUP($B127, BTS!$E$2:$F$60, 2, FALSE), Transpose_Avg_me_adult!$O$1:$AA$52, 6,FALSE )</f>
        <v>4.5371834284877767E-2</v>
      </c>
      <c r="I127" s="29">
        <f>VLOOKUP(VLOOKUP($B127, BTS!$E$2:$F$60, 2, FALSE), Transpose_Avg_me_adult!$O$1:$AA$52, 7,FALSE )</f>
        <v>2.0727145581399146E-2</v>
      </c>
      <c r="J127" s="29">
        <f>VLOOKUP(VLOOKUP($B127, BTS!$E$2:$F$60, 2, FALSE), Transpose_Avg_me_adult!$O$1:$AA$52, 8,FALSE )</f>
        <v>0</v>
      </c>
      <c r="K127" s="29">
        <f>VLOOKUP(VLOOKUP($B127, BTS!$E$2:$F$60, 2, FALSE), Transpose_Avg_me_adult!$O$1:$AA$52, 9,FALSE )</f>
        <v>1.0222206742825299E-2</v>
      </c>
      <c r="L127" s="29">
        <f>VLOOKUP(VLOOKUP($B127, BTS!$E$2:$F$60, 2, FALSE), Transpose_Avg_me_adult!$O$1:$AA$52, 10,FALSE )</f>
        <v>5.1020408163265302E-3</v>
      </c>
      <c r="M127" s="29">
        <f>VLOOKUP(VLOOKUP($B127, BTS!$E$2:$F$60, 2, FALSE), Transpose_Avg_me_adult!$O$1:$AA$52, 11,FALSE )</f>
        <v>1.4285714285714285E-2</v>
      </c>
      <c r="N127" s="29">
        <f>VLOOKUP(VLOOKUP($B127, BTS!$E$2:$F$60, 2, FALSE), Transpose_Avg_me_adult!$O$1:$AA$52, 12,FALSE )</f>
        <v>2.0090133079686091E-2</v>
      </c>
      <c r="O127" s="111">
        <f>VLOOKUP(VLOOKUP($B127, BTS!$E$2:$F$60, 2, FALSE), Transpose_Avg_me_adult!$O$1:$AA$52, 13,FALSE )</f>
        <v>1.5008960573476702E-2</v>
      </c>
    </row>
    <row r="128" spans="2:15" ht="15.75" hidden="1" outlineLevel="1" thickBot="1" x14ac:dyDescent="0.3">
      <c r="B128" s="56" t="s">
        <v>135</v>
      </c>
      <c r="C128" s="28">
        <f>VLOOKUP(VLOOKUP($B128,VName,2,FALSE), Regression_me_adult!$J$7:$K$50, 2,FALSE)</f>
        <v>27835</v>
      </c>
      <c r="D128" s="29">
        <f>VLOOKUP(VLOOKUP($B128, BTS!$E$2:$F$60, 2, FALSE), Transpose_Avg_me_adult!$O$1:$AA$52, 2,FALSE )</f>
        <v>6.1607722421794051E-3</v>
      </c>
      <c r="E128" s="29">
        <f>VLOOKUP(VLOOKUP($B128, BTS!$E$2:$F$60, 2, FALSE), Transpose_Avg_me_adult!$O$1:$AA$52, 3,FALSE )</f>
        <v>0</v>
      </c>
      <c r="F128" s="29">
        <f>VLOOKUP(VLOOKUP($B128, BTS!$E$2:$F$60, 2, FALSE), Transpose_Avg_me_adult!$O$1:$AA$52, 4,FALSE )</f>
        <v>0</v>
      </c>
      <c r="G128" s="29">
        <f>VLOOKUP(VLOOKUP($B128, BTS!$E$2:$F$60, 2, FALSE), Transpose_Avg_me_adult!$O$1:$AA$52, 5,FALSE )</f>
        <v>5.10256674569632E-3</v>
      </c>
      <c r="H128" s="29">
        <f>VLOOKUP(VLOOKUP($B128, BTS!$E$2:$F$60, 2, FALSE), Transpose_Avg_me_adult!$O$1:$AA$52, 6,FALSE )</f>
        <v>3.6231884057971015E-3</v>
      </c>
      <c r="I128" s="29">
        <f>VLOOKUP(VLOOKUP($B128, BTS!$E$2:$F$60, 2, FALSE), Transpose_Avg_me_adult!$O$1:$AA$52, 7,FALSE )</f>
        <v>0</v>
      </c>
      <c r="J128" s="29">
        <f>VLOOKUP(VLOOKUP($B128, BTS!$E$2:$F$60, 2, FALSE), Transpose_Avg_me_adult!$O$1:$AA$52, 8,FALSE )</f>
        <v>0</v>
      </c>
      <c r="K128" s="29">
        <f>VLOOKUP(VLOOKUP($B128, BTS!$E$2:$F$60, 2, FALSE), Transpose_Avg_me_adult!$O$1:$AA$52, 9,FALSE )</f>
        <v>0</v>
      </c>
      <c r="L128" s="29">
        <f>VLOOKUP(VLOOKUP($B128, BTS!$E$2:$F$60, 2, FALSE), Transpose_Avg_me_adult!$O$1:$AA$52, 10,FALSE )</f>
        <v>0</v>
      </c>
      <c r="M128" s="29">
        <f>VLOOKUP(VLOOKUP($B128, BTS!$E$2:$F$60, 2, FALSE), Transpose_Avg_me_adult!$O$1:$AA$52, 11,FALSE )</f>
        <v>1.1363636363636364E-2</v>
      </c>
      <c r="N128" s="29">
        <f>VLOOKUP(VLOOKUP($B128, BTS!$E$2:$F$60, 2, FALSE), Transpose_Avg_me_adult!$O$1:$AA$52, 12,FALSE )</f>
        <v>4.1883004499826924E-3</v>
      </c>
      <c r="O128" s="111">
        <f>VLOOKUP(VLOOKUP($B128, BTS!$E$2:$F$60, 2, FALSE), Transpose_Avg_me_adult!$O$1:$AA$52, 13,FALSE )</f>
        <v>4.2372881355932203E-3</v>
      </c>
    </row>
    <row r="129" spans="2:15" ht="15.75" hidden="1" outlineLevel="1" thickBot="1" x14ac:dyDescent="0.3">
      <c r="B129" s="56" t="s">
        <v>136</v>
      </c>
      <c r="C129" s="28">
        <f>VLOOKUP(VLOOKUP($B129,VName,2,FALSE), Regression_me_adult!$J$7:$K$50, 2,FALSE)</f>
        <v>6071</v>
      </c>
      <c r="D129" s="29">
        <f>VLOOKUP(VLOOKUP($B129, BTS!$E$2:$F$60, 2, FALSE), Transpose_Avg_me_adult!$O$1:$AA$52, 2,FALSE )</f>
        <v>3.7508668271304793E-2</v>
      </c>
      <c r="E129" s="29">
        <f>VLOOKUP(VLOOKUP($B129, BTS!$E$2:$F$60, 2, FALSE), Transpose_Avg_me_adult!$O$1:$AA$52, 3,FALSE )</f>
        <v>3.1590894609404868E-2</v>
      </c>
      <c r="F129" s="29">
        <f>VLOOKUP(VLOOKUP($B129, BTS!$E$2:$F$60, 2, FALSE), Transpose_Avg_me_adult!$O$1:$AA$52, 4,FALSE )</f>
        <v>4.8313716258631512E-2</v>
      </c>
      <c r="G129" s="29">
        <f>VLOOKUP(VLOOKUP($B129, BTS!$E$2:$F$60, 2, FALSE), Transpose_Avg_me_adult!$O$1:$AA$52, 5,FALSE )</f>
        <v>3.6574013498659422E-2</v>
      </c>
      <c r="H129" s="29">
        <f>VLOOKUP(VLOOKUP($B129, BTS!$E$2:$F$60, 2, FALSE), Transpose_Avg_me_adult!$O$1:$AA$52, 6,FALSE )</f>
        <v>1.6261528326745718E-2</v>
      </c>
      <c r="I129" s="29">
        <f>VLOOKUP(VLOOKUP($B129, BTS!$E$2:$F$60, 2, FALSE), Transpose_Avg_me_adult!$O$1:$AA$52, 7,FALSE )</f>
        <v>4.2924675333950967E-2</v>
      </c>
      <c r="J129" s="29">
        <f>VLOOKUP(VLOOKUP($B129, BTS!$E$2:$F$60, 2, FALSE), Transpose_Avg_me_adult!$O$1:$AA$52, 8,FALSE )</f>
        <v>3.0594405594405596E-2</v>
      </c>
      <c r="K129" s="29">
        <f>VLOOKUP(VLOOKUP($B129, BTS!$E$2:$F$60, 2, FALSE), Transpose_Avg_me_adult!$O$1:$AA$52, 9,FALSE )</f>
        <v>5.0675675675675678E-3</v>
      </c>
      <c r="L129" s="29">
        <f>VLOOKUP(VLOOKUP($B129, BTS!$E$2:$F$60, 2, FALSE), Transpose_Avg_me_adult!$O$1:$AA$52, 10,FALSE )</f>
        <v>1.010204081632653E-2</v>
      </c>
      <c r="M129" s="29">
        <f>VLOOKUP(VLOOKUP($B129, BTS!$E$2:$F$60, 2, FALSE), Transpose_Avg_me_adult!$O$1:$AA$52, 11,FALSE )</f>
        <v>9.7298937621518269E-2</v>
      </c>
      <c r="N129" s="29">
        <f>VLOOKUP(VLOOKUP($B129, BTS!$E$2:$F$60, 2, FALSE), Transpose_Avg_me_adult!$O$1:$AA$52, 12,FALSE )</f>
        <v>1.9445206946643291E-2</v>
      </c>
      <c r="O129" s="111">
        <f>VLOOKUP(VLOOKUP($B129, BTS!$E$2:$F$60, 2, FALSE), Transpose_Avg_me_adult!$O$1:$AA$52, 13,FALSE )</f>
        <v>2.077638053581192E-2</v>
      </c>
    </row>
    <row r="130" spans="2:15" ht="15.75" hidden="1" outlineLevel="1" thickBot="1" x14ac:dyDescent="0.3">
      <c r="B130" s="56" t="s">
        <v>137</v>
      </c>
      <c r="C130" s="28">
        <f>VLOOKUP(VLOOKUP($B130,VName,2,FALSE), Regression_me_adult!$J$7:$K$50, 2,FALSE)</f>
        <v>2837</v>
      </c>
      <c r="D130" s="29">
        <f>VLOOKUP(VLOOKUP($B130, BTS!$E$2:$F$60, 2, FALSE), Transpose_Avg_me_adult!$O$1:$AA$52, 2,FALSE )</f>
        <v>4.9923195084485405E-3</v>
      </c>
      <c r="E130" s="29">
        <f>VLOOKUP(VLOOKUP($B130, BTS!$E$2:$F$60, 2, FALSE), Transpose_Avg_me_adult!$O$1:$AA$52, 3,FALSE )</f>
        <v>0</v>
      </c>
      <c r="F130" s="29">
        <f>VLOOKUP(VLOOKUP($B130, BTS!$E$2:$F$60, 2, FALSE), Transpose_Avg_me_adult!$O$1:$AA$52, 4,FALSE )</f>
        <v>5.4519774011299437E-3</v>
      </c>
      <c r="G130" s="29">
        <f>VLOOKUP(VLOOKUP($B130, BTS!$E$2:$F$60, 2, FALSE), Transpose_Avg_me_adult!$O$1:$AA$52, 5,FALSE )</f>
        <v>4.768825506403852E-3</v>
      </c>
      <c r="H130" s="29">
        <f>VLOOKUP(VLOOKUP($B130, BTS!$E$2:$F$60, 2, FALSE), Transpose_Avg_me_adult!$O$1:$AA$52, 6,FALSE )</f>
        <v>0</v>
      </c>
      <c r="I130" s="29">
        <f>VLOOKUP(VLOOKUP($B130, BTS!$E$2:$F$60, 2, FALSE), Transpose_Avg_me_adult!$O$1:$AA$52, 7,FALSE )</f>
        <v>6.633317909485309E-2</v>
      </c>
      <c r="J130" s="29">
        <f>VLOOKUP(VLOOKUP($B130, BTS!$E$2:$F$60, 2, FALSE), Transpose_Avg_me_adult!$O$1:$AA$52, 8,FALSE )</f>
        <v>0</v>
      </c>
      <c r="K130" s="29">
        <f>VLOOKUP(VLOOKUP($B130, BTS!$E$2:$F$60, 2, FALSE), Transpose_Avg_me_adult!$O$1:$AA$52, 9,FALSE )</f>
        <v>2.5773195876288659E-3</v>
      </c>
      <c r="L130" s="29">
        <f>VLOOKUP(VLOOKUP($B130, BTS!$E$2:$F$60, 2, FALSE), Transpose_Avg_me_adult!$O$1:$AA$52, 10,FALSE )</f>
        <v>0</v>
      </c>
      <c r="M130" s="29">
        <f>VLOOKUP(VLOOKUP($B130, BTS!$E$2:$F$60, 2, FALSE), Transpose_Avg_me_adult!$O$1:$AA$52, 11,FALSE )</f>
        <v>0</v>
      </c>
      <c r="N130" s="29">
        <f>VLOOKUP(VLOOKUP($B130, BTS!$E$2:$F$60, 2, FALSE), Transpose_Avg_me_adult!$O$1:$AA$52, 12,FALSE )</f>
        <v>8.5739293759823868E-3</v>
      </c>
      <c r="O130" s="111">
        <f>VLOOKUP(VLOOKUP($B130, BTS!$E$2:$F$60, 2, FALSE), Transpose_Avg_me_adult!$O$1:$AA$52, 13,FALSE )</f>
        <v>0</v>
      </c>
    </row>
    <row r="131" spans="2:15" ht="15.75" hidden="1" outlineLevel="1" thickBot="1" x14ac:dyDescent="0.3">
      <c r="B131" s="31" t="s">
        <v>138</v>
      </c>
      <c r="C131" s="28">
        <f>VLOOKUP(VLOOKUP($B131,VName,2,FALSE), Regression_me_adult!$J$7:$K$50, 2,FALSE)</f>
        <v>4517</v>
      </c>
      <c r="D131" s="29">
        <f>VLOOKUP(VLOOKUP($B131, BTS!$E$2:$F$60, 2, FALSE), Transpose_Avg_me_adult!$O$1:$AA$52, 2,FALSE )</f>
        <v>0.31149659719954359</v>
      </c>
      <c r="E131" s="29">
        <f>VLOOKUP(VLOOKUP($B131, BTS!$E$2:$F$60, 2, FALSE), Transpose_Avg_me_adult!$O$1:$AA$52, 3,FALSE )</f>
        <v>0.30001115075825158</v>
      </c>
      <c r="F131" s="29">
        <f>VLOOKUP(VLOOKUP($B131, BTS!$E$2:$F$60, 2, FALSE), Transpose_Avg_me_adult!$O$1:$AA$52, 4,FALSE )</f>
        <v>0.21112994350282485</v>
      </c>
      <c r="G131" s="29">
        <f>VLOOKUP(VLOOKUP($B131, BTS!$E$2:$F$60, 2, FALSE), Transpose_Avg_me_adult!$O$1:$AA$52, 5,FALSE )</f>
        <v>0.44353457742949842</v>
      </c>
      <c r="H131" s="29">
        <f>VLOOKUP(VLOOKUP($B131, BTS!$E$2:$F$60, 2, FALSE), Transpose_Avg_me_adult!$O$1:$AA$52, 6,FALSE )</f>
        <v>0.43668551456594934</v>
      </c>
      <c r="I131" s="29">
        <f>VLOOKUP(VLOOKUP($B131, BTS!$E$2:$F$60, 2, FALSE), Transpose_Avg_me_adult!$O$1:$AA$52, 7,FALSE )</f>
        <v>0.20032484460515632</v>
      </c>
      <c r="J131" s="29">
        <f>VLOOKUP(VLOOKUP($B131, BTS!$E$2:$F$60, 2, FALSE), Transpose_Avg_me_adult!$O$1:$AA$52, 8,FALSE )</f>
        <v>0.53409090909090906</v>
      </c>
      <c r="K131" s="29">
        <f>VLOOKUP(VLOOKUP($B131, BTS!$E$2:$F$60, 2, FALSE), Transpose_Avg_me_adult!$O$1:$AA$52, 9,FALSE )</f>
        <v>0.42289734731493434</v>
      </c>
      <c r="L131" s="29">
        <f>VLOOKUP(VLOOKUP($B131, BTS!$E$2:$F$60, 2, FALSE), Transpose_Avg_me_adult!$O$1:$AA$52, 10,FALSE )</f>
        <v>0.41120486656200939</v>
      </c>
      <c r="M131" s="29">
        <f>VLOOKUP(VLOOKUP($B131, BTS!$E$2:$F$60, 2, FALSE), Transpose_Avg_me_adult!$O$1:$AA$52, 11,FALSE )</f>
        <v>0.23359355698065376</v>
      </c>
      <c r="N131" s="29">
        <f>VLOOKUP(VLOOKUP($B131, BTS!$E$2:$F$60, 2, FALSE), Transpose_Avg_me_adult!$O$1:$AA$52, 12,FALSE )</f>
        <v>0.20474337545182689</v>
      </c>
      <c r="O131" s="111">
        <f>VLOOKUP(VLOOKUP($B131, BTS!$E$2:$F$60, 2, FALSE), Transpose_Avg_me_adult!$O$1:$AA$52, 13,FALSE )</f>
        <v>0.45423652876495957</v>
      </c>
    </row>
    <row r="132" spans="2:15" ht="15.75" hidden="1" outlineLevel="1" thickBot="1" x14ac:dyDescent="0.3">
      <c r="B132" s="31" t="s">
        <v>139</v>
      </c>
      <c r="C132" s="28">
        <f>VLOOKUP(VLOOKUP($B132,VName,2,FALSE), Regression_me_adult!$J$7:$K$50, 2,FALSE)</f>
        <v>2563</v>
      </c>
      <c r="D132" s="29">
        <f>VLOOKUP(VLOOKUP($B132, BTS!$E$2:$F$60, 2, FALSE), Transpose_Avg_me_adult!$O$1:$AA$52, 2,FALSE )</f>
        <v>0.31246346222851179</v>
      </c>
      <c r="E132" s="29">
        <f>VLOOKUP(VLOOKUP($B132, BTS!$E$2:$F$60, 2, FALSE), Transpose_Avg_me_adult!$O$1:$AA$52, 3,FALSE )</f>
        <v>0.20340496368038741</v>
      </c>
      <c r="F132" s="29">
        <f>VLOOKUP(VLOOKUP($B132, BTS!$E$2:$F$60, 2, FALSE), Transpose_Avg_me_adult!$O$1:$AA$52, 4,FALSE )</f>
        <v>0.41171688637790338</v>
      </c>
      <c r="G132" s="29">
        <f>VLOOKUP(VLOOKUP($B132, BTS!$E$2:$F$60, 2, FALSE), Transpose_Avg_me_adult!$O$1:$AA$52, 5,FALSE )</f>
        <v>0.28093466173233139</v>
      </c>
      <c r="H132" s="29">
        <f>VLOOKUP(VLOOKUP($B132, BTS!$E$2:$F$60, 2, FALSE), Transpose_Avg_me_adult!$O$1:$AA$52, 6,FALSE )</f>
        <v>0.11782809983896941</v>
      </c>
      <c r="I132" s="29">
        <f>VLOOKUP(VLOOKUP($B132, BTS!$E$2:$F$60, 2, FALSE), Transpose_Avg_me_adult!$O$1:$AA$52, 7,FALSE )</f>
        <v>0.53918956819007346</v>
      </c>
      <c r="J132" s="29">
        <f>VLOOKUP(VLOOKUP($B132, BTS!$E$2:$F$60, 2, FALSE), Transpose_Avg_me_adult!$O$1:$AA$52, 8,FALSE )</f>
        <v>0.27097902097902099</v>
      </c>
      <c r="K132" s="29">
        <f>VLOOKUP(VLOOKUP($B132, BTS!$E$2:$F$60, 2, FALSE), Transpose_Avg_me_adult!$O$1:$AA$52, 9,FALSE )</f>
        <v>0.19620448998172907</v>
      </c>
      <c r="L132" s="29">
        <f>VLOOKUP(VLOOKUP($B132, BTS!$E$2:$F$60, 2, FALSE), Transpose_Avg_me_adult!$O$1:$AA$52, 10,FALSE )</f>
        <v>0.23646214896214893</v>
      </c>
      <c r="M132" s="29">
        <f>VLOOKUP(VLOOKUP($B132, BTS!$E$2:$F$60, 2, FALSE), Transpose_Avg_me_adult!$O$1:$AA$52, 11,FALSE )</f>
        <v>0.35510645268709784</v>
      </c>
      <c r="N132" s="29">
        <f>VLOOKUP(VLOOKUP($B132, BTS!$E$2:$F$60, 2, FALSE), Transpose_Avg_me_adult!$O$1:$AA$52, 12,FALSE )</f>
        <v>0.27458245911569601</v>
      </c>
      <c r="O132" s="111">
        <f>VLOOKUP(VLOOKUP($B132, BTS!$E$2:$F$60, 2, FALSE), Transpose_Avg_me_adult!$O$1:$AA$52, 13,FALSE )</f>
        <v>0.23754252475548265</v>
      </c>
    </row>
    <row r="133" spans="2:15" ht="15.75" hidden="1" outlineLevel="1" thickBot="1" x14ac:dyDescent="0.3">
      <c r="B133" s="31" t="s">
        <v>140</v>
      </c>
      <c r="C133" s="28">
        <f>VLOOKUP(VLOOKUP($B133,VName,2,FALSE), Regression_me_adult!$J$7:$K$50, 2,FALSE)</f>
        <v>-945.6</v>
      </c>
      <c r="D133" s="29">
        <f>VLOOKUP(VLOOKUP($B133, BTS!$E$2:$F$60, 2, FALSE), Transpose_Avg_me_adult!$O$1:$AA$52, 2,FALSE )</f>
        <v>2.1961972495373561E-2</v>
      </c>
      <c r="E133" s="29">
        <f>VLOOKUP(VLOOKUP($B133, BTS!$E$2:$F$60, 2, FALSE), Transpose_Avg_me_adult!$O$1:$AA$52, 3,FALSE )</f>
        <v>5.2134573722441693E-2</v>
      </c>
      <c r="F133" s="29">
        <f>VLOOKUP(VLOOKUP($B133, BTS!$E$2:$F$60, 2, FALSE), Transpose_Avg_me_adult!$O$1:$AA$52, 4,FALSE )</f>
        <v>9.0630885122410538E-3</v>
      </c>
      <c r="G133" s="29">
        <f>VLOOKUP(VLOOKUP($B133, BTS!$E$2:$F$60, 2, FALSE), Transpose_Avg_me_adult!$O$1:$AA$52, 5,FALSE )</f>
        <v>1.2244073031156327E-2</v>
      </c>
      <c r="H133" s="29">
        <f>VLOOKUP(VLOOKUP($B133, BTS!$E$2:$F$60, 2, FALSE), Transpose_Avg_me_adult!$O$1:$AA$52, 6,FALSE )</f>
        <v>1.4427060459669155E-2</v>
      </c>
      <c r="I133" s="29">
        <f>VLOOKUP(VLOOKUP($B133, BTS!$E$2:$F$60, 2, FALSE), Transpose_Avg_me_adult!$O$1:$AA$52, 7,FALSE )</f>
        <v>1.2912222319719533E-2</v>
      </c>
      <c r="J133" s="29">
        <f>VLOOKUP(VLOOKUP($B133, BTS!$E$2:$F$60, 2, FALSE), Transpose_Avg_me_adult!$O$1:$AA$52, 8,FALSE )</f>
        <v>0</v>
      </c>
      <c r="K133" s="29">
        <f>VLOOKUP(VLOOKUP($B133, BTS!$E$2:$F$60, 2, FALSE), Transpose_Avg_me_adult!$O$1:$AA$52, 9,FALSE )</f>
        <v>1.0244154504039335E-2</v>
      </c>
      <c r="L133" s="29">
        <f>VLOOKUP(VLOOKUP($B133, BTS!$E$2:$F$60, 2, FALSE), Transpose_Avg_me_adult!$O$1:$AA$52, 10,FALSE )</f>
        <v>5.1020408163265302E-3</v>
      </c>
      <c r="M133" s="29">
        <f>VLOOKUP(VLOOKUP($B133, BTS!$E$2:$F$60, 2, FALSE), Transpose_Avg_me_adult!$O$1:$AA$52, 11,FALSE )</f>
        <v>0</v>
      </c>
      <c r="N133" s="29">
        <f>VLOOKUP(VLOOKUP($B133, BTS!$E$2:$F$60, 2, FALSE), Transpose_Avg_me_adult!$O$1:$AA$52, 12,FALSE )</f>
        <v>2.6041666666666665E-3</v>
      </c>
      <c r="O133" s="111">
        <f>VLOOKUP(VLOOKUP($B133, BTS!$E$2:$F$60, 2, FALSE), Transpose_Avg_me_adult!$O$1:$AA$52, 13,FALSE )</f>
        <v>0</v>
      </c>
    </row>
    <row r="134" spans="2:15" ht="15.75" hidden="1" outlineLevel="1" thickBot="1" x14ac:dyDescent="0.3">
      <c r="B134" s="31" t="s">
        <v>141</v>
      </c>
      <c r="C134" s="28">
        <f>VLOOKUP(VLOOKUP($B134,VName,2,FALSE), Regression_me_adult!$J$7:$K$50, 2,FALSE)</f>
        <v>744.9</v>
      </c>
      <c r="D134" s="29">
        <f>VLOOKUP(VLOOKUP($B134, BTS!$E$2:$F$60, 2, FALSE), Transpose_Avg_me_adult!$O$1:$AA$52, 2,FALSE )</f>
        <v>0.21815216646306307</v>
      </c>
      <c r="E134" s="29">
        <f>VLOOKUP(VLOOKUP($B134, BTS!$E$2:$F$60, 2, FALSE), Transpose_Avg_me_adult!$O$1:$AA$52, 3,FALSE )</f>
        <v>0.29596422199566713</v>
      </c>
      <c r="F134" s="29">
        <f>VLOOKUP(VLOOKUP($B134, BTS!$E$2:$F$60, 2, FALSE), Transpose_Avg_me_adult!$O$1:$AA$52, 4,FALSE )</f>
        <v>0.17223870056497176</v>
      </c>
      <c r="G134" s="29">
        <f>VLOOKUP(VLOOKUP($B134, BTS!$E$2:$F$60, 2, FALSE), Transpose_Avg_me_adult!$O$1:$AA$52, 5,FALSE )</f>
        <v>0.18457783008998768</v>
      </c>
      <c r="H134" s="29">
        <f>VLOOKUP(VLOOKUP($B134, BTS!$E$2:$F$60, 2, FALSE), Transpose_Avg_me_adult!$O$1:$AA$52, 6,FALSE )</f>
        <v>0.18554055043185477</v>
      </c>
      <c r="I134" s="29">
        <f>VLOOKUP(VLOOKUP($B134, BTS!$E$2:$F$60, 2, FALSE), Transpose_Avg_me_adult!$O$1:$AA$52, 7,FALSE )</f>
        <v>0.21738227284600098</v>
      </c>
      <c r="J134" s="29">
        <f>VLOOKUP(VLOOKUP($B134, BTS!$E$2:$F$60, 2, FALSE), Transpose_Avg_me_adult!$O$1:$AA$52, 8,FALSE )</f>
        <v>9.8776223776223776E-2</v>
      </c>
      <c r="K134" s="29">
        <f>VLOOKUP(VLOOKUP($B134, BTS!$E$2:$F$60, 2, FALSE), Transpose_Avg_me_adult!$O$1:$AA$52, 9,FALSE )</f>
        <v>0.23538998540311268</v>
      </c>
      <c r="L134" s="29">
        <f>VLOOKUP(VLOOKUP($B134, BTS!$E$2:$F$60, 2, FALSE), Transpose_Avg_me_adult!$O$1:$AA$52, 10,FALSE )</f>
        <v>0.29075440432583288</v>
      </c>
      <c r="M134" s="29">
        <f>VLOOKUP(VLOOKUP($B134, BTS!$E$2:$F$60, 2, FALSE), Transpose_Avg_me_adult!$O$1:$AA$52, 11,FALSE )</f>
        <v>0.29426487491003622</v>
      </c>
      <c r="N134" s="29">
        <f>VLOOKUP(VLOOKUP($B134, BTS!$E$2:$F$60, 2, FALSE), Transpose_Avg_me_adult!$O$1:$AA$52, 12,FALSE )</f>
        <v>0.24284369520623733</v>
      </c>
      <c r="O134" s="111">
        <f>VLOOKUP(VLOOKUP($B134, BTS!$E$2:$F$60, 2, FALSE), Transpose_Avg_me_adult!$O$1:$AA$52, 13,FALSE )</f>
        <v>0.14825572565457748</v>
      </c>
    </row>
    <row r="135" spans="2:15" ht="15.75" hidden="1" outlineLevel="1" thickBot="1" x14ac:dyDescent="0.3">
      <c r="B135" s="31" t="s">
        <v>142</v>
      </c>
      <c r="C135" s="28">
        <f>VLOOKUP(VLOOKUP($B135,VName,2,FALSE), Regression_me_adult!$J$7:$K$50, 2,FALSE)</f>
        <v>-6947</v>
      </c>
      <c r="D135" s="29">
        <f>VLOOKUP(VLOOKUP($B135, BTS!$E$2:$F$60, 2, FALSE), Transpose_Avg_me_adult!$O$1:$AA$52, 2,FALSE )</f>
        <v>5.6214243380867716E-2</v>
      </c>
      <c r="E135" s="29">
        <f>VLOOKUP(VLOOKUP($B135, BTS!$E$2:$F$60, 2, FALSE), Transpose_Avg_me_adult!$O$1:$AA$52, 3,FALSE )</f>
        <v>6.2656907098254111E-2</v>
      </c>
      <c r="F135" s="29">
        <f>VLOOKUP(VLOOKUP($B135, BTS!$E$2:$F$60, 2, FALSE), Transpose_Avg_me_adult!$O$1:$AA$52, 4,FALSE )</f>
        <v>0.13092200251098557</v>
      </c>
      <c r="G135" s="29">
        <f>VLOOKUP(VLOOKUP($B135, BTS!$E$2:$F$60, 2, FALSE), Transpose_Avg_me_adult!$O$1:$AA$52, 5,FALSE )</f>
        <v>9.3352400130230537E-2</v>
      </c>
      <c r="H135" s="29">
        <f>VLOOKUP(VLOOKUP($B135, BTS!$E$2:$F$60, 2, FALSE), Transpose_Avg_me_adult!$O$1:$AA$52, 6,FALSE )</f>
        <v>4.7140608988435077E-2</v>
      </c>
      <c r="I135" s="29">
        <f>VLOOKUP(VLOOKUP($B135, BTS!$E$2:$F$60, 2, FALSE), Transpose_Avg_me_adult!$O$1:$AA$52, 7,FALSE )</f>
        <v>0.2908528950069586</v>
      </c>
      <c r="J135" s="29">
        <f>VLOOKUP(VLOOKUP($B135, BTS!$E$2:$F$60, 2, FALSE), Transpose_Avg_me_adult!$O$1:$AA$52, 8,FALSE )</f>
        <v>3.0594405594405596E-2</v>
      </c>
      <c r="K135" s="29">
        <f>VLOOKUP(VLOOKUP($B135, BTS!$E$2:$F$60, 2, FALSE), Transpose_Avg_me_adult!$O$1:$AA$52, 9,FALSE )</f>
        <v>7.3576080105800218E-2</v>
      </c>
      <c r="L135" s="29">
        <f>VLOOKUP(VLOOKUP($B135, BTS!$E$2:$F$60, 2, FALSE), Transpose_Avg_me_adult!$O$1:$AA$52, 10,FALSE )</f>
        <v>4.1379295307866736E-2</v>
      </c>
      <c r="M135" s="29">
        <f>VLOOKUP(VLOOKUP($B135, BTS!$E$2:$F$60, 2, FALSE), Transpose_Avg_me_adult!$O$1:$AA$52, 11,FALSE )</f>
        <v>0.13961253799963477</v>
      </c>
      <c r="N135" s="29">
        <f>VLOOKUP(VLOOKUP($B135, BTS!$E$2:$F$60, 2, FALSE), Transpose_Avg_me_adult!$O$1:$AA$52, 12,FALSE )</f>
        <v>5.2385408332340302E-2</v>
      </c>
      <c r="O135" s="111">
        <f>VLOOKUP(VLOOKUP($B135, BTS!$E$2:$F$60, 2, FALSE), Transpose_Avg_me_adult!$O$1:$AA$52, 13,FALSE )</f>
        <v>4.2372881355932203E-3</v>
      </c>
    </row>
    <row r="136" spans="2:15" ht="15.75" hidden="1" outlineLevel="1" thickBot="1" x14ac:dyDescent="0.3">
      <c r="B136" s="31" t="s">
        <v>143</v>
      </c>
      <c r="C136" s="28">
        <f>VLOOKUP(VLOOKUP($B136,VName,2,FALSE), Regression_me_adult!$J$7:$K$50, 2,FALSE)</f>
        <v>2361</v>
      </c>
      <c r="D136" s="29">
        <f>VLOOKUP(VLOOKUP($B136, BTS!$E$2:$F$60, 2, FALSE), Transpose_Avg_me_adult!$O$1:$AA$52, 2,FALSE )</f>
        <v>5.6998671537025612E-2</v>
      </c>
      <c r="E136" s="29">
        <f>VLOOKUP(VLOOKUP($B136, BTS!$E$2:$F$60, 2, FALSE), Transpose_Avg_me_adult!$O$1:$AA$52, 3,FALSE )</f>
        <v>3.6106155218554863E-2</v>
      </c>
      <c r="F136" s="29">
        <f>VLOOKUP(VLOOKUP($B136, BTS!$E$2:$F$60, 2, FALSE), Transpose_Avg_me_adult!$O$1:$AA$52, 4,FALSE )</f>
        <v>0.17186126804770874</v>
      </c>
      <c r="G136" s="29">
        <f>VLOOKUP(VLOOKUP($B136, BTS!$E$2:$F$60, 2, FALSE), Transpose_Avg_me_adult!$O$1:$AA$52, 5,FALSE )</f>
        <v>7.7577505534287064E-2</v>
      </c>
      <c r="H136" s="29">
        <f>VLOOKUP(VLOOKUP($B136, BTS!$E$2:$F$60, 2, FALSE), Transpose_Avg_me_adult!$O$1:$AA$52, 6,FALSE )</f>
        <v>4.7184709412970288E-2</v>
      </c>
      <c r="I136" s="29">
        <f>VLOOKUP(VLOOKUP($B136, BTS!$E$2:$F$60, 2, FALSE), Transpose_Avg_me_adult!$O$1:$AA$52, 7,FALSE )</f>
        <v>7.7821786193836437E-2</v>
      </c>
      <c r="J136" s="29">
        <f>VLOOKUP(VLOOKUP($B136, BTS!$E$2:$F$60, 2, FALSE), Transpose_Avg_me_adult!$O$1:$AA$52, 8,FALSE )</f>
        <v>1.9230769230769232E-2</v>
      </c>
      <c r="K136" s="29">
        <f>VLOOKUP(VLOOKUP($B136, BTS!$E$2:$F$60, 2, FALSE), Transpose_Avg_me_adult!$O$1:$AA$52, 9,FALSE )</f>
        <v>5.4802771327153027E-2</v>
      </c>
      <c r="L136" s="29">
        <f>VLOOKUP(VLOOKUP($B136, BTS!$E$2:$F$60, 2, FALSE), Transpose_Avg_me_adult!$O$1:$AA$52, 10,FALSE )</f>
        <v>2.4819466248037676E-2</v>
      </c>
      <c r="M136" s="29">
        <f>VLOOKUP(VLOOKUP($B136, BTS!$E$2:$F$60, 2, FALSE), Transpose_Avg_me_adult!$O$1:$AA$52, 11,FALSE )</f>
        <v>8.9234421492486005E-2</v>
      </c>
      <c r="N136" s="29">
        <f>VLOOKUP(VLOOKUP($B136, BTS!$E$2:$F$60, 2, FALSE), Transpose_Avg_me_adult!$O$1:$AA$52, 12,FALSE )</f>
        <v>9.0068896506817819E-2</v>
      </c>
      <c r="O136" s="111">
        <f>VLOOKUP(VLOOKUP($B136, BTS!$E$2:$F$60, 2, FALSE), Transpose_Avg_me_adult!$O$1:$AA$52, 13,FALSE )</f>
        <v>4.4969928922908693E-2</v>
      </c>
    </row>
    <row r="137" spans="2:15" ht="15.75" hidden="1" outlineLevel="1" thickBot="1" x14ac:dyDescent="0.3">
      <c r="B137" s="31" t="s">
        <v>144</v>
      </c>
      <c r="C137" s="28">
        <f>VLOOKUP(VLOOKUP($B137,VName,2,FALSE), Regression_me_adult!$J$7:$K$50, 2,FALSE)</f>
        <v>-487.9</v>
      </c>
      <c r="D137" s="29">
        <f>VLOOKUP(VLOOKUP($B137, BTS!$E$2:$F$60, 2, FALSE), Transpose_Avg_me_adult!$O$1:$AA$52, 2,FALSE )</f>
        <v>7.3924731182795703E-3</v>
      </c>
      <c r="E137" s="29">
        <f>VLOOKUP(VLOOKUP($B137, BTS!$E$2:$F$60, 2, FALSE), Transpose_Avg_me_adult!$O$1:$AA$52, 3,FALSE )</f>
        <v>9.5004460303300623E-3</v>
      </c>
      <c r="F137" s="29">
        <f>VLOOKUP(VLOOKUP($B137, BTS!$E$2:$F$60, 2, FALSE), Transpose_Avg_me_adult!$O$1:$AA$52, 4,FALSE )</f>
        <v>4.6296296296296294E-3</v>
      </c>
      <c r="G137" s="29">
        <f>VLOOKUP(VLOOKUP($B137, BTS!$E$2:$F$60, 2, FALSE), Transpose_Avg_me_adult!$O$1:$AA$52, 5,FALSE )</f>
        <v>4.9752475247524753E-3</v>
      </c>
      <c r="H137" s="29">
        <f>VLOOKUP(VLOOKUP($B137, BTS!$E$2:$F$60, 2, FALSE), Transpose_Avg_me_adult!$O$1:$AA$52, 6,FALSE )</f>
        <v>6.8611477089737957E-2</v>
      </c>
      <c r="I137" s="29">
        <f>VLOOKUP(VLOOKUP($B137, BTS!$E$2:$F$60, 2, FALSE), Transpose_Avg_me_adult!$O$1:$AA$52, 7,FALSE )</f>
        <v>1.7605633802816902E-3</v>
      </c>
      <c r="J137" s="29">
        <f>VLOOKUP(VLOOKUP($B137, BTS!$E$2:$F$60, 2, FALSE), Transpose_Avg_me_adult!$O$1:$AA$52, 8,FALSE )</f>
        <v>2.2727272727272728E-2</v>
      </c>
      <c r="K137" s="29">
        <f>VLOOKUP(VLOOKUP($B137, BTS!$E$2:$F$60, 2, FALSE), Transpose_Avg_me_adult!$O$1:$AA$52, 9,FALSE )</f>
        <v>2.6881720430107529E-3</v>
      </c>
      <c r="L137" s="29">
        <f>VLOOKUP(VLOOKUP($B137, BTS!$E$2:$F$60, 2, FALSE), Transpose_Avg_me_adult!$O$1:$AA$52, 10,FALSE )</f>
        <v>0</v>
      </c>
      <c r="M137" s="29">
        <f>VLOOKUP(VLOOKUP($B137, BTS!$E$2:$F$60, 2, FALSE), Transpose_Avg_me_adult!$O$1:$AA$52, 11,FALSE )</f>
        <v>1.3553113553113554E-2</v>
      </c>
      <c r="N137" s="29">
        <f>VLOOKUP(VLOOKUP($B137, BTS!$E$2:$F$60, 2, FALSE), Transpose_Avg_me_adult!$O$1:$AA$52, 12,FALSE )</f>
        <v>3.1525511550312378E-2</v>
      </c>
      <c r="O137" s="111">
        <f>VLOOKUP(VLOOKUP($B137, BTS!$E$2:$F$60, 2, FALSE), Transpose_Avg_me_adult!$O$1:$AA$52, 13,FALSE )</f>
        <v>0</v>
      </c>
    </row>
    <row r="138" spans="2:15" ht="15.75" hidden="1" outlineLevel="1" thickBot="1" x14ac:dyDescent="0.3">
      <c r="B138" s="31" t="s">
        <v>145</v>
      </c>
      <c r="C138" s="28">
        <f>VLOOKUP(VLOOKUP($B138,VName,2,FALSE), Regression_me_adult!$J$7:$K$50, 2,FALSE)</f>
        <v>2087</v>
      </c>
      <c r="D138" s="29">
        <f>VLOOKUP(VLOOKUP($B138, BTS!$E$2:$F$60, 2, FALSE), Transpose_Avg_me_adult!$O$1:$AA$52, 2,FALSE )</f>
        <v>0.1344693304465974</v>
      </c>
      <c r="E138" s="29">
        <f>VLOOKUP(VLOOKUP($B138, BTS!$E$2:$F$60, 2, FALSE), Transpose_Avg_me_adult!$O$1:$AA$52, 3,FALSE )</f>
        <v>0.20505766534981523</v>
      </c>
      <c r="F138" s="29">
        <f>VLOOKUP(VLOOKUP($B138, BTS!$E$2:$F$60, 2, FALSE), Transpose_Avg_me_adult!$O$1:$AA$52, 4,FALSE )</f>
        <v>6.6530131826741987E-2</v>
      </c>
      <c r="G138" s="29">
        <f>VLOOKUP(VLOOKUP($B138, BTS!$E$2:$F$60, 2, FALSE), Transpose_Avg_me_adult!$O$1:$AA$52, 5,FALSE )</f>
        <v>0.13034765988195562</v>
      </c>
      <c r="H138" s="29">
        <f>VLOOKUP(VLOOKUP($B138, BTS!$E$2:$F$60, 2, FALSE), Transpose_Avg_me_adult!$O$1:$AA$52, 6,FALSE )</f>
        <v>0.19167325428194992</v>
      </c>
      <c r="I138" s="29">
        <f>VLOOKUP(VLOOKUP($B138, BTS!$E$2:$F$60, 2, FALSE), Transpose_Avg_me_adult!$O$1:$AA$52, 7,FALSE )</f>
        <v>0.13942709885071075</v>
      </c>
      <c r="J138" s="29">
        <f>VLOOKUP(VLOOKUP($B138, BTS!$E$2:$F$60, 2, FALSE), Transpose_Avg_me_adult!$O$1:$AA$52, 8,FALSE )</f>
        <v>0.25611888111888115</v>
      </c>
      <c r="K138" s="29">
        <f>VLOOKUP(VLOOKUP($B138, BTS!$E$2:$F$60, 2, FALSE), Transpose_Avg_me_adult!$O$1:$AA$52, 9,FALSE )</f>
        <v>0.12035253446084314</v>
      </c>
      <c r="L138" s="29">
        <f>VLOOKUP(VLOOKUP($B138, BTS!$E$2:$F$60, 2, FALSE), Transpose_Avg_me_adult!$O$1:$AA$52, 10,FALSE )</f>
        <v>0.20031789638932496</v>
      </c>
      <c r="M138" s="29">
        <f>VLOOKUP(VLOOKUP($B138, BTS!$E$2:$F$60, 2, FALSE), Transpose_Avg_me_adult!$O$1:$AA$52, 11,FALSE )</f>
        <v>0.21692930725188789</v>
      </c>
      <c r="N138" s="29">
        <f>VLOOKUP(VLOOKUP($B138, BTS!$E$2:$F$60, 2, FALSE), Transpose_Avg_me_adult!$O$1:$AA$52, 12,FALSE )</f>
        <v>0.15943770250639791</v>
      </c>
      <c r="O138" s="111">
        <f>VLOOKUP(VLOOKUP($B138, BTS!$E$2:$F$60, 2, FALSE), Transpose_Avg_me_adult!$O$1:$AA$52, 13,FALSE )</f>
        <v>0.17808760099629428</v>
      </c>
    </row>
    <row r="139" spans="2:15" ht="15.75" hidden="1" outlineLevel="1" thickBot="1" x14ac:dyDescent="0.3">
      <c r="B139" s="31" t="s">
        <v>146</v>
      </c>
      <c r="C139" s="28">
        <f>VLOOKUP(VLOOKUP($B139,VName,2,FALSE), Regression_me_adult!$J$7:$K$50, 2,FALSE)</f>
        <v>1023</v>
      </c>
      <c r="D139" s="29">
        <f>VLOOKUP(VLOOKUP($B139, BTS!$E$2:$F$60, 2, FALSE), Transpose_Avg_me_adult!$O$1:$AA$52, 2,FALSE )</f>
        <v>0.66639477524986801</v>
      </c>
      <c r="E139" s="29">
        <f>VLOOKUP(VLOOKUP($B139, BTS!$E$2:$F$60, 2, FALSE), Transpose_Avg_me_adult!$O$1:$AA$52, 3,FALSE )</f>
        <v>0.69261580858926974</v>
      </c>
      <c r="F139" s="29">
        <f>VLOOKUP(VLOOKUP($B139, BTS!$E$2:$F$60, 2, FALSE), Transpose_Avg_me_adult!$O$1:$AA$52, 4,FALSE )</f>
        <v>0.37984070935342124</v>
      </c>
      <c r="G139" s="29">
        <f>VLOOKUP(VLOOKUP($B139, BTS!$E$2:$F$60, 2, FALSE), Transpose_Avg_me_adult!$O$1:$AA$52, 5,FALSE )</f>
        <v>0.47310151755305418</v>
      </c>
      <c r="H139" s="29">
        <f>VLOOKUP(VLOOKUP($B139, BTS!$E$2:$F$60, 2, FALSE), Transpose_Avg_me_adult!$O$1:$AA$52, 6,FALSE )</f>
        <v>0.31227913189869716</v>
      </c>
      <c r="I139" s="29">
        <f>VLOOKUP(VLOOKUP($B139, BTS!$E$2:$F$60, 2, FALSE), Transpose_Avg_me_adult!$O$1:$AA$52, 7,FALSE )</f>
        <v>0.48002200576685261</v>
      </c>
      <c r="J139" s="29">
        <f>VLOOKUP(VLOOKUP($B139, BTS!$E$2:$F$60, 2, FALSE), Transpose_Avg_me_adult!$O$1:$AA$52, 8,FALSE )</f>
        <v>0.7526223776223776</v>
      </c>
      <c r="K139" s="29">
        <f>VLOOKUP(VLOOKUP($B139, BTS!$E$2:$F$60, 2, FALSE), Transpose_Avg_me_adult!$O$1:$AA$52, 9,FALSE )</f>
        <v>0.41530133261050595</v>
      </c>
      <c r="L139" s="29">
        <f>VLOOKUP(VLOOKUP($B139, BTS!$E$2:$F$60, 2, FALSE), Transpose_Avg_me_adult!$O$1:$AA$52, 10,FALSE )</f>
        <v>0.49463326356183496</v>
      </c>
      <c r="M139" s="29">
        <f>VLOOKUP(VLOOKUP($B139, BTS!$E$2:$F$60, 2, FALSE), Transpose_Avg_me_adult!$O$1:$AA$52, 11,FALSE )</f>
        <v>0.59969600292180936</v>
      </c>
      <c r="N139" s="29">
        <f>VLOOKUP(VLOOKUP($B139, BTS!$E$2:$F$60, 2, FALSE), Transpose_Avg_me_adult!$O$1:$AA$52, 12,FALSE )</f>
        <v>0.59088232675950048</v>
      </c>
      <c r="O139" s="111">
        <f>VLOOKUP(VLOOKUP($B139, BTS!$E$2:$F$60, 2, FALSE), Transpose_Avg_me_adult!$O$1:$AA$52, 13,FALSE )</f>
        <v>0.63398715144887929</v>
      </c>
    </row>
    <row r="140" spans="2:15" ht="15.75" hidden="1" outlineLevel="1" thickBot="1" x14ac:dyDescent="0.3">
      <c r="B140" s="31" t="s">
        <v>147</v>
      </c>
      <c r="C140" s="28">
        <f>VLOOKUP(VLOOKUP($B140,VName,2,FALSE), Regression_me_adult!$J$7:$K$50, 2,FALSE)</f>
        <v>-8941</v>
      </c>
      <c r="D140" s="29">
        <f>VLOOKUP(VLOOKUP($B140, BTS!$E$2:$F$60, 2, FALSE), Transpose_Avg_me_adult!$O$1:$AA$52, 2,FALSE )</f>
        <v>7.0703359660687581E-2</v>
      </c>
      <c r="E140" s="29">
        <f>VLOOKUP(VLOOKUP($B140, BTS!$E$2:$F$60, 2, FALSE), Transpose_Avg_me_adult!$O$1:$AA$52, 3,FALSE )</f>
        <v>7.3696157767299597E-2</v>
      </c>
      <c r="F140" s="29">
        <f>VLOOKUP(VLOOKUP($B140, BTS!$E$2:$F$60, 2, FALSE), Transpose_Avg_me_adult!$O$1:$AA$52, 4,FALSE )</f>
        <v>1.1100125549278091E-2</v>
      </c>
      <c r="G140" s="29">
        <f>VLOOKUP(VLOOKUP($B140, BTS!$E$2:$F$60, 2, FALSE), Transpose_Avg_me_adult!$O$1:$AA$52, 5,FALSE )</f>
        <v>1.0411555509741264E-2</v>
      </c>
      <c r="H140" s="29">
        <f>VLOOKUP(VLOOKUP($B140, BTS!$E$2:$F$60, 2, FALSE), Transpose_Avg_me_adult!$O$1:$AA$52, 6,FALSE )</f>
        <v>5.9380032206119166E-3</v>
      </c>
      <c r="I140" s="29">
        <f>VLOOKUP(VLOOKUP($B140, BTS!$E$2:$F$60, 2, FALSE), Transpose_Avg_me_adult!$O$1:$AA$52, 7,FALSE )</f>
        <v>1.7853635504711841E-2</v>
      </c>
      <c r="J140" s="29">
        <f>VLOOKUP(VLOOKUP($B140, BTS!$E$2:$F$60, 2, FALSE), Transpose_Avg_me_adult!$O$1:$AA$52, 8,FALSE )</f>
        <v>3.8461538461538464E-2</v>
      </c>
      <c r="K140" s="29">
        <f>VLOOKUP(VLOOKUP($B140, BTS!$E$2:$F$60, 2, FALSE), Transpose_Avg_me_adult!$O$1:$AA$52, 9,FALSE )</f>
        <v>1.4399810825475503E-2</v>
      </c>
      <c r="L140" s="29">
        <f>VLOOKUP(VLOOKUP($B140, BTS!$E$2:$F$60, 2, FALSE), Transpose_Avg_me_adult!$O$1:$AA$52, 10,FALSE )</f>
        <v>3.4434850863422288E-2</v>
      </c>
      <c r="M140" s="29">
        <f>VLOOKUP(VLOOKUP($B140, BTS!$E$2:$F$60, 2, FALSE), Transpose_Avg_me_adult!$O$1:$AA$52, 11,FALSE )</f>
        <v>3.5170743235259365E-2</v>
      </c>
      <c r="N140" s="29">
        <f>VLOOKUP(VLOOKUP($B140, BTS!$E$2:$F$60, 2, FALSE), Transpose_Avg_me_adult!$O$1:$AA$52, 12,FALSE )</f>
        <v>5.2485783767143884E-2</v>
      </c>
      <c r="O140" s="111">
        <f>VLOOKUP(VLOOKUP($B140, BTS!$E$2:$F$60, 2, FALSE), Transpose_Avg_me_adult!$O$1:$AA$52, 13,FALSE )</f>
        <v>3.0017921146953404E-2</v>
      </c>
    </row>
    <row r="141" spans="2:15" ht="15.75" hidden="1" outlineLevel="1" thickBot="1" x14ac:dyDescent="0.3">
      <c r="B141" s="31" t="s">
        <v>148</v>
      </c>
      <c r="C141" s="28">
        <f>VLOOKUP(VLOOKUP($B141,VName,2,FALSE), Regression_me_adult!$J$7:$K$50, 2,FALSE)</f>
        <v>-660.7</v>
      </c>
      <c r="D141" s="29">
        <f>VLOOKUP(VLOOKUP($B141, BTS!$E$2:$F$60, 2, FALSE), Transpose_Avg_me_adult!$O$1:$AA$52, 2,FALSE )</f>
        <v>0.175379539251142</v>
      </c>
      <c r="E141" s="29">
        <f>VLOOKUP(VLOOKUP($B141, BTS!$E$2:$F$60, 2, FALSE), Transpose_Avg_me_adult!$O$1:$AA$52, 3,FALSE )</f>
        <v>0.21663215241493566</v>
      </c>
      <c r="F141" s="29">
        <f>VLOOKUP(VLOOKUP($B141, BTS!$E$2:$F$60, 2, FALSE), Transpose_Avg_me_adult!$O$1:$AA$52, 4,FALSE )</f>
        <v>4.8465944758317642E-2</v>
      </c>
      <c r="G141" s="29">
        <f>VLOOKUP(VLOOKUP($B141, BTS!$E$2:$F$60, 2, FALSE), Transpose_Avg_me_adult!$O$1:$AA$52, 5,FALSE )</f>
        <v>3.727109382415409E-2</v>
      </c>
      <c r="H141" s="29">
        <f>VLOOKUP(VLOOKUP($B141, BTS!$E$2:$F$60, 2, FALSE), Transpose_Avg_me_adult!$O$1:$AA$52, 6,FALSE )</f>
        <v>8.3221160884204365E-2</v>
      </c>
      <c r="I141" s="29">
        <f>VLOOKUP(VLOOKUP($B141, BTS!$E$2:$F$60, 2, FALSE), Transpose_Avg_me_adult!$O$1:$AA$52, 7,FALSE )</f>
        <v>0.16963639086037521</v>
      </c>
      <c r="J141" s="29">
        <f>VLOOKUP(VLOOKUP($B141, BTS!$E$2:$F$60, 2, FALSE), Transpose_Avg_me_adult!$O$1:$AA$52, 8,FALSE )</f>
        <v>3.0594405594405596E-2</v>
      </c>
      <c r="K141" s="29">
        <f>VLOOKUP(VLOOKUP($B141, BTS!$E$2:$F$60, 2, FALSE), Transpose_Avg_me_adult!$O$1:$AA$52, 9,FALSE )</f>
        <v>8.9868700549042918E-2</v>
      </c>
      <c r="L141" s="29">
        <f>VLOOKUP(VLOOKUP($B141, BTS!$E$2:$F$60, 2, FALSE), Transpose_Avg_me_adult!$O$1:$AA$52, 10,FALSE )</f>
        <v>0.15958660387231816</v>
      </c>
      <c r="M141" s="29">
        <f>VLOOKUP(VLOOKUP($B141, BTS!$E$2:$F$60, 2, FALSE), Transpose_Avg_me_adult!$O$1:$AA$52, 11,FALSE )</f>
        <v>0.12459314878669717</v>
      </c>
      <c r="N141" s="29">
        <f>VLOOKUP(VLOOKUP($B141, BTS!$E$2:$F$60, 2, FALSE), Transpose_Avg_me_adult!$O$1:$AA$52, 12,FALSE )</f>
        <v>0.21545434136833325</v>
      </c>
      <c r="O141" s="111">
        <f>VLOOKUP(VLOOKUP($B141, BTS!$E$2:$F$60, 2, FALSE), Transpose_Avg_me_adult!$O$1:$AA$52, 13,FALSE )</f>
        <v>0.19569360913674747</v>
      </c>
    </row>
    <row r="142" spans="2:15" ht="15.75" hidden="1" outlineLevel="1" thickBot="1" x14ac:dyDescent="0.3">
      <c r="B142" s="56" t="s">
        <v>149</v>
      </c>
      <c r="C142" s="28">
        <f>VLOOKUP(VLOOKUP($B142,VName,2,FALSE), Regression_me_adult!$J$7:$K$50, 2,FALSE)</f>
        <v>15807</v>
      </c>
      <c r="D142" s="29">
        <f>VLOOKUP(VLOOKUP($B142, BTS!$E$2:$F$60, 2, FALSE), Transpose_Avg_me_adult!$O$1:$AA$52, 2,FALSE )</f>
        <v>8.0567046054727028E-3</v>
      </c>
      <c r="E142" s="29">
        <f>VLOOKUP(VLOOKUP($B142, BTS!$E$2:$F$60, 2, FALSE), Transpose_Avg_me_adult!$O$1:$AA$52, 3,FALSE )</f>
        <v>2.1186440677966102E-3</v>
      </c>
      <c r="F142" s="29">
        <f>VLOOKUP(VLOOKUP($B142, BTS!$E$2:$F$60, 2, FALSE), Transpose_Avg_me_adult!$O$1:$AA$52, 4,FALSE )</f>
        <v>0</v>
      </c>
      <c r="G142" s="29">
        <f>VLOOKUP(VLOOKUP($B142, BTS!$E$2:$F$60, 2, FALSE), Transpose_Avg_me_adult!$O$1:$AA$52, 5,FALSE )</f>
        <v>0</v>
      </c>
      <c r="H142" s="29">
        <f>VLOOKUP(VLOOKUP($B142, BTS!$E$2:$F$60, 2, FALSE), Transpose_Avg_me_adult!$O$1:$AA$52, 6,FALSE )</f>
        <v>0</v>
      </c>
      <c r="I142" s="29">
        <f>VLOOKUP(VLOOKUP($B142, BTS!$E$2:$F$60, 2, FALSE), Transpose_Avg_me_adult!$O$1:$AA$52, 7,FALSE )</f>
        <v>1.5625000000000001E-3</v>
      </c>
      <c r="J142" s="29">
        <f>VLOOKUP(VLOOKUP($B142, BTS!$E$2:$F$60, 2, FALSE), Transpose_Avg_me_adult!$O$1:$AA$52, 8,FALSE )</f>
        <v>2.2727272727272728E-2</v>
      </c>
      <c r="K142" s="29">
        <f>VLOOKUP(VLOOKUP($B142, BTS!$E$2:$F$60, 2, FALSE), Transpose_Avg_me_adult!$O$1:$AA$52, 9,FALSE )</f>
        <v>8.6658177702320319E-3</v>
      </c>
      <c r="L142" s="29">
        <f>VLOOKUP(VLOOKUP($B142, BTS!$E$2:$F$60, 2, FALSE), Transpose_Avg_me_adult!$O$1:$AA$52, 10,FALSE )</f>
        <v>0</v>
      </c>
      <c r="M142" s="29">
        <f>VLOOKUP(VLOOKUP($B142, BTS!$E$2:$F$60, 2, FALSE), Transpose_Avg_me_adult!$O$1:$AA$52, 11,FALSE )</f>
        <v>0</v>
      </c>
      <c r="N142" s="29">
        <f>VLOOKUP(VLOOKUP($B142, BTS!$E$2:$F$60, 2, FALSE), Transpose_Avg_me_adult!$O$1:$AA$52, 12,FALSE )</f>
        <v>1.1088156248404065E-2</v>
      </c>
      <c r="O142" s="111">
        <f>VLOOKUP(VLOOKUP($B142, BTS!$E$2:$F$60, 2, FALSE), Transpose_Avg_me_adult!$O$1:$AA$52, 13,FALSE )</f>
        <v>0</v>
      </c>
    </row>
    <row r="143" spans="2:15" ht="15.75" hidden="1" outlineLevel="1" thickBot="1" x14ac:dyDescent="0.3">
      <c r="B143" s="32" t="s">
        <v>150</v>
      </c>
      <c r="C143" s="28">
        <f>VLOOKUP(VLOOKUP($B143,VName,2,FALSE), Regression_me_adult!$J$7:$K$50, 2,FALSE)</f>
        <v>206169</v>
      </c>
      <c r="D143" s="29">
        <f>VLOOKUP(VLOOKUP($B143, BTS!$E$2:$F$60, 2, FALSE), Transpose_Avg_me_adult!$O$1:$AA$52, 2,FALSE )</f>
        <v>8.6002499999999916E-3</v>
      </c>
      <c r="E143" s="29">
        <f>VLOOKUP(VLOOKUP($B143, BTS!$E$2:$F$60, 2, FALSE), Transpose_Avg_me_adult!$O$1:$AA$52, 3,FALSE )</f>
        <v>4.1317500000000043E-3</v>
      </c>
      <c r="F143" s="29">
        <f>VLOOKUP(VLOOKUP($B143, BTS!$E$2:$F$60, 2, FALSE), Transpose_Avg_me_adult!$O$1:$AA$52, 4,FALSE )</f>
        <v>6.8449999999999978E-3</v>
      </c>
      <c r="G143" s="29">
        <f>VLOOKUP(VLOOKUP($B143, BTS!$E$2:$F$60, 2, FALSE), Transpose_Avg_me_adult!$O$1:$AA$52, 5,FALSE )</f>
        <v>1.3446249999999993E-2</v>
      </c>
      <c r="H143" s="29">
        <f>VLOOKUP(VLOOKUP($B143, BTS!$E$2:$F$60, 2, FALSE), Transpose_Avg_me_adult!$O$1:$AA$52, 6,FALSE )</f>
        <v>5.3717500000000015E-3</v>
      </c>
      <c r="I143" s="29">
        <f>VLOOKUP(VLOOKUP($B143, BTS!$E$2:$F$60, 2, FALSE), Transpose_Avg_me_adult!$O$1:$AA$52, 7,FALSE )</f>
        <v>1.2441249999999991E-2</v>
      </c>
      <c r="J143" s="29">
        <f>VLOOKUP(VLOOKUP($B143, BTS!$E$2:$F$60, 2, FALSE), Transpose_Avg_me_adult!$O$1:$AA$52, 8,FALSE )</f>
        <v>1.38555E-2</v>
      </c>
      <c r="K143" s="29">
        <f>VLOOKUP(VLOOKUP($B143, BTS!$E$2:$F$60, 2, FALSE), Transpose_Avg_me_adult!$O$1:$AA$52, 9,FALSE )</f>
        <v>9.8447499999999993E-3</v>
      </c>
      <c r="L143" s="29">
        <f>VLOOKUP(VLOOKUP($B143, BTS!$E$2:$F$60, 2, FALSE), Transpose_Avg_me_adult!$O$1:$AA$52, 10,FALSE )</f>
        <v>9.7365000000000021E-3</v>
      </c>
      <c r="M143" s="29">
        <f>VLOOKUP(VLOOKUP($B143, BTS!$E$2:$F$60, 2, FALSE), Transpose_Avg_me_adult!$O$1:$AA$52, 11,FALSE )</f>
        <v>4.9905000000000001E-3</v>
      </c>
      <c r="N143" s="29">
        <f>VLOOKUP(VLOOKUP($B143, BTS!$E$2:$F$60, 2, FALSE), Transpose_Avg_me_adult!$O$1:$AA$52, 12,FALSE )</f>
        <v>1.4398000000000008E-2</v>
      </c>
      <c r="O143" s="111">
        <f>VLOOKUP(VLOOKUP($B143, BTS!$E$2:$F$60, 2, FALSE), Transpose_Avg_me_adult!$O$1:$AA$52, 13,FALSE )</f>
        <v>1.1750000000000003E-3</v>
      </c>
    </row>
    <row r="144" spans="2:15" ht="15.75" hidden="1" outlineLevel="1" thickBot="1" x14ac:dyDescent="0.3">
      <c r="B144" s="30" t="s">
        <v>151</v>
      </c>
      <c r="C144" s="28">
        <f>VLOOKUP(VLOOKUP($B144,VName,2,FALSE), Regression_me_adult!$J$7:$K$50, 2,FALSE)</f>
        <v>55601</v>
      </c>
      <c r="D144" s="29">
        <f>VLOOKUP(VLOOKUP($B144, BTS!$E$2:$F$60, 2, FALSE), Transpose_Avg_me_adult!$O$1:$AA$52, 2,FALSE )</f>
        <v>6.2127750000000107E-2</v>
      </c>
      <c r="E144" s="29">
        <f>VLOOKUP(VLOOKUP($B144, BTS!$E$2:$F$60, 2, FALSE), Transpose_Avg_me_adult!$O$1:$AA$52, 3,FALSE )</f>
        <v>3.7916250000000006E-2</v>
      </c>
      <c r="F144" s="29">
        <f>VLOOKUP(VLOOKUP($B144, BTS!$E$2:$F$60, 2, FALSE), Transpose_Avg_me_adult!$O$1:$AA$52, 4,FALSE )</f>
        <v>4.6732499999999941E-2</v>
      </c>
      <c r="G144" s="29">
        <f>VLOOKUP(VLOOKUP($B144, BTS!$E$2:$F$60, 2, FALSE), Transpose_Avg_me_adult!$O$1:$AA$52, 5,FALSE )</f>
        <v>4.1386000000000034E-2</v>
      </c>
      <c r="H144" s="29">
        <f>VLOOKUP(VLOOKUP($B144, BTS!$E$2:$F$60, 2, FALSE), Transpose_Avg_me_adult!$O$1:$AA$52, 6,FALSE )</f>
        <v>5.7652750000000003E-2</v>
      </c>
      <c r="I144" s="29">
        <f>VLOOKUP(VLOOKUP($B144, BTS!$E$2:$F$60, 2, FALSE), Transpose_Avg_me_adult!$O$1:$AA$52, 7,FALSE )</f>
        <v>4.2483249999999924E-2</v>
      </c>
      <c r="J144" s="29">
        <f>VLOOKUP(VLOOKUP($B144, BTS!$E$2:$F$60, 2, FALSE), Transpose_Avg_me_adult!$O$1:$AA$52, 8,FALSE )</f>
        <v>4.8803999999999993E-2</v>
      </c>
      <c r="K144" s="29">
        <f>VLOOKUP(VLOOKUP($B144, BTS!$E$2:$F$60, 2, FALSE), Transpose_Avg_me_adult!$O$1:$AA$52, 9,FALSE )</f>
        <v>5.5081499999999943E-2</v>
      </c>
      <c r="L144" s="29">
        <f>VLOOKUP(VLOOKUP($B144, BTS!$E$2:$F$60, 2, FALSE), Transpose_Avg_me_adult!$O$1:$AA$52, 10,FALSE )</f>
        <v>3.9439000000000009E-2</v>
      </c>
      <c r="M144" s="29">
        <f>VLOOKUP(VLOOKUP($B144, BTS!$E$2:$F$60, 2, FALSE), Transpose_Avg_me_adult!$O$1:$AA$52, 11,FALSE )</f>
        <v>4.990499999999997E-2</v>
      </c>
      <c r="N144" s="29">
        <f>VLOOKUP(VLOOKUP($B144, BTS!$E$2:$F$60, 2, FALSE), Transpose_Avg_me_adult!$O$1:$AA$52, 12,FALSE )</f>
        <v>5.2383999999999972E-2</v>
      </c>
      <c r="O144" s="111">
        <f>VLOOKUP(VLOOKUP($B144, BTS!$E$2:$F$60, 2, FALSE), Transpose_Avg_me_adult!$O$1:$AA$52, 13,FALSE )</f>
        <v>5.140925000000001E-2</v>
      </c>
    </row>
    <row r="145" spans="1:15" ht="15.75" hidden="1" outlineLevel="1" thickBot="1" x14ac:dyDescent="0.3">
      <c r="B145" s="30" t="s">
        <v>152</v>
      </c>
      <c r="C145" s="28">
        <f>VLOOKUP(VLOOKUP($B145,VName,2,FALSE), Regression_me_adult!$J$7:$K$50, 2,FALSE)</f>
        <v>131360</v>
      </c>
      <c r="D145" s="29">
        <f>VLOOKUP(VLOOKUP($B145, BTS!$E$2:$F$60, 2, FALSE), Transpose_Avg_me_adult!$O$1:$AA$52, 2,FALSE )</f>
        <v>0.14057024999999965</v>
      </c>
      <c r="E145" s="29">
        <f>VLOOKUP(VLOOKUP($B145, BTS!$E$2:$F$60, 2, FALSE), Transpose_Avg_me_adult!$O$1:$AA$52, 3,FALSE )</f>
        <v>0.34830624999999982</v>
      </c>
      <c r="F145" s="29">
        <f>VLOOKUP(VLOOKUP($B145, BTS!$E$2:$F$60, 2, FALSE), Transpose_Avg_me_adult!$O$1:$AA$52, 4,FALSE )</f>
        <v>0.24090149999999971</v>
      </c>
      <c r="G145" s="29">
        <f>VLOOKUP(VLOOKUP($B145, BTS!$E$2:$F$60, 2, FALSE), Transpose_Avg_me_adult!$O$1:$AA$52, 5,FALSE )</f>
        <v>0.25161375000000002</v>
      </c>
      <c r="H145" s="29">
        <f>VLOOKUP(VLOOKUP($B145, BTS!$E$2:$F$60, 2, FALSE), Transpose_Avg_me_adult!$O$1:$AA$52, 6,FALSE )</f>
        <v>8.7092500000000017E-2</v>
      </c>
      <c r="I145" s="29">
        <f>VLOOKUP(VLOOKUP($B145, BTS!$E$2:$F$60, 2, FALSE), Transpose_Avg_me_adult!$O$1:$AA$52, 7,FALSE )</f>
        <v>0.17084750000000004</v>
      </c>
      <c r="J145" s="29">
        <f>VLOOKUP(VLOOKUP($B145, BTS!$E$2:$F$60, 2, FALSE), Transpose_Avg_me_adult!$O$1:$AA$52, 8,FALSE )</f>
        <v>0.14846349999999997</v>
      </c>
      <c r="K145" s="29">
        <f>VLOOKUP(VLOOKUP($B145, BTS!$E$2:$F$60, 2, FALSE), Transpose_Avg_me_adult!$O$1:$AA$52, 9,FALSE )</f>
        <v>0.16042000000000001</v>
      </c>
      <c r="L145" s="29">
        <f>VLOOKUP(VLOOKUP($B145, BTS!$E$2:$F$60, 2, FALSE), Transpose_Avg_me_adult!$O$1:$AA$52, 10,FALSE )</f>
        <v>0.29258075000000017</v>
      </c>
      <c r="M145" s="29">
        <f>VLOOKUP(VLOOKUP($B145, BTS!$E$2:$F$60, 2, FALSE), Transpose_Avg_me_adult!$O$1:$AA$52, 11,FALSE )</f>
        <v>0.17302675000000001</v>
      </c>
      <c r="N145" s="29">
        <f>VLOOKUP(VLOOKUP($B145, BTS!$E$2:$F$60, 2, FALSE), Transpose_Avg_me_adult!$O$1:$AA$52, 12,FALSE )</f>
        <v>0.20768524999999979</v>
      </c>
      <c r="O145" s="111">
        <f>VLOOKUP(VLOOKUP($B145, BTS!$E$2:$F$60, 2, FALSE), Transpose_Avg_me_adult!$O$1:$AA$52, 13,FALSE )</f>
        <v>8.9043500000000012E-2</v>
      </c>
    </row>
    <row r="146" spans="1:15" ht="15.75" hidden="1" outlineLevel="1" thickBot="1" x14ac:dyDescent="0.3">
      <c r="B146" s="30" t="s">
        <v>153</v>
      </c>
      <c r="C146" s="28">
        <f>VLOOKUP(VLOOKUP($B146,VName,2,FALSE), Regression_me_adult!$J$7:$K$50, 2,FALSE)</f>
        <v>-205972</v>
      </c>
      <c r="D146" s="29">
        <f>VLOOKUP(VLOOKUP($B146, BTS!$E$2:$F$60, 2, FALSE), Transpose_Avg_me_adult!$O$1:$AA$52, 2,FALSE )</f>
        <v>8.6589999999999896E-3</v>
      </c>
      <c r="E146" s="29">
        <f>VLOOKUP(VLOOKUP($B146, BTS!$E$2:$F$60, 2, FALSE), Transpose_Avg_me_adult!$O$1:$AA$52, 3,FALSE )</f>
        <v>8.0220000000000083E-3</v>
      </c>
      <c r="F146" s="29">
        <f>VLOOKUP(VLOOKUP($B146, BTS!$E$2:$F$60, 2, FALSE), Transpose_Avg_me_adult!$O$1:$AA$52, 4,FALSE )</f>
        <v>1.0820500000000005E-2</v>
      </c>
      <c r="G146" s="29">
        <f>VLOOKUP(VLOOKUP($B146, BTS!$E$2:$F$60, 2, FALSE), Transpose_Avg_me_adult!$O$1:$AA$52, 5,FALSE )</f>
        <v>8.5920000000000059E-3</v>
      </c>
      <c r="H146" s="29">
        <f>VLOOKUP(VLOOKUP($B146, BTS!$E$2:$F$60, 2, FALSE), Transpose_Avg_me_adult!$O$1:$AA$52, 6,FALSE )</f>
        <v>8.8185000000000104E-3</v>
      </c>
      <c r="I146" s="29">
        <f>VLOOKUP(VLOOKUP($B146, BTS!$E$2:$F$60, 2, FALSE), Transpose_Avg_me_adult!$O$1:$AA$52, 7,FALSE )</f>
        <v>8.7932499999999886E-3</v>
      </c>
      <c r="J146" s="29">
        <f>VLOOKUP(VLOOKUP($B146, BTS!$E$2:$F$60, 2, FALSE), Transpose_Avg_me_adult!$O$1:$AA$52, 8,FALSE )</f>
        <v>1.03445E-2</v>
      </c>
      <c r="K146" s="29">
        <f>VLOOKUP(VLOOKUP($B146, BTS!$E$2:$F$60, 2, FALSE), Transpose_Avg_me_adult!$O$1:$AA$52, 9,FALSE )</f>
        <v>1.0806999999999997E-2</v>
      </c>
      <c r="L146" s="29">
        <f>VLOOKUP(VLOOKUP($B146, BTS!$E$2:$F$60, 2, FALSE), Transpose_Avg_me_adult!$O$1:$AA$52, 10,FALSE )</f>
        <v>6.592500000000002E-3</v>
      </c>
      <c r="M146" s="29">
        <f>VLOOKUP(VLOOKUP($B146, BTS!$E$2:$F$60, 2, FALSE), Transpose_Avg_me_adult!$O$1:$AA$52, 11,FALSE )</f>
        <v>5.6689999999999987E-3</v>
      </c>
      <c r="N146" s="29">
        <f>VLOOKUP(VLOOKUP($B146, BTS!$E$2:$F$60, 2, FALSE), Transpose_Avg_me_adult!$O$1:$AA$52, 12,FALSE )</f>
        <v>1.036900000000001E-2</v>
      </c>
      <c r="O146" s="111">
        <f>VLOOKUP(VLOOKUP($B146, BTS!$E$2:$F$60, 2, FALSE), Transpose_Avg_me_adult!$O$1:$AA$52, 13,FALSE )</f>
        <v>1.3978749999999998E-2</v>
      </c>
    </row>
    <row r="147" spans="1:15" ht="15.75" hidden="1" outlineLevel="1" thickBot="1" x14ac:dyDescent="0.3">
      <c r="B147" s="30" t="s">
        <v>154</v>
      </c>
      <c r="C147" s="28">
        <f>VLOOKUP(VLOOKUP($B147,VName,2,FALSE), Regression_me_adult!$J$7:$K$50, 2,FALSE)</f>
        <v>355645</v>
      </c>
      <c r="D147" s="29">
        <f>VLOOKUP(VLOOKUP($B147, BTS!$E$2:$F$60, 2, FALSE), Transpose_Avg_me_adult!$O$1:$AA$52, 2,FALSE )</f>
        <v>3.2958500000000071E-2</v>
      </c>
      <c r="E147" s="29">
        <f>VLOOKUP(VLOOKUP($B147, BTS!$E$2:$F$60, 2, FALSE), Transpose_Avg_me_adult!$O$1:$AA$52, 3,FALSE )</f>
        <v>2.9412999999999991E-2</v>
      </c>
      <c r="F147" s="29">
        <f>VLOOKUP(VLOOKUP($B147, BTS!$E$2:$F$60, 2, FALSE), Transpose_Avg_me_adult!$O$1:$AA$52, 4,FALSE )</f>
        <v>4.3377750000000014E-2</v>
      </c>
      <c r="G147" s="29">
        <f>VLOOKUP(VLOOKUP($B147, BTS!$E$2:$F$60, 2, FALSE), Transpose_Avg_me_adult!$O$1:$AA$52, 5,FALSE )</f>
        <v>3.1991249999999999E-2</v>
      </c>
      <c r="H147" s="29">
        <f>VLOOKUP(VLOOKUP($B147, BTS!$E$2:$F$60, 2, FALSE), Transpose_Avg_me_adult!$O$1:$AA$52, 6,FALSE )</f>
        <v>6.5019749999999904E-2</v>
      </c>
      <c r="I147" s="29">
        <f>VLOOKUP(VLOOKUP($B147, BTS!$E$2:$F$60, 2, FALSE), Transpose_Avg_me_adult!$O$1:$AA$52, 7,FALSE )</f>
        <v>3.6541250000000004E-2</v>
      </c>
      <c r="J147" s="29">
        <f>VLOOKUP(VLOOKUP($B147, BTS!$E$2:$F$60, 2, FALSE), Transpose_Avg_me_adult!$O$1:$AA$52, 8,FALSE )</f>
        <v>3.6377500000000007E-2</v>
      </c>
      <c r="K147" s="29">
        <f>VLOOKUP(VLOOKUP($B147, BTS!$E$2:$F$60, 2, FALSE), Transpose_Avg_me_adult!$O$1:$AA$52, 9,FALSE )</f>
        <v>3.2602749999999979E-2</v>
      </c>
      <c r="L147" s="29">
        <f>VLOOKUP(VLOOKUP($B147, BTS!$E$2:$F$60, 2, FALSE), Transpose_Avg_me_adult!$O$1:$AA$52, 10,FALSE )</f>
        <v>2.6110249999999991E-2</v>
      </c>
      <c r="M147" s="29">
        <f>VLOOKUP(VLOOKUP($B147, BTS!$E$2:$F$60, 2, FALSE), Transpose_Avg_me_adult!$O$1:$AA$52, 11,FALSE )</f>
        <v>4.1156750000000013E-2</v>
      </c>
      <c r="N147" s="29">
        <f>VLOOKUP(VLOOKUP($B147, BTS!$E$2:$F$60, 2, FALSE), Transpose_Avg_me_adult!$O$1:$AA$52, 12,FALSE )</f>
        <v>3.1906999999999956E-2</v>
      </c>
      <c r="O147" s="111">
        <f>VLOOKUP(VLOOKUP($B147, BTS!$E$2:$F$60, 2, FALSE), Transpose_Avg_me_adult!$O$1:$AA$52, 13,FALSE )</f>
        <v>6.1120000000000008E-2</v>
      </c>
    </row>
    <row r="148" spans="1:15" ht="15.75" hidden="1" outlineLevel="1" thickBot="1" x14ac:dyDescent="0.3">
      <c r="B148" s="30" t="s">
        <v>155</v>
      </c>
      <c r="C148" s="28">
        <f>VLOOKUP(VLOOKUP($B148,VName,2,FALSE), Regression_me_adult!$J$7:$K$50, 2,FALSE)</f>
        <v>153717</v>
      </c>
      <c r="D148" s="29">
        <f>VLOOKUP(VLOOKUP($B148, BTS!$E$2:$F$60, 2, FALSE), Transpose_Avg_me_adult!$O$1:$AA$52, 2,FALSE )</f>
        <v>9.0669499999999847E-2</v>
      </c>
      <c r="E148" s="29">
        <f>VLOOKUP(VLOOKUP($B148, BTS!$E$2:$F$60, 2, FALSE), Transpose_Avg_me_adult!$O$1:$AA$52, 3,FALSE )</f>
        <v>8.038675000000009E-2</v>
      </c>
      <c r="F148" s="29">
        <f>VLOOKUP(VLOOKUP($B148, BTS!$E$2:$F$60, 2, FALSE), Transpose_Avg_me_adult!$O$1:$AA$52, 4,FALSE )</f>
        <v>8.643049999999991E-2</v>
      </c>
      <c r="G148" s="29">
        <f>VLOOKUP(VLOOKUP($B148, BTS!$E$2:$F$60, 2, FALSE), Transpose_Avg_me_adult!$O$1:$AA$52, 5,FALSE )</f>
        <v>6.6129000000000077E-2</v>
      </c>
      <c r="H148" s="29">
        <f>VLOOKUP(VLOOKUP($B148, BTS!$E$2:$F$60, 2, FALSE), Transpose_Avg_me_adult!$O$1:$AA$52, 6,FALSE )</f>
        <v>0.13288049999999987</v>
      </c>
      <c r="I148" s="29">
        <f>VLOOKUP(VLOOKUP($B148, BTS!$E$2:$F$60, 2, FALSE), Transpose_Avg_me_adult!$O$1:$AA$52, 7,FALSE )</f>
        <v>7.2907499999999958E-2</v>
      </c>
      <c r="J148" s="29">
        <f>VLOOKUP(VLOOKUP($B148, BTS!$E$2:$F$60, 2, FALSE), Transpose_Avg_me_adult!$O$1:$AA$52, 8,FALSE )</f>
        <v>5.6981749999999991E-2</v>
      </c>
      <c r="K148" s="29">
        <f>VLOOKUP(VLOOKUP($B148, BTS!$E$2:$F$60, 2, FALSE), Transpose_Avg_me_adult!$O$1:$AA$52, 9,FALSE )</f>
        <v>7.5393749999999884E-2</v>
      </c>
      <c r="L148" s="29">
        <f>VLOOKUP(VLOOKUP($B148, BTS!$E$2:$F$60, 2, FALSE), Transpose_Avg_me_adult!$O$1:$AA$52, 10,FALSE )</f>
        <v>8.6131249999999993E-2</v>
      </c>
      <c r="M148" s="29">
        <f>VLOOKUP(VLOOKUP($B148, BTS!$E$2:$F$60, 2, FALSE), Transpose_Avg_me_adult!$O$1:$AA$52, 11,FALSE )</f>
        <v>8.1056500000000004E-2</v>
      </c>
      <c r="N148" s="29">
        <f>VLOOKUP(VLOOKUP($B148, BTS!$E$2:$F$60, 2, FALSE), Transpose_Avg_me_adult!$O$1:$AA$52, 12,FALSE )</f>
        <v>0.10020125000000014</v>
      </c>
      <c r="O148" s="111">
        <f>VLOOKUP(VLOOKUP($B148, BTS!$E$2:$F$60, 2, FALSE), Transpose_Avg_me_adult!$O$1:$AA$52, 13,FALSE )</f>
        <v>0.17997499999999991</v>
      </c>
    </row>
    <row r="149" spans="1:15" ht="15.75" hidden="1" outlineLevel="1" thickBot="1" x14ac:dyDescent="0.3">
      <c r="B149" s="30" t="s">
        <v>156</v>
      </c>
      <c r="C149" s="28">
        <f>VLOOKUP(VLOOKUP($B149,VName,2,FALSE), Regression_me_adult!$J$7:$K$50, 2,FALSE)</f>
        <v>101549</v>
      </c>
      <c r="D149" s="29">
        <f>VLOOKUP(VLOOKUP($B149, BTS!$E$2:$F$60, 2, FALSE), Transpose_Avg_me_adult!$O$1:$AA$52, 2,FALSE )</f>
        <v>0.23595250000000076</v>
      </c>
      <c r="E149" s="29">
        <f>VLOOKUP(VLOOKUP($B149, BTS!$E$2:$F$60, 2, FALSE), Transpose_Avg_me_adult!$O$1:$AA$52, 3,FALSE )</f>
        <v>0.19579624999999989</v>
      </c>
      <c r="F149" s="29">
        <f>VLOOKUP(VLOOKUP($B149, BTS!$E$2:$F$60, 2, FALSE), Transpose_Avg_me_adult!$O$1:$AA$52, 4,FALSE )</f>
        <v>0.22232924999999984</v>
      </c>
      <c r="G149" s="29">
        <f>VLOOKUP(VLOOKUP($B149, BTS!$E$2:$F$60, 2, FALSE), Transpose_Avg_me_adult!$O$1:$AA$52, 5,FALSE )</f>
        <v>0.24402474999999968</v>
      </c>
      <c r="H149" s="29">
        <f>VLOOKUP(VLOOKUP($B149, BTS!$E$2:$F$60, 2, FALSE), Transpose_Avg_me_adult!$O$1:$AA$52, 6,FALSE )</f>
        <v>0.18878950000000011</v>
      </c>
      <c r="I149" s="29">
        <f>VLOOKUP(VLOOKUP($B149, BTS!$E$2:$F$60, 2, FALSE), Transpose_Avg_me_adult!$O$1:$AA$52, 7,FALSE )</f>
        <v>0.29433574999999995</v>
      </c>
      <c r="J149" s="29">
        <f>VLOOKUP(VLOOKUP($B149, BTS!$E$2:$F$60, 2, FALSE), Transpose_Avg_me_adult!$O$1:$AA$52, 8,FALSE )</f>
        <v>0.26590900000000001</v>
      </c>
      <c r="K149" s="29">
        <f>VLOOKUP(VLOOKUP($B149, BTS!$E$2:$F$60, 2, FALSE), Transpose_Avg_me_adult!$O$1:$AA$52, 9,FALSE )</f>
        <v>0.27629000000000004</v>
      </c>
      <c r="L149" s="29">
        <f>VLOOKUP(VLOOKUP($B149, BTS!$E$2:$F$60, 2, FALSE), Transpose_Avg_me_adult!$O$1:$AA$52, 10,FALSE )</f>
        <v>0.18452399999999997</v>
      </c>
      <c r="M149" s="29">
        <f>VLOOKUP(VLOOKUP($B149, BTS!$E$2:$F$60, 2, FALSE), Transpose_Avg_me_adult!$O$1:$AA$52, 11,FALSE )</f>
        <v>0.20632949999999994</v>
      </c>
      <c r="N149" s="29">
        <f>VLOOKUP(VLOOKUP($B149, BTS!$E$2:$F$60, 2, FALSE), Transpose_Avg_me_adult!$O$1:$AA$52, 12,FALSE )</f>
        <v>0.22283424999999996</v>
      </c>
      <c r="O149" s="111">
        <f>VLOOKUP(VLOOKUP($B149, BTS!$E$2:$F$60, 2, FALSE), Transpose_Avg_me_adult!$O$1:$AA$52, 13,FALSE )</f>
        <v>0.24009850000000005</v>
      </c>
    </row>
    <row r="150" spans="1:15" ht="15.75" hidden="1" outlineLevel="1" thickBot="1" x14ac:dyDescent="0.3">
      <c r="B150" s="30" t="s">
        <v>157</v>
      </c>
      <c r="C150" s="28">
        <f>VLOOKUP(VLOOKUP($B150,VName,2,FALSE), Regression_me_adult!$J$7:$K$50, 2,FALSE)</f>
        <v>170726</v>
      </c>
      <c r="D150" s="29">
        <f>VLOOKUP(VLOOKUP($B150, BTS!$E$2:$F$60, 2, FALSE), Transpose_Avg_me_adult!$O$1:$AA$52, 2,FALSE )</f>
        <v>0.12294825000000019</v>
      </c>
      <c r="E150" s="29">
        <f>VLOOKUP(VLOOKUP($B150, BTS!$E$2:$F$60, 2, FALSE), Transpose_Avg_me_adult!$O$1:$AA$52, 3,FALSE )</f>
        <v>7.6884500000000022E-2</v>
      </c>
      <c r="F150" s="29">
        <f>VLOOKUP(VLOOKUP($B150, BTS!$E$2:$F$60, 2, FALSE), Transpose_Avg_me_adult!$O$1:$AA$52, 4,FALSE )</f>
        <v>9.0760499999999897E-2</v>
      </c>
      <c r="G150" s="29">
        <f>VLOOKUP(VLOOKUP($B150, BTS!$E$2:$F$60, 2, FALSE), Transpose_Avg_me_adult!$O$1:$AA$52, 5,FALSE )</f>
        <v>0.10186500000000005</v>
      </c>
      <c r="H150" s="29">
        <f>VLOOKUP(VLOOKUP($B150, BTS!$E$2:$F$60, 2, FALSE), Transpose_Avg_me_adult!$O$1:$AA$52, 6,FALSE )</f>
        <v>0.11515924999999998</v>
      </c>
      <c r="I150" s="29">
        <f>VLOOKUP(VLOOKUP($B150, BTS!$E$2:$F$60, 2, FALSE), Transpose_Avg_me_adult!$O$1:$AA$52, 7,FALSE )</f>
        <v>0.10348749999999995</v>
      </c>
      <c r="J150" s="29">
        <f>VLOOKUP(VLOOKUP($B150, BTS!$E$2:$F$60, 2, FALSE), Transpose_Avg_me_adult!$O$1:$AA$52, 8,FALSE )</f>
        <v>0.10872375000000002</v>
      </c>
      <c r="K150" s="29">
        <f>VLOOKUP(VLOOKUP($B150, BTS!$E$2:$F$60, 2, FALSE), Transpose_Avg_me_adult!$O$1:$AA$52, 9,FALSE )</f>
        <v>0.12094300000000005</v>
      </c>
      <c r="L150" s="29">
        <f>VLOOKUP(VLOOKUP($B150, BTS!$E$2:$F$60, 2, FALSE), Transpose_Avg_me_adult!$O$1:$AA$52, 10,FALSE )</f>
        <v>9.7739750000000014E-2</v>
      </c>
      <c r="M150" s="29">
        <f>VLOOKUP(VLOOKUP($B150, BTS!$E$2:$F$60, 2, FALSE), Transpose_Avg_me_adult!$O$1:$AA$52, 11,FALSE )</f>
        <v>0.11453199999999994</v>
      </c>
      <c r="N150" s="29">
        <f>VLOOKUP(VLOOKUP($B150, BTS!$E$2:$F$60, 2, FALSE), Transpose_Avg_me_adult!$O$1:$AA$52, 12,FALSE )</f>
        <v>9.3685499999999977E-2</v>
      </c>
      <c r="O150" s="111">
        <f>VLOOKUP(VLOOKUP($B150, BTS!$E$2:$F$60, 2, FALSE), Transpose_Avg_me_adult!$O$1:$AA$52, 13,FALSE )</f>
        <v>8.6782000000000012E-2</v>
      </c>
    </row>
    <row r="151" spans="1:15" ht="15.75" hidden="1" outlineLevel="1" thickBot="1" x14ac:dyDescent="0.3">
      <c r="B151" s="30" t="s">
        <v>158</v>
      </c>
      <c r="C151" s="28">
        <f>VLOOKUP(VLOOKUP($B151,VName,2,FALSE), Regression_me_adult!$J$7:$K$50, 2,FALSE)</f>
        <v>-36353</v>
      </c>
      <c r="D151" s="29">
        <f>VLOOKUP(VLOOKUP($B151, BTS!$E$2:$F$60, 2, FALSE), Transpose_Avg_me_adult!$O$1:$AA$52, 2,FALSE )</f>
        <v>3.6641499999999966E-2</v>
      </c>
      <c r="E151" s="29">
        <f>VLOOKUP(VLOOKUP($B151, BTS!$E$2:$F$60, 2, FALSE), Transpose_Avg_me_adult!$O$1:$AA$52, 3,FALSE )</f>
        <v>2.5326999999999992E-2</v>
      </c>
      <c r="F151" s="29">
        <f>VLOOKUP(VLOOKUP($B151, BTS!$E$2:$F$60, 2, FALSE), Transpose_Avg_me_adult!$O$1:$AA$52, 4,FALSE )</f>
        <v>2.9903249999999975E-2</v>
      </c>
      <c r="G151" s="29">
        <f>VLOOKUP(VLOOKUP($B151, BTS!$E$2:$F$60, 2, FALSE), Transpose_Avg_me_adult!$O$1:$AA$52, 5,FALSE )</f>
        <v>2.656024999999999E-2</v>
      </c>
      <c r="H151" s="29">
        <f>VLOOKUP(VLOOKUP($B151, BTS!$E$2:$F$60, 2, FALSE), Transpose_Avg_me_adult!$O$1:$AA$52, 6,FALSE )</f>
        <v>2.7110000000000009E-2</v>
      </c>
      <c r="I151" s="29">
        <f>VLOOKUP(VLOOKUP($B151, BTS!$E$2:$F$60, 2, FALSE), Transpose_Avg_me_adult!$O$1:$AA$52, 7,FALSE )</f>
        <v>2.6840499999999975E-2</v>
      </c>
      <c r="J151" s="29">
        <f>VLOOKUP(VLOOKUP($B151, BTS!$E$2:$F$60, 2, FALSE), Transpose_Avg_me_adult!$O$1:$AA$52, 8,FALSE )</f>
        <v>2.70145E-2</v>
      </c>
      <c r="K151" s="29">
        <f>VLOOKUP(VLOOKUP($B151, BTS!$E$2:$F$60, 2, FALSE), Transpose_Avg_me_adult!$O$1:$AA$52, 9,FALSE )</f>
        <v>2.4616249999999999E-2</v>
      </c>
      <c r="L151" s="29">
        <f>VLOOKUP(VLOOKUP($B151, BTS!$E$2:$F$60, 2, FALSE), Transpose_Avg_me_adult!$O$1:$AA$52, 10,FALSE )</f>
        <v>2.0034500000000011E-2</v>
      </c>
      <c r="M151" s="29">
        <f>VLOOKUP(VLOOKUP($B151, BTS!$E$2:$F$60, 2, FALSE), Transpose_Avg_me_adult!$O$1:$AA$52, 11,FALSE )</f>
        <v>2.2961000000000009E-2</v>
      </c>
      <c r="N151" s="29">
        <f>VLOOKUP(VLOOKUP($B151, BTS!$E$2:$F$60, 2, FALSE), Transpose_Avg_me_adult!$O$1:$AA$52, 12,FALSE )</f>
        <v>2.8483750000000016E-2</v>
      </c>
      <c r="O151" s="111">
        <f>VLOOKUP(VLOOKUP($B151, BTS!$E$2:$F$60, 2, FALSE), Transpose_Avg_me_adult!$O$1:$AA$52, 13,FALSE )</f>
        <v>3.1417750000000008E-2</v>
      </c>
    </row>
    <row r="152" spans="1:15" ht="15.75" hidden="1" outlineLevel="1" thickBot="1" x14ac:dyDescent="0.3">
      <c r="B152" s="56" t="s">
        <v>159</v>
      </c>
      <c r="C152" s="28">
        <f>VLOOKUP(VLOOKUP($B152,VName,2,FALSE), Regression_me_adult!$J$7:$K$50, 2,FALSE)</f>
        <v>75221</v>
      </c>
      <c r="D152" s="29">
        <f>VLOOKUP(VLOOKUP($B152, BTS!$E$2:$F$60, 2, FALSE), Transpose_Avg_me_adult!$O$1:$AA$52, 2,FALSE )</f>
        <v>0.21497624999999976</v>
      </c>
      <c r="E152" s="29">
        <f>VLOOKUP(VLOOKUP($B152, BTS!$E$2:$F$60, 2, FALSE), Transpose_Avg_me_adult!$O$1:$AA$52, 3,FALSE )</f>
        <v>0.16664175000000009</v>
      </c>
      <c r="F152" s="29">
        <f>VLOOKUP(VLOOKUP($B152, BTS!$E$2:$F$60, 2, FALSE), Transpose_Avg_me_adult!$O$1:$AA$52, 4,FALSE )</f>
        <v>0.20148725000000003</v>
      </c>
      <c r="G152" s="29">
        <f>VLOOKUP(VLOOKUP($B152, BTS!$E$2:$F$60, 2, FALSE), Transpose_Avg_me_adult!$O$1:$AA$52, 5,FALSE )</f>
        <v>0.1684897499999998</v>
      </c>
      <c r="H152" s="29">
        <f>VLOOKUP(VLOOKUP($B152, BTS!$E$2:$F$60, 2, FALSE), Transpose_Avg_me_adult!$O$1:$AA$52, 6,FALSE )</f>
        <v>0.2758807499999999</v>
      </c>
      <c r="I152" s="29">
        <f>VLOOKUP(VLOOKUP($B152, BTS!$E$2:$F$60, 2, FALSE), Transpose_Avg_me_adult!$O$1:$AA$52, 7,FALSE )</f>
        <v>0.18626975000000007</v>
      </c>
      <c r="J152" s="29">
        <f>VLOOKUP(VLOOKUP($B152, BTS!$E$2:$F$60, 2, FALSE), Transpose_Avg_me_adult!$O$1:$AA$52, 8,FALSE )</f>
        <v>0.21159749999999999</v>
      </c>
      <c r="K152" s="29">
        <f>VLOOKUP(VLOOKUP($B152, BTS!$E$2:$F$60, 2, FALSE), Transpose_Avg_me_adult!$O$1:$AA$52, 9,FALSE )</f>
        <v>0.15533149999999993</v>
      </c>
      <c r="L152" s="29">
        <f>VLOOKUP(VLOOKUP($B152, BTS!$E$2:$F$60, 2, FALSE), Transpose_Avg_me_adult!$O$1:$AA$52, 10,FALSE )</f>
        <v>0.19552099999999997</v>
      </c>
      <c r="M152" s="29">
        <f>VLOOKUP(VLOOKUP($B152, BTS!$E$2:$F$60, 2, FALSE), Transpose_Avg_me_adult!$O$1:$AA$52, 11,FALSE )</f>
        <v>0.25243949999999998</v>
      </c>
      <c r="N152" s="29">
        <f>VLOOKUP(VLOOKUP($B152, BTS!$E$2:$F$60, 2, FALSE), Transpose_Avg_me_adult!$O$1:$AA$52, 12,FALSE )</f>
        <v>0.20345100000000013</v>
      </c>
      <c r="O152" s="111">
        <f>VLOOKUP(VLOOKUP($B152, BTS!$E$2:$F$60, 2, FALSE), Transpose_Avg_me_adult!$O$1:$AA$52, 13,FALSE )</f>
        <v>0.19645874999999993</v>
      </c>
    </row>
    <row r="153" spans="1:15" ht="15.75" hidden="1" outlineLevel="1" thickBot="1" x14ac:dyDescent="0.3">
      <c r="B153" s="33" t="s">
        <v>160</v>
      </c>
      <c r="C153" s="28">
        <f>VLOOKUP(VLOOKUP($B153,VName,2,FALSE), Regression_me_adult!$J$7:$K$50, 2,FALSE)</f>
        <v>-56729</v>
      </c>
      <c r="D153" s="29">
        <f>VLOOKUP(VLOOKUP($B153, BTS!$E$2:$F$60, 2, FALSE), Transpose_Avg_me_adult!$O$1:$AA$52, 2,FALSE )</f>
        <v>4.5896750000000056E-2</v>
      </c>
      <c r="E153" s="29">
        <f>VLOOKUP(VLOOKUP($B153, BTS!$E$2:$F$60, 2, FALSE), Transpose_Avg_me_adult!$O$1:$AA$52, 3,FALSE )</f>
        <v>2.7173749999999958E-2</v>
      </c>
      <c r="F153" s="29">
        <f>VLOOKUP(VLOOKUP($B153, BTS!$E$2:$F$60, 2, FALSE), Transpose_Avg_me_adult!$O$1:$AA$52, 4,FALSE )</f>
        <v>3.2325750000000021E-2</v>
      </c>
      <c r="G153" s="29">
        <f>VLOOKUP(VLOOKUP($B153, BTS!$E$2:$F$60, 2, FALSE), Transpose_Avg_me_adult!$O$1:$AA$52, 5,FALSE )</f>
        <v>4.5901999999999978E-2</v>
      </c>
      <c r="H153" s="29">
        <f>VLOOKUP(VLOOKUP($B153, BTS!$E$2:$F$60, 2, FALSE), Transpose_Avg_me_adult!$O$1:$AA$52, 6,FALSE )</f>
        <v>3.7004750000000017E-2</v>
      </c>
      <c r="I153" s="29">
        <f>VLOOKUP(VLOOKUP($B153, BTS!$E$2:$F$60, 2, FALSE), Transpose_Avg_me_adult!$O$1:$AA$52, 7,FALSE )</f>
        <v>4.505075000000007E-2</v>
      </c>
      <c r="J153" s="29">
        <f>VLOOKUP(VLOOKUP($B153, BTS!$E$2:$F$60, 2, FALSE), Transpose_Avg_me_adult!$O$1:$AA$52, 8,FALSE )</f>
        <v>7.1928249999999999E-2</v>
      </c>
      <c r="K153" s="29">
        <f>VLOOKUP(VLOOKUP($B153, BTS!$E$2:$F$60, 2, FALSE), Transpose_Avg_me_adult!$O$1:$AA$52, 9,FALSE )</f>
        <v>7.866725000000005E-2</v>
      </c>
      <c r="L153" s="29">
        <f>VLOOKUP(VLOOKUP($B153, BTS!$E$2:$F$60, 2, FALSE), Transpose_Avg_me_adult!$O$1:$AA$52, 10,FALSE )</f>
        <v>4.1590250000000002E-2</v>
      </c>
      <c r="M153" s="29">
        <f>VLOOKUP(VLOOKUP($B153, BTS!$E$2:$F$60, 2, FALSE), Transpose_Avg_me_adult!$O$1:$AA$52, 11,FALSE )</f>
        <v>4.7931499999999995E-2</v>
      </c>
      <c r="N153" s="29">
        <f>VLOOKUP(VLOOKUP($B153, BTS!$E$2:$F$60, 2, FALSE), Transpose_Avg_me_adult!$O$1:$AA$52, 12,FALSE )</f>
        <v>3.4601249999999979E-2</v>
      </c>
      <c r="O153" s="111">
        <f>VLOOKUP(VLOOKUP($B153, BTS!$E$2:$F$60, 2, FALSE), Transpose_Avg_me_adult!$O$1:$AA$52, 13,FALSE )</f>
        <v>4.8542000000000009E-2</v>
      </c>
    </row>
    <row r="154" spans="1:15" ht="15.75" hidden="1" outlineLevel="1" thickBot="1" x14ac:dyDescent="0.3">
      <c r="B154" s="57" t="s">
        <v>161</v>
      </c>
      <c r="C154" s="28">
        <f>VLOOKUP(VLOOKUP($B154,VName,2,FALSE), Regression_me_adult!$J$7:$K$50, 2,FALSE)</f>
        <v>16440</v>
      </c>
      <c r="D154" s="29">
        <f>VLOOKUP(VLOOKUP($B154, BTS!$E$2:$F$60, 2, FALSE), Transpose_Avg_me_adult!$O$1:$AA$52, 2,FALSE )</f>
        <v>4.0788000000000019E-2</v>
      </c>
      <c r="E154" s="29">
        <f>VLOOKUP(VLOOKUP($B154, BTS!$E$2:$F$60, 2, FALSE), Transpose_Avg_me_adult!$O$1:$AA$52, 3,FALSE )</f>
        <v>2.3975249999999979E-2</v>
      </c>
      <c r="F154" s="29">
        <f>VLOOKUP(VLOOKUP($B154, BTS!$E$2:$F$60, 2, FALSE), Transpose_Avg_me_adult!$O$1:$AA$52, 4,FALSE )</f>
        <v>2.4870249999999972E-2</v>
      </c>
      <c r="G154" s="29">
        <f>VLOOKUP(VLOOKUP($B154, BTS!$E$2:$F$60, 2, FALSE), Transpose_Avg_me_adult!$O$1:$AA$52, 5,FALSE )</f>
        <v>2.8244000000000002E-2</v>
      </c>
      <c r="H154" s="29">
        <f>VLOOKUP(VLOOKUP($B154, BTS!$E$2:$F$60, 2, FALSE), Transpose_Avg_me_adult!$O$1:$AA$52, 6,FALSE )</f>
        <v>2.0572500000000004E-2</v>
      </c>
      <c r="I154" s="29">
        <f>VLOOKUP(VLOOKUP($B154, BTS!$E$2:$F$60, 2, FALSE), Transpose_Avg_me_adult!$O$1:$AA$52, 7,FALSE )</f>
        <v>2.8243499999999991E-2</v>
      </c>
      <c r="J154" s="29">
        <f>VLOOKUP(VLOOKUP($B154, BTS!$E$2:$F$60, 2, FALSE), Transpose_Avg_me_adult!$O$1:$AA$52, 8,FALSE )</f>
        <v>3.0257750000000003E-2</v>
      </c>
      <c r="K154" s="29">
        <f>VLOOKUP(VLOOKUP($B154, BTS!$E$2:$F$60, 2, FALSE), Transpose_Avg_me_adult!$O$1:$AA$52, 9,FALSE )</f>
        <v>2.48045E-2</v>
      </c>
      <c r="L154" s="29">
        <f>VLOOKUP(VLOOKUP($B154, BTS!$E$2:$F$60, 2, FALSE), Transpose_Avg_me_adult!$O$1:$AA$52, 10,FALSE )</f>
        <v>2.306625000000001E-2</v>
      </c>
      <c r="M154" s="29">
        <f>VLOOKUP(VLOOKUP($B154, BTS!$E$2:$F$60, 2, FALSE), Transpose_Avg_me_adult!$O$1:$AA$52, 11,FALSE )</f>
        <v>2.3842500000000003E-2</v>
      </c>
      <c r="N154" s="29">
        <f>VLOOKUP(VLOOKUP($B154, BTS!$E$2:$F$60, 2, FALSE), Transpose_Avg_me_adult!$O$1:$AA$52, 12,FALSE )</f>
        <v>2.4287250000000003E-2</v>
      </c>
      <c r="O154" s="111">
        <f>VLOOKUP(VLOOKUP($B154, BTS!$E$2:$F$60, 2, FALSE), Transpose_Avg_me_adult!$O$1:$AA$52, 13,FALSE )</f>
        <v>3.1959750000000009E-2</v>
      </c>
    </row>
    <row r="155" spans="1:15" ht="15.75" hidden="1" outlineLevel="1" thickBot="1" x14ac:dyDescent="0.3">
      <c r="B155" s="182" t="s">
        <v>162</v>
      </c>
      <c r="C155" s="28">
        <f>VLOOKUP(VLOOKUP($B155,VName,2,FALSE), Regression_me_adult!$J$7:$K$50, 2,FALSE)</f>
        <v>0.33200000000000002</v>
      </c>
      <c r="D155" s="29">
        <f>VLOOKUP(VLOOKUP($B155, BTS!$E$2:$F$60, 2, FALSE), Transpose_Avg_me_adult!$O$1:$AA$52, 2,FALSE )</f>
        <v>3498.451171875</v>
      </c>
      <c r="E155" s="29">
        <f>VLOOKUP(VLOOKUP($B155, BTS!$E$2:$F$60, 2, FALSE), Transpose_Avg_me_adult!$O$1:$AA$52, 3,FALSE )</f>
        <v>2488.987548828125</v>
      </c>
      <c r="F155" s="29">
        <f>VLOOKUP(VLOOKUP($B155, BTS!$E$2:$F$60, 2, FALSE), Transpose_Avg_me_adult!$O$1:$AA$52, 4,FALSE )</f>
        <v>6016.85107421875</v>
      </c>
      <c r="G155" s="29">
        <f>VLOOKUP(VLOOKUP($B155, BTS!$E$2:$F$60, 2, FALSE), Transpose_Avg_me_adult!$O$1:$AA$52, 5,FALSE )</f>
        <v>5756.9599609375</v>
      </c>
      <c r="H155" s="29">
        <f>VLOOKUP(VLOOKUP($B155, BTS!$E$2:$F$60, 2, FALSE), Transpose_Avg_me_adult!$O$1:$AA$52, 6,FALSE )</f>
        <v>5649.2587890625</v>
      </c>
      <c r="I155" s="29">
        <f>VLOOKUP(VLOOKUP($B155, BTS!$E$2:$F$60, 2, FALSE), Transpose_Avg_me_adult!$O$1:$AA$52, 7,FALSE )</f>
        <v>5440.51123046875</v>
      </c>
      <c r="J155" s="29">
        <f>VLOOKUP(VLOOKUP($B155, BTS!$E$2:$F$60, 2, FALSE), Transpose_Avg_me_adult!$O$1:$AA$52, 8,FALSE )</f>
        <v>2232.507568359375</v>
      </c>
      <c r="K155" s="29">
        <f>VLOOKUP(VLOOKUP($B155, BTS!$E$2:$F$60, 2, FALSE), Transpose_Avg_me_adult!$O$1:$AA$52, 9,FALSE )</f>
        <v>3197.826171875</v>
      </c>
      <c r="L155" s="29">
        <f>VLOOKUP(VLOOKUP($B155, BTS!$E$2:$F$60, 2, FALSE), Transpose_Avg_me_adult!$O$1:$AA$52, 10,FALSE )</f>
        <v>2975.39990234375</v>
      </c>
      <c r="M155" s="29">
        <f>VLOOKUP(VLOOKUP($B155, BTS!$E$2:$F$60, 2, FALSE), Transpose_Avg_me_adult!$O$1:$AA$52, 11,FALSE )</f>
        <v>3364.061279296875</v>
      </c>
      <c r="N155" s="29">
        <f>VLOOKUP(VLOOKUP($B155, BTS!$E$2:$F$60, 2, FALSE), Transpose_Avg_me_adult!$O$1:$AA$52, 12,FALSE )</f>
        <v>2505.9814453125</v>
      </c>
      <c r="O155" s="111">
        <f>VLOOKUP(VLOOKUP($B155, BTS!$E$2:$F$60, 2, FALSE), Transpose_Avg_me_adult!$O$1:$AA$52, 13,FALSE )</f>
        <v>4111.5712890625</v>
      </c>
    </row>
    <row r="156" spans="1:15" hidden="1" outlineLevel="1" x14ac:dyDescent="0.25">
      <c r="B156" s="34" t="s">
        <v>163</v>
      </c>
      <c r="C156" s="35"/>
      <c r="D156" s="93" t="str">
        <f>VLOOKUP(INDEX(BTS!$A$3:$A$14, MATCH(D$11, BTS!$C$3:$C$14, 0), 1)&amp;".region", Regression_me_adult!$J$51:$K$63, 2,FALSE )</f>
        <v>-116,044</v>
      </c>
      <c r="E156" s="93">
        <f>VLOOKUP(INDEX(BTS!$A$3:$A$14, MATCH(E$11, BTS!$C$3:$C$14, 0), 1)&amp;".region", Regression_me_adult!$J$51:$K$63, 2,FALSE )</f>
        <v>-125355</v>
      </c>
      <c r="F156" s="93">
        <f>VLOOKUP(INDEX(BTS!$A$3:$A$14, MATCH(F$11, BTS!$C$3:$C$14, 0), 1)&amp;".region", Regression_me_adult!$J$51:$K$63, 2,FALSE )</f>
        <v>-121330</v>
      </c>
      <c r="G156" s="93">
        <f>VLOOKUP(INDEX(BTS!$A$3:$A$14, MATCH(G$11, BTS!$C$3:$C$14, 0), 1)&amp;".region", Regression_me_adult!$J$51:$K$63, 2,FALSE )</f>
        <v>-121708</v>
      </c>
      <c r="H156" s="93">
        <f>VLOOKUP(INDEX(BTS!$A$3:$A$14, MATCH(H$11, BTS!$C$3:$C$14, 0), 1)&amp;".region", Regression_me_adult!$J$51:$K$63, 2,FALSE )</f>
        <v>-125616</v>
      </c>
      <c r="I156" s="93">
        <f>VLOOKUP(INDEX(BTS!$A$3:$A$14, MATCH(I$11, BTS!$C$3:$C$14, 0), 1)&amp;".region", Regression_me_adult!$J$51:$K$63, 2,FALSE )</f>
        <v>-121194</v>
      </c>
      <c r="J156" s="93">
        <f>VLOOKUP(INDEX(BTS!$A$3:$A$14, MATCH(J$11, BTS!$C$3:$C$14, 0), 1)&amp;".region", Regression_me_adult!$J$51:$K$63, 2,FALSE )</f>
        <v>-113063</v>
      </c>
      <c r="K156" s="93">
        <f>VLOOKUP(INDEX(BTS!$A$3:$A$14, MATCH(K$11, BTS!$C$3:$C$14, 0), 1)&amp;".region", Regression_me_adult!$J$51:$K$63, 2,FALSE )</f>
        <v>-111907</v>
      </c>
      <c r="L156" s="93">
        <f>VLOOKUP(INDEX(BTS!$A$3:$A$14, MATCH(L$11, BTS!$C$3:$C$14, 0), 1)&amp;".region", Regression_me_adult!$J$51:$K$63, 2,FALSE )</f>
        <v>-122765</v>
      </c>
      <c r="M156" s="93">
        <f>VLOOKUP(INDEX(BTS!$A$3:$A$14, MATCH(M$11, BTS!$C$3:$C$14, 0), 1)&amp;".region", Regression_me_adult!$J$51:$K$63, 2,FALSE )</f>
        <v>-117417</v>
      </c>
      <c r="N156" s="93">
        <f>VLOOKUP(INDEX(BTS!$A$3:$A$14, MATCH(N$11, BTS!$C$3:$C$14, 0), 1)&amp;".region", Regression_me_adult!$J$51:$K$63, 2,FALSE )</f>
        <v>-119588</v>
      </c>
      <c r="O156" s="93">
        <f>VLOOKUP(INDEX(BTS!$A$3:$A$14, MATCH(O$11, BTS!$C$3:$C$14, 0), 1)&amp;".region", Regression_me_adult!$J$51:$K$63, 2,FALSE )</f>
        <v>-122024</v>
      </c>
    </row>
    <row r="157" spans="1:15" ht="15.75" hidden="1" outlineLevel="1" thickBot="1" x14ac:dyDescent="0.3">
      <c r="B157" s="36" t="s">
        <v>221</v>
      </c>
      <c r="C157" s="37"/>
      <c r="D157" s="38">
        <f>D156 - AVERAGE($D$156:$O$156)</f>
        <v>4134.8181818181765</v>
      </c>
      <c r="E157" s="38">
        <f t="shared" ref="E157:O157" si="7">E156 - AVERAGE($D$156:$O$156)</f>
        <v>-5176.1818181818235</v>
      </c>
      <c r="F157" s="38">
        <f t="shared" si="7"/>
        <v>-1151.1818181818235</v>
      </c>
      <c r="G157" s="38">
        <f t="shared" si="7"/>
        <v>-1529.1818181818235</v>
      </c>
      <c r="H157" s="38">
        <f t="shared" si="7"/>
        <v>-5437.1818181818235</v>
      </c>
      <c r="I157" s="38">
        <f t="shared" si="7"/>
        <v>-1015.1818181818235</v>
      </c>
      <c r="J157" s="38">
        <f t="shared" si="7"/>
        <v>7115.8181818181765</v>
      </c>
      <c r="K157" s="38">
        <f t="shared" si="7"/>
        <v>8271.8181818181765</v>
      </c>
      <c r="L157" s="38">
        <f t="shared" si="7"/>
        <v>-2586.1818181818235</v>
      </c>
      <c r="M157" s="38">
        <f t="shared" si="7"/>
        <v>2761.8181818181765</v>
      </c>
      <c r="N157" s="38">
        <f t="shared" si="7"/>
        <v>590.81818181817653</v>
      </c>
      <c r="O157" s="38">
        <f t="shared" si="7"/>
        <v>-1845.1818181818235</v>
      </c>
    </row>
    <row r="158" spans="1:15" ht="19.5" collapsed="1" thickBot="1" x14ac:dyDescent="0.3">
      <c r="B158" s="46" t="s">
        <v>181</v>
      </c>
      <c r="C158" s="39"/>
      <c r="D158" s="40"/>
      <c r="E158" s="39"/>
      <c r="F158" s="39"/>
      <c r="G158" s="39"/>
      <c r="H158" s="39"/>
      <c r="I158" s="39"/>
      <c r="J158" s="39"/>
      <c r="K158" s="39"/>
      <c r="L158" s="39"/>
      <c r="M158" s="39"/>
      <c r="N158" s="39"/>
      <c r="O158" s="47"/>
    </row>
    <row r="159" spans="1:15" ht="15.75" thickBot="1" x14ac:dyDescent="0.3"/>
    <row r="160" spans="1:15" ht="19.5" hidden="1" outlineLevel="1" thickBot="1" x14ac:dyDescent="0.3">
      <c r="A160" t="s">
        <v>224</v>
      </c>
      <c r="B160" s="46" t="s">
        <v>182</v>
      </c>
      <c r="C160" s="39"/>
      <c r="D160" s="40"/>
      <c r="E160" s="39"/>
      <c r="F160" s="39"/>
      <c r="G160" s="39"/>
      <c r="H160" s="39"/>
      <c r="I160" s="39"/>
      <c r="J160" s="39"/>
      <c r="K160" s="39"/>
      <c r="L160" s="39"/>
      <c r="M160" s="39"/>
      <c r="N160" s="39"/>
      <c r="O160" s="47"/>
    </row>
    <row r="161" spans="1:15" ht="15.75" hidden="1" outlineLevel="1" thickBot="1" x14ac:dyDescent="0.3">
      <c r="A161" t="s">
        <v>40</v>
      </c>
      <c r="B161" s="41" t="s">
        <v>219</v>
      </c>
      <c r="C161" s="42"/>
      <c r="D161" s="43">
        <v>2022</v>
      </c>
      <c r="E161" s="43">
        <v>2022</v>
      </c>
      <c r="F161" s="43">
        <v>2022</v>
      </c>
      <c r="G161" s="43">
        <v>2022</v>
      </c>
      <c r="H161" s="43">
        <v>2022</v>
      </c>
      <c r="I161" s="43">
        <v>2022</v>
      </c>
      <c r="J161" s="43">
        <v>2022</v>
      </c>
      <c r="K161" s="43">
        <v>2022</v>
      </c>
      <c r="L161" s="43">
        <v>2022</v>
      </c>
      <c r="M161" s="43">
        <v>2022</v>
      </c>
      <c r="N161" s="43">
        <v>2022</v>
      </c>
      <c r="O161" s="48">
        <v>2022</v>
      </c>
    </row>
    <row r="162" spans="1:15" ht="15.75" hidden="1" outlineLevel="1" thickBot="1" x14ac:dyDescent="0.3">
      <c r="B162" s="44" t="s">
        <v>220</v>
      </c>
      <c r="C162" s="45" t="s">
        <v>118</v>
      </c>
      <c r="D162" s="19" t="s">
        <v>87</v>
      </c>
      <c r="E162" s="25" t="s">
        <v>168</v>
      </c>
      <c r="F162" s="25" t="s">
        <v>77</v>
      </c>
      <c r="G162" s="25" t="s">
        <v>169</v>
      </c>
      <c r="H162" s="25" t="s">
        <v>170</v>
      </c>
      <c r="I162" s="25" t="s">
        <v>171</v>
      </c>
      <c r="J162" s="25" t="s">
        <v>172</v>
      </c>
      <c r="K162" s="25" t="s">
        <v>173</v>
      </c>
      <c r="L162" s="25" t="s">
        <v>174</v>
      </c>
      <c r="M162" s="25" t="s">
        <v>175</v>
      </c>
      <c r="N162" s="25" t="s">
        <v>176</v>
      </c>
      <c r="O162" s="26" t="s">
        <v>177</v>
      </c>
    </row>
    <row r="163" spans="1:15" ht="15.75" hidden="1" outlineLevel="1" thickBot="1" x14ac:dyDescent="0.3">
      <c r="B163" s="55" t="s">
        <v>119</v>
      </c>
      <c r="C163" s="28">
        <f>VLOOKUP(VLOOKUP($B163,VName,2,FALSE), Regression_cred_adult!$J$7:$K$50, 2,FALSE)</f>
        <v>0.11899999999999999</v>
      </c>
      <c r="D163" s="29">
        <f>VLOOKUP(VLOOKUP($B163, BTS!$E$2:$F$60, 2, FALSE), Transpose_Avg_cred_adult!$O$1:$AA$52, 2,FALSE )</f>
        <v>0.52177943425076445</v>
      </c>
      <c r="E163" s="29">
        <f>VLOOKUP(VLOOKUP($B163, BTS!$E$2:$F$60, 2, FALSE), Transpose_Avg_cred_adult!$O$1:$AA$52, 3,FALSE )</f>
        <v>0.55841914662987779</v>
      </c>
      <c r="F163" s="29">
        <f>VLOOKUP(VLOOKUP($B163, BTS!$E$2:$F$60, 2, FALSE), Transpose_Avg_cred_adult!$O$1:$AA$52, 4,FALSE )</f>
        <v>0.52648809523809526</v>
      </c>
      <c r="G163" s="29">
        <f>VLOOKUP(VLOOKUP($B163, BTS!$E$2:$F$60, 2, FALSE), Transpose_Avg_cred_adult!$O$1:$AA$52, 5,FALSE )</f>
        <v>0.59917243083003946</v>
      </c>
      <c r="H163" s="29">
        <f>VLOOKUP(VLOOKUP($B163, BTS!$E$2:$F$60, 2, FALSE), Transpose_Avg_cred_adult!$O$1:$AA$52, 6,FALSE )</f>
        <v>0.48351768057650407</v>
      </c>
      <c r="I163" s="29">
        <f>VLOOKUP(VLOOKUP($B163, BTS!$E$2:$F$60, 2, FALSE), Transpose_Avg_cred_adult!$O$1:$AA$52, 7,FALSE )</f>
        <v>0.67613636363636365</v>
      </c>
      <c r="J163" s="29">
        <f>VLOOKUP(VLOOKUP($B163, BTS!$E$2:$F$60, 2, FALSE), Transpose_Avg_cred_adult!$O$1:$AA$52, 8,FALSE )</f>
        <v>0.74001924001924002</v>
      </c>
      <c r="K163" s="29">
        <f>VLOOKUP(VLOOKUP($B163, BTS!$E$2:$F$60, 2, FALSE), Transpose_Avg_cred_adult!$O$1:$AA$52, 9,FALSE )</f>
        <v>0.33979528535980147</v>
      </c>
      <c r="L163" s="29">
        <f>VLOOKUP(VLOOKUP($B163, BTS!$E$2:$F$60, 2, FALSE), Transpose_Avg_cred_adult!$O$1:$AA$52, 10,FALSE )</f>
        <v>0.43392857142857139</v>
      </c>
      <c r="M163" s="29">
        <f>VLOOKUP(VLOOKUP($B163, BTS!$E$2:$F$60, 2, FALSE), Transpose_Avg_cred_adult!$O$1:$AA$52, 11,FALSE )</f>
        <v>0.28287337662337664</v>
      </c>
      <c r="N163" s="29">
        <f>VLOOKUP(VLOOKUP($B163, BTS!$E$2:$F$60, 2, FALSE), Transpose_Avg_cred_adult!$O$1:$AA$52, 12,FALSE )</f>
        <v>0.40707364341085273</v>
      </c>
      <c r="O163" s="111">
        <f>VLOOKUP(VLOOKUP($B163, BTS!$E$2:$F$60, 2, FALSE), Transpose_Avg_cred_adult!$O$1:$AA$52, 13,FALSE )</f>
        <v>0.361398192450824</v>
      </c>
    </row>
    <row r="164" spans="1:15" ht="15.75" hidden="1" outlineLevel="1" thickBot="1" x14ac:dyDescent="0.3">
      <c r="B164" s="31" t="s">
        <v>120</v>
      </c>
      <c r="C164" s="28">
        <f>VLOOKUP(VLOOKUP($B164,VName,2,FALSE), Regression_cred_adult!$J$7:$K$50, 2,FALSE)</f>
        <v>0.123</v>
      </c>
      <c r="D164" s="29">
        <f>VLOOKUP(VLOOKUP($B164, BTS!$E$2:$F$60, 2, FALSE), Transpose_Avg_cred_adult!$O$1:$AA$52, 2,FALSE )</f>
        <v>9.0991335372069326E-2</v>
      </c>
      <c r="E164" s="29">
        <f>VLOOKUP(VLOOKUP($B164, BTS!$E$2:$F$60, 2, FALSE), Transpose_Avg_cred_adult!$O$1:$AA$52, 3,FALSE )</f>
        <v>9.6214771383523856E-2</v>
      </c>
      <c r="F164" s="29">
        <f>VLOOKUP(VLOOKUP($B164, BTS!$E$2:$F$60, 2, FALSE), Transpose_Avg_cred_adult!$O$1:$AA$52, 4,FALSE )</f>
        <v>0.14047619047619048</v>
      </c>
      <c r="G164" s="29">
        <f>VLOOKUP(VLOOKUP($B164, BTS!$E$2:$F$60, 2, FALSE), Transpose_Avg_cred_adult!$O$1:$AA$52, 5,FALSE )</f>
        <v>0.17351778656126482</v>
      </c>
      <c r="H164" s="29">
        <f>VLOOKUP(VLOOKUP($B164, BTS!$E$2:$F$60, 2, FALSE), Transpose_Avg_cred_adult!$O$1:$AA$52, 6,FALSE )</f>
        <v>9.7528071057482818E-2</v>
      </c>
      <c r="I164" s="29">
        <f>VLOOKUP(VLOOKUP($B164, BTS!$E$2:$F$60, 2, FALSE), Transpose_Avg_cred_adult!$O$1:$AA$52, 7,FALSE )</f>
        <v>0.10795454545454547</v>
      </c>
      <c r="J164" s="29">
        <f>VLOOKUP(VLOOKUP($B164, BTS!$E$2:$F$60, 2, FALSE), Transpose_Avg_cred_adult!$O$1:$AA$52, 8,FALSE )</f>
        <v>0.19161856661856663</v>
      </c>
      <c r="K164" s="29">
        <f>VLOOKUP(VLOOKUP($B164, BTS!$E$2:$F$60, 2, FALSE), Transpose_Avg_cred_adult!$O$1:$AA$52, 9,FALSE )</f>
        <v>0.20212641301350978</v>
      </c>
      <c r="L164" s="29">
        <f>VLOOKUP(VLOOKUP($B164, BTS!$E$2:$F$60, 2, FALSE), Transpose_Avg_cred_adult!$O$1:$AA$52, 10,FALSE )</f>
        <v>0.11071428571428571</v>
      </c>
      <c r="M164" s="29">
        <f>VLOOKUP(VLOOKUP($B164, BTS!$E$2:$F$60, 2, FALSE), Transpose_Avg_cred_adult!$O$1:$AA$52, 11,FALSE )</f>
        <v>0.14366883116883117</v>
      </c>
      <c r="N164" s="29">
        <f>VLOOKUP(VLOOKUP($B164, BTS!$E$2:$F$60, 2, FALSE), Transpose_Avg_cred_adult!$O$1:$AA$52, 12,FALSE )</f>
        <v>0.15762861169837916</v>
      </c>
      <c r="O164" s="111">
        <f>VLOOKUP(VLOOKUP($B164, BTS!$E$2:$F$60, 2, FALSE), Transpose_Avg_cred_adult!$O$1:$AA$52, 13,FALSE )</f>
        <v>0.11270334928229665</v>
      </c>
    </row>
    <row r="165" spans="1:15" ht="15.75" hidden="1" outlineLevel="1" thickBot="1" x14ac:dyDescent="0.3">
      <c r="B165" s="31" t="s">
        <v>121</v>
      </c>
      <c r="C165" s="28">
        <f>VLOOKUP(VLOOKUP($B165,VName,2,FALSE), Regression_cred_adult!$J$7:$K$50, 2,FALSE)</f>
        <v>-3.0099999999999998E-2</v>
      </c>
      <c r="D165" s="29">
        <f>VLOOKUP(VLOOKUP($B165, BTS!$E$2:$F$60, 2, FALSE), Transpose_Avg_cred_adult!$O$1:$AA$52, 2,FALSE )</f>
        <v>0.63964385830784909</v>
      </c>
      <c r="E165" s="29">
        <f>VLOOKUP(VLOOKUP($B165, BTS!$E$2:$F$60, 2, FALSE), Transpose_Avg_cred_adult!$O$1:$AA$52, 3,FALSE )</f>
        <v>0.67148781369071087</v>
      </c>
      <c r="F165" s="29">
        <f>VLOOKUP(VLOOKUP($B165, BTS!$E$2:$F$60, 2, FALSE), Transpose_Avg_cred_adult!$O$1:$AA$52, 4,FALSE )</f>
        <v>0.43616071428571429</v>
      </c>
      <c r="G165" s="29">
        <f>VLOOKUP(VLOOKUP($B165, BTS!$E$2:$F$60, 2, FALSE), Transpose_Avg_cred_adult!$O$1:$AA$52, 5,FALSE )</f>
        <v>0.61516798418972329</v>
      </c>
      <c r="H165" s="29">
        <f>VLOOKUP(VLOOKUP($B165, BTS!$E$2:$F$60, 2, FALSE), Transpose_Avg_cred_adult!$O$1:$AA$52, 6,FALSE )</f>
        <v>0.64452823864588571</v>
      </c>
      <c r="I165" s="29">
        <f>VLOOKUP(VLOOKUP($B165, BTS!$E$2:$F$60, 2, FALSE), Transpose_Avg_cred_adult!$O$1:$AA$52, 7,FALSE )</f>
        <v>0.40056818181818182</v>
      </c>
      <c r="J165" s="29">
        <f>VLOOKUP(VLOOKUP($B165, BTS!$E$2:$F$60, 2, FALSE), Transpose_Avg_cred_adult!$O$1:$AA$52, 8,FALSE )</f>
        <v>0.42448292448292446</v>
      </c>
      <c r="K165" s="29">
        <f>VLOOKUP(VLOOKUP($B165, BTS!$E$2:$F$60, 2, FALSE), Transpose_Avg_cred_adult!$O$1:$AA$52, 9,FALSE )</f>
        <v>0.40882961124896611</v>
      </c>
      <c r="L165" s="29">
        <f>VLOOKUP(VLOOKUP($B165, BTS!$E$2:$F$60, 2, FALSE), Transpose_Avg_cred_adult!$O$1:$AA$52, 10,FALSE )</f>
        <v>0.64702380952380956</v>
      </c>
      <c r="M165" s="29">
        <f>VLOOKUP(VLOOKUP($B165, BTS!$E$2:$F$60, 2, FALSE), Transpose_Avg_cred_adult!$O$1:$AA$52, 11,FALSE )</f>
        <v>0.62345779220779218</v>
      </c>
      <c r="N165" s="29">
        <f>VLOOKUP(VLOOKUP($B165, BTS!$E$2:$F$60, 2, FALSE), Transpose_Avg_cred_adult!$O$1:$AA$52, 12,FALSE )</f>
        <v>0.51906272022551092</v>
      </c>
      <c r="O165" s="111">
        <f>VLOOKUP(VLOOKUP($B165, BTS!$E$2:$F$60, 2, FALSE), Transpose_Avg_cred_adult!$O$1:$AA$52, 13,FALSE )</f>
        <v>0.63776714513556609</v>
      </c>
    </row>
    <row r="166" spans="1:15" ht="15.75" hidden="1" outlineLevel="1" thickBot="1" x14ac:dyDescent="0.3">
      <c r="B166" s="31" t="s">
        <v>122</v>
      </c>
      <c r="C166" s="28">
        <f>VLOOKUP(VLOOKUP($B166,VName,2,FALSE), Regression_cred_adult!$J$7:$K$50, 2,FALSE)</f>
        <v>9.1899999999999996E-2</v>
      </c>
      <c r="D166" s="29">
        <f>VLOOKUP(VLOOKUP($B166, BTS!$E$2:$F$60, 2, FALSE), Transpose_Avg_cred_adult!$O$1:$AA$52, 2,FALSE )</f>
        <v>0.18472381498470949</v>
      </c>
      <c r="E166" s="29">
        <f>VLOOKUP(VLOOKUP($B166, BTS!$E$2:$F$60, 2, FALSE), Transpose_Avg_cred_adult!$O$1:$AA$52, 3,FALSE )</f>
        <v>0.13494818355012481</v>
      </c>
      <c r="F166" s="29">
        <f>VLOOKUP(VLOOKUP($B166, BTS!$E$2:$F$60, 2, FALSE), Transpose_Avg_cred_adult!$O$1:$AA$52, 4,FALSE )</f>
        <v>0.24032738095238096</v>
      </c>
      <c r="G166" s="29">
        <f>VLOOKUP(VLOOKUP($B166, BTS!$E$2:$F$60, 2, FALSE), Transpose_Avg_cred_adult!$O$1:$AA$52, 5,FALSE )</f>
        <v>9.1888998682476949E-2</v>
      </c>
      <c r="H166" s="29">
        <f>VLOOKUP(VLOOKUP($B166, BTS!$E$2:$F$60, 2, FALSE), Transpose_Avg_cred_adult!$O$1:$AA$52, 6,FALSE )</f>
        <v>0.14804759510641863</v>
      </c>
      <c r="I166" s="29">
        <f>VLOOKUP(VLOOKUP($B166, BTS!$E$2:$F$60, 2, FALSE), Transpose_Avg_cred_adult!$O$1:$AA$52, 7,FALSE )</f>
        <v>6.8181818181818177E-2</v>
      </c>
      <c r="J166" s="29">
        <f>VLOOKUP(VLOOKUP($B166, BTS!$E$2:$F$60, 2, FALSE), Transpose_Avg_cred_adult!$O$1:$AA$52, 8,FALSE )</f>
        <v>4.5634920634920632E-2</v>
      </c>
      <c r="K166" s="29">
        <f>VLOOKUP(VLOOKUP($B166, BTS!$E$2:$F$60, 2, FALSE), Transpose_Avg_cred_adult!$O$1:$AA$52, 9,FALSE )</f>
        <v>0.10533498759305211</v>
      </c>
      <c r="L166" s="29">
        <f>VLOOKUP(VLOOKUP($B166, BTS!$E$2:$F$60, 2, FALSE), Transpose_Avg_cred_adult!$O$1:$AA$52, 10,FALSE )</f>
        <v>0.18809523809523809</v>
      </c>
      <c r="M166" s="29">
        <f>VLOOKUP(VLOOKUP($B166, BTS!$E$2:$F$60, 2, FALSE), Transpose_Avg_cred_adult!$O$1:$AA$52, 11,FALSE )</f>
        <v>7.0454545454545464E-2</v>
      </c>
      <c r="N166" s="29">
        <f>VLOOKUP(VLOOKUP($B166, BTS!$E$2:$F$60, 2, FALSE), Transpose_Avg_cred_adult!$O$1:$AA$52, 12,FALSE )</f>
        <v>0.15510923185341791</v>
      </c>
      <c r="O166" s="111">
        <f>VLOOKUP(VLOOKUP($B166, BTS!$E$2:$F$60, 2, FALSE), Transpose_Avg_cred_adult!$O$1:$AA$52, 13,FALSE )</f>
        <v>0.10144072301967039</v>
      </c>
    </row>
    <row r="167" spans="1:15" ht="15.75" hidden="1" outlineLevel="1" thickBot="1" x14ac:dyDescent="0.3">
      <c r="B167" s="31" t="s">
        <v>123</v>
      </c>
      <c r="C167" s="28">
        <f>VLOOKUP(VLOOKUP($B167,VName,2,FALSE), Regression_cred_adult!$J$7:$K$50, 2,FALSE)</f>
        <v>-0.38900000000000001</v>
      </c>
      <c r="D167" s="29">
        <f>VLOOKUP(VLOOKUP($B167, BTS!$E$2:$F$60, 2, FALSE), Transpose_Avg_cred_adult!$O$1:$AA$52, 2,FALSE )</f>
        <v>3.8551223241590209E-2</v>
      </c>
      <c r="E167" s="29">
        <f>VLOOKUP(VLOOKUP($B167, BTS!$E$2:$F$60, 2, FALSE), Transpose_Avg_cred_adult!$O$1:$AA$52, 3,FALSE )</f>
        <v>3.8099461306004466E-2</v>
      </c>
      <c r="F167" s="29">
        <f>VLOOKUP(VLOOKUP($B167, BTS!$E$2:$F$60, 2, FALSE), Transpose_Avg_cred_adult!$O$1:$AA$52, 4,FALSE )</f>
        <v>0.12172619047619047</v>
      </c>
      <c r="G167" s="29">
        <f>VLOOKUP(VLOOKUP($B167, BTS!$E$2:$F$60, 2, FALSE), Transpose_Avg_cred_adult!$O$1:$AA$52, 5,FALSE )</f>
        <v>3.8405797101449271E-2</v>
      </c>
      <c r="H167" s="29">
        <f>VLOOKUP(VLOOKUP($B167, BTS!$E$2:$F$60, 2, FALSE), Transpose_Avg_cred_adult!$O$1:$AA$52, 6,FALSE )</f>
        <v>8.4267638679403373E-2</v>
      </c>
      <c r="I167" s="29">
        <f>VLOOKUP(VLOOKUP($B167, BTS!$E$2:$F$60, 2, FALSE), Transpose_Avg_cred_adult!$O$1:$AA$52, 7,FALSE )</f>
        <v>0.17045454545454547</v>
      </c>
      <c r="J167" s="29">
        <f>VLOOKUP(VLOOKUP($B167, BTS!$E$2:$F$60, 2, FALSE), Transpose_Avg_cred_adult!$O$1:$AA$52, 8,FALSE )</f>
        <v>0</v>
      </c>
      <c r="K167" s="29">
        <f>VLOOKUP(VLOOKUP($B167, BTS!$E$2:$F$60, 2, FALSE), Transpose_Avg_cred_adult!$O$1:$AA$52, 9,FALSE )</f>
        <v>4.0346705266060101E-2</v>
      </c>
      <c r="L167" s="29">
        <f>VLOOKUP(VLOOKUP($B167, BTS!$E$2:$F$60, 2, FALSE), Transpose_Avg_cred_adult!$O$1:$AA$52, 10,FALSE )</f>
        <v>3.3333333333333333E-2</v>
      </c>
      <c r="M167" s="29">
        <f>VLOOKUP(VLOOKUP($B167, BTS!$E$2:$F$60, 2, FALSE), Transpose_Avg_cred_adult!$O$1:$AA$52, 11,FALSE )</f>
        <v>5.3977272727272728E-2</v>
      </c>
      <c r="N167" s="29">
        <f>VLOOKUP(VLOOKUP($B167, BTS!$E$2:$F$60, 2, FALSE), Transpose_Avg_cred_adult!$O$1:$AA$52, 12,FALSE )</f>
        <v>5.9355179704016915E-2</v>
      </c>
      <c r="O167" s="111">
        <f>VLOOKUP(VLOOKUP($B167, BTS!$E$2:$F$60, 2, FALSE), Transpose_Avg_cred_adult!$O$1:$AA$52, 13,FALSE )</f>
        <v>0.1235672514619883</v>
      </c>
    </row>
    <row r="168" spans="1:15" ht="15.75" hidden="1" outlineLevel="1" thickBot="1" x14ac:dyDescent="0.3">
      <c r="B168" s="31" t="s">
        <v>124</v>
      </c>
      <c r="C168" s="28">
        <f>VLOOKUP(VLOOKUP($B168,VName,2,FALSE), Regression_cred_adult!$J$7:$K$50, 2,FALSE)</f>
        <v>0.34300000000000003</v>
      </c>
      <c r="D168" s="29">
        <f>VLOOKUP(VLOOKUP($B168, BTS!$E$2:$F$60, 2, FALSE), Transpose_Avg_cred_adult!$O$1:$AA$52, 2,FALSE )</f>
        <v>2.0422400611620796E-2</v>
      </c>
      <c r="E168" s="29">
        <f>VLOOKUP(VLOOKUP($B168, BTS!$E$2:$F$60, 2, FALSE), Transpose_Avg_cred_adult!$O$1:$AA$52, 3,FALSE )</f>
        <v>4.1371863092891863E-2</v>
      </c>
      <c r="F168" s="29">
        <f>VLOOKUP(VLOOKUP($B168, BTS!$E$2:$F$60, 2, FALSE), Transpose_Avg_cred_adult!$O$1:$AA$52, 4,FALSE )</f>
        <v>4.880952380952381E-2</v>
      </c>
      <c r="G168" s="29">
        <f>VLOOKUP(VLOOKUP($B168, BTS!$E$2:$F$60, 2, FALSE), Transpose_Avg_cred_adult!$O$1:$AA$52, 5,FALSE )</f>
        <v>1.0869565217391304E-2</v>
      </c>
      <c r="H168" s="29">
        <f>VLOOKUP(VLOOKUP($B168, BTS!$E$2:$F$60, 2, FALSE), Transpose_Avg_cred_adult!$O$1:$AA$52, 6,FALSE )</f>
        <v>4.9019607843137254E-3</v>
      </c>
      <c r="I168" s="29">
        <f>VLOOKUP(VLOOKUP($B168, BTS!$E$2:$F$60, 2, FALSE), Transpose_Avg_cred_adult!$O$1:$AA$52, 7,FALSE )</f>
        <v>2.2727272727272728E-2</v>
      </c>
      <c r="J168" s="29">
        <f>VLOOKUP(VLOOKUP($B168, BTS!$E$2:$F$60, 2, FALSE), Transpose_Avg_cred_adult!$O$1:$AA$52, 8,FALSE )</f>
        <v>2.2727272727272728E-2</v>
      </c>
      <c r="K168" s="29">
        <f>VLOOKUP(VLOOKUP($B168, BTS!$E$2:$F$60, 2, FALSE), Transpose_Avg_cred_adult!$O$1:$AA$52, 9,FALSE )</f>
        <v>3.7231182795698925E-2</v>
      </c>
      <c r="L168" s="29">
        <f>VLOOKUP(VLOOKUP($B168, BTS!$E$2:$F$60, 2, FALSE), Transpose_Avg_cred_adult!$O$1:$AA$52, 10,FALSE )</f>
        <v>2.0833333333333332E-2</v>
      </c>
      <c r="M168" s="29">
        <f>VLOOKUP(VLOOKUP($B168, BTS!$E$2:$F$60, 2, FALSE), Transpose_Avg_cred_adult!$O$1:$AA$52, 11,FALSE )</f>
        <v>7.3214285714285704E-2</v>
      </c>
      <c r="N168" s="29">
        <f>VLOOKUP(VLOOKUP($B168, BTS!$E$2:$F$60, 2, FALSE), Transpose_Avg_cred_adult!$O$1:$AA$52, 12,FALSE )</f>
        <v>7.575757575757576E-3</v>
      </c>
      <c r="O168" s="111">
        <f>VLOOKUP(VLOOKUP($B168, BTS!$E$2:$F$60, 2, FALSE), Transpose_Avg_cred_adult!$O$1:$AA$52, 13,FALSE )</f>
        <v>2.4521531100478468E-2</v>
      </c>
    </row>
    <row r="169" spans="1:15" ht="15.75" hidden="1" outlineLevel="1" thickBot="1" x14ac:dyDescent="0.3">
      <c r="B169" s="31" t="s">
        <v>125</v>
      </c>
      <c r="C169" s="28">
        <f>VLOOKUP(VLOOKUP($B169,VName,2,FALSE), Regression_cred_adult!$J$7:$K$50, 2,FALSE)</f>
        <v>0.98199999999999998</v>
      </c>
      <c r="D169" s="29">
        <f>VLOOKUP(VLOOKUP($B169, BTS!$E$2:$F$60, 2, FALSE), Transpose_Avg_cred_adult!$O$1:$AA$52, 2,FALSE )</f>
        <v>0.40586932976554535</v>
      </c>
      <c r="E169" s="29">
        <f>VLOOKUP(VLOOKUP($B169, BTS!$E$2:$F$60, 2, FALSE), Transpose_Avg_cred_adult!$O$1:$AA$52, 3,FALSE )</f>
        <v>0.39796224214952042</v>
      </c>
      <c r="F169" s="29">
        <f>VLOOKUP(VLOOKUP($B169, BTS!$E$2:$F$60, 2, FALSE), Transpose_Avg_cred_adult!$O$1:$AA$52, 4,FALSE )</f>
        <v>0.12470238095238095</v>
      </c>
      <c r="G169" s="29">
        <f>VLOOKUP(VLOOKUP($B169, BTS!$E$2:$F$60, 2, FALSE), Transpose_Avg_cred_adult!$O$1:$AA$52, 5,FALSE )</f>
        <v>0.2263381093544137</v>
      </c>
      <c r="H169" s="29">
        <f>VLOOKUP(VLOOKUP($B169, BTS!$E$2:$F$60, 2, FALSE), Transpose_Avg_cred_adult!$O$1:$AA$52, 6,FALSE )</f>
        <v>0.4185352773588068</v>
      </c>
      <c r="I169" s="29">
        <f>VLOOKUP(VLOOKUP($B169, BTS!$E$2:$F$60, 2, FALSE), Transpose_Avg_cred_adult!$O$1:$AA$52, 7,FALSE )</f>
        <v>5.3977272727272728E-2</v>
      </c>
      <c r="J169" s="29">
        <f>VLOOKUP(VLOOKUP($B169, BTS!$E$2:$F$60, 2, FALSE), Transpose_Avg_cred_adult!$O$1:$AA$52, 8,FALSE )</f>
        <v>7.3412698412698402E-2</v>
      </c>
      <c r="K169" s="29">
        <f>VLOOKUP(VLOOKUP($B169, BTS!$E$2:$F$60, 2, FALSE), Transpose_Avg_cred_adult!$O$1:$AA$52, 9,FALSE )</f>
        <v>4.1094568513923353E-2</v>
      </c>
      <c r="L169" s="29">
        <f>VLOOKUP(VLOOKUP($B169, BTS!$E$2:$F$60, 2, FALSE), Transpose_Avg_cred_adult!$O$1:$AA$52, 10,FALSE )</f>
        <v>4.7619047619047616E-2</v>
      </c>
      <c r="M169" s="29">
        <f>VLOOKUP(VLOOKUP($B169, BTS!$E$2:$F$60, 2, FALSE), Transpose_Avg_cred_adult!$O$1:$AA$52, 11,FALSE )</f>
        <v>0.24947240259740261</v>
      </c>
      <c r="N169" s="29">
        <f>VLOOKUP(VLOOKUP($B169, BTS!$E$2:$F$60, 2, FALSE), Transpose_Avg_cred_adult!$O$1:$AA$52, 12,FALSE )</f>
        <v>0.19045102184637069</v>
      </c>
      <c r="O169" s="111">
        <f>VLOOKUP(VLOOKUP($B169, BTS!$E$2:$F$60, 2, FALSE), Transpose_Avg_cred_adult!$O$1:$AA$52, 13,FALSE )</f>
        <v>0.85865762892078679</v>
      </c>
    </row>
    <row r="170" spans="1:15" ht="15.75" hidden="1" outlineLevel="1" thickBot="1" x14ac:dyDescent="0.3">
      <c r="B170" s="56" t="s">
        <v>126</v>
      </c>
      <c r="C170" s="28">
        <f>VLOOKUP(VLOOKUP($B170,VName,2,FALSE), Regression_cred_adult!$J$7:$K$50, 2,FALSE)</f>
        <v>1.123</v>
      </c>
      <c r="D170" s="29">
        <f>VLOOKUP(VLOOKUP($B170, BTS!$E$2:$F$60, 2, FALSE), Transpose_Avg_cred_adult!$O$1:$AA$52, 2,FALSE )</f>
        <v>0.40839226554536184</v>
      </c>
      <c r="E170" s="29">
        <f>VLOOKUP(VLOOKUP($B170, BTS!$E$2:$F$60, 2, FALSE), Transpose_Avg_cred_adult!$O$1:$AA$52, 3,FALSE )</f>
        <v>0.47654135461831559</v>
      </c>
      <c r="F170" s="29">
        <f>VLOOKUP(VLOOKUP($B170, BTS!$E$2:$F$60, 2, FALSE), Transpose_Avg_cred_adult!$O$1:$AA$52, 4,FALSE )</f>
        <v>0.78779761904761902</v>
      </c>
      <c r="G170" s="29">
        <f>VLOOKUP(VLOOKUP($B170, BTS!$E$2:$F$60, 2, FALSE), Transpose_Avg_cred_adult!$O$1:$AA$52, 5,FALSE )</f>
        <v>0.68684535573122529</v>
      </c>
      <c r="H170" s="29">
        <f>VLOOKUP(VLOOKUP($B170, BTS!$E$2:$F$60, 2, FALSE), Transpose_Avg_cred_adult!$O$1:$AA$52, 6,FALSE )</f>
        <v>0.52288419641360817</v>
      </c>
      <c r="I170" s="29">
        <f>VLOOKUP(VLOOKUP($B170, BTS!$E$2:$F$60, 2, FALSE), Transpose_Avg_cred_adult!$O$1:$AA$52, 7,FALSE )</f>
        <v>0.84659090909090917</v>
      </c>
      <c r="J170" s="29">
        <f>VLOOKUP(VLOOKUP($B170, BTS!$E$2:$F$60, 2, FALSE), Transpose_Avg_cred_adult!$O$1:$AA$52, 8,FALSE )</f>
        <v>0.76629389129389125</v>
      </c>
      <c r="K170" s="29">
        <f>VLOOKUP(VLOOKUP($B170, BTS!$E$2:$F$60, 2, FALSE), Transpose_Avg_cred_adult!$O$1:$AA$52, 9,FALSE )</f>
        <v>0.91063551144196309</v>
      </c>
      <c r="L170" s="29">
        <f>VLOOKUP(VLOOKUP($B170, BTS!$E$2:$F$60, 2, FALSE), Transpose_Avg_cred_adult!$O$1:$AA$52, 10,FALSE )</f>
        <v>0.9107142857142857</v>
      </c>
      <c r="M170" s="29">
        <f>VLOOKUP(VLOOKUP($B170, BTS!$E$2:$F$60, 2, FALSE), Transpose_Avg_cred_adult!$O$1:$AA$52, 11,FALSE )</f>
        <v>0.72240259740259738</v>
      </c>
      <c r="N170" s="29">
        <f>VLOOKUP(VLOOKUP($B170, BTS!$E$2:$F$60, 2, FALSE), Transpose_Avg_cred_adult!$O$1:$AA$52, 12,FALSE )</f>
        <v>0.75525017618040879</v>
      </c>
      <c r="O170" s="111">
        <f>VLOOKUP(VLOOKUP($B170, BTS!$E$2:$F$60, 2, FALSE), Transpose_Avg_cred_adult!$O$1:$AA$52, 13,FALSE )</f>
        <v>9.8615098351940461E-2</v>
      </c>
    </row>
    <row r="171" spans="1:15" ht="15.75" hidden="1" outlineLevel="1" thickBot="1" x14ac:dyDescent="0.3">
      <c r="B171" s="31" t="s">
        <v>127</v>
      </c>
      <c r="C171" s="28">
        <f>VLOOKUP(VLOOKUP($B171,VName,2,FALSE), Regression_cred_adult!$J$7:$K$50, 2,FALSE)</f>
        <v>1.0649999999999999</v>
      </c>
      <c r="D171" s="29">
        <f>VLOOKUP(VLOOKUP($B171, BTS!$E$2:$F$60, 2, FALSE), Transpose_Avg_cred_adult!$O$1:$AA$52, 2,FALSE )</f>
        <v>0.1457250254841998</v>
      </c>
      <c r="E171" s="29">
        <f>VLOOKUP(VLOOKUP($B171, BTS!$E$2:$F$60, 2, FALSE), Transpose_Avg_cred_adult!$O$1:$AA$52, 3,FALSE )</f>
        <v>9.5871518197345934E-2</v>
      </c>
      <c r="F171" s="29">
        <f>VLOOKUP(VLOOKUP($B171, BTS!$E$2:$F$60, 2, FALSE), Transpose_Avg_cred_adult!$O$1:$AA$52, 4,FALSE )</f>
        <v>7.4999999999999997E-2</v>
      </c>
      <c r="G171" s="29">
        <f>VLOOKUP(VLOOKUP($B171, BTS!$E$2:$F$60, 2, FALSE), Transpose_Avg_cred_adult!$O$1:$AA$52, 5,FALSE )</f>
        <v>8.6816534914361004E-2</v>
      </c>
      <c r="H171" s="29">
        <f>VLOOKUP(VLOOKUP($B171, BTS!$E$2:$F$60, 2, FALSE), Transpose_Avg_cred_adult!$O$1:$AA$52, 6,FALSE )</f>
        <v>4.839534104239987E-2</v>
      </c>
      <c r="I171" s="29">
        <f>VLOOKUP(VLOOKUP($B171, BTS!$E$2:$F$60, 2, FALSE), Transpose_Avg_cred_adult!$O$1:$AA$52, 7,FALSE )</f>
        <v>5.3977272727272728E-2</v>
      </c>
      <c r="J171" s="29">
        <f>VLOOKUP(VLOOKUP($B171, BTS!$E$2:$F$60, 2, FALSE), Transpose_Avg_cred_adult!$O$1:$AA$52, 8,FALSE )</f>
        <v>0.13251563251563253</v>
      </c>
      <c r="K171" s="29">
        <f>VLOOKUP(VLOOKUP($B171, BTS!$E$2:$F$60, 2, FALSE), Transpose_Avg_cred_adult!$O$1:$AA$52, 9,FALSE )</f>
        <v>4.1735594154948999E-2</v>
      </c>
      <c r="L171" s="29">
        <f>VLOOKUP(VLOOKUP($B171, BTS!$E$2:$F$60, 2, FALSE), Transpose_Avg_cred_adult!$O$1:$AA$52, 10,FALSE )</f>
        <v>2.0833333333333332E-2</v>
      </c>
      <c r="M171" s="29">
        <f>VLOOKUP(VLOOKUP($B171, BTS!$E$2:$F$60, 2, FALSE), Transpose_Avg_cred_adult!$O$1:$AA$52, 11,FALSE )</f>
        <v>1.2500000000000001E-2</v>
      </c>
      <c r="N171" s="29">
        <f>VLOOKUP(VLOOKUP($B171, BTS!$E$2:$F$60, 2, FALSE), Transpose_Avg_cred_adult!$O$1:$AA$52, 12,FALSE )</f>
        <v>3.7632135306553911E-2</v>
      </c>
      <c r="O171" s="111">
        <f>VLOOKUP(VLOOKUP($B171, BTS!$E$2:$F$60, 2, FALSE), Transpose_Avg_cred_adult!$O$1:$AA$52, 13,FALSE )</f>
        <v>4.2727272727272725E-2</v>
      </c>
    </row>
    <row r="172" spans="1:15" ht="15.75" hidden="1" outlineLevel="1" thickBot="1" x14ac:dyDescent="0.3">
      <c r="B172" s="31" t="s">
        <v>128</v>
      </c>
      <c r="C172" s="28">
        <f>VLOOKUP(VLOOKUP($B172,VName,2,FALSE), Regression_cred_adult!$J$7:$K$50, 2,FALSE)</f>
        <v>-0.27900000000000003</v>
      </c>
      <c r="D172" s="29">
        <f>VLOOKUP(VLOOKUP($B172, BTS!$E$2:$F$60, 2, FALSE), Transpose_Avg_cred_adult!$O$1:$AA$52, 2,FALSE )</f>
        <v>0.16281218144750256</v>
      </c>
      <c r="E172" s="29">
        <f>VLOOKUP(VLOOKUP($B172, BTS!$E$2:$F$60, 2, FALSE), Transpose_Avg_cred_adult!$O$1:$AA$52, 3,FALSE )</f>
        <v>0.10665360990671395</v>
      </c>
      <c r="F172" s="29">
        <f>VLOOKUP(VLOOKUP($B172, BTS!$E$2:$F$60, 2, FALSE), Transpose_Avg_cred_adult!$O$1:$AA$52, 4,FALSE )</f>
        <v>7.1874999999999994E-2</v>
      </c>
      <c r="G172" s="29">
        <f>VLOOKUP(VLOOKUP($B172, BTS!$E$2:$F$60, 2, FALSE), Transpose_Avg_cred_adult!$O$1:$AA$52, 5,FALSE )</f>
        <v>4.9769433465085638E-2</v>
      </c>
      <c r="H172" s="29">
        <f>VLOOKUP(VLOOKUP($B172, BTS!$E$2:$F$60, 2, FALSE), Transpose_Avg_cred_adult!$O$1:$AA$52, 6,FALSE )</f>
        <v>4.4419306184012068E-2</v>
      </c>
      <c r="I172" s="29">
        <f>VLOOKUP(VLOOKUP($B172, BTS!$E$2:$F$60, 2, FALSE), Transpose_Avg_cred_adult!$O$1:$AA$52, 7,FALSE )</f>
        <v>0</v>
      </c>
      <c r="J172" s="29">
        <f>VLOOKUP(VLOOKUP($B172, BTS!$E$2:$F$60, 2, FALSE), Transpose_Avg_cred_adult!$O$1:$AA$52, 8,FALSE )</f>
        <v>2.2727272727272728E-2</v>
      </c>
      <c r="K172" s="29">
        <f>VLOOKUP(VLOOKUP($B172, BTS!$E$2:$F$60, 2, FALSE), Transpose_Avg_cred_adult!$O$1:$AA$52, 9,FALSE )</f>
        <v>1.8713813068651778E-2</v>
      </c>
      <c r="L172" s="29">
        <f>VLOOKUP(VLOOKUP($B172, BTS!$E$2:$F$60, 2, FALSE), Transpose_Avg_cred_adult!$O$1:$AA$52, 10,FALSE )</f>
        <v>3.8690476190476192E-2</v>
      </c>
      <c r="M172" s="29">
        <f>VLOOKUP(VLOOKUP($B172, BTS!$E$2:$F$60, 2, FALSE), Transpose_Avg_cred_adult!$O$1:$AA$52, 11,FALSE )</f>
        <v>0</v>
      </c>
      <c r="N172" s="29">
        <f>VLOOKUP(VLOOKUP($B172, BTS!$E$2:$F$60, 2, FALSE), Transpose_Avg_cred_adult!$O$1:$AA$52, 12,FALSE )</f>
        <v>1.6666666666666666E-2</v>
      </c>
      <c r="O172" s="111">
        <f>VLOOKUP(VLOOKUP($B172, BTS!$E$2:$F$60, 2, FALSE), Transpose_Avg_cred_adult!$O$1:$AA$52, 13,FALSE )</f>
        <v>0</v>
      </c>
    </row>
    <row r="173" spans="1:15" ht="15.75" hidden="1" outlineLevel="1" thickBot="1" x14ac:dyDescent="0.3">
      <c r="B173" s="31" t="s">
        <v>129</v>
      </c>
      <c r="C173" s="28">
        <f>VLOOKUP(VLOOKUP($B173,VName,2,FALSE), Regression_cred_adult!$J$7:$K$50, 2,FALSE)</f>
        <v>-3.1800000000000002E-2</v>
      </c>
      <c r="D173" s="29">
        <f>VLOOKUP(VLOOKUP($B173, BTS!$E$2:$F$60, 2, FALSE), Transpose_Avg_cred_adult!$O$1:$AA$52, 2,FALSE )</f>
        <v>0.56382040010193679</v>
      </c>
      <c r="E173" s="29">
        <f>VLOOKUP(VLOOKUP($B173, BTS!$E$2:$F$60, 2, FALSE), Transpose_Avg_cred_adult!$O$1:$AA$52, 3,FALSE )</f>
        <v>0.59133860530810667</v>
      </c>
      <c r="F173" s="29">
        <f>VLOOKUP(VLOOKUP($B173, BTS!$E$2:$F$60, 2, FALSE), Transpose_Avg_cred_adult!$O$1:$AA$52, 4,FALSE )</f>
        <v>0.48764880952380951</v>
      </c>
      <c r="G173" s="29">
        <f>VLOOKUP(VLOOKUP($B173, BTS!$E$2:$F$60, 2, FALSE), Transpose_Avg_cred_adult!$O$1:$AA$52, 5,FALSE )</f>
        <v>0.67071393280632419</v>
      </c>
      <c r="H173" s="29">
        <f>VLOOKUP(VLOOKUP($B173, BTS!$E$2:$F$60, 2, FALSE), Transpose_Avg_cred_adult!$O$1:$AA$52, 6,FALSE )</f>
        <v>0.58495056142114965</v>
      </c>
      <c r="I173" s="29">
        <f>VLOOKUP(VLOOKUP($B173, BTS!$E$2:$F$60, 2, FALSE), Transpose_Avg_cred_adult!$O$1:$AA$52, 7,FALSE )</f>
        <v>0.38636363636363635</v>
      </c>
      <c r="J173" s="29">
        <f>VLOOKUP(VLOOKUP($B173, BTS!$E$2:$F$60, 2, FALSE), Transpose_Avg_cred_adult!$O$1:$AA$52, 8,FALSE )</f>
        <v>0.72132034632034636</v>
      </c>
      <c r="K173" s="29">
        <f>VLOOKUP(VLOOKUP($B173, BTS!$E$2:$F$60, 2, FALSE), Transpose_Avg_cred_adult!$O$1:$AA$52, 9,FALSE )</f>
        <v>0.76760408050730633</v>
      </c>
      <c r="L173" s="29">
        <f>VLOOKUP(VLOOKUP($B173, BTS!$E$2:$F$60, 2, FALSE), Transpose_Avg_cred_adult!$O$1:$AA$52, 10,FALSE )</f>
        <v>0.74464285714285716</v>
      </c>
      <c r="M173" s="29">
        <f>VLOOKUP(VLOOKUP($B173, BTS!$E$2:$F$60, 2, FALSE), Transpose_Avg_cred_adult!$O$1:$AA$52, 11,FALSE )</f>
        <v>0.57118506493506493</v>
      </c>
      <c r="N173" s="29">
        <f>VLOOKUP(VLOOKUP($B173, BTS!$E$2:$F$60, 2, FALSE), Transpose_Avg_cred_adult!$O$1:$AA$52, 12,FALSE )</f>
        <v>0.54938336856941505</v>
      </c>
      <c r="O173" s="111">
        <f>VLOOKUP(VLOOKUP($B173, BTS!$E$2:$F$60, 2, FALSE), Transpose_Avg_cred_adult!$O$1:$AA$52, 13,FALSE )</f>
        <v>0.56922647527910686</v>
      </c>
    </row>
    <row r="174" spans="1:15" ht="15.75" hidden="1" outlineLevel="1" thickBot="1" x14ac:dyDescent="0.3">
      <c r="B174" s="31" t="s">
        <v>130</v>
      </c>
      <c r="C174" s="28">
        <f>VLOOKUP(VLOOKUP($B174,VName,2,FALSE), Regression_cred_adult!$J$7:$K$50, 2,FALSE)</f>
        <v>0.20599999999999999</v>
      </c>
      <c r="D174" s="29">
        <f>VLOOKUP(VLOOKUP($B174, BTS!$E$2:$F$60, 2, FALSE), Transpose_Avg_cred_adult!$O$1:$AA$52, 2,FALSE )</f>
        <v>0.1536203491335372</v>
      </c>
      <c r="E174" s="29">
        <f>VLOOKUP(VLOOKUP($B174, BTS!$E$2:$F$60, 2, FALSE), Transpose_Avg_cred_adult!$O$1:$AA$52, 3,FALSE )</f>
        <v>0.14595609972408358</v>
      </c>
      <c r="F174" s="29">
        <f>VLOOKUP(VLOOKUP($B174, BTS!$E$2:$F$60, 2, FALSE), Transpose_Avg_cred_adult!$O$1:$AA$52, 4,FALSE )</f>
        <v>0.21636904761904763</v>
      </c>
      <c r="G174" s="29">
        <f>VLOOKUP(VLOOKUP($B174, BTS!$E$2:$F$60, 2, FALSE), Transpose_Avg_cred_adult!$O$1:$AA$52, 5,FALSE )</f>
        <v>0.12675806982872201</v>
      </c>
      <c r="H174" s="29">
        <f>VLOOKUP(VLOOKUP($B174, BTS!$E$2:$F$60, 2, FALSE), Transpose_Avg_cred_adult!$O$1:$AA$52, 6,FALSE )</f>
        <v>9.4226579520697171E-2</v>
      </c>
      <c r="I174" s="29">
        <f>VLOOKUP(VLOOKUP($B174, BTS!$E$2:$F$60, 2, FALSE), Transpose_Avg_cred_adult!$O$1:$AA$52, 7,FALSE )</f>
        <v>0.19318181818181818</v>
      </c>
      <c r="J174" s="29">
        <f>VLOOKUP(VLOOKUP($B174, BTS!$E$2:$F$60, 2, FALSE), Transpose_Avg_cred_adult!$O$1:$AA$52, 8,FALSE )</f>
        <v>0.10978835978835978</v>
      </c>
      <c r="K174" s="29">
        <f>VLOOKUP(VLOOKUP($B174, BTS!$E$2:$F$60, 2, FALSE), Transpose_Avg_cred_adult!$O$1:$AA$52, 9,FALSE )</f>
        <v>6.1979597463468428E-2</v>
      </c>
      <c r="L174" s="29">
        <f>VLOOKUP(VLOOKUP($B174, BTS!$E$2:$F$60, 2, FALSE), Transpose_Avg_cred_adult!$O$1:$AA$52, 10,FALSE )</f>
        <v>9.3452380952380953E-2</v>
      </c>
      <c r="M174" s="29">
        <f>VLOOKUP(VLOOKUP($B174, BTS!$E$2:$F$60, 2, FALSE), Transpose_Avg_cred_adult!$O$1:$AA$52, 11,FALSE )</f>
        <v>0.34131493506493504</v>
      </c>
      <c r="N174" s="29">
        <f>VLOOKUP(VLOOKUP($B174, BTS!$E$2:$F$60, 2, FALSE), Transpose_Avg_cred_adult!$O$1:$AA$52, 12,FALSE )</f>
        <v>0.12350246652572233</v>
      </c>
      <c r="O174" s="111">
        <f>VLOOKUP(VLOOKUP($B174, BTS!$E$2:$F$60, 2, FALSE), Transpose_Avg_cred_adult!$O$1:$AA$52, 13,FALSE )</f>
        <v>0.26268474215842635</v>
      </c>
    </row>
    <row r="175" spans="1:15" ht="15.75" hidden="1" outlineLevel="1" thickBot="1" x14ac:dyDescent="0.3">
      <c r="B175" s="56" t="s">
        <v>131</v>
      </c>
      <c r="C175" s="28">
        <f>VLOOKUP(VLOOKUP($B175,VName,2,FALSE), Regression_cred_adult!$J$7:$K$50, 2,FALSE)</f>
        <v>-0.14399999999999999</v>
      </c>
      <c r="D175" s="29">
        <f>VLOOKUP(VLOOKUP($B175, BTS!$E$2:$F$60, 2, FALSE), Transpose_Avg_cred_adult!$O$1:$AA$52, 2,FALSE )</f>
        <v>0.10405835881753314</v>
      </c>
      <c r="E175" s="29">
        <f>VLOOKUP(VLOOKUP($B175, BTS!$E$2:$F$60, 2, FALSE), Transpose_Avg_cred_adult!$O$1:$AA$52, 3,FALSE )</f>
        <v>2.6253531073446329E-2</v>
      </c>
      <c r="F175" s="29">
        <f>VLOOKUP(VLOOKUP($B175, BTS!$E$2:$F$60, 2, FALSE), Transpose_Avg_cred_adult!$O$1:$AA$52, 4,FALSE )</f>
        <v>0.11443452380952381</v>
      </c>
      <c r="G175" s="29">
        <f>VLOOKUP(VLOOKUP($B175, BTS!$E$2:$F$60, 2, FALSE), Transpose_Avg_cred_adult!$O$1:$AA$52, 5,FALSE )</f>
        <v>2.6494565217391304E-2</v>
      </c>
      <c r="H175" s="29">
        <f>VLOOKUP(VLOOKUP($B175, BTS!$E$2:$F$60, 2, FALSE), Transpose_Avg_cred_adult!$O$1:$AA$52, 6,FALSE )</f>
        <v>9.2730853024970666E-2</v>
      </c>
      <c r="I175" s="29">
        <f>VLOOKUP(VLOOKUP($B175, BTS!$E$2:$F$60, 2, FALSE), Transpose_Avg_cred_adult!$O$1:$AA$52, 7,FALSE )</f>
        <v>0</v>
      </c>
      <c r="J175" s="29">
        <f>VLOOKUP(VLOOKUP($B175, BTS!$E$2:$F$60, 2, FALSE), Transpose_Avg_cred_adult!$O$1:$AA$52, 8,FALSE )</f>
        <v>0</v>
      </c>
      <c r="K175" s="29">
        <f>VLOOKUP(VLOOKUP($B175, BTS!$E$2:$F$60, 2, FALSE), Transpose_Avg_cred_adult!$O$1:$AA$52, 9,FALSE )</f>
        <v>1.7235318444995866E-2</v>
      </c>
      <c r="L175" s="29">
        <f>VLOOKUP(VLOOKUP($B175, BTS!$E$2:$F$60, 2, FALSE), Transpose_Avg_cred_adult!$O$1:$AA$52, 10,FALSE )</f>
        <v>1.7857142857142856E-2</v>
      </c>
      <c r="M175" s="29">
        <f>VLOOKUP(VLOOKUP($B175, BTS!$E$2:$F$60, 2, FALSE), Transpose_Avg_cred_adult!$O$1:$AA$52, 11,FALSE )</f>
        <v>2.8125000000000001E-2</v>
      </c>
      <c r="N175" s="29">
        <f>VLOOKUP(VLOOKUP($B175, BTS!$E$2:$F$60, 2, FALSE), Transpose_Avg_cred_adult!$O$1:$AA$52, 12,FALSE )</f>
        <v>2.3255813953488372E-2</v>
      </c>
      <c r="O175" s="111">
        <f>VLOOKUP(VLOOKUP($B175, BTS!$E$2:$F$60, 2, FALSE), Transpose_Avg_cred_adult!$O$1:$AA$52, 13,FALSE )</f>
        <v>1.1363636363636364E-2</v>
      </c>
    </row>
    <row r="176" spans="1:15" ht="15.75" hidden="1" outlineLevel="1" thickBot="1" x14ac:dyDescent="0.3">
      <c r="B176" s="31" t="s">
        <v>132</v>
      </c>
      <c r="C176" s="28">
        <f>VLOOKUP(VLOOKUP($B176,VName,2,FALSE), Regression_cred_adult!$J$7:$K$50, 2,FALSE)</f>
        <v>8.3900000000000002E-2</v>
      </c>
      <c r="D176" s="29">
        <f>VLOOKUP(VLOOKUP($B176, BTS!$E$2:$F$60, 2, FALSE), Transpose_Avg_cred_adult!$O$1:$AA$52, 2,FALSE )</f>
        <v>6.4529179408766568E-2</v>
      </c>
      <c r="E176" s="29">
        <f>VLOOKUP(VLOOKUP($B176, BTS!$E$2:$F$60, 2, FALSE), Transpose_Avg_cred_adult!$O$1:$AA$52, 3,FALSE )</f>
        <v>6.5465280515044008E-2</v>
      </c>
      <c r="F176" s="29">
        <f>VLOOKUP(VLOOKUP($B176, BTS!$E$2:$F$60, 2, FALSE), Transpose_Avg_cred_adult!$O$1:$AA$52, 4,FALSE )</f>
        <v>9.375E-2</v>
      </c>
      <c r="G176" s="29">
        <f>VLOOKUP(VLOOKUP($B176, BTS!$E$2:$F$60, 2, FALSE), Transpose_Avg_cred_adult!$O$1:$AA$52, 5,FALSE )</f>
        <v>2.2727272727272728E-2</v>
      </c>
      <c r="H176" s="29">
        <f>VLOOKUP(VLOOKUP($B176, BTS!$E$2:$F$60, 2, FALSE), Transpose_Avg_cred_adult!$O$1:$AA$52, 6,FALSE )</f>
        <v>9.3170772582537281E-2</v>
      </c>
      <c r="I176" s="29">
        <f>VLOOKUP(VLOOKUP($B176, BTS!$E$2:$F$60, 2, FALSE), Transpose_Avg_cred_adult!$O$1:$AA$52, 7,FALSE )</f>
        <v>2.2727272727272728E-2</v>
      </c>
      <c r="J176" s="29">
        <f>VLOOKUP(VLOOKUP($B176, BTS!$E$2:$F$60, 2, FALSE), Transpose_Avg_cred_adult!$O$1:$AA$52, 8,FALSE )</f>
        <v>7.7621452621452619E-2</v>
      </c>
      <c r="K176" s="29">
        <f>VLOOKUP(VLOOKUP($B176, BTS!$E$2:$F$60, 2, FALSE), Transpose_Avg_cred_adult!$O$1:$AA$52, 9,FALSE )</f>
        <v>1.6487455197132614E-2</v>
      </c>
      <c r="L176" s="29">
        <f>VLOOKUP(VLOOKUP($B176, BTS!$E$2:$F$60, 2, FALSE), Transpose_Avg_cred_adult!$O$1:$AA$52, 10,FALSE )</f>
        <v>3.0357142857142857E-2</v>
      </c>
      <c r="M176" s="29">
        <f>VLOOKUP(VLOOKUP($B176, BTS!$E$2:$F$60, 2, FALSE), Transpose_Avg_cred_adult!$O$1:$AA$52, 11,FALSE )</f>
        <v>1.5625E-2</v>
      </c>
      <c r="N176" s="29">
        <f>VLOOKUP(VLOOKUP($B176, BTS!$E$2:$F$60, 2, FALSE), Transpose_Avg_cred_adult!$O$1:$AA$52, 12,FALSE )</f>
        <v>4.8255813953488373E-2</v>
      </c>
      <c r="O176" s="111">
        <f>VLOOKUP(VLOOKUP($B176, BTS!$E$2:$F$60, 2, FALSE), Transpose_Avg_cred_adult!$O$1:$AA$52, 13,FALSE )</f>
        <v>5.9473684210526317E-2</v>
      </c>
    </row>
    <row r="177" spans="2:15" ht="15.75" hidden="1" outlineLevel="1" thickBot="1" x14ac:dyDescent="0.3">
      <c r="B177" s="31" t="s">
        <v>133</v>
      </c>
      <c r="C177" s="28">
        <f>VLOOKUP(VLOOKUP($B177,VName,2,FALSE), Regression_cred_adult!$J$7:$K$50, 2,FALSE)</f>
        <v>-0.56599999999999995</v>
      </c>
      <c r="D177" s="29">
        <f>VLOOKUP(VLOOKUP($B177, BTS!$E$2:$F$60, 2, FALSE), Transpose_Avg_cred_adult!$O$1:$AA$52, 2,FALSE )</f>
        <v>5.1782301223241595E-2</v>
      </c>
      <c r="E177" s="29">
        <f>VLOOKUP(VLOOKUP($B177, BTS!$E$2:$F$60, 2, FALSE), Transpose_Avg_cred_adult!$O$1:$AA$52, 3,FALSE )</f>
        <v>2.7688953488372092E-2</v>
      </c>
      <c r="F177" s="29">
        <f>VLOOKUP(VLOOKUP($B177, BTS!$E$2:$F$60, 2, FALSE), Transpose_Avg_cred_adult!$O$1:$AA$52, 4,FALSE )</f>
        <v>7.5892857142857137E-2</v>
      </c>
      <c r="G177" s="29">
        <f>VLOOKUP(VLOOKUP($B177, BTS!$E$2:$F$60, 2, FALSE), Transpose_Avg_cred_adult!$O$1:$AA$52, 5,FALSE )</f>
        <v>4.4202898550724637E-2</v>
      </c>
      <c r="H177" s="29">
        <f>VLOOKUP(VLOOKUP($B177, BTS!$E$2:$F$60, 2, FALSE), Transpose_Avg_cred_adult!$O$1:$AA$52, 6,FALSE )</f>
        <v>5.1470588235294115E-2</v>
      </c>
      <c r="I177" s="29">
        <f>VLOOKUP(VLOOKUP($B177, BTS!$E$2:$F$60, 2, FALSE), Transpose_Avg_cred_adult!$O$1:$AA$52, 7,FALSE )</f>
        <v>2.2727272727272728E-2</v>
      </c>
      <c r="J177" s="29">
        <f>VLOOKUP(VLOOKUP($B177, BTS!$E$2:$F$60, 2, FALSE), Transpose_Avg_cred_adult!$O$1:$AA$52, 8,FALSE )</f>
        <v>0</v>
      </c>
      <c r="K177" s="29">
        <f>VLOOKUP(VLOOKUP($B177, BTS!$E$2:$F$60, 2, FALSE), Transpose_Avg_cred_adult!$O$1:$AA$52, 9,FALSE )</f>
        <v>1.3799283154121864E-2</v>
      </c>
      <c r="L177" s="29">
        <f>VLOOKUP(VLOOKUP($B177, BTS!$E$2:$F$60, 2, FALSE), Transpose_Avg_cred_adult!$O$1:$AA$52, 10,FALSE )</f>
        <v>2.976190476190476E-2</v>
      </c>
      <c r="M177" s="29">
        <f>VLOOKUP(VLOOKUP($B177, BTS!$E$2:$F$60, 2, FALSE), Transpose_Avg_cred_adult!$O$1:$AA$52, 11,FALSE )</f>
        <v>3.125E-2</v>
      </c>
      <c r="N177" s="29">
        <f>VLOOKUP(VLOOKUP($B177, BTS!$E$2:$F$60, 2, FALSE), Transpose_Avg_cred_adult!$O$1:$AA$52, 12,FALSE )</f>
        <v>2.0075757575757577E-2</v>
      </c>
      <c r="O177" s="111">
        <f>VLOOKUP(VLOOKUP($B177, BTS!$E$2:$F$60, 2, FALSE), Transpose_Avg_cred_adult!$O$1:$AA$52, 13,FALSE )</f>
        <v>6.9473684210526312E-2</v>
      </c>
    </row>
    <row r="178" spans="2:15" ht="15.75" hidden="1" outlineLevel="1" thickBot="1" x14ac:dyDescent="0.3">
      <c r="B178" s="31" t="s">
        <v>134</v>
      </c>
      <c r="C178" s="28">
        <f>VLOOKUP(VLOOKUP($B178,VName,2,FALSE), Regression_cred_adult!$J$7:$K$50, 2,FALSE)</f>
        <v>-0.155</v>
      </c>
      <c r="D178" s="29">
        <f>VLOOKUP(VLOOKUP($B178, BTS!$E$2:$F$60, 2, FALSE), Transpose_Avg_cred_adult!$O$1:$AA$52, 2,FALSE )</f>
        <v>7.8491335372069329E-3</v>
      </c>
      <c r="E178" s="29">
        <f>VLOOKUP(VLOOKUP($B178, BTS!$E$2:$F$60, 2, FALSE), Transpose_Avg_cred_adult!$O$1:$AA$52, 3,FALSE )</f>
        <v>2.374031007751938E-2</v>
      </c>
      <c r="F178" s="29">
        <f>VLOOKUP(VLOOKUP($B178, BTS!$E$2:$F$60, 2, FALSE), Transpose_Avg_cred_adult!$O$1:$AA$52, 4,FALSE )</f>
        <v>0</v>
      </c>
      <c r="G178" s="29">
        <f>VLOOKUP(VLOOKUP($B178, BTS!$E$2:$F$60, 2, FALSE), Transpose_Avg_cred_adult!$O$1:$AA$52, 5,FALSE )</f>
        <v>0</v>
      </c>
      <c r="H178" s="29">
        <f>VLOOKUP(VLOOKUP($B178, BTS!$E$2:$F$60, 2, FALSE), Transpose_Avg_cred_adult!$O$1:$AA$52, 6,FALSE )</f>
        <v>1.9800569800569802E-2</v>
      </c>
      <c r="I178" s="29">
        <f>VLOOKUP(VLOOKUP($B178, BTS!$E$2:$F$60, 2, FALSE), Transpose_Avg_cred_adult!$O$1:$AA$52, 7,FALSE )</f>
        <v>0</v>
      </c>
      <c r="J178" s="29">
        <f>VLOOKUP(VLOOKUP($B178, BTS!$E$2:$F$60, 2, FALSE), Transpose_Avg_cred_adult!$O$1:$AA$52, 8,FALSE )</f>
        <v>0</v>
      </c>
      <c r="K178" s="29">
        <f>VLOOKUP(VLOOKUP($B178, BTS!$E$2:$F$60, 2, FALSE), Transpose_Avg_cred_adult!$O$1:$AA$52, 9,FALSE )</f>
        <v>0</v>
      </c>
      <c r="L178" s="29">
        <f>VLOOKUP(VLOOKUP($B178, BTS!$E$2:$F$60, 2, FALSE), Transpose_Avg_cred_adult!$O$1:$AA$52, 10,FALSE )</f>
        <v>2.0833333333333332E-2</v>
      </c>
      <c r="M178" s="29">
        <f>VLOOKUP(VLOOKUP($B178, BTS!$E$2:$F$60, 2, FALSE), Transpose_Avg_cred_adult!$O$1:$AA$52, 11,FALSE )</f>
        <v>0</v>
      </c>
      <c r="N178" s="29">
        <f>VLOOKUP(VLOOKUP($B178, BTS!$E$2:$F$60, 2, FALSE), Transpose_Avg_cred_adult!$O$1:$AA$52, 12,FALSE )</f>
        <v>5.8139534883720929E-3</v>
      </c>
      <c r="O178" s="111">
        <f>VLOOKUP(VLOOKUP($B178, BTS!$E$2:$F$60, 2, FALSE), Transpose_Avg_cred_adult!$O$1:$AA$52, 13,FALSE )</f>
        <v>2.7777777777777776E-2</v>
      </c>
    </row>
    <row r="179" spans="2:15" ht="15.75" hidden="1" outlineLevel="1" thickBot="1" x14ac:dyDescent="0.3">
      <c r="B179" s="56" t="s">
        <v>135</v>
      </c>
      <c r="C179" s="28">
        <f>VLOOKUP(VLOOKUP($B179,VName,2,FALSE), Regression_cred_adult!$J$7:$K$50, 2,FALSE)</f>
        <v>-0.17</v>
      </c>
      <c r="D179" s="29">
        <f>VLOOKUP(VLOOKUP($B179, BTS!$E$2:$F$60, 2, FALSE), Transpose_Avg_cred_adult!$O$1:$AA$52, 2,FALSE )</f>
        <v>5.3819444444444444E-3</v>
      </c>
      <c r="E179" s="29">
        <f>VLOOKUP(VLOOKUP($B179, BTS!$E$2:$F$60, 2, FALSE), Transpose_Avg_cred_adult!$O$1:$AA$52, 3,FALSE )</f>
        <v>0</v>
      </c>
      <c r="F179" s="29">
        <f>VLOOKUP(VLOOKUP($B179, BTS!$E$2:$F$60, 2, FALSE), Transpose_Avg_cred_adult!$O$1:$AA$52, 4,FALSE )</f>
        <v>0</v>
      </c>
      <c r="G179" s="29">
        <f>VLOOKUP(VLOOKUP($B179, BTS!$E$2:$F$60, 2, FALSE), Transpose_Avg_cred_adult!$O$1:$AA$52, 5,FALSE )</f>
        <v>1.5625E-2</v>
      </c>
      <c r="H179" s="29">
        <f>VLOOKUP(VLOOKUP($B179, BTS!$E$2:$F$60, 2, FALSE), Transpose_Avg_cred_adult!$O$1:$AA$52, 6,FALSE )</f>
        <v>0</v>
      </c>
      <c r="I179" s="29">
        <f>VLOOKUP(VLOOKUP($B179, BTS!$E$2:$F$60, 2, FALSE), Transpose_Avg_cred_adult!$O$1:$AA$52, 7,FALSE )</f>
        <v>0</v>
      </c>
      <c r="J179" s="29">
        <f>VLOOKUP(VLOOKUP($B179, BTS!$E$2:$F$60, 2, FALSE), Transpose_Avg_cred_adult!$O$1:$AA$52, 8,FALSE )</f>
        <v>9.2592592592592587E-3</v>
      </c>
      <c r="K179" s="29">
        <f>VLOOKUP(VLOOKUP($B179, BTS!$E$2:$F$60, 2, FALSE), Transpose_Avg_cred_adult!$O$1:$AA$52, 9,FALSE )</f>
        <v>0</v>
      </c>
      <c r="L179" s="29">
        <f>VLOOKUP(VLOOKUP($B179, BTS!$E$2:$F$60, 2, FALSE), Transpose_Avg_cred_adult!$O$1:$AA$52, 10,FALSE )</f>
        <v>0</v>
      </c>
      <c r="M179" s="29">
        <f>VLOOKUP(VLOOKUP($B179, BTS!$E$2:$F$60, 2, FALSE), Transpose_Avg_cred_adult!$O$1:$AA$52, 11,FALSE )</f>
        <v>0</v>
      </c>
      <c r="N179" s="29">
        <f>VLOOKUP(VLOOKUP($B179, BTS!$E$2:$F$60, 2, FALSE), Transpose_Avg_cred_adult!$O$1:$AA$52, 12,FALSE )</f>
        <v>0</v>
      </c>
      <c r="O179" s="111">
        <f>VLOOKUP(VLOOKUP($B179, BTS!$E$2:$F$60, 2, FALSE), Transpose_Avg_cred_adult!$O$1:$AA$52, 13,FALSE )</f>
        <v>0.01</v>
      </c>
    </row>
    <row r="180" spans="2:15" ht="15.75" hidden="1" outlineLevel="1" thickBot="1" x14ac:dyDescent="0.3">
      <c r="B180" s="56" t="s">
        <v>136</v>
      </c>
      <c r="C180" s="28">
        <f>VLOOKUP(VLOOKUP($B180,VName,2,FALSE), Regression_cred_adult!$J$7:$K$50, 2,FALSE)</f>
        <v>7.6700000000000004E-2</v>
      </c>
      <c r="D180" s="29">
        <f>VLOOKUP(VLOOKUP($B180, BTS!$E$2:$F$60, 2, FALSE), Transpose_Avg_cred_adult!$O$1:$AA$52, 2,FALSE )</f>
        <v>1.9938200815494394E-2</v>
      </c>
      <c r="E180" s="29">
        <f>VLOOKUP(VLOOKUP($B180, BTS!$E$2:$F$60, 2, FALSE), Transpose_Avg_cred_adult!$O$1:$AA$52, 3,FALSE )</f>
        <v>2.9069767441860465E-3</v>
      </c>
      <c r="F180" s="29">
        <f>VLOOKUP(VLOOKUP($B180, BTS!$E$2:$F$60, 2, FALSE), Transpose_Avg_cred_adult!$O$1:$AA$52, 4,FALSE )</f>
        <v>0</v>
      </c>
      <c r="G180" s="29">
        <f>VLOOKUP(VLOOKUP($B180, BTS!$E$2:$F$60, 2, FALSE), Transpose_Avg_cred_adult!$O$1:$AA$52, 5,FALSE )</f>
        <v>3.125E-2</v>
      </c>
      <c r="H180" s="29">
        <f>VLOOKUP(VLOOKUP($B180, BTS!$E$2:$F$60, 2, FALSE), Transpose_Avg_cred_adult!$O$1:$AA$52, 6,FALSE )</f>
        <v>4.6296296296296294E-3</v>
      </c>
      <c r="I180" s="29">
        <f>VLOOKUP(VLOOKUP($B180, BTS!$E$2:$F$60, 2, FALSE), Transpose_Avg_cred_adult!$O$1:$AA$52, 7,FALSE )</f>
        <v>2.2727272727272728E-2</v>
      </c>
      <c r="J180" s="29">
        <f>VLOOKUP(VLOOKUP($B180, BTS!$E$2:$F$60, 2, FALSE), Transpose_Avg_cred_adult!$O$1:$AA$52, 8,FALSE )</f>
        <v>2.2727272727272728E-2</v>
      </c>
      <c r="K180" s="29">
        <f>VLOOKUP(VLOOKUP($B180, BTS!$E$2:$F$60, 2, FALSE), Transpose_Avg_cred_adult!$O$1:$AA$52, 9,FALSE )</f>
        <v>2.6881720430107529E-3</v>
      </c>
      <c r="L180" s="29">
        <f>VLOOKUP(VLOOKUP($B180, BTS!$E$2:$F$60, 2, FALSE), Transpose_Avg_cred_adult!$O$1:$AA$52, 10,FALSE )</f>
        <v>0</v>
      </c>
      <c r="M180" s="29">
        <f>VLOOKUP(VLOOKUP($B180, BTS!$E$2:$F$60, 2, FALSE), Transpose_Avg_cred_adult!$O$1:$AA$52, 11,FALSE )</f>
        <v>6.0714285714285714E-2</v>
      </c>
      <c r="N180" s="29">
        <f>VLOOKUP(VLOOKUP($B180, BTS!$E$2:$F$60, 2, FALSE), Transpose_Avg_cred_adult!$O$1:$AA$52, 12,FALSE )</f>
        <v>1.3389711064129669E-2</v>
      </c>
      <c r="O180" s="111">
        <f>VLOOKUP(VLOOKUP($B180, BTS!$E$2:$F$60, 2, FALSE), Transpose_Avg_cred_adult!$O$1:$AA$52, 13,FALSE )</f>
        <v>0</v>
      </c>
    </row>
    <row r="181" spans="2:15" ht="15.75" hidden="1" outlineLevel="1" thickBot="1" x14ac:dyDescent="0.3">
      <c r="B181" s="56" t="s">
        <v>137</v>
      </c>
      <c r="C181" s="28">
        <f>VLOOKUP(VLOOKUP($B181,VName,2,FALSE), Regression_cred_adult!$J$7:$K$50, 2,FALSE)</f>
        <v>-0.39400000000000002</v>
      </c>
      <c r="D181" s="29">
        <f>VLOOKUP(VLOOKUP($B181, BTS!$E$2:$F$60, 2, FALSE), Transpose_Avg_cred_adult!$O$1:$AA$52, 2,FALSE )</f>
        <v>0</v>
      </c>
      <c r="E181" s="29">
        <f>VLOOKUP(VLOOKUP($B181, BTS!$E$2:$F$60, 2, FALSE), Transpose_Avg_cred_adult!$O$1:$AA$52, 3,FALSE )</f>
        <v>0</v>
      </c>
      <c r="F181" s="29">
        <f>VLOOKUP(VLOOKUP($B181, BTS!$E$2:$F$60, 2, FALSE), Transpose_Avg_cred_adult!$O$1:$AA$52, 4,FALSE )</f>
        <v>1.1904761904761904E-2</v>
      </c>
      <c r="G181" s="29">
        <f>VLOOKUP(VLOOKUP($B181, BTS!$E$2:$F$60, 2, FALSE), Transpose_Avg_cred_adult!$O$1:$AA$52, 5,FALSE )</f>
        <v>1.6666666666666666E-2</v>
      </c>
      <c r="H181" s="29">
        <f>VLOOKUP(VLOOKUP($B181, BTS!$E$2:$F$60, 2, FALSE), Transpose_Avg_cred_adult!$O$1:$AA$52, 6,FALSE )</f>
        <v>0</v>
      </c>
      <c r="I181" s="29">
        <f>VLOOKUP(VLOOKUP($B181, BTS!$E$2:$F$60, 2, FALSE), Transpose_Avg_cred_adult!$O$1:$AA$52, 7,FALSE )</f>
        <v>0.21590909090909091</v>
      </c>
      <c r="J181" s="29">
        <f>VLOOKUP(VLOOKUP($B181, BTS!$E$2:$F$60, 2, FALSE), Transpose_Avg_cred_adult!$O$1:$AA$52, 8,FALSE )</f>
        <v>0</v>
      </c>
      <c r="K181" s="29">
        <f>VLOOKUP(VLOOKUP($B181, BTS!$E$2:$F$60, 2, FALSE), Transpose_Avg_cred_adult!$O$1:$AA$52, 9,FALSE )</f>
        <v>0</v>
      </c>
      <c r="L181" s="29">
        <f>VLOOKUP(VLOOKUP($B181, BTS!$E$2:$F$60, 2, FALSE), Transpose_Avg_cred_adult!$O$1:$AA$52, 10,FALSE )</f>
        <v>0</v>
      </c>
      <c r="M181" s="29">
        <f>VLOOKUP(VLOOKUP($B181, BTS!$E$2:$F$60, 2, FALSE), Transpose_Avg_cred_adult!$O$1:$AA$52, 11,FALSE )</f>
        <v>0</v>
      </c>
      <c r="N181" s="29">
        <f>VLOOKUP(VLOOKUP($B181, BTS!$E$2:$F$60, 2, FALSE), Transpose_Avg_cred_adult!$O$1:$AA$52, 12,FALSE )</f>
        <v>1.6666666666666666E-2</v>
      </c>
      <c r="O181" s="111">
        <f>VLOOKUP(VLOOKUP($B181, BTS!$E$2:$F$60, 2, FALSE), Transpose_Avg_cred_adult!$O$1:$AA$52, 13,FALSE )</f>
        <v>0</v>
      </c>
    </row>
    <row r="182" spans="2:15" ht="15.75" hidden="1" outlineLevel="1" thickBot="1" x14ac:dyDescent="0.3">
      <c r="B182" s="31" t="s">
        <v>138</v>
      </c>
      <c r="C182" s="28">
        <f>VLOOKUP(VLOOKUP($B182,VName,2,FALSE), Regression_cred_adult!$J$7:$K$50, 2,FALSE)</f>
        <v>0.26900000000000002</v>
      </c>
      <c r="D182" s="29">
        <f>VLOOKUP(VLOOKUP($B182, BTS!$E$2:$F$60, 2, FALSE), Transpose_Avg_cred_adult!$O$1:$AA$52, 2,FALSE )</f>
        <v>0.41262264271151883</v>
      </c>
      <c r="E182" s="29">
        <f>VLOOKUP(VLOOKUP($B182, BTS!$E$2:$F$60, 2, FALSE), Transpose_Avg_cred_adult!$O$1:$AA$52, 3,FALSE )</f>
        <v>0.43738421363815527</v>
      </c>
      <c r="F182" s="29">
        <f>VLOOKUP(VLOOKUP($B182, BTS!$E$2:$F$60, 2, FALSE), Transpose_Avg_cred_adult!$O$1:$AA$52, 4,FALSE )</f>
        <v>0.39776785714285712</v>
      </c>
      <c r="G182" s="29">
        <f>VLOOKUP(VLOOKUP($B182, BTS!$E$2:$F$60, 2, FALSE), Transpose_Avg_cred_adult!$O$1:$AA$52, 5,FALSE )</f>
        <v>0.40339262187088276</v>
      </c>
      <c r="H182" s="29">
        <f>VLOOKUP(VLOOKUP($B182, BTS!$E$2:$F$60, 2, FALSE), Transpose_Avg_cred_adult!$O$1:$AA$52, 6,FALSE )</f>
        <v>0.53995307524719283</v>
      </c>
      <c r="I182" s="29">
        <f>VLOOKUP(VLOOKUP($B182, BTS!$E$2:$F$60, 2, FALSE), Transpose_Avg_cred_adult!$O$1:$AA$52, 7,FALSE )</f>
        <v>0.15340909090909091</v>
      </c>
      <c r="J182" s="29">
        <f>VLOOKUP(VLOOKUP($B182, BTS!$E$2:$F$60, 2, FALSE), Transpose_Avg_cred_adult!$O$1:$AA$52, 8,FALSE )</f>
        <v>0.52988215488215484</v>
      </c>
      <c r="K182" s="29">
        <f>VLOOKUP(VLOOKUP($B182, BTS!$E$2:$F$60, 2, FALSE), Transpose_Avg_cred_adult!$O$1:$AA$52, 9,FALSE )</f>
        <v>0.44596774193548383</v>
      </c>
      <c r="L182" s="29">
        <f>VLOOKUP(VLOOKUP($B182, BTS!$E$2:$F$60, 2, FALSE), Transpose_Avg_cred_adult!$O$1:$AA$52, 10,FALSE )</f>
        <v>0.35416666666666663</v>
      </c>
      <c r="M182" s="29">
        <f>VLOOKUP(VLOOKUP($B182, BTS!$E$2:$F$60, 2, FALSE), Transpose_Avg_cred_adult!$O$1:$AA$52, 11,FALSE )</f>
        <v>0.31631493506493502</v>
      </c>
      <c r="N182" s="29">
        <f>VLOOKUP(VLOOKUP($B182, BTS!$E$2:$F$60, 2, FALSE), Transpose_Avg_cred_adult!$O$1:$AA$52, 12,FALSE )</f>
        <v>0.30361169837914026</v>
      </c>
      <c r="O182" s="111">
        <f>VLOOKUP(VLOOKUP($B182, BTS!$E$2:$F$60, 2, FALSE), Transpose_Avg_cred_adult!$O$1:$AA$52, 13,FALSE )</f>
        <v>0.46641945773524718</v>
      </c>
    </row>
    <row r="183" spans="2:15" ht="15.75" hidden="1" outlineLevel="1" thickBot="1" x14ac:dyDescent="0.3">
      <c r="B183" s="31" t="s">
        <v>139</v>
      </c>
      <c r="C183" s="28">
        <f>VLOOKUP(VLOOKUP($B183,VName,2,FALSE), Regression_cred_adult!$J$7:$K$50, 2,FALSE)</f>
        <v>0.23799999999999999</v>
      </c>
      <c r="D183" s="29">
        <f>VLOOKUP(VLOOKUP($B183, BTS!$E$2:$F$60, 2, FALSE), Transpose_Avg_cred_adult!$O$1:$AA$52, 2,FALSE )</f>
        <v>0.2952057849133537</v>
      </c>
      <c r="E183" s="29">
        <f>VLOOKUP(VLOOKUP($B183, BTS!$E$2:$F$60, 2, FALSE), Transpose_Avg_cred_adult!$O$1:$AA$52, 3,FALSE )</f>
        <v>0.1562397352516095</v>
      </c>
      <c r="F183" s="29">
        <f>VLOOKUP(VLOOKUP($B183, BTS!$E$2:$F$60, 2, FALSE), Transpose_Avg_cred_adult!$O$1:$AA$52, 4,FALSE )</f>
        <v>0.3144345238095238</v>
      </c>
      <c r="G183" s="29">
        <f>VLOOKUP(VLOOKUP($B183, BTS!$E$2:$F$60, 2, FALSE), Transpose_Avg_cred_adult!$O$1:$AA$52, 5,FALSE )</f>
        <v>0.22447710803689064</v>
      </c>
      <c r="H183" s="29">
        <f>VLOOKUP(VLOOKUP($B183, BTS!$E$2:$F$60, 2, FALSE), Transpose_Avg_cred_adult!$O$1:$AA$52, 6,FALSE )</f>
        <v>0.19635914194737725</v>
      </c>
      <c r="I183" s="29">
        <f>VLOOKUP(VLOOKUP($B183, BTS!$E$2:$F$60, 2, FALSE), Transpose_Avg_cred_adult!$O$1:$AA$52, 7,FALSE )</f>
        <v>0.45454545454545459</v>
      </c>
      <c r="J183" s="29">
        <f>VLOOKUP(VLOOKUP($B183, BTS!$E$2:$F$60, 2, FALSE), Transpose_Avg_cred_adult!$O$1:$AA$52, 8,FALSE )</f>
        <v>0.14225589225589225</v>
      </c>
      <c r="K183" s="29">
        <f>VLOOKUP(VLOOKUP($B183, BTS!$E$2:$F$60, 2, FALSE), Transpose_Avg_cred_adult!$O$1:$AA$52, 9,FALSE )</f>
        <v>0.23526330300523848</v>
      </c>
      <c r="L183" s="29">
        <f>VLOOKUP(VLOOKUP($B183, BTS!$E$2:$F$60, 2, FALSE), Transpose_Avg_cred_adult!$O$1:$AA$52, 10,FALSE )</f>
        <v>0.40714285714285714</v>
      </c>
      <c r="M183" s="29">
        <f>VLOOKUP(VLOOKUP($B183, BTS!$E$2:$F$60, 2, FALSE), Transpose_Avg_cred_adult!$O$1:$AA$52, 11,FALSE )</f>
        <v>0.26509740259740261</v>
      </c>
      <c r="N183" s="29">
        <f>VLOOKUP(VLOOKUP($B183, BTS!$E$2:$F$60, 2, FALSE), Transpose_Avg_cred_adult!$O$1:$AA$52, 12,FALSE )</f>
        <v>0.34948026779422126</v>
      </c>
      <c r="O183" s="111">
        <f>VLOOKUP(VLOOKUP($B183, BTS!$E$2:$F$60, 2, FALSE), Transpose_Avg_cred_adult!$O$1:$AA$52, 13,FALSE )</f>
        <v>0.36352737905369487</v>
      </c>
    </row>
    <row r="184" spans="2:15" ht="15.75" hidden="1" outlineLevel="1" thickBot="1" x14ac:dyDescent="0.3">
      <c r="B184" s="31" t="s">
        <v>140</v>
      </c>
      <c r="C184" s="28">
        <f>VLOOKUP(VLOOKUP($B184,VName,2,FALSE), Regression_cred_adult!$J$7:$K$50, 2,FALSE)</f>
        <v>-0.54800000000000004</v>
      </c>
      <c r="D184" s="29">
        <f>VLOOKUP(VLOOKUP($B184, BTS!$E$2:$F$60, 2, FALSE), Transpose_Avg_cred_adult!$O$1:$AA$52, 2,FALSE )</f>
        <v>2.6772744648318039E-2</v>
      </c>
      <c r="E184" s="29">
        <f>VLOOKUP(VLOOKUP($B184, BTS!$E$2:$F$60, 2, FALSE), Transpose_Avg_cred_adult!$O$1:$AA$52, 3,FALSE )</f>
        <v>1.896186440677966E-2</v>
      </c>
      <c r="F184" s="29">
        <f>VLOOKUP(VLOOKUP($B184, BTS!$E$2:$F$60, 2, FALSE), Transpose_Avg_cred_adult!$O$1:$AA$52, 4,FALSE )</f>
        <v>0</v>
      </c>
      <c r="G184" s="29">
        <f>VLOOKUP(VLOOKUP($B184, BTS!$E$2:$F$60, 2, FALSE), Transpose_Avg_cred_adult!$O$1:$AA$52, 5,FALSE )</f>
        <v>1.6666666666666666E-2</v>
      </c>
      <c r="H184" s="29">
        <f>VLOOKUP(VLOOKUP($B184, BTS!$E$2:$F$60, 2, FALSE), Transpose_Avg_cred_adult!$O$1:$AA$52, 6,FALSE )</f>
        <v>9.5315904139433548E-3</v>
      </c>
      <c r="I184" s="29">
        <f>VLOOKUP(VLOOKUP($B184, BTS!$E$2:$F$60, 2, FALSE), Transpose_Avg_cred_adult!$O$1:$AA$52, 7,FALSE )</f>
        <v>0</v>
      </c>
      <c r="J184" s="29">
        <f>VLOOKUP(VLOOKUP($B184, BTS!$E$2:$F$60, 2, FALSE), Transpose_Avg_cred_adult!$O$1:$AA$52, 8,FALSE )</f>
        <v>0</v>
      </c>
      <c r="K184" s="29">
        <f>VLOOKUP(VLOOKUP($B184, BTS!$E$2:$F$60, 2, FALSE), Transpose_Avg_cred_adult!$O$1:$AA$52, 9,FALSE )</f>
        <v>2.0743727598566308E-2</v>
      </c>
      <c r="L184" s="29">
        <f>VLOOKUP(VLOOKUP($B184, BTS!$E$2:$F$60, 2, FALSE), Transpose_Avg_cred_adult!$O$1:$AA$52, 10,FALSE )</f>
        <v>0</v>
      </c>
      <c r="M184" s="29">
        <f>VLOOKUP(VLOOKUP($B184, BTS!$E$2:$F$60, 2, FALSE), Transpose_Avg_cred_adult!$O$1:$AA$52, 11,FALSE )</f>
        <v>1.2500000000000001E-2</v>
      </c>
      <c r="N184" s="29">
        <f>VLOOKUP(VLOOKUP($B184, BTS!$E$2:$F$60, 2, FALSE), Transpose_Avg_cred_adult!$O$1:$AA$52, 12,FALSE )</f>
        <v>7.575757575757576E-3</v>
      </c>
      <c r="O184" s="111">
        <f>VLOOKUP(VLOOKUP($B184, BTS!$E$2:$F$60, 2, FALSE), Transpose_Avg_cred_adult!$O$1:$AA$52, 13,FALSE )</f>
        <v>0</v>
      </c>
    </row>
    <row r="185" spans="2:15" ht="15.75" hidden="1" outlineLevel="1" thickBot="1" x14ac:dyDescent="0.3">
      <c r="B185" s="31" t="s">
        <v>141</v>
      </c>
      <c r="C185" s="28">
        <f>VLOOKUP(VLOOKUP($B185,VName,2,FALSE), Regression_cred_adult!$J$7:$K$50, 2,FALSE)</f>
        <v>0.114</v>
      </c>
      <c r="D185" s="29">
        <f>VLOOKUP(VLOOKUP($B185, BTS!$E$2:$F$60, 2, FALSE), Transpose_Avg_cred_adult!$O$1:$AA$52, 2,FALSE )</f>
        <v>0.14297432466870541</v>
      </c>
      <c r="E185" s="29">
        <f>VLOOKUP(VLOOKUP($B185, BTS!$E$2:$F$60, 2, FALSE), Transpose_Avg_cred_adult!$O$1:$AA$52, 3,FALSE )</f>
        <v>0.20301947838654577</v>
      </c>
      <c r="F185" s="29">
        <f>VLOOKUP(VLOOKUP($B185, BTS!$E$2:$F$60, 2, FALSE), Transpose_Avg_cred_adult!$O$1:$AA$52, 4,FALSE )</f>
        <v>5.8630952380952381E-2</v>
      </c>
      <c r="G185" s="29">
        <f>VLOOKUP(VLOOKUP($B185, BTS!$E$2:$F$60, 2, FALSE), Transpose_Avg_cred_adult!$O$1:$AA$52, 5,FALSE )</f>
        <v>0.18684947299077734</v>
      </c>
      <c r="H185" s="29">
        <f>VLOOKUP(VLOOKUP($B185, BTS!$E$2:$F$60, 2, FALSE), Transpose_Avg_cred_adult!$O$1:$AA$52, 6,FALSE )</f>
        <v>0.20570219540807777</v>
      </c>
      <c r="I185" s="29">
        <f>VLOOKUP(VLOOKUP($B185, BTS!$E$2:$F$60, 2, FALSE), Transpose_Avg_cred_adult!$O$1:$AA$52, 7,FALSE )</f>
        <v>0.32954545454545459</v>
      </c>
      <c r="J185" s="29">
        <f>VLOOKUP(VLOOKUP($B185, BTS!$E$2:$F$60, 2, FALSE), Transpose_Avg_cred_adult!$O$1:$AA$52, 8,FALSE )</f>
        <v>8.6219336219336223E-2</v>
      </c>
      <c r="K185" s="29">
        <f>VLOOKUP(VLOOKUP($B185, BTS!$E$2:$F$60, 2, FALSE), Transpose_Avg_cred_adult!$O$1:$AA$52, 9,FALSE )</f>
        <v>0.1861938240970499</v>
      </c>
      <c r="L185" s="29">
        <f>VLOOKUP(VLOOKUP($B185, BTS!$E$2:$F$60, 2, FALSE), Transpose_Avg_cred_adult!$O$1:$AA$52, 10,FALSE )</f>
        <v>0.28928571428571431</v>
      </c>
      <c r="M185" s="29">
        <f>VLOOKUP(VLOOKUP($B185, BTS!$E$2:$F$60, 2, FALSE), Transpose_Avg_cred_adult!$O$1:$AA$52, 11,FALSE )</f>
        <v>0.24151785714285712</v>
      </c>
      <c r="N185" s="29">
        <f>VLOOKUP(VLOOKUP($B185, BTS!$E$2:$F$60, 2, FALSE), Transpose_Avg_cred_adult!$O$1:$AA$52, 12,FALSE )</f>
        <v>0.19637949260042281</v>
      </c>
      <c r="O185" s="111">
        <f>VLOOKUP(VLOOKUP($B185, BTS!$E$2:$F$60, 2, FALSE), Transpose_Avg_cred_adult!$O$1:$AA$52, 13,FALSE )</f>
        <v>0.12639021796916533</v>
      </c>
    </row>
    <row r="186" spans="2:15" ht="15.75" hidden="1" outlineLevel="1" thickBot="1" x14ac:dyDescent="0.3">
      <c r="B186" s="31" t="s">
        <v>142</v>
      </c>
      <c r="C186" s="28">
        <f>VLOOKUP(VLOOKUP($B186,VName,2,FALSE), Regression_cred_adult!$J$7:$K$50, 2,FALSE)</f>
        <v>-0.189</v>
      </c>
      <c r="D186" s="29">
        <f>VLOOKUP(VLOOKUP($B186, BTS!$E$2:$F$60, 2, FALSE), Transpose_Avg_cred_adult!$O$1:$AA$52, 2,FALSE )</f>
        <v>2.0596011722731906E-2</v>
      </c>
      <c r="E186" s="29">
        <f>VLOOKUP(VLOOKUP($B186, BTS!$E$2:$F$60, 2, FALSE), Transpose_Avg_cred_adult!$O$1:$AA$52, 3,FALSE )</f>
        <v>1.8990195112337405E-2</v>
      </c>
      <c r="F186" s="29">
        <f>VLOOKUP(VLOOKUP($B186, BTS!$E$2:$F$60, 2, FALSE), Transpose_Avg_cred_adult!$O$1:$AA$52, 4,FALSE )</f>
        <v>3.6309523809523805E-2</v>
      </c>
      <c r="G186" s="29">
        <f>VLOOKUP(VLOOKUP($B186, BTS!$E$2:$F$60, 2, FALSE), Transpose_Avg_cred_adult!$O$1:$AA$52, 5,FALSE )</f>
        <v>0.10577651515151515</v>
      </c>
      <c r="H186" s="29">
        <f>VLOOKUP(VLOOKUP($B186, BTS!$E$2:$F$60, 2, FALSE), Transpose_Avg_cred_adult!$O$1:$AA$52, 6,FALSE )</f>
        <v>2.8762359644712587E-2</v>
      </c>
      <c r="I186" s="29">
        <f>VLOOKUP(VLOOKUP($B186, BTS!$E$2:$F$60, 2, FALSE), Transpose_Avg_cred_adult!$O$1:$AA$52, 7,FALSE )</f>
        <v>0.39772727272727271</v>
      </c>
      <c r="J186" s="29">
        <f>VLOOKUP(VLOOKUP($B186, BTS!$E$2:$F$60, 2, FALSE), Transpose_Avg_cred_adult!$O$1:$AA$52, 8,FALSE )</f>
        <v>5.844155844155844E-2</v>
      </c>
      <c r="K186" s="29">
        <f>VLOOKUP(VLOOKUP($B186, BTS!$E$2:$F$60, 2, FALSE), Transpose_Avg_cred_adult!$O$1:$AA$52, 9,FALSE )</f>
        <v>5.2116073890267442E-2</v>
      </c>
      <c r="L186" s="29">
        <f>VLOOKUP(VLOOKUP($B186, BTS!$E$2:$F$60, 2, FALSE), Transpose_Avg_cred_adult!$O$1:$AA$52, 10,FALSE )</f>
        <v>2.1428571428571429E-2</v>
      </c>
      <c r="M186" s="29">
        <f>VLOOKUP(VLOOKUP($B186, BTS!$E$2:$F$60, 2, FALSE), Transpose_Avg_cred_adult!$O$1:$AA$52, 11,FALSE )</f>
        <v>4.3749999999999997E-2</v>
      </c>
      <c r="N186" s="29">
        <f>VLOOKUP(VLOOKUP($B186, BTS!$E$2:$F$60, 2, FALSE), Transpose_Avg_cred_adult!$O$1:$AA$52, 12,FALSE )</f>
        <v>2.588971106412967E-2</v>
      </c>
      <c r="O186" s="111">
        <f>VLOOKUP(VLOOKUP($B186, BTS!$E$2:$F$60, 2, FALSE), Transpose_Avg_cred_adult!$O$1:$AA$52, 13,FALSE )</f>
        <v>0</v>
      </c>
    </row>
    <row r="187" spans="2:15" ht="15.75" hidden="1" outlineLevel="1" thickBot="1" x14ac:dyDescent="0.3">
      <c r="B187" s="31" t="s">
        <v>143</v>
      </c>
      <c r="C187" s="28">
        <f>VLOOKUP(VLOOKUP($B187,VName,2,FALSE), Regression_cred_adult!$J$7:$K$50, 2,FALSE)</f>
        <v>0.44500000000000001</v>
      </c>
      <c r="D187" s="29">
        <f>VLOOKUP(VLOOKUP($B187, BTS!$E$2:$F$60, 2, FALSE), Transpose_Avg_cred_adult!$O$1:$AA$52, 2,FALSE )</f>
        <v>4.4938200815494392E-2</v>
      </c>
      <c r="E187" s="29">
        <f>VLOOKUP(VLOOKUP($B187, BTS!$E$2:$F$60, 2, FALSE), Transpose_Avg_cred_adult!$O$1:$AA$52, 3,FALSE )</f>
        <v>2.9842908290631982E-2</v>
      </c>
      <c r="F187" s="29">
        <f>VLOOKUP(VLOOKUP($B187, BTS!$E$2:$F$60, 2, FALSE), Transpose_Avg_cred_adult!$O$1:$AA$52, 4,FALSE )</f>
        <v>3.4226190476190473E-2</v>
      </c>
      <c r="G187" s="29">
        <f>VLOOKUP(VLOOKUP($B187, BTS!$E$2:$F$60, 2, FALSE), Transpose_Avg_cred_adult!$O$1:$AA$52, 5,FALSE )</f>
        <v>2.1739130434782608E-2</v>
      </c>
      <c r="H187" s="29">
        <f>VLOOKUP(VLOOKUP($B187, BTS!$E$2:$F$60, 2, FALSE), Transpose_Avg_cred_adult!$O$1:$AA$52, 6,FALSE )</f>
        <v>5.9104239986592928E-2</v>
      </c>
      <c r="I187" s="29">
        <f>VLOOKUP(VLOOKUP($B187, BTS!$E$2:$F$60, 2, FALSE), Transpose_Avg_cred_adult!$O$1:$AA$52, 7,FALSE )</f>
        <v>4.5454545454545456E-2</v>
      </c>
      <c r="J187" s="29">
        <f>VLOOKUP(VLOOKUP($B187, BTS!$E$2:$F$60, 2, FALSE), Transpose_Avg_cred_adult!$O$1:$AA$52, 8,FALSE )</f>
        <v>2.7116402116402115E-2</v>
      </c>
      <c r="K187" s="29">
        <f>VLOOKUP(VLOOKUP($B187, BTS!$E$2:$F$60, 2, FALSE), Transpose_Avg_cred_adult!$O$1:$AA$52, 9,FALSE )</f>
        <v>2.6830024813895782E-2</v>
      </c>
      <c r="L187" s="29">
        <f>VLOOKUP(VLOOKUP($B187, BTS!$E$2:$F$60, 2, FALSE), Transpose_Avg_cred_adult!$O$1:$AA$52, 10,FALSE )</f>
        <v>5.4166666666666669E-2</v>
      </c>
      <c r="M187" s="29">
        <f>VLOOKUP(VLOOKUP($B187, BTS!$E$2:$F$60, 2, FALSE), Transpose_Avg_cred_adult!$O$1:$AA$52, 11,FALSE )</f>
        <v>2.5000000000000001E-2</v>
      </c>
      <c r="N187" s="29">
        <f>VLOOKUP(VLOOKUP($B187, BTS!$E$2:$F$60, 2, FALSE), Transpose_Avg_cred_adult!$O$1:$AA$52, 12,FALSE )</f>
        <v>2.588971106412967E-2</v>
      </c>
      <c r="O187" s="111">
        <f>VLOOKUP(VLOOKUP($B187, BTS!$E$2:$F$60, 2, FALSE), Transpose_Avg_cred_adult!$O$1:$AA$52, 13,FALSE )</f>
        <v>7.4093567251461989E-2</v>
      </c>
    </row>
    <row r="188" spans="2:15" ht="15.75" hidden="1" outlineLevel="1" thickBot="1" x14ac:dyDescent="0.3">
      <c r="B188" s="31" t="s">
        <v>144</v>
      </c>
      <c r="C188" s="28">
        <f>VLOOKUP(VLOOKUP($B188,VName,2,FALSE), Regression_cred_adult!$J$7:$K$50, 2,FALSE)</f>
        <v>0.79200000000000004</v>
      </c>
      <c r="D188" s="29">
        <f>VLOOKUP(VLOOKUP($B188, BTS!$E$2:$F$60, 2, FALSE), Transpose_Avg_cred_adult!$O$1:$AA$52, 2,FALSE )</f>
        <v>0</v>
      </c>
      <c r="E188" s="29">
        <f>VLOOKUP(VLOOKUP($B188, BTS!$E$2:$F$60, 2, FALSE), Transpose_Avg_cred_adult!$O$1:$AA$52, 3,FALSE )</f>
        <v>3.1250000000000002E-3</v>
      </c>
      <c r="F188" s="29">
        <f>VLOOKUP(VLOOKUP($B188, BTS!$E$2:$F$60, 2, FALSE), Transpose_Avg_cred_adult!$O$1:$AA$52, 4,FALSE )</f>
        <v>2.6041666666666664E-2</v>
      </c>
      <c r="G188" s="29">
        <f>VLOOKUP(VLOOKUP($B188, BTS!$E$2:$F$60, 2, FALSE), Transpose_Avg_cred_adult!$O$1:$AA$52, 5,FALSE )</f>
        <v>0</v>
      </c>
      <c r="H188" s="29">
        <f>VLOOKUP(VLOOKUP($B188, BTS!$E$2:$F$60, 2, FALSE), Transpose_Avg_cred_adult!$O$1:$AA$52, 6,FALSE )</f>
        <v>8.4753645047762699E-2</v>
      </c>
      <c r="I188" s="29">
        <f>VLOOKUP(VLOOKUP($B188, BTS!$E$2:$F$60, 2, FALSE), Transpose_Avg_cred_adult!$O$1:$AA$52, 7,FALSE )</f>
        <v>2.2727272727272728E-2</v>
      </c>
      <c r="J188" s="29">
        <f>VLOOKUP(VLOOKUP($B188, BTS!$E$2:$F$60, 2, FALSE), Transpose_Avg_cred_adult!$O$1:$AA$52, 8,FALSE )</f>
        <v>0</v>
      </c>
      <c r="K188" s="29">
        <f>VLOOKUP(VLOOKUP($B188, BTS!$E$2:$F$60, 2, FALSE), Transpose_Avg_cred_adult!$O$1:$AA$52, 9,FALSE )</f>
        <v>3.8461538461538464E-3</v>
      </c>
      <c r="L188" s="29">
        <f>VLOOKUP(VLOOKUP($B188, BTS!$E$2:$F$60, 2, FALSE), Transpose_Avg_cred_adult!$O$1:$AA$52, 10,FALSE )</f>
        <v>0</v>
      </c>
      <c r="M188" s="29">
        <f>VLOOKUP(VLOOKUP($B188, BTS!$E$2:$F$60, 2, FALSE), Transpose_Avg_cred_adult!$O$1:$AA$52, 11,FALSE )</f>
        <v>1.5625E-2</v>
      </c>
      <c r="N188" s="29">
        <f>VLOOKUP(VLOOKUP($B188, BTS!$E$2:$F$60, 2, FALSE), Transpose_Avg_cred_adult!$O$1:$AA$52, 12,FALSE )</f>
        <v>4.5833333333333337E-2</v>
      </c>
      <c r="O188" s="111">
        <f>VLOOKUP(VLOOKUP($B188, BTS!$E$2:$F$60, 2, FALSE), Transpose_Avg_cred_adult!$O$1:$AA$52, 13,FALSE )</f>
        <v>0</v>
      </c>
    </row>
    <row r="189" spans="2:15" ht="15.75" hidden="1" outlineLevel="1" thickBot="1" x14ac:dyDescent="0.3">
      <c r="B189" s="31" t="s">
        <v>145</v>
      </c>
      <c r="C189" s="28">
        <f>VLOOKUP(VLOOKUP($B189,VName,2,FALSE), Regression_cred_adult!$J$7:$K$50, 2,FALSE)</f>
        <v>-0.158</v>
      </c>
      <c r="D189" s="29">
        <f>VLOOKUP(VLOOKUP($B189, BTS!$E$2:$F$60, 2, FALSE), Transpose_Avg_cred_adult!$O$1:$AA$52, 2,FALSE )</f>
        <v>0.12575974770642201</v>
      </c>
      <c r="E189" s="29">
        <f>VLOOKUP(VLOOKUP($B189, BTS!$E$2:$F$60, 2, FALSE), Transpose_Avg_cred_adult!$O$1:$AA$52, 3,FALSE )</f>
        <v>0.19787191236368412</v>
      </c>
      <c r="F189" s="29">
        <f>VLOOKUP(VLOOKUP($B189, BTS!$E$2:$F$60, 2, FALSE), Transpose_Avg_cred_adult!$O$1:$AA$52, 4,FALSE )</f>
        <v>8.5267857142857145E-2</v>
      </c>
      <c r="G189" s="29">
        <f>VLOOKUP(VLOOKUP($B189, BTS!$E$2:$F$60, 2, FALSE), Transpose_Avg_cred_adult!$O$1:$AA$52, 5,FALSE )</f>
        <v>0.28770174571805007</v>
      </c>
      <c r="H189" s="29">
        <f>VLOOKUP(VLOOKUP($B189, BTS!$E$2:$F$60, 2, FALSE), Transpose_Avg_cred_adult!$O$1:$AA$52, 6,FALSE )</f>
        <v>0.16429948047595105</v>
      </c>
      <c r="I189" s="29">
        <f>VLOOKUP(VLOOKUP($B189, BTS!$E$2:$F$60, 2, FALSE), Transpose_Avg_cred_adult!$O$1:$AA$52, 7,FALSE )</f>
        <v>0.14772727272727273</v>
      </c>
      <c r="J189" s="29">
        <f>VLOOKUP(VLOOKUP($B189, BTS!$E$2:$F$60, 2, FALSE), Transpose_Avg_cred_adult!$O$1:$AA$52, 8,FALSE )</f>
        <v>0.27916065416065416</v>
      </c>
      <c r="K189" s="29">
        <f>VLOOKUP(VLOOKUP($B189, BTS!$E$2:$F$60, 2, FALSE), Transpose_Avg_cred_adult!$O$1:$AA$52, 9,FALSE )</f>
        <v>8.7834298318169288E-2</v>
      </c>
      <c r="L189" s="29">
        <f>VLOOKUP(VLOOKUP($B189, BTS!$E$2:$F$60, 2, FALSE), Transpose_Avg_cred_adult!$O$1:$AA$52, 10,FALSE )</f>
        <v>0.20833333333333331</v>
      </c>
      <c r="M189" s="29">
        <f>VLOOKUP(VLOOKUP($B189, BTS!$E$2:$F$60, 2, FALSE), Transpose_Avg_cred_adult!$O$1:$AA$52, 11,FALSE )</f>
        <v>0.16290584415584414</v>
      </c>
      <c r="N189" s="29">
        <f>VLOOKUP(VLOOKUP($B189, BTS!$E$2:$F$60, 2, FALSE), Transpose_Avg_cred_adult!$O$1:$AA$52, 12,FALSE )</f>
        <v>0.25334742776603242</v>
      </c>
      <c r="O189" s="111">
        <f>VLOOKUP(VLOOKUP($B189, BTS!$E$2:$F$60, 2, FALSE), Transpose_Avg_cred_adult!$O$1:$AA$52, 13,FALSE )</f>
        <v>0.10588516746411483</v>
      </c>
    </row>
    <row r="190" spans="2:15" ht="15.75" hidden="1" outlineLevel="1" thickBot="1" x14ac:dyDescent="0.3">
      <c r="B190" s="31" t="s">
        <v>146</v>
      </c>
      <c r="C190" s="28">
        <f>VLOOKUP(VLOOKUP($B190,VName,2,FALSE), Regression_cred_adult!$J$7:$K$50, 2,FALSE)</f>
        <v>-0.10199999999999999</v>
      </c>
      <c r="D190" s="29">
        <f>VLOOKUP(VLOOKUP($B190, BTS!$E$2:$F$60, 2, FALSE), Transpose_Avg_cred_adult!$O$1:$AA$52, 2,FALSE )</f>
        <v>0.61417717889908252</v>
      </c>
      <c r="E190" s="29">
        <f>VLOOKUP(VLOOKUP($B190, BTS!$E$2:$F$60, 2, FALSE), Transpose_Avg_cred_adult!$O$1:$AA$52, 3,FALSE )</f>
        <v>0.68740761726448563</v>
      </c>
      <c r="F190" s="29">
        <f>VLOOKUP(VLOOKUP($B190, BTS!$E$2:$F$60, 2, FALSE), Transpose_Avg_cred_adult!$O$1:$AA$52, 4,FALSE )</f>
        <v>0.32752976190476191</v>
      </c>
      <c r="G190" s="29">
        <f>VLOOKUP(VLOOKUP($B190, BTS!$E$2:$F$60, 2, FALSE), Transpose_Avg_cred_adult!$O$1:$AA$52, 5,FALSE )</f>
        <v>0.78077239789196318</v>
      </c>
      <c r="H190" s="29">
        <f>VLOOKUP(VLOOKUP($B190, BTS!$E$2:$F$60, 2, FALSE), Transpose_Avg_cred_adult!$O$1:$AA$52, 6,FALSE )</f>
        <v>0.34258002346237637</v>
      </c>
      <c r="I190" s="29">
        <f>VLOOKUP(VLOOKUP($B190, BTS!$E$2:$F$60, 2, FALSE), Transpose_Avg_cred_adult!$O$1:$AA$52, 7,FALSE )</f>
        <v>0.65340909090909083</v>
      </c>
      <c r="J190" s="29">
        <f>VLOOKUP(VLOOKUP($B190, BTS!$E$2:$F$60, 2, FALSE), Transpose_Avg_cred_adult!$O$1:$AA$52, 8,FALSE )</f>
        <v>0.78210678210678208</v>
      </c>
      <c r="K190" s="29">
        <f>VLOOKUP(VLOOKUP($B190, BTS!$E$2:$F$60, 2, FALSE), Transpose_Avg_cred_adult!$O$1:$AA$52, 9,FALSE )</f>
        <v>0.33306451612903226</v>
      </c>
      <c r="L190" s="29">
        <f>VLOOKUP(VLOOKUP($B190, BTS!$E$2:$F$60, 2, FALSE), Transpose_Avg_cred_adult!$O$1:$AA$52, 10,FALSE )</f>
        <v>0.41488095238095235</v>
      </c>
      <c r="M190" s="29">
        <f>VLOOKUP(VLOOKUP($B190, BTS!$E$2:$F$60, 2, FALSE), Transpose_Avg_cred_adult!$O$1:$AA$52, 11,FALSE )</f>
        <v>0.37268668831168827</v>
      </c>
      <c r="N190" s="29">
        <f>VLOOKUP(VLOOKUP($B190, BTS!$E$2:$F$60, 2, FALSE), Transpose_Avg_cred_adult!$O$1:$AA$52, 12,FALSE )</f>
        <v>0.54859055673009172</v>
      </c>
      <c r="O190" s="111">
        <f>VLOOKUP(VLOOKUP($B190, BTS!$E$2:$F$60, 2, FALSE), Transpose_Avg_cred_adult!$O$1:$AA$52, 13,FALSE )</f>
        <v>0.47221158958001064</v>
      </c>
    </row>
    <row r="191" spans="2:15" ht="15.75" hidden="1" outlineLevel="1" thickBot="1" x14ac:dyDescent="0.3">
      <c r="B191" s="31" t="s">
        <v>147</v>
      </c>
      <c r="C191" s="28">
        <f>VLOOKUP(VLOOKUP($B191,VName,2,FALSE), Regression_cred_adult!$J$7:$K$50, 2,FALSE)</f>
        <v>0.35099999999999998</v>
      </c>
      <c r="D191" s="29">
        <f>VLOOKUP(VLOOKUP($B191, BTS!$E$2:$F$60, 2, FALSE), Transpose_Avg_cred_adult!$O$1:$AA$52, 2,FALSE )</f>
        <v>3.9035423037716614E-2</v>
      </c>
      <c r="E191" s="29">
        <f>VLOOKUP(VLOOKUP($B191, BTS!$E$2:$F$60, 2, FALSE), Transpose_Avg_cred_adult!$O$1:$AA$52, 3,FALSE )</f>
        <v>4.5096324398896333E-2</v>
      </c>
      <c r="F191" s="29">
        <f>VLOOKUP(VLOOKUP($B191, BTS!$E$2:$F$60, 2, FALSE), Transpose_Avg_cred_adult!$O$1:$AA$52, 4,FALSE )</f>
        <v>0</v>
      </c>
      <c r="G191" s="29">
        <f>VLOOKUP(VLOOKUP($B191, BTS!$E$2:$F$60, 2, FALSE), Transpose_Avg_cred_adult!$O$1:$AA$52, 5,FALSE )</f>
        <v>1.1363636363636364E-2</v>
      </c>
      <c r="H191" s="29">
        <f>VLOOKUP(VLOOKUP($B191, BTS!$E$2:$F$60, 2, FALSE), Transpose_Avg_cred_adult!$O$1:$AA$52, 6,FALSE )</f>
        <v>1.0457516339869282E-2</v>
      </c>
      <c r="I191" s="29">
        <f>VLOOKUP(VLOOKUP($B191, BTS!$E$2:$F$60, 2, FALSE), Transpose_Avg_cred_adult!$O$1:$AA$52, 7,FALSE )</f>
        <v>2.2727272727272728E-2</v>
      </c>
      <c r="J191" s="29">
        <f>VLOOKUP(VLOOKUP($B191, BTS!$E$2:$F$60, 2, FALSE), Transpose_Avg_cred_adult!$O$1:$AA$52, 8,FALSE )</f>
        <v>2.7777777777777776E-2</v>
      </c>
      <c r="K191" s="29">
        <f>VLOOKUP(VLOOKUP($B191, BTS!$E$2:$F$60, 2, FALSE), Transpose_Avg_cred_adult!$O$1:$AA$52, 9,FALSE )</f>
        <v>6.9444444444444441E-3</v>
      </c>
      <c r="L191" s="29">
        <f>VLOOKUP(VLOOKUP($B191, BTS!$E$2:$F$60, 2, FALSE), Transpose_Avg_cred_adult!$O$1:$AA$52, 10,FALSE )</f>
        <v>1.2500000000000001E-2</v>
      </c>
      <c r="M191" s="29">
        <f>VLOOKUP(VLOOKUP($B191, BTS!$E$2:$F$60, 2, FALSE), Transpose_Avg_cred_adult!$O$1:$AA$52, 11,FALSE )</f>
        <v>6.3352272727272729E-2</v>
      </c>
      <c r="N191" s="29">
        <f>VLOOKUP(VLOOKUP($B191, BTS!$E$2:$F$60, 2, FALSE), Transpose_Avg_cred_adult!$O$1:$AA$52, 12,FALSE )</f>
        <v>5.5303030303030305E-2</v>
      </c>
      <c r="O191" s="111">
        <f>VLOOKUP(VLOOKUP($B191, BTS!$E$2:$F$60, 2, FALSE), Transpose_Avg_cred_adult!$O$1:$AA$52, 13,FALSE )</f>
        <v>1.3157894736842105E-2</v>
      </c>
    </row>
    <row r="192" spans="2:15" ht="15.75" hidden="1" outlineLevel="1" thickBot="1" x14ac:dyDescent="0.3">
      <c r="B192" s="31" t="s">
        <v>148</v>
      </c>
      <c r="C192" s="28">
        <f>VLOOKUP(VLOOKUP($B192,VName,2,FALSE), Regression_cred_adult!$J$7:$K$50, 2,FALSE)</f>
        <v>2.0899999999999998E-2</v>
      </c>
      <c r="D192" s="29">
        <f>VLOOKUP(VLOOKUP($B192, BTS!$E$2:$F$60, 2, FALSE), Transpose_Avg_cred_adult!$O$1:$AA$52, 2,FALSE )</f>
        <v>0.11150452344546381</v>
      </c>
      <c r="E192" s="29">
        <f>VLOOKUP(VLOOKUP($B192, BTS!$E$2:$F$60, 2, FALSE), Transpose_Avg_cred_adult!$O$1:$AA$52, 3,FALSE )</f>
        <v>0.17718967612665876</v>
      </c>
      <c r="F192" s="29">
        <f>VLOOKUP(VLOOKUP($B192, BTS!$E$2:$F$60, 2, FALSE), Transpose_Avg_cred_adult!$O$1:$AA$52, 4,FALSE )</f>
        <v>7.5744047619047614E-2</v>
      </c>
      <c r="G192" s="29">
        <f>VLOOKUP(VLOOKUP($B192, BTS!$E$2:$F$60, 2, FALSE), Transpose_Avg_cred_adult!$O$1:$AA$52, 5,FALSE )</f>
        <v>0.13768115942028986</v>
      </c>
      <c r="H192" s="29">
        <f>VLOOKUP(VLOOKUP($B192, BTS!$E$2:$F$60, 2, FALSE), Transpose_Avg_cred_adult!$O$1:$AA$52, 6,FALSE )</f>
        <v>8.2629462041226745E-2</v>
      </c>
      <c r="I192" s="29">
        <f>VLOOKUP(VLOOKUP($B192, BTS!$E$2:$F$60, 2, FALSE), Transpose_Avg_cred_adult!$O$1:$AA$52, 7,FALSE )</f>
        <v>0.19886363636363635</v>
      </c>
      <c r="J192" s="29">
        <f>VLOOKUP(VLOOKUP($B192, BTS!$E$2:$F$60, 2, FALSE), Transpose_Avg_cred_adult!$O$1:$AA$52, 8,FALSE )</f>
        <v>4.1245791245791245E-2</v>
      </c>
      <c r="K192" s="29">
        <f>VLOOKUP(VLOOKUP($B192, BTS!$E$2:$F$60, 2, FALSE), Transpose_Avg_cred_adult!$O$1:$AA$52, 9,FALSE )</f>
        <v>0.13398469809760133</v>
      </c>
      <c r="L192" s="29">
        <f>VLOOKUP(VLOOKUP($B192, BTS!$E$2:$F$60, 2, FALSE), Transpose_Avg_cred_adult!$O$1:$AA$52, 10,FALSE )</f>
        <v>0.21488095238095239</v>
      </c>
      <c r="M192" s="29">
        <f>VLOOKUP(VLOOKUP($B192, BTS!$E$2:$F$60, 2, FALSE), Transpose_Avg_cred_adult!$O$1:$AA$52, 11,FALSE )</f>
        <v>5.844155844155844E-2</v>
      </c>
      <c r="N192" s="29">
        <f>VLOOKUP(VLOOKUP($B192, BTS!$E$2:$F$60, 2, FALSE), Transpose_Avg_cred_adult!$O$1:$AA$52, 12,FALSE )</f>
        <v>0.11605884425651868</v>
      </c>
      <c r="O192" s="111">
        <f>VLOOKUP(VLOOKUP($B192, BTS!$E$2:$F$60, 2, FALSE), Transpose_Avg_cred_adult!$O$1:$AA$52, 13,FALSE )</f>
        <v>8.2299308878256247E-2</v>
      </c>
    </row>
    <row r="193" spans="2:15" ht="15.75" hidden="1" outlineLevel="1" thickBot="1" x14ac:dyDescent="0.3">
      <c r="B193" s="56" t="s">
        <v>149</v>
      </c>
      <c r="C193" s="28">
        <f>VLOOKUP(VLOOKUP($B193,VName,2,FALSE), Regression_cred_adult!$J$7:$K$50, 2,FALSE)</f>
        <v>0.94499999999999995</v>
      </c>
      <c r="D193" s="29">
        <f>VLOOKUP(VLOOKUP($B193, BTS!$E$2:$F$60, 2, FALSE), Transpose_Avg_cred_adult!$O$1:$AA$52, 2,FALSE )</f>
        <v>1.0453300203873599E-2</v>
      </c>
      <c r="E193" s="29">
        <f>VLOOKUP(VLOOKUP($B193, BTS!$E$2:$F$60, 2, FALSE), Transpose_Avg_cred_adult!$O$1:$AA$52, 3,FALSE )</f>
        <v>3.1250000000000002E-3</v>
      </c>
      <c r="F193" s="29">
        <f>VLOOKUP(VLOOKUP($B193, BTS!$E$2:$F$60, 2, FALSE), Transpose_Avg_cred_adult!$O$1:$AA$52, 4,FALSE )</f>
        <v>0</v>
      </c>
      <c r="G193" s="29">
        <f>VLOOKUP(VLOOKUP($B193, BTS!$E$2:$F$60, 2, FALSE), Transpose_Avg_cred_adult!$O$1:$AA$52, 5,FALSE )</f>
        <v>0</v>
      </c>
      <c r="H193" s="29">
        <f>VLOOKUP(VLOOKUP($B193, BTS!$E$2:$F$60, 2, FALSE), Transpose_Avg_cred_adult!$O$1:$AA$52, 6,FALSE )</f>
        <v>0</v>
      </c>
      <c r="I193" s="29">
        <f>VLOOKUP(VLOOKUP($B193, BTS!$E$2:$F$60, 2, FALSE), Transpose_Avg_cred_adult!$O$1:$AA$52, 7,FALSE )</f>
        <v>0</v>
      </c>
      <c r="J193" s="29">
        <f>VLOOKUP(VLOOKUP($B193, BTS!$E$2:$F$60, 2, FALSE), Transpose_Avg_cred_adult!$O$1:$AA$52, 8,FALSE )</f>
        <v>0</v>
      </c>
      <c r="K193" s="29">
        <f>VLOOKUP(VLOOKUP($B193, BTS!$E$2:$F$60, 2, FALSE), Transpose_Avg_cred_adult!$O$1:$AA$52, 9,FALSE )</f>
        <v>7.6923076923076927E-3</v>
      </c>
      <c r="L193" s="29">
        <f>VLOOKUP(VLOOKUP($B193, BTS!$E$2:$F$60, 2, FALSE), Transpose_Avg_cred_adult!$O$1:$AA$52, 10,FALSE )</f>
        <v>0</v>
      </c>
      <c r="M193" s="29">
        <f>VLOOKUP(VLOOKUP($B193, BTS!$E$2:$F$60, 2, FALSE), Transpose_Avg_cred_adult!$O$1:$AA$52, 11,FALSE )</f>
        <v>0</v>
      </c>
      <c r="N193" s="29">
        <f>VLOOKUP(VLOOKUP($B193, BTS!$E$2:$F$60, 2, FALSE), Transpose_Avg_cred_adult!$O$1:$AA$52, 12,FALSE )</f>
        <v>7.575757575757576E-3</v>
      </c>
      <c r="O193" s="111">
        <f>VLOOKUP(VLOOKUP($B193, BTS!$E$2:$F$60, 2, FALSE), Transpose_Avg_cred_adult!$O$1:$AA$52, 13,FALSE )</f>
        <v>0</v>
      </c>
    </row>
    <row r="194" spans="2:15" ht="15.75" hidden="1" outlineLevel="1" thickBot="1" x14ac:dyDescent="0.3">
      <c r="B194" s="32" t="s">
        <v>150</v>
      </c>
      <c r="C194" s="28">
        <f>VLOOKUP(VLOOKUP($B194,VName,2,FALSE), Regression_cred_adult!$J$7:$K$50, 2,FALSE)</f>
        <v>27.43</v>
      </c>
      <c r="D194" s="29">
        <f>VLOOKUP(VLOOKUP($B194, BTS!$E$2:$F$60, 2, FALSE), Transpose_Avg_cred_adult!$O$1:$AA$52, 2,FALSE )</f>
        <v>8.6220000000000047E-3</v>
      </c>
      <c r="E194" s="29">
        <f>VLOOKUP(VLOOKUP($B194, BTS!$E$2:$F$60, 2, FALSE), Transpose_Avg_cred_adult!$O$1:$AA$52, 3,FALSE )</f>
        <v>4.1755000000000004E-3</v>
      </c>
      <c r="F194" s="29">
        <f>VLOOKUP(VLOOKUP($B194, BTS!$E$2:$F$60, 2, FALSE), Transpose_Avg_cred_adult!$O$1:$AA$52, 4,FALSE )</f>
        <v>6.9505000000000018E-3</v>
      </c>
      <c r="G194" s="29">
        <f>VLOOKUP(VLOOKUP($B194, BTS!$E$2:$F$60, 2, FALSE), Transpose_Avg_cred_adult!$O$1:$AA$52, 5,FALSE )</f>
        <v>1.3741250000000002E-2</v>
      </c>
      <c r="H194" s="29">
        <f>VLOOKUP(VLOOKUP($B194, BTS!$E$2:$F$60, 2, FALSE), Transpose_Avg_cred_adult!$O$1:$AA$52, 6,FALSE )</f>
        <v>5.4307500000000033E-3</v>
      </c>
      <c r="I194" s="29">
        <f>VLOOKUP(VLOOKUP($B194, BTS!$E$2:$F$60, 2, FALSE), Transpose_Avg_cred_adult!$O$1:$AA$52, 7,FALSE )</f>
        <v>1.2081999999999999E-2</v>
      </c>
      <c r="J194" s="29">
        <f>VLOOKUP(VLOOKUP($B194, BTS!$E$2:$F$60, 2, FALSE), Transpose_Avg_cred_adult!$O$1:$AA$52, 8,FALSE )</f>
        <v>1.2648999999999999E-2</v>
      </c>
      <c r="K194" s="29">
        <f>VLOOKUP(VLOOKUP($B194, BTS!$E$2:$F$60, 2, FALSE), Transpose_Avg_cred_adult!$O$1:$AA$52, 9,FALSE )</f>
        <v>9.8302500000000057E-3</v>
      </c>
      <c r="L194" s="29">
        <f>VLOOKUP(VLOOKUP($B194, BTS!$E$2:$F$60, 2, FALSE), Transpose_Avg_cred_adult!$O$1:$AA$52, 10,FALSE )</f>
        <v>9.889750000000001E-3</v>
      </c>
      <c r="M194" s="29">
        <f>VLOOKUP(VLOOKUP($B194, BTS!$E$2:$F$60, 2, FALSE), Transpose_Avg_cred_adult!$O$1:$AA$52, 11,FALSE )</f>
        <v>5.0167499999999995E-3</v>
      </c>
      <c r="N194" s="29">
        <f>VLOOKUP(VLOOKUP($B194, BTS!$E$2:$F$60, 2, FALSE), Transpose_Avg_cred_adult!$O$1:$AA$52, 12,FALSE )</f>
        <v>1.3692499999999996E-2</v>
      </c>
      <c r="O194" s="111">
        <f>VLOOKUP(VLOOKUP($B194, BTS!$E$2:$F$60, 2, FALSE), Transpose_Avg_cred_adult!$O$1:$AA$52, 13,FALSE )</f>
        <v>1.1392499999999999E-3</v>
      </c>
    </row>
    <row r="195" spans="2:15" ht="15.75" hidden="1" outlineLevel="1" thickBot="1" x14ac:dyDescent="0.3">
      <c r="B195" s="30" t="s">
        <v>151</v>
      </c>
      <c r="C195" s="28">
        <f>VLOOKUP(VLOOKUP($B195,VName,2,FALSE), Regression_cred_adult!$J$7:$K$50, 2,FALSE)</f>
        <v>40.51</v>
      </c>
      <c r="D195" s="29">
        <f>VLOOKUP(VLOOKUP($B195, BTS!$E$2:$F$60, 2, FALSE), Transpose_Avg_cred_adult!$O$1:$AA$52, 2,FALSE )</f>
        <v>6.026674999999998E-2</v>
      </c>
      <c r="E195" s="29">
        <f>VLOOKUP(VLOOKUP($B195, BTS!$E$2:$F$60, 2, FALSE), Transpose_Avg_cred_adult!$O$1:$AA$52, 3,FALSE )</f>
        <v>3.7315750000000002E-2</v>
      </c>
      <c r="F195" s="29">
        <f>VLOOKUP(VLOOKUP($B195, BTS!$E$2:$F$60, 2, FALSE), Transpose_Avg_cred_adult!$O$1:$AA$52, 4,FALSE )</f>
        <v>4.7725999999999998E-2</v>
      </c>
      <c r="G195" s="29">
        <f>VLOOKUP(VLOOKUP($B195, BTS!$E$2:$F$60, 2, FALSE), Transpose_Avg_cred_adult!$O$1:$AA$52, 5,FALSE )</f>
        <v>4.0865250000000006E-2</v>
      </c>
      <c r="H195" s="29">
        <f>VLOOKUP(VLOOKUP($B195, BTS!$E$2:$F$60, 2, FALSE), Transpose_Avg_cred_adult!$O$1:$AA$52, 6,FALSE )</f>
        <v>5.8230499999999991E-2</v>
      </c>
      <c r="I195" s="29">
        <f>VLOOKUP(VLOOKUP($B195, BTS!$E$2:$F$60, 2, FALSE), Transpose_Avg_cred_adult!$O$1:$AA$52, 7,FALSE )</f>
        <v>4.2987249999999998E-2</v>
      </c>
      <c r="J195" s="29">
        <f>VLOOKUP(VLOOKUP($B195, BTS!$E$2:$F$60, 2, FALSE), Transpose_Avg_cred_adult!$O$1:$AA$52, 8,FALSE )</f>
        <v>4.8167000000000001E-2</v>
      </c>
      <c r="K195" s="29">
        <f>VLOOKUP(VLOOKUP($B195, BTS!$E$2:$F$60, 2, FALSE), Transpose_Avg_cred_adult!$O$1:$AA$52, 9,FALSE )</f>
        <v>5.3886999999999997E-2</v>
      </c>
      <c r="L195" s="29">
        <f>VLOOKUP(VLOOKUP($B195, BTS!$E$2:$F$60, 2, FALSE), Transpose_Avg_cred_adult!$O$1:$AA$52, 10,FALSE )</f>
        <v>3.8873249999999998E-2</v>
      </c>
      <c r="M195" s="29">
        <f>VLOOKUP(VLOOKUP($B195, BTS!$E$2:$F$60, 2, FALSE), Transpose_Avg_cred_adult!$O$1:$AA$52, 11,FALSE )</f>
        <v>4.8995000000000011E-2</v>
      </c>
      <c r="N195" s="29">
        <f>VLOOKUP(VLOOKUP($B195, BTS!$E$2:$F$60, 2, FALSE), Transpose_Avg_cred_adult!$O$1:$AA$52, 12,FALSE )</f>
        <v>5.235575E-2</v>
      </c>
      <c r="O195" s="111">
        <f>VLOOKUP(VLOOKUP($B195, BTS!$E$2:$F$60, 2, FALSE), Transpose_Avg_cred_adult!$O$1:$AA$52, 13,FALSE )</f>
        <v>5.1576250000000011E-2</v>
      </c>
    </row>
    <row r="196" spans="2:15" ht="15.75" hidden="1" outlineLevel="1" thickBot="1" x14ac:dyDescent="0.3">
      <c r="B196" s="30" t="s">
        <v>152</v>
      </c>
      <c r="C196" s="28">
        <f>VLOOKUP(VLOOKUP($B196,VName,2,FALSE), Regression_cred_adult!$J$7:$K$50, 2,FALSE)</f>
        <v>33.29</v>
      </c>
      <c r="D196" s="29">
        <f>VLOOKUP(VLOOKUP($B196, BTS!$E$2:$F$60, 2, FALSE), Transpose_Avg_cred_adult!$O$1:$AA$52, 2,FALSE )</f>
        <v>0.1402905000000001</v>
      </c>
      <c r="E196" s="29">
        <f>VLOOKUP(VLOOKUP($B196, BTS!$E$2:$F$60, 2, FALSE), Transpose_Avg_cred_adult!$O$1:$AA$52, 3,FALSE )</f>
        <v>0.34453150000000005</v>
      </c>
      <c r="F196" s="29">
        <f>VLOOKUP(VLOOKUP($B196, BTS!$E$2:$F$60, 2, FALSE), Transpose_Avg_cred_adult!$O$1:$AA$52, 4,FALSE )</f>
        <v>0.240896</v>
      </c>
      <c r="G196" s="29">
        <f>VLOOKUP(VLOOKUP($B196, BTS!$E$2:$F$60, 2, FALSE), Transpose_Avg_cred_adult!$O$1:$AA$52, 5,FALSE )</f>
        <v>0.25471350000000004</v>
      </c>
      <c r="H196" s="29">
        <f>VLOOKUP(VLOOKUP($B196, BTS!$E$2:$F$60, 2, FALSE), Transpose_Avg_cred_adult!$O$1:$AA$52, 6,FALSE )</f>
        <v>8.7683749999999977E-2</v>
      </c>
      <c r="I196" s="29">
        <f>VLOOKUP(VLOOKUP($B196, BTS!$E$2:$F$60, 2, FALSE), Transpose_Avg_cred_adult!$O$1:$AA$52, 7,FALSE )</f>
        <v>0.16888424999999999</v>
      </c>
      <c r="J196" s="29">
        <f>VLOOKUP(VLOOKUP($B196, BTS!$E$2:$F$60, 2, FALSE), Transpose_Avg_cred_adult!$O$1:$AA$52, 8,FALSE )</f>
        <v>0.14696275</v>
      </c>
      <c r="K196" s="29">
        <f>VLOOKUP(VLOOKUP($B196, BTS!$E$2:$F$60, 2, FALSE), Transpose_Avg_cred_adult!$O$1:$AA$52, 9,FALSE )</f>
        <v>0.15376949999999998</v>
      </c>
      <c r="L196" s="29">
        <f>VLOOKUP(VLOOKUP($B196, BTS!$E$2:$F$60, 2, FALSE), Transpose_Avg_cred_adult!$O$1:$AA$52, 10,FALSE )</f>
        <v>0.29455900000000002</v>
      </c>
      <c r="M196" s="29">
        <f>VLOOKUP(VLOOKUP($B196, BTS!$E$2:$F$60, 2, FALSE), Transpose_Avg_cred_adult!$O$1:$AA$52, 11,FALSE )</f>
        <v>0.17426849999999999</v>
      </c>
      <c r="N196" s="29">
        <f>VLOOKUP(VLOOKUP($B196, BTS!$E$2:$F$60, 2, FALSE), Transpose_Avg_cred_adult!$O$1:$AA$52, 12,FALSE )</f>
        <v>0.20817250000000004</v>
      </c>
      <c r="O196" s="111">
        <f>VLOOKUP(VLOOKUP($B196, BTS!$E$2:$F$60, 2, FALSE), Transpose_Avg_cred_adult!$O$1:$AA$52, 13,FALSE )</f>
        <v>8.9435250000000008E-2</v>
      </c>
    </row>
    <row r="197" spans="2:15" ht="15.75" hidden="1" outlineLevel="1" thickBot="1" x14ac:dyDescent="0.3">
      <c r="B197" s="30" t="s">
        <v>153</v>
      </c>
      <c r="C197" s="28">
        <f>VLOOKUP(VLOOKUP($B197,VName,2,FALSE), Regression_cred_adult!$J$7:$K$50, 2,FALSE)</f>
        <v>-41.08</v>
      </c>
      <c r="D197" s="29">
        <f>VLOOKUP(VLOOKUP($B197, BTS!$E$2:$F$60, 2, FALSE), Transpose_Avg_cred_adult!$O$1:$AA$52, 2,FALSE )</f>
        <v>8.5197499999999995E-3</v>
      </c>
      <c r="E197" s="29">
        <f>VLOOKUP(VLOOKUP($B197, BTS!$E$2:$F$60, 2, FALSE), Transpose_Avg_cred_adult!$O$1:$AA$52, 3,FALSE )</f>
        <v>7.9155000000000024E-3</v>
      </c>
      <c r="F197" s="29">
        <f>VLOOKUP(VLOOKUP($B197, BTS!$E$2:$F$60, 2, FALSE), Transpose_Avg_cred_adult!$O$1:$AA$52, 4,FALSE )</f>
        <v>1.12795E-2</v>
      </c>
      <c r="G197" s="29">
        <f>VLOOKUP(VLOOKUP($B197, BTS!$E$2:$F$60, 2, FALSE), Transpose_Avg_cred_adult!$O$1:$AA$52, 5,FALSE )</f>
        <v>8.482E-3</v>
      </c>
      <c r="H197" s="29">
        <f>VLOOKUP(VLOOKUP($B197, BTS!$E$2:$F$60, 2, FALSE), Transpose_Avg_cred_adult!$O$1:$AA$52, 6,FALSE )</f>
        <v>8.8637499999999966E-3</v>
      </c>
      <c r="I197" s="29">
        <f>VLOOKUP(VLOOKUP($B197, BTS!$E$2:$F$60, 2, FALSE), Transpose_Avg_cred_adult!$O$1:$AA$52, 7,FALSE )</f>
        <v>8.5407499999999997E-3</v>
      </c>
      <c r="J197" s="29">
        <f>VLOOKUP(VLOOKUP($B197, BTS!$E$2:$F$60, 2, FALSE), Transpose_Avg_cred_adult!$O$1:$AA$52, 8,FALSE )</f>
        <v>9.6229999999999996E-3</v>
      </c>
      <c r="K197" s="29">
        <f>VLOOKUP(VLOOKUP($B197, BTS!$E$2:$F$60, 2, FALSE), Transpose_Avg_cred_adult!$O$1:$AA$52, 9,FALSE )</f>
        <v>1.1029250000000008E-2</v>
      </c>
      <c r="L197" s="29">
        <f>VLOOKUP(VLOOKUP($B197, BTS!$E$2:$F$60, 2, FALSE), Transpose_Avg_cred_adult!$O$1:$AA$52, 10,FALSE )</f>
        <v>6.5762500000000005E-3</v>
      </c>
      <c r="M197" s="29">
        <f>VLOOKUP(VLOOKUP($B197, BTS!$E$2:$F$60, 2, FALSE), Transpose_Avg_cred_adult!$O$1:$AA$52, 11,FALSE )</f>
        <v>5.5144999999999994E-3</v>
      </c>
      <c r="N197" s="29">
        <f>VLOOKUP(VLOOKUP($B197, BTS!$E$2:$F$60, 2, FALSE), Transpose_Avg_cred_adult!$O$1:$AA$52, 12,FALSE )</f>
        <v>1.0127250000000001E-2</v>
      </c>
      <c r="O197" s="111">
        <f>VLOOKUP(VLOOKUP($B197, BTS!$E$2:$F$60, 2, FALSE), Transpose_Avg_cred_adult!$O$1:$AA$52, 13,FALSE )</f>
        <v>1.4683749999999999E-2</v>
      </c>
    </row>
    <row r="198" spans="2:15" ht="15.75" hidden="1" outlineLevel="1" thickBot="1" x14ac:dyDescent="0.3">
      <c r="B198" s="30" t="s">
        <v>154</v>
      </c>
      <c r="C198" s="28">
        <f>VLOOKUP(VLOOKUP($B198,VName,2,FALSE), Regression_cred_adult!$J$7:$K$50, 2,FALSE)</f>
        <v>27.24</v>
      </c>
      <c r="D198" s="29">
        <f>VLOOKUP(VLOOKUP($B198, BTS!$E$2:$F$60, 2, FALSE), Transpose_Avg_cred_adult!$O$1:$AA$52, 2,FALSE )</f>
        <v>3.3658250000000001E-2</v>
      </c>
      <c r="E198" s="29">
        <f>VLOOKUP(VLOOKUP($B198, BTS!$E$2:$F$60, 2, FALSE), Transpose_Avg_cred_adult!$O$1:$AA$52, 3,FALSE )</f>
        <v>2.9974999999999988E-2</v>
      </c>
      <c r="F198" s="29">
        <f>VLOOKUP(VLOOKUP($B198, BTS!$E$2:$F$60, 2, FALSE), Transpose_Avg_cred_adult!$O$1:$AA$52, 4,FALSE )</f>
        <v>4.3834250000000012E-2</v>
      </c>
      <c r="G198" s="29">
        <f>VLOOKUP(VLOOKUP($B198, BTS!$E$2:$F$60, 2, FALSE), Transpose_Avg_cred_adult!$O$1:$AA$52, 5,FALSE )</f>
        <v>3.2299749999999995E-2</v>
      </c>
      <c r="H198" s="29">
        <f>VLOOKUP(VLOOKUP($B198, BTS!$E$2:$F$60, 2, FALSE), Transpose_Avg_cred_adult!$O$1:$AA$52, 6,FALSE )</f>
        <v>6.6449749999999988E-2</v>
      </c>
      <c r="I198" s="29">
        <f>VLOOKUP(VLOOKUP($B198, BTS!$E$2:$F$60, 2, FALSE), Transpose_Avg_cred_adult!$O$1:$AA$52, 7,FALSE )</f>
        <v>3.7172500000000004E-2</v>
      </c>
      <c r="J198" s="29">
        <f>VLOOKUP(VLOOKUP($B198, BTS!$E$2:$F$60, 2, FALSE), Transpose_Avg_cred_adult!$O$1:$AA$52, 8,FALSE )</f>
        <v>3.6638749999999998E-2</v>
      </c>
      <c r="K198" s="29">
        <f>VLOOKUP(VLOOKUP($B198, BTS!$E$2:$F$60, 2, FALSE), Transpose_Avg_cred_adult!$O$1:$AA$52, 9,FALSE )</f>
        <v>3.3604000000000002E-2</v>
      </c>
      <c r="L198" s="29">
        <f>VLOOKUP(VLOOKUP($B198, BTS!$E$2:$F$60, 2, FALSE), Transpose_Avg_cred_adult!$O$1:$AA$52, 10,FALSE )</f>
        <v>2.6476E-2</v>
      </c>
      <c r="M198" s="29">
        <f>VLOOKUP(VLOOKUP($B198, BTS!$E$2:$F$60, 2, FALSE), Transpose_Avg_cred_adult!$O$1:$AA$52, 11,FALSE )</f>
        <v>4.0667000000000002E-2</v>
      </c>
      <c r="N198" s="29">
        <f>VLOOKUP(VLOOKUP($B198, BTS!$E$2:$F$60, 2, FALSE), Transpose_Avg_cred_adult!$O$1:$AA$52, 12,FALSE )</f>
        <v>3.1956000000000005E-2</v>
      </c>
      <c r="O198" s="111">
        <f>VLOOKUP(VLOOKUP($B198, BTS!$E$2:$F$60, 2, FALSE), Transpose_Avg_cred_adult!$O$1:$AA$52, 13,FALSE )</f>
        <v>6.1417000000000006E-2</v>
      </c>
    </row>
    <row r="199" spans="2:15" ht="15.75" hidden="1" outlineLevel="1" thickBot="1" x14ac:dyDescent="0.3">
      <c r="B199" s="30" t="s">
        <v>155</v>
      </c>
      <c r="C199" s="28">
        <f>VLOOKUP(VLOOKUP($B199,VName,2,FALSE), Regression_cred_adult!$J$7:$K$50, 2,FALSE)</f>
        <v>20.04</v>
      </c>
      <c r="D199" s="29">
        <f>VLOOKUP(VLOOKUP($B199, BTS!$E$2:$F$60, 2, FALSE), Transpose_Avg_cred_adult!$O$1:$AA$52, 2,FALSE )</f>
        <v>8.8537999999999992E-2</v>
      </c>
      <c r="E199" s="29">
        <f>VLOOKUP(VLOOKUP($B199, BTS!$E$2:$F$60, 2, FALSE), Transpose_Avg_cred_adult!$O$1:$AA$52, 3,FALSE )</f>
        <v>8.1332250000000036E-2</v>
      </c>
      <c r="F199" s="29">
        <f>VLOOKUP(VLOOKUP($B199, BTS!$E$2:$F$60, 2, FALSE), Transpose_Avg_cred_adult!$O$1:$AA$52, 4,FALSE )</f>
        <v>8.3191000000000001E-2</v>
      </c>
      <c r="G199" s="29">
        <f>VLOOKUP(VLOOKUP($B199, BTS!$E$2:$F$60, 2, FALSE), Transpose_Avg_cred_adult!$O$1:$AA$52, 5,FALSE )</f>
        <v>6.2223249999999987E-2</v>
      </c>
      <c r="H199" s="29">
        <f>VLOOKUP(VLOOKUP($B199, BTS!$E$2:$F$60, 2, FALSE), Transpose_Avg_cred_adult!$O$1:$AA$52, 6,FALSE )</f>
        <v>0.13081224999999996</v>
      </c>
      <c r="I199" s="29">
        <f>VLOOKUP(VLOOKUP($B199, BTS!$E$2:$F$60, 2, FALSE), Transpose_Avg_cred_adult!$O$1:$AA$52, 7,FALSE )</f>
        <v>7.4361499999999997E-2</v>
      </c>
      <c r="J199" s="29">
        <f>VLOOKUP(VLOOKUP($B199, BTS!$E$2:$F$60, 2, FALSE), Transpose_Avg_cred_adult!$O$1:$AA$52, 8,FALSE )</f>
        <v>5.7516999999999999E-2</v>
      </c>
      <c r="K199" s="29">
        <f>VLOOKUP(VLOOKUP($B199, BTS!$E$2:$F$60, 2, FALSE), Transpose_Avg_cred_adult!$O$1:$AA$52, 9,FALSE )</f>
        <v>7.6304749999999949E-2</v>
      </c>
      <c r="L199" s="29">
        <f>VLOOKUP(VLOOKUP($B199, BTS!$E$2:$F$60, 2, FALSE), Transpose_Avg_cred_adult!$O$1:$AA$52, 10,FALSE )</f>
        <v>8.763474999999997E-2</v>
      </c>
      <c r="M199" s="29">
        <f>VLOOKUP(VLOOKUP($B199, BTS!$E$2:$F$60, 2, FALSE), Transpose_Avg_cred_adult!$O$1:$AA$52, 11,FALSE )</f>
        <v>7.6991749999999998E-2</v>
      </c>
      <c r="N199" s="29">
        <f>VLOOKUP(VLOOKUP($B199, BTS!$E$2:$F$60, 2, FALSE), Transpose_Avg_cred_adult!$O$1:$AA$52, 12,FALSE )</f>
        <v>9.9497499999999989E-2</v>
      </c>
      <c r="O199" s="111">
        <f>VLOOKUP(VLOOKUP($B199, BTS!$E$2:$F$60, 2, FALSE), Transpose_Avg_cred_adult!$O$1:$AA$52, 13,FALSE )</f>
        <v>0.1781855</v>
      </c>
    </row>
    <row r="200" spans="2:15" ht="15.75" hidden="1" outlineLevel="1" thickBot="1" x14ac:dyDescent="0.3">
      <c r="B200" s="30" t="s">
        <v>156</v>
      </c>
      <c r="C200" s="28">
        <f>VLOOKUP(VLOOKUP($B200,VName,2,FALSE), Regression_cred_adult!$J$7:$K$50, 2,FALSE)</f>
        <v>33.380000000000003</v>
      </c>
      <c r="D200" s="29">
        <f>VLOOKUP(VLOOKUP($B200, BTS!$E$2:$F$60, 2, FALSE), Transpose_Avg_cred_adult!$O$1:$AA$52, 2,FALSE )</f>
        <v>0.23938975000000007</v>
      </c>
      <c r="E200" s="29">
        <f>VLOOKUP(VLOOKUP($B200, BTS!$E$2:$F$60, 2, FALSE), Transpose_Avg_cred_adult!$O$1:$AA$52, 3,FALSE )</f>
        <v>0.199327</v>
      </c>
      <c r="F200" s="29">
        <f>VLOOKUP(VLOOKUP($B200, BTS!$E$2:$F$60, 2, FALSE), Transpose_Avg_cred_adult!$O$1:$AA$52, 4,FALSE )</f>
        <v>0.22577700000000001</v>
      </c>
      <c r="G200" s="29">
        <f>VLOOKUP(VLOOKUP($B200, BTS!$E$2:$F$60, 2, FALSE), Transpose_Avg_cred_adult!$O$1:$AA$52, 5,FALSE )</f>
        <v>0.24602275000000004</v>
      </c>
      <c r="H200" s="29">
        <f>VLOOKUP(VLOOKUP($B200, BTS!$E$2:$F$60, 2, FALSE), Transpose_Avg_cred_adult!$O$1:$AA$52, 6,FALSE )</f>
        <v>0.19053750000000008</v>
      </c>
      <c r="I200" s="29">
        <f>VLOOKUP(VLOOKUP($B200, BTS!$E$2:$F$60, 2, FALSE), Transpose_Avg_cred_adult!$O$1:$AA$52, 7,FALSE )</f>
        <v>0.29740974999999997</v>
      </c>
      <c r="J200" s="29">
        <f>VLOOKUP(VLOOKUP($B200, BTS!$E$2:$F$60, 2, FALSE), Transpose_Avg_cred_adult!$O$1:$AA$52, 8,FALSE )</f>
        <v>0.27215075000000005</v>
      </c>
      <c r="K200" s="29">
        <f>VLOOKUP(VLOOKUP($B200, BTS!$E$2:$F$60, 2, FALSE), Transpose_Avg_cred_adult!$O$1:$AA$52, 9,FALSE )</f>
        <v>0.28342975000000004</v>
      </c>
      <c r="L200" s="29">
        <f>VLOOKUP(VLOOKUP($B200, BTS!$E$2:$F$60, 2, FALSE), Transpose_Avg_cred_adult!$O$1:$AA$52, 10,FALSE )</f>
        <v>0.18465074999999997</v>
      </c>
      <c r="M200" s="29">
        <f>VLOOKUP(VLOOKUP($B200, BTS!$E$2:$F$60, 2, FALSE), Transpose_Avg_cred_adult!$O$1:$AA$52, 11,FALSE )</f>
        <v>0.20806899999999995</v>
      </c>
      <c r="N200" s="29">
        <f>VLOOKUP(VLOOKUP($B200, BTS!$E$2:$F$60, 2, FALSE), Transpose_Avg_cred_adult!$O$1:$AA$52, 12,FALSE )</f>
        <v>0.2261452500000001</v>
      </c>
      <c r="O200" s="111">
        <f>VLOOKUP(VLOOKUP($B200, BTS!$E$2:$F$60, 2, FALSE), Transpose_Avg_cred_adult!$O$1:$AA$52, 13,FALSE )</f>
        <v>0.24291225000000005</v>
      </c>
    </row>
    <row r="201" spans="2:15" ht="15.75" hidden="1" outlineLevel="1" thickBot="1" x14ac:dyDescent="0.3">
      <c r="B201" s="30" t="s">
        <v>157</v>
      </c>
      <c r="C201" s="28">
        <f>VLOOKUP(VLOOKUP($B201,VName,2,FALSE), Regression_cred_adult!$J$7:$K$50, 2,FALSE)</f>
        <v>37.479999999999997</v>
      </c>
      <c r="D201" s="29">
        <f>VLOOKUP(VLOOKUP($B201, BTS!$E$2:$F$60, 2, FALSE), Transpose_Avg_cred_adult!$O$1:$AA$52, 2,FALSE )</f>
        <v>0.12085849999999998</v>
      </c>
      <c r="E201" s="29">
        <f>VLOOKUP(VLOOKUP($B201, BTS!$E$2:$F$60, 2, FALSE), Transpose_Avg_cred_adult!$O$1:$AA$52, 3,FALSE )</f>
        <v>7.4850999999999973E-2</v>
      </c>
      <c r="F201" s="29">
        <f>VLOOKUP(VLOOKUP($B201, BTS!$E$2:$F$60, 2, FALSE), Transpose_Avg_cred_adult!$O$1:$AA$52, 4,FALSE )</f>
        <v>8.9309750000000007E-2</v>
      </c>
      <c r="G201" s="29">
        <f>VLOOKUP(VLOOKUP($B201, BTS!$E$2:$F$60, 2, FALSE), Transpose_Avg_cred_adult!$O$1:$AA$52, 5,FALSE )</f>
        <v>9.9341499999999985E-2</v>
      </c>
      <c r="H201" s="29">
        <f>VLOOKUP(VLOOKUP($B201, BTS!$E$2:$F$60, 2, FALSE), Transpose_Avg_cred_adult!$O$1:$AA$52, 6,FALSE )</f>
        <v>0.11240725000000003</v>
      </c>
      <c r="I201" s="29">
        <f>VLOOKUP(VLOOKUP($B201, BTS!$E$2:$F$60, 2, FALSE), Transpose_Avg_cred_adult!$O$1:$AA$52, 7,FALSE )</f>
        <v>0.10076025000000001</v>
      </c>
      <c r="J201" s="29">
        <f>VLOOKUP(VLOOKUP($B201, BTS!$E$2:$F$60, 2, FALSE), Transpose_Avg_cred_adult!$O$1:$AA$52, 8,FALSE )</f>
        <v>0.10634974999999999</v>
      </c>
      <c r="K201" s="29">
        <f>VLOOKUP(VLOOKUP($B201, BTS!$E$2:$F$60, 2, FALSE), Transpose_Avg_cred_adult!$O$1:$AA$52, 9,FALSE )</f>
        <v>0.11599624999999997</v>
      </c>
      <c r="L201" s="29">
        <f>VLOOKUP(VLOOKUP($B201, BTS!$E$2:$F$60, 2, FALSE), Transpose_Avg_cred_adult!$O$1:$AA$52, 10,FALSE )</f>
        <v>9.5091499999999995E-2</v>
      </c>
      <c r="M201" s="29">
        <f>VLOOKUP(VLOOKUP($B201, BTS!$E$2:$F$60, 2, FALSE), Transpose_Avg_cred_adult!$O$1:$AA$52, 11,FALSE )</f>
        <v>0.11319025000000002</v>
      </c>
      <c r="N201" s="29">
        <f>VLOOKUP(VLOOKUP($B201, BTS!$E$2:$F$60, 2, FALSE), Transpose_Avg_cred_adult!$O$1:$AA$52, 12,FALSE )</f>
        <v>9.1916749999999992E-2</v>
      </c>
      <c r="O201" s="111">
        <f>VLOOKUP(VLOOKUP($B201, BTS!$E$2:$F$60, 2, FALSE), Transpose_Avg_cred_adult!$O$1:$AA$52, 13,FALSE )</f>
        <v>8.1829500000000013E-2</v>
      </c>
    </row>
    <row r="202" spans="2:15" ht="15.75" hidden="1" outlineLevel="1" thickBot="1" x14ac:dyDescent="0.3">
      <c r="B202" s="30" t="s">
        <v>158</v>
      </c>
      <c r="C202" s="28">
        <f>VLOOKUP(VLOOKUP($B202,VName,2,FALSE), Regression_cred_adult!$J$7:$K$50, 2,FALSE)</f>
        <v>4.28</v>
      </c>
      <c r="D202" s="29">
        <f>VLOOKUP(VLOOKUP($B202, BTS!$E$2:$F$60, 2, FALSE), Transpose_Avg_cred_adult!$O$1:$AA$52, 2,FALSE )</f>
        <v>3.612025000000002E-2</v>
      </c>
      <c r="E202" s="29">
        <f>VLOOKUP(VLOOKUP($B202, BTS!$E$2:$F$60, 2, FALSE), Transpose_Avg_cred_adult!$O$1:$AA$52, 3,FALSE )</f>
        <v>2.5002250000000007E-2</v>
      </c>
      <c r="F202" s="29">
        <f>VLOOKUP(VLOOKUP($B202, BTS!$E$2:$F$60, 2, FALSE), Transpose_Avg_cred_adult!$O$1:$AA$52, 4,FALSE )</f>
        <v>2.9457999999999998E-2</v>
      </c>
      <c r="G202" s="29">
        <f>VLOOKUP(VLOOKUP($B202, BTS!$E$2:$F$60, 2, FALSE), Transpose_Avg_cred_adult!$O$1:$AA$52, 5,FALSE )</f>
        <v>2.6723750000000001E-2</v>
      </c>
      <c r="H202" s="29">
        <f>VLOOKUP(VLOOKUP($B202, BTS!$E$2:$F$60, 2, FALSE), Transpose_Avg_cred_adult!$O$1:$AA$52, 6,FALSE )</f>
        <v>2.6696499999999998E-2</v>
      </c>
      <c r="I202" s="29">
        <f>VLOOKUP(VLOOKUP($B202, BTS!$E$2:$F$60, 2, FALSE), Transpose_Avg_cred_adult!$O$1:$AA$52, 7,FALSE )</f>
        <v>2.6220500000000001E-2</v>
      </c>
      <c r="J202" s="29">
        <f>VLOOKUP(VLOOKUP($B202, BTS!$E$2:$F$60, 2, FALSE), Transpose_Avg_cred_adult!$O$1:$AA$52, 8,FALSE )</f>
        <v>2.6315249999999995E-2</v>
      </c>
      <c r="K202" s="29">
        <f>VLOOKUP(VLOOKUP($B202, BTS!$E$2:$F$60, 2, FALSE), Transpose_Avg_cred_adult!$O$1:$AA$52, 9,FALSE )</f>
        <v>2.4346999999999976E-2</v>
      </c>
      <c r="L202" s="29">
        <f>VLOOKUP(VLOOKUP($B202, BTS!$E$2:$F$60, 2, FALSE), Transpose_Avg_cred_adult!$O$1:$AA$52, 10,FALSE )</f>
        <v>1.9802750000000001E-2</v>
      </c>
      <c r="M202" s="29">
        <f>VLOOKUP(VLOOKUP($B202, BTS!$E$2:$F$60, 2, FALSE), Transpose_Avg_cred_adult!$O$1:$AA$52, 11,FALSE )</f>
        <v>2.2812249999999999E-2</v>
      </c>
      <c r="N202" s="29">
        <f>VLOOKUP(VLOOKUP($B202, BTS!$E$2:$F$60, 2, FALSE), Transpose_Avg_cred_adult!$O$1:$AA$52, 12,FALSE )</f>
        <v>2.8008750000000006E-2</v>
      </c>
      <c r="O202" s="111">
        <f>VLOOKUP(VLOOKUP($B202, BTS!$E$2:$F$60, 2, FALSE), Transpose_Avg_cred_adult!$O$1:$AA$52, 13,FALSE )</f>
        <v>3.1417500000000001E-2</v>
      </c>
    </row>
    <row r="203" spans="2:15" ht="15.75" hidden="1" outlineLevel="1" thickBot="1" x14ac:dyDescent="0.3">
      <c r="B203" s="56" t="s">
        <v>159</v>
      </c>
      <c r="C203" s="28">
        <f>VLOOKUP(VLOOKUP($B203,VName,2,FALSE), Regression_cred_adult!$J$7:$K$50, 2,FALSE)</f>
        <v>25.99</v>
      </c>
      <c r="D203" s="29">
        <f>VLOOKUP(VLOOKUP($B203, BTS!$E$2:$F$60, 2, FALSE), Transpose_Avg_cred_adult!$O$1:$AA$52, 2,FALSE )</f>
        <v>0.2166792500000001</v>
      </c>
      <c r="E203" s="29">
        <f>VLOOKUP(VLOOKUP($B203, BTS!$E$2:$F$60, 2, FALSE), Transpose_Avg_cred_adult!$O$1:$AA$52, 3,FALSE )</f>
        <v>0.16783674999999992</v>
      </c>
      <c r="F203" s="29">
        <f>VLOOKUP(VLOOKUP($B203, BTS!$E$2:$F$60, 2, FALSE), Transpose_Avg_cred_adult!$O$1:$AA$52, 4,FALSE )</f>
        <v>0.20067749999999998</v>
      </c>
      <c r="G203" s="29">
        <f>VLOOKUP(VLOOKUP($B203, BTS!$E$2:$F$60, 2, FALSE), Transpose_Avg_cred_adult!$O$1:$AA$52, 5,FALSE )</f>
        <v>0.16894324999999999</v>
      </c>
      <c r="H203" s="29">
        <f>VLOOKUP(VLOOKUP($B203, BTS!$E$2:$F$60, 2, FALSE), Transpose_Avg_cred_adult!$O$1:$AA$52, 6,FALSE )</f>
        <v>0.27542525000000018</v>
      </c>
      <c r="I203" s="29">
        <f>VLOOKUP(VLOOKUP($B203, BTS!$E$2:$F$60, 2, FALSE), Transpose_Avg_cred_adult!$O$1:$AA$52, 7,FALSE )</f>
        <v>0.18573025000000001</v>
      </c>
      <c r="J203" s="29">
        <f>VLOOKUP(VLOOKUP($B203, BTS!$E$2:$F$60, 2, FALSE), Transpose_Avg_cred_adult!$O$1:$AA$52, 8,FALSE )</f>
        <v>0.21021324999999999</v>
      </c>
      <c r="K203" s="29">
        <f>VLOOKUP(VLOOKUP($B203, BTS!$E$2:$F$60, 2, FALSE), Transpose_Avg_cred_adult!$O$1:$AA$52, 9,FALSE )</f>
        <v>0.15693474999999996</v>
      </c>
      <c r="L203" s="29">
        <f>VLOOKUP(VLOOKUP($B203, BTS!$E$2:$F$60, 2, FALSE), Transpose_Avg_cred_adult!$O$1:$AA$52, 10,FALSE )</f>
        <v>0.19456925000000003</v>
      </c>
      <c r="M203" s="29">
        <f>VLOOKUP(VLOOKUP($B203, BTS!$E$2:$F$60, 2, FALSE), Transpose_Avg_cred_adult!$O$1:$AA$52, 11,FALSE )</f>
        <v>0.25366050000000007</v>
      </c>
      <c r="N203" s="29">
        <f>VLOOKUP(VLOOKUP($B203, BTS!$E$2:$F$60, 2, FALSE), Transpose_Avg_cred_adult!$O$1:$AA$52, 12,FALSE )</f>
        <v>0.20323475000000005</v>
      </c>
      <c r="O203" s="111">
        <f>VLOOKUP(VLOOKUP($B203, BTS!$E$2:$F$60, 2, FALSE), Transpose_Avg_cred_adult!$O$1:$AA$52, 13,FALSE )</f>
        <v>0.19705775</v>
      </c>
    </row>
    <row r="204" spans="2:15" ht="15.75" hidden="1" outlineLevel="1" thickBot="1" x14ac:dyDescent="0.3">
      <c r="B204" s="33" t="s">
        <v>160</v>
      </c>
      <c r="C204" s="28">
        <f>VLOOKUP(VLOOKUP($B204,VName,2,FALSE), Regression_cred_adult!$J$7:$K$50, 2,FALSE)</f>
        <v>24.68</v>
      </c>
      <c r="D204" s="29">
        <f>VLOOKUP(VLOOKUP($B204, BTS!$E$2:$F$60, 2, FALSE), Transpose_Avg_cred_adult!$O$1:$AA$52, 2,FALSE )</f>
        <v>4.7056999999999981E-2</v>
      </c>
      <c r="E204" s="29">
        <f>VLOOKUP(VLOOKUP($B204, BTS!$E$2:$F$60, 2, FALSE), Transpose_Avg_cred_adult!$O$1:$AA$52, 3,FALSE )</f>
        <v>2.7737999999999995E-2</v>
      </c>
      <c r="F204" s="29">
        <f>VLOOKUP(VLOOKUP($B204, BTS!$E$2:$F$60, 2, FALSE), Transpose_Avg_cred_adult!$O$1:$AA$52, 4,FALSE )</f>
        <v>3.2813749999999996E-2</v>
      </c>
      <c r="G204" s="29">
        <f>VLOOKUP(VLOOKUP($B204, BTS!$E$2:$F$60, 2, FALSE), Transpose_Avg_cred_adult!$O$1:$AA$52, 5,FALSE )</f>
        <v>4.6643250000000011E-2</v>
      </c>
      <c r="H204" s="29">
        <f>VLOOKUP(VLOOKUP($B204, BTS!$E$2:$F$60, 2, FALSE), Transpose_Avg_cred_adult!$O$1:$AA$52, 6,FALSE )</f>
        <v>3.7461499999999995E-2</v>
      </c>
      <c r="I204" s="29">
        <f>VLOOKUP(VLOOKUP($B204, BTS!$E$2:$F$60, 2, FALSE), Transpose_Avg_cred_adult!$O$1:$AA$52, 7,FALSE )</f>
        <v>4.5846500000000005E-2</v>
      </c>
      <c r="J204" s="29">
        <f>VLOOKUP(VLOOKUP($B204, BTS!$E$2:$F$60, 2, FALSE), Transpose_Avg_cred_adult!$O$1:$AA$52, 8,FALSE )</f>
        <v>7.3419750000000006E-2</v>
      </c>
      <c r="K204" s="29">
        <f>VLOOKUP(VLOOKUP($B204, BTS!$E$2:$F$60, 2, FALSE), Transpose_Avg_cred_adult!$O$1:$AA$52, 9,FALSE )</f>
        <v>8.0860499999999988E-2</v>
      </c>
      <c r="L204" s="29">
        <f>VLOOKUP(VLOOKUP($B204, BTS!$E$2:$F$60, 2, FALSE), Transpose_Avg_cred_adult!$O$1:$AA$52, 10,FALSE )</f>
        <v>4.1879E-2</v>
      </c>
      <c r="M204" s="29">
        <f>VLOOKUP(VLOOKUP($B204, BTS!$E$2:$F$60, 2, FALSE), Transpose_Avg_cred_adult!$O$1:$AA$52, 11,FALSE )</f>
        <v>5.0810749999999988E-2</v>
      </c>
      <c r="N204" s="29">
        <f>VLOOKUP(VLOOKUP($B204, BTS!$E$2:$F$60, 2, FALSE), Transpose_Avg_cred_adult!$O$1:$AA$52, 12,FALSE )</f>
        <v>3.4887000000000008E-2</v>
      </c>
      <c r="O204" s="111">
        <f>VLOOKUP(VLOOKUP($B204, BTS!$E$2:$F$60, 2, FALSE), Transpose_Avg_cred_adult!$O$1:$AA$52, 13,FALSE )</f>
        <v>5.0342000000000005E-2</v>
      </c>
    </row>
    <row r="205" spans="2:15" ht="15.75" hidden="1" outlineLevel="1" thickBot="1" x14ac:dyDescent="0.3">
      <c r="B205" s="57" t="s">
        <v>161</v>
      </c>
      <c r="C205" s="28">
        <f>VLOOKUP(VLOOKUP($B205,VName,2,FALSE), Regression_cred_adult!$J$7:$K$50, 2,FALSE)</f>
        <v>-5.5500000000000001E-2</v>
      </c>
      <c r="D205" s="29">
        <f>VLOOKUP(VLOOKUP($B205, BTS!$E$2:$F$60, 2, FALSE), Transpose_Avg_cred_adult!$O$1:$AA$52, 2,FALSE )</f>
        <v>5.5066750000000025E-2</v>
      </c>
      <c r="E205" s="29">
        <f>VLOOKUP(VLOOKUP($B205, BTS!$E$2:$F$60, 2, FALSE), Transpose_Avg_cred_adult!$O$1:$AA$52, 3,FALSE )</f>
        <v>3.3461749999999998E-2</v>
      </c>
      <c r="F205" s="29">
        <f>VLOOKUP(VLOOKUP($B205, BTS!$E$2:$F$60, 2, FALSE), Transpose_Avg_cred_adult!$O$1:$AA$52, 4,FALSE )</f>
        <v>3.3314999999999997E-2</v>
      </c>
      <c r="G205" s="29">
        <f>VLOOKUP(VLOOKUP($B205, BTS!$E$2:$F$60, 2, FALSE), Transpose_Avg_cred_adult!$O$1:$AA$52, 5,FALSE )</f>
        <v>3.6889249999999991E-2</v>
      </c>
      <c r="H205" s="29">
        <f>VLOOKUP(VLOOKUP($B205, BTS!$E$2:$F$60, 2, FALSE), Transpose_Avg_cred_adult!$O$1:$AA$52, 6,FALSE )</f>
        <v>2.7630000000000005E-2</v>
      </c>
      <c r="I205" s="29">
        <f>VLOOKUP(VLOOKUP($B205, BTS!$E$2:$F$60, 2, FALSE), Transpose_Avg_cred_adult!$O$1:$AA$52, 7,FALSE )</f>
        <v>3.7146000000000005E-2</v>
      </c>
      <c r="J205" s="29">
        <f>VLOOKUP(VLOOKUP($B205, BTS!$E$2:$F$60, 2, FALSE), Transpose_Avg_cred_adult!$O$1:$AA$52, 8,FALSE )</f>
        <v>4.0722249999999995E-2</v>
      </c>
      <c r="K205" s="29">
        <f>VLOOKUP(VLOOKUP($B205, BTS!$E$2:$F$60, 2, FALSE), Transpose_Avg_cred_adult!$O$1:$AA$52, 9,FALSE )</f>
        <v>3.302625E-2</v>
      </c>
      <c r="L205" s="29">
        <f>VLOOKUP(VLOOKUP($B205, BTS!$E$2:$F$60, 2, FALSE), Transpose_Avg_cred_adult!$O$1:$AA$52, 10,FALSE )</f>
        <v>3.1023499999999999E-2</v>
      </c>
      <c r="M205" s="29">
        <f>VLOOKUP(VLOOKUP($B205, BTS!$E$2:$F$60, 2, FALSE), Transpose_Avg_cred_adult!$O$1:$AA$52, 11,FALSE )</f>
        <v>3.2326499999999994E-2</v>
      </c>
      <c r="N205" s="29">
        <f>VLOOKUP(VLOOKUP($B205, BTS!$E$2:$F$60, 2, FALSE), Transpose_Avg_cred_adult!$O$1:$AA$52, 12,FALSE )</f>
        <v>3.2834250000000009E-2</v>
      </c>
      <c r="O205" s="111">
        <f>VLOOKUP(VLOOKUP($B205, BTS!$E$2:$F$60, 2, FALSE), Transpose_Avg_cred_adult!$O$1:$AA$52, 13,FALSE )</f>
        <v>4.5481750000000001E-2</v>
      </c>
    </row>
    <row r="206" spans="2:15" hidden="1" outlineLevel="1" x14ac:dyDescent="0.25">
      <c r="B206" s="34" t="s">
        <v>163</v>
      </c>
      <c r="C206" s="35"/>
      <c r="D206" s="93">
        <f>VLOOKUP(INDEX(BTS!$A$3:$A$14, MATCH(D$11, BTS!$C$3:$C$14, 0), 1)&amp;".region", Regression_cred_adult!$J$51:$K$63, 2,FALSE )</f>
        <v>-29.66</v>
      </c>
      <c r="E206" s="93">
        <f>VLOOKUP(INDEX(BTS!$A$3:$A$14, MATCH(E$11, BTS!$C$3:$C$14, 0), 1)&amp;".region", Regression_cred_adult!$J$51:$K$63, 2,FALSE )</f>
        <v>-30.201000000000001</v>
      </c>
      <c r="F206" s="93">
        <f>VLOOKUP(INDEX(BTS!$A$3:$A$14, MATCH(F$11, BTS!$C$3:$C$14, 0), 1)&amp;".region", Regression_cred_adult!$J$51:$K$63, 2,FALSE )</f>
        <v>-29.795999999999999</v>
      </c>
      <c r="G206" s="93">
        <f>VLOOKUP(INDEX(BTS!$A$3:$A$14, MATCH(G$11, BTS!$C$3:$C$14, 0), 1)&amp;".region", Regression_cred_adult!$J$51:$K$63, 2,FALSE )</f>
        <v>-30.207000000000001</v>
      </c>
      <c r="H206" s="93">
        <f>VLOOKUP(INDEX(BTS!$A$3:$A$14, MATCH(H$11, BTS!$C$3:$C$14, 0), 1)&amp;".region", Regression_cred_adult!$J$51:$K$63, 2,FALSE )</f>
        <v>-28.568999999999999</v>
      </c>
      <c r="I206" s="93">
        <f>VLOOKUP(INDEX(BTS!$A$3:$A$14, MATCH(I$11, BTS!$C$3:$C$14, 0), 1)&amp;".region", Regression_cred_adult!$J$51:$K$63, 2,FALSE )</f>
        <v>-30.12</v>
      </c>
      <c r="J206" s="93">
        <f>VLOOKUP(INDEX(BTS!$A$3:$A$14, MATCH(J$11, BTS!$C$3:$C$14, 0), 1)&amp;".region", Regression_cred_adult!$J$51:$K$63, 2,FALSE )</f>
        <v>-29.798000000000002</v>
      </c>
      <c r="K206" s="93">
        <f>VLOOKUP(INDEX(BTS!$A$3:$A$14, MATCH(K$11, BTS!$C$3:$C$14, 0), 1)&amp;".region", Regression_cred_adult!$J$51:$K$63, 2,FALSE )</f>
        <v>-29.933</v>
      </c>
      <c r="L206" s="93">
        <f>VLOOKUP(INDEX(BTS!$A$3:$A$14, MATCH(L$11, BTS!$C$3:$C$14, 0), 1)&amp;".region", Regression_cred_adult!$J$51:$K$63, 2,FALSE )</f>
        <v>-30.114999999999998</v>
      </c>
      <c r="M206" s="93">
        <f>VLOOKUP(INDEX(BTS!$A$3:$A$14, MATCH(M$11, BTS!$C$3:$C$14, 0), 1)&amp;".region", Regression_cred_adult!$J$51:$K$63, 2,FALSE )</f>
        <v>-30.077000000000002</v>
      </c>
      <c r="N206" s="93">
        <f>VLOOKUP(INDEX(BTS!$A$3:$A$14, MATCH(N$11, BTS!$C$3:$C$14, 0), 1)&amp;".region", Regression_cred_adult!$J$51:$K$63, 2,FALSE )</f>
        <v>-29.663720000000001</v>
      </c>
      <c r="O206" s="93">
        <f>VLOOKUP(INDEX(BTS!$A$3:$A$14, MATCH(O$11, BTS!$C$3:$C$14, 0), 1)&amp;".region", Regression_cred_adult!$J$51:$K$63, 2,FALSE )</f>
        <v>-27.962</v>
      </c>
    </row>
    <row r="207" spans="2:15" ht="15.75" hidden="1" outlineLevel="1" thickBot="1" x14ac:dyDescent="0.3">
      <c r="B207" s="36" t="s">
        <v>221</v>
      </c>
      <c r="C207" s="37"/>
      <c r="D207" s="38">
        <f>D206 - AVERAGE($D$206:$O$206)</f>
        <v>1.5143333333334397E-2</v>
      </c>
      <c r="E207" s="38">
        <f t="shared" ref="E207:O207" si="8">E206 - AVERAGE($D$206:$O$206)</f>
        <v>-0.52585666666666597</v>
      </c>
      <c r="F207" s="38">
        <f t="shared" si="8"/>
        <v>-0.12085666666666484</v>
      </c>
      <c r="G207" s="38">
        <f t="shared" si="8"/>
        <v>-0.5318566666666662</v>
      </c>
      <c r="H207" s="38">
        <f t="shared" si="8"/>
        <v>1.1061433333333355</v>
      </c>
      <c r="I207" s="38">
        <f t="shared" si="8"/>
        <v>-0.44485666666666646</v>
      </c>
      <c r="J207" s="38">
        <f t="shared" si="8"/>
        <v>-0.12285666666666728</v>
      </c>
      <c r="K207" s="38">
        <f t="shared" si="8"/>
        <v>-0.25785666666666529</v>
      </c>
      <c r="L207" s="38">
        <f t="shared" si="8"/>
        <v>-0.4398566666666639</v>
      </c>
      <c r="M207" s="38">
        <f t="shared" si="8"/>
        <v>-0.40185666666666719</v>
      </c>
      <c r="N207" s="38">
        <f t="shared" si="8"/>
        <v>1.1423333333333119E-2</v>
      </c>
      <c r="O207" s="38">
        <f t="shared" si="8"/>
        <v>1.7131433333333348</v>
      </c>
    </row>
    <row r="208" spans="2:15" ht="19.5" collapsed="1" thickBot="1" x14ac:dyDescent="0.3">
      <c r="B208" s="46" t="s">
        <v>182</v>
      </c>
      <c r="C208" s="39"/>
      <c r="D208" s="40"/>
      <c r="E208" s="39"/>
      <c r="F208" s="39"/>
      <c r="G208" s="39"/>
      <c r="H208" s="39"/>
      <c r="I208" s="39"/>
      <c r="J208" s="39"/>
      <c r="K208" s="39"/>
      <c r="L208" s="39"/>
      <c r="M208" s="39"/>
      <c r="N208" s="39"/>
      <c r="O208" s="47"/>
    </row>
    <row r="209" spans="1:15" ht="15.75" thickBot="1" x14ac:dyDescent="0.3"/>
    <row r="210" spans="1:15" ht="19.5" hidden="1" outlineLevel="1" thickBot="1" x14ac:dyDescent="0.3">
      <c r="A210" t="s">
        <v>225</v>
      </c>
      <c r="B210" s="46" t="s">
        <v>112</v>
      </c>
      <c r="C210" s="39"/>
      <c r="D210" s="40"/>
      <c r="E210" s="39"/>
      <c r="F210" s="39"/>
      <c r="G210" s="39"/>
      <c r="H210" s="39"/>
      <c r="I210" s="39"/>
      <c r="J210" s="39"/>
      <c r="K210" s="39"/>
      <c r="L210" s="39"/>
      <c r="M210" s="39"/>
      <c r="N210" s="39"/>
      <c r="O210" s="47"/>
    </row>
    <row r="211" spans="1:15" ht="15.75" hidden="1" outlineLevel="1" thickBot="1" x14ac:dyDescent="0.3">
      <c r="A211" t="s">
        <v>40</v>
      </c>
      <c r="B211" s="41" t="s">
        <v>219</v>
      </c>
      <c r="C211" s="42"/>
      <c r="D211" s="43">
        <v>2022</v>
      </c>
      <c r="E211" s="43">
        <v>2022</v>
      </c>
      <c r="F211" s="43">
        <v>2022</v>
      </c>
      <c r="G211" s="43">
        <v>2022</v>
      </c>
      <c r="H211" s="43">
        <v>2022</v>
      </c>
      <c r="I211" s="43">
        <v>2022</v>
      </c>
      <c r="J211" s="43">
        <v>2022</v>
      </c>
      <c r="K211" s="43">
        <v>2022</v>
      </c>
      <c r="L211" s="43">
        <v>2022</v>
      </c>
      <c r="M211" s="43">
        <v>2022</v>
      </c>
      <c r="N211" s="43">
        <v>2022</v>
      </c>
      <c r="O211" s="48">
        <v>2022</v>
      </c>
    </row>
    <row r="212" spans="1:15" ht="15.75" hidden="1" outlineLevel="1" thickBot="1" x14ac:dyDescent="0.3">
      <c r="B212" s="44" t="s">
        <v>220</v>
      </c>
      <c r="C212" s="45" t="s">
        <v>118</v>
      </c>
      <c r="D212" s="19" t="s">
        <v>87</v>
      </c>
      <c r="E212" s="25" t="s">
        <v>168</v>
      </c>
      <c r="F212" s="25" t="s">
        <v>77</v>
      </c>
      <c r="G212" s="25" t="s">
        <v>169</v>
      </c>
      <c r="H212" s="25" t="s">
        <v>170</v>
      </c>
      <c r="I212" s="25" t="s">
        <v>171</v>
      </c>
      <c r="J212" s="25" t="s">
        <v>172</v>
      </c>
      <c r="K212" s="25" t="s">
        <v>173</v>
      </c>
      <c r="L212" s="25" t="s">
        <v>174</v>
      </c>
      <c r="M212" s="25" t="s">
        <v>175</v>
      </c>
      <c r="N212" s="25" t="s">
        <v>176</v>
      </c>
      <c r="O212" s="26" t="s">
        <v>177</v>
      </c>
    </row>
    <row r="213" spans="1:15" ht="15.75" hidden="1" outlineLevel="1" thickBot="1" x14ac:dyDescent="0.3">
      <c r="B213" s="55" t="s">
        <v>119</v>
      </c>
      <c r="C213" s="28">
        <f>VLOOKUP(VLOOKUP($B213,VName,2,FALSE), Regression_msg_adult!$J$7:$K$50, 2,FALSE)</f>
        <v>-0.23300000000000001</v>
      </c>
      <c r="D213" s="29">
        <f>VLOOKUP(VLOOKUP($B213, BTS!$E$2:$F$60, 2, FALSE), Transpose_Avg_msg_adult!$O$1:$AA$52, 2,FALSE )</f>
        <v>0.74616608967426512</v>
      </c>
      <c r="E213" s="29">
        <f>VLOOKUP(VLOOKUP($B213, BTS!$E$2:$F$60, 2, FALSE), Transpose_Avg_msg_adult!$O$1:$AA$52, 3,FALSE )</f>
        <v>0.5978083935039562</v>
      </c>
      <c r="F213" s="29">
        <f>VLOOKUP(VLOOKUP($B213, BTS!$E$2:$F$60, 2, FALSE), Transpose_Avg_msg_adult!$O$1:$AA$52, 4,FALSE )</f>
        <v>0.71615942028985513</v>
      </c>
      <c r="G213" s="29">
        <f>VLOOKUP(VLOOKUP($B213, BTS!$E$2:$F$60, 2, FALSE), Transpose_Avg_msg_adult!$O$1:$AA$52, 5,FALSE )</f>
        <v>0.63227619363395227</v>
      </c>
      <c r="H213" s="29">
        <f>VLOOKUP(VLOOKUP($B213, BTS!$E$2:$F$60, 2, FALSE), Transpose_Avg_msg_adult!$O$1:$AA$52, 6,FALSE )</f>
        <v>0.67765576625387003</v>
      </c>
      <c r="I213" s="29">
        <f>VLOOKUP(VLOOKUP($B213, BTS!$E$2:$F$60, 2, FALSE), Transpose_Avg_msg_adult!$O$1:$AA$52, 7,FALSE )</f>
        <v>0.72380952380952379</v>
      </c>
      <c r="J213" s="29">
        <f>VLOOKUP(VLOOKUP($B213, BTS!$E$2:$F$60, 2, FALSE), Transpose_Avg_msg_adult!$O$1:$AA$52, 8,FALSE )</f>
        <v>0.73714251381879348</v>
      </c>
      <c r="K213" s="29">
        <f>VLOOKUP(VLOOKUP($B213, BTS!$E$2:$F$60, 2, FALSE), Transpose_Avg_msg_adult!$O$1:$AA$52, 9,FALSE )</f>
        <v>0.49731202242439088</v>
      </c>
      <c r="L213" s="29">
        <f>VLOOKUP(VLOOKUP($B213, BTS!$E$2:$F$60, 2, FALSE), Transpose_Avg_msg_adult!$O$1:$AA$52, 10,FALSE )</f>
        <v>0.83200139335771717</v>
      </c>
      <c r="M213" s="29">
        <f>VLOOKUP(VLOOKUP($B213, BTS!$E$2:$F$60, 2, FALSE), Transpose_Avg_msg_adult!$O$1:$AA$52, 11,FALSE )</f>
        <v>0.44722222222222219</v>
      </c>
      <c r="N213" s="29">
        <f>VLOOKUP(VLOOKUP($B213, BTS!$E$2:$F$60, 2, FALSE), Transpose_Avg_msg_adult!$O$1:$AA$52, 12,FALSE )</f>
        <v>0.40914965708651291</v>
      </c>
      <c r="O213" s="111">
        <f>VLOOKUP(VLOOKUP($B213, BTS!$E$2:$F$60, 2, FALSE), Transpose_Avg_msg_adult!$O$1:$AA$52, 13,FALSE )</f>
        <v>0.58677352059705001</v>
      </c>
    </row>
    <row r="214" spans="1:15" ht="15.75" hidden="1" outlineLevel="1" thickBot="1" x14ac:dyDescent="0.3">
      <c r="B214" s="31" t="s">
        <v>120</v>
      </c>
      <c r="C214" s="28">
        <f>VLOOKUP(VLOOKUP($B214,VName,2,FALSE), Regression_msg_adult!$J$7:$K$50, 2,FALSE)</f>
        <v>-0.27900000000000003</v>
      </c>
      <c r="D214" s="29">
        <f>VLOOKUP(VLOOKUP($B214, BTS!$E$2:$F$60, 2, FALSE), Transpose_Avg_msg_adult!$O$1:$AA$52, 2,FALSE )</f>
        <v>5.9516616606679174E-2</v>
      </c>
      <c r="E214" s="29">
        <f>VLOOKUP(VLOOKUP($B214, BTS!$E$2:$F$60, 2, FALSE), Transpose_Avg_msg_adult!$O$1:$AA$52, 3,FALSE )</f>
        <v>0.31508416999395927</v>
      </c>
      <c r="F214" s="29">
        <f>VLOOKUP(VLOOKUP($B214, BTS!$E$2:$F$60, 2, FALSE), Transpose_Avg_msg_adult!$O$1:$AA$52, 4,FALSE )</f>
        <v>0.21051427822273072</v>
      </c>
      <c r="G214" s="29">
        <f>VLOOKUP(VLOOKUP($B214, BTS!$E$2:$F$60, 2, FALSE), Transpose_Avg_msg_adult!$O$1:$AA$52, 5,FALSE )</f>
        <v>0.10337588417329797</v>
      </c>
      <c r="H214" s="29">
        <f>VLOOKUP(VLOOKUP($B214, BTS!$E$2:$F$60, 2, FALSE), Transpose_Avg_msg_adult!$O$1:$AA$52, 6,FALSE )</f>
        <v>0.14428172584823404</v>
      </c>
      <c r="I214" s="29">
        <f>VLOOKUP(VLOOKUP($B214, BTS!$E$2:$F$60, 2, FALSE), Transpose_Avg_msg_adult!$O$1:$AA$52, 7,FALSE )</f>
        <v>0.38809523809523816</v>
      </c>
      <c r="J214" s="29">
        <f>VLOOKUP(VLOOKUP($B214, BTS!$E$2:$F$60, 2, FALSE), Transpose_Avg_msg_adult!$O$1:$AA$52, 8,FALSE )</f>
        <v>0.19608043751095694</v>
      </c>
      <c r="K214" s="29">
        <f>VLOOKUP(VLOOKUP($B214, BTS!$E$2:$F$60, 2, FALSE), Transpose_Avg_msg_adult!$O$1:$AA$52, 9,FALSE )</f>
        <v>0.21706204282850897</v>
      </c>
      <c r="L214" s="29">
        <f>VLOOKUP(VLOOKUP($B214, BTS!$E$2:$F$60, 2, FALSE), Transpose_Avg_msg_adult!$O$1:$AA$52, 10,FALSE )</f>
        <v>0.17207165708733235</v>
      </c>
      <c r="M214" s="29">
        <f>VLOOKUP(VLOOKUP($B214, BTS!$E$2:$F$60, 2, FALSE), Transpose_Avg_msg_adult!$O$1:$AA$52, 11,FALSE )</f>
        <v>0.1492165242165242</v>
      </c>
      <c r="N214" s="29">
        <f>VLOOKUP(VLOOKUP($B214, BTS!$E$2:$F$60, 2, FALSE), Transpose_Avg_msg_adult!$O$1:$AA$52, 12,FALSE )</f>
        <v>9.5430351816681996E-2</v>
      </c>
      <c r="O214" s="111">
        <f>VLOOKUP(VLOOKUP($B214, BTS!$E$2:$F$60, 2, FALSE), Transpose_Avg_msg_adult!$O$1:$AA$52, 13,FALSE )</f>
        <v>0.25806546394781688</v>
      </c>
    </row>
    <row r="215" spans="1:15" ht="15.75" hidden="1" outlineLevel="1" thickBot="1" x14ac:dyDescent="0.3">
      <c r="B215" s="31" t="s">
        <v>121</v>
      </c>
      <c r="C215" s="28">
        <f>VLOOKUP(VLOOKUP($B215,VName,2,FALSE), Regression_msg_adult!$J$7:$K$50, 2,FALSE)</f>
        <v>-0.23799999999999999</v>
      </c>
      <c r="D215" s="29">
        <f>VLOOKUP(VLOOKUP($B215, BTS!$E$2:$F$60, 2, FALSE), Transpose_Avg_msg_adult!$O$1:$AA$52, 2,FALSE )</f>
        <v>0.73612857519371544</v>
      </c>
      <c r="E215" s="29">
        <f>VLOOKUP(VLOOKUP($B215, BTS!$E$2:$F$60, 2, FALSE), Transpose_Avg_msg_adult!$O$1:$AA$52, 3,FALSE )</f>
        <v>0.42038260789000825</v>
      </c>
      <c r="F215" s="29">
        <f>VLOOKUP(VLOOKUP($B215, BTS!$E$2:$F$60, 2, FALSE), Transpose_Avg_msg_adult!$O$1:$AA$52, 4,FALSE )</f>
        <v>0.54289151887871856</v>
      </c>
      <c r="G215" s="29">
        <f>VLOOKUP(VLOOKUP($B215, BTS!$E$2:$F$60, 2, FALSE), Transpose_Avg_msg_adult!$O$1:$AA$52, 5,FALSE )</f>
        <v>0.68371408045977011</v>
      </c>
      <c r="H215" s="29">
        <f>VLOOKUP(VLOOKUP($B215, BTS!$E$2:$F$60, 2, FALSE), Transpose_Avg_msg_adult!$O$1:$AA$52, 6,FALSE )</f>
        <v>0.66252685284640167</v>
      </c>
      <c r="I215" s="29">
        <f>VLOOKUP(VLOOKUP($B215, BTS!$E$2:$F$60, 2, FALSE), Transpose_Avg_msg_adult!$O$1:$AA$52, 7,FALSE )</f>
        <v>0.34166666666666667</v>
      </c>
      <c r="J215" s="29">
        <f>VLOOKUP(VLOOKUP($B215, BTS!$E$2:$F$60, 2, FALSE), Transpose_Avg_msg_adult!$O$1:$AA$52, 8,FALSE )</f>
        <v>0.50876757607737833</v>
      </c>
      <c r="K215" s="29">
        <f>VLOOKUP(VLOOKUP($B215, BTS!$E$2:$F$60, 2, FALSE), Transpose_Avg_msg_adult!$O$1:$AA$52, 9,FALSE )</f>
        <v>0.33869619805032025</v>
      </c>
      <c r="L215" s="29">
        <f>VLOOKUP(VLOOKUP($B215, BTS!$E$2:$F$60, 2, FALSE), Transpose_Avg_msg_adult!$O$1:$AA$52, 10,FALSE )</f>
        <v>0.54971284914152663</v>
      </c>
      <c r="M215" s="29">
        <f>VLOOKUP(VLOOKUP($B215, BTS!$E$2:$F$60, 2, FALSE), Transpose_Avg_msg_adult!$O$1:$AA$52, 11,FALSE )</f>
        <v>0.54978632478632472</v>
      </c>
      <c r="N215" s="29">
        <f>VLOOKUP(VLOOKUP($B215, BTS!$E$2:$F$60, 2, FALSE), Transpose_Avg_msg_adult!$O$1:$AA$52, 12,FALSE )</f>
        <v>0.57262606713219666</v>
      </c>
      <c r="O215" s="111">
        <f>VLOOKUP(VLOOKUP($B215, BTS!$E$2:$F$60, 2, FALSE), Transpose_Avg_msg_adult!$O$1:$AA$52, 13,FALSE )</f>
        <v>0.51815096668037841</v>
      </c>
    </row>
    <row r="216" spans="1:15" ht="15.75" hidden="1" outlineLevel="1" thickBot="1" x14ac:dyDescent="0.3">
      <c r="B216" s="31" t="s">
        <v>122</v>
      </c>
      <c r="C216" s="28">
        <f>VLOOKUP(VLOOKUP($B216,VName,2,FALSE), Regression_msg_adult!$J$7:$K$50, 2,FALSE)</f>
        <v>-0.20799999999999999</v>
      </c>
      <c r="D216" s="29">
        <f>VLOOKUP(VLOOKUP($B216, BTS!$E$2:$F$60, 2, FALSE), Transpose_Avg_msg_adult!$O$1:$AA$52, 2,FALSE )</f>
        <v>0.12641867434675588</v>
      </c>
      <c r="E216" s="29">
        <f>VLOOKUP(VLOOKUP($B216, BTS!$E$2:$F$60, 2, FALSE), Transpose_Avg_msg_adult!$O$1:$AA$52, 3,FALSE )</f>
        <v>8.0155818590857963E-2</v>
      </c>
      <c r="F216" s="29">
        <f>VLOOKUP(VLOOKUP($B216, BTS!$E$2:$F$60, 2, FALSE), Transpose_Avg_msg_adult!$O$1:$AA$52, 4,FALSE )</f>
        <v>0.14557875667429443</v>
      </c>
      <c r="G216" s="29">
        <f>VLOOKUP(VLOOKUP($B216, BTS!$E$2:$F$60, 2, FALSE), Transpose_Avg_msg_adult!$O$1:$AA$52, 5,FALSE )</f>
        <v>0.16063549955791334</v>
      </c>
      <c r="H216" s="29">
        <f>VLOOKUP(VLOOKUP($B216, BTS!$E$2:$F$60, 2, FALSE), Transpose_Avg_msg_adult!$O$1:$AA$52, 6,FALSE )</f>
        <v>0.14430986210273583</v>
      </c>
      <c r="I216" s="29">
        <f>VLOOKUP(VLOOKUP($B216, BTS!$E$2:$F$60, 2, FALSE), Transpose_Avg_msg_adult!$O$1:$AA$52, 7,FALSE )</f>
        <v>0.10952380952380952</v>
      </c>
      <c r="J216" s="29">
        <f>VLOOKUP(VLOOKUP($B216, BTS!$E$2:$F$60, 2, FALSE), Transpose_Avg_msg_adult!$O$1:$AA$52, 8,FALSE )</f>
        <v>0.1688107420294499</v>
      </c>
      <c r="K216" s="29">
        <f>VLOOKUP(VLOOKUP($B216, BTS!$E$2:$F$60, 2, FALSE), Transpose_Avg_msg_adult!$O$1:$AA$52, 9,FALSE )</f>
        <v>6.8104852258285387E-2</v>
      </c>
      <c r="L216" s="29">
        <f>VLOOKUP(VLOOKUP($B216, BTS!$E$2:$F$60, 2, FALSE), Transpose_Avg_msg_adult!$O$1:$AA$52, 10,FALSE )</f>
        <v>0.12879827480314238</v>
      </c>
      <c r="M216" s="29">
        <f>VLOOKUP(VLOOKUP($B216, BTS!$E$2:$F$60, 2, FALSE), Transpose_Avg_msg_adult!$O$1:$AA$52, 11,FALSE )</f>
        <v>0.1965811965811966</v>
      </c>
      <c r="N216" s="29">
        <f>VLOOKUP(VLOOKUP($B216, BTS!$E$2:$F$60, 2, FALSE), Transpose_Avg_msg_adult!$O$1:$AA$52, 12,FALSE )</f>
        <v>0.15032016160966954</v>
      </c>
      <c r="O216" s="111">
        <f>VLOOKUP(VLOOKUP($B216, BTS!$E$2:$F$60, 2, FALSE), Transpose_Avg_msg_adult!$O$1:$AA$52, 13,FALSE )</f>
        <v>0.14417200446612211</v>
      </c>
    </row>
    <row r="217" spans="1:15" ht="15.75" hidden="1" outlineLevel="1" thickBot="1" x14ac:dyDescent="0.3">
      <c r="B217" s="31" t="s">
        <v>123</v>
      </c>
      <c r="C217" s="28">
        <f>VLOOKUP(VLOOKUP($B217,VName,2,FALSE), Regression_msg_adult!$J$7:$K$50, 2,FALSE)</f>
        <v>0.69099999999999995</v>
      </c>
      <c r="D217" s="29">
        <f>VLOOKUP(VLOOKUP($B217, BTS!$E$2:$F$60, 2, FALSE), Transpose_Avg_msg_adult!$O$1:$AA$52, 2,FALSE )</f>
        <v>3.8666910512550431E-2</v>
      </c>
      <c r="E217" s="29">
        <f>VLOOKUP(VLOOKUP($B217, BTS!$E$2:$F$60, 2, FALSE), Transpose_Avg_msg_adult!$O$1:$AA$52, 3,FALSE )</f>
        <v>3.1183804946459615E-2</v>
      </c>
      <c r="F217" s="29">
        <f>VLOOKUP(VLOOKUP($B217, BTS!$E$2:$F$60, 2, FALSE), Transpose_Avg_msg_adult!$O$1:$AA$52, 4,FALSE )</f>
        <v>2.6637824180015257E-2</v>
      </c>
      <c r="G217" s="29">
        <f>VLOOKUP(VLOOKUP($B217, BTS!$E$2:$F$60, 2, FALSE), Transpose_Avg_msg_adult!$O$1:$AA$52, 5,FALSE )</f>
        <v>3.6857869142351896E-2</v>
      </c>
      <c r="H217" s="29">
        <f>VLOOKUP(VLOOKUP($B217, BTS!$E$2:$F$60, 2, FALSE), Transpose_Avg_msg_adult!$O$1:$AA$52, 6,FALSE )</f>
        <v>1.8593128040689959E-2</v>
      </c>
      <c r="I217" s="29">
        <f>VLOOKUP(VLOOKUP($B217, BTS!$E$2:$F$60, 2, FALSE), Transpose_Avg_msg_adult!$O$1:$AA$52, 7,FALSE )</f>
        <v>6.0714285714285714E-2</v>
      </c>
      <c r="J217" s="29">
        <f>VLOOKUP(VLOOKUP($B217, BTS!$E$2:$F$60, 2, FALSE), Transpose_Avg_msg_adult!$O$1:$AA$52, 8,FALSE )</f>
        <v>2.3111286421997685E-2</v>
      </c>
      <c r="K217" s="29">
        <f>VLOOKUP(VLOOKUP($B217, BTS!$E$2:$F$60, 2, FALSE), Transpose_Avg_msg_adult!$O$1:$AA$52, 9,FALSE )</f>
        <v>2.8826951349162692E-2</v>
      </c>
      <c r="L217" s="29">
        <f>VLOOKUP(VLOOKUP($B217, BTS!$E$2:$F$60, 2, FALSE), Transpose_Avg_msg_adult!$O$1:$AA$52, 10,FALSE )</f>
        <v>4.0623481744263855E-2</v>
      </c>
      <c r="M217" s="29">
        <f>VLOOKUP(VLOOKUP($B217, BTS!$E$2:$F$60, 2, FALSE), Transpose_Avg_msg_adult!$O$1:$AA$52, 11,FALSE )</f>
        <v>2.4430199430199431E-2</v>
      </c>
      <c r="N217" s="29">
        <f>VLOOKUP(VLOOKUP($B217, BTS!$E$2:$F$60, 2, FALSE), Transpose_Avg_msg_adult!$O$1:$AA$52, 12,FALSE )</f>
        <v>6.831819175585227E-2</v>
      </c>
      <c r="O217" s="111">
        <f>VLOOKUP(VLOOKUP($B217, BTS!$E$2:$F$60, 2, FALSE), Transpose_Avg_msg_adult!$O$1:$AA$52, 13,FALSE )</f>
        <v>2.7472527472527472E-2</v>
      </c>
    </row>
    <row r="218" spans="1:15" ht="15.75" hidden="1" outlineLevel="1" thickBot="1" x14ac:dyDescent="0.3">
      <c r="B218" s="31" t="s">
        <v>124</v>
      </c>
      <c r="C218" s="28">
        <f>VLOOKUP(VLOOKUP($B218,VName,2,FALSE), Regression_msg_adult!$J$7:$K$50, 2,FALSE)</f>
        <v>0.14899999999999999</v>
      </c>
      <c r="D218" s="29">
        <f>VLOOKUP(VLOOKUP($B218, BTS!$E$2:$F$60, 2, FALSE), Transpose_Avg_msg_adult!$O$1:$AA$52, 2,FALSE )</f>
        <v>1.4010574204250382E-2</v>
      </c>
      <c r="E218" s="29">
        <f>VLOOKUP(VLOOKUP($B218, BTS!$E$2:$F$60, 2, FALSE), Transpose_Avg_msg_adult!$O$1:$AA$52, 3,FALSE )</f>
        <v>1.5857651786178813E-2</v>
      </c>
      <c r="F218" s="29">
        <f>VLOOKUP(VLOOKUP($B218, BTS!$E$2:$F$60, 2, FALSE), Transpose_Avg_msg_adult!$O$1:$AA$52, 4,FALSE )</f>
        <v>3.5544074180015255E-2</v>
      </c>
      <c r="G218" s="29">
        <f>VLOOKUP(VLOOKUP($B218, BTS!$E$2:$F$60, 2, FALSE), Transpose_Avg_msg_adult!$O$1:$AA$52, 5,FALSE )</f>
        <v>1.5416666666666665E-2</v>
      </c>
      <c r="H218" s="29">
        <f>VLOOKUP(VLOOKUP($B218, BTS!$E$2:$F$60, 2, FALSE), Transpose_Avg_msg_adult!$O$1:$AA$52, 6,FALSE )</f>
        <v>1.5882668857016488E-2</v>
      </c>
      <c r="I218" s="29">
        <f>VLOOKUP(VLOOKUP($B218, BTS!$E$2:$F$60, 2, FALSE), Transpose_Avg_msg_adult!$O$1:$AA$52, 7,FALSE )</f>
        <v>2.1428571428571429E-2</v>
      </c>
      <c r="J218" s="29">
        <f>VLOOKUP(VLOOKUP($B218, BTS!$E$2:$F$60, 2, FALSE), Transpose_Avg_msg_adult!$O$1:$AA$52, 8,FALSE )</f>
        <v>3.4246575342465752E-3</v>
      </c>
      <c r="K218" s="29">
        <f>VLOOKUP(VLOOKUP($B218, BTS!$E$2:$F$60, 2, FALSE), Transpose_Avg_msg_adult!$O$1:$AA$52, 9,FALSE )</f>
        <v>1.0068120605827416E-2</v>
      </c>
      <c r="L218" s="29">
        <f>VLOOKUP(VLOOKUP($B218, BTS!$E$2:$F$60, 2, FALSE), Transpose_Avg_msg_adult!$O$1:$AA$52, 10,FALSE )</f>
        <v>3.9553025511279781E-2</v>
      </c>
      <c r="M218" s="29">
        <f>VLOOKUP(VLOOKUP($B218, BTS!$E$2:$F$60, 2, FALSE), Transpose_Avg_msg_adult!$O$1:$AA$52, 11,FALSE )</f>
        <v>1.4814814814814815E-2</v>
      </c>
      <c r="N218" s="29">
        <f>VLOOKUP(VLOOKUP($B218, BTS!$E$2:$F$60, 2, FALSE), Transpose_Avg_msg_adult!$O$1:$AA$52, 12,FALSE )</f>
        <v>6.800062032615195E-2</v>
      </c>
      <c r="O218" s="111">
        <f>VLOOKUP(VLOOKUP($B218, BTS!$E$2:$F$60, 2, FALSE), Transpose_Avg_msg_adult!$O$1:$AA$52, 13,FALSE )</f>
        <v>1.4705882352941176E-2</v>
      </c>
    </row>
    <row r="219" spans="1:15" ht="15.75" hidden="1" outlineLevel="1" thickBot="1" x14ac:dyDescent="0.3">
      <c r="B219" s="31" t="s">
        <v>125</v>
      </c>
      <c r="C219" s="28">
        <f>VLOOKUP(VLOOKUP($B219,VName,2,FALSE), Regression_msg_adult!$J$7:$K$50, 2,FALSE)</f>
        <v>0.502</v>
      </c>
      <c r="D219" s="29">
        <f>VLOOKUP(VLOOKUP($B219, BTS!$E$2:$F$60, 2, FALSE), Transpose_Avg_msg_adult!$O$1:$AA$52, 2,FALSE )</f>
        <v>0.43384240562061244</v>
      </c>
      <c r="E219" s="29">
        <f>VLOOKUP(VLOOKUP($B219, BTS!$E$2:$F$60, 2, FALSE), Transpose_Avg_msg_adult!$O$1:$AA$52, 3,FALSE )</f>
        <v>0.45701983605859925</v>
      </c>
      <c r="F219" s="29">
        <f>VLOOKUP(VLOOKUP($B219, BTS!$E$2:$F$60, 2, FALSE), Transpose_Avg_msg_adult!$O$1:$AA$52, 4,FALSE )</f>
        <v>0.29044765446224258</v>
      </c>
      <c r="G219" s="29">
        <f>VLOOKUP(VLOOKUP($B219, BTS!$E$2:$F$60, 2, FALSE), Transpose_Avg_msg_adult!$O$1:$AA$52, 5,FALSE )</f>
        <v>0.37931697612732096</v>
      </c>
      <c r="H219" s="29">
        <f>VLOOKUP(VLOOKUP($B219, BTS!$E$2:$F$60, 2, FALSE), Transpose_Avg_msg_adult!$O$1:$AA$52, 6,FALSE )</f>
        <v>0.36530829437037976</v>
      </c>
      <c r="I219" s="29">
        <f>VLOOKUP(VLOOKUP($B219, BTS!$E$2:$F$60, 2, FALSE), Transpose_Avg_msg_adult!$O$1:$AA$52, 7,FALSE )</f>
        <v>0.17499999999999999</v>
      </c>
      <c r="J219" s="29">
        <f>VLOOKUP(VLOOKUP($B219, BTS!$E$2:$F$60, 2, FALSE), Transpose_Avg_msg_adult!$O$1:$AA$52, 8,FALSE )</f>
        <v>0.11075178184359714</v>
      </c>
      <c r="K219" s="29">
        <f>VLOOKUP(VLOOKUP($B219, BTS!$E$2:$F$60, 2, FALSE), Transpose_Avg_msg_adult!$O$1:$AA$52, 9,FALSE )</f>
        <v>2.8654775040622745E-2</v>
      </c>
      <c r="L219" s="29">
        <f>VLOOKUP(VLOOKUP($B219, BTS!$E$2:$F$60, 2, FALSE), Transpose_Avg_msg_adult!$O$1:$AA$52, 10,FALSE )</f>
        <v>4.7913630155194384E-2</v>
      </c>
      <c r="M219" s="29">
        <f>VLOOKUP(VLOOKUP($B219, BTS!$E$2:$F$60, 2, FALSE), Transpose_Avg_msg_adult!$O$1:$AA$52, 11,FALSE )</f>
        <v>0.30990028490028487</v>
      </c>
      <c r="N219" s="29">
        <f>VLOOKUP(VLOOKUP($B219, BTS!$E$2:$F$60, 2, FALSE), Transpose_Avg_msg_adult!$O$1:$AA$52, 12,FALSE )</f>
        <v>0.18163851053237418</v>
      </c>
      <c r="O219" s="111">
        <f>VLOOKUP(VLOOKUP($B219, BTS!$E$2:$F$60, 2, FALSE), Transpose_Avg_msg_adult!$O$1:$AA$52, 13,FALSE )</f>
        <v>0.79251630722218958</v>
      </c>
    </row>
    <row r="220" spans="1:15" ht="15.75" hidden="1" outlineLevel="1" thickBot="1" x14ac:dyDescent="0.3">
      <c r="B220" s="56" t="s">
        <v>126</v>
      </c>
      <c r="C220" s="28">
        <f>VLOOKUP(VLOOKUP($B220,VName,2,FALSE), Regression_msg_adult!$J$7:$K$50, 2,FALSE)</f>
        <v>0.23300000000000001</v>
      </c>
      <c r="D220" s="29">
        <f>VLOOKUP(VLOOKUP($B220, BTS!$E$2:$F$60, 2, FALSE), Transpose_Avg_msg_adult!$O$1:$AA$52, 2,FALSE )</f>
        <v>0.43331384795845374</v>
      </c>
      <c r="E220" s="29">
        <f>VLOOKUP(VLOOKUP($B220, BTS!$E$2:$F$60, 2, FALSE), Transpose_Avg_msg_adult!$O$1:$AA$52, 3,FALSE )</f>
        <v>0.39413786697288267</v>
      </c>
      <c r="F220" s="29">
        <f>VLOOKUP(VLOOKUP($B220, BTS!$E$2:$F$60, 2, FALSE), Transpose_Avg_msg_adult!$O$1:$AA$52, 4,FALSE )</f>
        <v>0.55348839149504203</v>
      </c>
      <c r="G220" s="29">
        <f>VLOOKUP(VLOOKUP($B220, BTS!$E$2:$F$60, 2, FALSE), Transpose_Avg_msg_adult!$O$1:$AA$52, 5,FALSE )</f>
        <v>0.52496297524314772</v>
      </c>
      <c r="H220" s="29">
        <f>VLOOKUP(VLOOKUP($B220, BTS!$E$2:$F$60, 2, FALSE), Transpose_Avg_msg_adult!$O$1:$AA$52, 6,FALSE )</f>
        <v>0.54680885512099575</v>
      </c>
      <c r="I220" s="29">
        <f>VLOOKUP(VLOOKUP($B220, BTS!$E$2:$F$60, 2, FALSE), Transpose_Avg_msg_adult!$O$1:$AA$52, 7,FALSE )</f>
        <v>0.75</v>
      </c>
      <c r="J220" s="29">
        <f>VLOOKUP(VLOOKUP($B220, BTS!$E$2:$F$60, 2, FALSE), Transpose_Avg_msg_adult!$O$1:$AA$52, 8,FALSE )</f>
        <v>0.83617633024391425</v>
      </c>
      <c r="K220" s="29">
        <f>VLOOKUP(VLOOKUP($B220, BTS!$E$2:$F$60, 2, FALSE), Transpose_Avg_msg_adult!$O$1:$AA$52, 9,FALSE )</f>
        <v>0.91337287227446029</v>
      </c>
      <c r="L220" s="29">
        <f>VLOOKUP(VLOOKUP($B220, BTS!$E$2:$F$60, 2, FALSE), Transpose_Avg_msg_adult!$O$1:$AA$52, 10,FALSE )</f>
        <v>0.88565070722070971</v>
      </c>
      <c r="M220" s="29">
        <f>VLOOKUP(VLOOKUP($B220, BTS!$E$2:$F$60, 2, FALSE), Transpose_Avg_msg_adult!$O$1:$AA$52, 11,FALSE )</f>
        <v>0.61232193732193729</v>
      </c>
      <c r="N220" s="29">
        <f>VLOOKUP(VLOOKUP($B220, BTS!$E$2:$F$60, 2, FALSE), Transpose_Avg_msg_adult!$O$1:$AA$52, 12,FALSE )</f>
        <v>0.73687031188400909</v>
      </c>
      <c r="O220" s="111">
        <f>VLOOKUP(VLOOKUP($B220, BTS!$E$2:$F$60, 2, FALSE), Transpose_Avg_msg_adult!$O$1:$AA$52, 13,FALSE )</f>
        <v>0.11036022800728681</v>
      </c>
    </row>
    <row r="221" spans="1:15" ht="15.75" hidden="1" outlineLevel="1" thickBot="1" x14ac:dyDescent="0.3">
      <c r="B221" s="31" t="s">
        <v>127</v>
      </c>
      <c r="C221" s="28">
        <f>VLOOKUP(VLOOKUP($B221,VName,2,FALSE), Regression_msg_adult!$J$7:$K$50, 2,FALSE)</f>
        <v>0.78900000000000003</v>
      </c>
      <c r="D221" s="29">
        <f>VLOOKUP(VLOOKUP($B221, BTS!$E$2:$F$60, 2, FALSE), Transpose_Avg_msg_adult!$O$1:$AA$52, 2,FALSE )</f>
        <v>0.11396737604931179</v>
      </c>
      <c r="E221" s="29">
        <f>VLOOKUP(VLOOKUP($B221, BTS!$E$2:$F$60, 2, FALSE), Transpose_Avg_msg_adult!$O$1:$AA$52, 3,FALSE )</f>
        <v>0.13619000749906263</v>
      </c>
      <c r="F221" s="29">
        <f>VLOOKUP(VLOOKUP($B221, BTS!$E$2:$F$60, 2, FALSE), Transpose_Avg_msg_adult!$O$1:$AA$52, 4,FALSE )</f>
        <v>9.2171529366895502E-2</v>
      </c>
      <c r="G221" s="29">
        <f>VLOOKUP(VLOOKUP($B221, BTS!$E$2:$F$60, 2, FALSE), Transpose_Avg_msg_adult!$O$1:$AA$52, 5,FALSE )</f>
        <v>8.4101458885941657E-2</v>
      </c>
      <c r="H221" s="29">
        <f>VLOOKUP(VLOOKUP($B221, BTS!$E$2:$F$60, 2, FALSE), Transpose_Avg_msg_adult!$O$1:$AA$52, 6,FALSE )</f>
        <v>7.620186232387692E-2</v>
      </c>
      <c r="I221" s="29">
        <f>VLOOKUP(VLOOKUP($B221, BTS!$E$2:$F$60, 2, FALSE), Transpose_Avg_msg_adult!$O$1:$AA$52, 7,FALSE )</f>
        <v>6.1904761904761907E-2</v>
      </c>
      <c r="J221" s="29">
        <f>VLOOKUP(VLOOKUP($B221, BTS!$E$2:$F$60, 2, FALSE), Transpose_Avg_msg_adult!$O$1:$AA$52, 8,FALSE )</f>
        <v>4.9647230378241945E-2</v>
      </c>
      <c r="K221" s="29">
        <f>VLOOKUP(VLOOKUP($B221, BTS!$E$2:$F$60, 2, FALSE), Transpose_Avg_msg_adult!$O$1:$AA$52, 9,FALSE )</f>
        <v>5.7972352684916954E-2</v>
      </c>
      <c r="L221" s="29">
        <f>VLOOKUP(VLOOKUP($B221, BTS!$E$2:$F$60, 2, FALSE), Transpose_Avg_msg_adult!$O$1:$AA$52, 10,FALSE )</f>
        <v>6.643566262409592E-2</v>
      </c>
      <c r="M221" s="29">
        <f>VLOOKUP(VLOOKUP($B221, BTS!$E$2:$F$60, 2, FALSE), Transpose_Avg_msg_adult!$O$1:$AA$52, 11,FALSE )</f>
        <v>7.2222222222222215E-2</v>
      </c>
      <c r="N221" s="29">
        <f>VLOOKUP(VLOOKUP($B221, BTS!$E$2:$F$60, 2, FALSE), Transpose_Avg_msg_adult!$O$1:$AA$52, 12,FALSE )</f>
        <v>5.8462502096289726E-2</v>
      </c>
      <c r="O221" s="111">
        <f>VLOOKUP(VLOOKUP($B221, BTS!$E$2:$F$60, 2, FALSE), Transpose_Avg_msg_adult!$O$1:$AA$52, 13,FALSE )</f>
        <v>9.7123464770523582E-2</v>
      </c>
    </row>
    <row r="222" spans="1:15" ht="15.75" hidden="1" outlineLevel="1" thickBot="1" x14ac:dyDescent="0.3">
      <c r="B222" s="31" t="s">
        <v>128</v>
      </c>
      <c r="C222" s="28">
        <f>VLOOKUP(VLOOKUP($B222,VName,2,FALSE), Regression_msg_adult!$J$7:$K$50, 2,FALSE)</f>
        <v>0.27400000000000002</v>
      </c>
      <c r="D222" s="29">
        <f>VLOOKUP(VLOOKUP($B222, BTS!$E$2:$F$60, 2, FALSE), Transpose_Avg_msg_adult!$O$1:$AA$52, 2,FALSE )</f>
        <v>0.13215776558783052</v>
      </c>
      <c r="E222" s="29">
        <f>VLOOKUP(VLOOKUP($B222, BTS!$E$2:$F$60, 2, FALSE), Transpose_Avg_msg_adult!$O$1:$AA$52, 3,FALSE )</f>
        <v>0.11338543112305767</v>
      </c>
      <c r="F222" s="29">
        <f>VLOOKUP(VLOOKUP($B222, BTS!$E$2:$F$60, 2, FALSE), Transpose_Avg_msg_adult!$O$1:$AA$52, 4,FALSE )</f>
        <v>9.4013634630053397E-2</v>
      </c>
      <c r="G222" s="29">
        <f>VLOOKUP(VLOOKUP($B222, BTS!$E$2:$F$60, 2, FALSE), Transpose_Avg_msg_adult!$O$1:$AA$52, 5,FALSE )</f>
        <v>5.2066202475685233E-2</v>
      </c>
      <c r="H222" s="29">
        <f>VLOOKUP(VLOOKUP($B222, BTS!$E$2:$F$60, 2, FALSE), Transpose_Avg_msg_adult!$O$1:$AA$52, 6,FALSE )</f>
        <v>2.2218262304921969E-2</v>
      </c>
      <c r="I222" s="29">
        <f>VLOOKUP(VLOOKUP($B222, BTS!$E$2:$F$60, 2, FALSE), Transpose_Avg_msg_adult!$O$1:$AA$52, 7,FALSE )</f>
        <v>5.5952380952380948E-2</v>
      </c>
      <c r="J222" s="29">
        <f>VLOOKUP(VLOOKUP($B222, BTS!$E$2:$F$60, 2, FALSE), Transpose_Avg_msg_adult!$O$1:$AA$52, 8,FALSE )</f>
        <v>2.3111286421997685E-2</v>
      </c>
      <c r="K222" s="29">
        <f>VLOOKUP(VLOOKUP($B222, BTS!$E$2:$F$60, 2, FALSE), Transpose_Avg_msg_adult!$O$1:$AA$52, 9,FALSE )</f>
        <v>3.3066980095120289E-2</v>
      </c>
      <c r="L222" s="29">
        <f>VLOOKUP(VLOOKUP($B222, BTS!$E$2:$F$60, 2, FALSE), Transpose_Avg_msg_adult!$O$1:$AA$52, 10,FALSE )</f>
        <v>3.1488509382247523E-2</v>
      </c>
      <c r="M222" s="29">
        <f>VLOOKUP(VLOOKUP($B222, BTS!$E$2:$F$60, 2, FALSE), Transpose_Avg_msg_adult!$O$1:$AA$52, 11,FALSE )</f>
        <v>2.0370370370370372E-2</v>
      </c>
      <c r="N222" s="29">
        <f>VLOOKUP(VLOOKUP($B222, BTS!$E$2:$F$60, 2, FALSE), Transpose_Avg_msg_adult!$O$1:$AA$52, 12,FALSE )</f>
        <v>4.1158947491344855E-2</v>
      </c>
      <c r="O222" s="111">
        <f>VLOOKUP(VLOOKUP($B222, BTS!$E$2:$F$60, 2, FALSE), Transpose_Avg_msg_adult!$O$1:$AA$52, 13,FALSE )</f>
        <v>8.2417582417582416E-2</v>
      </c>
    </row>
    <row r="223" spans="1:15" ht="15.75" hidden="1" outlineLevel="1" thickBot="1" x14ac:dyDescent="0.3">
      <c r="B223" s="31" t="s">
        <v>129</v>
      </c>
      <c r="C223" s="28">
        <f>VLOOKUP(VLOOKUP($B223,VName,2,FALSE), Regression_msg_adult!$J$7:$K$50, 2,FALSE)</f>
        <v>0.70399999999999996</v>
      </c>
      <c r="D223" s="29">
        <f>VLOOKUP(VLOOKUP($B223, BTS!$E$2:$F$60, 2, FALSE), Transpose_Avg_msg_adult!$O$1:$AA$52, 2,FALSE )</f>
        <v>0.47083304583457719</v>
      </c>
      <c r="E223" s="29">
        <f>VLOOKUP(VLOOKUP($B223, BTS!$E$2:$F$60, 2, FALSE), Transpose_Avg_msg_adult!$O$1:$AA$52, 3,FALSE )</f>
        <v>0.66334944151717878</v>
      </c>
      <c r="F223" s="29">
        <f>VLOOKUP(VLOOKUP($B223, BTS!$E$2:$F$60, 2, FALSE), Transpose_Avg_msg_adult!$O$1:$AA$52, 4,FALSE )</f>
        <v>0.67268163615560639</v>
      </c>
      <c r="G223" s="29">
        <f>VLOOKUP(VLOOKUP($B223, BTS!$E$2:$F$60, 2, FALSE), Transpose_Avg_msg_adult!$O$1:$AA$52, 5,FALSE )</f>
        <v>0.64533045977011494</v>
      </c>
      <c r="H223" s="29">
        <f>VLOOKUP(VLOOKUP($B223, BTS!$E$2:$F$60, 2, FALSE), Transpose_Avg_msg_adult!$O$1:$AA$52, 6,FALSE )</f>
        <v>0.54468975090036009</v>
      </c>
      <c r="I223" s="29">
        <f>VLOOKUP(VLOOKUP($B223, BTS!$E$2:$F$60, 2, FALSE), Transpose_Avg_msg_adult!$O$1:$AA$52, 7,FALSE )</f>
        <v>0.544047619047619</v>
      </c>
      <c r="J223" s="29">
        <f>VLOOKUP(VLOOKUP($B223, BTS!$E$2:$F$60, 2, FALSE), Transpose_Avg_msg_adult!$O$1:$AA$52, 8,FALSE )</f>
        <v>0.63709311330075569</v>
      </c>
      <c r="K223" s="29">
        <f>VLOOKUP(VLOOKUP($B223, BTS!$E$2:$F$60, 2, FALSE), Transpose_Avg_msg_adult!$O$1:$AA$52, 9,FALSE )</f>
        <v>0.61089087029658573</v>
      </c>
      <c r="L223" s="29">
        <f>VLOOKUP(VLOOKUP($B223, BTS!$E$2:$F$60, 2, FALSE), Transpose_Avg_msg_adult!$O$1:$AA$52, 10,FALSE )</f>
        <v>0.89717386720934289</v>
      </c>
      <c r="M223" s="29">
        <f>VLOOKUP(VLOOKUP($B223, BTS!$E$2:$F$60, 2, FALSE), Transpose_Avg_msg_adult!$O$1:$AA$52, 11,FALSE )</f>
        <v>0.67941595441595437</v>
      </c>
      <c r="N223" s="29">
        <f>VLOOKUP(VLOOKUP($B223, BTS!$E$2:$F$60, 2, FALSE), Transpose_Avg_msg_adult!$O$1:$AA$52, 12,FALSE )</f>
        <v>0.51053363634048832</v>
      </c>
      <c r="O223" s="111">
        <f>VLOOKUP(VLOOKUP($B223, BTS!$E$2:$F$60, 2, FALSE), Transpose_Avg_msg_adult!$O$1:$AA$52, 13,FALSE )</f>
        <v>0.53164482576247274</v>
      </c>
    </row>
    <row r="224" spans="1:15" ht="15.75" hidden="1" outlineLevel="1" thickBot="1" x14ac:dyDescent="0.3">
      <c r="B224" s="31" t="s">
        <v>130</v>
      </c>
      <c r="C224" s="28">
        <f>VLOOKUP(VLOOKUP($B224,VName,2,FALSE), Regression_msg_adult!$J$7:$K$50, 2,FALSE)</f>
        <v>0.36699999999999999</v>
      </c>
      <c r="D224" s="29">
        <f>VLOOKUP(VLOOKUP($B224, BTS!$E$2:$F$60, 2, FALSE), Transpose_Avg_msg_adult!$O$1:$AA$52, 2,FALSE )</f>
        <v>0.16671105882154141</v>
      </c>
      <c r="E224" s="29">
        <f>VLOOKUP(VLOOKUP($B224, BTS!$E$2:$F$60, 2, FALSE), Transpose_Avg_msg_adult!$O$1:$AA$52, 3,FALSE )</f>
        <v>4.9094072037133431E-2</v>
      </c>
      <c r="F224" s="29">
        <f>VLOOKUP(VLOOKUP($B224, BTS!$E$2:$F$60, 2, FALSE), Transpose_Avg_msg_adult!$O$1:$AA$52, 4,FALSE )</f>
        <v>0.11012383199847445</v>
      </c>
      <c r="G224" s="29">
        <f>VLOOKUP(VLOOKUP($B224, BTS!$E$2:$F$60, 2, FALSE), Transpose_Avg_msg_adult!$O$1:$AA$52, 5,FALSE )</f>
        <v>0.10269120247568524</v>
      </c>
      <c r="H224" s="29">
        <f>VLOOKUP(VLOOKUP($B224, BTS!$E$2:$F$60, 2, FALSE), Transpose_Avg_msg_adult!$O$1:$AA$52, 6,FALSE )</f>
        <v>0.22219841884122069</v>
      </c>
      <c r="I224" s="29">
        <f>VLOOKUP(VLOOKUP($B224, BTS!$E$2:$F$60, 2, FALSE), Transpose_Avg_msg_adult!$O$1:$AA$52, 7,FALSE )</f>
        <v>0.15238095238095239</v>
      </c>
      <c r="J224" s="29">
        <f>VLOOKUP(VLOOKUP($B224, BTS!$E$2:$F$60, 2, FALSE), Transpose_Avg_msg_adult!$O$1:$AA$52, 8,FALSE )</f>
        <v>0.20419509663577246</v>
      </c>
      <c r="K224" s="29">
        <f>VLOOKUP(VLOOKUP($B224, BTS!$E$2:$F$60, 2, FALSE), Transpose_Avg_msg_adult!$O$1:$AA$52, 9,FALSE )</f>
        <v>0.16667038975575477</v>
      </c>
      <c r="L224" s="29">
        <f>VLOOKUP(VLOOKUP($B224, BTS!$E$2:$F$60, 2, FALSE), Transpose_Avg_msg_adult!$O$1:$AA$52, 10,FALSE )</f>
        <v>1.3620071684587814E-2</v>
      </c>
      <c r="M224" s="29">
        <f>VLOOKUP(VLOOKUP($B224, BTS!$E$2:$F$60, 2, FALSE), Transpose_Avg_msg_adult!$O$1:$AA$52, 11,FALSE )</f>
        <v>0.17955840455840455</v>
      </c>
      <c r="N224" s="29">
        <f>VLOOKUP(VLOOKUP($B224, BTS!$E$2:$F$60, 2, FALSE), Transpose_Avg_msg_adult!$O$1:$AA$52, 12,FALSE )</f>
        <v>8.5620100059969256E-2</v>
      </c>
      <c r="O224" s="111">
        <f>VLOOKUP(VLOOKUP($B224, BTS!$E$2:$F$60, 2, FALSE), Transpose_Avg_msg_adult!$O$1:$AA$52, 13,FALSE )</f>
        <v>0.12787212787212787</v>
      </c>
    </row>
    <row r="225" spans="2:15" ht="15.75" hidden="1" outlineLevel="1" thickBot="1" x14ac:dyDescent="0.3">
      <c r="B225" s="56" t="s">
        <v>131</v>
      </c>
      <c r="C225" s="28">
        <f>VLOOKUP(VLOOKUP($B225,VName,2,FALSE), Regression_msg_adult!$J$7:$K$50, 2,FALSE)</f>
        <v>-0.70199999999999996</v>
      </c>
      <c r="D225" s="29">
        <f>VLOOKUP(VLOOKUP($B225, BTS!$E$2:$F$60, 2, FALSE), Transpose_Avg_msg_adult!$O$1:$AA$52, 2,FALSE )</f>
        <v>0.11754688224614213</v>
      </c>
      <c r="E225" s="29">
        <f>VLOOKUP(VLOOKUP($B225, BTS!$E$2:$F$60, 2, FALSE), Transpose_Avg_msg_adult!$O$1:$AA$52, 3,FALSE )</f>
        <v>1.561799605876333E-2</v>
      </c>
      <c r="F225" s="29">
        <f>VLOOKUP(VLOOKUP($B225, BTS!$E$2:$F$60, 2, FALSE), Transpose_Avg_msg_adult!$O$1:$AA$52, 4,FALSE )</f>
        <v>0.10858731407322655</v>
      </c>
      <c r="G225" s="29">
        <f>VLOOKUP(VLOOKUP($B225, BTS!$E$2:$F$60, 2, FALSE), Transpose_Avg_msg_adult!$O$1:$AA$52, 5,FALSE )</f>
        <v>6.8299071618037138E-2</v>
      </c>
      <c r="H225" s="29">
        <f>VLOOKUP(VLOOKUP($B225, BTS!$E$2:$F$60, 2, FALSE), Transpose_Avg_msg_adult!$O$1:$AA$52, 6,FALSE )</f>
        <v>0.12902743334175776</v>
      </c>
      <c r="I225" s="29">
        <f>VLOOKUP(VLOOKUP($B225, BTS!$E$2:$F$60, 2, FALSE), Transpose_Avg_msg_adult!$O$1:$AA$52, 7,FALSE )</f>
        <v>5.9523809523809521E-2</v>
      </c>
      <c r="J225" s="29">
        <f>VLOOKUP(VLOOKUP($B225, BTS!$E$2:$F$60, 2, FALSE), Transpose_Avg_msg_adult!$O$1:$AA$52, 8,FALSE )</f>
        <v>4.2599384438198266E-2</v>
      </c>
      <c r="K225" s="29">
        <f>VLOOKUP(VLOOKUP($B225, BTS!$E$2:$F$60, 2, FALSE), Transpose_Avg_msg_adult!$O$1:$AA$52, 9,FALSE )</f>
        <v>0</v>
      </c>
      <c r="L225" s="29">
        <f>VLOOKUP(VLOOKUP($B225, BTS!$E$2:$F$60, 2, FALSE), Transpose_Avg_msg_adult!$O$1:$AA$52, 10,FALSE )</f>
        <v>2.8205181090669086E-2</v>
      </c>
      <c r="M225" s="29">
        <f>VLOOKUP(VLOOKUP($B225, BTS!$E$2:$F$60, 2, FALSE), Transpose_Avg_msg_adult!$O$1:$AA$52, 11,FALSE )</f>
        <v>2.4430199430199431E-2</v>
      </c>
      <c r="N225" s="29">
        <f>VLOOKUP(VLOOKUP($B225, BTS!$E$2:$F$60, 2, FALSE), Transpose_Avg_msg_adult!$O$1:$AA$52, 12,FALSE )</f>
        <v>0.13624319199730972</v>
      </c>
      <c r="O225" s="111">
        <f>VLOOKUP(VLOOKUP($B225, BTS!$E$2:$F$60, 2, FALSE), Transpose_Avg_msg_adult!$O$1:$AA$52, 13,FALSE )</f>
        <v>0</v>
      </c>
    </row>
    <row r="226" spans="2:15" ht="15.75" hidden="1" outlineLevel="1" thickBot="1" x14ac:dyDescent="0.3">
      <c r="B226" s="31" t="s">
        <v>132</v>
      </c>
      <c r="C226" s="28">
        <f>VLOOKUP(VLOOKUP($B226,VName,2,FALSE), Regression_msg_adult!$J$7:$K$50, 2,FALSE)</f>
        <v>6.8099999999999994E-2</v>
      </c>
      <c r="D226" s="29">
        <f>VLOOKUP(VLOOKUP($B226, BTS!$E$2:$F$60, 2, FALSE), Transpose_Avg_msg_adult!$O$1:$AA$52, 2,FALSE )</f>
        <v>5.5957405475102848E-2</v>
      </c>
      <c r="E226" s="29">
        <f>VLOOKUP(VLOOKUP($B226, BTS!$E$2:$F$60, 2, FALSE), Transpose_Avg_msg_adult!$O$1:$AA$52, 3,FALSE )</f>
        <v>4.2502294121129595E-2</v>
      </c>
      <c r="F226" s="29">
        <f>VLOOKUP(VLOOKUP($B226, BTS!$E$2:$F$60, 2, FALSE), Transpose_Avg_msg_adult!$O$1:$AA$52, 4,FALSE )</f>
        <v>4.9237819412662094E-2</v>
      </c>
      <c r="G226" s="29">
        <f>VLOOKUP(VLOOKUP($B226, BTS!$E$2:$F$60, 2, FALSE), Transpose_Avg_msg_adult!$O$1:$AA$52, 5,FALSE )</f>
        <v>8.6311892130857659E-2</v>
      </c>
      <c r="H226" s="29">
        <f>VLOOKUP(VLOOKUP($B226, BTS!$E$2:$F$60, 2, FALSE), Transpose_Avg_msg_adult!$O$1:$AA$52, 6,FALSE )</f>
        <v>3.747699737789853E-2</v>
      </c>
      <c r="I226" s="29">
        <f>VLOOKUP(VLOOKUP($B226, BTS!$E$2:$F$60, 2, FALSE), Transpose_Avg_msg_adult!$O$1:$AA$52, 7,FALSE )</f>
        <v>0.10357142857142856</v>
      </c>
      <c r="J226" s="29">
        <f>VLOOKUP(VLOOKUP($B226, BTS!$E$2:$F$60, 2, FALSE), Transpose_Avg_msg_adult!$O$1:$AA$52, 8,FALSE )</f>
        <v>5.7205915987772353E-2</v>
      </c>
      <c r="K226" s="29">
        <f>VLOOKUP(VLOOKUP($B226, BTS!$E$2:$F$60, 2, FALSE), Transpose_Avg_msg_adult!$O$1:$AA$52, 9,FALSE )</f>
        <v>4.168836922868193E-2</v>
      </c>
      <c r="L226" s="29">
        <f>VLOOKUP(VLOOKUP($B226, BTS!$E$2:$F$60, 2, FALSE), Transpose_Avg_msg_adult!$O$1:$AA$52, 10,FALSE )</f>
        <v>2.963314358001265E-2</v>
      </c>
      <c r="M226" s="29">
        <f>VLOOKUP(VLOOKUP($B226, BTS!$E$2:$F$60, 2, FALSE), Transpose_Avg_msg_adult!$O$1:$AA$52, 11,FALSE )</f>
        <v>2.9629629629629631E-2</v>
      </c>
      <c r="N226" s="29">
        <f>VLOOKUP(VLOOKUP($B226, BTS!$E$2:$F$60, 2, FALSE), Transpose_Avg_msg_adult!$O$1:$AA$52, 12,FALSE )</f>
        <v>8.1820547502583607E-2</v>
      </c>
      <c r="O226" s="111">
        <f>VLOOKUP(VLOOKUP($B226, BTS!$E$2:$F$60, 2, FALSE), Transpose_Avg_msg_adult!$O$1:$AA$52, 13,FALSE )</f>
        <v>8.9226949521067161E-2</v>
      </c>
    </row>
    <row r="227" spans="2:15" ht="15.75" hidden="1" outlineLevel="1" thickBot="1" x14ac:dyDescent="0.3">
      <c r="B227" s="31" t="s">
        <v>133</v>
      </c>
      <c r="C227" s="28">
        <f>VLOOKUP(VLOOKUP($B227,VName,2,FALSE), Regression_msg_adult!$J$7:$K$50, 2,FALSE)</f>
        <v>-0.23699999999999999</v>
      </c>
      <c r="D227" s="29">
        <f>VLOOKUP(VLOOKUP($B227, BTS!$E$2:$F$60, 2, FALSE), Transpose_Avg_msg_adult!$O$1:$AA$52, 2,FALSE )</f>
        <v>4.7595433745266244E-2</v>
      </c>
      <c r="E227" s="29">
        <f>VLOOKUP(VLOOKUP($B227, BTS!$E$2:$F$60, 2, FALSE), Transpose_Avg_msg_adult!$O$1:$AA$52, 3,FALSE )</f>
        <v>5.756382724886662E-3</v>
      </c>
      <c r="F227" s="29">
        <f>VLOOKUP(VLOOKUP($B227, BTS!$E$2:$F$60, 2, FALSE), Transpose_Avg_msg_adult!$O$1:$AA$52, 4,FALSE )</f>
        <v>2.9927297864225783E-2</v>
      </c>
      <c r="G227" s="29">
        <f>VLOOKUP(VLOOKUP($B227, BTS!$E$2:$F$60, 2, FALSE), Transpose_Avg_msg_adult!$O$1:$AA$52, 5,FALSE )</f>
        <v>5.3476458885941644E-2</v>
      </c>
      <c r="H227" s="29">
        <f>VLOOKUP(VLOOKUP($B227, BTS!$E$2:$F$60, 2, FALSE), Transpose_Avg_msg_adult!$O$1:$AA$52, 6,FALSE )</f>
        <v>5.5202837714032976E-2</v>
      </c>
      <c r="I227" s="29">
        <f>VLOOKUP(VLOOKUP($B227, BTS!$E$2:$F$60, 2, FALSE), Transpose_Avg_msg_adult!$O$1:$AA$52, 7,FALSE )</f>
        <v>3.8095238095238099E-2</v>
      </c>
      <c r="J227" s="29">
        <f>VLOOKUP(VLOOKUP($B227, BTS!$E$2:$F$60, 2, FALSE), Transpose_Avg_msg_adult!$O$1:$AA$52, 8,FALSE )</f>
        <v>4.2797915309748795E-2</v>
      </c>
      <c r="K227" s="29">
        <f>VLOOKUP(VLOOKUP($B227, BTS!$E$2:$F$60, 2, FALSE), Transpose_Avg_msg_adult!$O$1:$AA$52, 9,FALSE )</f>
        <v>8.4541548614268901E-3</v>
      </c>
      <c r="L227" s="29">
        <f>VLOOKUP(VLOOKUP($B227, BTS!$E$2:$F$60, 2, FALSE), Transpose_Avg_msg_adult!$O$1:$AA$52, 10,FALSE )</f>
        <v>1.8401259522041635E-2</v>
      </c>
      <c r="M227" s="29">
        <f>VLOOKUP(VLOOKUP($B227, BTS!$E$2:$F$60, 2, FALSE), Transpose_Avg_msg_adult!$O$1:$AA$52, 11,FALSE )</f>
        <v>3.368945868945869E-2</v>
      </c>
      <c r="N227" s="29">
        <f>VLOOKUP(VLOOKUP($B227, BTS!$E$2:$F$60, 2, FALSE), Transpose_Avg_msg_adult!$O$1:$AA$52, 12,FALSE )</f>
        <v>3.6608297619580711E-2</v>
      </c>
      <c r="O227" s="111">
        <f>VLOOKUP(VLOOKUP($B227, BTS!$E$2:$F$60, 2, FALSE), Transpose_Avg_msg_adult!$O$1:$AA$52, 13,FALSE )</f>
        <v>0.15887788681906329</v>
      </c>
    </row>
    <row r="228" spans="2:15" ht="15.75" hidden="1" outlineLevel="1" thickBot="1" x14ac:dyDescent="0.3">
      <c r="B228" s="31" t="s">
        <v>134</v>
      </c>
      <c r="C228" s="28">
        <f>VLOOKUP(VLOOKUP($B228,VName,2,FALSE), Regression_msg_adult!$J$7:$K$50, 2,FALSE)</f>
        <v>0.60499999999999998</v>
      </c>
      <c r="D228" s="29">
        <f>VLOOKUP(VLOOKUP($B228, BTS!$E$2:$F$60, 2, FALSE), Transpose_Avg_msg_adult!$O$1:$AA$52, 2,FALSE )</f>
        <v>1.1682377006858664E-2</v>
      </c>
      <c r="E228" s="29">
        <f>VLOOKUP(VLOOKUP($B228, BTS!$E$2:$F$60, 2, FALSE), Transpose_Avg_msg_adult!$O$1:$AA$52, 3,FALSE )</f>
        <v>0</v>
      </c>
      <c r="F228" s="29">
        <f>VLOOKUP(VLOOKUP($B228, BTS!$E$2:$F$60, 2, FALSE), Transpose_Avg_msg_adult!$O$1:$AA$52, 4,FALSE )</f>
        <v>1.5818912090007627E-2</v>
      </c>
      <c r="G228" s="29">
        <f>VLOOKUP(VLOOKUP($B228, BTS!$E$2:$F$60, 2, FALSE), Transpose_Avg_msg_adult!$O$1:$AA$52, 5,FALSE )</f>
        <v>0</v>
      </c>
      <c r="H228" s="29">
        <f>VLOOKUP(VLOOKUP($B228, BTS!$E$2:$F$60, 2, FALSE), Transpose_Avg_msg_adult!$O$1:$AA$52, 6,FALSE )</f>
        <v>9.3037214885954376E-3</v>
      </c>
      <c r="I228" s="29">
        <f>VLOOKUP(VLOOKUP($B228, BTS!$E$2:$F$60, 2, FALSE), Transpose_Avg_msg_adult!$O$1:$AA$52, 7,FALSE )</f>
        <v>0</v>
      </c>
      <c r="J228" s="29">
        <f>VLOOKUP(VLOOKUP($B228, BTS!$E$2:$F$60, 2, FALSE), Transpose_Avg_msg_adult!$O$1:$AA$52, 8,FALSE )</f>
        <v>4.6296296296296294E-3</v>
      </c>
      <c r="K228" s="29">
        <f>VLOOKUP(VLOOKUP($B228, BTS!$E$2:$F$60, 2, FALSE), Transpose_Avg_msg_adult!$O$1:$AA$52, 9,FALSE )</f>
        <v>0</v>
      </c>
      <c r="L228" s="29">
        <f>VLOOKUP(VLOOKUP($B228, BTS!$E$2:$F$60, 2, FALSE), Transpose_Avg_msg_adult!$O$1:$AA$52, 10,FALSE )</f>
        <v>0</v>
      </c>
      <c r="M228" s="29">
        <f>VLOOKUP(VLOOKUP($B228, BTS!$E$2:$F$60, 2, FALSE), Transpose_Avg_msg_adult!$O$1:$AA$52, 11,FALSE )</f>
        <v>0</v>
      </c>
      <c r="N228" s="29">
        <f>VLOOKUP(VLOOKUP($B228, BTS!$E$2:$F$60, 2, FALSE), Transpose_Avg_msg_adult!$O$1:$AA$52, 12,FALSE )</f>
        <v>4.3103448275862068E-3</v>
      </c>
      <c r="O228" s="111">
        <f>VLOOKUP(VLOOKUP($B228, BTS!$E$2:$F$60, 2, FALSE), Transpose_Avg_msg_adult!$O$1:$AA$52, 13,FALSE )</f>
        <v>0</v>
      </c>
    </row>
    <row r="229" spans="2:15" ht="15.75" hidden="1" outlineLevel="1" thickBot="1" x14ac:dyDescent="0.3">
      <c r="B229" s="56" t="s">
        <v>135</v>
      </c>
      <c r="C229" s="28">
        <f>VLOOKUP(VLOOKUP($B229,VName,2,FALSE), Regression_msg_adult!$J$7:$K$50, 2,FALSE)</f>
        <v>1.18</v>
      </c>
      <c r="D229" s="29">
        <f>VLOOKUP(VLOOKUP($B229, BTS!$E$2:$F$60, 2, FALSE), Transpose_Avg_msg_adult!$O$1:$AA$52, 2,FALSE )</f>
        <v>2.9630765934237184E-3</v>
      </c>
      <c r="E229" s="29">
        <f>VLOOKUP(VLOOKUP($B229, BTS!$E$2:$F$60, 2, FALSE), Transpose_Avg_msg_adult!$O$1:$AA$52, 3,FALSE )</f>
        <v>4.5195243451711387E-3</v>
      </c>
      <c r="F229" s="29">
        <f>VLOOKUP(VLOOKUP($B229, BTS!$E$2:$F$60, 2, FALSE), Transpose_Avg_msg_adult!$O$1:$AA$52, 4,FALSE )</f>
        <v>0</v>
      </c>
      <c r="G229" s="29">
        <f>VLOOKUP(VLOOKUP($B229, BTS!$E$2:$F$60, 2, FALSE), Transpose_Avg_msg_adult!$O$1:$AA$52, 5,FALSE )</f>
        <v>0</v>
      </c>
      <c r="H229" s="29">
        <f>VLOOKUP(VLOOKUP($B229, BTS!$E$2:$F$60, 2, FALSE), Transpose_Avg_msg_adult!$O$1:$AA$52, 6,FALSE )</f>
        <v>0</v>
      </c>
      <c r="I229" s="29">
        <f>VLOOKUP(VLOOKUP($B229, BTS!$E$2:$F$60, 2, FALSE), Transpose_Avg_msg_adult!$O$1:$AA$52, 7,FALSE )</f>
        <v>0</v>
      </c>
      <c r="J229" s="29">
        <f>VLOOKUP(VLOOKUP($B229, BTS!$E$2:$F$60, 2, FALSE), Transpose_Avg_msg_adult!$O$1:$AA$52, 8,FALSE )</f>
        <v>0</v>
      </c>
      <c r="K229" s="29">
        <f>VLOOKUP(VLOOKUP($B229, BTS!$E$2:$F$60, 2, FALSE), Transpose_Avg_msg_adult!$O$1:$AA$52, 9,FALSE )</f>
        <v>0</v>
      </c>
      <c r="L229" s="29">
        <f>VLOOKUP(VLOOKUP($B229, BTS!$E$2:$F$60, 2, FALSE), Transpose_Avg_msg_adult!$O$1:$AA$52, 10,FALSE )</f>
        <v>0</v>
      </c>
      <c r="M229" s="29">
        <f>VLOOKUP(VLOOKUP($B229, BTS!$E$2:$F$60, 2, FALSE), Transpose_Avg_msg_adult!$O$1:$AA$52, 11,FALSE )</f>
        <v>0</v>
      </c>
      <c r="N229" s="29">
        <f>VLOOKUP(VLOOKUP($B229, BTS!$E$2:$F$60, 2, FALSE), Transpose_Avg_msg_adult!$O$1:$AA$52, 12,FALSE )</f>
        <v>0</v>
      </c>
      <c r="O229" s="111">
        <f>VLOOKUP(VLOOKUP($B229, BTS!$E$2:$F$60, 2, FALSE), Transpose_Avg_msg_adult!$O$1:$AA$52, 13,FALSE )</f>
        <v>0</v>
      </c>
    </row>
    <row r="230" spans="2:15" ht="15.75" hidden="1" outlineLevel="1" thickBot="1" x14ac:dyDescent="0.3">
      <c r="B230" s="56" t="s">
        <v>136</v>
      </c>
      <c r="C230" s="28">
        <f>VLOOKUP(VLOOKUP($B230,VName,2,FALSE), Regression_msg_adult!$J$7:$K$50, 2,FALSE)</f>
        <v>-0.47299999999999998</v>
      </c>
      <c r="D230" s="29">
        <f>VLOOKUP(VLOOKUP($B230, BTS!$E$2:$F$60, 2, FALSE), Transpose_Avg_msg_adult!$O$1:$AA$52, 2,FALSE )</f>
        <v>4.344903867456737E-2</v>
      </c>
      <c r="E230" s="29">
        <f>VLOOKUP(VLOOKUP($B230, BTS!$E$2:$F$60, 2, FALSE), Transpose_Avg_msg_adult!$O$1:$AA$52, 3,FALSE )</f>
        <v>1.2503160383318456E-2</v>
      </c>
      <c r="F230" s="29">
        <f>VLOOKUP(VLOOKUP($B230, BTS!$E$2:$F$60, 2, FALSE), Transpose_Avg_msg_adult!$O$1:$AA$52, 4,FALSE )</f>
        <v>0</v>
      </c>
      <c r="G230" s="29">
        <f>VLOOKUP(VLOOKUP($B230, BTS!$E$2:$F$60, 2, FALSE), Transpose_Avg_msg_adult!$O$1:$AA$52, 5,FALSE )</f>
        <v>6.41025641025641E-3</v>
      </c>
      <c r="H230" s="29">
        <f>VLOOKUP(VLOOKUP($B230, BTS!$E$2:$F$60, 2, FALSE), Transpose_Avg_msg_adult!$O$1:$AA$52, 6,FALSE )</f>
        <v>9.9133403361344533E-3</v>
      </c>
      <c r="I230" s="29">
        <f>VLOOKUP(VLOOKUP($B230, BTS!$E$2:$F$60, 2, FALSE), Transpose_Avg_msg_adult!$O$1:$AA$52, 7,FALSE )</f>
        <v>4.2857142857142858E-2</v>
      </c>
      <c r="J230" s="29">
        <f>VLOOKUP(VLOOKUP($B230, BTS!$E$2:$F$60, 2, FALSE), Transpose_Avg_msg_adult!$O$1:$AA$52, 8,FALSE )</f>
        <v>1.6063440481954006E-2</v>
      </c>
      <c r="K230" s="29">
        <f>VLOOKUP(VLOOKUP($B230, BTS!$E$2:$F$60, 2, FALSE), Transpose_Avg_msg_adult!$O$1:$AA$52, 9,FALSE )</f>
        <v>8.1741812118880219E-3</v>
      </c>
      <c r="L230" s="29">
        <f>VLOOKUP(VLOOKUP($B230, BTS!$E$2:$F$60, 2, FALSE), Transpose_Avg_msg_adult!$O$1:$AA$52, 10,FALSE )</f>
        <v>2.6465775651073893E-2</v>
      </c>
      <c r="M230" s="29">
        <f>VLOOKUP(VLOOKUP($B230, BTS!$E$2:$F$60, 2, FALSE), Transpose_Avg_msg_adult!$O$1:$AA$52, 11,FALSE )</f>
        <v>6.1467236467236466E-2</v>
      </c>
      <c r="N230" s="29">
        <f>VLOOKUP(VLOOKUP($B230, BTS!$E$2:$F$60, 2, FALSE), Transpose_Avg_msg_adult!$O$1:$AA$52, 12,FALSE )</f>
        <v>8.771929824561403E-3</v>
      </c>
      <c r="O230" s="111">
        <f>VLOOKUP(VLOOKUP($B230, BTS!$E$2:$F$60, 2, FALSE), Transpose_Avg_msg_adult!$O$1:$AA$52, 13,FALSE )</f>
        <v>3.7433155080213901E-2</v>
      </c>
    </row>
    <row r="231" spans="2:15" ht="15.75" hidden="1" outlineLevel="1" thickBot="1" x14ac:dyDescent="0.3">
      <c r="B231" s="56" t="s">
        <v>137</v>
      </c>
      <c r="C231" s="28">
        <f>VLOOKUP(VLOOKUP($B231,VName,2,FALSE), Regression_msg_adult!$J$7:$K$50, 2,FALSE)</f>
        <v>0.59499999999999997</v>
      </c>
      <c r="D231" s="29">
        <f>VLOOKUP(VLOOKUP($B231, BTS!$E$2:$F$60, 2, FALSE), Transpose_Avg_msg_adult!$O$1:$AA$52, 2,FALSE )</f>
        <v>8.6805555555555551E-4</v>
      </c>
      <c r="E231" s="29">
        <f>VLOOKUP(VLOOKUP($B231, BTS!$E$2:$F$60, 2, FALSE), Transpose_Avg_msg_adult!$O$1:$AA$52, 3,FALSE )</f>
        <v>3.9848461141605417E-2</v>
      </c>
      <c r="F231" s="29">
        <f>VLOOKUP(VLOOKUP($B231, BTS!$E$2:$F$60, 2, FALSE), Transpose_Avg_msg_adult!$O$1:$AA$52, 4,FALSE )</f>
        <v>0</v>
      </c>
      <c r="G231" s="29">
        <f>VLOOKUP(VLOOKUP($B231, BTS!$E$2:$F$60, 2, FALSE), Transpose_Avg_msg_adult!$O$1:$AA$52, 5,FALSE )</f>
        <v>0.12477343059239612</v>
      </c>
      <c r="H231" s="29">
        <f>VLOOKUP(VLOOKUP($B231, BTS!$E$2:$F$60, 2, FALSE), Transpose_Avg_msg_adult!$O$1:$AA$52, 6,FALSE )</f>
        <v>0</v>
      </c>
      <c r="I231" s="29">
        <f>VLOOKUP(VLOOKUP($B231, BTS!$E$2:$F$60, 2, FALSE), Transpose_Avg_msg_adult!$O$1:$AA$52, 7,FALSE )</f>
        <v>0</v>
      </c>
      <c r="J231" s="29">
        <f>VLOOKUP(VLOOKUP($B231, BTS!$E$2:$F$60, 2, FALSE), Transpose_Avg_msg_adult!$O$1:$AA$52, 8,FALSE )</f>
        <v>0</v>
      </c>
      <c r="K231" s="29">
        <f>VLOOKUP(VLOOKUP($B231, BTS!$E$2:$F$60, 2, FALSE), Transpose_Avg_msg_adult!$O$1:$AA$52, 9,FALSE )</f>
        <v>0</v>
      </c>
      <c r="L231" s="29">
        <f>VLOOKUP(VLOOKUP($B231, BTS!$E$2:$F$60, 2, FALSE), Transpose_Avg_msg_adult!$O$1:$AA$52, 10,FALSE )</f>
        <v>0</v>
      </c>
      <c r="M231" s="29">
        <f>VLOOKUP(VLOOKUP($B231, BTS!$E$2:$F$60, 2, FALSE), Transpose_Avg_msg_adult!$O$1:$AA$52, 11,FALSE )</f>
        <v>9.6153846153846159E-3</v>
      </c>
      <c r="N231" s="29">
        <f>VLOOKUP(VLOOKUP($B231, BTS!$E$2:$F$60, 2, FALSE), Transpose_Avg_msg_adult!$O$1:$AA$52, 12,FALSE )</f>
        <v>0</v>
      </c>
      <c r="O231" s="111">
        <f>VLOOKUP(VLOOKUP($B231, BTS!$E$2:$F$60, 2, FALSE), Transpose_Avg_msg_adult!$O$1:$AA$52, 13,FALSE )</f>
        <v>0</v>
      </c>
    </row>
    <row r="232" spans="2:15" ht="15.75" hidden="1" outlineLevel="1" thickBot="1" x14ac:dyDescent="0.3">
      <c r="B232" s="31" t="s">
        <v>138</v>
      </c>
      <c r="C232" s="28">
        <f>VLOOKUP(VLOOKUP($B232,VName,2,FALSE), Regression_msg_adult!$J$7:$K$50, 2,FALSE)</f>
        <v>0.52700000000000002</v>
      </c>
      <c r="D232" s="29">
        <f>VLOOKUP(VLOOKUP($B232, BTS!$E$2:$F$60, 2, FALSE), Transpose_Avg_msg_adult!$O$1:$AA$52, 2,FALSE )</f>
        <v>0.54051619932277029</v>
      </c>
      <c r="E232" s="29">
        <f>VLOOKUP(VLOOKUP($B232, BTS!$E$2:$F$60, 2, FALSE), Transpose_Avg_msg_adult!$O$1:$AA$52, 3,FALSE )</f>
        <v>0.36043237888155299</v>
      </c>
      <c r="F232" s="29">
        <f>VLOOKUP(VLOOKUP($B232, BTS!$E$2:$F$60, 2, FALSE), Transpose_Avg_msg_adult!$O$1:$AA$52, 4,FALSE )</f>
        <v>0.4026157274980931</v>
      </c>
      <c r="G232" s="29">
        <f>VLOOKUP(VLOOKUP($B232, BTS!$E$2:$F$60, 2, FALSE), Transpose_Avg_msg_adult!$O$1:$AA$52, 5,FALSE )</f>
        <v>0.52104774535809018</v>
      </c>
      <c r="H232" s="29">
        <f>VLOOKUP(VLOOKUP($B232, BTS!$E$2:$F$60, 2, FALSE), Transpose_Avg_msg_adult!$O$1:$AA$52, 6,FALSE )</f>
        <v>0.59398940497251529</v>
      </c>
      <c r="I232" s="29">
        <f>VLOOKUP(VLOOKUP($B232, BTS!$E$2:$F$60, 2, FALSE), Transpose_Avg_msg_adult!$O$1:$AA$52, 7,FALSE )</f>
        <v>0.49285714285714283</v>
      </c>
      <c r="J232" s="29">
        <f>VLOOKUP(VLOOKUP($B232, BTS!$E$2:$F$60, 2, FALSE), Transpose_Avg_msg_adult!$O$1:$AA$52, 8,FALSE )</f>
        <v>0.67041669424039874</v>
      </c>
      <c r="K232" s="29">
        <f>VLOOKUP(VLOOKUP($B232, BTS!$E$2:$F$60, 2, FALSE), Transpose_Avg_msg_adult!$O$1:$AA$52, 9,FALSE )</f>
        <v>0.60877101491673535</v>
      </c>
      <c r="L232" s="29">
        <f>VLOOKUP(VLOOKUP($B232, BTS!$E$2:$F$60, 2, FALSE), Transpose_Avg_msg_adult!$O$1:$AA$52, 10,FALSE )</f>
        <v>0.61854838709677407</v>
      </c>
      <c r="M232" s="29">
        <f>VLOOKUP(VLOOKUP($B232, BTS!$E$2:$F$60, 2, FALSE), Transpose_Avg_msg_adult!$O$1:$AA$52, 11,FALSE )</f>
        <v>0.44245014245014247</v>
      </c>
      <c r="N232" s="29">
        <f>VLOOKUP(VLOOKUP($B232, BTS!$E$2:$F$60, 2, FALSE), Transpose_Avg_msg_adult!$O$1:$AA$52, 12,FALSE )</f>
        <v>0.27275687122064202</v>
      </c>
      <c r="O232" s="111">
        <f>VLOOKUP(VLOOKUP($B232, BTS!$E$2:$F$60, 2, FALSE), Transpose_Avg_msg_adult!$O$1:$AA$52, 13,FALSE )</f>
        <v>0.34672680260915556</v>
      </c>
    </row>
    <row r="233" spans="2:15" ht="15.75" hidden="1" outlineLevel="1" thickBot="1" x14ac:dyDescent="0.3">
      <c r="B233" s="31" t="s">
        <v>139</v>
      </c>
      <c r="C233" s="28">
        <f>VLOOKUP(VLOOKUP($B233,VName,2,FALSE), Regression_msg_adult!$J$7:$K$50, 2,FALSE)</f>
        <v>0.19</v>
      </c>
      <c r="D233" s="29">
        <f>VLOOKUP(VLOOKUP($B233, BTS!$E$2:$F$60, 2, FALSE), Transpose_Avg_msg_adult!$O$1:$AA$52, 2,FALSE )</f>
        <v>0.12464168854004143</v>
      </c>
      <c r="E233" s="29">
        <f>VLOOKUP(VLOOKUP($B233, BTS!$E$2:$F$60, 2, FALSE), Transpose_Avg_msg_adult!$O$1:$AA$52, 3,FALSE )</f>
        <v>0.18674643358831683</v>
      </c>
      <c r="F233" s="29">
        <f>VLOOKUP(VLOOKUP($B233, BTS!$E$2:$F$60, 2, FALSE), Transpose_Avg_msg_adult!$O$1:$AA$52, 4,FALSE )</f>
        <v>0.2722616323417239</v>
      </c>
      <c r="G233" s="29">
        <f>VLOOKUP(VLOOKUP($B233, BTS!$E$2:$F$60, 2, FALSE), Transpose_Avg_msg_adult!$O$1:$AA$52, 5,FALSE )</f>
        <v>0.11518788682581786</v>
      </c>
      <c r="H233" s="29">
        <f>VLOOKUP(VLOOKUP($B233, BTS!$E$2:$F$60, 2, FALSE), Transpose_Avg_msg_adult!$O$1:$AA$52, 6,FALSE )</f>
        <v>6.714149475579706E-2</v>
      </c>
      <c r="I233" s="29">
        <f>VLOOKUP(VLOOKUP($B233, BTS!$E$2:$F$60, 2, FALSE), Transpose_Avg_msg_adult!$O$1:$AA$52, 7,FALSE )</f>
        <v>0.16904761904761906</v>
      </c>
      <c r="J233" s="29">
        <f>VLOOKUP(VLOOKUP($B233, BTS!$E$2:$F$60, 2, FALSE), Transpose_Avg_msg_adult!$O$1:$AA$52, 8,FALSE )</f>
        <v>5.80985792852192E-2</v>
      </c>
      <c r="K233" s="29">
        <f>VLOOKUP(VLOOKUP($B233, BTS!$E$2:$F$60, 2, FALSE), Transpose_Avg_msg_adult!$O$1:$AA$52, 9,FALSE )</f>
        <v>8.5714440921863352E-2</v>
      </c>
      <c r="L233" s="29">
        <f>VLOOKUP(VLOOKUP($B233, BTS!$E$2:$F$60, 2, FALSE), Transpose_Avg_msg_adult!$O$1:$AA$52, 10,FALSE )</f>
        <v>3.3760736646224643E-2</v>
      </c>
      <c r="M233" s="29">
        <f>VLOOKUP(VLOOKUP($B233, BTS!$E$2:$F$60, 2, FALSE), Transpose_Avg_msg_adult!$O$1:$AA$52, 11,FALSE )</f>
        <v>4.0740740740740744E-2</v>
      </c>
      <c r="N233" s="29">
        <f>VLOOKUP(VLOOKUP($B233, BTS!$E$2:$F$60, 2, FALSE), Transpose_Avg_msg_adult!$O$1:$AA$52, 12,FALSE )</f>
        <v>0.43677771295010964</v>
      </c>
      <c r="O233" s="111">
        <f>VLOOKUP(VLOOKUP($B233, BTS!$E$2:$F$60, 2, FALSE), Transpose_Avg_msg_adult!$O$1:$AA$52, 13,FALSE )</f>
        <v>0.25428248222365868</v>
      </c>
    </row>
    <row r="234" spans="2:15" ht="15.75" hidden="1" outlineLevel="1" thickBot="1" x14ac:dyDescent="0.3">
      <c r="B234" s="31" t="s">
        <v>140</v>
      </c>
      <c r="C234" s="28">
        <f>VLOOKUP(VLOOKUP($B234,VName,2,FALSE), Regression_msg_adult!$J$7:$K$50, 2,FALSE)</f>
        <v>0.14799999999999999</v>
      </c>
      <c r="D234" s="29">
        <f>VLOOKUP(VLOOKUP($B234, BTS!$E$2:$F$60, 2, FALSE), Transpose_Avg_msg_adult!$O$1:$AA$52, 2,FALSE )</f>
        <v>2.5084671317340421E-2</v>
      </c>
      <c r="E234" s="29">
        <f>VLOOKUP(VLOOKUP($B234, BTS!$E$2:$F$60, 2, FALSE), Transpose_Avg_msg_adult!$O$1:$AA$52, 3,FALSE )</f>
        <v>3.6132407791131371E-3</v>
      </c>
      <c r="F234" s="29">
        <f>VLOOKUP(VLOOKUP($B234, BTS!$E$2:$F$60, 2, FALSE), Transpose_Avg_msg_adult!$O$1:$AA$52, 4,FALSE )</f>
        <v>0</v>
      </c>
      <c r="G234" s="29">
        <f>VLOOKUP(VLOOKUP($B234, BTS!$E$2:$F$60, 2, FALSE), Transpose_Avg_msg_adult!$O$1:$AA$52, 5,FALSE )</f>
        <v>0</v>
      </c>
      <c r="H234" s="29">
        <f>VLOOKUP(VLOOKUP($B234, BTS!$E$2:$F$60, 2, FALSE), Transpose_Avg_msg_adult!$O$1:$AA$52, 6,FALSE )</f>
        <v>2.1008403361344537E-3</v>
      </c>
      <c r="I234" s="29">
        <f>VLOOKUP(VLOOKUP($B234, BTS!$E$2:$F$60, 2, FALSE), Transpose_Avg_msg_adult!$O$1:$AA$52, 7,FALSE )</f>
        <v>5.9523809523809521E-3</v>
      </c>
      <c r="J234" s="29">
        <f>VLOOKUP(VLOOKUP($B234, BTS!$E$2:$F$60, 2, FALSE), Transpose_Avg_msg_adult!$O$1:$AA$52, 8,FALSE )</f>
        <v>0</v>
      </c>
      <c r="K234" s="29">
        <f>VLOOKUP(VLOOKUP($B234, BTS!$E$2:$F$60, 2, FALSE), Transpose_Avg_msg_adult!$O$1:$AA$52, 9,FALSE )</f>
        <v>6.2802418179486279E-3</v>
      </c>
      <c r="L234" s="29">
        <f>VLOOKUP(VLOOKUP($B234, BTS!$E$2:$F$60, 2, FALSE), Transpose_Avg_msg_adult!$O$1:$AA$52, 10,FALSE )</f>
        <v>0</v>
      </c>
      <c r="M234" s="29">
        <f>VLOOKUP(VLOOKUP($B234, BTS!$E$2:$F$60, 2, FALSE), Transpose_Avg_msg_adult!$O$1:$AA$52, 11,FALSE )</f>
        <v>0</v>
      </c>
      <c r="N234" s="29">
        <f>VLOOKUP(VLOOKUP($B234, BTS!$E$2:$F$60, 2, FALSE), Transpose_Avg_msg_adult!$O$1:$AA$52, 12,FALSE )</f>
        <v>0</v>
      </c>
      <c r="O234" s="111">
        <f>VLOOKUP(VLOOKUP($B234, BTS!$E$2:$F$60, 2, FALSE), Transpose_Avg_msg_adult!$O$1:$AA$52, 13,FALSE )</f>
        <v>3.7433155080213901E-2</v>
      </c>
    </row>
    <row r="235" spans="2:15" ht="15.75" hidden="1" outlineLevel="1" thickBot="1" x14ac:dyDescent="0.3">
      <c r="B235" s="31" t="s">
        <v>141</v>
      </c>
      <c r="C235" s="28">
        <f>VLOOKUP(VLOOKUP($B235,VName,2,FALSE), Regression_msg_adult!$J$7:$K$50, 2,FALSE)</f>
        <v>0.32100000000000001</v>
      </c>
      <c r="D235" s="29">
        <f>VLOOKUP(VLOOKUP($B235, BTS!$E$2:$F$60, 2, FALSE), Transpose_Avg_msg_adult!$O$1:$AA$52, 2,FALSE )</f>
        <v>0.15340883754747836</v>
      </c>
      <c r="E235" s="29">
        <f>VLOOKUP(VLOOKUP($B235, BTS!$E$2:$F$60, 2, FALSE), Transpose_Avg_msg_adult!$O$1:$AA$52, 3,FALSE )</f>
        <v>0.15518761143835147</v>
      </c>
      <c r="F235" s="29">
        <f>VLOOKUP(VLOOKUP($B235, BTS!$E$2:$F$60, 2, FALSE), Transpose_Avg_msg_adult!$O$1:$AA$52, 4,FALSE )</f>
        <v>9.8202946224256293E-2</v>
      </c>
      <c r="G235" s="29">
        <f>VLOOKUP(VLOOKUP($B235, BTS!$E$2:$F$60, 2, FALSE), Transpose_Avg_msg_adult!$O$1:$AA$52, 5,FALSE )</f>
        <v>0.14843777630415561</v>
      </c>
      <c r="H235" s="29">
        <f>VLOOKUP(VLOOKUP($B235, BTS!$E$2:$F$60, 2, FALSE), Transpose_Avg_msg_adult!$O$1:$AA$52, 6,FALSE )</f>
        <v>0.2144002337777216</v>
      </c>
      <c r="I235" s="29">
        <f>VLOOKUP(VLOOKUP($B235, BTS!$E$2:$F$60, 2, FALSE), Transpose_Avg_msg_adult!$O$1:$AA$52, 7,FALSE )</f>
        <v>0.27023809523809522</v>
      </c>
      <c r="J235" s="29">
        <f>VLOOKUP(VLOOKUP($B235, BTS!$E$2:$F$60, 2, FALSE), Transpose_Avg_msg_adult!$O$1:$AA$52, 8,FALSE )</f>
        <v>9.2558923614376412E-2</v>
      </c>
      <c r="K235" s="29">
        <f>VLOOKUP(VLOOKUP($B235, BTS!$E$2:$F$60, 2, FALSE), Transpose_Avg_msg_adult!$O$1:$AA$52, 9,FALSE )</f>
        <v>0.16845158977229002</v>
      </c>
      <c r="L235" s="29">
        <f>VLOOKUP(VLOOKUP($B235, BTS!$E$2:$F$60, 2, FALSE), Transpose_Avg_msg_adult!$O$1:$AA$52, 10,FALSE )</f>
        <v>0.14935098864230123</v>
      </c>
      <c r="M235" s="29">
        <f>VLOOKUP(VLOOKUP($B235, BTS!$E$2:$F$60, 2, FALSE), Transpose_Avg_msg_adult!$O$1:$AA$52, 11,FALSE )</f>
        <v>0.20548433048433046</v>
      </c>
      <c r="N235" s="29">
        <f>VLOOKUP(VLOOKUP($B235, BTS!$E$2:$F$60, 2, FALSE), Transpose_Avg_msg_adult!$O$1:$AA$52, 12,FALSE )</f>
        <v>0.1687981872252324</v>
      </c>
      <c r="O235" s="111">
        <f>VLOOKUP(VLOOKUP($B235, BTS!$E$2:$F$60, 2, FALSE), Transpose_Avg_msg_adult!$O$1:$AA$52, 13,FALSE )</f>
        <v>0.17211465005582655</v>
      </c>
    </row>
    <row r="236" spans="2:15" ht="15.75" hidden="1" outlineLevel="1" thickBot="1" x14ac:dyDescent="0.3">
      <c r="B236" s="31" t="s">
        <v>142</v>
      </c>
      <c r="C236" s="28">
        <f>VLOOKUP(VLOOKUP($B236,VName,2,FALSE), Regression_msg_adult!$J$7:$K$50, 2,FALSE)</f>
        <v>0.124</v>
      </c>
      <c r="D236" s="29">
        <f>VLOOKUP(VLOOKUP($B236, BTS!$E$2:$F$60, 2, FALSE), Transpose_Avg_msg_adult!$O$1:$AA$52, 2,FALSE )</f>
        <v>5.9729339283266777E-2</v>
      </c>
      <c r="E236" s="29">
        <f>VLOOKUP(VLOOKUP($B236, BTS!$E$2:$F$60, 2, FALSE), Transpose_Avg_msg_adult!$O$1:$AA$52, 3,FALSE )</f>
        <v>5.764700155388984E-2</v>
      </c>
      <c r="F236" s="29">
        <f>VLOOKUP(VLOOKUP($B236, BTS!$E$2:$F$60, 2, FALSE), Transpose_Avg_msg_adult!$O$1:$AA$52, 4,FALSE )</f>
        <v>3.6231884057971015E-3</v>
      </c>
      <c r="G236" s="29">
        <f>VLOOKUP(VLOOKUP($B236, BTS!$E$2:$F$60, 2, FALSE), Transpose_Avg_msg_adult!$O$1:$AA$52, 5,FALSE )</f>
        <v>8.4515915119363391E-2</v>
      </c>
      <c r="H236" s="29">
        <f>VLOOKUP(VLOOKUP($B236, BTS!$E$2:$F$60, 2, FALSE), Transpose_Avg_msg_adult!$O$1:$AA$52, 6,FALSE )</f>
        <v>3.3275316705629616E-2</v>
      </c>
      <c r="I236" s="29">
        <f>VLOOKUP(VLOOKUP($B236, BTS!$E$2:$F$60, 2, FALSE), Transpose_Avg_msg_adult!$O$1:$AA$52, 7,FALSE )</f>
        <v>0.36785714285714288</v>
      </c>
      <c r="J236" s="29">
        <f>VLOOKUP(VLOOKUP($B236, BTS!$E$2:$F$60, 2, FALSE), Transpose_Avg_msg_adult!$O$1:$AA$52, 8,FALSE )</f>
        <v>5.7854914567870272E-2</v>
      </c>
      <c r="K236" s="29">
        <f>VLOOKUP(VLOOKUP($B236, BTS!$E$2:$F$60, 2, FALSE), Transpose_Avg_msg_adult!$O$1:$AA$52, 9,FALSE )</f>
        <v>0.14996015897192924</v>
      </c>
      <c r="L236" s="29">
        <f>VLOOKUP(VLOOKUP($B236, BTS!$E$2:$F$60, 2, FALSE), Transpose_Avg_msg_adult!$O$1:$AA$52, 10,FALSE )</f>
        <v>1.8401259522041635E-2</v>
      </c>
      <c r="M236" s="29">
        <f>VLOOKUP(VLOOKUP($B236, BTS!$E$2:$F$60, 2, FALSE), Transpose_Avg_msg_adult!$O$1:$AA$52, 11,FALSE )</f>
        <v>0.1977207977207977</v>
      </c>
      <c r="N236" s="29">
        <f>VLOOKUP(VLOOKUP($B236, BTS!$E$2:$F$60, 2, FALSE), Transpose_Avg_msg_adult!$O$1:$AA$52, 12,FALSE )</f>
        <v>2.2531328007220894E-2</v>
      </c>
      <c r="O236" s="111">
        <f>VLOOKUP(VLOOKUP($B236, BTS!$E$2:$F$60, 2, FALSE), Transpose_Avg_msg_adult!$O$1:$AA$52, 13,FALSE )</f>
        <v>3.7433155080213901E-2</v>
      </c>
    </row>
    <row r="237" spans="2:15" ht="15.75" hidden="1" outlineLevel="1" thickBot="1" x14ac:dyDescent="0.3">
      <c r="B237" s="31" t="s">
        <v>143</v>
      </c>
      <c r="C237" s="28">
        <f>VLOOKUP(VLOOKUP($B237,VName,2,FALSE), Regression_msg_adult!$J$7:$K$50, 2,FALSE)</f>
        <v>-0.52600000000000002</v>
      </c>
      <c r="D237" s="29">
        <f>VLOOKUP(VLOOKUP($B237, BTS!$E$2:$F$60, 2, FALSE), Transpose_Avg_msg_adult!$O$1:$AA$52, 2,FALSE )</f>
        <v>3.8583970055068334E-2</v>
      </c>
      <c r="E237" s="29">
        <f>VLOOKUP(VLOOKUP($B237, BTS!$E$2:$F$60, 2, FALSE), Transpose_Avg_msg_adult!$O$1:$AA$52, 3,FALSE )</f>
        <v>1.447166432032633E-2</v>
      </c>
      <c r="F237" s="29">
        <f>VLOOKUP(VLOOKUP($B237, BTS!$E$2:$F$60, 2, FALSE), Transpose_Avg_msg_adult!$O$1:$AA$52, 4,FALSE )</f>
        <v>5.4703113081617086E-2</v>
      </c>
      <c r="G237" s="29">
        <f>VLOOKUP(VLOOKUP($B237, BTS!$E$2:$F$60, 2, FALSE), Transpose_Avg_msg_adult!$O$1:$AA$52, 5,FALSE )</f>
        <v>8.0079022988505763E-2</v>
      </c>
      <c r="H237" s="29">
        <f>VLOOKUP(VLOOKUP($B237, BTS!$E$2:$F$60, 2, FALSE), Transpose_Avg_msg_adult!$O$1:$AA$52, 6,FALSE )</f>
        <v>2.6696369337208564E-2</v>
      </c>
      <c r="I237" s="29">
        <f>VLOOKUP(VLOOKUP($B237, BTS!$E$2:$F$60, 2, FALSE), Transpose_Avg_msg_adult!$O$1:$AA$52, 7,FALSE )</f>
        <v>0</v>
      </c>
      <c r="J237" s="29">
        <f>VLOOKUP(VLOOKUP($B237, BTS!$E$2:$F$60, 2, FALSE), Transpose_Avg_msg_adult!$O$1:$AA$52, 8,FALSE )</f>
        <v>2.935122200975936E-2</v>
      </c>
      <c r="K237" s="29">
        <f>VLOOKUP(VLOOKUP($B237, BTS!$E$2:$F$60, 2, FALSE), Transpose_Avg_msg_adult!$O$1:$AA$52, 9,FALSE )</f>
        <v>4.091776928401155E-2</v>
      </c>
      <c r="L237" s="29">
        <f>VLOOKUP(VLOOKUP($B237, BTS!$E$2:$F$60, 2, FALSE), Transpose_Avg_msg_adult!$O$1:$AA$52, 10,FALSE )</f>
        <v>5.5555555555555558E-3</v>
      </c>
      <c r="M237" s="29">
        <f>VLOOKUP(VLOOKUP($B237, BTS!$E$2:$F$60, 2, FALSE), Transpose_Avg_msg_adult!$O$1:$AA$52, 11,FALSE )</f>
        <v>0.10142450142450142</v>
      </c>
      <c r="N237" s="29">
        <f>VLOOKUP(VLOOKUP($B237, BTS!$E$2:$F$60, 2, FALSE), Transpose_Avg_msg_adult!$O$1:$AA$52, 12,FALSE )</f>
        <v>3.2462637751477938E-2</v>
      </c>
      <c r="O237" s="111">
        <f>VLOOKUP(VLOOKUP($B237, BTS!$E$2:$F$60, 2, FALSE), Transpose_Avg_msg_adult!$O$1:$AA$52, 13,FALSE )</f>
        <v>0</v>
      </c>
    </row>
    <row r="238" spans="2:15" ht="15.75" hidden="1" outlineLevel="1" thickBot="1" x14ac:dyDescent="0.3">
      <c r="B238" s="31" t="s">
        <v>144</v>
      </c>
      <c r="C238" s="28">
        <f>VLOOKUP(VLOOKUP($B238,VName,2,FALSE), Regression_msg_adult!$J$7:$K$50, 2,FALSE)</f>
        <v>0.65500000000000003</v>
      </c>
      <c r="D238" s="29">
        <f>VLOOKUP(VLOOKUP($B238, BTS!$E$2:$F$60, 2, FALSE), Transpose_Avg_msg_adult!$O$1:$AA$52, 2,FALSE )</f>
        <v>6.2021226561223856E-3</v>
      </c>
      <c r="E238" s="29">
        <f>VLOOKUP(VLOOKUP($B238, BTS!$E$2:$F$60, 2, FALSE), Transpose_Avg_msg_adult!$O$1:$AA$52, 3,FALSE )</f>
        <v>1.1098471713592191E-2</v>
      </c>
      <c r="F238" s="29">
        <f>VLOOKUP(VLOOKUP($B238, BTS!$E$2:$F$60, 2, FALSE), Transpose_Avg_msg_adult!$O$1:$AA$52, 4,FALSE )</f>
        <v>7.1957236842105261E-3</v>
      </c>
      <c r="G238" s="29">
        <f>VLOOKUP(VLOOKUP($B238, BTS!$E$2:$F$60, 2, FALSE), Transpose_Avg_msg_adult!$O$1:$AA$52, 5,FALSE )</f>
        <v>0</v>
      </c>
      <c r="H238" s="29">
        <f>VLOOKUP(VLOOKUP($B238, BTS!$E$2:$F$60, 2, FALSE), Transpose_Avg_msg_adult!$O$1:$AA$52, 6,FALSE )</f>
        <v>4.4646806090857395E-2</v>
      </c>
      <c r="I238" s="29">
        <f>VLOOKUP(VLOOKUP($B238, BTS!$E$2:$F$60, 2, FALSE), Transpose_Avg_msg_adult!$O$1:$AA$52, 7,FALSE )</f>
        <v>4.2857142857142858E-2</v>
      </c>
      <c r="J238" s="29">
        <f>VLOOKUP(VLOOKUP($B238, BTS!$E$2:$F$60, 2, FALSE), Transpose_Avg_msg_adult!$O$1:$AA$52, 8,FALSE )</f>
        <v>1.6063440481954006E-2</v>
      </c>
      <c r="K238" s="29">
        <f>VLOOKUP(VLOOKUP($B238, BTS!$E$2:$F$60, 2, FALSE), Transpose_Avg_msg_adult!$O$1:$AA$52, 9,FALSE )</f>
        <v>0</v>
      </c>
      <c r="L238" s="29">
        <f>VLOOKUP(VLOOKUP($B238, BTS!$E$2:$F$60, 2, FALSE), Transpose_Avg_msg_adult!$O$1:$AA$52, 10,FALSE )</f>
        <v>1.0336743393009377E-2</v>
      </c>
      <c r="M238" s="29">
        <f>VLOOKUP(VLOOKUP($B238, BTS!$E$2:$F$60, 2, FALSE), Transpose_Avg_msg_adult!$O$1:$AA$52, 11,FALSE )</f>
        <v>1.4814814814814815E-2</v>
      </c>
      <c r="N238" s="29">
        <f>VLOOKUP(VLOOKUP($B238, BTS!$E$2:$F$60, 2, FALSE), Transpose_Avg_msg_adult!$O$1:$AA$52, 12,FALSE )</f>
        <v>1.3337670787247884E-2</v>
      </c>
      <c r="O238" s="111">
        <f>VLOOKUP(VLOOKUP($B238, BTS!$E$2:$F$60, 2, FALSE), Transpose_Avg_msg_adult!$O$1:$AA$52, 13,FALSE )</f>
        <v>0</v>
      </c>
    </row>
    <row r="239" spans="2:15" ht="15.75" hidden="1" outlineLevel="1" thickBot="1" x14ac:dyDescent="0.3">
      <c r="B239" s="31" t="s">
        <v>145</v>
      </c>
      <c r="C239" s="28">
        <f>VLOOKUP(VLOOKUP($B239,VName,2,FALSE), Regression_msg_adult!$J$7:$K$50, 2,FALSE)</f>
        <v>-4.1199999999999999E-4</v>
      </c>
      <c r="D239" s="29">
        <f>VLOOKUP(VLOOKUP($B239, BTS!$E$2:$F$60, 2, FALSE), Transpose_Avg_msg_adult!$O$1:$AA$52, 2,FALSE )</f>
        <v>0.1863158131591349</v>
      </c>
      <c r="E239" s="29">
        <f>VLOOKUP(VLOOKUP($B239, BTS!$E$2:$F$60, 2, FALSE), Transpose_Avg_msg_adult!$O$1:$AA$52, 3,FALSE )</f>
        <v>0.34145042468631959</v>
      </c>
      <c r="F239" s="29">
        <f>VLOOKUP(VLOOKUP($B239, BTS!$E$2:$F$60, 2, FALSE), Transpose_Avg_msg_adult!$O$1:$AA$52, 4,FALSE )</f>
        <v>0.13147859458428679</v>
      </c>
      <c r="G239" s="29">
        <f>VLOOKUP(VLOOKUP($B239, BTS!$E$2:$F$60, 2, FALSE), Transpose_Avg_msg_adult!$O$1:$AA$52, 5,FALSE )</f>
        <v>0.33471651193633956</v>
      </c>
      <c r="H239" s="29">
        <f>VLOOKUP(VLOOKUP($B239, BTS!$E$2:$F$60, 2, FALSE), Transpose_Avg_msg_adult!$O$1:$AA$52, 6,FALSE )</f>
        <v>0.37612150123207178</v>
      </c>
      <c r="I239" s="29">
        <f>VLOOKUP(VLOOKUP($B239, BTS!$E$2:$F$60, 2, FALSE), Transpose_Avg_msg_adult!$O$1:$AA$52, 7,FALSE )</f>
        <v>0.2583333333333333</v>
      </c>
      <c r="J239" s="29">
        <f>VLOOKUP(VLOOKUP($B239, BTS!$E$2:$F$60, 2, FALSE), Transpose_Avg_msg_adult!$O$1:$AA$52, 8,FALSE )</f>
        <v>0.15420421047987581</v>
      </c>
      <c r="K239" s="29">
        <f>VLOOKUP(VLOOKUP($B239, BTS!$E$2:$F$60, 2, FALSE), Transpose_Avg_msg_adult!$O$1:$AA$52, 9,FALSE )</f>
        <v>9.5623714143074745E-2</v>
      </c>
      <c r="L239" s="29">
        <f>VLOOKUP(VLOOKUP($B239, BTS!$E$2:$F$60, 2, FALSE), Transpose_Avg_msg_adult!$O$1:$AA$52, 10,FALSE )</f>
        <v>0.1714132497318703</v>
      </c>
      <c r="M239" s="29">
        <f>VLOOKUP(VLOOKUP($B239, BTS!$E$2:$F$60, 2, FALSE), Transpose_Avg_msg_adult!$O$1:$AA$52, 11,FALSE )</f>
        <v>0.22656695156695156</v>
      </c>
      <c r="N239" s="29">
        <f>VLOOKUP(VLOOKUP($B239, BTS!$E$2:$F$60, 2, FALSE), Transpose_Avg_msg_adult!$O$1:$AA$52, 12,FALSE )</f>
        <v>0.15472121761287255</v>
      </c>
      <c r="O239" s="111">
        <f>VLOOKUP(VLOOKUP($B239, BTS!$E$2:$F$60, 2, FALSE), Transpose_Avg_msg_adult!$O$1:$AA$52, 13,FALSE )</f>
        <v>0.28881412704942117</v>
      </c>
    </row>
    <row r="240" spans="2:15" ht="15.75" hidden="1" outlineLevel="1" thickBot="1" x14ac:dyDescent="0.3">
      <c r="B240" s="31" t="s">
        <v>146</v>
      </c>
      <c r="C240" s="28">
        <f>VLOOKUP(VLOOKUP($B240,VName,2,FALSE), Regression_msg_adult!$J$7:$K$50, 2,FALSE)</f>
        <v>-0.28000000000000003</v>
      </c>
      <c r="D240" s="29">
        <f>VLOOKUP(VLOOKUP($B240, BTS!$E$2:$F$60, 2, FALSE), Transpose_Avg_msg_adult!$O$1:$AA$52, 2,FALSE )</f>
        <v>0.64300177568619499</v>
      </c>
      <c r="E240" s="29">
        <f>VLOOKUP(VLOOKUP($B240, BTS!$E$2:$F$60, 2, FALSE), Transpose_Avg_msg_adult!$O$1:$AA$52, 3,FALSE )</f>
        <v>0.72107296182987379</v>
      </c>
      <c r="F240" s="29">
        <f>VLOOKUP(VLOOKUP($B240, BTS!$E$2:$F$60, 2, FALSE), Transpose_Avg_msg_adult!$O$1:$AA$52, 4,FALSE )</f>
        <v>0.49602080949656746</v>
      </c>
      <c r="G240" s="29">
        <f>VLOOKUP(VLOOKUP($B240, BTS!$E$2:$F$60, 2, FALSE), Transpose_Avg_msg_adult!$O$1:$AA$52, 5,FALSE )</f>
        <v>0.73089964633068083</v>
      </c>
      <c r="H240" s="29">
        <f>VLOOKUP(VLOOKUP($B240, BTS!$E$2:$F$60, 2, FALSE), Transpose_Avg_msg_adult!$O$1:$AA$52, 6,FALSE )</f>
        <v>0.46279893536361916</v>
      </c>
      <c r="I240" s="29">
        <f>VLOOKUP(VLOOKUP($B240, BTS!$E$2:$F$60, 2, FALSE), Transpose_Avg_msg_adult!$O$1:$AA$52, 7,FALSE )</f>
        <v>0.53690476190476188</v>
      </c>
      <c r="J240" s="29">
        <f>VLOOKUP(VLOOKUP($B240, BTS!$E$2:$F$60, 2, FALSE), Transpose_Avg_msg_adult!$O$1:$AA$52, 8,FALSE )</f>
        <v>0.5430459337742809</v>
      </c>
      <c r="K240" s="29">
        <f>VLOOKUP(VLOOKUP($B240, BTS!$E$2:$F$60, 2, FALSE), Transpose_Avg_msg_adult!$O$1:$AA$52, 9,FALSE )</f>
        <v>0.38500549056269789</v>
      </c>
      <c r="L240" s="29">
        <f>VLOOKUP(VLOOKUP($B240, BTS!$E$2:$F$60, 2, FALSE), Transpose_Avg_msg_adult!$O$1:$AA$52, 10,FALSE )</f>
        <v>0.37147237576657594</v>
      </c>
      <c r="M240" s="29">
        <f>VLOOKUP(VLOOKUP($B240, BTS!$E$2:$F$60, 2, FALSE), Transpose_Avg_msg_adult!$O$1:$AA$52, 11,FALSE )</f>
        <v>0.4194444444444444</v>
      </c>
      <c r="N240" s="29">
        <f>VLOOKUP(VLOOKUP($B240, BTS!$E$2:$F$60, 2, FALSE), Transpose_Avg_msg_adult!$O$1:$AA$52, 12,FALSE )</f>
        <v>0.45022118600389671</v>
      </c>
      <c r="O240" s="111">
        <f>VLOOKUP(VLOOKUP($B240, BTS!$E$2:$F$60, 2, FALSE), Transpose_Avg_msg_adult!$O$1:$AA$52, 13,FALSE )</f>
        <v>0.66008256449432912</v>
      </c>
    </row>
    <row r="241" spans="2:15" ht="15.75" hidden="1" outlineLevel="1" thickBot="1" x14ac:dyDescent="0.3">
      <c r="B241" s="31" t="s">
        <v>147</v>
      </c>
      <c r="C241" s="28">
        <f>VLOOKUP(VLOOKUP($B241,VName,2,FALSE), Regression_msg_adult!$J$7:$K$50, 2,FALSE)</f>
        <v>1.2789999999999999</v>
      </c>
      <c r="D241" s="29">
        <f>VLOOKUP(VLOOKUP($B241, BTS!$E$2:$F$60, 2, FALSE), Transpose_Avg_msg_adult!$O$1:$AA$52, 2,FALSE )</f>
        <v>2.4240906473016893E-2</v>
      </c>
      <c r="E241" s="29">
        <f>VLOOKUP(VLOOKUP($B241, BTS!$E$2:$F$60, 2, FALSE), Transpose_Avg_msg_adult!$O$1:$AA$52, 3,FALSE )</f>
        <v>6.1267050051757886E-2</v>
      </c>
      <c r="F241" s="29">
        <f>VLOOKUP(VLOOKUP($B241, BTS!$E$2:$F$60, 2, FALSE), Transpose_Avg_msg_adult!$O$1:$AA$52, 4,FALSE )</f>
        <v>3.6231884057971015E-3</v>
      </c>
      <c r="G241" s="29">
        <f>VLOOKUP(VLOOKUP($B241, BTS!$E$2:$F$60, 2, FALSE), Transpose_Avg_msg_adult!$O$1:$AA$52, 5,FALSE )</f>
        <v>1.6618589743589741E-2</v>
      </c>
      <c r="H241" s="29">
        <f>VLOOKUP(VLOOKUP($B241, BTS!$E$2:$F$60, 2, FALSE), Transpose_Avg_msg_adult!$O$1:$AA$52, 6,FALSE )</f>
        <v>9.9133403361344533E-3</v>
      </c>
      <c r="I241" s="29">
        <f>VLOOKUP(VLOOKUP($B241, BTS!$E$2:$F$60, 2, FALSE), Transpose_Avg_msg_adult!$O$1:$AA$52, 7,FALSE )</f>
        <v>0</v>
      </c>
      <c r="J241" s="29">
        <f>VLOOKUP(VLOOKUP($B241, BTS!$E$2:$F$60, 2, FALSE), Transpose_Avg_msg_adult!$O$1:$AA$52, 8,FALSE )</f>
        <v>2.7497251334278387E-2</v>
      </c>
      <c r="K241" s="29">
        <f>VLOOKUP(VLOOKUP($B241, BTS!$E$2:$F$60, 2, FALSE), Transpose_Avg_msg_adult!$O$1:$AA$52, 9,FALSE )</f>
        <v>1.0278773251420074E-2</v>
      </c>
      <c r="L241" s="29">
        <f>VLOOKUP(VLOOKUP($B241, BTS!$E$2:$F$60, 2, FALSE), Transpose_Avg_msg_adult!$O$1:$AA$52, 10,FALSE )</f>
        <v>1.0457516339869282E-2</v>
      </c>
      <c r="M241" s="29">
        <f>VLOOKUP(VLOOKUP($B241, BTS!$E$2:$F$60, 2, FALSE), Transpose_Avg_msg_adult!$O$1:$AA$52, 11,FALSE )</f>
        <v>3.368945868945869E-2</v>
      </c>
      <c r="N241" s="29">
        <f>VLOOKUP(VLOOKUP($B241, BTS!$E$2:$F$60, 2, FALSE), Transpose_Avg_msg_adult!$O$1:$AA$52, 12,FALSE )</f>
        <v>2.7414640399607698E-2</v>
      </c>
      <c r="O241" s="111">
        <f>VLOOKUP(VLOOKUP($B241, BTS!$E$2:$F$60, 2, FALSE), Transpose_Avg_msg_adult!$O$1:$AA$52, 13,FALSE )</f>
        <v>3.7087912087912088E-2</v>
      </c>
    </row>
    <row r="242" spans="2:15" ht="15.75" hidden="1" outlineLevel="1" thickBot="1" x14ac:dyDescent="0.3">
      <c r="B242" s="31" t="s">
        <v>148</v>
      </c>
      <c r="C242" s="28">
        <f>VLOOKUP(VLOOKUP($B242,VName,2,FALSE), Regression_msg_adult!$J$7:$K$50, 2,FALSE)</f>
        <v>0.2</v>
      </c>
      <c r="D242" s="29">
        <f>VLOOKUP(VLOOKUP($B242, BTS!$E$2:$F$60, 2, FALSE), Transpose_Avg_msg_adult!$O$1:$AA$52, 2,FALSE )</f>
        <v>6.3143639307111574E-2</v>
      </c>
      <c r="E242" s="29">
        <f>VLOOKUP(VLOOKUP($B242, BTS!$E$2:$F$60, 2, FALSE), Transpose_Avg_msg_adult!$O$1:$AA$52, 3,FALSE )</f>
        <v>0.13225260718008336</v>
      </c>
      <c r="F242" s="29">
        <f>VLOOKUP(VLOOKUP($B242, BTS!$E$2:$F$60, 2, FALSE), Transpose_Avg_msg_adult!$O$1:$AA$52, 4,FALSE )</f>
        <v>3.6971538901601833E-2</v>
      </c>
      <c r="G242" s="29">
        <f>VLOOKUP(VLOOKUP($B242, BTS!$E$2:$F$60, 2, FALSE), Transpose_Avg_msg_adult!$O$1:$AA$52, 5,FALSE )</f>
        <v>5.3713527851458887E-2</v>
      </c>
      <c r="H242" s="29">
        <f>VLOOKUP(VLOOKUP($B242, BTS!$E$2:$F$60, 2, FALSE), Transpose_Avg_msg_adult!$O$1:$AA$52, 6,FALSE )</f>
        <v>6.5083105610665326E-2</v>
      </c>
      <c r="I242" s="29">
        <f>VLOOKUP(VLOOKUP($B242, BTS!$E$2:$F$60, 2, FALSE), Transpose_Avg_msg_adult!$O$1:$AA$52, 7,FALSE )</f>
        <v>2.6190476190476188E-2</v>
      </c>
      <c r="J242" s="29">
        <f>VLOOKUP(VLOOKUP($B242, BTS!$E$2:$F$60, 2, FALSE), Transpose_Avg_msg_adult!$O$1:$AA$52, 8,FALSE )</f>
        <v>3.695504146508817E-2</v>
      </c>
      <c r="K242" s="29">
        <f>VLOOKUP(VLOOKUP($B242, BTS!$E$2:$F$60, 2, FALSE), Transpose_Avg_msg_adult!$O$1:$AA$52, 9,FALSE )</f>
        <v>0.11304855279154835</v>
      </c>
      <c r="L242" s="29">
        <f>VLOOKUP(VLOOKUP($B242, BTS!$E$2:$F$60, 2, FALSE), Transpose_Avg_msg_adult!$O$1:$AA$52, 10,FALSE )</f>
        <v>7.6530860123385488E-2</v>
      </c>
      <c r="M242" s="29">
        <f>VLOOKUP(VLOOKUP($B242, BTS!$E$2:$F$60, 2, FALSE), Transpose_Avg_msg_adult!$O$1:$AA$52, 11,FALSE )</f>
        <v>8.4045584045584043E-2</v>
      </c>
      <c r="N242" s="29">
        <f>VLOOKUP(VLOOKUP($B242, BTS!$E$2:$F$60, 2, FALSE), Transpose_Avg_msg_adult!$O$1:$AA$52, 12,FALSE )</f>
        <v>0.20590053972326344</v>
      </c>
      <c r="O242" s="111">
        <f>VLOOKUP(VLOOKUP($B242, BTS!$E$2:$F$60, 2, FALSE), Transpose_Avg_msg_adult!$O$1:$AA$52, 13,FALSE )</f>
        <v>7.1024563671622493E-2</v>
      </c>
    </row>
    <row r="243" spans="2:15" ht="15.75" hidden="1" outlineLevel="1" thickBot="1" x14ac:dyDescent="0.3">
      <c r="B243" s="56" t="s">
        <v>149</v>
      </c>
      <c r="C243" s="28">
        <f>VLOOKUP(VLOOKUP($B243,VName,2,FALSE), Regression_msg_adult!$J$7:$K$50, 2,FALSE)</f>
        <v>2.0129999999999999</v>
      </c>
      <c r="D243" s="29">
        <f>VLOOKUP(VLOOKUP($B243, BTS!$E$2:$F$60, 2, FALSE), Transpose_Avg_msg_adult!$O$1:$AA$52, 2,FALSE )</f>
        <v>1.0108098358839754E-2</v>
      </c>
      <c r="E243" s="29">
        <f>VLOOKUP(VLOOKUP($B243, BTS!$E$2:$F$60, 2, FALSE), Transpose_Avg_msg_adult!$O$1:$AA$52, 3,FALSE )</f>
        <v>7.2264815582262741E-3</v>
      </c>
      <c r="F243" s="29">
        <f>VLOOKUP(VLOOKUP($B243, BTS!$E$2:$F$60, 2, FALSE), Transpose_Avg_msg_adult!$O$1:$AA$52, 4,FALSE )</f>
        <v>0</v>
      </c>
      <c r="G243" s="29">
        <f>VLOOKUP(VLOOKUP($B243, BTS!$E$2:$F$60, 2, FALSE), Transpose_Avg_msg_adult!$O$1:$AA$52, 5,FALSE )</f>
        <v>5.0000000000000001E-3</v>
      </c>
      <c r="H243" s="29">
        <f>VLOOKUP(VLOOKUP($B243, BTS!$E$2:$F$60, 2, FALSE), Transpose_Avg_msg_adult!$O$1:$AA$52, 6,FALSE )</f>
        <v>0</v>
      </c>
      <c r="I243" s="29">
        <f>VLOOKUP(VLOOKUP($B243, BTS!$E$2:$F$60, 2, FALSE), Transpose_Avg_msg_adult!$O$1:$AA$52, 7,FALSE )</f>
        <v>0</v>
      </c>
      <c r="J243" s="29">
        <f>VLOOKUP(VLOOKUP($B243, BTS!$E$2:$F$60, 2, FALSE), Transpose_Avg_msg_adult!$O$1:$AA$52, 8,FALSE )</f>
        <v>0</v>
      </c>
      <c r="K243" s="29">
        <f>VLOOKUP(VLOOKUP($B243, BTS!$E$2:$F$60, 2, FALSE), Transpose_Avg_msg_adult!$O$1:$AA$52, 9,FALSE )</f>
        <v>4.2400287459575994E-3</v>
      </c>
      <c r="L243" s="29">
        <f>VLOOKUP(VLOOKUP($B243, BTS!$E$2:$F$60, 2, FALSE), Transpose_Avg_msg_adult!$O$1:$AA$52, 10,FALSE )</f>
        <v>5.434782608695652E-3</v>
      </c>
      <c r="M243" s="29">
        <f>VLOOKUP(VLOOKUP($B243, BTS!$E$2:$F$60, 2, FALSE), Transpose_Avg_msg_adult!$O$1:$AA$52, 11,FALSE )</f>
        <v>5.5555555555555558E-3</v>
      </c>
      <c r="N243" s="29">
        <f>VLOOKUP(VLOOKUP($B243, BTS!$E$2:$F$60, 2, FALSE), Transpose_Avg_msg_adult!$O$1:$AA$52, 12,FALSE )</f>
        <v>0</v>
      </c>
      <c r="O243" s="111">
        <f>VLOOKUP(VLOOKUP($B243, BTS!$E$2:$F$60, 2, FALSE), Transpose_Avg_msg_adult!$O$1:$AA$52, 13,FALSE )</f>
        <v>0</v>
      </c>
    </row>
    <row r="244" spans="2:15" ht="15.75" hidden="1" outlineLevel="1" thickBot="1" x14ac:dyDescent="0.3">
      <c r="B244" s="32" t="s">
        <v>150</v>
      </c>
      <c r="C244" s="28">
        <f>VLOOKUP(VLOOKUP($B244,VName,2,FALSE), Regression_msg_adult!$J$7:$K$50, 2,FALSE)</f>
        <v>-11.89</v>
      </c>
      <c r="D244" s="29">
        <f>VLOOKUP(VLOOKUP($B244, BTS!$E$2:$F$60, 2, FALSE), Transpose_Avg_msg_adult!$O$1:$AA$52, 2,FALSE )</f>
        <v>8.983499999999962E-3</v>
      </c>
      <c r="E244" s="29">
        <f>VLOOKUP(VLOOKUP($B244, BTS!$E$2:$F$60, 2, FALSE), Transpose_Avg_msg_adult!$O$1:$AA$52, 3,FALSE )</f>
        <v>4.2114999999999965E-3</v>
      </c>
      <c r="F244" s="29">
        <f>VLOOKUP(VLOOKUP($B244, BTS!$E$2:$F$60, 2, FALSE), Transpose_Avg_msg_adult!$O$1:$AA$52, 4,FALSE )</f>
        <v>6.7754999999999968E-3</v>
      </c>
      <c r="G244" s="29">
        <f>VLOOKUP(VLOOKUP($B244, BTS!$E$2:$F$60, 2, FALSE), Transpose_Avg_msg_adult!$O$1:$AA$52, 5,FALSE )</f>
        <v>1.3669999999999996E-2</v>
      </c>
      <c r="H244" s="29">
        <f>VLOOKUP(VLOOKUP($B244, BTS!$E$2:$F$60, 2, FALSE), Transpose_Avg_msg_adult!$O$1:$AA$52, 6,FALSE )</f>
        <v>5.2609999999999974E-3</v>
      </c>
      <c r="I244" s="29">
        <f>VLOOKUP(VLOOKUP($B244, BTS!$E$2:$F$60, 2, FALSE), Transpose_Avg_msg_adult!$O$1:$AA$52, 7,FALSE )</f>
        <v>1.4098499999999996E-2</v>
      </c>
      <c r="J244" s="29">
        <f>VLOOKUP(VLOOKUP($B244, BTS!$E$2:$F$60, 2, FALSE), Transpose_Avg_msg_adult!$O$1:$AA$52, 8,FALSE )</f>
        <v>1.5214000000000002E-2</v>
      </c>
      <c r="K244" s="29">
        <f>VLOOKUP(VLOOKUP($B244, BTS!$E$2:$F$60, 2, FALSE), Transpose_Avg_msg_adult!$O$1:$AA$52, 9,FALSE )</f>
        <v>1.0008500000000009E-2</v>
      </c>
      <c r="L244" s="29">
        <f>VLOOKUP(VLOOKUP($B244, BTS!$E$2:$F$60, 2, FALSE), Transpose_Avg_msg_adult!$O$1:$AA$52, 10,FALSE )</f>
        <v>9.6015000000000059E-3</v>
      </c>
      <c r="M244" s="29">
        <f>VLOOKUP(VLOOKUP($B244, BTS!$E$2:$F$60, 2, FALSE), Transpose_Avg_msg_adult!$O$1:$AA$52, 11,FALSE )</f>
        <v>5.0385000000000013E-3</v>
      </c>
      <c r="N244" s="29">
        <f>VLOOKUP(VLOOKUP($B244, BTS!$E$2:$F$60, 2, FALSE), Transpose_Avg_msg_adult!$O$1:$AA$52, 12,FALSE )</f>
        <v>1.57915E-2</v>
      </c>
      <c r="O244" s="111">
        <f>VLOOKUP(VLOOKUP($B244, BTS!$E$2:$F$60, 2, FALSE), Transpose_Avg_msg_adult!$O$1:$AA$52, 13,FALSE )</f>
        <v>1.2600000000000001E-3</v>
      </c>
    </row>
    <row r="245" spans="2:15" ht="15.75" hidden="1" outlineLevel="1" thickBot="1" x14ac:dyDescent="0.3">
      <c r="B245" s="30" t="s">
        <v>151</v>
      </c>
      <c r="C245" s="28">
        <f>VLOOKUP(VLOOKUP($B245,VName,2,FALSE), Regression_msg_adult!$J$7:$K$50, 2,FALSE)</f>
        <v>12.96</v>
      </c>
      <c r="D245" s="29">
        <f>VLOOKUP(VLOOKUP($B245, BTS!$E$2:$F$60, 2, FALSE), Transpose_Avg_msg_adult!$O$1:$AA$52, 2,FALSE )</f>
        <v>6.4150999999999792E-2</v>
      </c>
      <c r="E245" s="29">
        <f>VLOOKUP(VLOOKUP($B245, BTS!$E$2:$F$60, 2, FALSE), Transpose_Avg_msg_adult!$O$1:$AA$52, 3,FALSE )</f>
        <v>3.9180999999999994E-2</v>
      </c>
      <c r="F245" s="29">
        <f>VLOOKUP(VLOOKUP($B245, BTS!$E$2:$F$60, 2, FALSE), Transpose_Avg_msg_adult!$O$1:$AA$52, 4,FALSE )</f>
        <v>4.6379000000000052E-2</v>
      </c>
      <c r="G245" s="29">
        <f>VLOOKUP(VLOOKUP($B245, BTS!$E$2:$F$60, 2, FALSE), Transpose_Avg_msg_adult!$O$1:$AA$52, 5,FALSE )</f>
        <v>4.4467500000000007E-2</v>
      </c>
      <c r="H245" s="29">
        <f>VLOOKUP(VLOOKUP($B245, BTS!$E$2:$F$60, 2, FALSE), Transpose_Avg_msg_adult!$O$1:$AA$52, 6,FALSE )</f>
        <v>5.7598000000000114E-2</v>
      </c>
      <c r="I245" s="29">
        <f>VLOOKUP(VLOOKUP($B245, BTS!$E$2:$F$60, 2, FALSE), Transpose_Avg_msg_adult!$O$1:$AA$52, 7,FALSE )</f>
        <v>4.3912999999999987E-2</v>
      </c>
      <c r="J245" s="29">
        <f>VLOOKUP(VLOOKUP($B245, BTS!$E$2:$F$60, 2, FALSE), Transpose_Avg_msg_adult!$O$1:$AA$52, 8,FALSE )</f>
        <v>5.0807000000000026E-2</v>
      </c>
      <c r="K245" s="29">
        <f>VLOOKUP(VLOOKUP($B245, BTS!$E$2:$F$60, 2, FALSE), Transpose_Avg_msg_adult!$O$1:$AA$52, 9,FALSE )</f>
        <v>5.6776500000000091E-2</v>
      </c>
      <c r="L245" s="29">
        <f>VLOOKUP(VLOOKUP($B245, BTS!$E$2:$F$60, 2, FALSE), Transpose_Avg_msg_adult!$O$1:$AA$52, 10,FALSE )</f>
        <v>4.0683499999999997E-2</v>
      </c>
      <c r="M245" s="29">
        <f>VLOOKUP(VLOOKUP($B245, BTS!$E$2:$F$60, 2, FALSE), Transpose_Avg_msg_adult!$O$1:$AA$52, 11,FALSE )</f>
        <v>5.3021999999999986E-2</v>
      </c>
      <c r="N245" s="29">
        <f>VLOOKUP(VLOOKUP($B245, BTS!$E$2:$F$60, 2, FALSE), Transpose_Avg_msg_adult!$O$1:$AA$52, 12,FALSE )</f>
        <v>5.3857000000000037E-2</v>
      </c>
      <c r="O245" s="111">
        <f>VLOOKUP(VLOOKUP($B245, BTS!$E$2:$F$60, 2, FALSE), Transpose_Avg_msg_adult!$O$1:$AA$52, 13,FALSE )</f>
        <v>5.272050000000001E-2</v>
      </c>
    </row>
    <row r="246" spans="2:15" ht="15.75" hidden="1" outlineLevel="1" thickBot="1" x14ac:dyDescent="0.3">
      <c r="B246" s="30" t="s">
        <v>152</v>
      </c>
      <c r="C246" s="28">
        <f>VLOOKUP(VLOOKUP($B246,VName,2,FALSE), Regression_msg_adult!$J$7:$K$50, 2,FALSE)</f>
        <v>-0.88400000000000001</v>
      </c>
      <c r="D246" s="29">
        <f>VLOOKUP(VLOOKUP($B246, BTS!$E$2:$F$60, 2, FALSE), Transpose_Avg_msg_adult!$O$1:$AA$52, 2,FALSE )</f>
        <v>0.14166750000000039</v>
      </c>
      <c r="E246" s="29">
        <f>VLOOKUP(VLOOKUP($B246, BTS!$E$2:$F$60, 2, FALSE), Transpose_Avg_msg_adult!$O$1:$AA$52, 3,FALSE )</f>
        <v>0.34721800000000019</v>
      </c>
      <c r="F246" s="29">
        <f>VLOOKUP(VLOOKUP($B246, BTS!$E$2:$F$60, 2, FALSE), Transpose_Avg_msg_adult!$O$1:$AA$52, 4,FALSE )</f>
        <v>0.23781400000000011</v>
      </c>
      <c r="G246" s="29">
        <f>VLOOKUP(VLOOKUP($B246, BTS!$E$2:$F$60, 2, FALSE), Transpose_Avg_msg_adult!$O$1:$AA$52, 5,FALSE )</f>
        <v>0.25160450000000001</v>
      </c>
      <c r="H246" s="29">
        <f>VLOOKUP(VLOOKUP($B246, BTS!$E$2:$F$60, 2, FALSE), Transpose_Avg_msg_adult!$O$1:$AA$52, 6,FALSE )</f>
        <v>8.6516500000000052E-2</v>
      </c>
      <c r="I246" s="29">
        <f>VLOOKUP(VLOOKUP($B246, BTS!$E$2:$F$60, 2, FALSE), Transpose_Avg_msg_adult!$O$1:$AA$52, 7,FALSE )</f>
        <v>0.17956249999999996</v>
      </c>
      <c r="J246" s="29">
        <f>VLOOKUP(VLOOKUP($B246, BTS!$E$2:$F$60, 2, FALSE), Transpose_Avg_msg_adult!$O$1:$AA$52, 8,FALSE )</f>
        <v>0.15111099999999991</v>
      </c>
      <c r="K246" s="29">
        <f>VLOOKUP(VLOOKUP($B246, BTS!$E$2:$F$60, 2, FALSE), Transpose_Avg_msg_adult!$O$1:$AA$52, 9,FALSE )</f>
        <v>0.16233749999999966</v>
      </c>
      <c r="L246" s="29">
        <f>VLOOKUP(VLOOKUP($B246, BTS!$E$2:$F$60, 2, FALSE), Transpose_Avg_msg_adult!$O$1:$AA$52, 10,FALSE )</f>
        <v>0.29310449999999993</v>
      </c>
      <c r="M246" s="29">
        <f>VLOOKUP(VLOOKUP($B246, BTS!$E$2:$F$60, 2, FALSE), Transpose_Avg_msg_adult!$O$1:$AA$52, 11,FALSE )</f>
        <v>0.17699400000000004</v>
      </c>
      <c r="N246" s="29">
        <f>VLOOKUP(VLOOKUP($B246, BTS!$E$2:$F$60, 2, FALSE), Transpose_Avg_msg_adult!$O$1:$AA$52, 12,FALSE )</f>
        <v>0.21559099999999995</v>
      </c>
      <c r="O246" s="111">
        <f>VLOOKUP(VLOOKUP($B246, BTS!$E$2:$F$60, 2, FALSE), Transpose_Avg_msg_adult!$O$1:$AA$52, 13,FALSE )</f>
        <v>8.9380500000000002E-2</v>
      </c>
    </row>
    <row r="247" spans="2:15" ht="15.75" hidden="1" outlineLevel="1" thickBot="1" x14ac:dyDescent="0.3">
      <c r="B247" s="30" t="s">
        <v>153</v>
      </c>
      <c r="C247" s="28">
        <f>VLOOKUP(VLOOKUP($B247,VName,2,FALSE), Regression_msg_adult!$J$7:$K$50, 2,FALSE)</f>
        <v>-5.8159999999999998</v>
      </c>
      <c r="D247" s="29">
        <f>VLOOKUP(VLOOKUP($B247, BTS!$E$2:$F$60, 2, FALSE), Transpose_Avg_msg_adult!$O$1:$AA$52, 2,FALSE )</f>
        <v>7.448999999999999E-3</v>
      </c>
      <c r="E247" s="29">
        <f>VLOOKUP(VLOOKUP($B247, BTS!$E$2:$F$60, 2, FALSE), Transpose_Avg_msg_adult!$O$1:$AA$52, 3,FALSE )</f>
        <v>8.1715000000000138E-3</v>
      </c>
      <c r="F247" s="29">
        <f>VLOOKUP(VLOOKUP($B247, BTS!$E$2:$F$60, 2, FALSE), Transpose_Avg_msg_adult!$O$1:$AA$52, 4,FALSE )</f>
        <v>1.0213499999999999E-2</v>
      </c>
      <c r="G247" s="29">
        <f>VLOOKUP(VLOOKUP($B247, BTS!$E$2:$F$60, 2, FALSE), Transpose_Avg_msg_adult!$O$1:$AA$52, 5,FALSE )</f>
        <v>8.6455000000000004E-3</v>
      </c>
      <c r="H247" s="29">
        <f>VLOOKUP(VLOOKUP($B247, BTS!$E$2:$F$60, 2, FALSE), Transpose_Avg_msg_adult!$O$1:$AA$52, 6,FALSE )</f>
        <v>9.1184999999999877E-3</v>
      </c>
      <c r="I247" s="29">
        <f>VLOOKUP(VLOOKUP($B247, BTS!$E$2:$F$60, 2, FALSE), Transpose_Avg_msg_adult!$O$1:$AA$52, 7,FALSE )</f>
        <v>9.1800000000000007E-3</v>
      </c>
      <c r="J247" s="29">
        <f>VLOOKUP(VLOOKUP($B247, BTS!$E$2:$F$60, 2, FALSE), Transpose_Avg_msg_adult!$O$1:$AA$52, 8,FALSE )</f>
        <v>1.1161500000000003E-2</v>
      </c>
      <c r="K247" s="29">
        <f>VLOOKUP(VLOOKUP($B247, BTS!$E$2:$F$60, 2, FALSE), Transpose_Avg_msg_adult!$O$1:$AA$52, 9,FALSE )</f>
        <v>1.0711500000000014E-2</v>
      </c>
      <c r="L247" s="29">
        <f>VLOOKUP(VLOOKUP($B247, BTS!$E$2:$F$60, 2, FALSE), Transpose_Avg_msg_adult!$O$1:$AA$52, 10,FALSE )</f>
        <v>6.631999999999999E-3</v>
      </c>
      <c r="M247" s="29">
        <f>VLOOKUP(VLOOKUP($B247, BTS!$E$2:$F$60, 2, FALSE), Transpose_Avg_msg_adult!$O$1:$AA$52, 11,FALSE )</f>
        <v>5.8450000000000012E-3</v>
      </c>
      <c r="N247" s="29">
        <f>VLOOKUP(VLOOKUP($B247, BTS!$E$2:$F$60, 2, FALSE), Transpose_Avg_msg_adult!$O$1:$AA$52, 12,FALSE )</f>
        <v>1.0557999999999994E-2</v>
      </c>
      <c r="O247" s="111">
        <f>VLOOKUP(VLOOKUP($B247, BTS!$E$2:$F$60, 2, FALSE), Transpose_Avg_msg_adult!$O$1:$AA$52, 13,FALSE )</f>
        <v>1.3221999999999998E-2</v>
      </c>
    </row>
    <row r="248" spans="2:15" ht="15.75" hidden="1" outlineLevel="1" thickBot="1" x14ac:dyDescent="0.3">
      <c r="B248" s="30" t="s">
        <v>154</v>
      </c>
      <c r="C248" s="28">
        <f>VLOOKUP(VLOOKUP($B248,VName,2,FALSE), Regression_msg_adult!$J$7:$K$50, 2,FALSE)</f>
        <v>-6.0359999999999996</v>
      </c>
      <c r="D248" s="29">
        <f>VLOOKUP(VLOOKUP($B248, BTS!$E$2:$F$60, 2, FALSE), Transpose_Avg_msg_adult!$O$1:$AA$52, 2,FALSE )</f>
        <v>3.2466999999999947E-2</v>
      </c>
      <c r="E248" s="29">
        <f>VLOOKUP(VLOOKUP($B248, BTS!$E$2:$F$60, 2, FALSE), Transpose_Avg_msg_adult!$O$1:$AA$52, 3,FALSE )</f>
        <v>2.9232000000000008E-2</v>
      </c>
      <c r="F248" s="29">
        <f>VLOOKUP(VLOOKUP($B248, BTS!$E$2:$F$60, 2, FALSE), Transpose_Avg_msg_adult!$O$1:$AA$52, 4,FALSE )</f>
        <v>4.2667500000000025E-2</v>
      </c>
      <c r="G248" s="29">
        <f>VLOOKUP(VLOOKUP($B248, BTS!$E$2:$F$60, 2, FALSE), Transpose_Avg_msg_adult!$O$1:$AA$52, 5,FALSE )</f>
        <v>3.177350000000001E-2</v>
      </c>
      <c r="H248" s="29">
        <f>VLOOKUP(VLOOKUP($B248, BTS!$E$2:$F$60, 2, FALSE), Transpose_Avg_msg_adult!$O$1:$AA$52, 6,FALSE )</f>
        <v>6.3808999999999949E-2</v>
      </c>
      <c r="I248" s="29">
        <f>VLOOKUP(VLOOKUP($B248, BTS!$E$2:$F$60, 2, FALSE), Transpose_Avg_msg_adult!$O$1:$AA$52, 7,FALSE )</f>
        <v>3.7838499999999997E-2</v>
      </c>
      <c r="J248" s="29">
        <f>VLOOKUP(VLOOKUP($B248, BTS!$E$2:$F$60, 2, FALSE), Transpose_Avg_msg_adult!$O$1:$AA$52, 8,FALSE )</f>
        <v>3.6959999999999993E-2</v>
      </c>
      <c r="K248" s="29">
        <f>VLOOKUP(VLOOKUP($B248, BTS!$E$2:$F$60, 2, FALSE), Transpose_Avg_msg_adult!$O$1:$AA$52, 9,FALSE )</f>
        <v>3.1727000000000012E-2</v>
      </c>
      <c r="L248" s="29">
        <f>VLOOKUP(VLOOKUP($B248, BTS!$E$2:$F$60, 2, FALSE), Transpose_Avg_msg_adult!$O$1:$AA$52, 10,FALSE )</f>
        <v>2.6024500000000002E-2</v>
      </c>
      <c r="M248" s="29">
        <f>VLOOKUP(VLOOKUP($B248, BTS!$E$2:$F$60, 2, FALSE), Transpose_Avg_msg_adult!$O$1:$AA$52, 11,FALSE )</f>
        <v>4.1787499999999991E-2</v>
      </c>
      <c r="N248" s="29">
        <f>VLOOKUP(VLOOKUP($B248, BTS!$E$2:$F$60, 2, FALSE), Transpose_Avg_msg_adult!$O$1:$AA$52, 12,FALSE )</f>
        <v>3.2702499999999995E-2</v>
      </c>
      <c r="O248" s="111">
        <f>VLOOKUP(VLOOKUP($B248, BTS!$E$2:$F$60, 2, FALSE), Transpose_Avg_msg_adult!$O$1:$AA$52, 13,FALSE )</f>
        <v>6.1026499999999997E-2</v>
      </c>
    </row>
    <row r="249" spans="2:15" ht="15.75" hidden="1" outlineLevel="1" thickBot="1" x14ac:dyDescent="0.3">
      <c r="B249" s="30" t="s">
        <v>155</v>
      </c>
      <c r="C249" s="28">
        <f>VLOOKUP(VLOOKUP($B249,VName,2,FALSE), Regression_msg_adult!$J$7:$K$50, 2,FALSE)</f>
        <v>7.359</v>
      </c>
      <c r="D249" s="29">
        <f>VLOOKUP(VLOOKUP($B249, BTS!$E$2:$F$60, 2, FALSE), Transpose_Avg_msg_adult!$O$1:$AA$52, 2,FALSE )</f>
        <v>9.3280999999999795E-2</v>
      </c>
      <c r="E249" s="29">
        <f>VLOOKUP(VLOOKUP($B249, BTS!$E$2:$F$60, 2, FALSE), Transpose_Avg_msg_adult!$O$1:$AA$52, 3,FALSE )</f>
        <v>7.823749999999996E-2</v>
      </c>
      <c r="F249" s="29">
        <f>VLOOKUP(VLOOKUP($B249, BTS!$E$2:$F$60, 2, FALSE), Transpose_Avg_msg_adult!$O$1:$AA$52, 4,FALSE )</f>
        <v>8.7027500000000035E-2</v>
      </c>
      <c r="G249" s="29">
        <f>VLOOKUP(VLOOKUP($B249, BTS!$E$2:$F$60, 2, FALSE), Transpose_Avg_msg_adult!$O$1:$AA$52, 5,FALSE )</f>
        <v>7.0604999999999918E-2</v>
      </c>
      <c r="H249" s="29">
        <f>VLOOKUP(VLOOKUP($B249, BTS!$E$2:$F$60, 2, FALSE), Transpose_Avg_msg_adult!$O$1:$AA$52, 6,FALSE )</f>
        <v>0.13587099999999994</v>
      </c>
      <c r="I249" s="29">
        <f>VLOOKUP(VLOOKUP($B249, BTS!$E$2:$F$60, 2, FALSE), Transpose_Avg_msg_adult!$O$1:$AA$52, 7,FALSE )</f>
        <v>7.6680999999999999E-2</v>
      </c>
      <c r="J249" s="29">
        <f>VLOOKUP(VLOOKUP($B249, BTS!$E$2:$F$60, 2, FALSE), Transpose_Avg_msg_adult!$O$1:$AA$52, 8,FALSE )</f>
        <v>5.5844000000000005E-2</v>
      </c>
      <c r="K249" s="29">
        <f>VLOOKUP(VLOOKUP($B249, BTS!$E$2:$F$60, 2, FALSE), Transpose_Avg_msg_adult!$O$1:$AA$52, 9,FALSE )</f>
        <v>7.6544500000000015E-2</v>
      </c>
      <c r="L249" s="29">
        <f>VLOOKUP(VLOOKUP($B249, BTS!$E$2:$F$60, 2, FALSE), Transpose_Avg_msg_adult!$O$1:$AA$52, 10,FALSE )</f>
        <v>8.4615500000000066E-2</v>
      </c>
      <c r="M249" s="29">
        <f>VLOOKUP(VLOOKUP($B249, BTS!$E$2:$F$60, 2, FALSE), Transpose_Avg_msg_adult!$O$1:$AA$52, 11,FALSE )</f>
        <v>8.705750000000001E-2</v>
      </c>
      <c r="N249" s="29">
        <f>VLOOKUP(VLOOKUP($B249, BTS!$E$2:$F$60, 2, FALSE), Transpose_Avg_msg_adult!$O$1:$AA$52, 12,FALSE )</f>
        <v>0.10350949999999995</v>
      </c>
      <c r="O249" s="111">
        <f>VLOOKUP(VLOOKUP($B249, BTS!$E$2:$F$60, 2, FALSE), Transpose_Avg_msg_adult!$O$1:$AA$52, 13,FALSE )</f>
        <v>0.18090400000000004</v>
      </c>
    </row>
    <row r="250" spans="2:15" ht="15.75" hidden="1" outlineLevel="1" thickBot="1" x14ac:dyDescent="0.3">
      <c r="B250" s="30" t="s">
        <v>156</v>
      </c>
      <c r="C250" s="28">
        <f>VLOOKUP(VLOOKUP($B250,VName,2,FALSE), Regression_msg_adult!$J$7:$K$50, 2,FALSE)</f>
        <v>1.8049999999999999</v>
      </c>
      <c r="D250" s="29">
        <f>VLOOKUP(VLOOKUP($B250, BTS!$E$2:$F$60, 2, FALSE), Transpose_Avg_msg_adult!$O$1:$AA$52, 2,FALSE )</f>
        <v>0.2307164999999998</v>
      </c>
      <c r="E250" s="29">
        <f>VLOOKUP(VLOOKUP($B250, BTS!$E$2:$F$60, 2, FALSE), Transpose_Avg_msg_adult!$O$1:$AA$52, 3,FALSE )</f>
        <v>0.19194600000000017</v>
      </c>
      <c r="F250" s="29">
        <f>VLOOKUP(VLOOKUP($B250, BTS!$E$2:$F$60, 2, FALSE), Transpose_Avg_msg_adult!$O$1:$AA$52, 4,FALSE )</f>
        <v>0.2151214999999998</v>
      </c>
      <c r="G250" s="29">
        <f>VLOOKUP(VLOOKUP($B250, BTS!$E$2:$F$60, 2, FALSE), Transpose_Avg_msg_adult!$O$1:$AA$52, 5,FALSE )</f>
        <v>0.23730249999999986</v>
      </c>
      <c r="H250" s="29">
        <f>VLOOKUP(VLOOKUP($B250, BTS!$E$2:$F$60, 2, FALSE), Transpose_Avg_msg_adult!$O$1:$AA$52, 6,FALSE )</f>
        <v>0.18793899999999972</v>
      </c>
      <c r="I250" s="29">
        <f>VLOOKUP(VLOOKUP($B250, BTS!$E$2:$F$60, 2, FALSE), Transpose_Avg_msg_adult!$O$1:$AA$52, 7,FALSE )</f>
        <v>0.29991249999999992</v>
      </c>
      <c r="J250" s="29">
        <f>VLOOKUP(VLOOKUP($B250, BTS!$E$2:$F$60, 2, FALSE), Transpose_Avg_msg_adult!$O$1:$AA$52, 8,FALSE )</f>
        <v>0.26063000000000003</v>
      </c>
      <c r="K250" s="29">
        <f>VLOOKUP(VLOOKUP($B250, BTS!$E$2:$F$60, 2, FALSE), Transpose_Avg_msg_adult!$O$1:$AA$52, 9,FALSE )</f>
        <v>0.27216300000000043</v>
      </c>
      <c r="L250" s="29">
        <f>VLOOKUP(VLOOKUP($B250, BTS!$E$2:$F$60, 2, FALSE), Transpose_Avg_msg_adult!$O$1:$AA$52, 10,FALSE )</f>
        <v>0.18344700000000008</v>
      </c>
      <c r="M250" s="29">
        <f>VLOOKUP(VLOOKUP($B250, BTS!$E$2:$F$60, 2, FALSE), Transpose_Avg_msg_adult!$O$1:$AA$52, 11,FALSE )</f>
        <v>0.21091100000000013</v>
      </c>
      <c r="N250" s="29">
        <f>VLOOKUP(VLOOKUP($B250, BTS!$E$2:$F$60, 2, FALSE), Transpose_Avg_msg_adult!$O$1:$AA$52, 12,FALSE )</f>
        <v>0.22402799999999992</v>
      </c>
      <c r="O250" s="111">
        <f>VLOOKUP(VLOOKUP($B250, BTS!$E$2:$F$60, 2, FALSE), Transpose_Avg_msg_adult!$O$1:$AA$52, 13,FALSE )</f>
        <v>0.23824450000000003</v>
      </c>
    </row>
    <row r="251" spans="2:15" ht="15.75" hidden="1" outlineLevel="1" thickBot="1" x14ac:dyDescent="0.3">
      <c r="B251" s="30" t="s">
        <v>157</v>
      </c>
      <c r="C251" s="28">
        <f>VLOOKUP(VLOOKUP($B251,VName,2,FALSE), Regression_msg_adult!$J$7:$K$50, 2,FALSE)</f>
        <v>-0.501</v>
      </c>
      <c r="D251" s="29">
        <f>VLOOKUP(VLOOKUP($B251, BTS!$E$2:$F$60, 2, FALSE), Transpose_Avg_msg_adult!$O$1:$AA$52, 2,FALSE )</f>
        <v>0.12511950000000016</v>
      </c>
      <c r="E251" s="29">
        <f>VLOOKUP(VLOOKUP($B251, BTS!$E$2:$F$60, 2, FALSE), Transpose_Avg_msg_adult!$O$1:$AA$52, 3,FALSE )</f>
        <v>8.074950000000003E-2</v>
      </c>
      <c r="F251" s="29">
        <f>VLOOKUP(VLOOKUP($B251, BTS!$E$2:$F$60, 2, FALSE), Transpose_Avg_msg_adult!$O$1:$AA$52, 4,FALSE )</f>
        <v>9.1305000000000122E-2</v>
      </c>
      <c r="G251" s="29">
        <f>VLOOKUP(VLOOKUP($B251, BTS!$E$2:$F$60, 2, FALSE), Transpose_Avg_msg_adult!$O$1:$AA$52, 5,FALSE )</f>
        <v>0.10290599999999997</v>
      </c>
      <c r="H251" s="29">
        <f>VLOOKUP(VLOOKUP($B251, BTS!$E$2:$F$60, 2, FALSE), Transpose_Avg_msg_adult!$O$1:$AA$52, 6,FALSE )</f>
        <v>0.11792549999999991</v>
      </c>
      <c r="I251" s="29">
        <f>VLOOKUP(VLOOKUP($B251, BTS!$E$2:$F$60, 2, FALSE), Transpose_Avg_msg_adult!$O$1:$AA$52, 7,FALSE )</f>
        <v>0.10865600000000003</v>
      </c>
      <c r="J251" s="29">
        <f>VLOOKUP(VLOOKUP($B251, BTS!$E$2:$F$60, 2, FALSE), Transpose_Avg_msg_adult!$O$1:$AA$52, 8,FALSE )</f>
        <v>0.10854849999999996</v>
      </c>
      <c r="K251" s="29">
        <f>VLOOKUP(VLOOKUP($B251, BTS!$E$2:$F$60, 2, FALSE), Transpose_Avg_msg_adult!$O$1:$AA$52, 9,FALSE )</f>
        <v>0.12101949999999964</v>
      </c>
      <c r="L251" s="29">
        <f>VLOOKUP(VLOOKUP($B251, BTS!$E$2:$F$60, 2, FALSE), Transpose_Avg_msg_adult!$O$1:$AA$52, 10,FALSE )</f>
        <v>9.8885000000000056E-2</v>
      </c>
      <c r="M251" s="29">
        <f>VLOOKUP(VLOOKUP($B251, BTS!$E$2:$F$60, 2, FALSE), Transpose_Avg_msg_adult!$O$1:$AA$52, 11,FALSE )</f>
        <v>0.11986049999999998</v>
      </c>
      <c r="N251" s="29">
        <f>VLOOKUP(VLOOKUP($B251, BTS!$E$2:$F$60, 2, FALSE), Transpose_Avg_msg_adult!$O$1:$AA$52, 12,FALSE )</f>
        <v>9.8530000000000062E-2</v>
      </c>
      <c r="O251" s="111">
        <f>VLOOKUP(VLOOKUP($B251, BTS!$E$2:$F$60, 2, FALSE), Transpose_Avg_msg_adult!$O$1:$AA$52, 13,FALSE )</f>
        <v>8.9564999999999978E-2</v>
      </c>
    </row>
    <row r="252" spans="2:15" ht="15.75" hidden="1" outlineLevel="1" thickBot="1" x14ac:dyDescent="0.3">
      <c r="B252" s="30" t="s">
        <v>158</v>
      </c>
      <c r="C252" s="28">
        <f>VLOOKUP(VLOOKUP($B252,VName,2,FALSE), Regression_msg_adult!$J$7:$K$50, 2,FALSE)</f>
        <v>-14.68</v>
      </c>
      <c r="D252" s="29">
        <f>VLOOKUP(VLOOKUP($B252, BTS!$E$2:$F$60, 2, FALSE), Transpose_Avg_msg_adult!$O$1:$AA$52, 2,FALSE )</f>
        <v>3.7746500000000016E-2</v>
      </c>
      <c r="E252" s="29">
        <f>VLOOKUP(VLOOKUP($B252, BTS!$E$2:$F$60, 2, FALSE), Transpose_Avg_msg_adult!$O$1:$AA$52, 3,FALSE )</f>
        <v>2.6180499999999975E-2</v>
      </c>
      <c r="F252" s="29">
        <f>VLOOKUP(VLOOKUP($B252, BTS!$E$2:$F$60, 2, FALSE), Transpose_Avg_msg_adult!$O$1:$AA$52, 4,FALSE )</f>
        <v>2.9975499999999981E-2</v>
      </c>
      <c r="G252" s="29">
        <f>VLOOKUP(VLOOKUP($B252, BTS!$E$2:$F$60, 2, FALSE), Transpose_Avg_msg_adult!$O$1:$AA$52, 5,FALSE )</f>
        <v>2.7542500000000011E-2</v>
      </c>
      <c r="H252" s="29">
        <f>VLOOKUP(VLOOKUP($B252, BTS!$E$2:$F$60, 2, FALSE), Transpose_Avg_msg_adult!$O$1:$AA$52, 6,FALSE )</f>
        <v>2.7607000000000013E-2</v>
      </c>
      <c r="I252" s="29">
        <f>VLOOKUP(VLOOKUP($B252, BTS!$E$2:$F$60, 2, FALSE), Transpose_Avg_msg_adult!$O$1:$AA$52, 7,FALSE )</f>
        <v>2.8133999999999992E-2</v>
      </c>
      <c r="J252" s="29">
        <f>VLOOKUP(VLOOKUP($B252, BTS!$E$2:$F$60, 2, FALSE), Transpose_Avg_msg_adult!$O$1:$AA$52, 8,FALSE )</f>
        <v>2.8128999999999987E-2</v>
      </c>
      <c r="K252" s="29">
        <f>VLOOKUP(VLOOKUP($B252, BTS!$E$2:$F$60, 2, FALSE), Transpose_Avg_msg_adult!$O$1:$AA$52, 9,FALSE )</f>
        <v>2.493600000000001E-2</v>
      </c>
      <c r="L252" s="29">
        <f>VLOOKUP(VLOOKUP($B252, BTS!$E$2:$F$60, 2, FALSE), Transpose_Avg_msg_adult!$O$1:$AA$52, 10,FALSE )</f>
        <v>2.0824999999999989E-2</v>
      </c>
      <c r="M252" s="29">
        <f>VLOOKUP(VLOOKUP($B252, BTS!$E$2:$F$60, 2, FALSE), Transpose_Avg_msg_adult!$O$1:$AA$52, 11,FALSE )</f>
        <v>2.4394000000000006E-2</v>
      </c>
      <c r="N252" s="29">
        <f>VLOOKUP(VLOOKUP($B252, BTS!$E$2:$F$60, 2, FALSE), Transpose_Avg_msg_adult!$O$1:$AA$52, 12,FALSE )</f>
        <v>2.8939500000000007E-2</v>
      </c>
      <c r="O252" s="111">
        <f>VLOOKUP(VLOOKUP($B252, BTS!$E$2:$F$60, 2, FALSE), Transpose_Avg_msg_adult!$O$1:$AA$52, 13,FALSE )</f>
        <v>3.1329999999999997E-2</v>
      </c>
    </row>
    <row r="253" spans="2:15" ht="15.75" hidden="1" outlineLevel="1" thickBot="1" x14ac:dyDescent="0.3">
      <c r="B253" s="56" t="s">
        <v>159</v>
      </c>
      <c r="C253" s="28">
        <f>VLOOKUP(VLOOKUP($B253,VName,2,FALSE), Regression_msg_adult!$J$7:$K$50, 2,FALSE)</f>
        <v>-4.6109999999999998</v>
      </c>
      <c r="D253" s="29">
        <f>VLOOKUP(VLOOKUP($B253, BTS!$E$2:$F$60, 2, FALSE), Transpose_Avg_msg_adult!$O$1:$AA$52, 2,FALSE )</f>
        <v>0.21196550000000064</v>
      </c>
      <c r="E253" s="29">
        <f>VLOOKUP(VLOOKUP($B253, BTS!$E$2:$F$60, 2, FALSE), Transpose_Avg_msg_adult!$O$1:$AA$52, 3,FALSE )</f>
        <v>0.16758950000000017</v>
      </c>
      <c r="F253" s="29">
        <f>VLOOKUP(VLOOKUP($B253, BTS!$E$2:$F$60, 2, FALSE), Transpose_Avg_msg_adult!$O$1:$AA$52, 4,FALSE )</f>
        <v>0.20098299999999994</v>
      </c>
      <c r="G253" s="29">
        <f>VLOOKUP(VLOOKUP($B253, BTS!$E$2:$F$60, 2, FALSE), Transpose_Avg_msg_adult!$O$1:$AA$52, 5,FALSE )</f>
        <v>0.16578999999999997</v>
      </c>
      <c r="H253" s="29">
        <f>VLOOKUP(VLOOKUP($B253, BTS!$E$2:$F$60, 2, FALSE), Transpose_Avg_msg_adult!$O$1:$AA$52, 6,FALSE )</f>
        <v>0.27033549999999973</v>
      </c>
      <c r="I253" s="29">
        <f>VLOOKUP(VLOOKUP($B253, BTS!$E$2:$F$60, 2, FALSE), Transpose_Avg_msg_adult!$O$1:$AA$52, 7,FALSE )</f>
        <v>0.19221749999999996</v>
      </c>
      <c r="J253" s="29">
        <f>VLOOKUP(VLOOKUP($B253, BTS!$E$2:$F$60, 2, FALSE), Transpose_Avg_msg_adult!$O$1:$AA$52, 8,FALSE )</f>
        <v>0.21108300000000008</v>
      </c>
      <c r="K253" s="29">
        <f>VLOOKUP(VLOOKUP($B253, BTS!$E$2:$F$60, 2, FALSE), Transpose_Avg_msg_adult!$O$1:$AA$52, 9,FALSE )</f>
        <v>0.15616000000000008</v>
      </c>
      <c r="L253" s="29">
        <f>VLOOKUP(VLOOKUP($B253, BTS!$E$2:$F$60, 2, FALSE), Transpose_Avg_msg_adult!$O$1:$AA$52, 10,FALSE )</f>
        <v>0.19416250000000002</v>
      </c>
      <c r="M253" s="29">
        <f>VLOOKUP(VLOOKUP($B253, BTS!$E$2:$F$60, 2, FALSE), Transpose_Avg_msg_adult!$O$1:$AA$52, 11,FALSE )</f>
        <v>0.2553850000000002</v>
      </c>
      <c r="N253" s="29">
        <f>VLOOKUP(VLOOKUP($B253, BTS!$E$2:$F$60, 2, FALSE), Transpose_Avg_msg_adult!$O$1:$AA$52, 12,FALSE )</f>
        <v>0.20520000000000013</v>
      </c>
      <c r="O253" s="111">
        <f>VLOOKUP(VLOOKUP($B253, BTS!$E$2:$F$60, 2, FALSE), Transpose_Avg_msg_adult!$O$1:$AA$52, 13,FALSE )</f>
        <v>0.19629499999999994</v>
      </c>
    </row>
    <row r="254" spans="2:15" ht="15.75" hidden="1" outlineLevel="1" thickBot="1" x14ac:dyDescent="0.3">
      <c r="B254" s="33" t="s">
        <v>160</v>
      </c>
      <c r="C254" s="28">
        <f>VLOOKUP(VLOOKUP($B254,VName,2,FALSE), Regression_msg_adult!$J$7:$K$50, 2,FALSE)</f>
        <v>-7.5410000000000004</v>
      </c>
      <c r="D254" s="29">
        <f>VLOOKUP(VLOOKUP($B254, BTS!$E$2:$F$60, 2, FALSE), Transpose_Avg_msg_adult!$O$1:$AA$52, 2,FALSE )</f>
        <v>4.6452999999999856E-2</v>
      </c>
      <c r="E254" s="29">
        <f>VLOOKUP(VLOOKUP($B254, BTS!$E$2:$F$60, 2, FALSE), Transpose_Avg_msg_adult!$O$1:$AA$52, 3,FALSE )</f>
        <v>2.7283499999999968E-2</v>
      </c>
      <c r="F254" s="29">
        <f>VLOOKUP(VLOOKUP($B254, BTS!$E$2:$F$60, 2, FALSE), Transpose_Avg_msg_adult!$O$1:$AA$52, 4,FALSE )</f>
        <v>3.1737000000000015E-2</v>
      </c>
      <c r="G254" s="29">
        <f>VLOOKUP(VLOOKUP($B254, BTS!$E$2:$F$60, 2, FALSE), Transpose_Avg_msg_adult!$O$1:$AA$52, 5,FALSE )</f>
        <v>4.5694000000000012E-2</v>
      </c>
      <c r="H254" s="29">
        <f>VLOOKUP(VLOOKUP($B254, BTS!$E$2:$F$60, 2, FALSE), Transpose_Avg_msg_adult!$O$1:$AA$52, 6,FALSE )</f>
        <v>3.6021000000000011E-2</v>
      </c>
      <c r="I254" s="29">
        <f>VLOOKUP(VLOOKUP($B254, BTS!$E$2:$F$60, 2, FALSE), Transpose_Avg_msg_adult!$O$1:$AA$52, 7,FALSE )</f>
        <v>4.7107499999999997E-2</v>
      </c>
      <c r="J254" s="29">
        <f>VLOOKUP(VLOOKUP($B254, BTS!$E$2:$F$60, 2, FALSE), Transpose_Avg_msg_adult!$O$1:$AA$52, 8,FALSE )</f>
        <v>7.0511500000000019E-2</v>
      </c>
      <c r="K254" s="29">
        <f>VLOOKUP(VLOOKUP($B254, BTS!$E$2:$F$60, 2, FALSE), Transpose_Avg_msg_adult!$O$1:$AA$52, 9,FALSE )</f>
        <v>7.761549999999999E-2</v>
      </c>
      <c r="L254" s="29">
        <f>VLOOKUP(VLOOKUP($B254, BTS!$E$2:$F$60, 2, FALSE), Transpose_Avg_msg_adult!$O$1:$AA$52, 10,FALSE )</f>
        <v>4.2019000000000015E-2</v>
      </c>
      <c r="M254" s="29">
        <f>VLOOKUP(VLOOKUP($B254, BTS!$E$2:$F$60, 2, FALSE), Transpose_Avg_msg_adult!$O$1:$AA$52, 11,FALSE )</f>
        <v>4.6794999999999996E-2</v>
      </c>
      <c r="N254" s="29">
        <f>VLOOKUP(VLOOKUP($B254, BTS!$E$2:$F$60, 2, FALSE), Transpose_Avg_msg_adult!$O$1:$AA$52, 12,FALSE )</f>
        <v>3.5530000000000034E-2</v>
      </c>
      <c r="O254" s="111">
        <f>VLOOKUP(VLOOKUP($B254, BTS!$E$2:$F$60, 2, FALSE), Transpose_Avg_msg_adult!$O$1:$AA$52, 13,FALSE )</f>
        <v>4.6053000000000011E-2</v>
      </c>
    </row>
    <row r="255" spans="2:15" ht="15.75" hidden="1" outlineLevel="1" thickBot="1" x14ac:dyDescent="0.3">
      <c r="B255" s="57" t="s">
        <v>161</v>
      </c>
      <c r="C255" s="28">
        <f>VLOOKUP(VLOOKUP($B255,VName,2,FALSE), Regression_msg_adult!$J$7:$K$50, 2,FALSE)</f>
        <v>0.63300000000000001</v>
      </c>
      <c r="D255" s="29">
        <f>VLOOKUP(VLOOKUP($B255, BTS!$E$2:$F$60, 2, FALSE), Transpose_Avg_msg_adult!$O$1:$AA$52, 2,FALSE )</f>
        <v>4.0040499999999937E-2</v>
      </c>
      <c r="E255" s="29">
        <f>VLOOKUP(VLOOKUP($B255, BTS!$E$2:$F$60, 2, FALSE), Transpose_Avg_msg_adult!$O$1:$AA$52, 3,FALSE )</f>
        <v>2.8676500000000042E-2</v>
      </c>
      <c r="F255" s="29">
        <f>VLOOKUP(VLOOKUP($B255, BTS!$E$2:$F$60, 2, FALSE), Transpose_Avg_msg_adult!$O$1:$AA$52, 4,FALSE )</f>
        <v>2.5836500000000012E-2</v>
      </c>
      <c r="G255" s="29">
        <f>VLOOKUP(VLOOKUP($B255, BTS!$E$2:$F$60, 2, FALSE), Transpose_Avg_msg_adult!$O$1:$AA$52, 5,FALSE )</f>
        <v>3.0158499999999984E-2</v>
      </c>
      <c r="H255" s="29">
        <f>VLOOKUP(VLOOKUP($B255, BTS!$E$2:$F$60, 2, FALSE), Transpose_Avg_msg_adult!$O$1:$AA$52, 6,FALSE )</f>
        <v>2.2673499999999978E-2</v>
      </c>
      <c r="I255" s="29">
        <f>VLOOKUP(VLOOKUP($B255, BTS!$E$2:$F$60, 2, FALSE), Transpose_Avg_msg_adult!$O$1:$AA$52, 7,FALSE )</f>
        <v>2.9659000000000026E-2</v>
      </c>
      <c r="J255" s="29">
        <f>VLOOKUP(VLOOKUP($B255, BTS!$E$2:$F$60, 2, FALSE), Transpose_Avg_msg_adult!$O$1:$AA$52, 8,FALSE )</f>
        <v>3.2273999999999969E-2</v>
      </c>
      <c r="K255" s="29">
        <f>VLOOKUP(VLOOKUP($B255, BTS!$E$2:$F$60, 2, FALSE), Transpose_Avg_msg_adult!$O$1:$AA$52, 9,FALSE )</f>
        <v>2.7420499999999955E-2</v>
      </c>
      <c r="L255" s="29">
        <f>VLOOKUP(VLOOKUP($B255, BTS!$E$2:$F$60, 2, FALSE), Transpose_Avg_msg_adult!$O$1:$AA$52, 10,FALSE )</f>
        <v>2.4814000000000003E-2</v>
      </c>
      <c r="M255" s="29">
        <f>VLOOKUP(VLOOKUP($B255, BTS!$E$2:$F$60, 2, FALSE), Transpose_Avg_msg_adult!$O$1:$AA$52, 11,FALSE )</f>
        <v>2.4882500000000005E-2</v>
      </c>
      <c r="N255" s="29">
        <f>VLOOKUP(VLOOKUP($B255, BTS!$E$2:$F$60, 2, FALSE), Transpose_Avg_msg_adult!$O$1:$AA$52, 12,FALSE )</f>
        <v>2.5515000000000024E-2</v>
      </c>
      <c r="O255" s="111">
        <f>VLOOKUP(VLOOKUP($B255, BTS!$E$2:$F$60, 2, FALSE), Transpose_Avg_msg_adult!$O$1:$AA$52, 13,FALSE )</f>
        <v>3.0086499999999999E-2</v>
      </c>
    </row>
    <row r="256" spans="2:15" hidden="1" outlineLevel="1" x14ac:dyDescent="0.25">
      <c r="B256" s="34" t="s">
        <v>163</v>
      </c>
      <c r="C256" s="35"/>
      <c r="D256" s="93">
        <f>VLOOKUP(INDEX(BTS!$A$3:$A$14, MATCH(D$11, BTS!$C$3:$C$14, 0), 1)&amp;".region", Regression_msg_adult!$J$51:$K$63, 2,FALSE )</f>
        <v>0.14299999999999999</v>
      </c>
      <c r="E256" s="93">
        <f>VLOOKUP(INDEX(BTS!$A$3:$A$14, MATCH(E$11, BTS!$C$3:$C$14, 0), 1)&amp;".region", Regression_msg_adult!$J$51:$K$63, 2,FALSE )</f>
        <v>3.4999999999999989E-2</v>
      </c>
      <c r="F256" s="93">
        <f>VLOOKUP(INDEX(BTS!$A$3:$A$14, MATCH(F$11, BTS!$C$3:$C$14, 0), 1)&amp;".region", Regression_msg_adult!$J$51:$K$63, 2,FALSE )</f>
        <v>0.35199999999999998</v>
      </c>
      <c r="G256" s="93">
        <f>VLOOKUP(INDEX(BTS!$A$3:$A$14, MATCH(G$11, BTS!$C$3:$C$14, 0), 1)&amp;".region", Regression_msg_adult!$J$51:$K$63, 2,FALSE )</f>
        <v>0.60199999999999998</v>
      </c>
      <c r="H256" s="93">
        <f>VLOOKUP(INDEX(BTS!$A$3:$A$14, MATCH(H$11, BTS!$C$3:$C$14, 0), 1)&amp;".region", Regression_msg_adult!$J$51:$K$63, 2,FALSE )</f>
        <v>0.26</v>
      </c>
      <c r="I256" s="93">
        <f>VLOOKUP(INDEX(BTS!$A$3:$A$14, MATCH(I$11, BTS!$C$3:$C$14, 0), 1)&amp;".region", Regression_msg_adult!$J$51:$K$63, 2,FALSE )</f>
        <v>0.249</v>
      </c>
      <c r="J256" s="93">
        <f>VLOOKUP(INDEX(BTS!$A$3:$A$14, MATCH(J$11, BTS!$C$3:$C$14, 0), 1)&amp;".region", Regression_msg_adult!$J$51:$K$63, 2,FALSE )</f>
        <v>0.70500000000000007</v>
      </c>
      <c r="K256" s="93">
        <f>VLOOKUP(INDEX(BTS!$A$3:$A$14, MATCH(K$11, BTS!$C$3:$C$14, 0), 1)&amp;".region", Regression_msg_adult!$J$51:$K$63, 2,FALSE )</f>
        <v>7.3699999999999988E-2</v>
      </c>
      <c r="L256" s="93">
        <f>VLOOKUP(INDEX(BTS!$A$3:$A$14, MATCH(L$11, BTS!$C$3:$C$14, 0), 1)&amp;".region", Regression_msg_adult!$J$51:$K$63, 2,FALSE )</f>
        <v>0.48899999999999999</v>
      </c>
      <c r="M256" s="93">
        <f>VLOOKUP(INDEX(BTS!$A$3:$A$14, MATCH(M$11, BTS!$C$3:$C$14, 0), 1)&amp;".region", Regression_msg_adult!$J$51:$K$63, 2,FALSE )</f>
        <v>0.41400000000000003</v>
      </c>
      <c r="N256" s="93">
        <f>VLOOKUP(INDEX(BTS!$A$3:$A$14, MATCH(N$11, BTS!$C$3:$C$14, 0), 1)&amp;".region", Regression_msg_adult!$J$51:$K$63, 2,FALSE )</f>
        <v>0.15679999999999999</v>
      </c>
      <c r="O256" s="93">
        <f>VLOOKUP(INDEX(BTS!$A$3:$A$14, MATCH(O$11, BTS!$C$3:$C$14, 0), 1)&amp;".region", Regression_msg_adult!$J$51:$K$63, 2,FALSE )</f>
        <v>-0.56199999999999994</v>
      </c>
    </row>
    <row r="257" spans="1:15" ht="15.75" hidden="1" outlineLevel="1" thickBot="1" x14ac:dyDescent="0.3">
      <c r="B257" s="36" t="s">
        <v>221</v>
      </c>
      <c r="C257" s="37"/>
      <c r="D257" s="38">
        <f>D256 - AVERAGE($D$256:$O$256)</f>
        <v>-0.10012500000000005</v>
      </c>
      <c r="E257" s="38">
        <f t="shared" ref="E257:O257" si="9">E256 - AVERAGE($D$256:$O$256)</f>
        <v>-0.20812500000000006</v>
      </c>
      <c r="F257" s="38">
        <f t="shared" si="9"/>
        <v>0.10887499999999994</v>
      </c>
      <c r="G257" s="38">
        <f t="shared" si="9"/>
        <v>0.35887499999999994</v>
      </c>
      <c r="H257" s="38">
        <f t="shared" si="9"/>
        <v>1.6874999999999973E-2</v>
      </c>
      <c r="I257" s="38">
        <f t="shared" si="9"/>
        <v>5.8749999999999636E-3</v>
      </c>
      <c r="J257" s="38">
        <f t="shared" si="9"/>
        <v>0.46187500000000004</v>
      </c>
      <c r="K257" s="38">
        <f t="shared" si="9"/>
        <v>-0.16942500000000005</v>
      </c>
      <c r="L257" s="38">
        <f t="shared" si="9"/>
        <v>0.24587499999999995</v>
      </c>
      <c r="M257" s="38">
        <f t="shared" si="9"/>
        <v>0.170875</v>
      </c>
      <c r="N257" s="38">
        <f t="shared" si="9"/>
        <v>-8.6325000000000041E-2</v>
      </c>
      <c r="O257" s="38">
        <f t="shared" si="9"/>
        <v>-0.80512499999999998</v>
      </c>
    </row>
    <row r="258" spans="1:15" ht="19.5" collapsed="1" thickBot="1" x14ac:dyDescent="0.3">
      <c r="B258" s="46" t="s">
        <v>112</v>
      </c>
      <c r="C258" s="39"/>
      <c r="D258" s="40"/>
      <c r="E258" s="39"/>
      <c r="F258" s="39"/>
      <c r="G258" s="39"/>
      <c r="H258" s="39"/>
      <c r="I258" s="39"/>
      <c r="J258" s="39"/>
      <c r="K258" s="39"/>
      <c r="L258" s="39"/>
      <c r="M258" s="39"/>
      <c r="N258" s="39"/>
      <c r="O258" s="47"/>
    </row>
    <row r="260" spans="1:15" ht="15.75" thickBot="1" x14ac:dyDescent="0.3">
      <c r="A260" s="183" t="s">
        <v>41</v>
      </c>
    </row>
    <row r="261" spans="1:15" x14ac:dyDescent="0.25">
      <c r="B261" s="212" t="s">
        <v>198</v>
      </c>
      <c r="C261" s="213"/>
      <c r="D261" s="209" t="s">
        <v>199</v>
      </c>
      <c r="E261" s="210" t="s">
        <v>200</v>
      </c>
      <c r="F261" s="210" t="s">
        <v>201</v>
      </c>
      <c r="G261" s="210" t="s">
        <v>202</v>
      </c>
      <c r="H261" s="210" t="s">
        <v>203</v>
      </c>
      <c r="I261" s="210" t="s">
        <v>204</v>
      </c>
      <c r="J261" s="210" t="s">
        <v>205</v>
      </c>
      <c r="K261" s="210" t="s">
        <v>206</v>
      </c>
      <c r="L261" s="210" t="s">
        <v>207</v>
      </c>
      <c r="M261" s="210" t="s">
        <v>208</v>
      </c>
      <c r="N261" s="210" t="s">
        <v>209</v>
      </c>
      <c r="O261" s="211" t="s">
        <v>210</v>
      </c>
    </row>
    <row r="262" spans="1:15" x14ac:dyDescent="0.25">
      <c r="B262" s="14" t="s">
        <v>211</v>
      </c>
      <c r="C262" s="190" t="s">
        <v>226</v>
      </c>
      <c r="D262" s="191">
        <f>SUMPRODUCT($C$271:$C$313, D$271:D$313)+D$314</f>
        <v>0.80464364555220991</v>
      </c>
      <c r="E262" s="191">
        <f t="shared" ref="E262:O262" si="10">SUMPRODUCT($C$271:$C$313, E$271:E$313)+E$314</f>
        <v>0.79199043921666268</v>
      </c>
      <c r="F262" s="191">
        <f t="shared" si="10"/>
        <v>0.76865132854948159</v>
      </c>
      <c r="G262" s="191">
        <f t="shared" si="10"/>
        <v>0.65561944087980861</v>
      </c>
      <c r="H262" s="191">
        <f t="shared" si="10"/>
        <v>0.74131732420265695</v>
      </c>
      <c r="I262" s="191">
        <f t="shared" si="10"/>
        <v>0.5479247497776476</v>
      </c>
      <c r="J262" s="191">
        <f t="shared" si="10"/>
        <v>0.63784358010622699</v>
      </c>
      <c r="K262" s="191">
        <f t="shared" si="10"/>
        <v>0.65016027391666698</v>
      </c>
      <c r="L262" s="191">
        <f t="shared" si="10"/>
        <v>0.70177073486990948</v>
      </c>
      <c r="M262" s="191">
        <f t="shared" si="10"/>
        <v>0.729462541011905</v>
      </c>
      <c r="N262" s="191">
        <f t="shared" si="10"/>
        <v>0.86254285805285369</v>
      </c>
      <c r="O262" s="235">
        <f t="shared" si="10"/>
        <v>0.64511117501976289</v>
      </c>
    </row>
    <row r="263" spans="1:15" x14ac:dyDescent="0.25">
      <c r="B263" s="14" t="s">
        <v>213</v>
      </c>
      <c r="C263" s="16" t="s">
        <v>227</v>
      </c>
      <c r="D263" s="192">
        <f>SUMPRODUCT($C$321:$C$363, D$321:D$363)+D$364</f>
        <v>0.7446872036606631</v>
      </c>
      <c r="E263" s="192">
        <f t="shared" ref="E263:O263" si="11">SUMPRODUCT($C$321:$C$363, E$321:E$363)+E$364</f>
        <v>0.77057707326832825</v>
      </c>
      <c r="F263" s="192">
        <f t="shared" si="11"/>
        <v>0.78146650222077141</v>
      </c>
      <c r="G263" s="192">
        <f t="shared" si="11"/>
        <v>0.67482276322853041</v>
      </c>
      <c r="H263" s="192">
        <f t="shared" si="11"/>
        <v>0.76626599014400276</v>
      </c>
      <c r="I263" s="192">
        <f t="shared" si="11"/>
        <v>0.6418476154056324</v>
      </c>
      <c r="J263" s="192">
        <f t="shared" si="11"/>
        <v>0.7855877218694447</v>
      </c>
      <c r="K263" s="192">
        <f t="shared" si="11"/>
        <v>0.72771332667777799</v>
      </c>
      <c r="L263" s="192">
        <f t="shared" si="11"/>
        <v>0.69222808122820501</v>
      </c>
      <c r="M263" s="192">
        <f t="shared" si="11"/>
        <v>0.75579106144047625</v>
      </c>
      <c r="N263" s="192">
        <f t="shared" si="11"/>
        <v>0.8271118223514724</v>
      </c>
      <c r="O263" s="236">
        <f t="shared" si="11"/>
        <v>0.68292455105803307</v>
      </c>
    </row>
    <row r="264" spans="1:15" x14ac:dyDescent="0.25">
      <c r="B264" s="14" t="s">
        <v>181</v>
      </c>
      <c r="C264" s="15" t="s">
        <v>228</v>
      </c>
      <c r="D264" s="193">
        <f>SUMPRODUCT(D$371:D$414,$C$371:$C$414)+ D$415</f>
        <v>6473.5098080451135</v>
      </c>
      <c r="E264" s="193">
        <f t="shared" ref="E264:O264" si="12">SUMPRODUCT(E$371:E$414,$C$371:$C$414)+ E$415</f>
        <v>7212.6954168493976</v>
      </c>
      <c r="F264" s="193">
        <f t="shared" si="12"/>
        <v>10834.394344937289</v>
      </c>
      <c r="G264" s="193">
        <f t="shared" si="12"/>
        <v>4340.0616761522833</v>
      </c>
      <c r="H264" s="193">
        <f t="shared" si="12"/>
        <v>8631.359489616123</v>
      </c>
      <c r="I264" s="193">
        <f t="shared" si="12"/>
        <v>2096.394628879556</v>
      </c>
      <c r="J264" s="193">
        <f t="shared" si="12"/>
        <v>6038.8498654951691</v>
      </c>
      <c r="K264" s="193">
        <f>SUMPRODUCT(K$371:K$414,$C$371:$C$414)+ K$415</f>
        <v>4587.2023932401207</v>
      </c>
      <c r="L264" s="193">
        <f t="shared" si="12"/>
        <v>5724.714666081476</v>
      </c>
      <c r="M264" s="193">
        <f t="shared" si="12"/>
        <v>8374.5416482097935</v>
      </c>
      <c r="N264" s="193">
        <f t="shared" si="12"/>
        <v>8176.8269859951688</v>
      </c>
      <c r="O264" s="239">
        <f t="shared" si="12"/>
        <v>5695.6401800758322</v>
      </c>
    </row>
    <row r="265" spans="1:15" x14ac:dyDescent="0.25">
      <c r="B265" s="14" t="s">
        <v>182</v>
      </c>
      <c r="C265" s="16" t="s">
        <v>229</v>
      </c>
      <c r="D265" s="194">
        <f>SUMPRODUCT($C$422:$C$464,D$422:D$464)+D$465</f>
        <v>0.98781084577289846</v>
      </c>
      <c r="E265" s="194">
        <f t="shared" ref="E265:O265" si="13">SUMPRODUCT($C$422:$C$464,E$422:E$464)+E$465</f>
        <v>0.92047546751260434</v>
      </c>
      <c r="F265" s="194">
        <f t="shared" si="13"/>
        <v>1.0068326310129869</v>
      </c>
      <c r="G265" s="194">
        <f t="shared" si="13"/>
        <v>0.92543857892832193</v>
      </c>
      <c r="H265" s="194">
        <f t="shared" si="13"/>
        <v>1.3388526220512826</v>
      </c>
      <c r="I265" s="194">
        <f t="shared" si="13"/>
        <v>0.57970250866666717</v>
      </c>
      <c r="J265" s="194">
        <f t="shared" si="13"/>
        <v>1.1307736636785712</v>
      </c>
      <c r="K265" s="194">
        <f t="shared" si="13"/>
        <v>0.91376652210714582</v>
      </c>
      <c r="L265" s="194">
        <f t="shared" si="13"/>
        <v>1.2653263438571436</v>
      </c>
      <c r="M265" s="194">
        <f t="shared" si="13"/>
        <v>1.1368482129102553</v>
      </c>
      <c r="N265" s="194">
        <f t="shared" si="13"/>
        <v>1.0966289967884624</v>
      </c>
      <c r="O265" s="237">
        <f t="shared" si="13"/>
        <v>1.1618528211997621</v>
      </c>
    </row>
    <row r="266" spans="1:15" ht="15.75" thickBot="1" x14ac:dyDescent="0.3">
      <c r="B266" s="23" t="s">
        <v>112</v>
      </c>
      <c r="C266" s="18" t="s">
        <v>230</v>
      </c>
      <c r="D266" s="195">
        <f>SUMPRODUCT($C$472:$C$514,D$472:D$514)+D$515</f>
        <v>0.39014858574016786</v>
      </c>
      <c r="E266" s="195">
        <f t="shared" ref="E266:O266" si="14">SUMPRODUCT($C$472:$C$514,E$472:E$514)+E$515</f>
        <v>0.26222078768499824</v>
      </c>
      <c r="F266" s="195">
        <f t="shared" si="14"/>
        <v>0.62257110091091405</v>
      </c>
      <c r="G266" s="195">
        <f t="shared" si="14"/>
        <v>0.5539784508677239</v>
      </c>
      <c r="H266" s="195">
        <f t="shared" si="14"/>
        <v>0.33441598400000028</v>
      </c>
      <c r="I266" s="195">
        <f t="shared" si="14"/>
        <v>0.31061093988596555</v>
      </c>
      <c r="J266" s="195">
        <f t="shared" si="14"/>
        <v>0.13444528612322548</v>
      </c>
      <c r="K266" s="195">
        <f t="shared" si="14"/>
        <v>0.42383320384676343</v>
      </c>
      <c r="L266" s="195">
        <f t="shared" si="14"/>
        <v>0.49117465621678302</v>
      </c>
      <c r="M266" s="195">
        <f t="shared" si="14"/>
        <v>0.70080504266666688</v>
      </c>
      <c r="N266" s="195">
        <f t="shared" si="14"/>
        <v>0.1940487819026957</v>
      </c>
      <c r="O266" s="238">
        <f t="shared" si="14"/>
        <v>0.4423975801650859</v>
      </c>
    </row>
    <row r="267" spans="1:15" ht="15.75" thickBot="1" x14ac:dyDescent="0.3"/>
    <row r="268" spans="1:15" ht="19.5" hidden="1" outlineLevel="1" thickBot="1" x14ac:dyDescent="0.3">
      <c r="A268" t="s">
        <v>218</v>
      </c>
      <c r="B268" s="199" t="s">
        <v>211</v>
      </c>
      <c r="C268" s="200"/>
      <c r="D268" s="201"/>
      <c r="E268" s="200"/>
      <c r="F268" s="200"/>
      <c r="G268" s="200"/>
      <c r="H268" s="200"/>
      <c r="I268" s="200"/>
      <c r="J268" s="200"/>
      <c r="K268" s="200"/>
      <c r="L268" s="200"/>
      <c r="M268" s="200"/>
      <c r="N268" s="200"/>
      <c r="O268" s="202"/>
    </row>
    <row r="269" spans="1:15" hidden="1" outlineLevel="1" x14ac:dyDescent="0.25">
      <c r="A269" t="s">
        <v>41</v>
      </c>
      <c r="B269" s="203" t="s">
        <v>219</v>
      </c>
      <c r="C269" s="204"/>
      <c r="D269" s="205">
        <v>2022</v>
      </c>
      <c r="E269" s="205">
        <v>2022</v>
      </c>
      <c r="F269" s="205">
        <v>2022</v>
      </c>
      <c r="G269" s="205">
        <v>2022</v>
      </c>
      <c r="H269" s="205">
        <v>2022</v>
      </c>
      <c r="I269" s="205">
        <v>2022</v>
      </c>
      <c r="J269" s="205">
        <v>2022</v>
      </c>
      <c r="K269" s="205">
        <v>2022</v>
      </c>
      <c r="L269" s="205">
        <v>2022</v>
      </c>
      <c r="M269" s="205">
        <v>2022</v>
      </c>
      <c r="N269" s="205">
        <v>2022</v>
      </c>
      <c r="O269" s="206">
        <v>2022</v>
      </c>
    </row>
    <row r="270" spans="1:15" hidden="1" outlineLevel="1" x14ac:dyDescent="0.25">
      <c r="B270" s="207" t="s">
        <v>220</v>
      </c>
      <c r="C270" s="208" t="s">
        <v>118</v>
      </c>
      <c r="D270" s="208" t="s">
        <v>87</v>
      </c>
      <c r="E270" s="208" t="s">
        <v>168</v>
      </c>
      <c r="F270" s="208" t="s">
        <v>77</v>
      </c>
      <c r="G270" s="208" t="s">
        <v>169</v>
      </c>
      <c r="H270" s="208" t="s">
        <v>170</v>
      </c>
      <c r="I270" s="208" t="s">
        <v>171</v>
      </c>
      <c r="J270" s="208" t="s">
        <v>172</v>
      </c>
      <c r="K270" s="208" t="s">
        <v>173</v>
      </c>
      <c r="L270" s="208" t="s">
        <v>174</v>
      </c>
      <c r="M270" s="208" t="s">
        <v>175</v>
      </c>
      <c r="N270" s="208" t="s">
        <v>176</v>
      </c>
      <c r="O270" s="208" t="s">
        <v>177</v>
      </c>
    </row>
    <row r="271" spans="1:15" hidden="1" outlineLevel="1" x14ac:dyDescent="0.25">
      <c r="B271" s="55" t="s">
        <v>119</v>
      </c>
      <c r="C271" s="28">
        <f>VLOOKUP(VLOOKUP($B271,VName,2,FALSE), Regression_q2er_dw!$J$7:$K$49, 2,FALSE)</f>
        <v>-7.8100000000000003E-2</v>
      </c>
      <c r="D271" s="29">
        <f>VLOOKUP(VLOOKUP($B271, BTS!$E$2:$F$60, 2, FALSE), Transpose_Avg_q2er_dw!$O$1:$AA$52, 2,FALSE )</f>
        <v>0.53504855263221685</v>
      </c>
      <c r="E271" s="29">
        <f>VLOOKUP(VLOOKUP($B271, BTS!$E$2:$F$60, 2, FALSE), Transpose_Avg_q2er_dw!$O$1:$AA$52, 3,FALSE )</f>
        <v>0.56234175307451162</v>
      </c>
      <c r="F271" s="29">
        <f>VLOOKUP(VLOOKUP($B271, BTS!$E$2:$F$60, 2, FALSE), Transpose_Avg_q2er_dw!$O$1:$AA$52, 4,FALSE )</f>
        <v>0.55062516835772646</v>
      </c>
      <c r="G271" s="29">
        <f>VLOOKUP(VLOOKUP($B271, BTS!$E$2:$F$60, 2, FALSE), Transpose_Avg_q2er_dw!$O$1:$AA$52, 5,FALSE )</f>
        <v>0.54723979392200339</v>
      </c>
      <c r="H271" s="29">
        <f>VLOOKUP(VLOOKUP($B271, BTS!$E$2:$F$60, 2, FALSE), Transpose_Avg_q2er_dw!$O$1:$AA$52, 6,FALSE )</f>
        <v>0.57769888146461801</v>
      </c>
      <c r="I271" s="29">
        <f>VLOOKUP(VLOOKUP($B271, BTS!$E$2:$F$60, 2, FALSE), Transpose_Avg_q2er_dw!$O$1:$AA$52, 7,FALSE )</f>
        <v>0.52954028277121501</v>
      </c>
      <c r="J271" s="29">
        <f>VLOOKUP(VLOOKUP($B271, BTS!$E$2:$F$60, 2, FALSE), Transpose_Avg_q2er_dw!$O$1:$AA$52, 8,FALSE )</f>
        <v>0.60753205128205123</v>
      </c>
      <c r="K271" s="29">
        <f>VLOOKUP(VLOOKUP($B271, BTS!$E$2:$F$60, 2, FALSE), Transpose_Avg_q2er_dw!$O$1:$AA$52, 9,FALSE )</f>
        <v>0.51483585858585856</v>
      </c>
      <c r="L271" s="29">
        <f>VLOOKUP(VLOOKUP($B271, BTS!$E$2:$F$60, 2, FALSE), Transpose_Avg_q2er_dw!$O$1:$AA$52, 10,FALSE )</f>
        <v>0.60506221719457021</v>
      </c>
      <c r="M271" s="29">
        <f>VLOOKUP(VLOOKUP($B271, BTS!$E$2:$F$60, 2, FALSE), Transpose_Avg_q2er_dw!$O$1:$AA$52, 11,FALSE )</f>
        <v>0.54610119047619043</v>
      </c>
      <c r="N271" s="29">
        <f>VLOOKUP(VLOOKUP($B271, BTS!$E$2:$F$60, 2, FALSE), Transpose_Avg_q2er_dw!$O$1:$AA$52, 12,FALSE )</f>
        <v>0.40198441812528385</v>
      </c>
      <c r="O271" s="111">
        <f>VLOOKUP(VLOOKUP($B271, BTS!$E$2:$F$60, 2, FALSE), Transpose_Avg_q2er_dw!$O$1:$AA$52, 13,FALSE )</f>
        <v>0.6517193675889329</v>
      </c>
    </row>
    <row r="272" spans="1:15" ht="15.75" hidden="1" outlineLevel="1" thickBot="1" x14ac:dyDescent="0.3">
      <c r="B272" s="31" t="s">
        <v>120</v>
      </c>
      <c r="C272" s="28">
        <f>VLOOKUP(VLOOKUP($B272,VName,2,FALSE), Regression_q2er_dw!$J$7:$K$49, 2,FALSE)</f>
        <v>-0.16300000000000001</v>
      </c>
      <c r="D272" s="29">
        <f>VLOOKUP(VLOOKUP($B272, BTS!$E$2:$F$60, 2, FALSE), Transpose_Avg_q2er_dw!$O$1:$AA$52, 2,FALSE )</f>
        <v>2.5015634771732333E-2</v>
      </c>
      <c r="E272" s="29">
        <f>VLOOKUP(VLOOKUP($B272, BTS!$E$2:$F$60, 2, FALSE), Transpose_Avg_q2er_dw!$O$1:$AA$52, 3,FALSE )</f>
        <v>6.2466089944538228E-2</v>
      </c>
      <c r="F272" s="29">
        <f>VLOOKUP(VLOOKUP($B272, BTS!$E$2:$F$60, 2, FALSE), Transpose_Avg_q2er_dw!$O$1:$AA$52, 4,FALSE )</f>
        <v>3.8458100958100955E-2</v>
      </c>
      <c r="G272" s="29">
        <f>VLOOKUP(VLOOKUP($B272, BTS!$E$2:$F$60, 2, FALSE), Transpose_Avg_q2er_dw!$O$1:$AA$52, 5,FALSE )</f>
        <v>1.303475935828877E-2</v>
      </c>
      <c r="H272" s="29">
        <f>VLOOKUP(VLOOKUP($B272, BTS!$E$2:$F$60, 2, FALSE), Transpose_Avg_q2er_dw!$O$1:$AA$52, 6,FALSE )</f>
        <v>2.277822536170376E-2</v>
      </c>
      <c r="I272" s="29">
        <f>VLOOKUP(VLOOKUP($B272, BTS!$E$2:$F$60, 2, FALSE), Transpose_Avg_q2er_dw!$O$1:$AA$52, 7,FALSE )</f>
        <v>3.8360476231238942E-2</v>
      </c>
      <c r="J272" s="29">
        <f>VLOOKUP(VLOOKUP($B272, BTS!$E$2:$F$60, 2, FALSE), Transpose_Avg_q2er_dw!$O$1:$AA$52, 8,FALSE )</f>
        <v>0</v>
      </c>
      <c r="K272" s="29">
        <f>VLOOKUP(VLOOKUP($B272, BTS!$E$2:$F$60, 2, FALSE), Transpose_Avg_q2er_dw!$O$1:$AA$52, 9,FALSE )</f>
        <v>9.2866161616161624E-2</v>
      </c>
      <c r="L272" s="29">
        <f>VLOOKUP(VLOOKUP($B272, BTS!$E$2:$F$60, 2, FALSE), Transpose_Avg_q2er_dw!$O$1:$AA$52, 10,FALSE )</f>
        <v>4.4117647058823532E-2</v>
      </c>
      <c r="M272" s="29">
        <f>VLOOKUP(VLOOKUP($B272, BTS!$E$2:$F$60, 2, FALSE), Transpose_Avg_q2er_dw!$O$1:$AA$52, 11,FALSE )</f>
        <v>6.2500000000000003E-3</v>
      </c>
      <c r="N272" s="29">
        <f>VLOOKUP(VLOOKUP($B272, BTS!$E$2:$F$60, 2, FALSE), Transpose_Avg_q2er_dw!$O$1:$AA$52, 12,FALSE )</f>
        <v>4.6370052056038849E-2</v>
      </c>
      <c r="O272" s="111">
        <f>VLOOKUP(VLOOKUP($B272, BTS!$E$2:$F$60, 2, FALSE), Transpose_Avg_q2er_dw!$O$1:$AA$52, 13,FALSE )</f>
        <v>7.7777777777777779E-2</v>
      </c>
    </row>
    <row r="273" spans="2:15" ht="15.75" hidden="1" outlineLevel="1" thickBot="1" x14ac:dyDescent="0.3">
      <c r="B273" s="31" t="s">
        <v>121</v>
      </c>
      <c r="C273" s="28">
        <f>VLOOKUP(VLOOKUP($B273,VName,2,FALSE), Regression_q2er_dw!$J$7:$K$49, 2,FALSE)</f>
        <v>-0.312</v>
      </c>
      <c r="D273" s="29">
        <f>VLOOKUP(VLOOKUP($B273, BTS!$E$2:$F$60, 2, FALSE), Transpose_Avg_q2er_dw!$O$1:$AA$52, 2,FALSE )</f>
        <v>0.48307081460796719</v>
      </c>
      <c r="E273" s="29">
        <f>VLOOKUP(VLOOKUP($B273, BTS!$E$2:$F$60, 2, FALSE), Transpose_Avg_q2er_dw!$O$1:$AA$52, 3,FALSE )</f>
        <v>0.41641924885459369</v>
      </c>
      <c r="F273" s="29">
        <f>VLOOKUP(VLOOKUP($B273, BTS!$E$2:$F$60, 2, FALSE), Transpose_Avg_q2er_dw!$O$1:$AA$52, 4,FALSE )</f>
        <v>0.3011824116475279</v>
      </c>
      <c r="G273" s="29">
        <f>VLOOKUP(VLOOKUP($B273, BTS!$E$2:$F$60, 2, FALSE), Transpose_Avg_q2er_dw!$O$1:$AA$52, 5,FALSE )</f>
        <v>0.36927742272075126</v>
      </c>
      <c r="H273" s="29">
        <f>VLOOKUP(VLOOKUP($B273, BTS!$E$2:$F$60, 2, FALSE), Transpose_Avg_q2er_dw!$O$1:$AA$52, 6,FALSE )</f>
        <v>0.36049267910894855</v>
      </c>
      <c r="I273" s="29">
        <f>VLOOKUP(VLOOKUP($B273, BTS!$E$2:$F$60, 2, FALSE), Transpose_Avg_q2er_dw!$O$1:$AA$52, 7,FALSE )</f>
        <v>0.38586322262169714</v>
      </c>
      <c r="J273" s="29">
        <f>VLOOKUP(VLOOKUP($B273, BTS!$E$2:$F$60, 2, FALSE), Transpose_Avg_q2er_dw!$O$1:$AA$52, 8,FALSE )</f>
        <v>0.31121794871794872</v>
      </c>
      <c r="K273" s="29">
        <f>VLOOKUP(VLOOKUP($B273, BTS!$E$2:$F$60, 2, FALSE), Transpose_Avg_q2er_dw!$O$1:$AA$52, 9,FALSE )</f>
        <v>0.23396464646464646</v>
      </c>
      <c r="L273" s="29">
        <f>VLOOKUP(VLOOKUP($B273, BTS!$E$2:$F$60, 2, FALSE), Transpose_Avg_q2er_dw!$O$1:$AA$52, 10,FALSE )</f>
        <v>0.36891968325791857</v>
      </c>
      <c r="M273" s="29">
        <f>VLOOKUP(VLOOKUP($B273, BTS!$E$2:$F$60, 2, FALSE), Transpose_Avg_q2er_dw!$O$1:$AA$52, 11,FALSE )</f>
        <v>0.31845238095238093</v>
      </c>
      <c r="N273" s="29">
        <f>VLOOKUP(VLOOKUP($B273, BTS!$E$2:$F$60, 2, FALSE), Transpose_Avg_q2er_dw!$O$1:$AA$52, 12,FALSE )</f>
        <v>0.43939023396103366</v>
      </c>
      <c r="O273" s="111">
        <f>VLOOKUP(VLOOKUP($B273, BTS!$E$2:$F$60, 2, FALSE), Transpose_Avg_q2er_dw!$O$1:$AA$52, 13,FALSE )</f>
        <v>0.45245498462889766</v>
      </c>
    </row>
    <row r="274" spans="2:15" ht="15.75" hidden="1" outlineLevel="1" thickBot="1" x14ac:dyDescent="0.3">
      <c r="B274" s="31" t="s">
        <v>122</v>
      </c>
      <c r="C274" s="28">
        <f>VLOOKUP(VLOOKUP($B274,VName,2,FALSE), Regression_q2er_dw!$J$7:$K$49, 2,FALSE)</f>
        <v>-0.60199999999999998</v>
      </c>
      <c r="D274" s="29">
        <f>VLOOKUP(VLOOKUP($B274, BTS!$E$2:$F$60, 2, FALSE), Transpose_Avg_q2er_dw!$O$1:$AA$52, 2,FALSE )</f>
        <v>0.30308469602286958</v>
      </c>
      <c r="E274" s="29">
        <f>VLOOKUP(VLOOKUP($B274, BTS!$E$2:$F$60, 2, FALSE), Transpose_Avg_q2er_dw!$O$1:$AA$52, 3,FALSE )</f>
        <v>0.23812017723655657</v>
      </c>
      <c r="F274" s="29">
        <f>VLOOKUP(VLOOKUP($B274, BTS!$E$2:$F$60, 2, FALSE), Transpose_Avg_q2er_dw!$O$1:$AA$52, 4,FALSE )</f>
        <v>0.25925115314650199</v>
      </c>
      <c r="G274" s="29">
        <f>VLOOKUP(VLOOKUP($B274, BTS!$E$2:$F$60, 2, FALSE), Transpose_Avg_q2er_dw!$O$1:$AA$52, 5,FALSE )</f>
        <v>0.26902634668057906</v>
      </c>
      <c r="H274" s="29">
        <f>VLOOKUP(VLOOKUP($B274, BTS!$E$2:$F$60, 2, FALSE), Transpose_Avg_q2er_dw!$O$1:$AA$52, 6,FALSE )</f>
        <v>0.26317252723247775</v>
      </c>
      <c r="I274" s="29">
        <f>VLOOKUP(VLOOKUP($B274, BTS!$E$2:$F$60, 2, FALSE), Transpose_Avg_q2er_dw!$O$1:$AA$52, 7,FALSE )</f>
        <v>0.21382771928322775</v>
      </c>
      <c r="J274" s="29">
        <f>VLOOKUP(VLOOKUP($B274, BTS!$E$2:$F$60, 2, FALSE), Transpose_Avg_q2er_dw!$O$1:$AA$52, 8,FALSE )</f>
        <v>0.39990842490842493</v>
      </c>
      <c r="K274" s="29">
        <f>VLOOKUP(VLOOKUP($B274, BTS!$E$2:$F$60, 2, FALSE), Transpose_Avg_q2er_dw!$O$1:$AA$52, 9,FALSE )</f>
        <v>0.20845959595959596</v>
      </c>
      <c r="L274" s="29">
        <f>VLOOKUP(VLOOKUP($B274, BTS!$E$2:$F$60, 2, FALSE), Transpose_Avg_q2er_dw!$O$1:$AA$52, 10,FALSE )</f>
        <v>0.19287330316742082</v>
      </c>
      <c r="M274" s="29">
        <f>VLOOKUP(VLOOKUP($B274, BTS!$E$2:$F$60, 2, FALSE), Transpose_Avg_q2er_dw!$O$1:$AA$52, 11,FALSE )</f>
        <v>0.29586309523809523</v>
      </c>
      <c r="N274" s="29">
        <f>VLOOKUP(VLOOKUP($B274, BTS!$E$2:$F$60, 2, FALSE), Transpose_Avg_q2er_dw!$O$1:$AA$52, 12,FALSE )</f>
        <v>0.24466047118284828</v>
      </c>
      <c r="O274" s="111">
        <f>VLOOKUP(VLOOKUP($B274, BTS!$E$2:$F$60, 2, FALSE), Transpose_Avg_q2er_dw!$O$1:$AA$52, 13,FALSE )</f>
        <v>0.27557092665788319</v>
      </c>
    </row>
    <row r="275" spans="2:15" ht="15.75" hidden="1" outlineLevel="1" thickBot="1" x14ac:dyDescent="0.3">
      <c r="B275" s="31" t="s">
        <v>123</v>
      </c>
      <c r="C275" s="28">
        <f>VLOOKUP(VLOOKUP($B275,VName,2,FALSE), Regression_q2er_dw!$J$7:$K$49, 2,FALSE)</f>
        <v>-0.63100000000000001</v>
      </c>
      <c r="D275" s="29">
        <f>VLOOKUP(VLOOKUP($B275, BTS!$E$2:$F$60, 2, FALSE), Transpose_Avg_q2er_dw!$O$1:$AA$52, 2,FALSE )</f>
        <v>8.5395345605215139E-2</v>
      </c>
      <c r="E275" s="29">
        <f>VLOOKUP(VLOOKUP($B275, BTS!$E$2:$F$60, 2, FALSE), Transpose_Avg_q2er_dw!$O$1:$AA$52, 3,FALSE )</f>
        <v>0.15732947009886666</v>
      </c>
      <c r="F275" s="29">
        <f>VLOOKUP(VLOOKUP($B275, BTS!$E$2:$F$60, 2, FALSE), Transpose_Avg_q2er_dw!$O$1:$AA$52, 4,FALSE )</f>
        <v>0.22581634790937119</v>
      </c>
      <c r="G275" s="29">
        <f>VLOOKUP(VLOOKUP($B275, BTS!$E$2:$F$60, 2, FALSE), Transpose_Avg_q2er_dw!$O$1:$AA$52, 5,FALSE )</f>
        <v>0.1427872701186905</v>
      </c>
      <c r="H275" s="29">
        <f>VLOOKUP(VLOOKUP($B275, BTS!$E$2:$F$60, 2, FALSE), Transpose_Avg_q2er_dw!$O$1:$AA$52, 6,FALSE )</f>
        <v>0.17190546564465398</v>
      </c>
      <c r="I275" s="29">
        <f>VLOOKUP(VLOOKUP($B275, BTS!$E$2:$F$60, 2, FALSE), Transpose_Avg_q2er_dw!$O$1:$AA$52, 7,FALSE )</f>
        <v>0.17846972550362383</v>
      </c>
      <c r="J275" s="29">
        <f>VLOOKUP(VLOOKUP($B275, BTS!$E$2:$F$60, 2, FALSE), Transpose_Avg_q2er_dw!$O$1:$AA$52, 8,FALSE )</f>
        <v>0.16696428571428573</v>
      </c>
      <c r="K275" s="29">
        <f>VLOOKUP(VLOOKUP($B275, BTS!$E$2:$F$60, 2, FALSE), Transpose_Avg_q2er_dw!$O$1:$AA$52, 9,FALSE )</f>
        <v>0.14911616161616162</v>
      </c>
      <c r="L275" s="29">
        <f>VLOOKUP(VLOOKUP($B275, BTS!$E$2:$F$60, 2, FALSE), Transpose_Avg_q2er_dw!$O$1:$AA$52, 10,FALSE )</f>
        <v>0.113829185520362</v>
      </c>
      <c r="M275" s="29">
        <f>VLOOKUP(VLOOKUP($B275, BTS!$E$2:$F$60, 2, FALSE), Transpose_Avg_q2er_dw!$O$1:$AA$52, 11,FALSE )</f>
        <v>0.19107142857142856</v>
      </c>
      <c r="N275" s="29">
        <f>VLOOKUP(VLOOKUP($B275, BTS!$E$2:$F$60, 2, FALSE), Transpose_Avg_q2er_dw!$O$1:$AA$52, 12,FALSE )</f>
        <v>0.13106883741513237</v>
      </c>
      <c r="O275" s="111">
        <f>VLOOKUP(VLOOKUP($B275, BTS!$E$2:$F$60, 2, FALSE), Transpose_Avg_q2er_dw!$O$1:$AA$52, 13,FALSE )</f>
        <v>6.0386473429951688E-2</v>
      </c>
    </row>
    <row r="276" spans="2:15" ht="15.75" hidden="1" outlineLevel="1" thickBot="1" x14ac:dyDescent="0.3">
      <c r="B276" s="31" t="s">
        <v>124</v>
      </c>
      <c r="C276" s="28">
        <f>VLOOKUP(VLOOKUP($B276,VName,2,FALSE), Regression_q2er_dw!$J$7:$K$49, 2,FALSE)</f>
        <v>-0.61899999999999999</v>
      </c>
      <c r="D276" s="29">
        <f>VLOOKUP(VLOOKUP($B276, BTS!$E$2:$F$60, 2, FALSE), Transpose_Avg_q2er_dw!$O$1:$AA$52, 2,FALSE )</f>
        <v>9.7335948016605972E-2</v>
      </c>
      <c r="E276" s="29">
        <f>VLOOKUP(VLOOKUP($B276, BTS!$E$2:$F$60, 2, FALSE), Transpose_Avg_q2er_dw!$O$1:$AA$52, 3,FALSE )</f>
        <v>0.12085732155775258</v>
      </c>
      <c r="F276" s="29">
        <f>VLOOKUP(VLOOKUP($B276, BTS!$E$2:$F$60, 2, FALSE), Transpose_Avg_q2er_dw!$O$1:$AA$52, 4,FALSE )</f>
        <v>0.17066235670886834</v>
      </c>
      <c r="G276" s="29">
        <f>VLOOKUP(VLOOKUP($B276, BTS!$E$2:$F$60, 2, FALSE), Transpose_Avg_q2er_dw!$O$1:$AA$52, 5,FALSE )</f>
        <v>0.20587420112169036</v>
      </c>
      <c r="H276" s="29">
        <f>VLOOKUP(VLOOKUP($B276, BTS!$E$2:$F$60, 2, FALSE), Transpose_Avg_q2er_dw!$O$1:$AA$52, 6,FALSE )</f>
        <v>0.17453176906058471</v>
      </c>
      <c r="I276" s="29">
        <f>VLOOKUP(VLOOKUP($B276, BTS!$E$2:$F$60, 2, FALSE), Transpose_Avg_q2er_dw!$O$1:$AA$52, 7,FALSE )</f>
        <v>0.18035385636021228</v>
      </c>
      <c r="J276" s="29">
        <f>VLOOKUP(VLOOKUP($B276, BTS!$E$2:$F$60, 2, FALSE), Transpose_Avg_q2er_dw!$O$1:$AA$52, 8,FALSE )</f>
        <v>0.12190934065934066</v>
      </c>
      <c r="K276" s="29">
        <f>VLOOKUP(VLOOKUP($B276, BTS!$E$2:$F$60, 2, FALSE), Transpose_Avg_q2er_dw!$O$1:$AA$52, 9,FALSE )</f>
        <v>0.28781565656565655</v>
      </c>
      <c r="L276" s="29">
        <f>VLOOKUP(VLOOKUP($B276, BTS!$E$2:$F$60, 2, FALSE), Transpose_Avg_q2er_dw!$O$1:$AA$52, 10,FALSE )</f>
        <v>0.23430429864253394</v>
      </c>
      <c r="M276" s="29">
        <f>VLOOKUP(VLOOKUP($B276, BTS!$E$2:$F$60, 2, FALSE), Transpose_Avg_q2er_dw!$O$1:$AA$52, 11,FALSE )</f>
        <v>0.18836309523809522</v>
      </c>
      <c r="N276" s="29">
        <f>VLOOKUP(VLOOKUP($B276, BTS!$E$2:$F$60, 2, FALSE), Transpose_Avg_q2er_dw!$O$1:$AA$52, 12,FALSE )</f>
        <v>0.13851040538494683</v>
      </c>
      <c r="O276" s="111">
        <f>VLOOKUP(VLOOKUP($B276, BTS!$E$2:$F$60, 2, FALSE), Transpose_Avg_q2er_dw!$O$1:$AA$52, 13,FALSE )</f>
        <v>9.3268555116381213E-2</v>
      </c>
    </row>
    <row r="277" spans="2:15" ht="15.75" hidden="1" outlineLevel="1" thickBot="1" x14ac:dyDescent="0.3">
      <c r="B277" s="31" t="s">
        <v>125</v>
      </c>
      <c r="C277" s="28">
        <f>VLOOKUP(VLOOKUP($B277,VName,2,FALSE), Regression_q2er_dw!$J$7:$K$49, 2,FALSE)</f>
        <v>0.61899999999999999</v>
      </c>
      <c r="D277" s="29">
        <f>VLOOKUP(VLOOKUP($B277, BTS!$E$2:$F$60, 2, FALSE), Transpose_Avg_q2er_dw!$O$1:$AA$52, 2,FALSE )</f>
        <v>0.38574092658040471</v>
      </c>
      <c r="E277" s="29">
        <f>VLOOKUP(VLOOKUP($B277, BTS!$E$2:$F$60, 2, FALSE), Transpose_Avg_q2er_dw!$O$1:$AA$52, 3,FALSE )</f>
        <v>0.22948818422956355</v>
      </c>
      <c r="F277" s="29">
        <f>VLOOKUP(VLOOKUP($B277, BTS!$E$2:$F$60, 2, FALSE), Transpose_Avg_q2er_dw!$O$1:$AA$52, 4,FALSE )</f>
        <v>0.10730414800182242</v>
      </c>
      <c r="G277" s="29">
        <f>VLOOKUP(VLOOKUP($B277, BTS!$E$2:$F$60, 2, FALSE), Transpose_Avg_q2er_dw!$O$1:$AA$52, 5,FALSE )</f>
        <v>0.10368299204382418</v>
      </c>
      <c r="H277" s="29">
        <f>VLOOKUP(VLOOKUP($B277, BTS!$E$2:$F$60, 2, FALSE), Transpose_Avg_q2er_dw!$O$1:$AA$52, 6,FALSE )</f>
        <v>0.16634947876591852</v>
      </c>
      <c r="I277" s="29">
        <f>VLOOKUP(VLOOKUP($B277, BTS!$E$2:$F$60, 2, FALSE), Transpose_Avg_q2er_dw!$O$1:$AA$52, 7,FALSE )</f>
        <v>8.3796831307424532E-2</v>
      </c>
      <c r="J277" s="29">
        <f>VLOOKUP(VLOOKUP($B277, BTS!$E$2:$F$60, 2, FALSE), Transpose_Avg_q2er_dw!$O$1:$AA$52, 8,FALSE )</f>
        <v>0</v>
      </c>
      <c r="K277" s="29">
        <f>VLOOKUP(VLOOKUP($B277, BTS!$E$2:$F$60, 2, FALSE), Transpose_Avg_q2er_dw!$O$1:$AA$52, 9,FALSE )</f>
        <v>7.013888888888889E-2</v>
      </c>
      <c r="L277" s="29">
        <f>VLOOKUP(VLOOKUP($B277, BTS!$E$2:$F$60, 2, FALSE), Transpose_Avg_q2er_dw!$O$1:$AA$52, 10,FALSE )</f>
        <v>1.9230769230769232E-2</v>
      </c>
      <c r="M277" s="29">
        <f>VLOOKUP(VLOOKUP($B277, BTS!$E$2:$F$60, 2, FALSE), Transpose_Avg_q2er_dw!$O$1:$AA$52, 11,FALSE )</f>
        <v>0.20479166666666665</v>
      </c>
      <c r="N277" s="29">
        <f>VLOOKUP(VLOOKUP($B277, BTS!$E$2:$F$60, 2, FALSE), Transpose_Avg_q2er_dw!$O$1:$AA$52, 12,FALSE )</f>
        <v>0.24448869790028996</v>
      </c>
      <c r="O277" s="111">
        <f>VLOOKUP(VLOOKUP($B277, BTS!$E$2:$F$60, 2, FALSE), Transpose_Avg_q2er_dw!$O$1:$AA$52, 13,FALSE )</f>
        <v>0.79410079051383398</v>
      </c>
    </row>
    <row r="278" spans="2:15" ht="15.75" hidden="1" outlineLevel="1" thickBot="1" x14ac:dyDescent="0.3">
      <c r="B278" s="56" t="s">
        <v>126</v>
      </c>
      <c r="C278" s="28">
        <f>VLOOKUP(VLOOKUP($B278,VName,2,FALSE), Regression_q2er_dw!$J$7:$K$49, 2,FALSE)</f>
        <v>0.59599999999999997</v>
      </c>
      <c r="D278" s="29">
        <f>VLOOKUP(VLOOKUP($B278, BTS!$E$2:$F$60, 2, FALSE), Transpose_Avg_q2er_dw!$O$1:$AA$52, 2,FALSE )</f>
        <v>0.5082892570130233</v>
      </c>
      <c r="E278" s="29">
        <f>VLOOKUP(VLOOKUP($B278, BTS!$E$2:$F$60, 2, FALSE), Transpose_Avg_q2er_dw!$O$1:$AA$52, 3,FALSE )</f>
        <v>0.63335129310344829</v>
      </c>
      <c r="F278" s="29">
        <f>VLOOKUP(VLOOKUP($B278, BTS!$E$2:$F$60, 2, FALSE), Transpose_Avg_q2er_dw!$O$1:$AA$52, 4,FALSE )</f>
        <v>0.82082435425458677</v>
      </c>
      <c r="G278" s="29">
        <f>VLOOKUP(VLOOKUP($B278, BTS!$E$2:$F$60, 2, FALSE), Transpose_Avg_q2er_dw!$O$1:$AA$52, 5,FALSE )</f>
        <v>0.83808040954741092</v>
      </c>
      <c r="H278" s="29">
        <f>VLOOKUP(VLOOKUP($B278, BTS!$E$2:$F$60, 2, FALSE), Transpose_Avg_q2er_dw!$O$1:$AA$52, 6,FALSE )</f>
        <v>0.75928429345873183</v>
      </c>
      <c r="I278" s="29">
        <f>VLOOKUP(VLOOKUP($B278, BTS!$E$2:$F$60, 2, FALSE), Transpose_Avg_q2er_dw!$O$1:$AA$52, 7,FALSE )</f>
        <v>0.85018743223192383</v>
      </c>
      <c r="J278" s="29">
        <f>VLOOKUP(VLOOKUP($B278, BTS!$E$2:$F$60, 2, FALSE), Transpose_Avg_q2er_dw!$O$1:$AA$52, 8,FALSE )</f>
        <v>0.96875</v>
      </c>
      <c r="K278" s="29">
        <f>VLOOKUP(VLOOKUP($B278, BTS!$E$2:$F$60, 2, FALSE), Transpose_Avg_q2er_dw!$O$1:$AA$52, 9,FALSE )</f>
        <v>0.89861111111111114</v>
      </c>
      <c r="L278" s="29">
        <f>VLOOKUP(VLOOKUP($B278, BTS!$E$2:$F$60, 2, FALSE), Transpose_Avg_q2er_dw!$O$1:$AA$52, 10,FALSE )</f>
        <v>0.9321266968325792</v>
      </c>
      <c r="M278" s="29">
        <f>VLOOKUP(VLOOKUP($B278, BTS!$E$2:$F$60, 2, FALSE), Transpose_Avg_q2er_dw!$O$1:$AA$52, 11,FALSE )</f>
        <v>0.73726190476190478</v>
      </c>
      <c r="N278" s="29">
        <f>VLOOKUP(VLOOKUP($B278, BTS!$E$2:$F$60, 2, FALSE), Transpose_Avg_q2er_dw!$O$1:$AA$52, 12,FALSE )</f>
        <v>0.6936117807357719</v>
      </c>
      <c r="O278" s="111">
        <f>VLOOKUP(VLOOKUP($B278, BTS!$E$2:$F$60, 2, FALSE), Transpose_Avg_q2er_dw!$O$1:$AA$52, 13,FALSE )</f>
        <v>0.10485287659200702</v>
      </c>
    </row>
    <row r="279" spans="2:15" ht="15.75" hidden="1" outlineLevel="1" thickBot="1" x14ac:dyDescent="0.3">
      <c r="B279" s="31" t="s">
        <v>127</v>
      </c>
      <c r="C279" s="28">
        <f>VLOOKUP(VLOOKUP($B279,VName,2,FALSE), Regression_q2er_dw!$J$7:$K$49, 2,FALSE)</f>
        <v>0.435</v>
      </c>
      <c r="D279" s="29">
        <f>VLOOKUP(VLOOKUP($B279, BTS!$E$2:$F$60, 2, FALSE), Transpose_Avg_q2er_dw!$O$1:$AA$52, 2,FALSE )</f>
        <v>8.2146787478608235E-2</v>
      </c>
      <c r="E279" s="29">
        <f>VLOOKUP(VLOOKUP($B279, BTS!$E$2:$F$60, 2, FALSE), Transpose_Avg_q2er_dw!$O$1:$AA$52, 3,FALSE )</f>
        <v>6.0849710634193394E-2</v>
      </c>
      <c r="F279" s="29">
        <f>VLOOKUP(VLOOKUP($B279, BTS!$E$2:$F$60, 2, FALSE), Transpose_Avg_q2er_dw!$O$1:$AA$52, 4,FALSE )</f>
        <v>5.4671157868832282E-2</v>
      </c>
      <c r="G279" s="29">
        <f>VLOOKUP(VLOOKUP($B279, BTS!$E$2:$F$60, 2, FALSE), Transpose_Avg_q2er_dw!$O$1:$AA$52, 5,FALSE )</f>
        <v>4.5201839050476068E-2</v>
      </c>
      <c r="H279" s="29">
        <f>VLOOKUP(VLOOKUP($B279, BTS!$E$2:$F$60, 2, FALSE), Transpose_Avg_q2er_dw!$O$1:$AA$52, 6,FALSE )</f>
        <v>5.1572912992495973E-2</v>
      </c>
      <c r="I279" s="29">
        <f>VLOOKUP(VLOOKUP($B279, BTS!$E$2:$F$60, 2, FALSE), Transpose_Avg_q2er_dw!$O$1:$AA$52, 7,FALSE )</f>
        <v>3.8556646978257149E-2</v>
      </c>
      <c r="J279" s="29">
        <f>VLOOKUP(VLOOKUP($B279, BTS!$E$2:$F$60, 2, FALSE), Transpose_Avg_q2er_dw!$O$1:$AA$52, 8,FALSE )</f>
        <v>3.125E-2</v>
      </c>
      <c r="K279" s="29">
        <f>VLOOKUP(VLOOKUP($B279, BTS!$E$2:$F$60, 2, FALSE), Transpose_Avg_q2er_dw!$O$1:$AA$52, 9,FALSE )</f>
        <v>3.125E-2</v>
      </c>
      <c r="L279" s="29">
        <f>VLOOKUP(VLOOKUP($B279, BTS!$E$2:$F$60, 2, FALSE), Transpose_Avg_q2er_dw!$O$1:$AA$52, 10,FALSE )</f>
        <v>3.3936651583710412E-2</v>
      </c>
      <c r="M279" s="29">
        <f>VLOOKUP(VLOOKUP($B279, BTS!$E$2:$F$60, 2, FALSE), Transpose_Avg_q2er_dw!$O$1:$AA$52, 11,FALSE )</f>
        <v>4.2738095238095242E-2</v>
      </c>
      <c r="N279" s="29">
        <f>VLOOKUP(VLOOKUP($B279, BTS!$E$2:$F$60, 2, FALSE), Transpose_Avg_q2er_dw!$O$1:$AA$52, 12,FALSE )</f>
        <v>4.0451152336698923E-2</v>
      </c>
      <c r="O279" s="111">
        <f>VLOOKUP(VLOOKUP($B279, BTS!$E$2:$F$60, 2, FALSE), Transpose_Avg_q2er_dw!$O$1:$AA$52, 13,FALSE )</f>
        <v>5.0541282389108474E-2</v>
      </c>
    </row>
    <row r="280" spans="2:15" ht="15.75" hidden="1" outlineLevel="1" thickBot="1" x14ac:dyDescent="0.3">
      <c r="B280" s="31" t="s">
        <v>128</v>
      </c>
      <c r="C280" s="28">
        <f>VLOOKUP(VLOOKUP($B280,VName,2,FALSE), Regression_q2er_dw!$J$7:$K$49, 2,FALSE)</f>
        <v>0.21</v>
      </c>
      <c r="D280" s="29">
        <f>VLOOKUP(VLOOKUP($B280, BTS!$E$2:$F$60, 2, FALSE), Transpose_Avg_q2er_dw!$O$1:$AA$52, 2,FALSE )</f>
        <v>9.453865707410801E-2</v>
      </c>
      <c r="E280" s="29">
        <f>VLOOKUP(VLOOKUP($B280, BTS!$E$2:$F$60, 2, FALSE), Transpose_Avg_q2er_dw!$O$1:$AA$52, 3,FALSE )</f>
        <v>0.10685058476006751</v>
      </c>
      <c r="F280" s="29">
        <f>VLOOKUP(VLOOKUP($B280, BTS!$E$2:$F$60, 2, FALSE), Transpose_Avg_q2er_dw!$O$1:$AA$52, 4,FALSE )</f>
        <v>5.2499343197017614E-2</v>
      </c>
      <c r="G280" s="29">
        <f>VLOOKUP(VLOOKUP($B280, BTS!$E$2:$F$60, 2, FALSE), Transpose_Avg_q2er_dw!$O$1:$AA$52, 5,FALSE )</f>
        <v>1.9548063127690099E-2</v>
      </c>
      <c r="H280" s="29">
        <f>VLOOKUP(VLOOKUP($B280, BTS!$E$2:$F$60, 2, FALSE), Transpose_Avg_q2er_dw!$O$1:$AA$52, 6,FALSE )</f>
        <v>3.1143201004484165E-2</v>
      </c>
      <c r="I280" s="29">
        <f>VLOOKUP(VLOOKUP($B280, BTS!$E$2:$F$60, 2, FALSE), Transpose_Avg_q2er_dw!$O$1:$AA$52, 7,FALSE )</f>
        <v>1.422255749586258E-2</v>
      </c>
      <c r="J280" s="29">
        <f>VLOOKUP(VLOOKUP($B280, BTS!$E$2:$F$60, 2, FALSE), Transpose_Avg_q2er_dw!$O$1:$AA$52, 8,FALSE )</f>
        <v>0</v>
      </c>
      <c r="K280" s="29">
        <f>VLOOKUP(VLOOKUP($B280, BTS!$E$2:$F$60, 2, FALSE), Transpose_Avg_q2er_dw!$O$1:$AA$52, 9,FALSE )</f>
        <v>0</v>
      </c>
      <c r="L280" s="29">
        <f>VLOOKUP(VLOOKUP($B280, BTS!$E$2:$F$60, 2, FALSE), Transpose_Avg_q2er_dw!$O$1:$AA$52, 10,FALSE )</f>
        <v>1.9230769230769232E-2</v>
      </c>
      <c r="M280" s="29">
        <f>VLOOKUP(VLOOKUP($B280, BTS!$E$2:$F$60, 2, FALSE), Transpose_Avg_q2er_dw!$O$1:$AA$52, 11,FALSE )</f>
        <v>1.6904761904761905E-2</v>
      </c>
      <c r="N280" s="29">
        <f>VLOOKUP(VLOOKUP($B280, BTS!$E$2:$F$60, 2, FALSE), Transpose_Avg_q2er_dw!$O$1:$AA$52, 12,FALSE )</f>
        <v>8.1927121545610181E-3</v>
      </c>
      <c r="O280" s="111">
        <f>VLOOKUP(VLOOKUP($B280, BTS!$E$2:$F$60, 2, FALSE), Transpose_Avg_q2er_dw!$O$1:$AA$52, 13,FALSE )</f>
        <v>2.4758454106280192E-2</v>
      </c>
    </row>
    <row r="281" spans="2:15" ht="15.75" hidden="1" outlineLevel="1" thickBot="1" x14ac:dyDescent="0.3">
      <c r="B281" s="31" t="s">
        <v>129</v>
      </c>
      <c r="C281" s="28">
        <f>VLOOKUP(VLOOKUP($B281,VName,2,FALSE), Regression_q2er_dw!$J$7:$K$49, 2,FALSE)</f>
        <v>-0.14499999999999999</v>
      </c>
      <c r="D281" s="29">
        <f>VLOOKUP(VLOOKUP($B281, BTS!$E$2:$F$60, 2, FALSE), Transpose_Avg_q2er_dw!$O$1:$AA$52, 2,FALSE )</f>
        <v>0.55822760672448701</v>
      </c>
      <c r="E281" s="29">
        <f>VLOOKUP(VLOOKUP($B281, BTS!$E$2:$F$60, 2, FALSE), Transpose_Avg_q2er_dw!$O$1:$AA$52, 3,FALSE )</f>
        <v>0.52818302387267901</v>
      </c>
      <c r="F281" s="29">
        <f>VLOOKUP(VLOOKUP($B281, BTS!$E$2:$F$60, 2, FALSE), Transpose_Avg_q2er_dw!$O$1:$AA$52, 4,FALSE )</f>
        <v>0.54623539652609421</v>
      </c>
      <c r="G281" s="29">
        <f>VLOOKUP(VLOOKUP($B281, BTS!$E$2:$F$60, 2, FALSE), Transpose_Avg_q2er_dw!$O$1:$AA$52, 5,FALSE )</f>
        <v>0.53062638580931265</v>
      </c>
      <c r="H281" s="29">
        <f>VLOOKUP(VLOOKUP($B281, BTS!$E$2:$F$60, 2, FALSE), Transpose_Avg_q2er_dw!$O$1:$AA$52, 6,FALSE )</f>
        <v>0.44335890184071097</v>
      </c>
      <c r="I281" s="29">
        <f>VLOOKUP(VLOOKUP($B281, BTS!$E$2:$F$60, 2, FALSE), Transpose_Avg_q2er_dw!$O$1:$AA$52, 7,FALSE )</f>
        <v>0.61911416424128285</v>
      </c>
      <c r="J281" s="29">
        <f>VLOOKUP(VLOOKUP($B281, BTS!$E$2:$F$60, 2, FALSE), Transpose_Avg_q2er_dw!$O$1:$AA$52, 8,FALSE )</f>
        <v>0.48495879120879126</v>
      </c>
      <c r="K281" s="29">
        <f>VLOOKUP(VLOOKUP($B281, BTS!$E$2:$F$60, 2, FALSE), Transpose_Avg_q2er_dw!$O$1:$AA$52, 9,FALSE )</f>
        <v>0.63914141414141412</v>
      </c>
      <c r="L281" s="29">
        <f>VLOOKUP(VLOOKUP($B281, BTS!$E$2:$F$60, 2, FALSE), Transpose_Avg_q2er_dw!$O$1:$AA$52, 10,FALSE )</f>
        <v>0.55571266968325794</v>
      </c>
      <c r="M281" s="29">
        <f>VLOOKUP(VLOOKUP($B281, BTS!$E$2:$F$60, 2, FALSE), Transpose_Avg_q2er_dw!$O$1:$AA$52, 11,FALSE )</f>
        <v>0.47255952380952382</v>
      </c>
      <c r="N281" s="29">
        <f>VLOOKUP(VLOOKUP($B281, BTS!$E$2:$F$60, 2, FALSE), Transpose_Avg_q2er_dw!$O$1:$AA$52, 12,FALSE )</f>
        <v>0.46677497117702549</v>
      </c>
      <c r="O281" s="111">
        <f>VLOOKUP(VLOOKUP($B281, BTS!$E$2:$F$60, 2, FALSE), Transpose_Avg_q2er_dw!$O$1:$AA$52, 13,FALSE )</f>
        <v>0.52143061045234962</v>
      </c>
    </row>
    <row r="282" spans="2:15" ht="15.75" hidden="1" outlineLevel="1" thickBot="1" x14ac:dyDescent="0.3">
      <c r="B282" s="31" t="s">
        <v>130</v>
      </c>
      <c r="C282" s="28">
        <f>VLOOKUP(VLOOKUP($B282,VName,2,FALSE), Regression_q2er_dw!$J$7:$K$49, 2,FALSE)</f>
        <v>-0.14399999999999999</v>
      </c>
      <c r="D282" s="29">
        <f>VLOOKUP(VLOOKUP($B282, BTS!$E$2:$F$60, 2, FALSE), Transpose_Avg_q2er_dw!$O$1:$AA$52, 2,FALSE )</f>
        <v>0.20635757490550458</v>
      </c>
      <c r="E282" s="29">
        <f>VLOOKUP(VLOOKUP($B282, BTS!$E$2:$F$60, 2, FALSE), Transpose_Avg_q2er_dw!$O$1:$AA$52, 3,FALSE )</f>
        <v>0.14377109959006512</v>
      </c>
      <c r="F282" s="29">
        <f>VLOOKUP(VLOOKUP($B282, BTS!$E$2:$F$60, 2, FALSE), Transpose_Avg_q2er_dw!$O$1:$AA$52, 4,FALSE )</f>
        <v>0.10476173848266872</v>
      </c>
      <c r="G282" s="29">
        <f>VLOOKUP(VLOOKUP($B282, BTS!$E$2:$F$60, 2, FALSE), Transpose_Avg_q2er_dw!$O$1:$AA$52, 5,FALSE )</f>
        <v>0.1675932568149211</v>
      </c>
      <c r="H282" s="29">
        <f>VLOOKUP(VLOOKUP($B282, BTS!$E$2:$F$60, 2, FALSE), Transpose_Avg_q2er_dw!$O$1:$AA$52, 6,FALSE )</f>
        <v>9.9975869328424033E-2</v>
      </c>
      <c r="I282" s="29">
        <f>VLOOKUP(VLOOKUP($B282, BTS!$E$2:$F$60, 2, FALSE), Transpose_Avg_q2er_dw!$O$1:$AA$52, 7,FALSE )</f>
        <v>0.12422423386406437</v>
      </c>
      <c r="J282" s="29">
        <f>VLOOKUP(VLOOKUP($B282, BTS!$E$2:$F$60, 2, FALSE), Transpose_Avg_q2er_dw!$O$1:$AA$52, 8,FALSE )</f>
        <v>0.15084706959706962</v>
      </c>
      <c r="K282" s="29">
        <f>VLOOKUP(VLOOKUP($B282, BTS!$E$2:$F$60, 2, FALSE), Transpose_Avg_q2er_dw!$O$1:$AA$52, 9,FALSE )</f>
        <v>0.1143939393939394</v>
      </c>
      <c r="L282" s="29">
        <f>VLOOKUP(VLOOKUP($B282, BTS!$E$2:$F$60, 2, FALSE), Transpose_Avg_q2er_dw!$O$1:$AA$52, 10,FALSE )</f>
        <v>0.20008484162895929</v>
      </c>
      <c r="M282" s="29">
        <f>VLOOKUP(VLOOKUP($B282, BTS!$E$2:$F$60, 2, FALSE), Transpose_Avg_q2er_dw!$O$1:$AA$52, 11,FALSE )</f>
        <v>0.15333333333333335</v>
      </c>
      <c r="N282" s="29">
        <f>VLOOKUP(VLOOKUP($B282, BTS!$E$2:$F$60, 2, FALSE), Transpose_Avg_q2er_dw!$O$1:$AA$52, 12,FALSE )</f>
        <v>9.7203298047025113E-2</v>
      </c>
      <c r="O282" s="111">
        <f>VLOOKUP(VLOOKUP($B282, BTS!$E$2:$F$60, 2, FALSE), Transpose_Avg_q2er_dw!$O$1:$AA$52, 13,FALSE )</f>
        <v>0.11295893719806763</v>
      </c>
    </row>
    <row r="283" spans="2:15" ht="15.75" hidden="1" outlineLevel="1" thickBot="1" x14ac:dyDescent="0.3">
      <c r="B283" s="56" t="s">
        <v>131</v>
      </c>
      <c r="C283" s="28">
        <f>VLOOKUP(VLOOKUP($B283,VName,2,FALSE), Regression_q2er_dw!$J$7:$K$49, 2,FALSE)</f>
        <v>0.52300000000000002</v>
      </c>
      <c r="D283" s="29">
        <f>VLOOKUP(VLOOKUP($B283, BTS!$E$2:$F$60, 2, FALSE), Transpose_Avg_q2er_dw!$O$1:$AA$52, 2,FALSE )</f>
        <v>6.5104482291096014E-2</v>
      </c>
      <c r="E283" s="29">
        <f>VLOOKUP(VLOOKUP($B283, BTS!$E$2:$F$60, 2, FALSE), Transpose_Avg_q2er_dw!$O$1:$AA$52, 3,FALSE )</f>
        <v>6.314429105377381E-2</v>
      </c>
      <c r="F283" s="29">
        <f>VLOOKUP(VLOOKUP($B283, BTS!$E$2:$F$60, 2, FALSE), Transpose_Avg_q2er_dw!$O$1:$AA$52, 4,FALSE )</f>
        <v>7.4570833291763533E-2</v>
      </c>
      <c r="G283" s="29">
        <f>VLOOKUP(VLOOKUP($B283, BTS!$E$2:$F$60, 2, FALSE), Transpose_Avg_q2er_dw!$O$1:$AA$52, 5,FALSE )</f>
        <v>2.8409090909090908E-2</v>
      </c>
      <c r="H283" s="29">
        <f>VLOOKUP(VLOOKUP($B283, BTS!$E$2:$F$60, 2, FALSE), Transpose_Avg_q2er_dw!$O$1:$AA$52, 6,FALSE )</f>
        <v>4.9870846957220293E-2</v>
      </c>
      <c r="I283" s="29">
        <f>VLOOKUP(VLOOKUP($B283, BTS!$E$2:$F$60, 2, FALSE), Transpose_Avg_q2er_dw!$O$1:$AA$52, 7,FALSE )</f>
        <v>3.7360183758488846E-2</v>
      </c>
      <c r="J283" s="29">
        <f>VLOOKUP(VLOOKUP($B283, BTS!$E$2:$F$60, 2, FALSE), Transpose_Avg_q2er_dw!$O$1:$AA$52, 8,FALSE )</f>
        <v>0</v>
      </c>
      <c r="K283" s="29">
        <f>VLOOKUP(VLOOKUP($B283, BTS!$E$2:$F$60, 2, FALSE), Transpose_Avg_q2er_dw!$O$1:$AA$52, 9,FALSE )</f>
        <v>2.5000000000000001E-2</v>
      </c>
      <c r="L283" s="29">
        <f>VLOOKUP(VLOOKUP($B283, BTS!$E$2:$F$60, 2, FALSE), Transpose_Avg_q2er_dw!$O$1:$AA$52, 10,FALSE )</f>
        <v>0.11114253393665158</v>
      </c>
      <c r="M283" s="29">
        <f>VLOOKUP(VLOOKUP($B283, BTS!$E$2:$F$60, 2, FALSE), Transpose_Avg_q2er_dw!$O$1:$AA$52, 11,FALSE )</f>
        <v>3.2113095238095239E-2</v>
      </c>
      <c r="N283" s="29">
        <f>VLOOKUP(VLOOKUP($B283, BTS!$E$2:$F$60, 2, FALSE), Transpose_Avg_q2er_dw!$O$1:$AA$52, 12,FALSE )</f>
        <v>0.10118902048469181</v>
      </c>
      <c r="O283" s="111">
        <f>VLOOKUP(VLOOKUP($B283, BTS!$E$2:$F$60, 2, FALSE), Transpose_Avg_q2er_dw!$O$1:$AA$52, 13,FALSE )</f>
        <v>6.3596837944664031E-2</v>
      </c>
    </row>
    <row r="284" spans="2:15" ht="15.75" hidden="1" outlineLevel="1" thickBot="1" x14ac:dyDescent="0.3">
      <c r="B284" s="31" t="s">
        <v>132</v>
      </c>
      <c r="C284" s="28">
        <f>VLOOKUP(VLOOKUP($B284,VName,2,FALSE), Regression_q2er_dw!$J$7:$K$49, 2,FALSE)</f>
        <v>-0.106</v>
      </c>
      <c r="D284" s="29">
        <f>VLOOKUP(VLOOKUP($B284, BTS!$E$2:$F$60, 2, FALSE), Transpose_Avg_q2er_dw!$O$1:$AA$52, 2,FALSE )</f>
        <v>3.9776152084717034E-2</v>
      </c>
      <c r="E284" s="29">
        <f>VLOOKUP(VLOOKUP($B284, BTS!$E$2:$F$60, 2, FALSE), Transpose_Avg_q2er_dw!$O$1:$AA$52, 3,FALSE )</f>
        <v>8.2953415119363397E-2</v>
      </c>
      <c r="F284" s="29">
        <f>VLOOKUP(VLOOKUP($B284, BTS!$E$2:$F$60, 2, FALSE), Transpose_Avg_q2er_dw!$O$1:$AA$52, 4,FALSE )</f>
        <v>7.8056046079301888E-2</v>
      </c>
      <c r="G284" s="29">
        <f>VLOOKUP(VLOOKUP($B284, BTS!$E$2:$F$60, 2, FALSE), Transpose_Avg_q2er_dw!$O$1:$AA$52, 5,FALSE )</f>
        <v>0.12340224338072257</v>
      </c>
      <c r="H284" s="29">
        <f>VLOOKUP(VLOOKUP($B284, BTS!$E$2:$F$60, 2, FALSE), Transpose_Avg_q2er_dw!$O$1:$AA$52, 6,FALSE )</f>
        <v>0.1126177243565416</v>
      </c>
      <c r="I284" s="29">
        <f>VLOOKUP(VLOOKUP($B284, BTS!$E$2:$F$60, 2, FALSE), Transpose_Avg_q2er_dw!$O$1:$AA$52, 7,FALSE )</f>
        <v>5.2217086115391206E-2</v>
      </c>
      <c r="J284" s="29">
        <f>VLOOKUP(VLOOKUP($B284, BTS!$E$2:$F$60, 2, FALSE), Transpose_Avg_q2er_dw!$O$1:$AA$52, 8,FALSE )</f>
        <v>0.15096153846153848</v>
      </c>
      <c r="K284" s="29">
        <f>VLOOKUP(VLOOKUP($B284, BTS!$E$2:$F$60, 2, FALSE), Transpose_Avg_q2er_dw!$O$1:$AA$52, 9,FALSE )</f>
        <v>6.1616161616161617E-2</v>
      </c>
      <c r="L284" s="29">
        <f>VLOOKUP(VLOOKUP($B284, BTS!$E$2:$F$60, 2, FALSE), Transpose_Avg_q2er_dw!$O$1:$AA$52, 10,FALSE )</f>
        <v>5.0480769230769232E-2</v>
      </c>
      <c r="M284" s="29">
        <f>VLOOKUP(VLOOKUP($B284, BTS!$E$2:$F$60, 2, FALSE), Transpose_Avg_q2er_dw!$O$1:$AA$52, 11,FALSE )</f>
        <v>7.2529761904761902E-2</v>
      </c>
      <c r="N284" s="29">
        <f>VLOOKUP(VLOOKUP($B284, BTS!$E$2:$F$60, 2, FALSE), Transpose_Avg_q2er_dw!$O$1:$AA$52, 12,FALSE )</f>
        <v>0.13655975963386088</v>
      </c>
      <c r="O284" s="111">
        <f>VLOOKUP(VLOOKUP($B284, BTS!$E$2:$F$60, 2, FALSE), Transpose_Avg_q2er_dw!$O$1:$AA$52, 13,FALSE )</f>
        <v>0.12653711023276243</v>
      </c>
    </row>
    <row r="285" spans="2:15" ht="15.75" hidden="1" outlineLevel="1" thickBot="1" x14ac:dyDescent="0.3">
      <c r="B285" s="31" t="s">
        <v>133</v>
      </c>
      <c r="C285" s="28">
        <f>VLOOKUP(VLOOKUP($B285,VName,2,FALSE), Regression_q2er_dw!$J$7:$K$49, 2,FALSE)</f>
        <v>-5.5899999999999998E-2</v>
      </c>
      <c r="D285" s="29">
        <f>VLOOKUP(VLOOKUP($B285, BTS!$E$2:$F$60, 2, FALSE), Transpose_Avg_q2er_dw!$O$1:$AA$52, 2,FALSE )</f>
        <v>8.7480385835462415E-2</v>
      </c>
      <c r="E285" s="29">
        <f>VLOOKUP(VLOOKUP($B285, BTS!$E$2:$F$60, 2, FALSE), Transpose_Avg_q2er_dw!$O$1:$AA$52, 3,FALSE )</f>
        <v>0.10612905413551965</v>
      </c>
      <c r="F285" s="29">
        <f>VLOOKUP(VLOOKUP($B285, BTS!$E$2:$F$60, 2, FALSE), Transpose_Avg_q2er_dw!$O$1:$AA$52, 4,FALSE )</f>
        <v>0.1401054293496154</v>
      </c>
      <c r="G285" s="29">
        <f>VLOOKUP(VLOOKUP($B285, BTS!$E$2:$F$60, 2, FALSE), Transpose_Avg_q2er_dw!$O$1:$AA$52, 5,FALSE )</f>
        <v>5.3638972218599187E-2</v>
      </c>
      <c r="H285" s="29">
        <f>VLOOKUP(VLOOKUP($B285, BTS!$E$2:$F$60, 2, FALSE), Transpose_Avg_q2er_dw!$O$1:$AA$52, 6,FALSE )</f>
        <v>0.21087608683106115</v>
      </c>
      <c r="I285" s="29">
        <f>VLOOKUP(VLOOKUP($B285, BTS!$E$2:$F$60, 2, FALSE), Transpose_Avg_q2er_dw!$O$1:$AA$52, 7,FALSE )</f>
        <v>6.6895829766592474E-2</v>
      </c>
      <c r="J285" s="29">
        <f>VLOOKUP(VLOOKUP($B285, BTS!$E$2:$F$60, 2, FALSE), Transpose_Avg_q2er_dw!$O$1:$AA$52, 8,FALSE )</f>
        <v>0.20132783882783883</v>
      </c>
      <c r="K285" s="29">
        <f>VLOOKUP(VLOOKUP($B285, BTS!$E$2:$F$60, 2, FALSE), Transpose_Avg_q2er_dw!$O$1:$AA$52, 9,FALSE )</f>
        <v>8.6616161616161619E-2</v>
      </c>
      <c r="L285" s="29">
        <f>VLOOKUP(VLOOKUP($B285, BTS!$E$2:$F$60, 2, FALSE), Transpose_Avg_q2er_dw!$O$1:$AA$52, 10,FALSE )</f>
        <v>3.3936651583710412E-2</v>
      </c>
      <c r="M285" s="29">
        <f>VLOOKUP(VLOOKUP($B285, BTS!$E$2:$F$60, 2, FALSE), Transpose_Avg_q2er_dw!$O$1:$AA$52, 11,FALSE )</f>
        <v>0.17886904761904762</v>
      </c>
      <c r="N285" s="29">
        <f>VLOOKUP(VLOOKUP($B285, BTS!$E$2:$F$60, 2, FALSE), Transpose_Avg_q2er_dw!$O$1:$AA$52, 12,FALSE )</f>
        <v>8.2168768705819323E-2</v>
      </c>
      <c r="O285" s="111">
        <f>VLOOKUP(VLOOKUP($B285, BTS!$E$2:$F$60, 2, FALSE), Transpose_Avg_q2er_dw!$O$1:$AA$52, 13,FALSE )</f>
        <v>7.4430171277997365E-2</v>
      </c>
    </row>
    <row r="286" spans="2:15" ht="15.75" hidden="1" outlineLevel="1" thickBot="1" x14ac:dyDescent="0.3">
      <c r="B286" s="31" t="s">
        <v>134</v>
      </c>
      <c r="C286" s="28">
        <f>VLOOKUP(VLOOKUP($B286,VName,2,FALSE), Regression_q2er_dw!$J$7:$K$49, 2,FALSE)</f>
        <v>0.34200000000000003</v>
      </c>
      <c r="D286" s="29">
        <f>VLOOKUP(VLOOKUP($B286, BTS!$E$2:$F$60, 2, FALSE), Transpose_Avg_q2er_dw!$O$1:$AA$52, 2,FALSE )</f>
        <v>3.0545980772866764E-2</v>
      </c>
      <c r="E286" s="29">
        <f>VLOOKUP(VLOOKUP($B286, BTS!$E$2:$F$60, 2, FALSE), Transpose_Avg_q2er_dw!$O$1:$AA$52, 3,FALSE )</f>
        <v>3.2604518326501089E-2</v>
      </c>
      <c r="F286" s="29">
        <f>VLOOKUP(VLOOKUP($B286, BTS!$E$2:$F$60, 2, FALSE), Transpose_Avg_q2er_dw!$O$1:$AA$52, 4,FALSE )</f>
        <v>6.7567567567567571E-3</v>
      </c>
      <c r="G286" s="29">
        <f>VLOOKUP(VLOOKUP($B286, BTS!$E$2:$F$60, 2, FALSE), Transpose_Avg_q2er_dw!$O$1:$AA$52, 5,FALSE )</f>
        <v>3.0495956697534889E-2</v>
      </c>
      <c r="H286" s="29">
        <f>VLOOKUP(VLOOKUP($B286, BTS!$E$2:$F$60, 2, FALSE), Transpose_Avg_q2er_dw!$O$1:$AA$52, 6,FALSE )</f>
        <v>6.5617856812720685E-2</v>
      </c>
      <c r="I286" s="29">
        <f>VLOOKUP(VLOOKUP($B286, BTS!$E$2:$F$60, 2, FALSE), Transpose_Avg_q2er_dw!$O$1:$AA$52, 7,FALSE )</f>
        <v>2.7480846601609311E-2</v>
      </c>
      <c r="J286" s="29">
        <f>VLOOKUP(VLOOKUP($B286, BTS!$E$2:$F$60, 2, FALSE), Transpose_Avg_q2er_dw!$O$1:$AA$52, 8,FALSE )</f>
        <v>0</v>
      </c>
      <c r="K286" s="29">
        <f>VLOOKUP(VLOOKUP($B286, BTS!$E$2:$F$60, 2, FALSE), Transpose_Avg_q2er_dw!$O$1:$AA$52, 9,FALSE )</f>
        <v>0</v>
      </c>
      <c r="L286" s="29">
        <f>VLOOKUP(VLOOKUP($B286, BTS!$E$2:$F$60, 2, FALSE), Transpose_Avg_q2er_dw!$O$1:$AA$52, 10,FALSE )</f>
        <v>0</v>
      </c>
      <c r="M286" s="29">
        <f>VLOOKUP(VLOOKUP($B286, BTS!$E$2:$F$60, 2, FALSE), Transpose_Avg_q2er_dw!$O$1:$AA$52, 11,FALSE )</f>
        <v>7.8690476190476186E-2</v>
      </c>
      <c r="N286" s="29">
        <f>VLOOKUP(VLOOKUP($B286, BTS!$E$2:$F$60, 2, FALSE), Transpose_Avg_q2er_dw!$O$1:$AA$52, 12,FALSE )</f>
        <v>3.5970489932338791E-2</v>
      </c>
      <c r="O286" s="111">
        <f>VLOOKUP(VLOOKUP($B286, BTS!$E$2:$F$60, 2, FALSE), Transpose_Avg_q2er_dw!$O$1:$AA$52, 13,FALSE )</f>
        <v>2.9671717171717172E-2</v>
      </c>
    </row>
    <row r="287" spans="2:15" ht="15.75" hidden="1" outlineLevel="1" thickBot="1" x14ac:dyDescent="0.3">
      <c r="B287" s="56" t="s">
        <v>135</v>
      </c>
      <c r="C287" s="28">
        <f>VLOOKUP(VLOOKUP($B287,VName,2,FALSE), Regression_q2er_dw!$J$7:$K$49, 2,FALSE)</f>
        <v>-0.10299999999999999</v>
      </c>
      <c r="D287" s="29">
        <f>VLOOKUP(VLOOKUP($B287, BTS!$E$2:$F$60, 2, FALSE), Transpose_Avg_q2er_dw!$O$1:$AA$52, 2,FALSE )</f>
        <v>0</v>
      </c>
      <c r="E287" s="29">
        <f>VLOOKUP(VLOOKUP($B287, BTS!$E$2:$F$60, 2, FALSE), Transpose_Avg_q2er_dw!$O$1:$AA$52, 3,FALSE )</f>
        <v>0</v>
      </c>
      <c r="F287" s="29">
        <f>VLOOKUP(VLOOKUP($B287, BTS!$E$2:$F$60, 2, FALSE), Transpose_Avg_q2er_dw!$O$1:$AA$52, 4,FALSE )</f>
        <v>0</v>
      </c>
      <c r="G287" s="29">
        <f>VLOOKUP(VLOOKUP($B287, BTS!$E$2:$F$60, 2, FALSE), Transpose_Avg_q2er_dw!$O$1:$AA$52, 5,FALSE )</f>
        <v>0</v>
      </c>
      <c r="H287" s="29">
        <f>VLOOKUP(VLOOKUP($B287, BTS!$E$2:$F$60, 2, FALSE), Transpose_Avg_q2er_dw!$O$1:$AA$52, 6,FALSE )</f>
        <v>0</v>
      </c>
      <c r="I287" s="29">
        <f>VLOOKUP(VLOOKUP($B287, BTS!$E$2:$F$60, 2, FALSE), Transpose_Avg_q2er_dw!$O$1:$AA$52, 7,FALSE )</f>
        <v>0</v>
      </c>
      <c r="J287" s="29">
        <f>VLOOKUP(VLOOKUP($B287, BTS!$E$2:$F$60, 2, FALSE), Transpose_Avg_q2er_dw!$O$1:$AA$52, 8,FALSE )</f>
        <v>0</v>
      </c>
      <c r="K287" s="29">
        <f>VLOOKUP(VLOOKUP($B287, BTS!$E$2:$F$60, 2, FALSE), Transpose_Avg_q2er_dw!$O$1:$AA$52, 9,FALSE )</f>
        <v>0</v>
      </c>
      <c r="L287" s="29">
        <f>VLOOKUP(VLOOKUP($B287, BTS!$E$2:$F$60, 2, FALSE), Transpose_Avg_q2er_dw!$O$1:$AA$52, 10,FALSE )</f>
        <v>0</v>
      </c>
      <c r="M287" s="29">
        <f>VLOOKUP(VLOOKUP($B287, BTS!$E$2:$F$60, 2, FALSE), Transpose_Avg_q2er_dw!$O$1:$AA$52, 11,FALSE )</f>
        <v>0</v>
      </c>
      <c r="N287" s="29">
        <f>VLOOKUP(VLOOKUP($B287, BTS!$E$2:$F$60, 2, FALSE), Transpose_Avg_q2er_dw!$O$1:$AA$52, 12,FALSE )</f>
        <v>0</v>
      </c>
      <c r="O287" s="111">
        <f>VLOOKUP(VLOOKUP($B287, BTS!$E$2:$F$60, 2, FALSE), Transpose_Avg_q2er_dw!$O$1:$AA$52, 13,FALSE )</f>
        <v>0</v>
      </c>
    </row>
    <row r="288" spans="2:15" ht="15.75" hidden="1" outlineLevel="1" thickBot="1" x14ac:dyDescent="0.3">
      <c r="B288" s="56" t="s">
        <v>136</v>
      </c>
      <c r="C288" s="28">
        <f>VLOOKUP(VLOOKUP($B288,VName,2,FALSE), Regression_q2er_dw!$J$7:$K$49, 2,FALSE)</f>
        <v>0.27100000000000002</v>
      </c>
      <c r="D288" s="29">
        <f>VLOOKUP(VLOOKUP($B288, BTS!$E$2:$F$60, 2, FALSE), Transpose_Avg_q2er_dw!$O$1:$AA$52, 2,FALSE )</f>
        <v>4.2057939959244554E-2</v>
      </c>
      <c r="E288" s="29">
        <f>VLOOKUP(VLOOKUP($B288, BTS!$E$2:$F$60, 2, FALSE), Transpose_Avg_q2er_dw!$O$1:$AA$52, 3,FALSE )</f>
        <v>7.8125E-3</v>
      </c>
      <c r="F288" s="29">
        <f>VLOOKUP(VLOOKUP($B288, BTS!$E$2:$F$60, 2, FALSE), Transpose_Avg_q2er_dw!$O$1:$AA$52, 4,FALSE )</f>
        <v>1.7441860465116279E-2</v>
      </c>
      <c r="G288" s="29">
        <f>VLOOKUP(VLOOKUP($B288, BTS!$E$2:$F$60, 2, FALSE), Transpose_Avg_q2er_dw!$O$1:$AA$52, 5,FALSE )</f>
        <v>0</v>
      </c>
      <c r="H288" s="29">
        <f>VLOOKUP(VLOOKUP($B288, BTS!$E$2:$F$60, 2, FALSE), Transpose_Avg_q2er_dw!$O$1:$AA$52, 6,FALSE )</f>
        <v>3.5211267605633804E-3</v>
      </c>
      <c r="I288" s="29">
        <f>VLOOKUP(VLOOKUP($B288, BTS!$E$2:$F$60, 2, FALSE), Transpose_Avg_q2er_dw!$O$1:$AA$52, 7,FALSE )</f>
        <v>3.7708119328882045E-2</v>
      </c>
      <c r="J288" s="29">
        <f>VLOOKUP(VLOOKUP($B288, BTS!$E$2:$F$60, 2, FALSE), Transpose_Avg_q2er_dw!$O$1:$AA$52, 8,FALSE )</f>
        <v>1.1904761904761904E-2</v>
      </c>
      <c r="K288" s="29">
        <f>VLOOKUP(VLOOKUP($B288, BTS!$E$2:$F$60, 2, FALSE), Transpose_Avg_q2er_dw!$O$1:$AA$52, 9,FALSE )</f>
        <v>0</v>
      </c>
      <c r="L288" s="29">
        <f>VLOOKUP(VLOOKUP($B288, BTS!$E$2:$F$60, 2, FALSE), Transpose_Avg_q2er_dw!$O$1:$AA$52, 10,FALSE )</f>
        <v>0</v>
      </c>
      <c r="M288" s="29">
        <f>VLOOKUP(VLOOKUP($B288, BTS!$E$2:$F$60, 2, FALSE), Transpose_Avg_q2er_dw!$O$1:$AA$52, 11,FALSE )</f>
        <v>5.0000000000000001E-3</v>
      </c>
      <c r="N288" s="29">
        <f>VLOOKUP(VLOOKUP($B288, BTS!$E$2:$F$60, 2, FALSE), Transpose_Avg_q2er_dw!$O$1:$AA$52, 12,FALSE )</f>
        <v>1.8831010026901442E-2</v>
      </c>
      <c r="O288" s="111">
        <f>VLOOKUP(VLOOKUP($B288, BTS!$E$2:$F$60, 2, FALSE), Transpose_Avg_q2er_dw!$O$1:$AA$52, 13,FALSE )</f>
        <v>6.2398989898989898E-2</v>
      </c>
    </row>
    <row r="289" spans="2:15" ht="15.75" hidden="1" outlineLevel="1" thickBot="1" x14ac:dyDescent="0.3">
      <c r="B289" s="56" t="s">
        <v>137</v>
      </c>
      <c r="C289" s="28">
        <f>VLOOKUP(VLOOKUP($B289,VName,2,FALSE), Regression_q2er_dw!$J$7:$K$49, 2,FALSE)</f>
        <v>0.26600000000000001</v>
      </c>
      <c r="D289" s="29">
        <f>VLOOKUP(VLOOKUP($B289, BTS!$E$2:$F$60, 2, FALSE), Transpose_Avg_q2er_dw!$O$1:$AA$52, 2,FALSE )</f>
        <v>5.8139534883720929E-3</v>
      </c>
      <c r="E289" s="29">
        <f>VLOOKUP(VLOOKUP($B289, BTS!$E$2:$F$60, 2, FALSE), Transpose_Avg_q2er_dw!$O$1:$AA$52, 3,FALSE )</f>
        <v>0</v>
      </c>
      <c r="F289" s="29">
        <f>VLOOKUP(VLOOKUP($B289, BTS!$E$2:$F$60, 2, FALSE), Transpose_Avg_q2er_dw!$O$1:$AA$52, 4,FALSE )</f>
        <v>4.6296296296296294E-3</v>
      </c>
      <c r="G289" s="29">
        <f>VLOOKUP(VLOOKUP($B289, BTS!$E$2:$F$60, 2, FALSE), Transpose_Avg_q2er_dw!$O$1:$AA$52, 5,FALSE )</f>
        <v>0</v>
      </c>
      <c r="H289" s="29">
        <f>VLOOKUP(VLOOKUP($B289, BTS!$E$2:$F$60, 2, FALSE), Transpose_Avg_q2er_dw!$O$1:$AA$52, 6,FALSE )</f>
        <v>0</v>
      </c>
      <c r="I289" s="29">
        <f>VLOOKUP(VLOOKUP($B289, BTS!$E$2:$F$60, 2, FALSE), Transpose_Avg_q2er_dw!$O$1:$AA$52, 7,FALSE )</f>
        <v>8.6038171260628876E-2</v>
      </c>
      <c r="J289" s="29">
        <f>VLOOKUP(VLOOKUP($B289, BTS!$E$2:$F$60, 2, FALSE), Transpose_Avg_q2er_dw!$O$1:$AA$52, 8,FALSE )</f>
        <v>0</v>
      </c>
      <c r="K289" s="29">
        <f>VLOOKUP(VLOOKUP($B289, BTS!$E$2:$F$60, 2, FALSE), Transpose_Avg_q2er_dw!$O$1:$AA$52, 9,FALSE )</f>
        <v>0</v>
      </c>
      <c r="L289" s="29">
        <f>VLOOKUP(VLOOKUP($B289, BTS!$E$2:$F$60, 2, FALSE), Transpose_Avg_q2er_dw!$O$1:$AA$52, 10,FALSE )</f>
        <v>0</v>
      </c>
      <c r="M289" s="29">
        <f>VLOOKUP(VLOOKUP($B289, BTS!$E$2:$F$60, 2, FALSE), Transpose_Avg_q2er_dw!$O$1:$AA$52, 11,FALSE )</f>
        <v>0</v>
      </c>
      <c r="N289" s="29">
        <f>VLOOKUP(VLOOKUP($B289, BTS!$E$2:$F$60, 2, FALSE), Transpose_Avg_q2er_dw!$O$1:$AA$52, 12,FALSE )</f>
        <v>5.3191489361702126E-3</v>
      </c>
      <c r="O289" s="111">
        <f>VLOOKUP(VLOOKUP($B289, BTS!$E$2:$F$60, 2, FALSE), Transpose_Avg_q2er_dw!$O$1:$AA$52, 13,FALSE )</f>
        <v>0</v>
      </c>
    </row>
    <row r="290" spans="2:15" ht="15.75" hidden="1" outlineLevel="1" thickBot="1" x14ac:dyDescent="0.3">
      <c r="B290" s="31" t="s">
        <v>138</v>
      </c>
      <c r="C290" s="28">
        <f>VLOOKUP(VLOOKUP($B290,VName,2,FALSE), Regression_q2er_dw!$J$7:$K$49, 2,FALSE)</f>
        <v>-0.113</v>
      </c>
      <c r="D290" s="29">
        <f>VLOOKUP(VLOOKUP($B290, BTS!$E$2:$F$60, 2, FALSE), Transpose_Avg_q2er_dw!$O$1:$AA$52, 2,FALSE )</f>
        <v>4.217388774961095E-2</v>
      </c>
      <c r="E290" s="29">
        <f>VLOOKUP(VLOOKUP($B290, BTS!$E$2:$F$60, 2, FALSE), Transpose_Avg_q2er_dw!$O$1:$AA$52, 3,FALSE )</f>
        <v>0.12250761092355919</v>
      </c>
      <c r="F290" s="29">
        <f>VLOOKUP(VLOOKUP($B290, BTS!$E$2:$F$60, 2, FALSE), Transpose_Avg_q2er_dw!$O$1:$AA$52, 4,FALSE )</f>
        <v>9.690525242850824E-2</v>
      </c>
      <c r="G290" s="29">
        <f>VLOOKUP(VLOOKUP($B290, BTS!$E$2:$F$60, 2, FALSE), Transpose_Avg_q2er_dw!$O$1:$AA$52, 5,FALSE )</f>
        <v>0.17620973001173862</v>
      </c>
      <c r="H290" s="29">
        <f>VLOOKUP(VLOOKUP($B290, BTS!$E$2:$F$60, 2, FALSE), Transpose_Avg_q2er_dw!$O$1:$AA$52, 6,FALSE )</f>
        <v>6.8164144955676784E-2</v>
      </c>
      <c r="I290" s="29">
        <f>VLOOKUP(VLOOKUP($B290, BTS!$E$2:$F$60, 2, FALSE), Transpose_Avg_q2er_dw!$O$1:$AA$52, 7,FALSE )</f>
        <v>6.132975232551504E-2</v>
      </c>
      <c r="J290" s="29">
        <f>VLOOKUP(VLOOKUP($B290, BTS!$E$2:$F$60, 2, FALSE), Transpose_Avg_q2er_dw!$O$1:$AA$52, 8,FALSE )</f>
        <v>0.16792582417582419</v>
      </c>
      <c r="K290" s="29">
        <f>VLOOKUP(VLOOKUP($B290, BTS!$E$2:$F$60, 2, FALSE), Transpose_Avg_q2er_dw!$O$1:$AA$52, 9,FALSE )</f>
        <v>1.3888888888888888E-2</v>
      </c>
      <c r="L290" s="29">
        <f>VLOOKUP(VLOOKUP($B290, BTS!$E$2:$F$60, 2, FALSE), Transpose_Avg_q2er_dw!$O$1:$AA$52, 10,FALSE )</f>
        <v>3.3936651583710412E-2</v>
      </c>
      <c r="M290" s="29">
        <f>VLOOKUP(VLOOKUP($B290, BTS!$E$2:$F$60, 2, FALSE), Transpose_Avg_q2er_dw!$O$1:$AA$52, 11,FALSE )</f>
        <v>1.1904761904761904E-2</v>
      </c>
      <c r="N290" s="29">
        <f>VLOOKUP(VLOOKUP($B290, BTS!$E$2:$F$60, 2, FALSE), Transpose_Avg_q2er_dw!$O$1:$AA$52, 12,FALSE )</f>
        <v>4.8815637773818255E-2</v>
      </c>
      <c r="O290" s="111">
        <f>VLOOKUP(VLOOKUP($B290, BTS!$E$2:$F$60, 2, FALSE), Transpose_Avg_q2er_dw!$O$1:$AA$52, 13,FALSE )</f>
        <v>4.6616161616161618E-2</v>
      </c>
    </row>
    <row r="291" spans="2:15" ht="15.75" hidden="1" outlineLevel="1" thickBot="1" x14ac:dyDescent="0.3">
      <c r="B291" s="31" t="s">
        <v>139</v>
      </c>
      <c r="C291" s="28">
        <f>VLOOKUP(VLOOKUP($B291,VName,2,FALSE), Regression_q2er_dw!$J$7:$K$49, 2,FALSE)</f>
        <v>-0.11899999999999999</v>
      </c>
      <c r="D291" s="29">
        <f>VLOOKUP(VLOOKUP($B291, BTS!$E$2:$F$60, 2, FALSE), Transpose_Avg_q2er_dw!$O$1:$AA$52, 2,FALSE )</f>
        <v>0.78498552874616401</v>
      </c>
      <c r="E291" s="29">
        <f>VLOOKUP(VLOOKUP($B291, BTS!$E$2:$F$60, 2, FALSE), Transpose_Avg_q2er_dw!$O$1:$AA$52, 3,FALSE )</f>
        <v>0.63288220400289363</v>
      </c>
      <c r="F291" s="29">
        <f>VLOOKUP(VLOOKUP($B291, BTS!$E$2:$F$60, 2, FALSE), Transpose_Avg_q2er_dw!$O$1:$AA$52, 4,FALSE )</f>
        <v>0.62508355531611348</v>
      </c>
      <c r="G291" s="29">
        <f>VLOOKUP(VLOOKUP($B291, BTS!$E$2:$F$60, 2, FALSE), Transpose_Avg_q2er_dw!$O$1:$AA$52, 5,FALSE )</f>
        <v>0.82061921220816481</v>
      </c>
      <c r="H291" s="29">
        <f>VLOOKUP(VLOOKUP($B291, BTS!$E$2:$F$60, 2, FALSE), Transpose_Avg_q2er_dw!$O$1:$AA$52, 6,FALSE )</f>
        <v>0.88370698874188625</v>
      </c>
      <c r="I291" s="29">
        <f>VLOOKUP(VLOOKUP($B291, BTS!$E$2:$F$60, 2, FALSE), Transpose_Avg_q2er_dw!$O$1:$AA$52, 7,FALSE )</f>
        <v>0.79625599212463627</v>
      </c>
      <c r="J291" s="29">
        <f>VLOOKUP(VLOOKUP($B291, BTS!$E$2:$F$60, 2, FALSE), Transpose_Avg_q2er_dw!$O$1:$AA$52, 8,FALSE )</f>
        <v>0.57902930402930408</v>
      </c>
      <c r="K291" s="29">
        <f>VLOOKUP(VLOOKUP($B291, BTS!$E$2:$F$60, 2, FALSE), Transpose_Avg_q2er_dw!$O$1:$AA$52, 9,FALSE )</f>
        <v>0.93213383838383834</v>
      </c>
      <c r="L291" s="29">
        <f>VLOOKUP(VLOOKUP($B291, BTS!$E$2:$F$60, 2, FALSE), Transpose_Avg_q2er_dw!$O$1:$AA$52, 10,FALSE )</f>
        <v>0.87415158371040724</v>
      </c>
      <c r="M291" s="29">
        <f>VLOOKUP(VLOOKUP($B291, BTS!$E$2:$F$60, 2, FALSE), Transpose_Avg_q2er_dw!$O$1:$AA$52, 11,FALSE )</f>
        <v>0.92925595238095238</v>
      </c>
      <c r="N291" s="29">
        <f>VLOOKUP(VLOOKUP($B291, BTS!$E$2:$F$60, 2, FALSE), Transpose_Avg_q2er_dw!$O$1:$AA$52, 12,FALSE )</f>
        <v>0.73957132376061208</v>
      </c>
      <c r="O291" s="111">
        <f>VLOOKUP(VLOOKUP($B291, BTS!$E$2:$F$60, 2, FALSE), Transpose_Avg_q2er_dw!$O$1:$AA$52, 13,FALSE )</f>
        <v>0.74415568730786119</v>
      </c>
    </row>
    <row r="292" spans="2:15" ht="15.75" hidden="1" outlineLevel="1" thickBot="1" x14ac:dyDescent="0.3">
      <c r="B292" s="31" t="s">
        <v>140</v>
      </c>
      <c r="C292" s="28">
        <f>VLOOKUP(VLOOKUP($B292,VName,2,FALSE), Regression_q2er_dw!$J$7:$K$49, 2,FALSE)</f>
        <v>0.22500000000000001</v>
      </c>
      <c r="D292" s="29">
        <f>VLOOKUP(VLOOKUP($B292, BTS!$E$2:$F$60, 2, FALSE), Transpose_Avg_q2er_dw!$O$1:$AA$52, 2,FALSE )</f>
        <v>3.9972899728997285E-2</v>
      </c>
      <c r="E292" s="29">
        <f>VLOOKUP(VLOOKUP($B292, BTS!$E$2:$F$60, 2, FALSE), Transpose_Avg_q2er_dw!$O$1:$AA$52, 3,FALSE )</f>
        <v>5.2042515673981188E-2</v>
      </c>
      <c r="F292" s="29">
        <f>VLOOKUP(VLOOKUP($B292, BTS!$E$2:$F$60, 2, FALSE), Transpose_Avg_q2er_dw!$O$1:$AA$52, 4,FALSE )</f>
        <v>6.7567567567567571E-3</v>
      </c>
      <c r="G292" s="29">
        <f>VLOOKUP(VLOOKUP($B292, BTS!$E$2:$F$60, 2, FALSE), Transpose_Avg_q2er_dw!$O$1:$AA$52, 5,FALSE )</f>
        <v>1.9548063127690099E-2</v>
      </c>
      <c r="H292" s="29">
        <f>VLOOKUP(VLOOKUP($B292, BTS!$E$2:$F$60, 2, FALSE), Transpose_Avg_q2er_dw!$O$1:$AA$52, 6,FALSE )</f>
        <v>5.6928189899497016E-2</v>
      </c>
      <c r="I292" s="29">
        <f>VLOOKUP(VLOOKUP($B292, BTS!$E$2:$F$60, 2, FALSE), Transpose_Avg_q2er_dw!$O$1:$AA$52, 7,FALSE )</f>
        <v>1.6341201563659188E-2</v>
      </c>
      <c r="J292" s="29">
        <f>VLOOKUP(VLOOKUP($B292, BTS!$E$2:$F$60, 2, FALSE), Transpose_Avg_q2er_dw!$O$1:$AA$52, 8,FALSE )</f>
        <v>0</v>
      </c>
      <c r="K292" s="29">
        <f>VLOOKUP(VLOOKUP($B292, BTS!$E$2:$F$60, 2, FALSE), Transpose_Avg_q2er_dw!$O$1:$AA$52, 9,FALSE )</f>
        <v>2.2727272727272728E-2</v>
      </c>
      <c r="L292" s="29">
        <f>VLOOKUP(VLOOKUP($B292, BTS!$E$2:$F$60, 2, FALSE), Transpose_Avg_q2er_dw!$O$1:$AA$52, 10,FALSE )</f>
        <v>7.720588235294118E-2</v>
      </c>
      <c r="M292" s="29">
        <f>VLOOKUP(VLOOKUP($B292, BTS!$E$2:$F$60, 2, FALSE), Transpose_Avg_q2er_dw!$O$1:$AA$52, 11,FALSE )</f>
        <v>5.0000000000000001E-3</v>
      </c>
      <c r="N292" s="29">
        <f>VLOOKUP(VLOOKUP($B292, BTS!$E$2:$F$60, 2, FALSE), Transpose_Avg_q2er_dw!$O$1:$AA$52, 12,FALSE )</f>
        <v>1.5873015873015872E-2</v>
      </c>
      <c r="O292" s="111">
        <f>VLOOKUP(VLOOKUP($B292, BTS!$E$2:$F$60, 2, FALSE), Transpose_Avg_q2er_dw!$O$1:$AA$52, 13,FALSE )</f>
        <v>4.0869565217391303E-2</v>
      </c>
    </row>
    <row r="293" spans="2:15" ht="15.75" hidden="1" outlineLevel="1" thickBot="1" x14ac:dyDescent="0.3">
      <c r="B293" s="31" t="s">
        <v>141</v>
      </c>
      <c r="C293" s="28">
        <f>VLOOKUP(VLOOKUP($B293,VName,2,FALSE), Regression_q2er_dw!$J$7:$K$49, 2,FALSE)</f>
        <v>-0.26100000000000001</v>
      </c>
      <c r="D293" s="29">
        <f>VLOOKUP(VLOOKUP($B293, BTS!$E$2:$F$60, 2, FALSE), Transpose_Avg_q2er_dw!$O$1:$AA$52, 2,FALSE )</f>
        <v>0.33362461680669281</v>
      </c>
      <c r="E293" s="29">
        <f>VLOOKUP(VLOOKUP($B293, BTS!$E$2:$F$60, 2, FALSE), Transpose_Avg_q2er_dw!$O$1:$AA$52, 3,FALSE )</f>
        <v>0.21031204786592719</v>
      </c>
      <c r="F293" s="29">
        <f>VLOOKUP(VLOOKUP($B293, BTS!$E$2:$F$60, 2, FALSE), Transpose_Avg_q2er_dw!$O$1:$AA$52, 4,FALSE )</f>
        <v>0.14094035896361479</v>
      </c>
      <c r="G293" s="29">
        <f>VLOOKUP(VLOOKUP($B293, BTS!$E$2:$F$60, 2, FALSE), Transpose_Avg_q2er_dw!$O$1:$AA$52, 5,FALSE )</f>
        <v>0.1930758445284988</v>
      </c>
      <c r="H293" s="29">
        <f>VLOOKUP(VLOOKUP($B293, BTS!$E$2:$F$60, 2, FALSE), Transpose_Avg_q2er_dw!$O$1:$AA$52, 6,FALSE )</f>
        <v>0.25620330237562883</v>
      </c>
      <c r="I293" s="29">
        <f>VLOOKUP(VLOOKUP($B293, BTS!$E$2:$F$60, 2, FALSE), Transpose_Avg_q2er_dw!$O$1:$AA$52, 7,FALSE )</f>
        <v>0.26625684814244138</v>
      </c>
      <c r="J293" s="29">
        <f>VLOOKUP(VLOOKUP($B293, BTS!$E$2:$F$60, 2, FALSE), Transpose_Avg_q2er_dw!$O$1:$AA$52, 8,FALSE )</f>
        <v>0.15036630036630039</v>
      </c>
      <c r="K293" s="29">
        <f>VLOOKUP(VLOOKUP($B293, BTS!$E$2:$F$60, 2, FALSE), Transpose_Avg_q2er_dw!$O$1:$AA$52, 9,FALSE )</f>
        <v>0.34558080808080804</v>
      </c>
      <c r="L293" s="29">
        <f>VLOOKUP(VLOOKUP($B293, BTS!$E$2:$F$60, 2, FALSE), Transpose_Avg_q2er_dw!$O$1:$AA$52, 10,FALSE )</f>
        <v>0.32480203619909503</v>
      </c>
      <c r="M293" s="29">
        <f>VLOOKUP(VLOOKUP($B293, BTS!$E$2:$F$60, 2, FALSE), Transpose_Avg_q2er_dw!$O$1:$AA$52, 11,FALSE )</f>
        <v>0.20988095238095239</v>
      </c>
      <c r="N293" s="29">
        <f>VLOOKUP(VLOOKUP($B293, BTS!$E$2:$F$60, 2, FALSE), Transpose_Avg_q2er_dw!$O$1:$AA$52, 12,FALSE )</f>
        <v>0.25866727224027297</v>
      </c>
      <c r="O293" s="111">
        <f>VLOOKUP(VLOOKUP($B293, BTS!$E$2:$F$60, 2, FALSE), Transpose_Avg_q2er_dw!$O$1:$AA$52, 13,FALSE )</f>
        <v>0.33867259552042162</v>
      </c>
    </row>
    <row r="294" spans="2:15" ht="15.75" hidden="1" outlineLevel="1" thickBot="1" x14ac:dyDescent="0.3">
      <c r="B294" s="31" t="s">
        <v>142</v>
      </c>
      <c r="C294" s="28">
        <f>VLOOKUP(VLOOKUP($B294,VName,2,FALSE), Regression_q2er_dw!$J$7:$K$49, 2,FALSE)</f>
        <v>-0.48899999999999999</v>
      </c>
      <c r="D294" s="29">
        <f>VLOOKUP(VLOOKUP($B294, BTS!$E$2:$F$60, 2, FALSE), Transpose_Avg_q2er_dw!$O$1:$AA$52, 2,FALSE )</f>
        <v>4.5902801007735777E-2</v>
      </c>
      <c r="E294" s="29">
        <f>VLOOKUP(VLOOKUP($B294, BTS!$E$2:$F$60, 2, FALSE), Transpose_Avg_q2er_dw!$O$1:$AA$52, 3,FALSE )</f>
        <v>0</v>
      </c>
      <c r="F294" s="29">
        <f>VLOOKUP(VLOOKUP($B294, BTS!$E$2:$F$60, 2, FALSE), Transpose_Avg_q2er_dw!$O$1:$AA$52, 4,FALSE )</f>
        <v>8.551886604212186E-2</v>
      </c>
      <c r="G294" s="29">
        <f>VLOOKUP(VLOOKUP($B294, BTS!$E$2:$F$60, 2, FALSE), Transpose_Avg_q2er_dw!$O$1:$AA$52, 5,FALSE )</f>
        <v>7.0015977566192766E-2</v>
      </c>
      <c r="H294" s="29">
        <f>VLOOKUP(VLOOKUP($B294, BTS!$E$2:$F$60, 2, FALSE), Transpose_Avg_q2er_dw!$O$1:$AA$52, 6,FALSE )</f>
        <v>2.5002757436686857E-2</v>
      </c>
      <c r="I294" s="29">
        <f>VLOOKUP(VLOOKUP($B294, BTS!$E$2:$F$60, 2, FALSE), Transpose_Avg_q2er_dw!$O$1:$AA$52, 7,FALSE )</f>
        <v>0.23306547109513212</v>
      </c>
      <c r="J294" s="29">
        <f>VLOOKUP(VLOOKUP($B294, BTS!$E$2:$F$60, 2, FALSE), Transpose_Avg_q2er_dw!$O$1:$AA$52, 8,FALSE )</f>
        <v>1.1904761904761904E-2</v>
      </c>
      <c r="K294" s="29">
        <f>VLOOKUP(VLOOKUP($B294, BTS!$E$2:$F$60, 2, FALSE), Transpose_Avg_q2er_dw!$O$1:$AA$52, 9,FALSE )</f>
        <v>3.888888888888889E-2</v>
      </c>
      <c r="L294" s="29">
        <f>VLOOKUP(VLOOKUP($B294, BTS!$E$2:$F$60, 2, FALSE), Transpose_Avg_q2er_dw!$O$1:$AA$52, 10,FALSE )</f>
        <v>3.125E-2</v>
      </c>
      <c r="M294" s="29">
        <f>VLOOKUP(VLOOKUP($B294, BTS!$E$2:$F$60, 2, FALSE), Transpose_Avg_q2er_dw!$O$1:$AA$52, 11,FALSE )</f>
        <v>7.8898809523809524E-2</v>
      </c>
      <c r="N294" s="29">
        <f>VLOOKUP(VLOOKUP($B294, BTS!$E$2:$F$60, 2, FALSE), Transpose_Avg_q2er_dw!$O$1:$AA$52, 12,FALSE )</f>
        <v>4.847209120870162E-2</v>
      </c>
      <c r="O294" s="111">
        <f>VLOOKUP(VLOOKUP($B294, BTS!$E$2:$F$60, 2, FALSE), Transpose_Avg_q2er_dw!$O$1:$AA$52, 13,FALSE )</f>
        <v>6.2398989898989898E-2</v>
      </c>
    </row>
    <row r="295" spans="2:15" ht="15.75" hidden="1" outlineLevel="1" thickBot="1" x14ac:dyDescent="0.3">
      <c r="B295" s="31" t="s">
        <v>143</v>
      </c>
      <c r="C295" s="28">
        <f>VLOOKUP(VLOOKUP($B295,VName,2,FALSE), Regression_q2er_dw!$J$7:$K$49, 2,FALSE)</f>
        <v>-0.13300000000000001</v>
      </c>
      <c r="D295" s="29">
        <f>VLOOKUP(VLOOKUP($B295, BTS!$E$2:$F$60, 2, FALSE), Transpose_Avg_q2er_dw!$O$1:$AA$52, 2,FALSE )</f>
        <v>6.0663318320720472E-2</v>
      </c>
      <c r="E295" s="29">
        <f>VLOOKUP(VLOOKUP($B295, BTS!$E$2:$F$60, 2, FALSE), Transpose_Avg_q2er_dw!$O$1:$AA$52, 3,FALSE )</f>
        <v>3.8220400289365811E-2</v>
      </c>
      <c r="F295" s="29">
        <f>VLOOKUP(VLOOKUP($B295, BTS!$E$2:$F$60, 2, FALSE), Transpose_Avg_q2er_dw!$O$1:$AA$52, 4,FALSE )</f>
        <v>0.13957312794522098</v>
      </c>
      <c r="G295" s="29">
        <f>VLOOKUP(VLOOKUP($B295, BTS!$E$2:$F$60, 2, FALSE), Transpose_Avg_q2er_dw!$O$1:$AA$52, 5,FALSE )</f>
        <v>0.10051193426372768</v>
      </c>
      <c r="H295" s="29">
        <f>VLOOKUP(VLOOKUP($B295, BTS!$E$2:$F$60, 2, FALSE), Transpose_Avg_q2er_dw!$O$1:$AA$52, 6,FALSE )</f>
        <v>3.6304754548447629E-2</v>
      </c>
      <c r="I295" s="29">
        <f>VLOOKUP(VLOOKUP($B295, BTS!$E$2:$F$60, 2, FALSE), Transpose_Avg_q2er_dw!$O$1:$AA$52, 7,FALSE )</f>
        <v>7.7183202077269863E-2</v>
      </c>
      <c r="J295" s="29">
        <f>VLOOKUP(VLOOKUP($B295, BTS!$E$2:$F$60, 2, FALSE), Transpose_Avg_q2er_dw!$O$1:$AA$52, 8,FALSE )</f>
        <v>0.1744047619047619</v>
      </c>
      <c r="K295" s="29">
        <f>VLOOKUP(VLOOKUP($B295, BTS!$E$2:$F$60, 2, FALSE), Transpose_Avg_q2er_dw!$O$1:$AA$52, 9,FALSE )</f>
        <v>0.05</v>
      </c>
      <c r="L295" s="29">
        <f>VLOOKUP(VLOOKUP($B295, BTS!$E$2:$F$60, 2, FALSE), Transpose_Avg_q2er_dw!$O$1:$AA$52, 10,FALSE )</f>
        <v>1.4705882352941176E-2</v>
      </c>
      <c r="M295" s="29">
        <f>VLOOKUP(VLOOKUP($B295, BTS!$E$2:$F$60, 2, FALSE), Transpose_Avg_q2er_dw!$O$1:$AA$52, 11,FALSE )</f>
        <v>0.12580357142857143</v>
      </c>
      <c r="N295" s="29">
        <f>VLOOKUP(VLOOKUP($B295, BTS!$E$2:$F$60, 2, FALSE), Transpose_Avg_q2er_dw!$O$1:$AA$52, 12,FALSE )</f>
        <v>6.5867775332192055E-2</v>
      </c>
      <c r="O295" s="111">
        <f>VLOOKUP(VLOOKUP($B295, BTS!$E$2:$F$60, 2, FALSE), Transpose_Avg_q2er_dw!$O$1:$AA$52, 13,FALSE )</f>
        <v>6.9444444444444441E-3</v>
      </c>
    </row>
    <row r="296" spans="2:15" ht="15.75" hidden="1" outlineLevel="1" thickBot="1" x14ac:dyDescent="0.3">
      <c r="B296" s="31" t="s">
        <v>144</v>
      </c>
      <c r="C296" s="28">
        <f>VLOOKUP(VLOOKUP($B296,VName,2,FALSE), Regression_q2er_dw!$J$7:$K$49, 2,FALSE)</f>
        <v>0.96399999999999997</v>
      </c>
      <c r="D296" s="29">
        <f>VLOOKUP(VLOOKUP($B296, BTS!$E$2:$F$60, 2, FALSE), Transpose_Avg_q2er_dw!$O$1:$AA$52, 2,FALSE )</f>
        <v>1.5073212747631352E-2</v>
      </c>
      <c r="E296" s="29">
        <f>VLOOKUP(VLOOKUP($B296, BTS!$E$2:$F$60, 2, FALSE), Transpose_Avg_q2er_dw!$O$1:$AA$52, 3,FALSE )</f>
        <v>1.823607427055703E-2</v>
      </c>
      <c r="F296" s="29">
        <f>VLOOKUP(VLOOKUP($B296, BTS!$E$2:$F$60, 2, FALSE), Transpose_Avg_q2er_dw!$O$1:$AA$52, 4,FALSE )</f>
        <v>5.8139534883720929E-3</v>
      </c>
      <c r="G296" s="29">
        <f>VLOOKUP(VLOOKUP($B296, BTS!$E$2:$F$60, 2, FALSE), Transpose_Avg_q2er_dw!$O$1:$AA$52, 5,FALSE )</f>
        <v>1.1779379157427938E-2</v>
      </c>
      <c r="H296" s="29">
        <f>VLOOKUP(VLOOKUP($B296, BTS!$E$2:$F$60, 2, FALSE), Transpose_Avg_q2er_dw!$O$1:$AA$52, 6,FALSE )</f>
        <v>2.4356661495749412E-2</v>
      </c>
      <c r="I296" s="29">
        <f>VLOOKUP(VLOOKUP($B296, BTS!$E$2:$F$60, 2, FALSE), Transpose_Avg_q2er_dw!$O$1:$AA$52, 7,FALSE )</f>
        <v>5.2436440677966108E-3</v>
      </c>
      <c r="J296" s="29">
        <f>VLOOKUP(VLOOKUP($B296, BTS!$E$2:$F$60, 2, FALSE), Transpose_Avg_q2er_dw!$O$1:$AA$52, 8,FALSE )</f>
        <v>0</v>
      </c>
      <c r="K296" s="29">
        <f>VLOOKUP(VLOOKUP($B296, BTS!$E$2:$F$60, 2, FALSE), Transpose_Avg_q2er_dw!$O$1:$AA$52, 9,FALSE )</f>
        <v>0</v>
      </c>
      <c r="L296" s="29">
        <f>VLOOKUP(VLOOKUP($B296, BTS!$E$2:$F$60, 2, FALSE), Transpose_Avg_q2er_dw!$O$1:$AA$52, 10,FALSE )</f>
        <v>0</v>
      </c>
      <c r="M296" s="29">
        <f>VLOOKUP(VLOOKUP($B296, BTS!$E$2:$F$60, 2, FALSE), Transpose_Avg_q2er_dw!$O$1:$AA$52, 11,FALSE )</f>
        <v>0</v>
      </c>
      <c r="N296" s="29">
        <f>VLOOKUP(VLOOKUP($B296, BTS!$E$2:$F$60, 2, FALSE), Transpose_Avg_q2er_dw!$O$1:$AA$52, 12,FALSE )</f>
        <v>1.3683634373289545E-2</v>
      </c>
      <c r="O296" s="111">
        <f>VLOOKUP(VLOOKUP($B296, BTS!$E$2:$F$60, 2, FALSE), Transpose_Avg_q2er_dw!$O$1:$AA$52, 13,FALSE )</f>
        <v>0</v>
      </c>
    </row>
    <row r="297" spans="2:15" ht="15.75" hidden="1" outlineLevel="1" thickBot="1" x14ac:dyDescent="0.3">
      <c r="B297" s="31" t="s">
        <v>145</v>
      </c>
      <c r="C297" s="28">
        <f>VLOOKUP(VLOOKUP($B297,VName,2,FALSE), Regression_q2er_dw!$J$7:$K$49, 2,FALSE)</f>
        <v>-6.2700000000000006E-2</v>
      </c>
      <c r="D297" s="29">
        <f>VLOOKUP(VLOOKUP($B297, BTS!$E$2:$F$60, 2, FALSE), Transpose_Avg_q2er_dw!$O$1:$AA$52, 2,FALSE )</f>
        <v>0.12108868107166461</v>
      </c>
      <c r="E297" s="29">
        <f>VLOOKUP(VLOOKUP($B297, BTS!$E$2:$F$60, 2, FALSE), Transpose_Avg_q2er_dw!$O$1:$AA$52, 3,FALSE )</f>
        <v>0.16981967386062213</v>
      </c>
      <c r="F297" s="29">
        <f>VLOOKUP(VLOOKUP($B297, BTS!$E$2:$F$60, 2, FALSE), Transpose_Avg_q2er_dw!$O$1:$AA$52, 4,FALSE )</f>
        <v>8.0143266189777823E-2</v>
      </c>
      <c r="G297" s="29">
        <f>VLOOKUP(VLOOKUP($B297, BTS!$E$2:$F$60, 2, FALSE), Transpose_Avg_q2er_dw!$O$1:$AA$52, 5,FALSE )</f>
        <v>0.11019629581322553</v>
      </c>
      <c r="H297" s="29">
        <f>VLOOKUP(VLOOKUP($B297, BTS!$E$2:$F$60, 2, FALSE), Transpose_Avg_q2er_dw!$O$1:$AA$52, 6,FALSE )</f>
        <v>0.13337617902122326</v>
      </c>
      <c r="I297" s="29">
        <f>VLOOKUP(VLOOKUP($B297, BTS!$E$2:$F$60, 2, FALSE), Transpose_Avg_q2er_dw!$O$1:$AA$52, 7,FALSE )</f>
        <v>0.14140344119157677</v>
      </c>
      <c r="J297" s="29">
        <f>VLOOKUP(VLOOKUP($B297, BTS!$E$2:$F$60, 2, FALSE), Transpose_Avg_q2er_dw!$O$1:$AA$52, 8,FALSE )</f>
        <v>6.2271062271062272E-2</v>
      </c>
      <c r="K297" s="29">
        <f>VLOOKUP(VLOOKUP($B297, BTS!$E$2:$F$60, 2, FALSE), Transpose_Avg_q2er_dw!$O$1:$AA$52, 9,FALSE )</f>
        <v>0.16925505050505049</v>
      </c>
      <c r="L297" s="29">
        <f>VLOOKUP(VLOOKUP($B297, BTS!$E$2:$F$60, 2, FALSE), Transpose_Avg_q2er_dw!$O$1:$AA$52, 10,FALSE )</f>
        <v>0.18085407239819007</v>
      </c>
      <c r="M297" s="29">
        <f>VLOOKUP(VLOOKUP($B297, BTS!$E$2:$F$60, 2, FALSE), Transpose_Avg_q2er_dw!$O$1:$AA$52, 11,FALSE )</f>
        <v>8.7857142857142856E-2</v>
      </c>
      <c r="N297" s="29">
        <f>VLOOKUP(VLOOKUP($B297, BTS!$E$2:$F$60, 2, FALSE), Transpose_Avg_q2er_dw!$O$1:$AA$52, 12,FALSE )</f>
        <v>0.13782622366628236</v>
      </c>
      <c r="O297" s="111">
        <f>VLOOKUP(VLOOKUP($B297, BTS!$E$2:$F$60, 2, FALSE), Transpose_Avg_q2er_dw!$O$1:$AA$52, 13,FALSE )</f>
        <v>0.21551273605621432</v>
      </c>
    </row>
    <row r="298" spans="2:15" ht="15.75" hidden="1" outlineLevel="1" thickBot="1" x14ac:dyDescent="0.3">
      <c r="B298" s="31" t="s">
        <v>146</v>
      </c>
      <c r="C298" s="28">
        <f>VLOOKUP(VLOOKUP($B298,VName,2,FALSE), Regression_q2er_dw!$J$7:$K$49, 2,FALSE)</f>
        <v>-7.0300000000000001E-2</v>
      </c>
      <c r="D298" s="29">
        <f>VLOOKUP(VLOOKUP($B298, BTS!$E$2:$F$60, 2, FALSE), Transpose_Avg_q2er_dw!$O$1:$AA$52, 2,FALSE )</f>
        <v>0.52637913230652877</v>
      </c>
      <c r="E298" s="29">
        <f>VLOOKUP(VLOOKUP($B298, BTS!$E$2:$F$60, 2, FALSE), Transpose_Avg_q2er_dw!$O$1:$AA$52, 3,FALSE )</f>
        <v>0.29146257836990597</v>
      </c>
      <c r="F298" s="29">
        <f>VLOOKUP(VLOOKUP($B298, BTS!$E$2:$F$60, 2, FALSE), Transpose_Avg_q2er_dw!$O$1:$AA$52, 4,FALSE )</f>
        <v>0.24135389542366287</v>
      </c>
      <c r="G298" s="29">
        <f>VLOOKUP(VLOOKUP($B298, BTS!$E$2:$F$60, 2, FALSE), Transpose_Avg_q2er_dw!$O$1:$AA$52, 5,FALSE )</f>
        <v>0.27002902047737054</v>
      </c>
      <c r="H298" s="29">
        <f>VLOOKUP(VLOOKUP($B298, BTS!$E$2:$F$60, 2, FALSE), Transpose_Avg_q2er_dw!$O$1:$AA$52, 6,FALSE )</f>
        <v>0.16732543358728208</v>
      </c>
      <c r="I298" s="29">
        <f>VLOOKUP(VLOOKUP($B298, BTS!$E$2:$F$60, 2, FALSE), Transpose_Avg_q2er_dw!$O$1:$AA$52, 7,FALSE )</f>
        <v>0.43050080608343322</v>
      </c>
      <c r="J298" s="29">
        <f>VLOOKUP(VLOOKUP($B298, BTS!$E$2:$F$60, 2, FALSE), Transpose_Avg_q2er_dw!$O$1:$AA$52, 8,FALSE )</f>
        <v>0.1673305860805861</v>
      </c>
      <c r="K298" s="29">
        <f>VLOOKUP(VLOOKUP($B298, BTS!$E$2:$F$60, 2, FALSE), Transpose_Avg_q2er_dw!$O$1:$AA$52, 9,FALSE )</f>
        <v>0.34526515151515147</v>
      </c>
      <c r="L298" s="29">
        <f>VLOOKUP(VLOOKUP($B298, BTS!$E$2:$F$60, 2, FALSE), Transpose_Avg_q2er_dw!$O$1:$AA$52, 10,FALSE )</f>
        <v>0.40766402714932132</v>
      </c>
      <c r="M298" s="29">
        <f>VLOOKUP(VLOOKUP($B298, BTS!$E$2:$F$60, 2, FALSE), Transpose_Avg_q2er_dw!$O$1:$AA$52, 11,FALSE )</f>
        <v>0.18824404761904762</v>
      </c>
      <c r="N298" s="29">
        <f>VLOOKUP(VLOOKUP($B298, BTS!$E$2:$F$60, 2, FALSE), Transpose_Avg_q2er_dw!$O$1:$AA$52, 12,FALSE )</f>
        <v>0.43422538983800907</v>
      </c>
      <c r="O298" s="111">
        <f>VLOOKUP(VLOOKUP($B298, BTS!$E$2:$F$60, 2, FALSE), Transpose_Avg_q2er_dw!$O$1:$AA$52, 13,FALSE )</f>
        <v>0.65182037768994294</v>
      </c>
    </row>
    <row r="299" spans="2:15" ht="15.75" hidden="1" outlineLevel="1" thickBot="1" x14ac:dyDescent="0.3">
      <c r="B299" s="31" t="s">
        <v>147</v>
      </c>
      <c r="C299" s="28">
        <f>VLOOKUP(VLOOKUP($B299,VName,2,FALSE), Regression_q2er_dw!$J$7:$K$49, 2,FALSE)</f>
        <v>-0.64900000000000002</v>
      </c>
      <c r="D299" s="29">
        <f>VLOOKUP(VLOOKUP($B299, BTS!$E$2:$F$60, 2, FALSE), Transpose_Avg_q2er_dw!$O$1:$AA$52, 2,FALSE )</f>
        <v>3.9776152084717034E-2</v>
      </c>
      <c r="E299" s="29">
        <f>VLOOKUP(VLOOKUP($B299, BTS!$E$2:$F$60, 2, FALSE), Transpose_Avg_q2er_dw!$O$1:$AA$52, 3,FALSE )</f>
        <v>1.2620192307692308E-2</v>
      </c>
      <c r="F299" s="29">
        <f>VLOOKUP(VLOOKUP($B299, BTS!$E$2:$F$60, 2, FALSE), Transpose_Avg_q2er_dw!$O$1:$AA$52, 4,FALSE )</f>
        <v>4.6296296296296294E-3</v>
      </c>
      <c r="G299" s="29">
        <f>VLOOKUP(VLOOKUP($B299, BTS!$E$2:$F$60, 2, FALSE), Transpose_Avg_q2er_dw!$O$1:$AA$52, 5,FALSE )</f>
        <v>5.681818181818182E-3</v>
      </c>
      <c r="H299" s="29">
        <f>VLOOKUP(VLOOKUP($B299, BTS!$E$2:$F$60, 2, FALSE), Transpose_Avg_q2er_dw!$O$1:$AA$52, 6,FALSE )</f>
        <v>6.5968675519237317E-3</v>
      </c>
      <c r="I299" s="29">
        <f>VLOOKUP(VLOOKUP($B299, BTS!$E$2:$F$60, 2, FALSE), Transpose_Avg_q2er_dw!$O$1:$AA$52, 7,FALSE )</f>
        <v>1.2914098613251155E-2</v>
      </c>
      <c r="J299" s="29">
        <f>VLOOKUP(VLOOKUP($B299, BTS!$E$2:$F$60, 2, FALSE), Transpose_Avg_q2er_dw!$O$1:$AA$52, 8,FALSE )</f>
        <v>6.1904761904761907E-2</v>
      </c>
      <c r="K299" s="29">
        <f>VLOOKUP(VLOOKUP($B299, BTS!$E$2:$F$60, 2, FALSE), Transpose_Avg_q2er_dw!$O$1:$AA$52, 9,FALSE )</f>
        <v>1.3888888888888888E-2</v>
      </c>
      <c r="L299" s="29">
        <f>VLOOKUP(VLOOKUP($B299, BTS!$E$2:$F$60, 2, FALSE), Transpose_Avg_q2er_dw!$O$1:$AA$52, 10,FALSE )</f>
        <v>3.125E-2</v>
      </c>
      <c r="M299" s="29">
        <f>VLOOKUP(VLOOKUP($B299, BTS!$E$2:$F$60, 2, FALSE), Transpose_Avg_q2er_dw!$O$1:$AA$52, 11,FALSE )</f>
        <v>0</v>
      </c>
      <c r="N299" s="29">
        <f>VLOOKUP(VLOOKUP($B299, BTS!$E$2:$F$60, 2, FALSE), Transpose_Avg_q2er_dw!$O$1:$AA$52, 12,FALSE )</f>
        <v>9.2874029044241815E-3</v>
      </c>
      <c r="O299" s="111">
        <f>VLOOKUP(VLOOKUP($B299, BTS!$E$2:$F$60, 2, FALSE), Transpose_Avg_q2er_dw!$O$1:$AA$52, 13,FALSE )</f>
        <v>8.2280412823891091E-2</v>
      </c>
    </row>
    <row r="300" spans="2:15" ht="15.75" hidden="1" outlineLevel="1" thickBot="1" x14ac:dyDescent="0.3">
      <c r="B300" s="31" t="s">
        <v>148</v>
      </c>
      <c r="C300" s="28">
        <f>VLOOKUP(VLOOKUP($B300,VName,2,FALSE), Regression_q2er_dw!$J$7:$K$49, 2,FALSE)</f>
        <v>0.109</v>
      </c>
      <c r="D300" s="29">
        <f>VLOOKUP(VLOOKUP($B300, BTS!$E$2:$F$60, 2, FALSE), Transpose_Avg_q2er_dw!$O$1:$AA$52, 2,FALSE )</f>
        <v>2.4419331849848017E-2</v>
      </c>
      <c r="E300" s="29">
        <f>VLOOKUP(VLOOKUP($B300, BTS!$E$2:$F$60, 2, FALSE), Transpose_Avg_q2er_dw!$O$1:$AA$52, 3,FALSE )</f>
        <v>2.2235576923076924E-2</v>
      </c>
      <c r="F300" s="29">
        <f>VLOOKUP(VLOOKUP($B300, BTS!$E$2:$F$60, 2, FALSE), Transpose_Avg_q2er_dw!$O$1:$AA$52, 4,FALSE )</f>
        <v>2.433247200689061E-2</v>
      </c>
      <c r="G300" s="29">
        <f>VLOOKUP(VLOOKUP($B300, BTS!$E$2:$F$60, 2, FALSE), Transpose_Avg_q2er_dw!$O$1:$AA$52, 5,FALSE )</f>
        <v>5.5725838007043171E-2</v>
      </c>
      <c r="H300" s="29">
        <f>VLOOKUP(VLOOKUP($B300, BTS!$E$2:$F$60, 2, FALSE), Transpose_Avg_q2er_dw!$O$1:$AA$52, 6,FALSE )</f>
        <v>3.3433775135048249E-2</v>
      </c>
      <c r="I300" s="29">
        <f>VLOOKUP(VLOOKUP($B300, BTS!$E$2:$F$60, 2, FALSE), Transpose_Avg_q2er_dw!$O$1:$AA$52, 7,FALSE )</f>
        <v>0.18054485533299094</v>
      </c>
      <c r="J300" s="29">
        <f>VLOOKUP(VLOOKUP($B300, BTS!$E$2:$F$60, 2, FALSE), Transpose_Avg_q2er_dw!$O$1:$AA$52, 8,FALSE )</f>
        <v>3.8461538461538464E-2</v>
      </c>
      <c r="K300" s="29">
        <f>VLOOKUP(VLOOKUP($B300, BTS!$E$2:$F$60, 2, FALSE), Transpose_Avg_q2er_dw!$O$1:$AA$52, 9,FALSE )</f>
        <v>0</v>
      </c>
      <c r="L300" s="29">
        <f>VLOOKUP(VLOOKUP($B300, BTS!$E$2:$F$60, 2, FALSE), Transpose_Avg_q2er_dw!$O$1:$AA$52, 10,FALSE )</f>
        <v>9.1628959276018107E-2</v>
      </c>
      <c r="M300" s="29">
        <f>VLOOKUP(VLOOKUP($B300, BTS!$E$2:$F$60, 2, FALSE), Transpose_Avg_q2er_dw!$O$1:$AA$52, 11,FALSE )</f>
        <v>4.3452380952380951E-2</v>
      </c>
      <c r="N300" s="29">
        <f>VLOOKUP(VLOOKUP($B300, BTS!$E$2:$F$60, 2, FALSE), Transpose_Avg_q2er_dw!$O$1:$AA$52, 12,FALSE )</f>
        <v>0.15994130594277328</v>
      </c>
      <c r="O300" s="111">
        <f>VLOOKUP(VLOOKUP($B300, BTS!$E$2:$F$60, 2, FALSE), Transpose_Avg_q2er_dw!$O$1:$AA$52, 13,FALSE )</f>
        <v>0.13380983750548969</v>
      </c>
    </row>
    <row r="301" spans="2:15" ht="15.75" hidden="1" outlineLevel="1" thickBot="1" x14ac:dyDescent="0.3">
      <c r="B301" s="56" t="s">
        <v>149</v>
      </c>
      <c r="C301" s="28">
        <f>VLOOKUP(VLOOKUP($B301,VName,2,FALSE), Regression_q2er_dw!$J$7:$K$49, 2,FALSE)</f>
        <v>0.27700000000000002</v>
      </c>
      <c r="D301" s="29">
        <f>VLOOKUP(VLOOKUP($B301, BTS!$E$2:$F$60, 2, FALSE), Transpose_Avg_q2er_dw!$O$1:$AA$52, 2,FALSE )</f>
        <v>2.3823028927963699E-2</v>
      </c>
      <c r="E301" s="29">
        <f>VLOOKUP(VLOOKUP($B301, BTS!$E$2:$F$60, 2, FALSE), Transpose_Avg_q2er_dw!$O$1:$AA$52, 3,FALSE )</f>
        <v>0</v>
      </c>
      <c r="F301" s="29">
        <f>VLOOKUP(VLOOKUP($B301, BTS!$E$2:$F$60, 2, FALSE), Transpose_Avg_q2er_dw!$O$1:$AA$52, 4,FALSE )</f>
        <v>0</v>
      </c>
      <c r="G301" s="29">
        <f>VLOOKUP(VLOOKUP($B301, BTS!$E$2:$F$60, 2, FALSE), Transpose_Avg_q2er_dw!$O$1:$AA$52, 5,FALSE )</f>
        <v>0</v>
      </c>
      <c r="H301" s="29">
        <f>VLOOKUP(VLOOKUP($B301, BTS!$E$2:$F$60, 2, FALSE), Transpose_Avg_q2er_dw!$O$1:$AA$52, 6,FALSE )</f>
        <v>0</v>
      </c>
      <c r="I301" s="29">
        <f>VLOOKUP(VLOOKUP($B301, BTS!$E$2:$F$60, 2, FALSE), Transpose_Avg_q2er_dw!$O$1:$AA$52, 7,FALSE )</f>
        <v>0</v>
      </c>
      <c r="J301" s="29">
        <f>VLOOKUP(VLOOKUP($B301, BTS!$E$2:$F$60, 2, FALSE), Transpose_Avg_q2er_dw!$O$1:$AA$52, 8,FALSE )</f>
        <v>0</v>
      </c>
      <c r="K301" s="29">
        <f>VLOOKUP(VLOOKUP($B301, BTS!$E$2:$F$60, 2, FALSE), Transpose_Avg_q2er_dw!$O$1:$AA$52, 9,FALSE )</f>
        <v>0</v>
      </c>
      <c r="L301" s="29">
        <f>VLOOKUP(VLOOKUP($B301, BTS!$E$2:$F$60, 2, FALSE), Transpose_Avg_q2er_dw!$O$1:$AA$52, 10,FALSE )</f>
        <v>1.9230769230769232E-2</v>
      </c>
      <c r="M301" s="29">
        <f>VLOOKUP(VLOOKUP($B301, BTS!$E$2:$F$60, 2, FALSE), Transpose_Avg_q2er_dw!$O$1:$AA$52, 11,FALSE )</f>
        <v>5.9523809523809521E-3</v>
      </c>
      <c r="N301" s="29">
        <f>VLOOKUP(VLOOKUP($B301, BTS!$E$2:$F$60, 2, FALSE), Transpose_Avg_q2er_dw!$O$1:$AA$52, 12,FALSE )</f>
        <v>1.7223910840932118E-2</v>
      </c>
      <c r="O301" s="111">
        <f>VLOOKUP(VLOOKUP($B301, BTS!$E$2:$F$60, 2, FALSE), Transpose_Avg_q2er_dw!$O$1:$AA$52, 13,FALSE )</f>
        <v>0</v>
      </c>
    </row>
    <row r="302" spans="2:15" ht="15.75" hidden="1" outlineLevel="1" thickBot="1" x14ac:dyDescent="0.3">
      <c r="B302" s="32" t="s">
        <v>150</v>
      </c>
      <c r="C302" s="28">
        <f>VLOOKUP(VLOOKUP($B302,VName,2,FALSE), Regression_q2er_dw!$J$7:$K$49, 2,FALSE)</f>
        <v>2.7509999999999999</v>
      </c>
      <c r="D302" s="29">
        <f>VLOOKUP(VLOOKUP($B302, BTS!$E$2:$F$60, 2, FALSE), Transpose_Avg_q2er_dw!$O$1:$AA$52, 2,FALSE )</f>
        <v>8.6002499999999933E-3</v>
      </c>
      <c r="E302" s="29">
        <f>VLOOKUP(VLOOKUP($B302, BTS!$E$2:$F$60, 2, FALSE), Transpose_Avg_q2er_dw!$O$1:$AA$52, 3,FALSE )</f>
        <v>4.1317499999999991E-3</v>
      </c>
      <c r="F302" s="29">
        <f>VLOOKUP(VLOOKUP($B302, BTS!$E$2:$F$60, 2, FALSE), Transpose_Avg_q2er_dw!$O$1:$AA$52, 4,FALSE )</f>
        <v>6.8450000000000004E-3</v>
      </c>
      <c r="G302" s="29">
        <f>VLOOKUP(VLOOKUP($B302, BTS!$E$2:$F$60, 2, FALSE), Transpose_Avg_q2er_dw!$O$1:$AA$52, 5,FALSE )</f>
        <v>1.344625E-2</v>
      </c>
      <c r="H302" s="29">
        <f>VLOOKUP(VLOOKUP($B302, BTS!$E$2:$F$60, 2, FALSE), Transpose_Avg_q2er_dw!$O$1:$AA$52, 6,FALSE )</f>
        <v>5.3717500000000033E-3</v>
      </c>
      <c r="I302" s="29">
        <f>VLOOKUP(VLOOKUP($B302, BTS!$E$2:$F$60, 2, FALSE), Transpose_Avg_q2er_dw!$O$1:$AA$52, 7,FALSE )</f>
        <v>1.2441250000000001E-2</v>
      </c>
      <c r="J302" s="29">
        <f>VLOOKUP(VLOOKUP($B302, BTS!$E$2:$F$60, 2, FALSE), Transpose_Avg_q2er_dw!$O$1:$AA$52, 8,FALSE )</f>
        <v>1.38555E-2</v>
      </c>
      <c r="K302" s="29">
        <f>VLOOKUP(VLOOKUP($B302, BTS!$E$2:$F$60, 2, FALSE), Transpose_Avg_q2er_dw!$O$1:$AA$52, 9,FALSE )</f>
        <v>9.8447499999999993E-3</v>
      </c>
      <c r="L302" s="29">
        <f>VLOOKUP(VLOOKUP($B302, BTS!$E$2:$F$60, 2, FALSE), Transpose_Avg_q2er_dw!$O$1:$AA$52, 10,FALSE )</f>
        <v>9.7365000000000004E-3</v>
      </c>
      <c r="M302" s="29">
        <f>VLOOKUP(VLOOKUP($B302, BTS!$E$2:$F$60, 2, FALSE), Transpose_Avg_q2er_dw!$O$1:$AA$52, 11,FALSE )</f>
        <v>4.9905000000000001E-3</v>
      </c>
      <c r="N302" s="29">
        <f>VLOOKUP(VLOOKUP($B302, BTS!$E$2:$F$60, 2, FALSE), Transpose_Avg_q2er_dw!$O$1:$AA$52, 12,FALSE )</f>
        <v>1.4398000000000001E-2</v>
      </c>
      <c r="O302" s="111">
        <f>VLOOKUP(VLOOKUP($B302, BTS!$E$2:$F$60, 2, FALSE), Transpose_Avg_q2er_dw!$O$1:$AA$52, 13,FALSE )</f>
        <v>1.175E-3</v>
      </c>
    </row>
    <row r="303" spans="2:15" ht="15.75" hidden="1" outlineLevel="1" thickBot="1" x14ac:dyDescent="0.3">
      <c r="B303" s="30" t="s">
        <v>151</v>
      </c>
      <c r="C303" s="28">
        <f>VLOOKUP(VLOOKUP($B303,VName,2,FALSE), Regression_q2er_dw!$J$7:$K$49, 2,FALSE)</f>
        <v>-3.67</v>
      </c>
      <c r="D303" s="29">
        <f>VLOOKUP(VLOOKUP($B303, BTS!$E$2:$F$60, 2, FALSE), Transpose_Avg_q2er_dw!$O$1:$AA$52, 2,FALSE )</f>
        <v>6.2127749999999995E-2</v>
      </c>
      <c r="E303" s="29">
        <f>VLOOKUP(VLOOKUP($B303, BTS!$E$2:$F$60, 2, FALSE), Transpose_Avg_q2er_dw!$O$1:$AA$52, 3,FALSE )</f>
        <v>3.7916249999999999E-2</v>
      </c>
      <c r="F303" s="29">
        <f>VLOOKUP(VLOOKUP($B303, BTS!$E$2:$F$60, 2, FALSE), Transpose_Avg_q2er_dw!$O$1:$AA$52, 4,FALSE )</f>
        <v>4.6732499999999996E-2</v>
      </c>
      <c r="G303" s="29">
        <f>VLOOKUP(VLOOKUP($B303, BTS!$E$2:$F$60, 2, FALSE), Transpose_Avg_q2er_dw!$O$1:$AA$52, 5,FALSE )</f>
        <v>4.1386000000000013E-2</v>
      </c>
      <c r="H303" s="29">
        <f>VLOOKUP(VLOOKUP($B303, BTS!$E$2:$F$60, 2, FALSE), Transpose_Avg_q2er_dw!$O$1:$AA$52, 6,FALSE )</f>
        <v>5.7652749999999996E-2</v>
      </c>
      <c r="I303" s="29">
        <f>VLOOKUP(VLOOKUP($B303, BTS!$E$2:$F$60, 2, FALSE), Transpose_Avg_q2er_dw!$O$1:$AA$52, 7,FALSE )</f>
        <v>4.2483249999999993E-2</v>
      </c>
      <c r="J303" s="29">
        <f>VLOOKUP(VLOOKUP($B303, BTS!$E$2:$F$60, 2, FALSE), Transpose_Avg_q2er_dw!$O$1:$AA$52, 8,FALSE )</f>
        <v>4.8803999999999993E-2</v>
      </c>
      <c r="K303" s="29">
        <f>VLOOKUP(VLOOKUP($B303, BTS!$E$2:$F$60, 2, FALSE), Transpose_Avg_q2er_dw!$O$1:$AA$52, 9,FALSE )</f>
        <v>5.5081500000000005E-2</v>
      </c>
      <c r="L303" s="29">
        <f>VLOOKUP(VLOOKUP($B303, BTS!$E$2:$F$60, 2, FALSE), Transpose_Avg_q2er_dw!$O$1:$AA$52, 10,FALSE )</f>
        <v>3.9439000000000002E-2</v>
      </c>
      <c r="M303" s="29">
        <f>VLOOKUP(VLOOKUP($B303, BTS!$E$2:$F$60, 2, FALSE), Transpose_Avg_q2er_dw!$O$1:$AA$52, 11,FALSE )</f>
        <v>4.9904999999999977E-2</v>
      </c>
      <c r="N303" s="29">
        <f>VLOOKUP(VLOOKUP($B303, BTS!$E$2:$F$60, 2, FALSE), Transpose_Avg_q2er_dw!$O$1:$AA$52, 12,FALSE )</f>
        <v>5.2384000000000035E-2</v>
      </c>
      <c r="O303" s="111">
        <f>VLOOKUP(VLOOKUP($B303, BTS!$E$2:$F$60, 2, FALSE), Transpose_Avg_q2er_dw!$O$1:$AA$52, 13,FALSE )</f>
        <v>5.1409249999999997E-2</v>
      </c>
    </row>
    <row r="304" spans="2:15" ht="15.75" hidden="1" outlineLevel="1" thickBot="1" x14ac:dyDescent="0.3">
      <c r="B304" s="30" t="s">
        <v>152</v>
      </c>
      <c r="C304" s="28">
        <f>VLOOKUP(VLOOKUP($B304,VName,2,FALSE), Regression_q2er_dw!$J$7:$K$49, 2,FALSE)</f>
        <v>-0.45100000000000001</v>
      </c>
      <c r="D304" s="29">
        <f>VLOOKUP(VLOOKUP($B304, BTS!$E$2:$F$60, 2, FALSE), Transpose_Avg_q2er_dw!$O$1:$AA$52, 2,FALSE )</f>
        <v>0.14057025000000001</v>
      </c>
      <c r="E304" s="29">
        <f>VLOOKUP(VLOOKUP($B304, BTS!$E$2:$F$60, 2, FALSE), Transpose_Avg_q2er_dw!$O$1:$AA$52, 3,FALSE )</f>
        <v>0.34830624999999987</v>
      </c>
      <c r="F304" s="29">
        <f>VLOOKUP(VLOOKUP($B304, BTS!$E$2:$F$60, 2, FALSE), Transpose_Avg_q2er_dw!$O$1:$AA$52, 4,FALSE )</f>
        <v>0.24090149999999988</v>
      </c>
      <c r="G304" s="29">
        <f>VLOOKUP(VLOOKUP($B304, BTS!$E$2:$F$60, 2, FALSE), Transpose_Avg_q2er_dw!$O$1:$AA$52, 5,FALSE )</f>
        <v>0.25161375000000008</v>
      </c>
      <c r="H304" s="29">
        <f>VLOOKUP(VLOOKUP($B304, BTS!$E$2:$F$60, 2, FALSE), Transpose_Avg_q2er_dw!$O$1:$AA$52, 6,FALSE )</f>
        <v>8.7092500000000017E-2</v>
      </c>
      <c r="I304" s="29">
        <f>VLOOKUP(VLOOKUP($B304, BTS!$E$2:$F$60, 2, FALSE), Transpose_Avg_q2er_dw!$O$1:$AA$52, 7,FALSE )</f>
        <v>0.1708475000000001</v>
      </c>
      <c r="J304" s="29">
        <f>VLOOKUP(VLOOKUP($B304, BTS!$E$2:$F$60, 2, FALSE), Transpose_Avg_q2er_dw!$O$1:$AA$52, 8,FALSE )</f>
        <v>0.14846350000000003</v>
      </c>
      <c r="K304" s="29">
        <f>VLOOKUP(VLOOKUP($B304, BTS!$E$2:$F$60, 2, FALSE), Transpose_Avg_q2er_dw!$O$1:$AA$52, 9,FALSE )</f>
        <v>0.16042000000000001</v>
      </c>
      <c r="L304" s="29">
        <f>VLOOKUP(VLOOKUP($B304, BTS!$E$2:$F$60, 2, FALSE), Transpose_Avg_q2er_dw!$O$1:$AA$52, 10,FALSE )</f>
        <v>0.29258075</v>
      </c>
      <c r="M304" s="29">
        <f>VLOOKUP(VLOOKUP($B304, BTS!$E$2:$F$60, 2, FALSE), Transpose_Avg_q2er_dw!$O$1:$AA$52, 11,FALSE )</f>
        <v>0.17302674999999998</v>
      </c>
      <c r="N304" s="29">
        <f>VLOOKUP(VLOOKUP($B304, BTS!$E$2:$F$60, 2, FALSE), Transpose_Avg_q2er_dw!$O$1:$AA$52, 12,FALSE )</f>
        <v>0.20768524999999982</v>
      </c>
      <c r="O304" s="111">
        <f>VLOOKUP(VLOOKUP($B304, BTS!$E$2:$F$60, 2, FALSE), Transpose_Avg_q2er_dw!$O$1:$AA$52, 13,FALSE )</f>
        <v>8.9043499999999998E-2</v>
      </c>
    </row>
    <row r="305" spans="1:15" ht="15.75" hidden="1" outlineLevel="1" thickBot="1" x14ac:dyDescent="0.3">
      <c r="B305" s="30" t="s">
        <v>153</v>
      </c>
      <c r="C305" s="28">
        <f>VLOOKUP(VLOOKUP($B305,VName,2,FALSE), Regression_q2er_dw!$J$7:$K$49, 2,FALSE)</f>
        <v>-5.3150000000000004</v>
      </c>
      <c r="D305" s="29">
        <f>VLOOKUP(VLOOKUP($B305, BTS!$E$2:$F$60, 2, FALSE), Transpose_Avg_q2er_dw!$O$1:$AA$52, 2,FALSE )</f>
        <v>8.659E-3</v>
      </c>
      <c r="E305" s="29">
        <f>VLOOKUP(VLOOKUP($B305, BTS!$E$2:$F$60, 2, FALSE), Transpose_Avg_q2er_dw!$O$1:$AA$52, 3,FALSE )</f>
        <v>8.0219999999999961E-3</v>
      </c>
      <c r="F305" s="29">
        <f>VLOOKUP(VLOOKUP($B305, BTS!$E$2:$F$60, 2, FALSE), Transpose_Avg_q2er_dw!$O$1:$AA$52, 4,FALSE )</f>
        <v>1.0820499999999999E-2</v>
      </c>
      <c r="G305" s="29">
        <f>VLOOKUP(VLOOKUP($B305, BTS!$E$2:$F$60, 2, FALSE), Transpose_Avg_q2er_dw!$O$1:$AA$52, 5,FALSE )</f>
        <v>8.5919999999999989E-3</v>
      </c>
      <c r="H305" s="29">
        <f>VLOOKUP(VLOOKUP($B305, BTS!$E$2:$F$60, 2, FALSE), Transpose_Avg_q2er_dw!$O$1:$AA$52, 6,FALSE )</f>
        <v>8.8185000000000034E-3</v>
      </c>
      <c r="I305" s="29">
        <f>VLOOKUP(VLOOKUP($B305, BTS!$E$2:$F$60, 2, FALSE), Transpose_Avg_q2er_dw!$O$1:$AA$52, 7,FALSE )</f>
        <v>8.7932500000000059E-3</v>
      </c>
      <c r="J305" s="29">
        <f>VLOOKUP(VLOOKUP($B305, BTS!$E$2:$F$60, 2, FALSE), Transpose_Avg_q2er_dw!$O$1:$AA$52, 8,FALSE )</f>
        <v>1.03445E-2</v>
      </c>
      <c r="K305" s="29">
        <f>VLOOKUP(VLOOKUP($B305, BTS!$E$2:$F$60, 2, FALSE), Transpose_Avg_q2er_dw!$O$1:$AA$52, 9,FALSE )</f>
        <v>1.0807000000000002E-2</v>
      </c>
      <c r="L305" s="29">
        <f>VLOOKUP(VLOOKUP($B305, BTS!$E$2:$F$60, 2, FALSE), Transpose_Avg_q2er_dw!$O$1:$AA$52, 10,FALSE )</f>
        <v>6.5924999999999985E-3</v>
      </c>
      <c r="M305" s="29">
        <f>VLOOKUP(VLOOKUP($B305, BTS!$E$2:$F$60, 2, FALSE), Transpose_Avg_q2er_dw!$O$1:$AA$52, 11,FALSE )</f>
        <v>5.6690000000000004E-3</v>
      </c>
      <c r="N305" s="29">
        <f>VLOOKUP(VLOOKUP($B305, BTS!$E$2:$F$60, 2, FALSE), Transpose_Avg_q2er_dw!$O$1:$AA$52, 12,FALSE )</f>
        <v>1.0368999999999996E-2</v>
      </c>
      <c r="O305" s="111">
        <f>VLOOKUP(VLOOKUP($B305, BTS!$E$2:$F$60, 2, FALSE), Transpose_Avg_q2er_dw!$O$1:$AA$52, 13,FALSE )</f>
        <v>1.3978749999999998E-2</v>
      </c>
    </row>
    <row r="306" spans="1:15" ht="15.75" hidden="1" outlineLevel="1" thickBot="1" x14ac:dyDescent="0.3">
      <c r="B306" s="30" t="s">
        <v>154</v>
      </c>
      <c r="C306" s="28">
        <f>VLOOKUP(VLOOKUP($B306,VName,2,FALSE), Regression_q2er_dw!$J$7:$K$49, 2,FALSE)</f>
        <v>19.07</v>
      </c>
      <c r="D306" s="29">
        <f>VLOOKUP(VLOOKUP($B306, BTS!$E$2:$F$60, 2, FALSE), Transpose_Avg_q2er_dw!$O$1:$AA$52, 2,FALSE )</f>
        <v>3.2958499999999995E-2</v>
      </c>
      <c r="E306" s="29">
        <f>VLOOKUP(VLOOKUP($B306, BTS!$E$2:$F$60, 2, FALSE), Transpose_Avg_q2er_dw!$O$1:$AA$52, 3,FALSE )</f>
        <v>2.9413000000000016E-2</v>
      </c>
      <c r="F306" s="29">
        <f>VLOOKUP(VLOOKUP($B306, BTS!$E$2:$F$60, 2, FALSE), Transpose_Avg_q2er_dw!$O$1:$AA$52, 4,FALSE )</f>
        <v>4.3377749999999993E-2</v>
      </c>
      <c r="G306" s="29">
        <f>VLOOKUP(VLOOKUP($B306, BTS!$E$2:$F$60, 2, FALSE), Transpose_Avg_q2er_dw!$O$1:$AA$52, 5,FALSE )</f>
        <v>3.1991249999999999E-2</v>
      </c>
      <c r="H306" s="29">
        <f>VLOOKUP(VLOOKUP($B306, BTS!$E$2:$F$60, 2, FALSE), Transpose_Avg_q2er_dw!$O$1:$AA$52, 6,FALSE )</f>
        <v>6.5019749999999946E-2</v>
      </c>
      <c r="I306" s="29">
        <f>VLOOKUP(VLOOKUP($B306, BTS!$E$2:$F$60, 2, FALSE), Transpose_Avg_q2er_dw!$O$1:$AA$52, 7,FALSE )</f>
        <v>3.6541249999999963E-2</v>
      </c>
      <c r="J306" s="29">
        <f>VLOOKUP(VLOOKUP($B306, BTS!$E$2:$F$60, 2, FALSE), Transpose_Avg_q2er_dw!$O$1:$AA$52, 8,FALSE )</f>
        <v>3.6377499999999993E-2</v>
      </c>
      <c r="K306" s="29">
        <f>VLOOKUP(VLOOKUP($B306, BTS!$E$2:$F$60, 2, FALSE), Transpose_Avg_q2er_dw!$O$1:$AA$52, 9,FALSE )</f>
        <v>3.260275E-2</v>
      </c>
      <c r="L306" s="29">
        <f>VLOOKUP(VLOOKUP($B306, BTS!$E$2:$F$60, 2, FALSE), Transpose_Avg_q2er_dw!$O$1:$AA$52, 10,FALSE )</f>
        <v>2.6110249999999998E-2</v>
      </c>
      <c r="M306" s="29">
        <f>VLOOKUP(VLOOKUP($B306, BTS!$E$2:$F$60, 2, FALSE), Transpose_Avg_q2er_dw!$O$1:$AA$52, 11,FALSE )</f>
        <v>4.1156750000000034E-2</v>
      </c>
      <c r="N306" s="29">
        <f>VLOOKUP(VLOOKUP($B306, BTS!$E$2:$F$60, 2, FALSE), Transpose_Avg_q2er_dw!$O$1:$AA$52, 12,FALSE )</f>
        <v>3.1906999999999998E-2</v>
      </c>
      <c r="O306" s="111">
        <f>VLOOKUP(VLOOKUP($B306, BTS!$E$2:$F$60, 2, FALSE), Transpose_Avg_q2er_dw!$O$1:$AA$52, 13,FALSE )</f>
        <v>6.1120000000000015E-2</v>
      </c>
    </row>
    <row r="307" spans="1:15" ht="15.75" hidden="1" outlineLevel="1" thickBot="1" x14ac:dyDescent="0.3">
      <c r="B307" s="30" t="s">
        <v>155</v>
      </c>
      <c r="C307" s="28">
        <f>VLOOKUP(VLOOKUP($B307,VName,2,FALSE), Regression_q2er_dw!$J$7:$K$49, 2,FALSE)</f>
        <v>3.8849999999999998</v>
      </c>
      <c r="D307" s="29">
        <f>VLOOKUP(VLOOKUP($B307, BTS!$E$2:$F$60, 2, FALSE), Transpose_Avg_q2er_dw!$O$1:$AA$52, 2,FALSE )</f>
        <v>9.0669500000000042E-2</v>
      </c>
      <c r="E307" s="29">
        <f>VLOOKUP(VLOOKUP($B307, BTS!$E$2:$F$60, 2, FALSE), Transpose_Avg_q2er_dw!$O$1:$AA$52, 3,FALSE )</f>
        <v>8.0386749999999993E-2</v>
      </c>
      <c r="F307" s="29">
        <f>VLOOKUP(VLOOKUP($B307, BTS!$E$2:$F$60, 2, FALSE), Transpose_Avg_q2er_dw!$O$1:$AA$52, 4,FALSE )</f>
        <v>8.6430499999999993E-2</v>
      </c>
      <c r="G307" s="29">
        <f>VLOOKUP(VLOOKUP($B307, BTS!$E$2:$F$60, 2, FALSE), Transpose_Avg_q2er_dw!$O$1:$AA$52, 5,FALSE )</f>
        <v>6.6129000000000021E-2</v>
      </c>
      <c r="H307" s="29">
        <f>VLOOKUP(VLOOKUP($B307, BTS!$E$2:$F$60, 2, FALSE), Transpose_Avg_q2er_dw!$O$1:$AA$52, 6,FALSE )</f>
        <v>0.13288049999999993</v>
      </c>
      <c r="I307" s="29">
        <f>VLOOKUP(VLOOKUP($B307, BTS!$E$2:$F$60, 2, FALSE), Transpose_Avg_q2er_dw!$O$1:$AA$52, 7,FALSE )</f>
        <v>7.2907499999999945E-2</v>
      </c>
      <c r="J307" s="29">
        <f>VLOOKUP(VLOOKUP($B307, BTS!$E$2:$F$60, 2, FALSE), Transpose_Avg_q2er_dw!$O$1:$AA$52, 8,FALSE )</f>
        <v>5.6981749999999991E-2</v>
      </c>
      <c r="K307" s="29">
        <f>VLOOKUP(VLOOKUP($B307, BTS!$E$2:$F$60, 2, FALSE), Transpose_Avg_q2er_dw!$O$1:$AA$52, 9,FALSE )</f>
        <v>7.5393750000000009E-2</v>
      </c>
      <c r="L307" s="29">
        <f>VLOOKUP(VLOOKUP($B307, BTS!$E$2:$F$60, 2, FALSE), Transpose_Avg_q2er_dw!$O$1:$AA$52, 10,FALSE )</f>
        <v>8.6131249999999993E-2</v>
      </c>
      <c r="M307" s="29">
        <f>VLOOKUP(VLOOKUP($B307, BTS!$E$2:$F$60, 2, FALSE), Transpose_Avg_q2er_dw!$O$1:$AA$52, 11,FALSE )</f>
        <v>8.1056500000000004E-2</v>
      </c>
      <c r="N307" s="29">
        <f>VLOOKUP(VLOOKUP($B307, BTS!$E$2:$F$60, 2, FALSE), Transpose_Avg_q2er_dw!$O$1:$AA$52, 12,FALSE )</f>
        <v>0.10020125000000002</v>
      </c>
      <c r="O307" s="111">
        <f>VLOOKUP(VLOOKUP($B307, BTS!$E$2:$F$60, 2, FALSE), Transpose_Avg_q2er_dw!$O$1:$AA$52, 13,FALSE )</f>
        <v>0.17997499999999997</v>
      </c>
    </row>
    <row r="308" spans="1:15" ht="15.75" hidden="1" outlineLevel="1" thickBot="1" x14ac:dyDescent="0.3">
      <c r="B308" s="30" t="s">
        <v>156</v>
      </c>
      <c r="C308" s="28">
        <f>VLOOKUP(VLOOKUP($B308,VName,2,FALSE), Regression_q2er_dw!$J$7:$K$49, 2,FALSE)</f>
        <v>-3.056</v>
      </c>
      <c r="D308" s="29">
        <f>VLOOKUP(VLOOKUP($B308, BTS!$E$2:$F$60, 2, FALSE), Transpose_Avg_q2er_dw!$O$1:$AA$52, 2,FALSE )</f>
        <v>0.23595250000000004</v>
      </c>
      <c r="E308" s="29">
        <f>VLOOKUP(VLOOKUP($B308, BTS!$E$2:$F$60, 2, FALSE), Transpose_Avg_q2er_dw!$O$1:$AA$52, 3,FALSE )</f>
        <v>0.19579625000000006</v>
      </c>
      <c r="F308" s="29">
        <f>VLOOKUP(VLOOKUP($B308, BTS!$E$2:$F$60, 2, FALSE), Transpose_Avg_q2er_dw!$O$1:$AA$52, 4,FALSE )</f>
        <v>0.22232925000000001</v>
      </c>
      <c r="G308" s="29">
        <f>VLOOKUP(VLOOKUP($B308, BTS!$E$2:$F$60, 2, FALSE), Transpose_Avg_q2er_dw!$O$1:$AA$52, 5,FALSE )</f>
        <v>0.24402475000000018</v>
      </c>
      <c r="H308" s="29">
        <f>VLOOKUP(VLOOKUP($B308, BTS!$E$2:$F$60, 2, FALSE), Transpose_Avg_q2er_dw!$O$1:$AA$52, 6,FALSE )</f>
        <v>0.1887895</v>
      </c>
      <c r="I308" s="29">
        <f>VLOOKUP(VLOOKUP($B308, BTS!$E$2:$F$60, 2, FALSE), Transpose_Avg_q2er_dw!$O$1:$AA$52, 7,FALSE )</f>
        <v>0.29433575000000001</v>
      </c>
      <c r="J308" s="29">
        <f>VLOOKUP(VLOOKUP($B308, BTS!$E$2:$F$60, 2, FALSE), Transpose_Avg_q2er_dw!$O$1:$AA$52, 8,FALSE )</f>
        <v>0.26590900000000001</v>
      </c>
      <c r="K308" s="29">
        <f>VLOOKUP(VLOOKUP($B308, BTS!$E$2:$F$60, 2, FALSE), Transpose_Avg_q2er_dw!$O$1:$AA$52, 9,FALSE )</f>
        <v>0.27629000000000004</v>
      </c>
      <c r="L308" s="29">
        <f>VLOOKUP(VLOOKUP($B308, BTS!$E$2:$F$60, 2, FALSE), Transpose_Avg_q2er_dw!$O$1:$AA$52, 10,FALSE )</f>
        <v>0.18452399999999997</v>
      </c>
      <c r="M308" s="29">
        <f>VLOOKUP(VLOOKUP($B308, BTS!$E$2:$F$60, 2, FALSE), Transpose_Avg_q2er_dw!$O$1:$AA$52, 11,FALSE )</f>
        <v>0.20632949999999997</v>
      </c>
      <c r="N308" s="29">
        <f>VLOOKUP(VLOOKUP($B308, BTS!$E$2:$F$60, 2, FALSE), Transpose_Avg_q2er_dw!$O$1:$AA$52, 12,FALSE )</f>
        <v>0.2228342499999999</v>
      </c>
      <c r="O308" s="111">
        <f>VLOOKUP(VLOOKUP($B308, BTS!$E$2:$F$60, 2, FALSE), Transpose_Avg_q2er_dw!$O$1:$AA$52, 13,FALSE )</f>
        <v>0.24009850000000005</v>
      </c>
    </row>
    <row r="309" spans="1:15" ht="15.75" hidden="1" outlineLevel="1" thickBot="1" x14ac:dyDescent="0.3">
      <c r="B309" s="30" t="s">
        <v>157</v>
      </c>
      <c r="C309" s="28">
        <f>VLOOKUP(VLOOKUP($B309,VName,2,FALSE), Regression_q2er_dw!$J$7:$K$49, 2,FALSE)</f>
        <v>2.8</v>
      </c>
      <c r="D309" s="29">
        <f>VLOOKUP(VLOOKUP($B309, BTS!$E$2:$F$60, 2, FALSE), Transpose_Avg_q2er_dw!$O$1:$AA$52, 2,FALSE )</f>
        <v>0.12294824999999998</v>
      </c>
      <c r="E309" s="29">
        <f>VLOOKUP(VLOOKUP($B309, BTS!$E$2:$F$60, 2, FALSE), Transpose_Avg_q2er_dw!$O$1:$AA$52, 3,FALSE )</f>
        <v>7.6884499999999995E-2</v>
      </c>
      <c r="F309" s="29">
        <f>VLOOKUP(VLOOKUP($B309, BTS!$E$2:$F$60, 2, FALSE), Transpose_Avg_q2er_dw!$O$1:$AA$52, 4,FALSE )</f>
        <v>9.0760499999999966E-2</v>
      </c>
      <c r="G309" s="29">
        <f>VLOOKUP(VLOOKUP($B309, BTS!$E$2:$F$60, 2, FALSE), Transpose_Avg_q2er_dw!$O$1:$AA$52, 5,FALSE )</f>
        <v>0.10186499999999998</v>
      </c>
      <c r="H309" s="29">
        <f>VLOOKUP(VLOOKUP($B309, BTS!$E$2:$F$60, 2, FALSE), Transpose_Avg_q2er_dw!$O$1:$AA$52, 6,FALSE )</f>
        <v>0.11515925000000002</v>
      </c>
      <c r="I309" s="29">
        <f>VLOOKUP(VLOOKUP($B309, BTS!$E$2:$F$60, 2, FALSE), Transpose_Avg_q2er_dw!$O$1:$AA$52, 7,FALSE )</f>
        <v>0.1034875</v>
      </c>
      <c r="J309" s="29">
        <f>VLOOKUP(VLOOKUP($B309, BTS!$E$2:$F$60, 2, FALSE), Transpose_Avg_q2er_dw!$O$1:$AA$52, 8,FALSE )</f>
        <v>0.10872375000000002</v>
      </c>
      <c r="K309" s="29">
        <f>VLOOKUP(VLOOKUP($B309, BTS!$E$2:$F$60, 2, FALSE), Transpose_Avg_q2er_dw!$O$1:$AA$52, 9,FALSE )</f>
        <v>0.12094300000000002</v>
      </c>
      <c r="L309" s="29">
        <f>VLOOKUP(VLOOKUP($B309, BTS!$E$2:$F$60, 2, FALSE), Transpose_Avg_q2er_dw!$O$1:$AA$52, 10,FALSE )</f>
        <v>9.7739750000000014E-2</v>
      </c>
      <c r="M309" s="29">
        <f>VLOOKUP(VLOOKUP($B309, BTS!$E$2:$F$60, 2, FALSE), Transpose_Avg_q2er_dw!$O$1:$AA$52, 11,FALSE )</f>
        <v>0.11453199999999991</v>
      </c>
      <c r="N309" s="29">
        <f>VLOOKUP(VLOOKUP($B309, BTS!$E$2:$F$60, 2, FALSE), Transpose_Avg_q2er_dw!$O$1:$AA$52, 12,FALSE )</f>
        <v>9.3685500000000005E-2</v>
      </c>
      <c r="O309" s="111">
        <f>VLOOKUP(VLOOKUP($B309, BTS!$E$2:$F$60, 2, FALSE), Transpose_Avg_q2er_dw!$O$1:$AA$52, 13,FALSE )</f>
        <v>8.6782000000000012E-2</v>
      </c>
    </row>
    <row r="310" spans="1:15" ht="15.75" hidden="1" outlineLevel="1" thickBot="1" x14ac:dyDescent="0.3">
      <c r="B310" s="30" t="s">
        <v>158</v>
      </c>
      <c r="C310" s="28">
        <f>VLOOKUP(VLOOKUP($B310,VName,2,FALSE), Regression_q2er_dw!$J$7:$K$49, 2,FALSE)</f>
        <v>-6.0549999999999997</v>
      </c>
      <c r="D310" s="29">
        <f>VLOOKUP(VLOOKUP($B310, BTS!$E$2:$F$60, 2, FALSE), Transpose_Avg_q2er_dw!$O$1:$AA$52, 2,FALSE )</f>
        <v>3.664149999999998E-2</v>
      </c>
      <c r="E310" s="29">
        <f>VLOOKUP(VLOOKUP($B310, BTS!$E$2:$F$60, 2, FALSE), Transpose_Avg_q2er_dw!$O$1:$AA$52, 3,FALSE )</f>
        <v>2.5327000000000013E-2</v>
      </c>
      <c r="F310" s="29">
        <f>VLOOKUP(VLOOKUP($B310, BTS!$E$2:$F$60, 2, FALSE), Transpose_Avg_q2er_dw!$O$1:$AA$52, 4,FALSE )</f>
        <v>2.9903250000000003E-2</v>
      </c>
      <c r="G310" s="29">
        <f>VLOOKUP(VLOOKUP($B310, BTS!$E$2:$F$60, 2, FALSE), Transpose_Avg_q2er_dw!$O$1:$AA$52, 5,FALSE )</f>
        <v>2.6560250000000004E-2</v>
      </c>
      <c r="H310" s="29">
        <f>VLOOKUP(VLOOKUP($B310, BTS!$E$2:$F$60, 2, FALSE), Transpose_Avg_q2er_dw!$O$1:$AA$52, 6,FALSE )</f>
        <v>2.7109999999999995E-2</v>
      </c>
      <c r="I310" s="29">
        <f>VLOOKUP(VLOOKUP($B310, BTS!$E$2:$F$60, 2, FALSE), Transpose_Avg_q2er_dw!$O$1:$AA$52, 7,FALSE )</f>
        <v>2.6840499999999989E-2</v>
      </c>
      <c r="J310" s="29">
        <f>VLOOKUP(VLOOKUP($B310, BTS!$E$2:$F$60, 2, FALSE), Transpose_Avg_q2er_dw!$O$1:$AA$52, 8,FALSE )</f>
        <v>2.7014500000000004E-2</v>
      </c>
      <c r="K310" s="29">
        <f>VLOOKUP(VLOOKUP($B310, BTS!$E$2:$F$60, 2, FALSE), Transpose_Avg_q2er_dw!$O$1:$AA$52, 9,FALSE )</f>
        <v>2.4616249999999999E-2</v>
      </c>
      <c r="L310" s="29">
        <f>VLOOKUP(VLOOKUP($B310, BTS!$E$2:$F$60, 2, FALSE), Transpose_Avg_q2er_dw!$O$1:$AA$52, 10,FALSE )</f>
        <v>2.00345E-2</v>
      </c>
      <c r="M310" s="29">
        <f>VLOOKUP(VLOOKUP($B310, BTS!$E$2:$F$60, 2, FALSE), Transpose_Avg_q2er_dw!$O$1:$AA$52, 11,FALSE )</f>
        <v>2.2961000000000016E-2</v>
      </c>
      <c r="N310" s="29">
        <f>VLOOKUP(VLOOKUP($B310, BTS!$E$2:$F$60, 2, FALSE), Transpose_Avg_q2er_dw!$O$1:$AA$52, 12,FALSE )</f>
        <v>2.8483750000000009E-2</v>
      </c>
      <c r="O310" s="111">
        <f>VLOOKUP(VLOOKUP($B310, BTS!$E$2:$F$60, 2, FALSE), Transpose_Avg_q2er_dw!$O$1:$AA$52, 13,FALSE )</f>
        <v>3.1417750000000001E-2</v>
      </c>
    </row>
    <row r="311" spans="1:15" ht="15.75" hidden="1" outlineLevel="1" thickBot="1" x14ac:dyDescent="0.3">
      <c r="B311" s="56" t="s">
        <v>159</v>
      </c>
      <c r="C311" s="28">
        <f>VLOOKUP(VLOOKUP($B311,VName,2,FALSE), Regression_q2er_dw!$J$7:$K$49, 2,FALSE)</f>
        <v>-2.9649999999999999</v>
      </c>
      <c r="D311" s="29">
        <f>VLOOKUP(VLOOKUP($B311, BTS!$E$2:$F$60, 2, FALSE), Transpose_Avg_q2er_dw!$O$1:$AA$52, 2,FALSE )</f>
        <v>0.21497625000000004</v>
      </c>
      <c r="E311" s="29">
        <f>VLOOKUP(VLOOKUP($B311, BTS!$E$2:$F$60, 2, FALSE), Transpose_Avg_q2er_dw!$O$1:$AA$52, 3,FALSE )</f>
        <v>0.16664174999999998</v>
      </c>
      <c r="F311" s="29">
        <f>VLOOKUP(VLOOKUP($B311, BTS!$E$2:$F$60, 2, FALSE), Transpose_Avg_q2er_dw!$O$1:$AA$52, 4,FALSE )</f>
        <v>0.20148725000000006</v>
      </c>
      <c r="G311" s="29">
        <f>VLOOKUP(VLOOKUP($B311, BTS!$E$2:$F$60, 2, FALSE), Transpose_Avg_q2er_dw!$O$1:$AA$52, 5,FALSE )</f>
        <v>0.16848974999999999</v>
      </c>
      <c r="H311" s="29">
        <f>VLOOKUP(VLOOKUP($B311, BTS!$E$2:$F$60, 2, FALSE), Transpose_Avg_q2er_dw!$O$1:$AA$52, 6,FALSE )</f>
        <v>0.2758807499999999</v>
      </c>
      <c r="I311" s="29">
        <f>VLOOKUP(VLOOKUP($B311, BTS!$E$2:$F$60, 2, FALSE), Transpose_Avg_q2er_dw!$O$1:$AA$52, 7,FALSE )</f>
        <v>0.18626975000000015</v>
      </c>
      <c r="J311" s="29">
        <f>VLOOKUP(VLOOKUP($B311, BTS!$E$2:$F$60, 2, FALSE), Transpose_Avg_q2er_dw!$O$1:$AA$52, 8,FALSE )</f>
        <v>0.21159749999999999</v>
      </c>
      <c r="K311" s="29">
        <f>VLOOKUP(VLOOKUP($B311, BTS!$E$2:$F$60, 2, FALSE), Transpose_Avg_q2er_dw!$O$1:$AA$52, 9,FALSE )</f>
        <v>0.15533149999999998</v>
      </c>
      <c r="L311" s="29">
        <f>VLOOKUP(VLOOKUP($B311, BTS!$E$2:$F$60, 2, FALSE), Transpose_Avg_q2er_dw!$O$1:$AA$52, 10,FALSE )</f>
        <v>0.19552099999999997</v>
      </c>
      <c r="M311" s="29">
        <f>VLOOKUP(VLOOKUP($B311, BTS!$E$2:$F$60, 2, FALSE), Transpose_Avg_q2er_dw!$O$1:$AA$52, 11,FALSE )</f>
        <v>0.25243950000000009</v>
      </c>
      <c r="N311" s="29">
        <f>VLOOKUP(VLOOKUP($B311, BTS!$E$2:$F$60, 2, FALSE), Transpose_Avg_q2er_dw!$O$1:$AA$52, 12,FALSE )</f>
        <v>0.20345100000000016</v>
      </c>
      <c r="O311" s="111">
        <f>VLOOKUP(VLOOKUP($B311, BTS!$E$2:$F$60, 2, FALSE), Transpose_Avg_q2er_dw!$O$1:$AA$52, 13,FALSE )</f>
        <v>0.19645874999999996</v>
      </c>
    </row>
    <row r="312" spans="1:15" ht="15.75" hidden="1" outlineLevel="1" thickBot="1" x14ac:dyDescent="0.3">
      <c r="B312" s="33" t="s">
        <v>160</v>
      </c>
      <c r="C312" s="28">
        <f>VLOOKUP(VLOOKUP($B312,VName,2,FALSE), Regression_q2er_dw!$J$7:$K$49, 2,FALSE)</f>
        <v>-7.0419999999999998</v>
      </c>
      <c r="D312" s="29">
        <f>VLOOKUP(VLOOKUP($B312, BTS!$E$2:$F$60, 2, FALSE), Transpose_Avg_q2er_dw!$O$1:$AA$52, 2,FALSE )</f>
        <v>4.5896749999999993E-2</v>
      </c>
      <c r="E312" s="29">
        <f>VLOOKUP(VLOOKUP($B312, BTS!$E$2:$F$60, 2, FALSE), Transpose_Avg_q2er_dw!$O$1:$AA$52, 3,FALSE )</f>
        <v>2.7173750000000003E-2</v>
      </c>
      <c r="F312" s="29">
        <f>VLOOKUP(VLOOKUP($B312, BTS!$E$2:$F$60, 2, FALSE), Transpose_Avg_q2er_dw!$O$1:$AA$52, 4,FALSE )</f>
        <v>3.232575E-2</v>
      </c>
      <c r="G312" s="29">
        <f>VLOOKUP(VLOOKUP($B312, BTS!$E$2:$F$60, 2, FALSE), Transpose_Avg_q2er_dw!$O$1:$AA$52, 5,FALSE )</f>
        <v>4.5901999999999998E-2</v>
      </c>
      <c r="H312" s="29">
        <f>VLOOKUP(VLOOKUP($B312, BTS!$E$2:$F$60, 2, FALSE), Transpose_Avg_q2er_dw!$O$1:$AA$52, 6,FALSE )</f>
        <v>3.7004750000000024E-2</v>
      </c>
      <c r="I312" s="29">
        <f>VLOOKUP(VLOOKUP($B312, BTS!$E$2:$F$60, 2, FALSE), Transpose_Avg_q2er_dw!$O$1:$AA$52, 7,FALSE )</f>
        <v>4.5050750000000035E-2</v>
      </c>
      <c r="J312" s="29">
        <f>VLOOKUP(VLOOKUP($B312, BTS!$E$2:$F$60, 2, FALSE), Transpose_Avg_q2er_dw!$O$1:$AA$52, 8,FALSE )</f>
        <v>7.1928249999999999E-2</v>
      </c>
      <c r="K312" s="29">
        <f>VLOOKUP(VLOOKUP($B312, BTS!$E$2:$F$60, 2, FALSE), Transpose_Avg_q2er_dw!$O$1:$AA$52, 9,FALSE )</f>
        <v>7.8667249999999994E-2</v>
      </c>
      <c r="L312" s="29">
        <f>VLOOKUP(VLOOKUP($B312, BTS!$E$2:$F$60, 2, FALSE), Transpose_Avg_q2er_dw!$O$1:$AA$52, 10,FALSE )</f>
        <v>4.1590250000000002E-2</v>
      </c>
      <c r="M312" s="29">
        <f>VLOOKUP(VLOOKUP($B312, BTS!$E$2:$F$60, 2, FALSE), Transpose_Avg_q2er_dw!$O$1:$AA$52, 11,FALSE )</f>
        <v>4.7931500000000002E-2</v>
      </c>
      <c r="N312" s="29">
        <f>VLOOKUP(VLOOKUP($B312, BTS!$E$2:$F$60, 2, FALSE), Transpose_Avg_q2er_dw!$O$1:$AA$52, 12,FALSE )</f>
        <v>3.4601249999999986E-2</v>
      </c>
      <c r="O312" s="111">
        <f>VLOOKUP(VLOOKUP($B312, BTS!$E$2:$F$60, 2, FALSE), Transpose_Avg_q2er_dw!$O$1:$AA$52, 13,FALSE )</f>
        <v>4.8542000000000002E-2</v>
      </c>
    </row>
    <row r="313" spans="1:15" ht="15.75" hidden="1" outlineLevel="1" thickBot="1" x14ac:dyDescent="0.3">
      <c r="B313" s="57" t="s">
        <v>161</v>
      </c>
      <c r="C313" s="28">
        <f>VLOOKUP(VLOOKUP($B313,VName,2,FALSE), Regression_q2er_dw!$J$7:$K$49, 2,FALSE)</f>
        <v>0.111</v>
      </c>
      <c r="D313" s="29">
        <f>VLOOKUP(VLOOKUP($B313, BTS!$E$2:$F$60, 2, FALSE), Transpose_Avg_q2er_dw!$O$1:$AA$52, 2,FALSE )</f>
        <v>4.0787999999999998E-2</v>
      </c>
      <c r="E313" s="29">
        <f>VLOOKUP(VLOOKUP($B313, BTS!$E$2:$F$60, 2, FALSE), Transpose_Avg_q2er_dw!$O$1:$AA$52, 3,FALSE )</f>
        <v>2.397524999999999E-2</v>
      </c>
      <c r="F313" s="29">
        <f>VLOOKUP(VLOOKUP($B313, BTS!$E$2:$F$60, 2, FALSE), Transpose_Avg_q2er_dw!$O$1:$AA$52, 4,FALSE )</f>
        <v>2.4870250000000003E-2</v>
      </c>
      <c r="G313" s="29">
        <f>VLOOKUP(VLOOKUP($B313, BTS!$E$2:$F$60, 2, FALSE), Transpose_Avg_q2er_dw!$O$1:$AA$52, 5,FALSE )</f>
        <v>2.8244000000000005E-2</v>
      </c>
      <c r="H313" s="29">
        <f>VLOOKUP(VLOOKUP($B313, BTS!$E$2:$F$60, 2, FALSE), Transpose_Avg_q2er_dw!$O$1:$AA$52, 6,FALSE )</f>
        <v>2.0572500000000007E-2</v>
      </c>
      <c r="I313" s="29">
        <f>VLOOKUP(VLOOKUP($B313, BTS!$E$2:$F$60, 2, FALSE), Transpose_Avg_q2er_dw!$O$1:$AA$52, 7,FALSE )</f>
        <v>2.8243500000000001E-2</v>
      </c>
      <c r="J313" s="29">
        <f>VLOOKUP(VLOOKUP($B313, BTS!$E$2:$F$60, 2, FALSE), Transpose_Avg_q2er_dw!$O$1:$AA$52, 8,FALSE )</f>
        <v>3.0257750000000003E-2</v>
      </c>
      <c r="K313" s="29">
        <f>VLOOKUP(VLOOKUP($B313, BTS!$E$2:$F$60, 2, FALSE), Transpose_Avg_q2er_dw!$O$1:$AA$52, 9,FALSE )</f>
        <v>2.48045E-2</v>
      </c>
      <c r="L313" s="29">
        <f>VLOOKUP(VLOOKUP($B313, BTS!$E$2:$F$60, 2, FALSE), Transpose_Avg_q2er_dw!$O$1:$AA$52, 10,FALSE )</f>
        <v>2.306625E-2</v>
      </c>
      <c r="M313" s="29">
        <f>VLOOKUP(VLOOKUP($B313, BTS!$E$2:$F$60, 2, FALSE), Transpose_Avg_q2er_dw!$O$1:$AA$52, 11,FALSE )</f>
        <v>2.3842499999999999E-2</v>
      </c>
      <c r="N313" s="29">
        <f>VLOOKUP(VLOOKUP($B313, BTS!$E$2:$F$60, 2, FALSE), Transpose_Avg_q2er_dw!$O$1:$AA$52, 12,FALSE )</f>
        <v>2.4287250000000007E-2</v>
      </c>
      <c r="O313" s="111">
        <f>VLOOKUP(VLOOKUP($B313, BTS!$E$2:$F$60, 2, FALSE), Transpose_Avg_q2er_dw!$O$1:$AA$52, 13,FALSE )</f>
        <v>3.1959750000000009E-2</v>
      </c>
    </row>
    <row r="314" spans="1:15" hidden="1" outlineLevel="1" x14ac:dyDescent="0.25">
      <c r="B314" s="34" t="s">
        <v>163</v>
      </c>
      <c r="C314" s="35"/>
      <c r="D314" s="93" t="str">
        <f>VLOOKUP(INDEX(BTS!$A$3:$A$14, MATCH(D$11, BTS!$C$3:$C$14, 0), 1)&amp;".region", Regression_q2er_dw!$J$51:$K$62, 2,FALSE )</f>
        <v>1.904</v>
      </c>
      <c r="E314" s="93">
        <f>VLOOKUP(INDEX(BTS!$A$3:$A$14, MATCH(E$11, BTS!$C$3:$C$14, 0), 1)&amp;".region", Regression_q2er_dw!$J$51:$K$62, 2,FALSE )</f>
        <v>1.621</v>
      </c>
      <c r="F314" s="93">
        <f>VLOOKUP(INDEX(BTS!$A$3:$A$14, MATCH(F$11, BTS!$C$3:$C$14, 0), 1)&amp;".region", Regression_q2er_dw!$J$51:$K$62, 2,FALSE )</f>
        <v>1.571</v>
      </c>
      <c r="G314" s="93">
        <f>VLOOKUP(INDEX(BTS!$A$3:$A$14, MATCH(G$11, BTS!$C$3:$C$14, 0), 1)&amp;".region", Regression_q2er_dw!$J$51:$K$62, 2,FALSE )</f>
        <v>1.7709999999999999</v>
      </c>
      <c r="H314" s="93">
        <f>VLOOKUP(INDEX(BTS!$A$3:$A$14, MATCH(H$11, BTS!$C$3:$C$14, 0), 1)&amp;".region", Regression_q2er_dw!$J$51:$K$62, 2,FALSE )</f>
        <v>0.94899999999999995</v>
      </c>
      <c r="I314" s="93">
        <f>VLOOKUP(INDEX(BTS!$A$3:$A$14, MATCH(I$11, BTS!$C$3:$C$14, 0), 1)&amp;".region", Regression_q2er_dw!$J$51:$K$62, 2,FALSE )</f>
        <v>1.7639999999999998</v>
      </c>
      <c r="J314" s="93">
        <f>VLOOKUP(INDEX(BTS!$A$3:$A$14, MATCH(J$11, BTS!$C$3:$C$14, 0), 1)&amp;".region", Regression_q2er_dw!$J$51:$K$62, 2,FALSE )</f>
        <v>2.0869999999999997</v>
      </c>
      <c r="K314" s="93">
        <f>VLOOKUP(INDEX(BTS!$A$3:$A$14, MATCH(K$11, BTS!$C$3:$C$14, 0), 1)&amp;".region", Regression_q2er_dw!$J$51:$K$62, 2,FALSE )</f>
        <v>2.0150000000000001</v>
      </c>
      <c r="L314" s="93">
        <f>VLOOKUP(INDEX(BTS!$A$3:$A$14, MATCH(L$11, BTS!$C$3:$C$14, 0), 1)&amp;".region", Regression_q2er_dw!$J$51:$K$62, 2,FALSE )</f>
        <v>1.6479999999999999</v>
      </c>
      <c r="M314" s="93">
        <f>VLOOKUP(INDEX(BTS!$A$3:$A$14, MATCH(M$11, BTS!$C$3:$C$14, 0), 1)&amp;".region", Regression_q2er_dw!$J$51:$K$62, 2,FALSE )</f>
        <v>1.706</v>
      </c>
      <c r="N314" s="93">
        <f>VLOOKUP(INDEX(BTS!$A$3:$A$14, MATCH(N$11, BTS!$C$3:$C$14, 0), 1)&amp;".region", Regression_q2er_dw!$J$51:$K$62, 2,FALSE )</f>
        <v>1.738</v>
      </c>
      <c r="O314" s="93">
        <f>VLOOKUP(INDEX(BTS!$A$3:$A$14, MATCH(O$11, BTS!$C$3:$C$14, 0), 1)&amp;".region", Regression_q2er_dw!$J$51:$K$62, 2,FALSE )</f>
        <v>0.91899999999999993</v>
      </c>
    </row>
    <row r="315" spans="1:15" ht="15.75" hidden="1" outlineLevel="1" thickBot="1" x14ac:dyDescent="0.3">
      <c r="B315" s="36" t="s">
        <v>221</v>
      </c>
      <c r="C315" s="37"/>
      <c r="D315" s="38">
        <f>D314 - AVERAGE($D$314:$O$314)</f>
        <v>0.28681818181818164</v>
      </c>
      <c r="E315" s="38">
        <f t="shared" ref="E315:O315" si="15">E314 - AVERAGE($D$314:$O$314)</f>
        <v>3.8181818181817206E-3</v>
      </c>
      <c r="F315" s="38">
        <f t="shared" si="15"/>
        <v>-4.6181818181818324E-2</v>
      </c>
      <c r="G315" s="38">
        <f t="shared" si="15"/>
        <v>0.15381818181818163</v>
      </c>
      <c r="H315" s="38">
        <f t="shared" si="15"/>
        <v>-0.66818181818181832</v>
      </c>
      <c r="I315" s="38">
        <f t="shared" si="15"/>
        <v>0.14681818181818151</v>
      </c>
      <c r="J315" s="38">
        <f t="shared" si="15"/>
        <v>0.46981818181818147</v>
      </c>
      <c r="K315" s="38">
        <f t="shared" si="15"/>
        <v>0.39781818181818185</v>
      </c>
      <c r="L315" s="38">
        <f t="shared" si="15"/>
        <v>3.0818181818181634E-2</v>
      </c>
      <c r="M315" s="38">
        <f t="shared" si="15"/>
        <v>8.8818181818181685E-2</v>
      </c>
      <c r="N315" s="38">
        <f t="shared" si="15"/>
        <v>0.12081818181818171</v>
      </c>
      <c r="O315" s="38">
        <f t="shared" si="15"/>
        <v>-0.69818181818181835</v>
      </c>
    </row>
    <row r="316" spans="1:15" ht="19.5" collapsed="1" thickBot="1" x14ac:dyDescent="0.3">
      <c r="B316" s="199" t="s">
        <v>211</v>
      </c>
      <c r="C316" s="200"/>
      <c r="D316" s="201"/>
      <c r="E316" s="200"/>
      <c r="F316" s="200"/>
      <c r="G316" s="200"/>
      <c r="H316" s="200"/>
      <c r="I316" s="200"/>
      <c r="J316" s="200"/>
      <c r="K316" s="200"/>
      <c r="L316" s="200"/>
      <c r="M316" s="200"/>
      <c r="N316" s="200"/>
      <c r="O316" s="202"/>
    </row>
    <row r="317" spans="1:15" ht="15.75" thickBot="1" x14ac:dyDescent="0.3"/>
    <row r="318" spans="1:15" ht="19.5" hidden="1" outlineLevel="1" thickBot="1" x14ac:dyDescent="0.3">
      <c r="A318" t="s">
        <v>222</v>
      </c>
      <c r="B318" s="199" t="s">
        <v>213</v>
      </c>
      <c r="C318" s="200"/>
      <c r="D318" s="201"/>
      <c r="E318" s="200"/>
      <c r="F318" s="200"/>
      <c r="G318" s="200"/>
      <c r="H318" s="200"/>
      <c r="I318" s="200"/>
      <c r="J318" s="200"/>
      <c r="K318" s="200"/>
      <c r="L318" s="200"/>
      <c r="M318" s="200"/>
      <c r="N318" s="200"/>
      <c r="O318" s="202"/>
    </row>
    <row r="319" spans="1:15" hidden="1" outlineLevel="1" x14ac:dyDescent="0.25">
      <c r="A319" t="s">
        <v>41</v>
      </c>
      <c r="B319" s="203" t="s">
        <v>219</v>
      </c>
      <c r="C319" s="204"/>
      <c r="D319" s="205">
        <v>2022</v>
      </c>
      <c r="E319" s="205">
        <v>2022</v>
      </c>
      <c r="F319" s="205">
        <v>2022</v>
      </c>
      <c r="G319" s="205">
        <v>2022</v>
      </c>
      <c r="H319" s="205">
        <v>2022</v>
      </c>
      <c r="I319" s="205">
        <v>2022</v>
      </c>
      <c r="J319" s="205">
        <v>2022</v>
      </c>
      <c r="K319" s="205">
        <v>2022</v>
      </c>
      <c r="L319" s="205">
        <v>2022</v>
      </c>
      <c r="M319" s="205">
        <v>2022</v>
      </c>
      <c r="N319" s="205">
        <v>2022</v>
      </c>
      <c r="O319" s="206">
        <v>2022</v>
      </c>
    </row>
    <row r="320" spans="1:15" hidden="1" outlineLevel="1" x14ac:dyDescent="0.25">
      <c r="B320" s="207" t="s">
        <v>220</v>
      </c>
      <c r="C320" s="208" t="s">
        <v>118</v>
      </c>
      <c r="D320" s="208" t="s">
        <v>87</v>
      </c>
      <c r="E320" s="208" t="s">
        <v>168</v>
      </c>
      <c r="F320" s="208" t="s">
        <v>77</v>
      </c>
      <c r="G320" s="208" t="s">
        <v>169</v>
      </c>
      <c r="H320" s="208" t="s">
        <v>170</v>
      </c>
      <c r="I320" s="208" t="s">
        <v>171</v>
      </c>
      <c r="J320" s="208" t="s">
        <v>172</v>
      </c>
      <c r="K320" s="208" t="s">
        <v>173</v>
      </c>
      <c r="L320" s="208" t="s">
        <v>174</v>
      </c>
      <c r="M320" s="208" t="s">
        <v>175</v>
      </c>
      <c r="N320" s="208" t="s">
        <v>176</v>
      </c>
      <c r="O320" s="208" t="s">
        <v>177</v>
      </c>
    </row>
    <row r="321" spans="2:15" hidden="1" outlineLevel="1" x14ac:dyDescent="0.25">
      <c r="B321" s="55" t="s">
        <v>119</v>
      </c>
      <c r="C321" s="175">
        <f>VLOOKUP(VLOOKUP($B321,VName,2,FALSE), Regression_q4er_dw!$J$7:$K$49, 2,FALSE)</f>
        <v>-1.6500000000000001E-2</v>
      </c>
      <c r="D321" s="29">
        <f>VLOOKUP(VLOOKUP($B321, BTS!$E$2:$F$58, 2, FALSE), Transpose_Avg_q4er_dw!$O$1:$AA$52, 2,FALSE )</f>
        <v>0.49179174484052535</v>
      </c>
      <c r="E321" s="29">
        <f>VLOOKUP(VLOOKUP($B321, BTS!$E$2:$F$58, 2, FALSE), Transpose_Avg_q4er_dw!$O$1:$AA$52, 3,FALSE )</f>
        <v>0.54867753214527404</v>
      </c>
      <c r="F321" s="29">
        <f>VLOOKUP(VLOOKUP($B321, BTS!$E$2:$F$58, 2, FALSE), Transpose_Avg_q4er_dw!$O$1:$AA$52, 4,FALSE )</f>
        <v>0.57208062269874271</v>
      </c>
      <c r="G321" s="29">
        <f>VLOOKUP(VLOOKUP($B321, BTS!$E$2:$F$58, 2, FALSE), Transpose_Avg_q4er_dw!$O$1:$AA$52, 5,FALSE )</f>
        <v>0.61809333296607949</v>
      </c>
      <c r="H321" s="29">
        <f>VLOOKUP(VLOOKUP($B321, BTS!$E$2:$F$58, 2, FALSE), Transpose_Avg_q4er_dw!$O$1:$AA$52, 6,FALSE )</f>
        <v>0.50945815265927119</v>
      </c>
      <c r="I321" s="29">
        <f>VLOOKUP(VLOOKUP($B321, BTS!$E$2:$F$58, 2, FALSE), Transpose_Avg_q4er_dw!$O$1:$AA$52, 7,FALSE )</f>
        <v>0.52182537560024722</v>
      </c>
      <c r="J321" s="29">
        <f>VLOOKUP(VLOOKUP($B321, BTS!$E$2:$F$58, 2, FALSE), Transpose_Avg_q4er_dw!$O$1:$AA$52, 8,FALSE )</f>
        <v>0.50069444444444444</v>
      </c>
      <c r="K321" s="29">
        <f>VLOOKUP(VLOOKUP($B321, BTS!$E$2:$F$58, 2, FALSE), Transpose_Avg_q4er_dw!$O$1:$AA$52, 9,FALSE )</f>
        <v>0.38358585858585859</v>
      </c>
      <c r="L321" s="29">
        <f>VLOOKUP(VLOOKUP($B321, BTS!$E$2:$F$58, 2, FALSE), Transpose_Avg_q4er_dw!$O$1:$AA$52, 10,FALSE )</f>
        <v>0.53349358974358974</v>
      </c>
      <c r="M321" s="29">
        <f>VLOOKUP(VLOOKUP($B321, BTS!$E$2:$F$58, 2, FALSE), Transpose_Avg_q4er_dw!$O$1:$AA$52, 11,FALSE )</f>
        <v>0.57886904761904767</v>
      </c>
      <c r="N321" s="29">
        <f>VLOOKUP(VLOOKUP($B321, BTS!$E$2:$F$58, 2, FALSE), Transpose_Avg_q4er_dw!$O$1:$AA$52, 12,FALSE )</f>
        <v>0.33192896033186414</v>
      </c>
      <c r="O321" s="111">
        <f>VLOOKUP(VLOOKUP($B321, BTS!$E$2:$F$58, 2, FALSE), Transpose_Avg_q4er_dw!$O$1:$AA$52, 13,FALSE )</f>
        <v>0.54143393393393391</v>
      </c>
    </row>
    <row r="322" spans="2:15" ht="15.75" hidden="1" outlineLevel="1" thickBot="1" x14ac:dyDescent="0.3">
      <c r="B322" s="31" t="s">
        <v>120</v>
      </c>
      <c r="C322" s="175">
        <f>VLOOKUP(VLOOKUP($B322,VName,2,FALSE), Regression_q4er_dw!$J$7:$K$49, 2,FALSE)</f>
        <v>-4.02E-2</v>
      </c>
      <c r="D322" s="29">
        <f>VLOOKUP(VLOOKUP($B322, BTS!$E$2:$F$58, 2, FALSE), Transpose_Avg_q4er_dw!$O$1:$AA$52, 2,FALSE )</f>
        <v>3.1265634771732331E-2</v>
      </c>
      <c r="E322" s="29">
        <f>VLOOKUP(VLOOKUP($B322, BTS!$E$2:$F$58, 2, FALSE), Transpose_Avg_q4er_dw!$O$1:$AA$52, 3,FALSE )</f>
        <v>5.8546695240243626E-2</v>
      </c>
      <c r="F322" s="29">
        <f>VLOOKUP(VLOOKUP($B322, BTS!$E$2:$F$58, 2, FALSE), Transpose_Avg_q4er_dw!$O$1:$AA$52, 4,FALSE )</f>
        <v>4.1150153434812993E-2</v>
      </c>
      <c r="G322" s="29">
        <f>VLOOKUP(VLOOKUP($B322, BTS!$E$2:$F$58, 2, FALSE), Transpose_Avg_q4er_dw!$O$1:$AA$52, 5,FALSE )</f>
        <v>1.0869565217391304E-2</v>
      </c>
      <c r="H322" s="29">
        <f>VLOOKUP(VLOOKUP($B322, BTS!$E$2:$F$58, 2, FALSE), Transpose_Avg_q4er_dw!$O$1:$AA$52, 6,FALSE )</f>
        <v>2.8452354053016854E-2</v>
      </c>
      <c r="I322" s="29">
        <f>VLOOKUP(VLOOKUP($B322, BTS!$E$2:$F$58, 2, FALSE), Transpose_Avg_q4er_dw!$O$1:$AA$52, 7,FALSE )</f>
        <v>6.5863188628753455E-2</v>
      </c>
      <c r="J322" s="29">
        <f>VLOOKUP(VLOOKUP($B322, BTS!$E$2:$F$58, 2, FALSE), Transpose_Avg_q4er_dw!$O$1:$AA$52, 8,FALSE )</f>
        <v>0</v>
      </c>
      <c r="K322" s="29">
        <f>VLOOKUP(VLOOKUP($B322, BTS!$E$2:$F$58, 2, FALSE), Transpose_Avg_q4er_dw!$O$1:$AA$52, 9,FALSE )</f>
        <v>0.11578282828282829</v>
      </c>
      <c r="L322" s="29">
        <f>VLOOKUP(VLOOKUP($B322, BTS!$E$2:$F$58, 2, FALSE), Transpose_Avg_q4er_dw!$O$1:$AA$52, 10,FALSE )</f>
        <v>0</v>
      </c>
      <c r="M322" s="29">
        <f>VLOOKUP(VLOOKUP($B322, BTS!$E$2:$F$58, 2, FALSE), Transpose_Avg_q4er_dw!$O$1:$AA$52, 11,FALSE )</f>
        <v>3.0059523809523807E-2</v>
      </c>
      <c r="N322" s="29">
        <f>VLOOKUP(VLOOKUP($B322, BTS!$E$2:$F$58, 2, FALSE), Transpose_Avg_q4er_dw!$O$1:$AA$52, 12,FALSE )</f>
        <v>4.8369925313032705E-2</v>
      </c>
      <c r="O322" s="111">
        <f>VLOOKUP(VLOOKUP($B322, BTS!$E$2:$F$58, 2, FALSE), Transpose_Avg_q4er_dw!$O$1:$AA$52, 13,FALSE )</f>
        <v>0.13633633633633635</v>
      </c>
    </row>
    <row r="323" spans="2:15" ht="15.75" hidden="1" outlineLevel="1" thickBot="1" x14ac:dyDescent="0.3">
      <c r="B323" s="31" t="s">
        <v>121</v>
      </c>
      <c r="C323" s="175">
        <f>VLOOKUP(VLOOKUP($B323,VName,2,FALSE), Regression_q4er_dw!$J$7:$K$49, 2,FALSE)</f>
        <v>-0.26200000000000001</v>
      </c>
      <c r="D323" s="29">
        <f>VLOOKUP(VLOOKUP($B323, BTS!$E$2:$F$58, 2, FALSE), Transpose_Avg_q4er_dw!$O$1:$AA$52, 2,FALSE )</f>
        <v>0.42095841150719193</v>
      </c>
      <c r="E323" s="29">
        <f>VLOOKUP(VLOOKUP($B323, BTS!$E$2:$F$58, 2, FALSE), Transpose_Avg_q4er_dw!$O$1:$AA$52, 3,FALSE )</f>
        <v>0.36427644935709452</v>
      </c>
      <c r="F323" s="29">
        <f>VLOOKUP(VLOOKUP($B323, BTS!$E$2:$F$58, 2, FALSE), Transpose_Avg_q4er_dw!$O$1:$AA$52, 4,FALSE )</f>
        <v>0.31661969646545263</v>
      </c>
      <c r="G323" s="29">
        <f>VLOOKUP(VLOOKUP($B323, BTS!$E$2:$F$58, 2, FALSE), Transpose_Avg_q4er_dw!$O$1:$AA$52, 5,FALSE )</f>
        <v>0.40671265373015103</v>
      </c>
      <c r="H323" s="29">
        <f>VLOOKUP(VLOOKUP($B323, BTS!$E$2:$F$58, 2, FALSE), Transpose_Avg_q4er_dw!$O$1:$AA$52, 6,FALSE )</f>
        <v>0.38193824264661047</v>
      </c>
      <c r="I323" s="29">
        <f>VLOOKUP(VLOOKUP($B323, BTS!$E$2:$F$58, 2, FALSE), Transpose_Avg_q4er_dw!$O$1:$AA$52, 7,FALSE )</f>
        <v>0.41133851736387039</v>
      </c>
      <c r="J323" s="29">
        <f>VLOOKUP(VLOOKUP($B323, BTS!$E$2:$F$58, 2, FALSE), Transpose_Avg_q4er_dw!$O$1:$AA$52, 8,FALSE )</f>
        <v>0.34861111111111109</v>
      </c>
      <c r="K323" s="29">
        <f>VLOOKUP(VLOOKUP($B323, BTS!$E$2:$F$58, 2, FALSE), Transpose_Avg_q4er_dw!$O$1:$AA$52, 9,FALSE )</f>
        <v>0.3172979797979798</v>
      </c>
      <c r="L323" s="29">
        <f>VLOOKUP(VLOOKUP($B323, BTS!$E$2:$F$58, 2, FALSE), Transpose_Avg_q4er_dw!$O$1:$AA$52, 10,FALSE )</f>
        <v>0.60592948717948714</v>
      </c>
      <c r="M323" s="29">
        <f>VLOOKUP(VLOOKUP($B323, BTS!$E$2:$F$58, 2, FALSE), Transpose_Avg_q4er_dw!$O$1:$AA$52, 11,FALSE )</f>
        <v>0.27797619047619049</v>
      </c>
      <c r="N323" s="29">
        <f>VLOOKUP(VLOOKUP($B323, BTS!$E$2:$F$58, 2, FALSE), Transpose_Avg_q4er_dw!$O$1:$AA$52, 12,FALSE )</f>
        <v>0.45262425178388255</v>
      </c>
      <c r="O323" s="111">
        <f>VLOOKUP(VLOOKUP($B323, BTS!$E$2:$F$58, 2, FALSE), Transpose_Avg_q4er_dw!$O$1:$AA$52, 13,FALSE )</f>
        <v>0.44657657657657657</v>
      </c>
    </row>
    <row r="324" spans="2:15" ht="15.75" hidden="1" outlineLevel="1" thickBot="1" x14ac:dyDescent="0.3">
      <c r="B324" s="31" t="s">
        <v>122</v>
      </c>
      <c r="C324" s="175">
        <f>VLOOKUP(VLOOKUP($B324,VName,2,FALSE), Regression_q4er_dw!$J$7:$K$49, 2,FALSE)</f>
        <v>-0.45400000000000001</v>
      </c>
      <c r="D324" s="29">
        <f>VLOOKUP(VLOOKUP($B324, BTS!$E$2:$F$58, 2, FALSE), Transpose_Avg_q4er_dw!$O$1:$AA$52, 2,FALSE )</f>
        <v>0.36534161976235147</v>
      </c>
      <c r="E324" s="29">
        <f>VLOOKUP(VLOOKUP($B324, BTS!$E$2:$F$58, 2, FALSE), Transpose_Avg_q4er_dw!$O$1:$AA$52, 3,FALSE )</f>
        <v>0.25612452064064967</v>
      </c>
      <c r="F324" s="29">
        <f>VLOOKUP(VLOOKUP($B324, BTS!$E$2:$F$58, 2, FALSE), Transpose_Avg_q4er_dw!$O$1:$AA$52, 4,FALSE )</f>
        <v>0.24473497430505656</v>
      </c>
      <c r="G324" s="29">
        <f>VLOOKUP(VLOOKUP($B324, BTS!$E$2:$F$58, 2, FALSE), Transpose_Avg_q4er_dw!$O$1:$AA$52, 5,FALSE )</f>
        <v>0.26841117966515632</v>
      </c>
      <c r="H324" s="29">
        <f>VLOOKUP(VLOOKUP($B324, BTS!$E$2:$F$58, 2, FALSE), Transpose_Avg_q4er_dw!$O$1:$AA$52, 6,FALSE )</f>
        <v>0.27429572981561379</v>
      </c>
      <c r="I324" s="29">
        <f>VLOOKUP(VLOOKUP($B324, BTS!$E$2:$F$58, 2, FALSE), Transpose_Avg_q4er_dw!$O$1:$AA$52, 7,FALSE )</f>
        <v>0.23159399599948383</v>
      </c>
      <c r="J324" s="29">
        <f>VLOOKUP(VLOOKUP($B324, BTS!$E$2:$F$58, 2, FALSE), Transpose_Avg_q4er_dw!$O$1:$AA$52, 8,FALSE )</f>
        <v>0.39166666666666661</v>
      </c>
      <c r="K324" s="29">
        <f>VLOOKUP(VLOOKUP($B324, BTS!$E$2:$F$58, 2, FALSE), Transpose_Avg_q4er_dw!$O$1:$AA$52, 9,FALSE )</f>
        <v>0.2042929292929293</v>
      </c>
      <c r="L324" s="29">
        <f>VLOOKUP(VLOOKUP($B324, BTS!$E$2:$F$58, 2, FALSE), Transpose_Avg_q4er_dw!$O$1:$AA$52, 10,FALSE )</f>
        <v>0.10096153846153846</v>
      </c>
      <c r="M324" s="29">
        <f>VLOOKUP(VLOOKUP($B324, BTS!$E$2:$F$58, 2, FALSE), Transpose_Avg_q4er_dw!$O$1:$AA$52, 11,FALSE )</f>
        <v>0.24583333333333332</v>
      </c>
      <c r="N324" s="29">
        <f>VLOOKUP(VLOOKUP($B324, BTS!$E$2:$F$58, 2, FALSE), Transpose_Avg_q4er_dw!$O$1:$AA$52, 12,FALSE )</f>
        <v>0.22854111791222184</v>
      </c>
      <c r="O324" s="111">
        <f>VLOOKUP(VLOOKUP($B324, BTS!$E$2:$F$58, 2, FALSE), Transpose_Avg_q4er_dw!$O$1:$AA$52, 13,FALSE )</f>
        <v>0.24594594594594593</v>
      </c>
    </row>
    <row r="325" spans="2:15" ht="15.75" hidden="1" outlineLevel="1" thickBot="1" x14ac:dyDescent="0.3">
      <c r="B325" s="31" t="s">
        <v>123</v>
      </c>
      <c r="C325" s="175">
        <f>VLOOKUP(VLOOKUP($B325,VName,2,FALSE), Regression_q4er_dw!$J$7:$K$49, 2,FALSE)</f>
        <v>-0.52500000000000002</v>
      </c>
      <c r="D325" s="29">
        <f>VLOOKUP(VLOOKUP($B325, BTS!$E$2:$F$58, 2, FALSE), Transpose_Avg_q4er_dw!$O$1:$AA$52, 2,FALSE )</f>
        <v>8.8012038774233886E-2</v>
      </c>
      <c r="E325" s="29">
        <f>VLOOKUP(VLOOKUP($B325, BTS!$E$2:$F$58, 2, FALSE), Transpose_Avg_q4er_dw!$O$1:$AA$52, 3,FALSE )</f>
        <v>0.19229077374238665</v>
      </c>
      <c r="F325" s="29">
        <f>VLOOKUP(VLOOKUP($B325, BTS!$E$2:$F$58, 2, FALSE), Transpose_Avg_q4er_dw!$O$1:$AA$52, 4,FALSE )</f>
        <v>0.22782049080768962</v>
      </c>
      <c r="G325" s="29">
        <f>VLOOKUP(VLOOKUP($B325, BTS!$E$2:$F$58, 2, FALSE), Transpose_Avg_q4er_dw!$O$1:$AA$52, 5,FALSE )</f>
        <v>0.14974716870263</v>
      </c>
      <c r="H325" s="29">
        <f>VLOOKUP(VLOOKUP($B325, BTS!$E$2:$F$58, 2, FALSE), Transpose_Avg_q4er_dw!$O$1:$AA$52, 6,FALSE )</f>
        <v>0.17063970274409379</v>
      </c>
      <c r="I325" s="29">
        <f>VLOOKUP(VLOOKUP($B325, BTS!$E$2:$F$58, 2, FALSE), Transpose_Avg_q4er_dw!$O$1:$AA$52, 7,FALSE )</f>
        <v>0.14143251081633623</v>
      </c>
      <c r="J325" s="29">
        <f>VLOOKUP(VLOOKUP($B325, BTS!$E$2:$F$58, 2, FALSE), Transpose_Avg_q4er_dw!$O$1:$AA$52, 8,FALSE )</f>
        <v>0.20069444444444445</v>
      </c>
      <c r="K325" s="29">
        <f>VLOOKUP(VLOOKUP($B325, BTS!$E$2:$F$58, 2, FALSE), Transpose_Avg_q4er_dw!$O$1:$AA$52, 9,FALSE )</f>
        <v>9.494949494949495E-2</v>
      </c>
      <c r="L325" s="29">
        <f>VLOOKUP(VLOOKUP($B325, BTS!$E$2:$F$58, 2, FALSE), Transpose_Avg_q4er_dw!$O$1:$AA$52, 10,FALSE )</f>
        <v>0.11971153846153847</v>
      </c>
      <c r="M325" s="29">
        <f>VLOOKUP(VLOOKUP($B325, BTS!$E$2:$F$58, 2, FALSE), Transpose_Avg_q4er_dw!$O$1:$AA$52, 11,FALSE )</f>
        <v>0.21101190476190476</v>
      </c>
      <c r="N325" s="29">
        <f>VLOOKUP(VLOOKUP($B325, BTS!$E$2:$F$58, 2, FALSE), Transpose_Avg_q4er_dw!$O$1:$AA$52, 12,FALSE )</f>
        <v>0.11720361623699428</v>
      </c>
      <c r="O325" s="111">
        <f>VLOOKUP(VLOOKUP($B325, BTS!$E$2:$F$58, 2, FALSE), Transpose_Avg_q4er_dw!$O$1:$AA$52, 13,FALSE )</f>
        <v>9.2905405405405414E-2</v>
      </c>
    </row>
    <row r="326" spans="2:15" ht="15.75" hidden="1" outlineLevel="1" thickBot="1" x14ac:dyDescent="0.3">
      <c r="B326" s="31" t="s">
        <v>124</v>
      </c>
      <c r="C326" s="175">
        <f>VLOOKUP(VLOOKUP($B326,VName,2,FALSE), Regression_q4er_dw!$J$7:$K$49, 2,FALSE)</f>
        <v>-0.63300000000000001</v>
      </c>
      <c r="D326" s="29">
        <f>VLOOKUP(VLOOKUP($B326, BTS!$E$2:$F$58, 2, FALSE), Transpose_Avg_q4er_dw!$O$1:$AA$52, 2,FALSE )</f>
        <v>8.1914477798624138E-2</v>
      </c>
      <c r="E326" s="29">
        <f>VLOOKUP(VLOOKUP($B326, BTS!$E$2:$F$58, 2, FALSE), Transpose_Avg_q4er_dw!$O$1:$AA$52, 3,FALSE )</f>
        <v>0.12395386871193323</v>
      </c>
      <c r="F326" s="29">
        <f>VLOOKUP(VLOOKUP($B326, BTS!$E$2:$F$58, 2, FALSE), Transpose_Avg_q4er_dw!$O$1:$AA$52, 4,FALSE )</f>
        <v>0.16504505535735861</v>
      </c>
      <c r="G326" s="29">
        <f>VLOOKUP(VLOOKUP($B326, BTS!$E$2:$F$58, 2, FALSE), Transpose_Avg_q4er_dw!$O$1:$AA$52, 5,FALSE )</f>
        <v>0.16425943268467127</v>
      </c>
      <c r="H326" s="29">
        <f>VLOOKUP(VLOOKUP($B326, BTS!$E$2:$F$58, 2, FALSE), Transpose_Avg_q4er_dw!$O$1:$AA$52, 6,FALSE )</f>
        <v>0.14183306164975595</v>
      </c>
      <c r="I326" s="29">
        <f>VLOOKUP(VLOOKUP($B326, BTS!$E$2:$F$58, 2, FALSE), Transpose_Avg_q4er_dw!$O$1:$AA$52, 7,FALSE )</f>
        <v>0.14100768944719522</v>
      </c>
      <c r="J326" s="29">
        <f>VLOOKUP(VLOOKUP($B326, BTS!$E$2:$F$58, 2, FALSE), Transpose_Avg_q4er_dw!$O$1:$AA$52, 8,FALSE )</f>
        <v>5.9027777777777776E-2</v>
      </c>
      <c r="K326" s="29">
        <f>VLOOKUP(VLOOKUP($B326, BTS!$E$2:$F$58, 2, FALSE), Transpose_Avg_q4er_dw!$O$1:$AA$52, 9,FALSE )</f>
        <v>0.23989898989898989</v>
      </c>
      <c r="L326" s="29">
        <f>VLOOKUP(VLOOKUP($B326, BTS!$E$2:$F$58, 2, FALSE), Transpose_Avg_q4er_dw!$O$1:$AA$52, 10,FALSE )</f>
        <v>0.14214743589743589</v>
      </c>
      <c r="M326" s="29">
        <f>VLOOKUP(VLOOKUP($B326, BTS!$E$2:$F$58, 2, FALSE), Transpose_Avg_q4er_dw!$O$1:$AA$52, 11,FALSE )</f>
        <v>0.23511904761904762</v>
      </c>
      <c r="N326" s="29">
        <f>VLOOKUP(VLOOKUP($B326, BTS!$E$2:$F$58, 2, FALSE), Transpose_Avg_q4er_dw!$O$1:$AA$52, 12,FALSE )</f>
        <v>0.14887512384158796</v>
      </c>
      <c r="O326" s="111">
        <f>VLOOKUP(VLOOKUP($B326, BTS!$E$2:$F$58, 2, FALSE), Transpose_Avg_q4er_dw!$O$1:$AA$52, 13,FALSE )</f>
        <v>5.7402402402402401E-2</v>
      </c>
    </row>
    <row r="327" spans="2:15" ht="15.75" hidden="1" outlineLevel="1" thickBot="1" x14ac:dyDescent="0.3">
      <c r="B327" s="31" t="s">
        <v>125</v>
      </c>
      <c r="C327" s="175">
        <f>VLOOKUP(VLOOKUP($B327,VName,2,FALSE), Regression_q4er_dw!$J$7:$K$49, 2,FALSE)</f>
        <v>0.45</v>
      </c>
      <c r="D327" s="29">
        <f>VLOOKUP(VLOOKUP($B327, BTS!$E$2:$F$58, 2, FALSE), Transpose_Avg_q4er_dw!$O$1:$AA$52, 2,FALSE )</f>
        <v>0.4087789243277048</v>
      </c>
      <c r="E327" s="29">
        <f>VLOOKUP(VLOOKUP($B327, BTS!$E$2:$F$58, 2, FALSE), Transpose_Avg_q4er_dw!$O$1:$AA$52, 3,FALSE )</f>
        <v>0.2037418226934356</v>
      </c>
      <c r="F327" s="29">
        <f>VLOOKUP(VLOOKUP($B327, BTS!$E$2:$F$58, 2, FALSE), Transpose_Avg_q4er_dw!$O$1:$AA$52, 4,FALSE )</f>
        <v>9.155329519190479E-2</v>
      </c>
      <c r="G327" s="29">
        <f>VLOOKUP(VLOOKUP($B327, BTS!$E$2:$F$58, 2, FALSE), Transpose_Avg_q4er_dw!$O$1:$AA$52, 5,FALSE )</f>
        <v>0.10365738891719803</v>
      </c>
      <c r="H327" s="29">
        <f>VLOOKUP(VLOOKUP($B327, BTS!$E$2:$F$58, 2, FALSE), Transpose_Avg_q4er_dw!$O$1:$AA$52, 6,FALSE )</f>
        <v>0.16588479181685478</v>
      </c>
      <c r="I327" s="29">
        <f>VLOOKUP(VLOOKUP($B327, BTS!$E$2:$F$58, 2, FALSE), Transpose_Avg_q4er_dw!$O$1:$AA$52, 7,FALSE )</f>
        <v>8.7516088663392902E-2</v>
      </c>
      <c r="J327" s="29">
        <f>VLOOKUP(VLOOKUP($B327, BTS!$E$2:$F$58, 2, FALSE), Transpose_Avg_q4er_dw!$O$1:$AA$52, 8,FALSE )</f>
        <v>2.7777777777777776E-2</v>
      </c>
      <c r="K327" s="29">
        <f>VLOOKUP(VLOOKUP($B327, BTS!$E$2:$F$58, 2, FALSE), Transpose_Avg_q4er_dw!$O$1:$AA$52, 9,FALSE )</f>
        <v>3.0555555555555555E-2</v>
      </c>
      <c r="L327" s="29">
        <f>VLOOKUP(VLOOKUP($B327, BTS!$E$2:$F$58, 2, FALSE), Transpose_Avg_q4er_dw!$O$1:$AA$52, 10,FALSE )</f>
        <v>1.9230769230769232E-2</v>
      </c>
      <c r="M327" s="29">
        <f>VLOOKUP(VLOOKUP($B327, BTS!$E$2:$F$58, 2, FALSE), Transpose_Avg_q4er_dw!$O$1:$AA$52, 11,FALSE )</f>
        <v>0.13363095238095238</v>
      </c>
      <c r="N327" s="29">
        <f>VLOOKUP(VLOOKUP($B327, BTS!$E$2:$F$58, 2, FALSE), Transpose_Avg_q4er_dw!$O$1:$AA$52, 12,FALSE )</f>
        <v>0.18645720999149548</v>
      </c>
      <c r="O327" s="111">
        <f>VLOOKUP(VLOOKUP($B327, BTS!$E$2:$F$58, 2, FALSE), Transpose_Avg_q4er_dw!$O$1:$AA$52, 13,FALSE )</f>
        <v>0.78316816816816814</v>
      </c>
    </row>
    <row r="328" spans="2:15" ht="15.75" hidden="1" outlineLevel="1" thickBot="1" x14ac:dyDescent="0.3">
      <c r="B328" s="56" t="s">
        <v>126</v>
      </c>
      <c r="C328" s="175">
        <f>VLOOKUP(VLOOKUP($B328,VName,2,FALSE), Regression_q4er_dw!$J$7:$K$49, 2,FALSE)</f>
        <v>0.44700000000000001</v>
      </c>
      <c r="D328" s="29">
        <f>VLOOKUP(VLOOKUP($B328, BTS!$E$2:$F$58, 2, FALSE), Transpose_Avg_q4er_dw!$O$1:$AA$52, 2,FALSE )</f>
        <v>0.4653807066916823</v>
      </c>
      <c r="E328" s="29">
        <f>VLOOKUP(VLOOKUP($B328, BTS!$E$2:$F$58, 2, FALSE), Transpose_Avg_q4er_dw!$O$1:$AA$52, 3,FALSE )</f>
        <v>0.70259418001353491</v>
      </c>
      <c r="F328" s="29">
        <f>VLOOKUP(VLOOKUP($B328, BTS!$E$2:$F$58, 2, FALSE), Transpose_Avg_q4er_dw!$O$1:$AA$52, 4,FALSE )</f>
        <v>0.82079446235636022</v>
      </c>
      <c r="G328" s="29">
        <f>VLOOKUP(VLOOKUP($B328, BTS!$E$2:$F$58, 2, FALSE), Transpose_Avg_q4er_dw!$O$1:$AA$52, 5,FALSE )</f>
        <v>0.85067230401270699</v>
      </c>
      <c r="H328" s="29">
        <f>VLOOKUP(VLOOKUP($B328, BTS!$E$2:$F$58, 2, FALSE), Transpose_Avg_q4er_dw!$O$1:$AA$52, 6,FALSE )</f>
        <v>0.78297155930233797</v>
      </c>
      <c r="I328" s="29">
        <f>VLOOKUP(VLOOKUP($B328, BTS!$E$2:$F$58, 2, FALSE), Transpose_Avg_q4er_dw!$O$1:$AA$52, 7,FALSE )</f>
        <v>0.84182506995809303</v>
      </c>
      <c r="J328" s="29">
        <f>VLOOKUP(VLOOKUP($B328, BTS!$E$2:$F$58, 2, FALSE), Transpose_Avg_q4er_dw!$O$1:$AA$52, 8,FALSE )</f>
        <v>0.94097222222222221</v>
      </c>
      <c r="K328" s="29">
        <f>VLOOKUP(VLOOKUP($B328, BTS!$E$2:$F$58, 2, FALSE), Transpose_Avg_q4er_dw!$O$1:$AA$52, 9,FALSE )</f>
        <v>0.9111111111111112</v>
      </c>
      <c r="L328" s="29">
        <f>VLOOKUP(VLOOKUP($B328, BTS!$E$2:$F$58, 2, FALSE), Transpose_Avg_q4er_dw!$O$1:$AA$52, 10,FALSE )</f>
        <v>0.96153846153846156</v>
      </c>
      <c r="M328" s="29">
        <f>VLOOKUP(VLOOKUP($B328, BTS!$E$2:$F$58, 2, FALSE), Transpose_Avg_q4er_dw!$O$1:$AA$52, 11,FALSE )</f>
        <v>0.82470238095238091</v>
      </c>
      <c r="N328" s="29">
        <f>VLOOKUP(VLOOKUP($B328, BTS!$E$2:$F$58, 2, FALSE), Transpose_Avg_q4er_dw!$O$1:$AA$52, 12,FALSE )</f>
        <v>0.76214806130769208</v>
      </c>
      <c r="O328" s="111">
        <f>VLOOKUP(VLOOKUP($B328, BTS!$E$2:$F$58, 2, FALSE), Transpose_Avg_q4er_dw!$O$1:$AA$52, 13,FALSE )</f>
        <v>0.12762762762762764</v>
      </c>
    </row>
    <row r="329" spans="2:15" ht="15.75" hidden="1" outlineLevel="1" thickBot="1" x14ac:dyDescent="0.3">
      <c r="B329" s="31" t="s">
        <v>127</v>
      </c>
      <c r="C329" s="175">
        <f>VLOOKUP(VLOOKUP($B329,VName,2,FALSE), Regression_q4er_dw!$J$7:$K$49, 2,FALSE)</f>
        <v>0.51700000000000002</v>
      </c>
      <c r="D329" s="29">
        <f>VLOOKUP(VLOOKUP($B329, BTS!$E$2:$F$58, 2, FALSE), Transpose_Avg_q4er_dw!$O$1:$AA$52, 2,FALSE )</f>
        <v>7.5496404002501558E-2</v>
      </c>
      <c r="E329" s="29">
        <f>VLOOKUP(VLOOKUP($B329, BTS!$E$2:$F$58, 2, FALSE), Transpose_Avg_q4er_dw!$O$1:$AA$52, 3,FALSE )</f>
        <v>5.0109970674486803E-2</v>
      </c>
      <c r="F329" s="29">
        <f>VLOOKUP(VLOOKUP($B329, BTS!$E$2:$F$58, 2, FALSE), Transpose_Avg_q4er_dw!$O$1:$AA$52, 4,FALSE )</f>
        <v>5.8340734805431373E-2</v>
      </c>
      <c r="G329" s="29">
        <f>VLOOKUP(VLOOKUP($B329, BTS!$E$2:$F$58, 2, FALSE), Transpose_Avg_q4er_dw!$O$1:$AA$52, 5,FALSE )</f>
        <v>3.4553706279581146E-2</v>
      </c>
      <c r="H329" s="29">
        <f>VLOOKUP(VLOOKUP($B329, BTS!$E$2:$F$58, 2, FALSE), Transpose_Avg_q4er_dw!$O$1:$AA$52, 6,FALSE )</f>
        <v>4.3838454075612321E-2</v>
      </c>
      <c r="I329" s="29">
        <f>VLOOKUP(VLOOKUP($B329, BTS!$E$2:$F$58, 2, FALSE), Transpose_Avg_q4er_dw!$O$1:$AA$52, 7,FALSE )</f>
        <v>4.5163149234875806E-2</v>
      </c>
      <c r="J329" s="29">
        <f>VLOOKUP(VLOOKUP($B329, BTS!$E$2:$F$58, 2, FALSE), Transpose_Avg_q4er_dw!$O$1:$AA$52, 8,FALSE )</f>
        <v>3.125E-2</v>
      </c>
      <c r="K329" s="29">
        <f>VLOOKUP(VLOOKUP($B329, BTS!$E$2:$F$58, 2, FALSE), Transpose_Avg_q4er_dw!$O$1:$AA$52, 9,FALSE )</f>
        <v>5.8333333333333334E-2</v>
      </c>
      <c r="L329" s="29">
        <f>VLOOKUP(VLOOKUP($B329, BTS!$E$2:$F$58, 2, FALSE), Transpose_Avg_q4er_dw!$O$1:$AA$52, 10,FALSE )</f>
        <v>1.9230769230769232E-2</v>
      </c>
      <c r="M329" s="29">
        <f>VLOOKUP(VLOOKUP($B329, BTS!$E$2:$F$58, 2, FALSE), Transpose_Avg_q4er_dw!$O$1:$AA$52, 11,FALSE )</f>
        <v>4.1666666666666664E-2</v>
      </c>
      <c r="N329" s="29">
        <f>VLOOKUP(VLOOKUP($B329, BTS!$E$2:$F$58, 2, FALSE), Transpose_Avg_q4er_dw!$O$1:$AA$52, 12,FALSE )</f>
        <v>3.408790592172585E-2</v>
      </c>
      <c r="O329" s="111">
        <f>VLOOKUP(VLOOKUP($B329, BTS!$E$2:$F$58, 2, FALSE), Transpose_Avg_q4er_dw!$O$1:$AA$52, 13,FALSE )</f>
        <v>3.0645645645645647E-2</v>
      </c>
    </row>
    <row r="330" spans="2:15" ht="15.75" hidden="1" outlineLevel="1" thickBot="1" x14ac:dyDescent="0.3">
      <c r="B330" s="31" t="s">
        <v>128</v>
      </c>
      <c r="C330" s="175">
        <f>VLOOKUP(VLOOKUP($B330,VName,2,FALSE), Regression_q4er_dw!$J$7:$K$49, 2,FALSE)</f>
        <v>4.79E-3</v>
      </c>
      <c r="D330" s="29">
        <f>VLOOKUP(VLOOKUP($B330, BTS!$E$2:$F$58, 2, FALSE), Transpose_Avg_q4er_dw!$O$1:$AA$52, 2,FALSE )</f>
        <v>7.5351782363977479E-2</v>
      </c>
      <c r="E330" s="29">
        <f>VLOOKUP(VLOOKUP($B330, BTS!$E$2:$F$58, 2, FALSE), Transpose_Avg_q4er_dw!$O$1:$AA$52, 3,FALSE )</f>
        <v>7.414843221294834E-2</v>
      </c>
      <c r="F330" s="29">
        <f>VLOOKUP(VLOOKUP($B330, BTS!$E$2:$F$58, 2, FALSE), Transpose_Avg_q4er_dw!$O$1:$AA$52, 4,FALSE )</f>
        <v>7.2491678201657778E-2</v>
      </c>
      <c r="G330" s="29">
        <f>VLOOKUP(VLOOKUP($B330, BTS!$E$2:$F$58, 2, FALSE), Transpose_Avg_q4er_dw!$O$1:$AA$52, 5,FALSE )</f>
        <v>4.6874210978134628E-2</v>
      </c>
      <c r="H330" s="29">
        <f>VLOOKUP(VLOOKUP($B330, BTS!$E$2:$F$58, 2, FALSE), Transpose_Avg_q4er_dw!$O$1:$AA$52, 6,FALSE )</f>
        <v>3.4297473791052913E-2</v>
      </c>
      <c r="I330" s="29">
        <f>VLOOKUP(VLOOKUP($B330, BTS!$E$2:$F$58, 2, FALSE), Transpose_Avg_q4er_dw!$O$1:$AA$52, 7,FALSE )</f>
        <v>1.138455471334162E-2</v>
      </c>
      <c r="J330" s="29">
        <f>VLOOKUP(VLOOKUP($B330, BTS!$E$2:$F$58, 2, FALSE), Transpose_Avg_q4er_dw!$O$1:$AA$52, 8,FALSE )</f>
        <v>0</v>
      </c>
      <c r="K330" s="29">
        <f>VLOOKUP(VLOOKUP($B330, BTS!$E$2:$F$58, 2, FALSE), Transpose_Avg_q4er_dw!$O$1:$AA$52, 9,FALSE )</f>
        <v>2.0833333333333332E-2</v>
      </c>
      <c r="L330" s="29">
        <f>VLOOKUP(VLOOKUP($B330, BTS!$E$2:$F$58, 2, FALSE), Transpose_Avg_q4er_dw!$O$1:$AA$52, 10,FALSE )</f>
        <v>1.9230769230769232E-2</v>
      </c>
      <c r="M330" s="29">
        <f>VLOOKUP(VLOOKUP($B330, BTS!$E$2:$F$58, 2, FALSE), Transpose_Avg_q4er_dw!$O$1:$AA$52, 11,FALSE )</f>
        <v>1.7857142857142856E-2</v>
      </c>
      <c r="N330" s="29">
        <f>VLOOKUP(VLOOKUP($B330, BTS!$E$2:$F$58, 2, FALSE), Transpose_Avg_q4er_dw!$O$1:$AA$52, 12,FALSE )</f>
        <v>6.4967516241879065E-3</v>
      </c>
      <c r="O330" s="111">
        <f>VLOOKUP(VLOOKUP($B330, BTS!$E$2:$F$58, 2, FALSE), Transpose_Avg_q4er_dw!$O$1:$AA$52, 13,FALSE )</f>
        <v>2.4211711711711711E-2</v>
      </c>
    </row>
    <row r="331" spans="2:15" ht="15.75" hidden="1" outlineLevel="1" thickBot="1" x14ac:dyDescent="0.3">
      <c r="B331" s="31" t="s">
        <v>129</v>
      </c>
      <c r="C331" s="175">
        <f>VLOOKUP(VLOOKUP($B331,VName,2,FALSE), Regression_q4er_dw!$J$7:$K$49, 2,FALSE)</f>
        <v>0.16500000000000001</v>
      </c>
      <c r="D331" s="29">
        <f>VLOOKUP(VLOOKUP($B331, BTS!$E$2:$F$58, 2, FALSE), Transpose_Avg_q4er_dw!$O$1:$AA$52, 2,FALSE )</f>
        <v>0.52306519699812382</v>
      </c>
      <c r="E331" s="29">
        <f>VLOOKUP(VLOOKUP($B331, BTS!$E$2:$F$58, 2, FALSE), Transpose_Avg_q4er_dw!$O$1:$AA$52, 3,FALSE )</f>
        <v>0.56094067223099486</v>
      </c>
      <c r="F331" s="29">
        <f>VLOOKUP(VLOOKUP($B331, BTS!$E$2:$F$58, 2, FALSE), Transpose_Avg_q4er_dw!$O$1:$AA$52, 4,FALSE )</f>
        <v>0.4549888924924696</v>
      </c>
      <c r="G331" s="29">
        <f>VLOOKUP(VLOOKUP($B331, BTS!$E$2:$F$58, 2, FALSE), Transpose_Avg_q4er_dw!$O$1:$AA$52, 5,FALSE )</f>
        <v>0.51045181400430606</v>
      </c>
      <c r="H331" s="29">
        <f>VLOOKUP(VLOOKUP($B331, BTS!$E$2:$F$58, 2, FALSE), Transpose_Avg_q4er_dw!$O$1:$AA$52, 6,FALSE )</f>
        <v>0.43352371358274427</v>
      </c>
      <c r="I331" s="29">
        <f>VLOOKUP(VLOOKUP($B331, BTS!$E$2:$F$58, 2, FALSE), Transpose_Avg_q4er_dw!$O$1:$AA$52, 7,FALSE )</f>
        <v>0.57132371918957281</v>
      </c>
      <c r="J331" s="29">
        <f>VLOOKUP(VLOOKUP($B331, BTS!$E$2:$F$58, 2, FALSE), Transpose_Avg_q4er_dw!$O$1:$AA$52, 8,FALSE )</f>
        <v>0.49930555555555556</v>
      </c>
      <c r="K331" s="29">
        <f>VLOOKUP(VLOOKUP($B331, BTS!$E$2:$F$58, 2, FALSE), Transpose_Avg_q4er_dw!$O$1:$AA$52, 9,FALSE )</f>
        <v>0.6141414141414141</v>
      </c>
      <c r="L331" s="29">
        <f>VLOOKUP(VLOOKUP($B331, BTS!$E$2:$F$58, 2, FALSE), Transpose_Avg_q4er_dw!$O$1:$AA$52, 10,FALSE )</f>
        <v>0.6628205128205128</v>
      </c>
      <c r="M331" s="29">
        <f>VLOOKUP(VLOOKUP($B331, BTS!$E$2:$F$58, 2, FALSE), Transpose_Avg_q4er_dw!$O$1:$AA$52, 11,FALSE )</f>
        <v>0.43363095238095239</v>
      </c>
      <c r="N331" s="29">
        <f>VLOOKUP(VLOOKUP($B331, BTS!$E$2:$F$58, 2, FALSE), Transpose_Avg_q4er_dw!$O$1:$AA$52, 12,FALSE )</f>
        <v>0.47441316935517203</v>
      </c>
      <c r="O331" s="111">
        <f>VLOOKUP(VLOOKUP($B331, BTS!$E$2:$F$58, 2, FALSE), Transpose_Avg_q4er_dw!$O$1:$AA$52, 13,FALSE )</f>
        <v>0.51427177177177175</v>
      </c>
    </row>
    <row r="332" spans="2:15" ht="15.75" hidden="1" outlineLevel="1" thickBot="1" x14ac:dyDescent="0.3">
      <c r="B332" s="31" t="s">
        <v>130</v>
      </c>
      <c r="C332" s="175">
        <f>VLOOKUP(VLOOKUP($B332,VName,2,FALSE), Regression_q4er_dw!$J$7:$K$49, 2,FALSE)</f>
        <v>0.22600000000000001</v>
      </c>
      <c r="D332" s="29">
        <f>VLOOKUP(VLOOKUP($B332, BTS!$E$2:$F$58, 2, FALSE), Transpose_Avg_q4er_dw!$O$1:$AA$52, 2,FALSE )</f>
        <v>0.13741791744840526</v>
      </c>
      <c r="E332" s="29">
        <f>VLOOKUP(VLOOKUP($B332, BTS!$E$2:$F$58, 2, FALSE), Transpose_Avg_q4er_dw!$O$1:$AA$52, 3,FALSE )</f>
        <v>0.10607658470561697</v>
      </c>
      <c r="F332" s="29">
        <f>VLOOKUP(VLOOKUP($B332, BTS!$E$2:$F$58, 2, FALSE), Transpose_Avg_q4er_dw!$O$1:$AA$52, 4,FALSE )</f>
        <v>0.18468713147204857</v>
      </c>
      <c r="G332" s="29">
        <f>VLOOKUP(VLOOKUP($B332, BTS!$E$2:$F$58, 2, FALSE), Transpose_Avg_q4er_dw!$O$1:$AA$52, 5,FALSE )</f>
        <v>0.18309352806966805</v>
      </c>
      <c r="H332" s="29">
        <f>VLOOKUP(VLOOKUP($B332, BTS!$E$2:$F$58, 2, FALSE), Transpose_Avg_q4er_dw!$O$1:$AA$52, 6,FALSE )</f>
        <v>0.13653007617899912</v>
      </c>
      <c r="I332" s="29">
        <f>VLOOKUP(VLOOKUP($B332, BTS!$E$2:$F$58, 2, FALSE), Transpose_Avg_q4er_dw!$O$1:$AA$52, 7,FALSE )</f>
        <v>0.13554452696782607</v>
      </c>
      <c r="J332" s="29">
        <f>VLOOKUP(VLOOKUP($B332, BTS!$E$2:$F$58, 2, FALSE), Transpose_Avg_q4er_dw!$O$1:$AA$52, 8,FALSE )</f>
        <v>0.16458333333333333</v>
      </c>
      <c r="K332" s="29">
        <f>VLOOKUP(VLOOKUP($B332, BTS!$E$2:$F$58, 2, FALSE), Transpose_Avg_q4er_dw!$O$1:$AA$52, 9,FALSE )</f>
        <v>0.10606060606060605</v>
      </c>
      <c r="L332" s="29">
        <f>VLOOKUP(VLOOKUP($B332, BTS!$E$2:$F$58, 2, FALSE), Transpose_Avg_q4er_dw!$O$1:$AA$52, 10,FALSE )</f>
        <v>0.15817307692307692</v>
      </c>
      <c r="M332" s="29">
        <f>VLOOKUP(VLOOKUP($B332, BTS!$E$2:$F$58, 2, FALSE), Transpose_Avg_q4er_dw!$O$1:$AA$52, 11,FALSE )</f>
        <v>0.18690476190476191</v>
      </c>
      <c r="N332" s="29">
        <f>VLOOKUP(VLOOKUP($B332, BTS!$E$2:$F$58, 2, FALSE), Transpose_Avg_q4er_dw!$O$1:$AA$52, 12,FALSE )</f>
        <v>0.12028791368726664</v>
      </c>
      <c r="O332" s="111">
        <f>VLOOKUP(VLOOKUP($B332, BTS!$E$2:$F$58, 2, FALSE), Transpose_Avg_q4er_dw!$O$1:$AA$52, 13,FALSE )</f>
        <v>0.1578978978978979</v>
      </c>
    </row>
    <row r="333" spans="2:15" ht="15.75" hidden="1" outlineLevel="1" thickBot="1" x14ac:dyDescent="0.3">
      <c r="B333" s="56" t="s">
        <v>131</v>
      </c>
      <c r="C333" s="175">
        <f>VLOOKUP(VLOOKUP($B333,VName,2,FALSE), Regression_q4er_dw!$J$7:$K$49, 2,FALSE)</f>
        <v>0.441</v>
      </c>
      <c r="D333" s="29">
        <f>VLOOKUP(VLOOKUP($B333, BTS!$E$2:$F$58, 2, FALSE), Transpose_Avg_q4er_dw!$O$1:$AA$52, 2,FALSE )</f>
        <v>8.1762038774233894E-2</v>
      </c>
      <c r="E333" s="29">
        <f>VLOOKUP(VLOOKUP($B333, BTS!$E$2:$F$58, 2, FALSE), Transpose_Avg_q4er_dw!$O$1:$AA$52, 3,FALSE )</f>
        <v>3.6321339950372206E-2</v>
      </c>
      <c r="F333" s="29">
        <f>VLOOKUP(VLOOKUP($B333, BTS!$E$2:$F$58, 2, FALSE), Transpose_Avg_q4er_dw!$O$1:$AA$52, 4,FALSE )</f>
        <v>6.9542659682785973E-2</v>
      </c>
      <c r="G333" s="29">
        <f>VLOOKUP(VLOOKUP($B333, BTS!$E$2:$F$58, 2, FALSE), Transpose_Avg_q4er_dw!$O$1:$AA$52, 5,FALSE )</f>
        <v>5.6912290607942784E-2</v>
      </c>
      <c r="H333" s="29">
        <f>VLOOKUP(VLOOKUP($B333, BTS!$E$2:$F$58, 2, FALSE), Transpose_Avg_q4er_dw!$O$1:$AA$52, 6,FALSE )</f>
        <v>5.7505684732279599E-2</v>
      </c>
      <c r="I333" s="29">
        <f>VLOOKUP(VLOOKUP($B333, BTS!$E$2:$F$58, 2, FALSE), Transpose_Avg_q4er_dw!$O$1:$AA$52, 7,FALSE )</f>
        <v>3.7408137552553469E-2</v>
      </c>
      <c r="J333" s="29">
        <f>VLOOKUP(VLOOKUP($B333, BTS!$E$2:$F$58, 2, FALSE), Transpose_Avg_q4er_dw!$O$1:$AA$52, 8,FALSE )</f>
        <v>2.7777777777777776E-2</v>
      </c>
      <c r="K333" s="29">
        <f>VLOOKUP(VLOOKUP($B333, BTS!$E$2:$F$58, 2, FALSE), Transpose_Avg_q4er_dw!$O$1:$AA$52, 9,FALSE )</f>
        <v>3.7499999999999999E-2</v>
      </c>
      <c r="L333" s="29">
        <f>VLOOKUP(VLOOKUP($B333, BTS!$E$2:$F$58, 2, FALSE), Transpose_Avg_q4er_dw!$O$1:$AA$52, 10,FALSE )</f>
        <v>1.9230769230769232E-2</v>
      </c>
      <c r="M333" s="29">
        <f>VLOOKUP(VLOOKUP($B333, BTS!$E$2:$F$58, 2, FALSE), Transpose_Avg_q4er_dw!$O$1:$AA$52, 11,FALSE )</f>
        <v>3.5714285714285712E-2</v>
      </c>
      <c r="N333" s="29">
        <f>VLOOKUP(VLOOKUP($B333, BTS!$E$2:$F$58, 2, FALSE), Transpose_Avg_q4er_dw!$O$1:$AA$52, 12,FALSE )</f>
        <v>8.3753549290517648E-2</v>
      </c>
      <c r="O333" s="111">
        <f>VLOOKUP(VLOOKUP($B333, BTS!$E$2:$F$58, 2, FALSE), Transpose_Avg_q4er_dw!$O$1:$AA$52, 13,FALSE )</f>
        <v>7.4294294294294294E-2</v>
      </c>
    </row>
    <row r="334" spans="2:15" ht="15.75" hidden="1" outlineLevel="1" thickBot="1" x14ac:dyDescent="0.3">
      <c r="B334" s="31" t="s">
        <v>132</v>
      </c>
      <c r="C334" s="175">
        <f>VLOOKUP(VLOOKUP($B334,VName,2,FALSE), Regression_q4er_dw!$J$7:$K$49, 2,FALSE)</f>
        <v>0.31</v>
      </c>
      <c r="D334" s="29">
        <f>VLOOKUP(VLOOKUP($B334, BTS!$E$2:$F$58, 2, FALSE), Transpose_Avg_q4er_dw!$O$1:$AA$52, 2,FALSE )</f>
        <v>8.111319574734209E-2</v>
      </c>
      <c r="E334" s="29">
        <f>VLOOKUP(VLOOKUP($B334, BTS!$E$2:$F$58, 2, FALSE), Transpose_Avg_q4er_dw!$O$1:$AA$52, 3,FALSE )</f>
        <v>8.2759981953530348E-2</v>
      </c>
      <c r="F334" s="29">
        <f>VLOOKUP(VLOOKUP($B334, BTS!$E$2:$F$58, 2, FALSE), Transpose_Avg_q4er_dw!$O$1:$AA$52, 4,FALSE )</f>
        <v>6.595992323666551E-2</v>
      </c>
      <c r="G334" s="29">
        <f>VLOOKUP(VLOOKUP($B334, BTS!$E$2:$F$58, 2, FALSE), Transpose_Avg_q4er_dw!$O$1:$AA$52, 5,FALSE )</f>
        <v>0.11091552932751236</v>
      </c>
      <c r="H334" s="29">
        <f>VLOOKUP(VLOOKUP($B334, BTS!$E$2:$F$58, 2, FALSE), Transpose_Avg_q4er_dw!$O$1:$AA$52, 6,FALSE )</f>
        <v>9.8475545788097571E-2</v>
      </c>
      <c r="I334" s="29">
        <f>VLOOKUP(VLOOKUP($B334, BTS!$E$2:$F$58, 2, FALSE), Transpose_Avg_q4er_dw!$O$1:$AA$52, 7,FALSE )</f>
        <v>8.0043604947327679E-2</v>
      </c>
      <c r="J334" s="29">
        <f>VLOOKUP(VLOOKUP($B334, BTS!$E$2:$F$58, 2, FALSE), Transpose_Avg_q4er_dw!$O$1:$AA$52, 8,FALSE )</f>
        <v>0.12638888888888888</v>
      </c>
      <c r="K334" s="29">
        <f>VLOOKUP(VLOOKUP($B334, BTS!$E$2:$F$58, 2, FALSE), Transpose_Avg_q4er_dw!$O$1:$AA$52, 9,FALSE )</f>
        <v>3.6616161616161616E-2</v>
      </c>
      <c r="L334" s="29">
        <f>VLOOKUP(VLOOKUP($B334, BTS!$E$2:$F$58, 2, FALSE), Transpose_Avg_q4er_dw!$O$1:$AA$52, 10,FALSE )</f>
        <v>0.12131410256410256</v>
      </c>
      <c r="M334" s="29">
        <f>VLOOKUP(VLOOKUP($B334, BTS!$E$2:$F$58, 2, FALSE), Transpose_Avg_q4er_dw!$O$1:$AA$52, 11,FALSE )</f>
        <v>6.0714285714285714E-2</v>
      </c>
      <c r="N334" s="29">
        <f>VLOOKUP(VLOOKUP($B334, BTS!$E$2:$F$58, 2, FALSE), Transpose_Avg_q4er_dw!$O$1:$AA$52, 12,FALSE )</f>
        <v>0.12340070566220648</v>
      </c>
      <c r="O334" s="111">
        <f>VLOOKUP(VLOOKUP($B334, BTS!$E$2:$F$58, 2, FALSE), Transpose_Avg_q4er_dw!$O$1:$AA$52, 13,FALSE )</f>
        <v>6.1561561561561562E-2</v>
      </c>
    </row>
    <row r="335" spans="2:15" ht="15.75" hidden="1" outlineLevel="1" thickBot="1" x14ac:dyDescent="0.3">
      <c r="B335" s="31" t="s">
        <v>133</v>
      </c>
      <c r="C335" s="175">
        <f>VLOOKUP(VLOOKUP($B335,VName,2,FALSE), Regression_q4er_dw!$J$7:$K$49, 2,FALSE)</f>
        <v>0.223</v>
      </c>
      <c r="D335" s="29">
        <f>VLOOKUP(VLOOKUP($B335, BTS!$E$2:$F$58, 2, FALSE), Transpose_Avg_q4er_dw!$O$1:$AA$52, 2,FALSE )</f>
        <v>0.11989524702939337</v>
      </c>
      <c r="E335" s="29">
        <f>VLOOKUP(VLOOKUP($B335, BTS!$E$2:$F$58, 2, FALSE), Transpose_Avg_q4er_dw!$O$1:$AA$52, 3,FALSE )</f>
        <v>9.27024588314911E-2</v>
      </c>
      <c r="F335" s="29">
        <f>VLOOKUP(VLOOKUP($B335, BTS!$E$2:$F$58, 2, FALSE), Transpose_Avg_q4er_dw!$O$1:$AA$52, 4,FALSE )</f>
        <v>0.17558552886786091</v>
      </c>
      <c r="G335" s="29">
        <f>VLOOKUP(VLOOKUP($B335, BTS!$E$2:$F$58, 2, FALSE), Transpose_Avg_q4er_dw!$O$1:$AA$52, 5,FALSE )</f>
        <v>5.7449686227522917E-2</v>
      </c>
      <c r="H335" s="29">
        <f>VLOOKUP(VLOOKUP($B335, BTS!$E$2:$F$58, 2, FALSE), Transpose_Avg_q4er_dw!$O$1:$AA$52, 6,FALSE )</f>
        <v>0.18019626224369389</v>
      </c>
      <c r="I335" s="29">
        <f>VLOOKUP(VLOOKUP($B335, BTS!$E$2:$F$58, 2, FALSE), Transpose_Avg_q4er_dw!$O$1:$AA$52, 7,FALSE )</f>
        <v>6.6052177360746034E-2</v>
      </c>
      <c r="J335" s="29">
        <f>VLOOKUP(VLOOKUP($B335, BTS!$E$2:$F$58, 2, FALSE), Transpose_Avg_q4er_dw!$O$1:$AA$52, 8,FALSE )</f>
        <v>0.18194444444444446</v>
      </c>
      <c r="K335" s="29">
        <f>VLOOKUP(VLOOKUP($B335, BTS!$E$2:$F$58, 2, FALSE), Transpose_Avg_q4er_dw!$O$1:$AA$52, 9,FALSE )</f>
        <v>9.494949494949495E-2</v>
      </c>
      <c r="L335" s="29">
        <f>VLOOKUP(VLOOKUP($B335, BTS!$E$2:$F$58, 2, FALSE), Transpose_Avg_q4er_dw!$O$1:$AA$52, 10,FALSE )</f>
        <v>1.9230769230769232E-2</v>
      </c>
      <c r="M335" s="29">
        <f>VLOOKUP(VLOOKUP($B335, BTS!$E$2:$F$58, 2, FALSE), Transpose_Avg_q4er_dw!$O$1:$AA$52, 11,FALSE )</f>
        <v>0.19851190476190478</v>
      </c>
      <c r="N335" s="29">
        <f>VLOOKUP(VLOOKUP($B335, BTS!$E$2:$F$58, 2, FALSE), Transpose_Avg_q4er_dw!$O$1:$AA$52, 12,FALSE )</f>
        <v>8.2277157160767986E-2</v>
      </c>
      <c r="O335" s="111">
        <f>VLOOKUP(VLOOKUP($B335, BTS!$E$2:$F$58, 2, FALSE), Transpose_Avg_q4er_dw!$O$1:$AA$52, 13,FALSE )</f>
        <v>9.9016516516516523E-2</v>
      </c>
    </row>
    <row r="336" spans="2:15" ht="15.75" hidden="1" outlineLevel="1" thickBot="1" x14ac:dyDescent="0.3">
      <c r="B336" s="31" t="s">
        <v>134</v>
      </c>
      <c r="C336" s="175">
        <f>VLOOKUP(VLOOKUP($B336,VName,2,FALSE), Regression_q4er_dw!$J$7:$K$49, 2,FALSE)</f>
        <v>0.70799999999999996</v>
      </c>
      <c r="D336" s="29">
        <f>VLOOKUP(VLOOKUP($B336, BTS!$E$2:$F$58, 2, FALSE), Transpose_Avg_q4er_dw!$O$1:$AA$52, 2,FALSE )</f>
        <v>3.1578330206378985E-2</v>
      </c>
      <c r="E336" s="29">
        <f>VLOOKUP(VLOOKUP($B336, BTS!$E$2:$F$58, 2, FALSE), Transpose_Avg_q4er_dw!$O$1:$AA$52, 3,FALSE )</f>
        <v>4.3838822467854727E-2</v>
      </c>
      <c r="F336" s="29">
        <f>VLOOKUP(VLOOKUP($B336, BTS!$E$2:$F$58, 2, FALSE), Transpose_Avg_q4er_dw!$O$1:$AA$52, 4,FALSE )</f>
        <v>2.9019688269073012E-2</v>
      </c>
      <c r="G336" s="29">
        <f>VLOOKUP(VLOOKUP($B336, BTS!$E$2:$F$58, 2, FALSE), Transpose_Avg_q4er_dw!$O$1:$AA$52, 5,FALSE )</f>
        <v>2.3437105489067314E-2</v>
      </c>
      <c r="H336" s="29">
        <f>VLOOKUP(VLOOKUP($B336, BTS!$E$2:$F$58, 2, FALSE), Transpose_Avg_q4er_dw!$O$1:$AA$52, 6,FALSE )</f>
        <v>6.6533895888701178E-2</v>
      </c>
      <c r="I336" s="29">
        <f>VLOOKUP(VLOOKUP($B336, BTS!$E$2:$F$58, 2, FALSE), Transpose_Avg_q4er_dw!$O$1:$AA$52, 7,FALSE )</f>
        <v>2.9324900156896302E-2</v>
      </c>
      <c r="J336" s="29">
        <f>VLOOKUP(VLOOKUP($B336, BTS!$E$2:$F$58, 2, FALSE), Transpose_Avg_q4er_dw!$O$1:$AA$52, 8,FALSE )</f>
        <v>0</v>
      </c>
      <c r="K336" s="29">
        <f>VLOOKUP(VLOOKUP($B336, BTS!$E$2:$F$58, 2, FALSE), Transpose_Avg_q4er_dw!$O$1:$AA$52, 9,FALSE )</f>
        <v>0</v>
      </c>
      <c r="L336" s="29">
        <f>VLOOKUP(VLOOKUP($B336, BTS!$E$2:$F$58, 2, FALSE), Transpose_Avg_q4er_dw!$O$1:$AA$52, 10,FALSE )</f>
        <v>0</v>
      </c>
      <c r="M336" s="29">
        <f>VLOOKUP(VLOOKUP($B336, BTS!$E$2:$F$58, 2, FALSE), Transpose_Avg_q4er_dw!$O$1:$AA$52, 11,FALSE )</f>
        <v>6.6666666666666666E-2</v>
      </c>
      <c r="N336" s="29">
        <f>VLOOKUP(VLOOKUP($B336, BTS!$E$2:$F$58, 2, FALSE), Transpose_Avg_q4er_dw!$O$1:$AA$52, 12,FALSE )</f>
        <v>3.0378920815281582E-2</v>
      </c>
      <c r="O336" s="111">
        <f>VLOOKUP(VLOOKUP($B336, BTS!$E$2:$F$58, 2, FALSE), Transpose_Avg_q4er_dw!$O$1:$AA$52, 13,FALSE )</f>
        <v>3.4534534534534533E-2</v>
      </c>
    </row>
    <row r="337" spans="2:15" ht="15.75" hidden="1" outlineLevel="1" thickBot="1" x14ac:dyDescent="0.3">
      <c r="B337" s="56" t="s">
        <v>135</v>
      </c>
      <c r="C337" s="175">
        <f>VLOOKUP(VLOOKUP($B337,VName,2,FALSE), Regression_q4er_dw!$J$7:$K$49, 2,FALSE)</f>
        <v>-3.609</v>
      </c>
      <c r="D337" s="29">
        <f>VLOOKUP(VLOOKUP($B337, BTS!$E$2:$F$58, 2, FALSE), Transpose_Avg_q4er_dw!$O$1:$AA$52, 2,FALSE )</f>
        <v>0</v>
      </c>
      <c r="E337" s="29">
        <f>VLOOKUP(VLOOKUP($B337, BTS!$E$2:$F$58, 2, FALSE), Transpose_Avg_q4er_dw!$O$1:$AA$52, 3,FALSE )</f>
        <v>0</v>
      </c>
      <c r="F337" s="29">
        <f>VLOOKUP(VLOOKUP($B337, BTS!$E$2:$F$58, 2, FALSE), Transpose_Avg_q4er_dw!$O$1:$AA$52, 4,FALSE )</f>
        <v>0</v>
      </c>
      <c r="G337" s="29">
        <f>VLOOKUP(VLOOKUP($B337, BTS!$E$2:$F$58, 2, FALSE), Transpose_Avg_q4er_dw!$O$1:$AA$52, 5,FALSE )</f>
        <v>0</v>
      </c>
      <c r="H337" s="29">
        <f>VLOOKUP(VLOOKUP($B337, BTS!$E$2:$F$58, 2, FALSE), Transpose_Avg_q4er_dw!$O$1:$AA$52, 6,FALSE )</f>
        <v>0</v>
      </c>
      <c r="I337" s="29">
        <f>VLOOKUP(VLOOKUP($B337, BTS!$E$2:$F$58, 2, FALSE), Transpose_Avg_q4er_dw!$O$1:$AA$52, 7,FALSE )</f>
        <v>4.0650406504065045E-3</v>
      </c>
      <c r="J337" s="29">
        <f>VLOOKUP(VLOOKUP($B337, BTS!$E$2:$F$58, 2, FALSE), Transpose_Avg_q4er_dw!$O$1:$AA$52, 8,FALSE )</f>
        <v>0</v>
      </c>
      <c r="K337" s="29">
        <f>VLOOKUP(VLOOKUP($B337, BTS!$E$2:$F$58, 2, FALSE), Transpose_Avg_q4er_dw!$O$1:$AA$52, 9,FALSE )</f>
        <v>0</v>
      </c>
      <c r="L337" s="29">
        <f>VLOOKUP(VLOOKUP($B337, BTS!$E$2:$F$58, 2, FALSE), Transpose_Avg_q4er_dw!$O$1:$AA$52, 10,FALSE )</f>
        <v>0</v>
      </c>
      <c r="M337" s="29">
        <f>VLOOKUP(VLOOKUP($B337, BTS!$E$2:$F$58, 2, FALSE), Transpose_Avg_q4er_dw!$O$1:$AA$52, 11,FALSE )</f>
        <v>0</v>
      </c>
      <c r="N337" s="29">
        <f>VLOOKUP(VLOOKUP($B337, BTS!$E$2:$F$58, 2, FALSE), Transpose_Avg_q4er_dw!$O$1:$AA$52, 12,FALSE )</f>
        <v>0</v>
      </c>
      <c r="O337" s="111">
        <f>VLOOKUP(VLOOKUP($B337, BTS!$E$2:$F$58, 2, FALSE), Transpose_Avg_q4er_dw!$O$1:$AA$52, 13,FALSE )</f>
        <v>1.0322822822822823E-2</v>
      </c>
    </row>
    <row r="338" spans="2:15" ht="15.75" hidden="1" outlineLevel="1" thickBot="1" x14ac:dyDescent="0.3">
      <c r="B338" s="56" t="s">
        <v>136</v>
      </c>
      <c r="C338" s="175">
        <f>VLOOKUP(VLOOKUP($B338,VName,2,FALSE), Regression_q4er_dw!$J$7:$K$49, 2,FALSE)</f>
        <v>-0.47</v>
      </c>
      <c r="D338" s="29">
        <f>VLOOKUP(VLOOKUP($B338, BTS!$E$2:$F$58, 2, FALSE), Transpose_Avg_q4er_dw!$O$1:$AA$52, 2,FALSE )</f>
        <v>1.8918073796122578E-2</v>
      </c>
      <c r="E338" s="29">
        <f>VLOOKUP(VLOOKUP($B338, BTS!$E$2:$F$58, 2, FALSE), Transpose_Avg_q4er_dw!$O$1:$AA$52, 3,FALSE )</f>
        <v>5.681818181818182E-3</v>
      </c>
      <c r="F338" s="29">
        <f>VLOOKUP(VLOOKUP($B338, BTS!$E$2:$F$58, 2, FALSE), Transpose_Avg_q4er_dw!$O$1:$AA$52, 4,FALSE )</f>
        <v>1.7441860465116279E-2</v>
      </c>
      <c r="G338" s="29">
        <f>VLOOKUP(VLOOKUP($B338, BTS!$E$2:$F$58, 2, FALSE), Transpose_Avg_q4er_dw!$O$1:$AA$52, 5,FALSE )</f>
        <v>1.7339544513457556E-2</v>
      </c>
      <c r="H338" s="29">
        <f>VLOOKUP(VLOOKUP($B338, BTS!$E$2:$F$58, 2, FALSE), Transpose_Avg_q4er_dw!$O$1:$AA$52, 6,FALSE )</f>
        <v>3.5211267605633804E-3</v>
      </c>
      <c r="I338" s="29">
        <f>VLOOKUP(VLOOKUP($B338, BTS!$E$2:$F$58, 2, FALSE), Transpose_Avg_q4er_dw!$O$1:$AA$52, 7,FALSE )</f>
        <v>4.3857420482099563E-2</v>
      </c>
      <c r="J338" s="29">
        <f>VLOOKUP(VLOOKUP($B338, BTS!$E$2:$F$58, 2, FALSE), Transpose_Avg_q4er_dw!$O$1:$AA$52, 8,FALSE )</f>
        <v>0</v>
      </c>
      <c r="K338" s="29">
        <f>VLOOKUP(VLOOKUP($B338, BTS!$E$2:$F$58, 2, FALSE), Transpose_Avg_q4er_dw!$O$1:$AA$52, 9,FALSE )</f>
        <v>0</v>
      </c>
      <c r="L338" s="29">
        <f>VLOOKUP(VLOOKUP($B338, BTS!$E$2:$F$58, 2, FALSE), Transpose_Avg_q4er_dw!$O$1:$AA$52, 10,FALSE )</f>
        <v>0</v>
      </c>
      <c r="M338" s="29">
        <f>VLOOKUP(VLOOKUP($B338, BTS!$E$2:$F$58, 2, FALSE), Transpose_Avg_q4er_dw!$O$1:$AA$52, 11,FALSE )</f>
        <v>5.9523809523809521E-3</v>
      </c>
      <c r="N338" s="29">
        <f>VLOOKUP(VLOOKUP($B338, BTS!$E$2:$F$58, 2, FALSE), Transpose_Avg_q4er_dw!$O$1:$AA$52, 12,FALSE )</f>
        <v>2.8735632183908046E-3</v>
      </c>
      <c r="O338" s="111">
        <f>VLOOKUP(VLOOKUP($B338, BTS!$E$2:$F$58, 2, FALSE), Transpose_Avg_q4er_dw!$O$1:$AA$52, 13,FALSE )</f>
        <v>1.6944444444444443E-2</v>
      </c>
    </row>
    <row r="339" spans="2:15" ht="15.75" hidden="1" outlineLevel="1" thickBot="1" x14ac:dyDescent="0.3">
      <c r="B339" s="56" t="s">
        <v>137</v>
      </c>
      <c r="C339" s="175">
        <f>VLOOKUP(VLOOKUP($B339,VName,2,FALSE), Regression_q4er_dw!$J$7:$K$49, 2,FALSE)</f>
        <v>0.216</v>
      </c>
      <c r="D339" s="29">
        <f>VLOOKUP(VLOOKUP($B339, BTS!$E$2:$F$58, 2, FALSE), Transpose_Avg_q4er_dw!$O$1:$AA$52, 2,FALSE )</f>
        <v>0</v>
      </c>
      <c r="E339" s="29">
        <f>VLOOKUP(VLOOKUP($B339, BTS!$E$2:$F$58, 2, FALSE), Transpose_Avg_q4er_dw!$O$1:$AA$52, 3,FALSE )</f>
        <v>0</v>
      </c>
      <c r="F339" s="29">
        <f>VLOOKUP(VLOOKUP($B339, BTS!$E$2:$F$58, 2, FALSE), Transpose_Avg_q4er_dw!$O$1:$AA$52, 4,FALSE )</f>
        <v>4.6296296296296294E-3</v>
      </c>
      <c r="G339" s="29">
        <f>VLOOKUP(VLOOKUP($B339, BTS!$E$2:$F$58, 2, FALSE), Transpose_Avg_q4er_dw!$O$1:$AA$52, 5,FALSE )</f>
        <v>1.1904761904761904E-2</v>
      </c>
      <c r="H339" s="29">
        <f>VLOOKUP(VLOOKUP($B339, BTS!$E$2:$F$58, 2, FALSE), Transpose_Avg_q4er_dw!$O$1:$AA$52, 6,FALSE )</f>
        <v>4.464285714285714E-3</v>
      </c>
      <c r="I339" s="29">
        <f>VLOOKUP(VLOOKUP($B339, BTS!$E$2:$F$58, 2, FALSE), Transpose_Avg_q4er_dw!$O$1:$AA$52, 7,FALSE )</f>
        <v>0.1247946042273706</v>
      </c>
      <c r="J339" s="29">
        <f>VLOOKUP(VLOOKUP($B339, BTS!$E$2:$F$58, 2, FALSE), Transpose_Avg_q4er_dw!$O$1:$AA$52, 8,FALSE )</f>
        <v>0</v>
      </c>
      <c r="K339" s="29">
        <f>VLOOKUP(VLOOKUP($B339, BTS!$E$2:$F$58, 2, FALSE), Transpose_Avg_q4er_dw!$O$1:$AA$52, 9,FALSE )</f>
        <v>0</v>
      </c>
      <c r="L339" s="29">
        <f>VLOOKUP(VLOOKUP($B339, BTS!$E$2:$F$58, 2, FALSE), Transpose_Avg_q4er_dw!$O$1:$AA$52, 10,FALSE )</f>
        <v>0</v>
      </c>
      <c r="M339" s="29">
        <f>VLOOKUP(VLOOKUP($B339, BTS!$E$2:$F$58, 2, FALSE), Transpose_Avg_q4er_dw!$O$1:$AA$52, 11,FALSE )</f>
        <v>0</v>
      </c>
      <c r="N339" s="29">
        <f>VLOOKUP(VLOOKUP($B339, BTS!$E$2:$F$58, 2, FALSE), Transpose_Avg_q4er_dw!$O$1:$AA$52, 12,FALSE )</f>
        <v>0</v>
      </c>
      <c r="O339" s="111">
        <f>VLOOKUP(VLOOKUP($B339, BTS!$E$2:$F$58, 2, FALSE), Transpose_Avg_q4er_dw!$O$1:$AA$52, 13,FALSE )</f>
        <v>0</v>
      </c>
    </row>
    <row r="340" spans="2:15" ht="15.75" hidden="1" outlineLevel="1" thickBot="1" x14ac:dyDescent="0.3">
      <c r="B340" s="31" t="s">
        <v>138</v>
      </c>
      <c r="C340" s="175">
        <f>VLOOKUP(VLOOKUP($B340,VName,2,FALSE), Regression_q4er_dw!$J$7:$K$49, 2,FALSE)</f>
        <v>-3.1899999999999998E-2</v>
      </c>
      <c r="D340" s="29">
        <f>VLOOKUP(VLOOKUP($B340, BTS!$E$2:$F$58, 2, FALSE), Transpose_Avg_q4er_dw!$O$1:$AA$52, 2,FALSE )</f>
        <v>4.4398843026891809E-2</v>
      </c>
      <c r="E340" s="29">
        <f>VLOOKUP(VLOOKUP($B340, BTS!$E$2:$F$58, 2, FALSE), Transpose_Avg_q4er_dw!$O$1:$AA$52, 3,FALSE )</f>
        <v>9.893131062485902E-2</v>
      </c>
      <c r="F340" s="29">
        <f>VLOOKUP(VLOOKUP($B340, BTS!$E$2:$F$58, 2, FALSE), Transpose_Avg_q4er_dw!$O$1:$AA$52, 4,FALSE )</f>
        <v>9.6608906920924026E-2</v>
      </c>
      <c r="G340" s="29">
        <f>VLOOKUP(VLOOKUP($B340, BTS!$E$2:$F$58, 2, FALSE), Transpose_Avg_q4er_dw!$O$1:$AA$52, 5,FALSE )</f>
        <v>0.12045580788953004</v>
      </c>
      <c r="H340" s="29">
        <f>VLOOKUP(VLOOKUP($B340, BTS!$E$2:$F$58, 2, FALSE), Transpose_Avg_q4er_dw!$O$1:$AA$52, 6,FALSE )</f>
        <v>4.0058533016279492E-2</v>
      </c>
      <c r="I340" s="29">
        <f>VLOOKUP(VLOOKUP($B340, BTS!$E$2:$F$58, 2, FALSE), Transpose_Avg_q4er_dw!$O$1:$AA$52, 7,FALSE )</f>
        <v>5.1635397776283523E-2</v>
      </c>
      <c r="J340" s="29">
        <f>VLOOKUP(VLOOKUP($B340, BTS!$E$2:$F$58, 2, FALSE), Transpose_Avg_q4er_dw!$O$1:$AA$52, 8,FALSE )</f>
        <v>0.13541666666666666</v>
      </c>
      <c r="K340" s="29">
        <f>VLOOKUP(VLOOKUP($B340, BTS!$E$2:$F$58, 2, FALSE), Transpose_Avg_q4er_dw!$O$1:$AA$52, 9,FALSE )</f>
        <v>6.8055555555555564E-2</v>
      </c>
      <c r="L340" s="29">
        <f>VLOOKUP(VLOOKUP($B340, BTS!$E$2:$F$58, 2, FALSE), Transpose_Avg_q4er_dw!$O$1:$AA$52, 10,FALSE )</f>
        <v>6.0897435897435896E-2</v>
      </c>
      <c r="M340" s="29">
        <f>VLOOKUP(VLOOKUP($B340, BTS!$E$2:$F$58, 2, FALSE), Transpose_Avg_q4er_dw!$O$1:$AA$52, 11,FALSE )</f>
        <v>2.976190476190476E-2</v>
      </c>
      <c r="N340" s="29">
        <f>VLOOKUP(VLOOKUP($B340, BTS!$E$2:$F$58, 2, FALSE), Transpose_Avg_q4er_dw!$O$1:$AA$52, 12,FALSE )</f>
        <v>4.6676849545152235E-2</v>
      </c>
      <c r="O340" s="111">
        <f>VLOOKUP(VLOOKUP($B340, BTS!$E$2:$F$58, 2, FALSE), Transpose_Avg_q4er_dw!$O$1:$AA$52, 13,FALSE )</f>
        <v>3.0645645645645647E-2</v>
      </c>
    </row>
    <row r="341" spans="2:15" ht="15.75" hidden="1" outlineLevel="1" thickBot="1" x14ac:dyDescent="0.3">
      <c r="B341" s="31" t="s">
        <v>139</v>
      </c>
      <c r="C341" s="175">
        <f>VLOOKUP(VLOOKUP($B341,VName,2,FALSE), Regression_q4er_dw!$J$7:$K$49, 2,FALSE)</f>
        <v>-0.17499999999999999</v>
      </c>
      <c r="D341" s="29">
        <f>VLOOKUP(VLOOKUP($B341, BTS!$E$2:$F$58, 2, FALSE), Transpose_Avg_q4er_dw!$O$1:$AA$52, 2,FALSE )</f>
        <v>0.83023373983739834</v>
      </c>
      <c r="E341" s="29">
        <f>VLOOKUP(VLOOKUP($B341, BTS!$E$2:$F$58, 2, FALSE), Transpose_Avg_q4er_dw!$O$1:$AA$52, 3,FALSE )</f>
        <v>0.67864031130160163</v>
      </c>
      <c r="F341" s="29">
        <f>VLOOKUP(VLOOKUP($B341, BTS!$E$2:$F$58, 2, FALSE), Transpose_Avg_q4er_dw!$O$1:$AA$52, 4,FALSE )</f>
        <v>0.62585876507409599</v>
      </c>
      <c r="G341" s="29">
        <f>VLOOKUP(VLOOKUP($B341, BTS!$E$2:$F$58, 2, FALSE), Transpose_Avg_q4er_dw!$O$1:$AA$52, 5,FALSE )</f>
        <v>0.80293160356787086</v>
      </c>
      <c r="H341" s="29">
        <f>VLOOKUP(VLOOKUP($B341, BTS!$E$2:$F$58, 2, FALSE), Transpose_Avg_q4er_dw!$O$1:$AA$52, 6,FALSE )</f>
        <v>0.90465531603166238</v>
      </c>
      <c r="I341" s="29">
        <f>VLOOKUP(VLOOKUP($B341, BTS!$E$2:$F$58, 2, FALSE), Transpose_Avg_q4er_dw!$O$1:$AA$52, 7,FALSE )</f>
        <v>0.78950896040915297</v>
      </c>
      <c r="J341" s="29">
        <f>VLOOKUP(VLOOKUP($B341, BTS!$E$2:$F$58, 2, FALSE), Transpose_Avg_q4er_dw!$O$1:$AA$52, 8,FALSE )</f>
        <v>0.59444444444444444</v>
      </c>
      <c r="K341" s="29">
        <f>VLOOKUP(VLOOKUP($B341, BTS!$E$2:$F$58, 2, FALSE), Transpose_Avg_q4er_dw!$O$1:$AA$52, 9,FALSE )</f>
        <v>0.85694444444444451</v>
      </c>
      <c r="L341" s="29">
        <f>VLOOKUP(VLOOKUP($B341, BTS!$E$2:$F$58, 2, FALSE), Transpose_Avg_q4er_dw!$O$1:$AA$52, 10,FALSE )</f>
        <v>0.9391025641025641</v>
      </c>
      <c r="M341" s="29">
        <f>VLOOKUP(VLOOKUP($B341, BTS!$E$2:$F$58, 2, FALSE), Transpose_Avg_q4er_dw!$O$1:$AA$52, 11,FALSE )</f>
        <v>0.91577380952380949</v>
      </c>
      <c r="N341" s="29">
        <f>VLOOKUP(VLOOKUP($B341, BTS!$E$2:$F$58, 2, FALSE), Transpose_Avg_q4er_dw!$O$1:$AA$52, 12,FALSE )</f>
        <v>0.79061127331071301</v>
      </c>
      <c r="O341" s="111">
        <f>VLOOKUP(VLOOKUP($B341, BTS!$E$2:$F$58, 2, FALSE), Transpose_Avg_q4er_dw!$O$1:$AA$52, 13,FALSE )</f>
        <v>0.82269519519519507</v>
      </c>
    </row>
    <row r="342" spans="2:15" ht="15.75" hidden="1" outlineLevel="1" thickBot="1" x14ac:dyDescent="0.3">
      <c r="B342" s="31" t="s">
        <v>140</v>
      </c>
      <c r="C342" s="175">
        <f>VLOOKUP(VLOOKUP($B342,VName,2,FALSE), Regression_q4er_dw!$J$7:$K$49, 2,FALSE)</f>
        <v>0.35599999999999998</v>
      </c>
      <c r="D342" s="29">
        <f>VLOOKUP(VLOOKUP($B342, BTS!$E$2:$F$58, 2, FALSE), Transpose_Avg_q4er_dw!$O$1:$AA$52, 2,FALSE )</f>
        <v>1.8445121951219515E-2</v>
      </c>
      <c r="E342" s="29">
        <f>VLOOKUP(VLOOKUP($B342, BTS!$E$2:$F$58, 2, FALSE), Transpose_Avg_q4er_dw!$O$1:$AA$52, 3,FALSE )</f>
        <v>2.5657004286036546E-2</v>
      </c>
      <c r="F342" s="29">
        <f>VLOOKUP(VLOOKUP($B342, BTS!$E$2:$F$58, 2, FALSE), Transpose_Avg_q4er_dw!$O$1:$AA$52, 4,FALSE )</f>
        <v>1.0869565217391304E-2</v>
      </c>
      <c r="G342" s="29">
        <f>VLOOKUP(VLOOKUP($B342, BTS!$E$2:$F$58, 2, FALSE), Transpose_Avg_q4er_dw!$O$1:$AA$52, 5,FALSE )</f>
        <v>1.7629904559915165E-2</v>
      </c>
      <c r="H342" s="29">
        <f>VLOOKUP(VLOOKUP($B342, BTS!$E$2:$F$58, 2, FALSE), Transpose_Avg_q4er_dw!$O$1:$AA$52, 6,FALSE )</f>
        <v>2.9570246792699154E-2</v>
      </c>
      <c r="I342" s="29">
        <f>VLOOKUP(VLOOKUP($B342, BTS!$E$2:$F$58, 2, FALSE), Transpose_Avg_q4er_dw!$O$1:$AA$52, 7,FALSE )</f>
        <v>7.3195140629351155E-3</v>
      </c>
      <c r="J342" s="29">
        <f>VLOOKUP(VLOOKUP($B342, BTS!$E$2:$F$58, 2, FALSE), Transpose_Avg_q4er_dw!$O$1:$AA$52, 8,FALSE )</f>
        <v>0</v>
      </c>
      <c r="K342" s="29">
        <f>VLOOKUP(VLOOKUP($B342, BTS!$E$2:$F$58, 2, FALSE), Transpose_Avg_q4er_dw!$O$1:$AA$52, 9,FALSE )</f>
        <v>0</v>
      </c>
      <c r="L342" s="29">
        <f>VLOOKUP(VLOOKUP($B342, BTS!$E$2:$F$58, 2, FALSE), Transpose_Avg_q4er_dw!$O$1:$AA$52, 10,FALSE )</f>
        <v>2.0833333333333332E-2</v>
      </c>
      <c r="M342" s="29">
        <f>VLOOKUP(VLOOKUP($B342, BTS!$E$2:$F$58, 2, FALSE), Transpose_Avg_q4er_dw!$O$1:$AA$52, 11,FALSE )</f>
        <v>5.9523809523809521E-3</v>
      </c>
      <c r="N342" s="29">
        <f>VLOOKUP(VLOOKUP($B342, BTS!$E$2:$F$58, 2, FALSE), Transpose_Avg_q4er_dw!$O$1:$AA$52, 12,FALSE )</f>
        <v>1.1977407286331771E-2</v>
      </c>
      <c r="O342" s="111">
        <f>VLOOKUP(VLOOKUP($B342, BTS!$E$2:$F$58, 2, FALSE), Transpose_Avg_q4er_dw!$O$1:$AA$52, 13,FALSE )</f>
        <v>4.3701201201201204E-2</v>
      </c>
    </row>
    <row r="343" spans="2:15" ht="15.75" hidden="1" outlineLevel="1" thickBot="1" x14ac:dyDescent="0.3">
      <c r="B343" s="31" t="s">
        <v>141</v>
      </c>
      <c r="C343" s="175">
        <f>VLOOKUP(VLOOKUP($B343,VName,2,FALSE), Regression_q4er_dw!$J$7:$K$49, 2,FALSE)</f>
        <v>-0.17699999999999999</v>
      </c>
      <c r="D343" s="29">
        <f>VLOOKUP(VLOOKUP($B343, BTS!$E$2:$F$58, 2, FALSE), Transpose_Avg_q4er_dw!$O$1:$AA$52, 2,FALSE )</f>
        <v>0.25731316447779862</v>
      </c>
      <c r="E343" s="29">
        <f>VLOOKUP(VLOOKUP($B343, BTS!$E$2:$F$58, 2, FALSE), Transpose_Avg_q4er_dw!$O$1:$AA$52, 3,FALSE )</f>
        <v>0.17736577938190842</v>
      </c>
      <c r="F343" s="29">
        <f>VLOOKUP(VLOOKUP($B343, BTS!$E$2:$F$58, 2, FALSE), Transpose_Avg_q4er_dw!$O$1:$AA$52, 4,FALSE )</f>
        <v>0.13908072656665671</v>
      </c>
      <c r="G343" s="29">
        <f>VLOOKUP(VLOOKUP($B343, BTS!$E$2:$F$58, 2, FALSE), Transpose_Avg_q4er_dw!$O$1:$AA$52, 5,FALSE )</f>
        <v>0.18006253643846434</v>
      </c>
      <c r="H343" s="29">
        <f>VLOOKUP(VLOOKUP($B343, BTS!$E$2:$F$58, 2, FALSE), Transpose_Avg_q4er_dw!$O$1:$AA$52, 6,FALSE )</f>
        <v>0.26376418044810751</v>
      </c>
      <c r="I343" s="29">
        <f>VLOOKUP(VLOOKUP($B343, BTS!$E$2:$F$58, 2, FALSE), Transpose_Avg_q4er_dw!$O$1:$AA$52, 7,FALSE )</f>
        <v>0.3393963822157019</v>
      </c>
      <c r="J343" s="29">
        <f>VLOOKUP(VLOOKUP($B343, BTS!$E$2:$F$58, 2, FALSE), Transpose_Avg_q4er_dw!$O$1:$AA$52, 8,FALSE )</f>
        <v>0.15555555555555556</v>
      </c>
      <c r="K343" s="29">
        <f>VLOOKUP(VLOOKUP($B343, BTS!$E$2:$F$58, 2, FALSE), Transpose_Avg_q4er_dw!$O$1:$AA$52, 9,FALSE )</f>
        <v>0.24558080808080807</v>
      </c>
      <c r="L343" s="29">
        <f>VLOOKUP(VLOOKUP($B343, BTS!$E$2:$F$58, 2, FALSE), Transpose_Avg_q4er_dw!$O$1:$AA$52, 10,FALSE )</f>
        <v>0.33926282051282053</v>
      </c>
      <c r="M343" s="29">
        <f>VLOOKUP(VLOOKUP($B343, BTS!$E$2:$F$58, 2, FALSE), Transpose_Avg_q4er_dw!$O$1:$AA$52, 11,FALSE )</f>
        <v>0.23363095238095238</v>
      </c>
      <c r="N343" s="29">
        <f>VLOOKUP(VLOOKUP($B343, BTS!$E$2:$F$58, 2, FALSE), Transpose_Avg_q4er_dw!$O$1:$AA$52, 12,FALSE )</f>
        <v>0.20131412990246733</v>
      </c>
      <c r="O343" s="111">
        <f>VLOOKUP(VLOOKUP($B343, BTS!$E$2:$F$58, 2, FALSE), Transpose_Avg_q4er_dw!$O$1:$AA$52, 13,FALSE )</f>
        <v>0.32377627627627625</v>
      </c>
    </row>
    <row r="344" spans="2:15" ht="15.75" hidden="1" outlineLevel="1" thickBot="1" x14ac:dyDescent="0.3">
      <c r="B344" s="31" t="s">
        <v>142</v>
      </c>
      <c r="C344" s="175">
        <f>VLOOKUP(VLOOKUP($B344,VName,2,FALSE), Regression_q4er_dw!$J$7:$K$49, 2,FALSE)</f>
        <v>-5.3499999999999999E-2</v>
      </c>
      <c r="D344" s="29">
        <f>VLOOKUP(VLOOKUP($B344, BTS!$E$2:$F$58, 2, FALSE), Transpose_Avg_q4er_dw!$O$1:$AA$52, 2,FALSE )</f>
        <v>2.5015634771732333E-2</v>
      </c>
      <c r="E344" s="29">
        <f>VLOOKUP(VLOOKUP($B344, BTS!$E$2:$F$58, 2, FALSE), Transpose_Avg_q4er_dw!$O$1:$AA$52, 3,FALSE )</f>
        <v>9.5279720279720283E-3</v>
      </c>
      <c r="F344" s="29">
        <f>VLOOKUP(VLOOKUP($B344, BTS!$E$2:$F$58, 2, FALSE), Transpose_Avg_q4er_dw!$O$1:$AA$52, 4,FALSE )</f>
        <v>5.5371401983665178E-2</v>
      </c>
      <c r="G344" s="29">
        <f>VLOOKUP(VLOOKUP($B344, BTS!$E$2:$F$58, 2, FALSE), Transpose_Avg_q4er_dw!$O$1:$AA$52, 5,FALSE )</f>
        <v>5.8484882914893517E-2</v>
      </c>
      <c r="H344" s="29">
        <f>VLOOKUP(VLOOKUP($B344, BTS!$E$2:$F$58, 2, FALSE), Transpose_Avg_q4er_dw!$O$1:$AA$52, 6,FALSE )</f>
        <v>3.3955291463576467E-2</v>
      </c>
      <c r="I344" s="29">
        <f>VLOOKUP(VLOOKUP($B344, BTS!$E$2:$F$58, 2, FALSE), Transpose_Avg_q4er_dw!$O$1:$AA$52, 7,FALSE )</f>
        <v>0.27533064538038865</v>
      </c>
      <c r="J344" s="29">
        <f>VLOOKUP(VLOOKUP($B344, BTS!$E$2:$F$58, 2, FALSE), Transpose_Avg_q4er_dw!$O$1:$AA$52, 8,FALSE )</f>
        <v>0</v>
      </c>
      <c r="K344" s="29">
        <f>VLOOKUP(VLOOKUP($B344, BTS!$E$2:$F$58, 2, FALSE), Transpose_Avg_q4er_dw!$O$1:$AA$52, 9,FALSE )</f>
        <v>1.3888888888888888E-2</v>
      </c>
      <c r="L344" s="29">
        <f>VLOOKUP(VLOOKUP($B344, BTS!$E$2:$F$58, 2, FALSE), Transpose_Avg_q4er_dw!$O$1:$AA$52, 10,FALSE )</f>
        <v>3.125E-2</v>
      </c>
      <c r="M344" s="29">
        <f>VLOOKUP(VLOOKUP($B344, BTS!$E$2:$F$58, 2, FALSE), Transpose_Avg_q4er_dw!$O$1:$AA$52, 11,FALSE )</f>
        <v>7.857142857142857E-2</v>
      </c>
      <c r="N344" s="29">
        <f>VLOOKUP(VLOOKUP($B344, BTS!$E$2:$F$58, 2, FALSE), Transpose_Avg_q4er_dw!$O$1:$AA$52, 12,FALSE )</f>
        <v>2.3803574403274554E-2</v>
      </c>
      <c r="O344" s="111">
        <f>VLOOKUP(VLOOKUP($B344, BTS!$E$2:$F$58, 2, FALSE), Transpose_Avg_q4er_dw!$O$1:$AA$52, 13,FALSE )</f>
        <v>1.6944444444444443E-2</v>
      </c>
    </row>
    <row r="345" spans="2:15" ht="15.75" hidden="1" outlineLevel="1" thickBot="1" x14ac:dyDescent="0.3">
      <c r="B345" s="31" t="s">
        <v>143</v>
      </c>
      <c r="C345" s="175">
        <f>VLOOKUP(VLOOKUP($B345,VName,2,FALSE), Regression_q4er_dw!$J$7:$K$49, 2,FALSE)</f>
        <v>-8.6699999999999999E-2</v>
      </c>
      <c r="D345" s="29">
        <f>VLOOKUP(VLOOKUP($B345, BTS!$E$2:$F$58, 2, FALSE), Transpose_Avg_q4er_dw!$O$1:$AA$52, 2,FALSE )</f>
        <v>5.0183708567854909E-2</v>
      </c>
      <c r="E345" s="29">
        <f>VLOOKUP(VLOOKUP($B345, BTS!$E$2:$F$58, 2, FALSE), Transpose_Avg_q4er_dw!$O$1:$AA$52, 3,FALSE )</f>
        <v>5.0657004286036547E-2</v>
      </c>
      <c r="F345" s="29">
        <f>VLOOKUP(VLOOKUP($B345, BTS!$E$2:$F$58, 2, FALSE), Transpose_Avg_q4er_dw!$O$1:$AA$52, 4,FALSE )</f>
        <v>0.12399806325202664</v>
      </c>
      <c r="G345" s="29">
        <f>VLOOKUP(VLOOKUP($B345, BTS!$E$2:$F$58, 2, FALSE), Transpose_Avg_q4er_dw!$O$1:$AA$52, 5,FALSE )</f>
        <v>7.9851595029219624E-2</v>
      </c>
      <c r="H345" s="29">
        <f>VLOOKUP(VLOOKUP($B345, BTS!$E$2:$F$58, 2, FALSE), Transpose_Avg_q4er_dw!$O$1:$AA$52, 6,FALSE )</f>
        <v>7.9847511988149933E-2</v>
      </c>
      <c r="I345" s="29">
        <f>VLOOKUP(VLOOKUP($B345, BTS!$E$2:$F$58, 2, FALSE), Transpose_Avg_q4er_dw!$O$1:$AA$52, 7,FALSE )</f>
        <v>8.6353799471578674E-2</v>
      </c>
      <c r="J345" s="29">
        <f>VLOOKUP(VLOOKUP($B345, BTS!$E$2:$F$58, 2, FALSE), Transpose_Avg_q4er_dw!$O$1:$AA$52, 8,FALSE )</f>
        <v>0.24583333333333332</v>
      </c>
      <c r="K345" s="29">
        <f>VLOOKUP(VLOOKUP($B345, BTS!$E$2:$F$58, 2, FALSE), Transpose_Avg_q4er_dw!$O$1:$AA$52, 9,FALSE )</f>
        <v>2.0833333333333332E-2</v>
      </c>
      <c r="L345" s="29">
        <f>VLOOKUP(VLOOKUP($B345, BTS!$E$2:$F$58, 2, FALSE), Transpose_Avg_q4er_dw!$O$1:$AA$52, 10,FALSE )</f>
        <v>0.05</v>
      </c>
      <c r="M345" s="29">
        <f>VLOOKUP(VLOOKUP($B345, BTS!$E$2:$F$58, 2, FALSE), Transpose_Avg_q4er_dw!$O$1:$AA$52, 11,FALSE )</f>
        <v>9.6428571428571419E-2</v>
      </c>
      <c r="N345" s="29">
        <f>VLOOKUP(VLOOKUP($B345, BTS!$E$2:$F$58, 2, FALSE), Transpose_Avg_q4er_dw!$O$1:$AA$52, 12,FALSE )</f>
        <v>4.2277733313794232E-2</v>
      </c>
      <c r="O345" s="111">
        <f>VLOOKUP(VLOOKUP($B345, BTS!$E$2:$F$58, 2, FALSE), Transpose_Avg_q4er_dw!$O$1:$AA$52, 13,FALSE )</f>
        <v>2.0645645645645645E-2</v>
      </c>
    </row>
    <row r="346" spans="2:15" ht="15.75" hidden="1" outlineLevel="1" thickBot="1" x14ac:dyDescent="0.3">
      <c r="B346" s="31" t="s">
        <v>144</v>
      </c>
      <c r="C346" s="175">
        <f>VLOOKUP(VLOOKUP($B346,VName,2,FALSE), Regression_q4er_dw!$J$7:$K$49, 2,FALSE)</f>
        <v>0.15</v>
      </c>
      <c r="D346" s="29">
        <f>VLOOKUP(VLOOKUP($B346, BTS!$E$2:$F$58, 2, FALSE), Transpose_Avg_q4er_dw!$O$1:$AA$52, 2,FALSE )</f>
        <v>0</v>
      </c>
      <c r="E346" s="29">
        <f>VLOOKUP(VLOOKUP($B346, BTS!$E$2:$F$58, 2, FALSE), Transpose_Avg_q4er_dw!$O$1:$AA$52, 3,FALSE )</f>
        <v>4.0581998646514773E-2</v>
      </c>
      <c r="F346" s="29">
        <f>VLOOKUP(VLOOKUP($B346, BTS!$E$2:$F$58, 2, FALSE), Transpose_Avg_q4er_dw!$O$1:$AA$52, 4,FALSE )</f>
        <v>1.1248736097067745E-2</v>
      </c>
      <c r="G346" s="29">
        <f>VLOOKUP(VLOOKUP($B346, BTS!$E$2:$F$58, 2, FALSE), Transpose_Avg_q4er_dw!$O$1:$AA$52, 5,FALSE )</f>
        <v>6.0975609756097563E-3</v>
      </c>
      <c r="H346" s="29">
        <f>VLOOKUP(VLOOKUP($B346, BTS!$E$2:$F$58, 2, FALSE), Transpose_Avg_q4er_dw!$O$1:$AA$52, 6,FALSE )</f>
        <v>1.2043854033290653E-2</v>
      </c>
      <c r="I346" s="29">
        <f>VLOOKUP(VLOOKUP($B346, BTS!$E$2:$F$58, 2, FALSE), Transpose_Avg_q4er_dw!$O$1:$AA$52, 7,FALSE )</f>
        <v>3.1250000000000002E-3</v>
      </c>
      <c r="J346" s="29">
        <f>VLOOKUP(VLOOKUP($B346, BTS!$E$2:$F$58, 2, FALSE), Transpose_Avg_q4er_dw!$O$1:$AA$52, 8,FALSE )</f>
        <v>0</v>
      </c>
      <c r="K346" s="29">
        <f>VLOOKUP(VLOOKUP($B346, BTS!$E$2:$F$58, 2, FALSE), Transpose_Avg_q4er_dw!$O$1:$AA$52, 9,FALSE )</f>
        <v>0</v>
      </c>
      <c r="L346" s="29">
        <f>VLOOKUP(VLOOKUP($B346, BTS!$E$2:$F$58, 2, FALSE), Transpose_Avg_q4er_dw!$O$1:$AA$52, 10,FALSE )</f>
        <v>0</v>
      </c>
      <c r="M346" s="29">
        <f>VLOOKUP(VLOOKUP($B346, BTS!$E$2:$F$58, 2, FALSE), Transpose_Avg_q4er_dw!$O$1:$AA$52, 11,FALSE )</f>
        <v>1.7857142857142856E-2</v>
      </c>
      <c r="N346" s="29">
        <f>VLOOKUP(VLOOKUP($B346, BTS!$E$2:$F$58, 2, FALSE), Transpose_Avg_q4er_dw!$O$1:$AA$52, 12,FALSE )</f>
        <v>9.7153804050355771E-3</v>
      </c>
      <c r="O346" s="111">
        <f>VLOOKUP(VLOOKUP($B346, BTS!$E$2:$F$58, 2, FALSE), Transpose_Avg_q4er_dw!$O$1:$AA$52, 13,FALSE )</f>
        <v>6.7567567567567571E-3</v>
      </c>
    </row>
    <row r="347" spans="2:15" ht="15.75" hidden="1" outlineLevel="1" thickBot="1" x14ac:dyDescent="0.3">
      <c r="B347" s="31" t="s">
        <v>145</v>
      </c>
      <c r="C347" s="175">
        <f>VLOOKUP(VLOOKUP($B347,VName,2,FALSE), Regression_q4er_dw!$J$7:$K$49, 2,FALSE)</f>
        <v>-0.12</v>
      </c>
      <c r="D347" s="29">
        <f>VLOOKUP(VLOOKUP($B347, BTS!$E$2:$F$58, 2, FALSE), Transpose_Avg_q4er_dw!$O$1:$AA$52, 2,FALSE )</f>
        <v>0.12646575984990618</v>
      </c>
      <c r="E347" s="29">
        <f>VLOOKUP(VLOOKUP($B347, BTS!$E$2:$F$58, 2, FALSE), Transpose_Avg_q4er_dw!$O$1:$AA$52, 3,FALSE )</f>
        <v>0.1219208211143695</v>
      </c>
      <c r="F347" s="29">
        <f>VLOOKUP(VLOOKUP($B347, BTS!$E$2:$F$58, 2, FALSE), Transpose_Avg_q4er_dw!$O$1:$AA$52, 4,FALSE )</f>
        <v>8.5380485126750644E-2</v>
      </c>
      <c r="G347" s="29">
        <f>VLOOKUP(VLOOKUP($B347, BTS!$E$2:$F$58, 2, FALSE), Transpose_Avg_q4er_dw!$O$1:$AA$52, 5,FALSE )</f>
        <v>0.12879246946055006</v>
      </c>
      <c r="H347" s="29">
        <f>VLOOKUP(VLOOKUP($B347, BTS!$E$2:$F$58, 2, FALSE), Transpose_Avg_q4er_dw!$O$1:$AA$52, 6,FALSE )</f>
        <v>0.11566390320532824</v>
      </c>
      <c r="I347" s="29">
        <f>VLOOKUP(VLOOKUP($B347, BTS!$E$2:$F$58, 2, FALSE), Transpose_Avg_q4er_dw!$O$1:$AA$52, 7,FALSE )</f>
        <v>0.16335121339935205</v>
      </c>
      <c r="J347" s="29">
        <f>VLOOKUP(VLOOKUP($B347, BTS!$E$2:$F$58, 2, FALSE), Transpose_Avg_q4er_dw!$O$1:$AA$52, 8,FALSE )</f>
        <v>5.5555555555555552E-2</v>
      </c>
      <c r="K347" s="29">
        <f>VLOOKUP(VLOOKUP($B347, BTS!$E$2:$F$58, 2, FALSE), Transpose_Avg_q4er_dw!$O$1:$AA$52, 9,FALSE )</f>
        <v>8.3838383838383837E-2</v>
      </c>
      <c r="L347" s="29">
        <f>VLOOKUP(VLOOKUP($B347, BTS!$E$2:$F$58, 2, FALSE), Transpose_Avg_q4er_dw!$O$1:$AA$52, 10,FALSE )</f>
        <v>0.23477564102564102</v>
      </c>
      <c r="M347" s="29">
        <f>VLOOKUP(VLOOKUP($B347, BTS!$E$2:$F$58, 2, FALSE), Transpose_Avg_q4er_dw!$O$1:$AA$52, 11,FALSE )</f>
        <v>6.041666666666666E-2</v>
      </c>
      <c r="N347" s="29">
        <f>VLOOKUP(VLOOKUP($B347, BTS!$E$2:$F$58, 2, FALSE), Transpose_Avg_q4er_dw!$O$1:$AA$52, 12,FALSE )</f>
        <v>0.11531890696255882</v>
      </c>
      <c r="O347" s="111">
        <f>VLOOKUP(VLOOKUP($B347, BTS!$E$2:$F$58, 2, FALSE), Transpose_Avg_q4er_dw!$O$1:$AA$52, 13,FALSE )</f>
        <v>0.19355105105105105</v>
      </c>
    </row>
    <row r="348" spans="2:15" ht="15.75" hidden="1" outlineLevel="1" thickBot="1" x14ac:dyDescent="0.3">
      <c r="B348" s="31" t="s">
        <v>146</v>
      </c>
      <c r="C348" s="175">
        <f>VLOOKUP(VLOOKUP($B348,VName,2,FALSE), Regression_q4er_dw!$J$7:$K$49, 2,FALSE)</f>
        <v>1.2200000000000001E-2</v>
      </c>
      <c r="D348" s="29">
        <f>VLOOKUP(VLOOKUP($B348, BTS!$E$2:$F$58, 2, FALSE), Transpose_Avg_q4er_dw!$O$1:$AA$52, 2,FALSE )</f>
        <v>0.52901031894934336</v>
      </c>
      <c r="E348" s="29">
        <f>VLOOKUP(VLOOKUP($B348, BTS!$E$2:$F$58, 2, FALSE), Transpose_Avg_q4er_dw!$O$1:$AA$52, 3,FALSE )</f>
        <v>0.34159429280397025</v>
      </c>
      <c r="F348" s="29">
        <f>VLOOKUP(VLOOKUP($B348, BTS!$E$2:$F$58, 2, FALSE), Transpose_Avg_q4er_dw!$O$1:$AA$52, 4,FALSE )</f>
        <v>0.2454825406515698</v>
      </c>
      <c r="G348" s="29">
        <f>VLOOKUP(VLOOKUP($B348, BTS!$E$2:$F$58, 2, FALSE), Transpose_Avg_q4er_dw!$O$1:$AA$52, 5,FALSE )</f>
        <v>0.32819378836080848</v>
      </c>
      <c r="H348" s="29">
        <f>VLOOKUP(VLOOKUP($B348, BTS!$E$2:$F$58, 2, FALSE), Transpose_Avg_q4er_dw!$O$1:$AA$52, 6,FALSE )</f>
        <v>0.16060881779088076</v>
      </c>
      <c r="I348" s="29">
        <f>VLOOKUP(VLOOKUP($B348, BTS!$E$2:$F$58, 2, FALSE), Transpose_Avg_q4er_dw!$O$1:$AA$52, 7,FALSE )</f>
        <v>0.43884917663399692</v>
      </c>
      <c r="J348" s="29">
        <f>VLOOKUP(VLOOKUP($B348, BTS!$E$2:$F$58, 2, FALSE), Transpose_Avg_q4er_dw!$O$1:$AA$52, 8,FALSE )</f>
        <v>0.15069444444444446</v>
      </c>
      <c r="K348" s="29">
        <f>VLOOKUP(VLOOKUP($B348, BTS!$E$2:$F$58, 2, FALSE), Transpose_Avg_q4er_dw!$O$1:$AA$52, 9,FALSE )</f>
        <v>0.19318181818181818</v>
      </c>
      <c r="L348" s="29">
        <f>VLOOKUP(VLOOKUP($B348, BTS!$E$2:$F$58, 2, FALSE), Transpose_Avg_q4er_dw!$O$1:$AA$52, 10,FALSE )</f>
        <v>0.35080128205128203</v>
      </c>
      <c r="M348" s="29">
        <f>VLOOKUP(VLOOKUP($B348, BTS!$E$2:$F$58, 2, FALSE), Transpose_Avg_q4er_dw!$O$1:$AA$52, 11,FALSE )</f>
        <v>0.18660714285714286</v>
      </c>
      <c r="N348" s="29">
        <f>VLOOKUP(VLOOKUP($B348, BTS!$E$2:$F$58, 2, FALSE), Transpose_Avg_q4er_dw!$O$1:$AA$52, 12,FALSE )</f>
        <v>0.37953172536538748</v>
      </c>
      <c r="O348" s="111">
        <f>VLOOKUP(VLOOKUP($B348, BTS!$E$2:$F$58, 2, FALSE), Transpose_Avg_q4er_dw!$O$1:$AA$52, 13,FALSE )</f>
        <v>0.64179429429429435</v>
      </c>
    </row>
    <row r="349" spans="2:15" ht="15.75" hidden="1" outlineLevel="1" thickBot="1" x14ac:dyDescent="0.3">
      <c r="B349" s="31" t="s">
        <v>147</v>
      </c>
      <c r="C349" s="175">
        <f>VLOOKUP(VLOOKUP($B349,VName,2,FALSE), Regression_q4er_dw!$J$7:$K$49, 2,FALSE)</f>
        <v>9.2799999999999994E-2</v>
      </c>
      <c r="D349" s="29">
        <f>VLOOKUP(VLOOKUP($B349, BTS!$E$2:$F$58, 2, FALSE), Transpose_Avg_q4er_dw!$O$1:$AA$52, 2,FALSE )</f>
        <v>5.00234521575985E-2</v>
      </c>
      <c r="E349" s="29">
        <f>VLOOKUP(VLOOKUP($B349, BTS!$E$2:$F$58, 2, FALSE), Transpose_Avg_q4er_dw!$O$1:$AA$52, 3,FALSE )</f>
        <v>1.048951048951049E-2</v>
      </c>
      <c r="F349" s="29">
        <f>VLOOKUP(VLOOKUP($B349, BTS!$E$2:$F$58, 2, FALSE), Transpose_Avg_q4er_dw!$O$1:$AA$52, 4,FALSE )</f>
        <v>1.0064412238325281E-2</v>
      </c>
      <c r="G349" s="29">
        <f>VLOOKUP(VLOOKUP($B349, BTS!$E$2:$F$58, 2, FALSE), Transpose_Avg_q4er_dw!$O$1:$AA$52, 5,FALSE )</f>
        <v>0</v>
      </c>
      <c r="H349" s="29">
        <f>VLOOKUP(VLOOKUP($B349, BTS!$E$2:$F$58, 2, FALSE), Transpose_Avg_q4er_dw!$O$1:$AA$52, 6,FALSE )</f>
        <v>7.305194805194805E-3</v>
      </c>
      <c r="I349" s="29">
        <f>VLOOKUP(VLOOKUP($B349, BTS!$E$2:$F$58, 2, FALSE), Transpose_Avg_q4er_dw!$O$1:$AA$52, 7,FALSE )</f>
        <v>2.1898878293294212E-2</v>
      </c>
      <c r="J349" s="29">
        <f>VLOOKUP(VLOOKUP($B349, BTS!$E$2:$F$58, 2, FALSE), Transpose_Avg_q4er_dw!$O$1:$AA$52, 8,FALSE )</f>
        <v>0.05</v>
      </c>
      <c r="K349" s="29">
        <f>VLOOKUP(VLOOKUP($B349, BTS!$E$2:$F$58, 2, FALSE), Transpose_Avg_q4er_dw!$O$1:$AA$52, 9,FALSE )</f>
        <v>1.3888888888888888E-2</v>
      </c>
      <c r="L349" s="29">
        <f>VLOOKUP(VLOOKUP($B349, BTS!$E$2:$F$58, 2, FALSE), Transpose_Avg_q4er_dw!$O$1:$AA$52, 10,FALSE )</f>
        <v>3.125E-2</v>
      </c>
      <c r="M349" s="29">
        <f>VLOOKUP(VLOOKUP($B349, BTS!$E$2:$F$58, 2, FALSE), Transpose_Avg_q4er_dw!$O$1:$AA$52, 11,FALSE )</f>
        <v>1.7857142857142856E-2</v>
      </c>
      <c r="N349" s="29">
        <f>VLOOKUP(VLOOKUP($B349, BTS!$E$2:$F$58, 2, FALSE), Transpose_Avg_q4er_dw!$O$1:$AA$52, 12,FALSE )</f>
        <v>1.5255530129672006E-2</v>
      </c>
      <c r="O349" s="111">
        <f>VLOOKUP(VLOOKUP($B349, BTS!$E$2:$F$58, 2, FALSE), Transpose_Avg_q4er_dw!$O$1:$AA$52, 13,FALSE )</f>
        <v>4.4024024024024028E-2</v>
      </c>
    </row>
    <row r="350" spans="2:15" ht="15.75" hidden="1" outlineLevel="1" thickBot="1" x14ac:dyDescent="0.3">
      <c r="B350" s="31" t="s">
        <v>148</v>
      </c>
      <c r="C350" s="175">
        <f>VLOOKUP(VLOOKUP($B350,VName,2,FALSE), Regression_q4er_dw!$J$7:$K$49, 2,FALSE)</f>
        <v>3.4000000000000002E-2</v>
      </c>
      <c r="D350" s="29">
        <f>VLOOKUP(VLOOKUP($B350, BTS!$E$2:$F$58, 2, FALSE), Transpose_Avg_q4er_dw!$O$1:$AA$52, 2,FALSE )</f>
        <v>5.6746404002501569E-2</v>
      </c>
      <c r="E350" s="29">
        <f>VLOOKUP(VLOOKUP($B350, BTS!$E$2:$F$58, 2, FALSE), Transpose_Avg_q4er_dw!$O$1:$AA$52, 3,FALSE )</f>
        <v>3.3479020979020981E-2</v>
      </c>
      <c r="F350" s="29">
        <f>VLOOKUP(VLOOKUP($B350, BTS!$E$2:$F$58, 2, FALSE), Transpose_Avg_q4er_dw!$O$1:$AA$52, 4,FALSE )</f>
        <v>3.4484235747661733E-2</v>
      </c>
      <c r="G350" s="29">
        <f>VLOOKUP(VLOOKUP($B350, BTS!$E$2:$F$58, 2, FALSE), Transpose_Avg_q4er_dw!$O$1:$AA$52, 5,FALSE )</f>
        <v>4.0525884507856935E-2</v>
      </c>
      <c r="H350" s="29">
        <f>VLOOKUP(VLOOKUP($B350, BTS!$E$2:$F$58, 2, FALSE), Transpose_Avg_q4er_dw!$O$1:$AA$52, 6,FALSE )</f>
        <v>2.7060087799524419E-2</v>
      </c>
      <c r="I350" s="29">
        <f>VLOOKUP(VLOOKUP($B350, BTS!$E$2:$F$58, 2, FALSE), Transpose_Avg_q4er_dw!$O$1:$AA$52, 7,FALSE )</f>
        <v>0.21521359292540293</v>
      </c>
      <c r="J350" s="29">
        <f>VLOOKUP(VLOOKUP($B350, BTS!$E$2:$F$58, 2, FALSE), Transpose_Avg_q4er_dw!$O$1:$AA$52, 8,FALSE )</f>
        <v>2.7777777777777776E-2</v>
      </c>
      <c r="K350" s="29">
        <f>VLOOKUP(VLOOKUP($B350, BTS!$E$2:$F$58, 2, FALSE), Transpose_Avg_q4er_dw!$O$1:$AA$52, 9,FALSE )</f>
        <v>7.0833333333333331E-2</v>
      </c>
      <c r="L350" s="29">
        <f>VLOOKUP(VLOOKUP($B350, BTS!$E$2:$F$58, 2, FALSE), Transpose_Avg_q4er_dw!$O$1:$AA$52, 10,FALSE )</f>
        <v>0.14775641025641026</v>
      </c>
      <c r="M350" s="29">
        <f>VLOOKUP(VLOOKUP($B350, BTS!$E$2:$F$58, 2, FALSE), Transpose_Avg_q4er_dw!$O$1:$AA$52, 11,FALSE )</f>
        <v>2.4404761904761905E-2</v>
      </c>
      <c r="N350" s="29">
        <f>VLOOKUP(VLOOKUP($B350, BTS!$E$2:$F$58, 2, FALSE), Transpose_Avg_q4er_dw!$O$1:$AA$52, 12,FALSE )</f>
        <v>0.11354003449403118</v>
      </c>
      <c r="O350" s="111">
        <f>VLOOKUP(VLOOKUP($B350, BTS!$E$2:$F$58, 2, FALSE), Transpose_Avg_q4er_dw!$O$1:$AA$52, 13,FALSE )</f>
        <v>0.10225975975975976</v>
      </c>
    </row>
    <row r="351" spans="2:15" ht="15.75" hidden="1" outlineLevel="1" thickBot="1" x14ac:dyDescent="0.3">
      <c r="B351" s="56" t="s">
        <v>149</v>
      </c>
      <c r="C351" s="175">
        <f>VLOOKUP(VLOOKUP($B351,VName,2,FALSE), Regression_q4er_dw!$J$7:$K$49, 2,FALSE)</f>
        <v>-0.61299999999999999</v>
      </c>
      <c r="D351" s="29">
        <f>VLOOKUP(VLOOKUP($B351, BTS!$E$2:$F$58, 2, FALSE), Transpose_Avg_q4er_dw!$O$1:$AA$52, 2,FALSE )</f>
        <v>2.4695121951219513E-2</v>
      </c>
      <c r="E351" s="29">
        <f>VLOOKUP(VLOOKUP($B351, BTS!$E$2:$F$58, 2, FALSE), Transpose_Avg_q4er_dw!$O$1:$AA$52, 3,FALSE )</f>
        <v>0</v>
      </c>
      <c r="F351" s="29">
        <f>VLOOKUP(VLOOKUP($B351, BTS!$E$2:$F$58, 2, FALSE), Transpose_Avg_q4er_dw!$O$1:$AA$52, 4,FALSE )</f>
        <v>5.434782608695652E-3</v>
      </c>
      <c r="G351" s="29">
        <f>VLOOKUP(VLOOKUP($B351, BTS!$E$2:$F$58, 2, FALSE), Transpose_Avg_q4er_dw!$O$1:$AA$52, 5,FALSE )</f>
        <v>0</v>
      </c>
      <c r="H351" s="29">
        <f>VLOOKUP(VLOOKUP($B351, BTS!$E$2:$F$58, 2, FALSE), Transpose_Avg_q4er_dw!$O$1:$AA$52, 6,FALSE )</f>
        <v>0</v>
      </c>
      <c r="I351" s="29">
        <f>VLOOKUP(VLOOKUP($B351, BTS!$E$2:$F$58, 2, FALSE), Transpose_Avg_q4er_dw!$O$1:$AA$52, 7,FALSE )</f>
        <v>2.0325203252032522E-3</v>
      </c>
      <c r="J351" s="29">
        <f>VLOOKUP(VLOOKUP($B351, BTS!$E$2:$F$58, 2, FALSE), Transpose_Avg_q4er_dw!$O$1:$AA$52, 8,FALSE )</f>
        <v>0</v>
      </c>
      <c r="K351" s="29">
        <f>VLOOKUP(VLOOKUP($B351, BTS!$E$2:$F$58, 2, FALSE), Transpose_Avg_q4er_dw!$O$1:$AA$52, 9,FALSE )</f>
        <v>0</v>
      </c>
      <c r="L351" s="29">
        <f>VLOOKUP(VLOOKUP($B351, BTS!$E$2:$F$58, 2, FALSE), Transpose_Avg_q4er_dw!$O$1:$AA$52, 10,FALSE )</f>
        <v>6.0897435897435896E-2</v>
      </c>
      <c r="M351" s="29">
        <f>VLOOKUP(VLOOKUP($B351, BTS!$E$2:$F$58, 2, FALSE), Transpose_Avg_q4er_dw!$O$1:$AA$52, 11,FALSE )</f>
        <v>5.9523809523809521E-3</v>
      </c>
      <c r="N351" s="29">
        <f>VLOOKUP(VLOOKUP($B351, BTS!$E$2:$F$58, 2, FALSE), Transpose_Avg_q4er_dw!$O$1:$AA$52, 12,FALSE )</f>
        <v>1.5945661254585741E-2</v>
      </c>
      <c r="O351" s="111">
        <f>VLOOKUP(VLOOKUP($B351, BTS!$E$2:$F$58, 2, FALSE), Transpose_Avg_q4er_dw!$O$1:$AA$52, 13,FALSE )</f>
        <v>3.3783783783783786E-3</v>
      </c>
    </row>
    <row r="352" spans="2:15" ht="15.75" hidden="1" outlineLevel="1" thickBot="1" x14ac:dyDescent="0.3">
      <c r="B352" s="32" t="s">
        <v>150</v>
      </c>
      <c r="C352" s="175">
        <f>VLOOKUP(VLOOKUP($B352,VName,2,FALSE), Regression_q4er_dw!$J$7:$K$49, 2,FALSE)</f>
        <v>1.405</v>
      </c>
      <c r="D352" s="29">
        <f>VLOOKUP(VLOOKUP($B352, BTS!$E$2:$F$58, 2, FALSE), Transpose_Avg_q4er_dw!$O$1:$AA$52, 2,FALSE )</f>
        <v>8.621999999999996E-3</v>
      </c>
      <c r="E352" s="29">
        <f>VLOOKUP(VLOOKUP($B352, BTS!$E$2:$F$58, 2, FALSE), Transpose_Avg_q4er_dw!$O$1:$AA$52, 3,FALSE )</f>
        <v>4.1754999999999987E-3</v>
      </c>
      <c r="F352" s="29">
        <f>VLOOKUP(VLOOKUP($B352, BTS!$E$2:$F$58, 2, FALSE), Transpose_Avg_q4er_dw!$O$1:$AA$52, 4,FALSE )</f>
        <v>6.9504999999999992E-3</v>
      </c>
      <c r="G352" s="29">
        <f>VLOOKUP(VLOOKUP($B352, BTS!$E$2:$F$58, 2, FALSE), Transpose_Avg_q4er_dw!$O$1:$AA$52, 5,FALSE )</f>
        <v>1.3741249999999997E-2</v>
      </c>
      <c r="H352" s="29">
        <f>VLOOKUP(VLOOKUP($B352, BTS!$E$2:$F$58, 2, FALSE), Transpose_Avg_q4er_dw!$O$1:$AA$52, 6,FALSE )</f>
        <v>5.4307500000000059E-3</v>
      </c>
      <c r="I352" s="29">
        <f>VLOOKUP(VLOOKUP($B352, BTS!$E$2:$F$58, 2, FALSE), Transpose_Avg_q4er_dw!$O$1:$AA$52, 7,FALSE )</f>
        <v>1.2082000000000006E-2</v>
      </c>
      <c r="J352" s="29">
        <f>VLOOKUP(VLOOKUP($B352, BTS!$E$2:$F$58, 2, FALSE), Transpose_Avg_q4er_dw!$O$1:$AA$52, 8,FALSE )</f>
        <v>1.2649000000000001E-2</v>
      </c>
      <c r="K352" s="29">
        <f>VLOOKUP(VLOOKUP($B352, BTS!$E$2:$F$58, 2, FALSE), Transpose_Avg_q4er_dw!$O$1:$AA$52, 9,FALSE )</f>
        <v>9.8302500000000004E-3</v>
      </c>
      <c r="L352" s="29">
        <f>VLOOKUP(VLOOKUP($B352, BTS!$E$2:$F$58, 2, FALSE), Transpose_Avg_q4er_dw!$O$1:$AA$52, 10,FALSE )</f>
        <v>9.8897499999999992E-3</v>
      </c>
      <c r="M352" s="29">
        <f>VLOOKUP(VLOOKUP($B352, BTS!$E$2:$F$58, 2, FALSE), Transpose_Avg_q4er_dw!$O$1:$AA$52, 11,FALSE )</f>
        <v>5.016750000000003E-3</v>
      </c>
      <c r="N352" s="29">
        <f>VLOOKUP(VLOOKUP($B352, BTS!$E$2:$F$58, 2, FALSE), Transpose_Avg_q4er_dw!$O$1:$AA$52, 12,FALSE )</f>
        <v>1.369250000000001E-2</v>
      </c>
      <c r="O352" s="111">
        <f>VLOOKUP(VLOOKUP($B352, BTS!$E$2:$F$58, 2, FALSE), Transpose_Avg_q4er_dw!$O$1:$AA$52, 13,FALSE )</f>
        <v>1.1392499999999994E-3</v>
      </c>
    </row>
    <row r="353" spans="1:15" ht="15.75" hidden="1" outlineLevel="1" thickBot="1" x14ac:dyDescent="0.3">
      <c r="B353" s="30" t="s">
        <v>151</v>
      </c>
      <c r="C353" s="175">
        <f>VLOOKUP(VLOOKUP($B353,VName,2,FALSE), Regression_q4er_dw!$J$7:$K$49, 2,FALSE)</f>
        <v>-1.569</v>
      </c>
      <c r="D353" s="29">
        <f>VLOOKUP(VLOOKUP($B353, BTS!$E$2:$F$58, 2, FALSE), Transpose_Avg_q4er_dw!$O$1:$AA$52, 2,FALSE )</f>
        <v>6.0266749999999966E-2</v>
      </c>
      <c r="E353" s="29">
        <f>VLOOKUP(VLOOKUP($B353, BTS!$E$2:$F$58, 2, FALSE), Transpose_Avg_q4er_dw!$O$1:$AA$52, 3,FALSE )</f>
        <v>3.7315749999999995E-2</v>
      </c>
      <c r="F353" s="29">
        <f>VLOOKUP(VLOOKUP($B353, BTS!$E$2:$F$58, 2, FALSE), Transpose_Avg_q4er_dw!$O$1:$AA$52, 4,FALSE )</f>
        <v>4.7725999999999977E-2</v>
      </c>
      <c r="G353" s="29">
        <f>VLOOKUP(VLOOKUP($B353, BTS!$E$2:$F$58, 2, FALSE), Transpose_Avg_q4er_dw!$O$1:$AA$52, 5,FALSE )</f>
        <v>4.0865250000000033E-2</v>
      </c>
      <c r="H353" s="29">
        <f>VLOOKUP(VLOOKUP($B353, BTS!$E$2:$F$58, 2, FALSE), Transpose_Avg_q4er_dw!$O$1:$AA$52, 6,FALSE )</f>
        <v>5.8230499999999977E-2</v>
      </c>
      <c r="I353" s="29">
        <f>VLOOKUP(VLOOKUP($B353, BTS!$E$2:$F$58, 2, FALSE), Transpose_Avg_q4er_dw!$O$1:$AA$52, 7,FALSE )</f>
        <v>4.2987249999999977E-2</v>
      </c>
      <c r="J353" s="29">
        <f>VLOOKUP(VLOOKUP($B353, BTS!$E$2:$F$58, 2, FALSE), Transpose_Avg_q4er_dw!$O$1:$AA$52, 8,FALSE )</f>
        <v>4.8167000000000001E-2</v>
      </c>
      <c r="K353" s="29">
        <f>VLOOKUP(VLOOKUP($B353, BTS!$E$2:$F$58, 2, FALSE), Transpose_Avg_q4er_dw!$O$1:$AA$52, 9,FALSE )</f>
        <v>5.388699999999999E-2</v>
      </c>
      <c r="L353" s="29">
        <f>VLOOKUP(VLOOKUP($B353, BTS!$E$2:$F$58, 2, FALSE), Transpose_Avg_q4er_dw!$O$1:$AA$52, 10,FALSE )</f>
        <v>3.8873250000000005E-2</v>
      </c>
      <c r="M353" s="29">
        <f>VLOOKUP(VLOOKUP($B353, BTS!$E$2:$F$58, 2, FALSE), Transpose_Avg_q4er_dw!$O$1:$AA$52, 11,FALSE )</f>
        <v>4.8994999999999983E-2</v>
      </c>
      <c r="N353" s="29">
        <f>VLOOKUP(VLOOKUP($B353, BTS!$E$2:$F$58, 2, FALSE), Transpose_Avg_q4er_dw!$O$1:$AA$52, 12,FALSE )</f>
        <v>5.2355750000000013E-2</v>
      </c>
      <c r="O353" s="111">
        <f>VLOOKUP(VLOOKUP($B353, BTS!$E$2:$F$58, 2, FALSE), Transpose_Avg_q4er_dw!$O$1:$AA$52, 13,FALSE )</f>
        <v>5.1576250000000004E-2</v>
      </c>
    </row>
    <row r="354" spans="1:15" ht="15.75" hidden="1" outlineLevel="1" thickBot="1" x14ac:dyDescent="0.3">
      <c r="B354" s="30" t="s">
        <v>152</v>
      </c>
      <c r="C354" s="175">
        <f>VLOOKUP(VLOOKUP($B354,VName,2,FALSE), Regression_q4er_dw!$J$7:$K$49, 2,FALSE)</f>
        <v>9.1300000000000006E-2</v>
      </c>
      <c r="D354" s="29">
        <f>VLOOKUP(VLOOKUP($B354, BTS!$E$2:$F$58, 2, FALSE), Transpose_Avg_q4er_dw!$O$1:$AA$52, 2,FALSE )</f>
        <v>0.14029049999999996</v>
      </c>
      <c r="E354" s="29">
        <f>VLOOKUP(VLOOKUP($B354, BTS!$E$2:$F$58, 2, FALSE), Transpose_Avg_q4er_dw!$O$1:$AA$52, 3,FALSE )</f>
        <v>0.34453150000000016</v>
      </c>
      <c r="F354" s="29">
        <f>VLOOKUP(VLOOKUP($B354, BTS!$E$2:$F$58, 2, FALSE), Transpose_Avg_q4er_dw!$O$1:$AA$52, 4,FALSE )</f>
        <v>0.24089599999999994</v>
      </c>
      <c r="G354" s="29">
        <f>VLOOKUP(VLOOKUP($B354, BTS!$E$2:$F$58, 2, FALSE), Transpose_Avg_q4er_dw!$O$1:$AA$52, 5,FALSE )</f>
        <v>0.25471350000000004</v>
      </c>
      <c r="H354" s="29">
        <f>VLOOKUP(VLOOKUP($B354, BTS!$E$2:$F$58, 2, FALSE), Transpose_Avg_q4er_dw!$O$1:$AA$52, 6,FALSE )</f>
        <v>8.7683750000000005E-2</v>
      </c>
      <c r="I354" s="29">
        <f>VLOOKUP(VLOOKUP($B354, BTS!$E$2:$F$58, 2, FALSE), Transpose_Avg_q4er_dw!$O$1:$AA$52, 7,FALSE )</f>
        <v>0.16888425000000015</v>
      </c>
      <c r="J354" s="29">
        <f>VLOOKUP(VLOOKUP($B354, BTS!$E$2:$F$58, 2, FALSE), Transpose_Avg_q4er_dw!$O$1:$AA$52, 8,FALSE )</f>
        <v>0.14696275</v>
      </c>
      <c r="K354" s="29">
        <f>VLOOKUP(VLOOKUP($B354, BTS!$E$2:$F$58, 2, FALSE), Transpose_Avg_q4er_dw!$O$1:$AA$52, 9,FALSE )</f>
        <v>0.1537695</v>
      </c>
      <c r="L354" s="29">
        <f>VLOOKUP(VLOOKUP($B354, BTS!$E$2:$F$58, 2, FALSE), Transpose_Avg_q4er_dw!$O$1:$AA$52, 10,FALSE )</f>
        <v>0.29455899999999996</v>
      </c>
      <c r="M354" s="29">
        <f>VLOOKUP(VLOOKUP($B354, BTS!$E$2:$F$58, 2, FALSE), Transpose_Avg_q4er_dw!$O$1:$AA$52, 11,FALSE )</f>
        <v>0.17426849999999997</v>
      </c>
      <c r="N354" s="29">
        <f>VLOOKUP(VLOOKUP($B354, BTS!$E$2:$F$58, 2, FALSE), Transpose_Avg_q4er_dw!$O$1:$AA$52, 12,FALSE )</f>
        <v>0.20817249999999998</v>
      </c>
      <c r="O354" s="111">
        <f>VLOOKUP(VLOOKUP($B354, BTS!$E$2:$F$58, 2, FALSE), Transpose_Avg_q4er_dw!$O$1:$AA$52, 13,FALSE )</f>
        <v>8.9435250000000049E-2</v>
      </c>
    </row>
    <row r="355" spans="1:15" ht="15.75" hidden="1" outlineLevel="1" thickBot="1" x14ac:dyDescent="0.3">
      <c r="B355" s="30" t="s">
        <v>153</v>
      </c>
      <c r="C355" s="175">
        <f>VLOOKUP(VLOOKUP($B355,VName,2,FALSE), Regression_q4er_dw!$J$7:$K$49, 2,FALSE)</f>
        <v>-0.497</v>
      </c>
      <c r="D355" s="29">
        <f>VLOOKUP(VLOOKUP($B355, BTS!$E$2:$F$58, 2, FALSE), Transpose_Avg_q4er_dw!$O$1:$AA$52, 2,FALSE )</f>
        <v>8.5197500000000013E-3</v>
      </c>
      <c r="E355" s="29">
        <f>VLOOKUP(VLOOKUP($B355, BTS!$E$2:$F$58, 2, FALSE), Transpose_Avg_q4er_dw!$O$1:$AA$52, 3,FALSE )</f>
        <v>7.9154999999999989E-3</v>
      </c>
      <c r="F355" s="29">
        <f>VLOOKUP(VLOOKUP($B355, BTS!$E$2:$F$58, 2, FALSE), Transpose_Avg_q4er_dw!$O$1:$AA$52, 4,FALSE )</f>
        <v>1.1279499999999998E-2</v>
      </c>
      <c r="G355" s="29">
        <f>VLOOKUP(VLOOKUP($B355, BTS!$E$2:$F$58, 2, FALSE), Transpose_Avg_q4er_dw!$O$1:$AA$52, 5,FALSE )</f>
        <v>8.4819999999999982E-3</v>
      </c>
      <c r="H355" s="29">
        <f>VLOOKUP(VLOOKUP($B355, BTS!$E$2:$F$58, 2, FALSE), Transpose_Avg_q4er_dw!$O$1:$AA$52, 6,FALSE )</f>
        <v>8.8637500000000018E-3</v>
      </c>
      <c r="I355" s="29">
        <f>VLOOKUP(VLOOKUP($B355, BTS!$E$2:$F$58, 2, FALSE), Transpose_Avg_q4er_dw!$O$1:$AA$52, 7,FALSE )</f>
        <v>8.5407499999999963E-3</v>
      </c>
      <c r="J355" s="29">
        <f>VLOOKUP(VLOOKUP($B355, BTS!$E$2:$F$58, 2, FALSE), Transpose_Avg_q4er_dw!$O$1:$AA$52, 8,FALSE )</f>
        <v>9.6229999999999996E-3</v>
      </c>
      <c r="K355" s="29">
        <f>VLOOKUP(VLOOKUP($B355, BTS!$E$2:$F$58, 2, FALSE), Transpose_Avg_q4er_dw!$O$1:$AA$52, 9,FALSE )</f>
        <v>1.1029250000000001E-2</v>
      </c>
      <c r="L355" s="29">
        <f>VLOOKUP(VLOOKUP($B355, BTS!$E$2:$F$58, 2, FALSE), Transpose_Avg_q4er_dw!$O$1:$AA$52, 10,FALSE )</f>
        <v>6.5762499999999996E-3</v>
      </c>
      <c r="M355" s="29">
        <f>VLOOKUP(VLOOKUP($B355, BTS!$E$2:$F$58, 2, FALSE), Transpose_Avg_q4er_dw!$O$1:$AA$52, 11,FALSE )</f>
        <v>5.5145000000000003E-3</v>
      </c>
      <c r="N355" s="29">
        <f>VLOOKUP(VLOOKUP($B355, BTS!$E$2:$F$58, 2, FALSE), Transpose_Avg_q4er_dw!$O$1:$AA$52, 12,FALSE )</f>
        <v>1.0127249999999994E-2</v>
      </c>
      <c r="O355" s="111">
        <f>VLOOKUP(VLOOKUP($B355, BTS!$E$2:$F$58, 2, FALSE), Transpose_Avg_q4er_dw!$O$1:$AA$52, 13,FALSE )</f>
        <v>1.4683750000000002E-2</v>
      </c>
    </row>
    <row r="356" spans="1:15" ht="15.75" hidden="1" outlineLevel="1" thickBot="1" x14ac:dyDescent="0.3">
      <c r="B356" s="30" t="s">
        <v>154</v>
      </c>
      <c r="C356" s="175">
        <f>VLOOKUP(VLOOKUP($B356,VName,2,FALSE), Regression_q4er_dw!$J$7:$K$49, 2,FALSE)</f>
        <v>9.7360000000000007</v>
      </c>
      <c r="D356" s="29">
        <f>VLOOKUP(VLOOKUP($B356, BTS!$E$2:$F$58, 2, FALSE), Transpose_Avg_q4er_dw!$O$1:$AA$52, 2,FALSE )</f>
        <v>3.3658250000000001E-2</v>
      </c>
      <c r="E356" s="29">
        <f>VLOOKUP(VLOOKUP($B356, BTS!$E$2:$F$58, 2, FALSE), Transpose_Avg_q4er_dw!$O$1:$AA$52, 3,FALSE )</f>
        <v>2.9975000000000002E-2</v>
      </c>
      <c r="F356" s="29">
        <f>VLOOKUP(VLOOKUP($B356, BTS!$E$2:$F$58, 2, FALSE), Transpose_Avg_q4er_dw!$O$1:$AA$52, 4,FALSE )</f>
        <v>4.3834249999999998E-2</v>
      </c>
      <c r="G356" s="29">
        <f>VLOOKUP(VLOOKUP($B356, BTS!$E$2:$F$58, 2, FALSE), Transpose_Avg_q4er_dw!$O$1:$AA$52, 5,FALSE )</f>
        <v>3.2299749999999995E-2</v>
      </c>
      <c r="H356" s="29">
        <f>VLOOKUP(VLOOKUP($B356, BTS!$E$2:$F$58, 2, FALSE), Transpose_Avg_q4er_dw!$O$1:$AA$52, 6,FALSE )</f>
        <v>6.6449749999999932E-2</v>
      </c>
      <c r="I356" s="29">
        <f>VLOOKUP(VLOOKUP($B356, BTS!$E$2:$F$58, 2, FALSE), Transpose_Avg_q4er_dw!$O$1:$AA$52, 7,FALSE )</f>
        <v>3.7172499999999983E-2</v>
      </c>
      <c r="J356" s="29">
        <f>VLOOKUP(VLOOKUP($B356, BTS!$E$2:$F$58, 2, FALSE), Transpose_Avg_q4er_dw!$O$1:$AA$52, 8,FALSE )</f>
        <v>3.6638749999999998E-2</v>
      </c>
      <c r="K356" s="29">
        <f>VLOOKUP(VLOOKUP($B356, BTS!$E$2:$F$58, 2, FALSE), Transpose_Avg_q4er_dw!$O$1:$AA$52, 9,FALSE )</f>
        <v>3.3604000000000002E-2</v>
      </c>
      <c r="L356" s="29">
        <f>VLOOKUP(VLOOKUP($B356, BTS!$E$2:$F$58, 2, FALSE), Transpose_Avg_q4er_dw!$O$1:$AA$52, 10,FALSE )</f>
        <v>2.6476E-2</v>
      </c>
      <c r="M356" s="29">
        <f>VLOOKUP(VLOOKUP($B356, BTS!$E$2:$F$58, 2, FALSE), Transpose_Avg_q4er_dw!$O$1:$AA$52, 11,FALSE )</f>
        <v>4.0667000000000023E-2</v>
      </c>
      <c r="N356" s="29">
        <f>VLOOKUP(VLOOKUP($B356, BTS!$E$2:$F$58, 2, FALSE), Transpose_Avg_q4er_dw!$O$1:$AA$52, 12,FALSE )</f>
        <v>3.1955999999999998E-2</v>
      </c>
      <c r="O356" s="111">
        <f>VLOOKUP(VLOOKUP($B356, BTS!$E$2:$F$58, 2, FALSE), Transpose_Avg_q4er_dw!$O$1:$AA$52, 13,FALSE )</f>
        <v>6.141700000000002E-2</v>
      </c>
    </row>
    <row r="357" spans="1:15" ht="15.75" hidden="1" outlineLevel="1" thickBot="1" x14ac:dyDescent="0.3">
      <c r="B357" s="30" t="s">
        <v>155</v>
      </c>
      <c r="C357" s="175">
        <f>VLOOKUP(VLOOKUP($B357,VName,2,FALSE), Regression_q4er_dw!$J$7:$K$49, 2,FALSE)</f>
        <v>2.573</v>
      </c>
      <c r="D357" s="29">
        <f>VLOOKUP(VLOOKUP($B357, BTS!$E$2:$F$58, 2, FALSE), Transpose_Avg_q4er_dw!$O$1:$AA$52, 2,FALSE )</f>
        <v>8.8538000000000006E-2</v>
      </c>
      <c r="E357" s="29">
        <f>VLOOKUP(VLOOKUP($B357, BTS!$E$2:$F$58, 2, FALSE), Transpose_Avg_q4er_dw!$O$1:$AA$52, 3,FALSE )</f>
        <v>8.1332249999999981E-2</v>
      </c>
      <c r="F357" s="29">
        <f>VLOOKUP(VLOOKUP($B357, BTS!$E$2:$F$58, 2, FALSE), Transpose_Avg_q4er_dw!$O$1:$AA$52, 4,FALSE )</f>
        <v>8.3191000000000001E-2</v>
      </c>
      <c r="G357" s="29">
        <f>VLOOKUP(VLOOKUP($B357, BTS!$E$2:$F$58, 2, FALSE), Transpose_Avg_q4er_dw!$O$1:$AA$52, 5,FALSE )</f>
        <v>6.2223250000000008E-2</v>
      </c>
      <c r="H357" s="29">
        <f>VLOOKUP(VLOOKUP($B357, BTS!$E$2:$F$58, 2, FALSE), Transpose_Avg_q4er_dw!$O$1:$AA$52, 6,FALSE )</f>
        <v>0.13081224999999991</v>
      </c>
      <c r="I357" s="29">
        <f>VLOOKUP(VLOOKUP($B357, BTS!$E$2:$F$58, 2, FALSE), Transpose_Avg_q4er_dw!$O$1:$AA$52, 7,FALSE )</f>
        <v>7.4361500000000053E-2</v>
      </c>
      <c r="J357" s="29">
        <f>VLOOKUP(VLOOKUP($B357, BTS!$E$2:$F$58, 2, FALSE), Transpose_Avg_q4er_dw!$O$1:$AA$52, 8,FALSE )</f>
        <v>5.7516999999999999E-2</v>
      </c>
      <c r="K357" s="29">
        <f>VLOOKUP(VLOOKUP($B357, BTS!$E$2:$F$58, 2, FALSE), Transpose_Avg_q4er_dw!$O$1:$AA$52, 9,FALSE )</f>
        <v>7.6304749999999991E-2</v>
      </c>
      <c r="L357" s="29">
        <f>VLOOKUP(VLOOKUP($B357, BTS!$E$2:$F$58, 2, FALSE), Transpose_Avg_q4er_dw!$O$1:$AA$52, 10,FALSE )</f>
        <v>8.7634749999999983E-2</v>
      </c>
      <c r="M357" s="29">
        <f>VLOOKUP(VLOOKUP($B357, BTS!$E$2:$F$58, 2, FALSE), Transpose_Avg_q4er_dw!$O$1:$AA$52, 11,FALSE )</f>
        <v>7.6991749999999998E-2</v>
      </c>
      <c r="N357" s="29">
        <f>VLOOKUP(VLOOKUP($B357, BTS!$E$2:$F$58, 2, FALSE), Transpose_Avg_q4er_dw!$O$1:$AA$52, 12,FALSE )</f>
        <v>9.9497500000000016E-2</v>
      </c>
      <c r="O357" s="111">
        <f>VLOOKUP(VLOOKUP($B357, BTS!$E$2:$F$58, 2, FALSE), Transpose_Avg_q4er_dw!$O$1:$AA$52, 13,FALSE )</f>
        <v>0.1781855</v>
      </c>
    </row>
    <row r="358" spans="1:15" ht="15.75" hidden="1" outlineLevel="1" thickBot="1" x14ac:dyDescent="0.3">
      <c r="B358" s="30" t="s">
        <v>156</v>
      </c>
      <c r="C358" s="175">
        <f>VLOOKUP(VLOOKUP($B358,VName,2,FALSE), Regression_q4er_dw!$J$7:$K$49, 2,FALSE)</f>
        <v>-0.67</v>
      </c>
      <c r="D358" s="29">
        <f>VLOOKUP(VLOOKUP($B358, BTS!$E$2:$F$58, 2, FALSE), Transpose_Avg_q4er_dw!$O$1:$AA$52, 2,FALSE )</f>
        <v>0.23938975000000001</v>
      </c>
      <c r="E358" s="29">
        <f>VLOOKUP(VLOOKUP($B358, BTS!$E$2:$F$58, 2, FALSE), Transpose_Avg_q4er_dw!$O$1:$AA$52, 3,FALSE )</f>
        <v>0.19932700000000006</v>
      </c>
      <c r="F358" s="29">
        <f>VLOOKUP(VLOOKUP($B358, BTS!$E$2:$F$58, 2, FALSE), Transpose_Avg_q4er_dw!$O$1:$AA$52, 4,FALSE )</f>
        <v>0.22577700000000009</v>
      </c>
      <c r="G358" s="29">
        <f>VLOOKUP(VLOOKUP($B358, BTS!$E$2:$F$58, 2, FALSE), Transpose_Avg_q4er_dw!$O$1:$AA$52, 5,FALSE )</f>
        <v>0.24602275000000007</v>
      </c>
      <c r="H358" s="29">
        <f>VLOOKUP(VLOOKUP($B358, BTS!$E$2:$F$58, 2, FALSE), Transpose_Avg_q4er_dw!$O$1:$AA$52, 6,FALSE )</f>
        <v>0.19053749999999997</v>
      </c>
      <c r="I358" s="29">
        <f>VLOOKUP(VLOOKUP($B358, BTS!$E$2:$F$58, 2, FALSE), Transpose_Avg_q4er_dw!$O$1:$AA$52, 7,FALSE )</f>
        <v>0.29740975000000025</v>
      </c>
      <c r="J358" s="29">
        <f>VLOOKUP(VLOOKUP($B358, BTS!$E$2:$F$58, 2, FALSE), Transpose_Avg_q4er_dw!$O$1:$AA$52, 8,FALSE )</f>
        <v>0.27215075</v>
      </c>
      <c r="K358" s="29">
        <f>VLOOKUP(VLOOKUP($B358, BTS!$E$2:$F$58, 2, FALSE), Transpose_Avg_q4er_dw!$O$1:$AA$52, 9,FALSE )</f>
        <v>0.28342974999999998</v>
      </c>
      <c r="L358" s="29">
        <f>VLOOKUP(VLOOKUP($B358, BTS!$E$2:$F$58, 2, FALSE), Transpose_Avg_q4er_dw!$O$1:$AA$52, 10,FALSE )</f>
        <v>0.18465075</v>
      </c>
      <c r="M358" s="29">
        <f>VLOOKUP(VLOOKUP($B358, BTS!$E$2:$F$58, 2, FALSE), Transpose_Avg_q4er_dw!$O$1:$AA$52, 11,FALSE )</f>
        <v>0.20806899999999995</v>
      </c>
      <c r="N358" s="29">
        <f>VLOOKUP(VLOOKUP($B358, BTS!$E$2:$F$58, 2, FALSE), Transpose_Avg_q4er_dw!$O$1:$AA$52, 12,FALSE )</f>
        <v>0.22614525000000002</v>
      </c>
      <c r="O358" s="111">
        <f>VLOOKUP(VLOOKUP($B358, BTS!$E$2:$F$58, 2, FALSE), Transpose_Avg_q4er_dw!$O$1:$AA$52, 13,FALSE )</f>
        <v>0.24291225000000008</v>
      </c>
    </row>
    <row r="359" spans="1:15" ht="15.75" hidden="1" outlineLevel="1" thickBot="1" x14ac:dyDescent="0.3">
      <c r="B359" s="30" t="s">
        <v>157</v>
      </c>
      <c r="C359" s="175">
        <f>VLOOKUP(VLOOKUP($B359,VName,2,FALSE), Regression_q4er_dw!$J$7:$K$49, 2,FALSE)</f>
        <v>2.5510000000000002</v>
      </c>
      <c r="D359" s="29">
        <f>VLOOKUP(VLOOKUP($B359, BTS!$E$2:$F$58, 2, FALSE), Transpose_Avg_q4er_dw!$O$1:$AA$52, 2,FALSE )</f>
        <v>0.12085849999999995</v>
      </c>
      <c r="E359" s="29">
        <f>VLOOKUP(VLOOKUP($B359, BTS!$E$2:$F$58, 2, FALSE), Transpose_Avg_q4er_dw!$O$1:$AA$52, 3,FALSE )</f>
        <v>7.4851000000000001E-2</v>
      </c>
      <c r="F359" s="29">
        <f>VLOOKUP(VLOOKUP($B359, BTS!$E$2:$F$58, 2, FALSE), Transpose_Avg_q4er_dw!$O$1:$AA$52, 4,FALSE )</f>
        <v>8.9309749999999993E-2</v>
      </c>
      <c r="G359" s="29">
        <f>VLOOKUP(VLOOKUP($B359, BTS!$E$2:$F$58, 2, FALSE), Transpose_Avg_q4er_dw!$O$1:$AA$52, 5,FALSE )</f>
        <v>9.9341499999999971E-2</v>
      </c>
      <c r="H359" s="29">
        <f>VLOOKUP(VLOOKUP($B359, BTS!$E$2:$F$58, 2, FALSE), Transpose_Avg_q4er_dw!$O$1:$AA$52, 6,FALSE )</f>
        <v>0.11240724999999999</v>
      </c>
      <c r="I359" s="29">
        <f>VLOOKUP(VLOOKUP($B359, BTS!$E$2:$F$58, 2, FALSE), Transpose_Avg_q4er_dw!$O$1:$AA$52, 7,FALSE )</f>
        <v>0.10076025000000001</v>
      </c>
      <c r="J359" s="29">
        <f>VLOOKUP(VLOOKUP($B359, BTS!$E$2:$F$58, 2, FALSE), Transpose_Avg_q4er_dw!$O$1:$AA$52, 8,FALSE )</f>
        <v>0.10634974999999999</v>
      </c>
      <c r="K359" s="29">
        <f>VLOOKUP(VLOOKUP($B359, BTS!$E$2:$F$58, 2, FALSE), Transpose_Avg_q4er_dw!$O$1:$AA$52, 9,FALSE )</f>
        <v>0.11599625000000002</v>
      </c>
      <c r="L359" s="29">
        <f>VLOOKUP(VLOOKUP($B359, BTS!$E$2:$F$58, 2, FALSE), Transpose_Avg_q4er_dw!$O$1:$AA$52, 10,FALSE )</f>
        <v>9.5091499999999995E-2</v>
      </c>
      <c r="M359" s="29">
        <f>VLOOKUP(VLOOKUP($B359, BTS!$E$2:$F$58, 2, FALSE), Transpose_Avg_q4er_dw!$O$1:$AA$52, 11,FALSE )</f>
        <v>0.11319024999999996</v>
      </c>
      <c r="N359" s="29">
        <f>VLOOKUP(VLOOKUP($B359, BTS!$E$2:$F$58, 2, FALSE), Transpose_Avg_q4er_dw!$O$1:$AA$52, 12,FALSE )</f>
        <v>9.1916750000000019E-2</v>
      </c>
      <c r="O359" s="111">
        <f>VLOOKUP(VLOOKUP($B359, BTS!$E$2:$F$58, 2, FALSE), Transpose_Avg_q4er_dw!$O$1:$AA$52, 13,FALSE )</f>
        <v>8.1829500000000013E-2</v>
      </c>
    </row>
    <row r="360" spans="1:15" ht="15.75" hidden="1" outlineLevel="1" thickBot="1" x14ac:dyDescent="0.3">
      <c r="B360" s="30" t="s">
        <v>158</v>
      </c>
      <c r="C360" s="175">
        <f>VLOOKUP(VLOOKUP($B360,VName,2,FALSE), Regression_q4er_dw!$J$7:$K$49, 2,FALSE)</f>
        <v>-8.2739999999999991</v>
      </c>
      <c r="D360" s="29">
        <f>VLOOKUP(VLOOKUP($B360, BTS!$E$2:$F$58, 2, FALSE), Transpose_Avg_q4er_dw!$O$1:$AA$52, 2,FALSE )</f>
        <v>3.6120249999999993E-2</v>
      </c>
      <c r="E360" s="29">
        <f>VLOOKUP(VLOOKUP($B360, BTS!$E$2:$F$58, 2, FALSE), Transpose_Avg_q4er_dw!$O$1:$AA$52, 3,FALSE )</f>
        <v>2.5002250000000024E-2</v>
      </c>
      <c r="F360" s="29">
        <f>VLOOKUP(VLOOKUP($B360, BTS!$E$2:$F$58, 2, FALSE), Transpose_Avg_q4er_dw!$O$1:$AA$52, 4,FALSE )</f>
        <v>2.9458000000000002E-2</v>
      </c>
      <c r="G360" s="29">
        <f>VLOOKUP(VLOOKUP($B360, BTS!$E$2:$F$58, 2, FALSE), Transpose_Avg_q4er_dw!$O$1:$AA$52, 5,FALSE )</f>
        <v>2.6723750000000001E-2</v>
      </c>
      <c r="H360" s="29">
        <f>VLOOKUP(VLOOKUP($B360, BTS!$E$2:$F$58, 2, FALSE), Transpose_Avg_q4er_dw!$O$1:$AA$52, 6,FALSE )</f>
        <v>2.6696499999999995E-2</v>
      </c>
      <c r="I360" s="29">
        <f>VLOOKUP(VLOOKUP($B360, BTS!$E$2:$F$58, 2, FALSE), Transpose_Avg_q4er_dw!$O$1:$AA$52, 7,FALSE )</f>
        <v>2.6220499999999997E-2</v>
      </c>
      <c r="J360" s="29">
        <f>VLOOKUP(VLOOKUP($B360, BTS!$E$2:$F$58, 2, FALSE), Transpose_Avg_q4er_dw!$O$1:$AA$52, 8,FALSE )</f>
        <v>2.6315249999999998E-2</v>
      </c>
      <c r="K360" s="29">
        <f>VLOOKUP(VLOOKUP($B360, BTS!$E$2:$F$58, 2, FALSE), Transpose_Avg_q4er_dw!$O$1:$AA$52, 9,FALSE )</f>
        <v>2.4347000000000001E-2</v>
      </c>
      <c r="L360" s="29">
        <f>VLOOKUP(VLOOKUP($B360, BTS!$E$2:$F$58, 2, FALSE), Transpose_Avg_q4er_dw!$O$1:$AA$52, 10,FALSE )</f>
        <v>1.9802750000000001E-2</v>
      </c>
      <c r="M360" s="29">
        <f>VLOOKUP(VLOOKUP($B360, BTS!$E$2:$F$58, 2, FALSE), Transpose_Avg_q4er_dw!$O$1:$AA$52, 11,FALSE )</f>
        <v>2.281225000000001E-2</v>
      </c>
      <c r="N360" s="29">
        <f>VLOOKUP(VLOOKUP($B360, BTS!$E$2:$F$58, 2, FALSE), Transpose_Avg_q4er_dw!$O$1:$AA$52, 12,FALSE )</f>
        <v>2.8008749999999992E-2</v>
      </c>
      <c r="O360" s="111">
        <f>VLOOKUP(VLOOKUP($B360, BTS!$E$2:$F$58, 2, FALSE), Transpose_Avg_q4er_dw!$O$1:$AA$52, 13,FALSE )</f>
        <v>3.1417500000000015E-2</v>
      </c>
    </row>
    <row r="361" spans="1:15" ht="15.75" hidden="1" outlineLevel="1" thickBot="1" x14ac:dyDescent="0.3">
      <c r="B361" s="56" t="s">
        <v>159</v>
      </c>
      <c r="C361" s="175">
        <f>VLOOKUP(VLOOKUP($B361,VName,2,FALSE), Regression_q4er_dw!$J$7:$K$49, 2,FALSE)</f>
        <v>0.3</v>
      </c>
      <c r="D361" s="29">
        <f>VLOOKUP(VLOOKUP($B361, BTS!$E$2:$F$58, 2, FALSE), Transpose_Avg_q4er_dw!$O$1:$AA$52, 2,FALSE )</f>
        <v>0.21667925000000005</v>
      </c>
      <c r="E361" s="29">
        <f>VLOOKUP(VLOOKUP($B361, BTS!$E$2:$F$58, 2, FALSE), Transpose_Avg_q4er_dw!$O$1:$AA$52, 3,FALSE )</f>
        <v>0.16783674999999995</v>
      </c>
      <c r="F361" s="29">
        <f>VLOOKUP(VLOOKUP($B361, BTS!$E$2:$F$58, 2, FALSE), Transpose_Avg_q4er_dw!$O$1:$AA$52, 4,FALSE )</f>
        <v>0.20067750000000006</v>
      </c>
      <c r="G361" s="29">
        <f>VLOOKUP(VLOOKUP($B361, BTS!$E$2:$F$58, 2, FALSE), Transpose_Avg_q4er_dw!$O$1:$AA$52, 5,FALSE )</f>
        <v>0.16894324999999999</v>
      </c>
      <c r="H361" s="29">
        <f>VLOOKUP(VLOOKUP($B361, BTS!$E$2:$F$58, 2, FALSE), Transpose_Avg_q4er_dw!$O$1:$AA$52, 6,FALSE )</f>
        <v>0.27542525000000001</v>
      </c>
      <c r="I361" s="29">
        <f>VLOOKUP(VLOOKUP($B361, BTS!$E$2:$F$58, 2, FALSE), Transpose_Avg_q4er_dw!$O$1:$AA$52, 7,FALSE )</f>
        <v>0.18573025000000007</v>
      </c>
      <c r="J361" s="29">
        <f>VLOOKUP(VLOOKUP($B361, BTS!$E$2:$F$58, 2, FALSE), Transpose_Avg_q4er_dw!$O$1:$AA$52, 8,FALSE )</f>
        <v>0.21021325000000002</v>
      </c>
      <c r="K361" s="29">
        <f>VLOOKUP(VLOOKUP($B361, BTS!$E$2:$F$58, 2, FALSE), Transpose_Avg_q4er_dw!$O$1:$AA$52, 9,FALSE )</f>
        <v>0.15693474999999998</v>
      </c>
      <c r="L361" s="29">
        <f>VLOOKUP(VLOOKUP($B361, BTS!$E$2:$F$58, 2, FALSE), Transpose_Avg_q4er_dw!$O$1:$AA$52, 10,FALSE )</f>
        <v>0.19456925</v>
      </c>
      <c r="M361" s="29">
        <f>VLOOKUP(VLOOKUP($B361, BTS!$E$2:$F$58, 2, FALSE), Transpose_Avg_q4er_dw!$O$1:$AA$52, 11,FALSE )</f>
        <v>0.25366050000000007</v>
      </c>
      <c r="N361" s="29">
        <f>VLOOKUP(VLOOKUP($B361, BTS!$E$2:$F$58, 2, FALSE), Transpose_Avg_q4er_dw!$O$1:$AA$52, 12,FALSE )</f>
        <v>0.20323475000000016</v>
      </c>
      <c r="O361" s="111">
        <f>VLOOKUP(VLOOKUP($B361, BTS!$E$2:$F$58, 2, FALSE), Transpose_Avg_q4er_dw!$O$1:$AA$52, 13,FALSE )</f>
        <v>0.19705775000000003</v>
      </c>
    </row>
    <row r="362" spans="1:15" ht="15.75" hidden="1" outlineLevel="1" thickBot="1" x14ac:dyDescent="0.3">
      <c r="B362" s="33" t="s">
        <v>160</v>
      </c>
      <c r="C362" s="175">
        <f>VLOOKUP(VLOOKUP($B362,VName,2,FALSE), Regression_q4er_dw!$J$7:$K$49, 2,FALSE)</f>
        <v>5.2600000000000001E-2</v>
      </c>
      <c r="D362" s="29">
        <f>VLOOKUP(VLOOKUP($B362, BTS!$E$2:$F$58, 2, FALSE), Transpose_Avg_q4er_dw!$O$1:$AA$52, 2,FALSE )</f>
        <v>4.7056999999999981E-2</v>
      </c>
      <c r="E362" s="29">
        <f>VLOOKUP(VLOOKUP($B362, BTS!$E$2:$F$58, 2, FALSE), Transpose_Avg_q4er_dw!$O$1:$AA$52, 3,FALSE )</f>
        <v>2.7738000000000006E-2</v>
      </c>
      <c r="F362" s="29">
        <f>VLOOKUP(VLOOKUP($B362, BTS!$E$2:$F$58, 2, FALSE), Transpose_Avg_q4er_dw!$O$1:$AA$52, 4,FALSE )</f>
        <v>3.2813749999999989E-2</v>
      </c>
      <c r="G362" s="29">
        <f>VLOOKUP(VLOOKUP($B362, BTS!$E$2:$F$58, 2, FALSE), Transpose_Avg_q4er_dw!$O$1:$AA$52, 5,FALSE )</f>
        <v>4.6643249999999997E-2</v>
      </c>
      <c r="H362" s="29">
        <f>VLOOKUP(VLOOKUP($B362, BTS!$E$2:$F$58, 2, FALSE), Transpose_Avg_q4er_dw!$O$1:$AA$52, 6,FALSE )</f>
        <v>3.7461500000000002E-2</v>
      </c>
      <c r="I362" s="29">
        <f>VLOOKUP(VLOOKUP($B362, BTS!$E$2:$F$58, 2, FALSE), Transpose_Avg_q4er_dw!$O$1:$AA$52, 7,FALSE )</f>
        <v>4.584650000000004E-2</v>
      </c>
      <c r="J362" s="29">
        <f>VLOOKUP(VLOOKUP($B362, BTS!$E$2:$F$58, 2, FALSE), Transpose_Avg_q4er_dw!$O$1:$AA$52, 8,FALSE )</f>
        <v>7.3419750000000006E-2</v>
      </c>
      <c r="K362" s="29">
        <f>VLOOKUP(VLOOKUP($B362, BTS!$E$2:$F$58, 2, FALSE), Transpose_Avg_q4er_dw!$O$1:$AA$52, 9,FALSE )</f>
        <v>8.0860499999999988E-2</v>
      </c>
      <c r="L362" s="29">
        <f>VLOOKUP(VLOOKUP($B362, BTS!$E$2:$F$58, 2, FALSE), Transpose_Avg_q4er_dw!$O$1:$AA$52, 10,FALSE )</f>
        <v>4.1879000000000006E-2</v>
      </c>
      <c r="M362" s="29">
        <f>VLOOKUP(VLOOKUP($B362, BTS!$E$2:$F$58, 2, FALSE), Transpose_Avg_q4er_dw!$O$1:$AA$52, 11,FALSE )</f>
        <v>5.0810750000000016E-2</v>
      </c>
      <c r="N362" s="29">
        <f>VLOOKUP(VLOOKUP($B362, BTS!$E$2:$F$58, 2, FALSE), Transpose_Avg_q4er_dw!$O$1:$AA$52, 12,FALSE )</f>
        <v>3.4886999999999987E-2</v>
      </c>
      <c r="O362" s="111">
        <f>VLOOKUP(VLOOKUP($B362, BTS!$E$2:$F$58, 2, FALSE), Transpose_Avg_q4er_dw!$O$1:$AA$52, 13,FALSE )</f>
        <v>5.0342000000000005E-2</v>
      </c>
    </row>
    <row r="363" spans="1:15" ht="15.75" hidden="1" outlineLevel="1" thickBot="1" x14ac:dyDescent="0.3">
      <c r="B363" s="57" t="s">
        <v>161</v>
      </c>
      <c r="C363" s="175">
        <f>VLOOKUP(VLOOKUP($B363,VName,2,FALSE), Regression_q4er_dw!$J$7:$K$49, 2,FALSE)</f>
        <v>-0.71499999999999997</v>
      </c>
      <c r="D363" s="29">
        <f>VLOOKUP(VLOOKUP($B363, BTS!$E$2:$F$58, 2, FALSE), Transpose_Avg_q4er_dw!$O$1:$AA$52, 2,FALSE )</f>
        <v>5.5066749999999998E-2</v>
      </c>
      <c r="E363" s="29">
        <f>VLOOKUP(VLOOKUP($B363, BTS!$E$2:$F$58, 2, FALSE), Transpose_Avg_q4er_dw!$O$1:$AA$52, 3,FALSE )</f>
        <v>3.3461750000000005E-2</v>
      </c>
      <c r="F363" s="29">
        <f>VLOOKUP(VLOOKUP($B363, BTS!$E$2:$F$58, 2, FALSE), Transpose_Avg_q4er_dw!$O$1:$AA$52, 4,FALSE )</f>
        <v>3.3314999999999997E-2</v>
      </c>
      <c r="G363" s="29">
        <f>VLOOKUP(VLOOKUP($B363, BTS!$E$2:$F$58, 2, FALSE), Transpose_Avg_q4er_dw!$O$1:$AA$52, 5,FALSE )</f>
        <v>3.6889249999999978E-2</v>
      </c>
      <c r="H363" s="29">
        <f>VLOOKUP(VLOOKUP($B363, BTS!$E$2:$F$58, 2, FALSE), Transpose_Avg_q4er_dw!$O$1:$AA$52, 6,FALSE )</f>
        <v>2.7630000000000009E-2</v>
      </c>
      <c r="I363" s="29">
        <f>VLOOKUP(VLOOKUP($B363, BTS!$E$2:$F$58, 2, FALSE), Transpose_Avg_q4er_dw!$O$1:$AA$52, 7,FALSE )</f>
        <v>3.7146000000000026E-2</v>
      </c>
      <c r="J363" s="29">
        <f>VLOOKUP(VLOOKUP($B363, BTS!$E$2:$F$58, 2, FALSE), Transpose_Avg_q4er_dw!$O$1:$AA$52, 8,FALSE )</f>
        <v>4.0722249999999995E-2</v>
      </c>
      <c r="K363" s="29">
        <f>VLOOKUP(VLOOKUP($B363, BTS!$E$2:$F$58, 2, FALSE), Transpose_Avg_q4er_dw!$O$1:$AA$52, 9,FALSE )</f>
        <v>3.302625E-2</v>
      </c>
      <c r="L363" s="29">
        <f>VLOOKUP(VLOOKUP($B363, BTS!$E$2:$F$58, 2, FALSE), Transpose_Avg_q4er_dw!$O$1:$AA$52, 10,FALSE )</f>
        <v>3.1023499999999996E-2</v>
      </c>
      <c r="M363" s="29">
        <f>VLOOKUP(VLOOKUP($B363, BTS!$E$2:$F$58, 2, FALSE), Transpose_Avg_q4er_dw!$O$1:$AA$52, 11,FALSE )</f>
        <v>3.2326499999999994E-2</v>
      </c>
      <c r="N363" s="29">
        <f>VLOOKUP(VLOOKUP($B363, BTS!$E$2:$F$58, 2, FALSE), Transpose_Avg_q4er_dw!$O$1:$AA$52, 12,FALSE )</f>
        <v>3.2834249999999988E-2</v>
      </c>
      <c r="O363" s="111">
        <f>VLOOKUP(VLOOKUP($B363, BTS!$E$2:$F$58, 2, FALSE), Transpose_Avg_q4er_dw!$O$1:$AA$52, 13,FALSE )</f>
        <v>4.5481750000000022E-2</v>
      </c>
    </row>
    <row r="364" spans="1:15" hidden="1" outlineLevel="1" x14ac:dyDescent="0.25">
      <c r="B364" s="34" t="s">
        <v>163</v>
      </c>
      <c r="C364" s="35"/>
      <c r="D364" s="93">
        <f>VLOOKUP(INDEX(BTS!$A$3:$A$14, MATCH(D$11, BTS!$C$3:$C$14, 0), 1)&amp;".region", Regression_q4er_dw!$J$51:$K$62, 2,FALSE )</f>
        <v>0.32800000000000001</v>
      </c>
      <c r="E364" s="93">
        <f>VLOOKUP(INDEX(BTS!$A$3:$A$14, MATCH(E$11, BTS!$C$3:$C$14, 0), 1)&amp;".region", Regression_q4er_dw!$J$51:$K$62, 2,FALSE )</f>
        <v>0.33085999999999999</v>
      </c>
      <c r="F364" s="93">
        <f>VLOOKUP(INDEX(BTS!$A$3:$A$14, MATCH(F$11, BTS!$C$3:$C$14, 0), 1)&amp;".region", Regression_q4er_dw!$J$51:$K$62, 2,FALSE )</f>
        <v>0.24249999999999999</v>
      </c>
      <c r="G364" s="93">
        <f>VLOOKUP(INDEX(BTS!$A$3:$A$14, MATCH(G$11, BTS!$C$3:$C$14, 0), 1)&amp;".region", Regression_q4er_dw!$J$51:$K$62, 2,FALSE )</f>
        <v>0.28870000000000001</v>
      </c>
      <c r="H364" s="93">
        <f>VLOOKUP(INDEX(BTS!$A$3:$A$14, MATCH(H$11, BTS!$C$3:$C$14, 0), 1)&amp;".region", Regression_q4er_dw!$J$51:$K$62, 2,FALSE )</f>
        <v>-0.20600000000000002</v>
      </c>
      <c r="I364" s="93">
        <f>VLOOKUP(INDEX(BTS!$A$3:$A$14, MATCH(I$11, BTS!$C$3:$C$14, 0), 1)&amp;".region", Regression_q4er_dw!$J$51:$K$62, 2,FALSE )</f>
        <v>0.2359</v>
      </c>
      <c r="J364" s="93">
        <f>VLOOKUP(INDEX(BTS!$A$3:$A$14, MATCH(J$11, BTS!$C$3:$C$14, 0), 1)&amp;".region", Regression_q4er_dw!$J$51:$K$62, 2,FALSE )</f>
        <v>0.33674000000000004</v>
      </c>
      <c r="K364" s="93">
        <f>VLOOKUP(INDEX(BTS!$A$3:$A$14, MATCH(K$11, BTS!$C$3:$C$14, 0), 1)&amp;".region", Regression_q4er_dw!$J$51:$K$62, 2,FALSE )</f>
        <v>0.29920000000000002</v>
      </c>
      <c r="L364" s="93">
        <f>VLOOKUP(INDEX(BTS!$A$3:$A$14, MATCH(L$11, BTS!$C$3:$C$14, 0), 1)&amp;".region", Regression_q4er_dw!$J$51:$K$62, 2,FALSE )</f>
        <v>0.23950000000000002</v>
      </c>
      <c r="M364" s="93">
        <f>VLOOKUP(INDEX(BTS!$A$3:$A$14, MATCH(M$11, BTS!$C$3:$C$14, 0), 1)&amp;".region", Regression_q4er_dw!$J$51:$K$62, 2,FALSE )</f>
        <v>0.18600000000000003</v>
      </c>
      <c r="N364" s="93">
        <f>VLOOKUP(INDEX(BTS!$A$3:$A$14, MATCH(N$11, BTS!$C$3:$C$14, 0), 1)&amp;".region", Regression_q4er_dw!$J$51:$K$62, 2,FALSE )</f>
        <v>0.33091000000000004</v>
      </c>
      <c r="O364" s="93">
        <f>VLOOKUP(INDEX(BTS!$A$3:$A$14, MATCH(O$11, BTS!$C$3:$C$14, 0), 1)&amp;".region", Regression_q4er_dw!$J$51:$K$62, 2,FALSE )</f>
        <v>-0.183</v>
      </c>
    </row>
    <row r="365" spans="1:15" ht="15.75" hidden="1" outlineLevel="1" thickBot="1" x14ac:dyDescent="0.3">
      <c r="B365" s="36" t="s">
        <v>221</v>
      </c>
      <c r="C365" s="37"/>
      <c r="D365" s="38">
        <f>D364 - AVERAGE($D$364:$O$364)</f>
        <v>0.12555750000000002</v>
      </c>
      <c r="E365" s="38">
        <f t="shared" ref="E365:O365" si="16">E364 - AVERAGE($D$364:$O$364)</f>
        <v>0.12841749999999999</v>
      </c>
      <c r="F365" s="38">
        <f t="shared" si="16"/>
        <v>4.0057499999999996E-2</v>
      </c>
      <c r="G365" s="38">
        <f t="shared" si="16"/>
        <v>8.6257500000000015E-2</v>
      </c>
      <c r="H365" s="38">
        <f t="shared" si="16"/>
        <v>-0.40844250000000004</v>
      </c>
      <c r="I365" s="38">
        <f t="shared" si="16"/>
        <v>3.3457500000000001E-2</v>
      </c>
      <c r="J365" s="38">
        <f t="shared" si="16"/>
        <v>0.13429750000000004</v>
      </c>
      <c r="K365" s="38">
        <f t="shared" si="16"/>
        <v>9.6757500000000024E-2</v>
      </c>
      <c r="L365" s="38">
        <f t="shared" si="16"/>
        <v>3.7057500000000021E-2</v>
      </c>
      <c r="M365" s="38">
        <f t="shared" si="16"/>
        <v>-1.6442499999999971E-2</v>
      </c>
      <c r="N365" s="38">
        <f t="shared" si="16"/>
        <v>0.12846750000000004</v>
      </c>
      <c r="O365" s="38">
        <f t="shared" si="16"/>
        <v>-0.38544250000000002</v>
      </c>
    </row>
    <row r="366" spans="1:15" ht="19.5" collapsed="1" thickBot="1" x14ac:dyDescent="0.3">
      <c r="B366" s="199" t="s">
        <v>213</v>
      </c>
      <c r="C366" s="200"/>
      <c r="D366" s="201"/>
      <c r="E366" s="200"/>
      <c r="F366" s="200"/>
      <c r="G366" s="200"/>
      <c r="H366" s="200"/>
      <c r="I366" s="200"/>
      <c r="J366" s="200"/>
      <c r="K366" s="200"/>
      <c r="L366" s="200"/>
      <c r="M366" s="200"/>
      <c r="N366" s="200"/>
      <c r="O366" s="202"/>
    </row>
    <row r="367" spans="1:15" ht="15.75" thickBot="1" x14ac:dyDescent="0.3"/>
    <row r="368" spans="1:15" ht="19.5" hidden="1" outlineLevel="1" thickBot="1" x14ac:dyDescent="0.3">
      <c r="A368" t="s">
        <v>223</v>
      </c>
      <c r="B368" s="199" t="s">
        <v>181</v>
      </c>
      <c r="C368" s="200"/>
      <c r="D368" s="201"/>
      <c r="E368" s="200"/>
      <c r="F368" s="200"/>
      <c r="G368" s="200"/>
      <c r="H368" s="200"/>
      <c r="I368" s="200"/>
      <c r="J368" s="200"/>
      <c r="K368" s="200"/>
      <c r="L368" s="200"/>
      <c r="M368" s="200"/>
      <c r="N368" s="200"/>
      <c r="O368" s="202"/>
    </row>
    <row r="369" spans="1:15" hidden="1" outlineLevel="1" x14ac:dyDescent="0.25">
      <c r="A369" t="s">
        <v>41</v>
      </c>
      <c r="B369" s="203" t="s">
        <v>219</v>
      </c>
      <c r="C369" s="204"/>
      <c r="D369" s="205">
        <v>2022</v>
      </c>
      <c r="E369" s="205">
        <v>2022</v>
      </c>
      <c r="F369" s="205">
        <v>2022</v>
      </c>
      <c r="G369" s="205">
        <v>2022</v>
      </c>
      <c r="H369" s="205">
        <v>2022</v>
      </c>
      <c r="I369" s="205">
        <v>2022</v>
      </c>
      <c r="J369" s="205">
        <v>2022</v>
      </c>
      <c r="K369" s="205">
        <v>2022</v>
      </c>
      <c r="L369" s="205">
        <v>2022</v>
      </c>
      <c r="M369" s="205">
        <v>2022</v>
      </c>
      <c r="N369" s="205">
        <v>2022</v>
      </c>
      <c r="O369" s="206">
        <v>2022</v>
      </c>
    </row>
    <row r="370" spans="1:15" hidden="1" outlineLevel="1" x14ac:dyDescent="0.25">
      <c r="B370" s="207" t="s">
        <v>220</v>
      </c>
      <c r="C370" s="208" t="s">
        <v>118</v>
      </c>
      <c r="D370" s="208" t="s">
        <v>87</v>
      </c>
      <c r="E370" s="208" t="s">
        <v>168</v>
      </c>
      <c r="F370" s="208" t="s">
        <v>77</v>
      </c>
      <c r="G370" s="208" t="s">
        <v>169</v>
      </c>
      <c r="H370" s="208" t="s">
        <v>170</v>
      </c>
      <c r="I370" s="208" t="s">
        <v>171</v>
      </c>
      <c r="J370" s="208" t="s">
        <v>172</v>
      </c>
      <c r="K370" s="208" t="s">
        <v>173</v>
      </c>
      <c r="L370" s="208" t="s">
        <v>174</v>
      </c>
      <c r="M370" s="208" t="s">
        <v>175</v>
      </c>
      <c r="N370" s="208" t="s">
        <v>176</v>
      </c>
      <c r="O370" s="208" t="s">
        <v>177</v>
      </c>
    </row>
    <row r="371" spans="1:15" hidden="1" outlineLevel="1" x14ac:dyDescent="0.25">
      <c r="B371" s="55" t="s">
        <v>119</v>
      </c>
      <c r="C371" s="28">
        <f>VLOOKUP(VLOOKUP($B371,VName,2,FALSE), Regression_me_dw!$J$7:$K$50, 2,FALSE)</f>
        <v>-1894</v>
      </c>
      <c r="D371" s="29">
        <f>VLOOKUP(VLOOKUP($B371, BTS!$E$2:$F$60, 2, FALSE), Transpose_Avg_me_dw!$O$1:$AA$52, 2,FALSE )</f>
        <v>0.53504855263221685</v>
      </c>
      <c r="E371" s="29">
        <f>VLOOKUP(VLOOKUP($B371, BTS!$E$2:$F$60, 2, FALSE), Transpose_Avg_me_dw!$O$1:$AA$52, 3,FALSE )</f>
        <v>0.56234175307451162</v>
      </c>
      <c r="F371" s="29">
        <f>VLOOKUP(VLOOKUP($B371, BTS!$E$2:$F$60, 2, FALSE), Transpose_Avg_me_dw!$O$1:$AA$52, 4,FALSE )</f>
        <v>0.55062516835772646</v>
      </c>
      <c r="G371" s="29">
        <f>VLOOKUP(VLOOKUP($B371, BTS!$E$2:$F$60, 2, FALSE), Transpose_Avg_me_dw!$O$1:$AA$52, 5,FALSE )</f>
        <v>0.54723979392200339</v>
      </c>
      <c r="H371" s="29">
        <f>VLOOKUP(VLOOKUP($B371, BTS!$E$2:$F$60, 2, FALSE), Transpose_Avg_me_dw!$O$1:$AA$52, 6,FALSE )</f>
        <v>0.57769888146461801</v>
      </c>
      <c r="I371" s="29">
        <f>VLOOKUP(VLOOKUP($B371, BTS!$E$2:$F$60, 2, FALSE), Transpose_Avg_me_dw!$O$1:$AA$52, 7,FALSE )</f>
        <v>0.52954028277121501</v>
      </c>
      <c r="J371" s="29">
        <f>VLOOKUP(VLOOKUP($B371, BTS!$E$2:$F$60, 2, FALSE), Transpose_Avg_me_dw!$O$1:$AA$52, 8,FALSE )</f>
        <v>0.60753205128205123</v>
      </c>
      <c r="K371" s="29">
        <f>VLOOKUP(VLOOKUP($B371, BTS!$E$2:$F$60, 2, FALSE), Transpose_Avg_me_dw!$O$1:$AA$52, 9,FALSE )</f>
        <v>0.51483585858585856</v>
      </c>
      <c r="L371" s="29">
        <f>VLOOKUP(VLOOKUP($B371, BTS!$E$2:$F$60, 2, FALSE), Transpose_Avg_me_dw!$O$1:$AA$52, 10,FALSE )</f>
        <v>0.60506221719457021</v>
      </c>
      <c r="M371" s="29">
        <f>VLOOKUP(VLOOKUP($B371, BTS!$E$2:$F$60, 2, FALSE), Transpose_Avg_me_dw!$O$1:$AA$52, 11,FALSE )</f>
        <v>0.54610119047619043</v>
      </c>
      <c r="N371" s="29">
        <f>VLOOKUP(VLOOKUP($B371, BTS!$E$2:$F$60, 2, FALSE), Transpose_Avg_me_dw!$O$1:$AA$52, 12,FALSE )</f>
        <v>0.40198441812528385</v>
      </c>
      <c r="O371" s="111">
        <f>VLOOKUP(VLOOKUP($B371, BTS!$E$2:$F$60, 2, FALSE), Transpose_Avg_me_dw!$O$1:$AA$52, 13,FALSE )</f>
        <v>0.6517193675889329</v>
      </c>
    </row>
    <row r="372" spans="1:15" ht="15.75" hidden="1" outlineLevel="1" thickBot="1" x14ac:dyDescent="0.3">
      <c r="B372" s="31" t="s">
        <v>120</v>
      </c>
      <c r="C372" s="28">
        <f>VLOOKUP(VLOOKUP($B372,VName,2,FALSE), Regression_me_dw!$J$7:$K$50, 2,FALSE)</f>
        <v>-4100</v>
      </c>
      <c r="D372" s="29">
        <f>VLOOKUP(VLOOKUP($B372, BTS!$E$2:$F$60, 2, FALSE), Transpose_Avg_me_dw!$O$1:$AA$52, 2,FALSE )</f>
        <v>2.5015634771732333E-2</v>
      </c>
      <c r="E372" s="29">
        <f>VLOOKUP(VLOOKUP($B372, BTS!$E$2:$F$60, 2, FALSE), Transpose_Avg_me_dw!$O$1:$AA$52, 3,FALSE )</f>
        <v>6.2466089944538228E-2</v>
      </c>
      <c r="F372" s="29">
        <f>VLOOKUP(VLOOKUP($B372, BTS!$E$2:$F$60, 2, FALSE), Transpose_Avg_me_dw!$O$1:$AA$52, 4,FALSE )</f>
        <v>3.8458100958100955E-2</v>
      </c>
      <c r="G372" s="29">
        <f>VLOOKUP(VLOOKUP($B372, BTS!$E$2:$F$60, 2, FALSE), Transpose_Avg_me_dw!$O$1:$AA$52, 5,FALSE )</f>
        <v>1.303475935828877E-2</v>
      </c>
      <c r="H372" s="29">
        <f>VLOOKUP(VLOOKUP($B372, BTS!$E$2:$F$60, 2, FALSE), Transpose_Avg_me_dw!$O$1:$AA$52, 6,FALSE )</f>
        <v>2.277822536170376E-2</v>
      </c>
      <c r="I372" s="29">
        <f>VLOOKUP(VLOOKUP($B372, BTS!$E$2:$F$60, 2, FALSE), Transpose_Avg_me_dw!$O$1:$AA$52, 7,FALSE )</f>
        <v>3.8360476231238942E-2</v>
      </c>
      <c r="J372" s="29">
        <f>VLOOKUP(VLOOKUP($B372, BTS!$E$2:$F$60, 2, FALSE), Transpose_Avg_me_dw!$O$1:$AA$52, 8,FALSE )</f>
        <v>0</v>
      </c>
      <c r="K372" s="29">
        <f>VLOOKUP(VLOOKUP($B372, BTS!$E$2:$F$60, 2, FALSE), Transpose_Avg_me_dw!$O$1:$AA$52, 9,FALSE )</f>
        <v>9.2866161616161624E-2</v>
      </c>
      <c r="L372" s="29">
        <f>VLOOKUP(VLOOKUP($B372, BTS!$E$2:$F$60, 2, FALSE), Transpose_Avg_me_dw!$O$1:$AA$52, 10,FALSE )</f>
        <v>4.4117647058823532E-2</v>
      </c>
      <c r="M372" s="29">
        <f>VLOOKUP(VLOOKUP($B372, BTS!$E$2:$F$60, 2, FALSE), Transpose_Avg_me_dw!$O$1:$AA$52, 11,FALSE )</f>
        <v>6.2500000000000003E-3</v>
      </c>
      <c r="N372" s="29">
        <f>VLOOKUP(VLOOKUP($B372, BTS!$E$2:$F$60, 2, FALSE), Transpose_Avg_me_dw!$O$1:$AA$52, 12,FALSE )</f>
        <v>4.6370052056038849E-2</v>
      </c>
      <c r="O372" s="111">
        <f>VLOOKUP(VLOOKUP($B372, BTS!$E$2:$F$60, 2, FALSE), Transpose_Avg_me_dw!$O$1:$AA$52, 13,FALSE )</f>
        <v>7.7777777777777779E-2</v>
      </c>
    </row>
    <row r="373" spans="1:15" ht="15.75" hidden="1" outlineLevel="1" thickBot="1" x14ac:dyDescent="0.3">
      <c r="B373" s="31" t="s">
        <v>121</v>
      </c>
      <c r="C373" s="28">
        <f>VLOOKUP(VLOOKUP($B373,VName,2,FALSE), Regression_me_dw!$J$7:$K$50, 2,FALSE)</f>
        <v>-4090</v>
      </c>
      <c r="D373" s="29">
        <f>VLOOKUP(VLOOKUP($B373, BTS!$E$2:$F$60, 2, FALSE), Transpose_Avg_me_dw!$O$1:$AA$52, 2,FALSE )</f>
        <v>0.48307081460796719</v>
      </c>
      <c r="E373" s="29">
        <f>VLOOKUP(VLOOKUP($B373, BTS!$E$2:$F$60, 2, FALSE), Transpose_Avg_me_dw!$O$1:$AA$52, 3,FALSE )</f>
        <v>0.41641924885459369</v>
      </c>
      <c r="F373" s="29">
        <f>VLOOKUP(VLOOKUP($B373, BTS!$E$2:$F$60, 2, FALSE), Transpose_Avg_me_dw!$O$1:$AA$52, 4,FALSE )</f>
        <v>0.3011824116475279</v>
      </c>
      <c r="G373" s="29">
        <f>VLOOKUP(VLOOKUP($B373, BTS!$E$2:$F$60, 2, FALSE), Transpose_Avg_me_dw!$O$1:$AA$52, 5,FALSE )</f>
        <v>0.36927742272075126</v>
      </c>
      <c r="H373" s="29">
        <f>VLOOKUP(VLOOKUP($B373, BTS!$E$2:$F$60, 2, FALSE), Transpose_Avg_me_dw!$O$1:$AA$52, 6,FALSE )</f>
        <v>0.36049267910894855</v>
      </c>
      <c r="I373" s="29">
        <f>VLOOKUP(VLOOKUP($B373, BTS!$E$2:$F$60, 2, FALSE), Transpose_Avg_me_dw!$O$1:$AA$52, 7,FALSE )</f>
        <v>0.38586322262169714</v>
      </c>
      <c r="J373" s="29">
        <f>VLOOKUP(VLOOKUP($B373, BTS!$E$2:$F$60, 2, FALSE), Transpose_Avg_me_dw!$O$1:$AA$52, 8,FALSE )</f>
        <v>0.31121794871794872</v>
      </c>
      <c r="K373" s="29">
        <f>VLOOKUP(VLOOKUP($B373, BTS!$E$2:$F$60, 2, FALSE), Transpose_Avg_me_dw!$O$1:$AA$52, 9,FALSE )</f>
        <v>0.23396464646464646</v>
      </c>
      <c r="L373" s="29">
        <f>VLOOKUP(VLOOKUP($B373, BTS!$E$2:$F$60, 2, FALSE), Transpose_Avg_me_dw!$O$1:$AA$52, 10,FALSE )</f>
        <v>0.36891968325791857</v>
      </c>
      <c r="M373" s="29">
        <f>VLOOKUP(VLOOKUP($B373, BTS!$E$2:$F$60, 2, FALSE), Transpose_Avg_me_dw!$O$1:$AA$52, 11,FALSE )</f>
        <v>0.31845238095238093</v>
      </c>
      <c r="N373" s="29">
        <f>VLOOKUP(VLOOKUP($B373, BTS!$E$2:$F$60, 2, FALSE), Transpose_Avg_me_dw!$O$1:$AA$52, 12,FALSE )</f>
        <v>0.43939023396103366</v>
      </c>
      <c r="O373" s="111">
        <f>VLOOKUP(VLOOKUP($B373, BTS!$E$2:$F$60, 2, FALSE), Transpose_Avg_me_dw!$O$1:$AA$52, 13,FALSE )</f>
        <v>0.45245498462889766</v>
      </c>
    </row>
    <row r="374" spans="1:15" ht="15.75" hidden="1" outlineLevel="1" thickBot="1" x14ac:dyDescent="0.3">
      <c r="B374" s="31" t="s">
        <v>122</v>
      </c>
      <c r="C374" s="28">
        <f>VLOOKUP(VLOOKUP($B374,VName,2,FALSE), Regression_me_dw!$J$7:$K$50, 2,FALSE)</f>
        <v>-8325</v>
      </c>
      <c r="D374" s="29">
        <f>VLOOKUP(VLOOKUP($B374, BTS!$E$2:$F$60, 2, FALSE), Transpose_Avg_me_dw!$O$1:$AA$52, 2,FALSE )</f>
        <v>0.30308469602286958</v>
      </c>
      <c r="E374" s="29">
        <f>VLOOKUP(VLOOKUP($B374, BTS!$E$2:$F$60, 2, FALSE), Transpose_Avg_me_dw!$O$1:$AA$52, 3,FALSE )</f>
        <v>0.23812017723655657</v>
      </c>
      <c r="F374" s="29">
        <f>VLOOKUP(VLOOKUP($B374, BTS!$E$2:$F$60, 2, FALSE), Transpose_Avg_me_dw!$O$1:$AA$52, 4,FALSE )</f>
        <v>0.25925115314650199</v>
      </c>
      <c r="G374" s="29">
        <f>VLOOKUP(VLOOKUP($B374, BTS!$E$2:$F$60, 2, FALSE), Transpose_Avg_me_dw!$O$1:$AA$52, 5,FALSE )</f>
        <v>0.26902634668057906</v>
      </c>
      <c r="H374" s="29">
        <f>VLOOKUP(VLOOKUP($B374, BTS!$E$2:$F$60, 2, FALSE), Transpose_Avg_me_dw!$O$1:$AA$52, 6,FALSE )</f>
        <v>0.26317252723247775</v>
      </c>
      <c r="I374" s="29">
        <f>VLOOKUP(VLOOKUP($B374, BTS!$E$2:$F$60, 2, FALSE), Transpose_Avg_me_dw!$O$1:$AA$52, 7,FALSE )</f>
        <v>0.21382771928322775</v>
      </c>
      <c r="J374" s="29">
        <f>VLOOKUP(VLOOKUP($B374, BTS!$E$2:$F$60, 2, FALSE), Transpose_Avg_me_dw!$O$1:$AA$52, 8,FALSE )</f>
        <v>0.39990842490842493</v>
      </c>
      <c r="K374" s="29">
        <f>VLOOKUP(VLOOKUP($B374, BTS!$E$2:$F$60, 2, FALSE), Transpose_Avg_me_dw!$O$1:$AA$52, 9,FALSE )</f>
        <v>0.20845959595959596</v>
      </c>
      <c r="L374" s="29">
        <f>VLOOKUP(VLOOKUP($B374, BTS!$E$2:$F$60, 2, FALSE), Transpose_Avg_me_dw!$O$1:$AA$52, 10,FALSE )</f>
        <v>0.19287330316742082</v>
      </c>
      <c r="M374" s="29">
        <f>VLOOKUP(VLOOKUP($B374, BTS!$E$2:$F$60, 2, FALSE), Transpose_Avg_me_dw!$O$1:$AA$52, 11,FALSE )</f>
        <v>0.29586309523809523</v>
      </c>
      <c r="N374" s="29">
        <f>VLOOKUP(VLOOKUP($B374, BTS!$E$2:$F$60, 2, FALSE), Transpose_Avg_me_dw!$O$1:$AA$52, 12,FALSE )</f>
        <v>0.24466047118284828</v>
      </c>
      <c r="O374" s="111">
        <f>VLOOKUP(VLOOKUP($B374, BTS!$E$2:$F$60, 2, FALSE), Transpose_Avg_me_dw!$O$1:$AA$52, 13,FALSE )</f>
        <v>0.27557092665788319</v>
      </c>
    </row>
    <row r="375" spans="1:15" ht="15.75" hidden="1" outlineLevel="1" thickBot="1" x14ac:dyDescent="0.3">
      <c r="B375" s="31" t="s">
        <v>123</v>
      </c>
      <c r="C375" s="28">
        <f>VLOOKUP(VLOOKUP($B375,VName,2,FALSE), Regression_me_dw!$J$7:$K$50, 2,FALSE)</f>
        <v>-3960</v>
      </c>
      <c r="D375" s="29">
        <f>VLOOKUP(VLOOKUP($B375, BTS!$E$2:$F$60, 2, FALSE), Transpose_Avg_me_dw!$O$1:$AA$52, 2,FALSE )</f>
        <v>8.5395345605215139E-2</v>
      </c>
      <c r="E375" s="29">
        <f>VLOOKUP(VLOOKUP($B375, BTS!$E$2:$F$60, 2, FALSE), Transpose_Avg_me_dw!$O$1:$AA$52, 3,FALSE )</f>
        <v>0.15732947009886666</v>
      </c>
      <c r="F375" s="29">
        <f>VLOOKUP(VLOOKUP($B375, BTS!$E$2:$F$60, 2, FALSE), Transpose_Avg_me_dw!$O$1:$AA$52, 4,FALSE )</f>
        <v>0.22581634790937119</v>
      </c>
      <c r="G375" s="29">
        <f>VLOOKUP(VLOOKUP($B375, BTS!$E$2:$F$60, 2, FALSE), Transpose_Avg_me_dw!$O$1:$AA$52, 5,FALSE )</f>
        <v>0.1427872701186905</v>
      </c>
      <c r="H375" s="29">
        <f>VLOOKUP(VLOOKUP($B375, BTS!$E$2:$F$60, 2, FALSE), Transpose_Avg_me_dw!$O$1:$AA$52, 6,FALSE )</f>
        <v>0.17190546564465398</v>
      </c>
      <c r="I375" s="29">
        <f>VLOOKUP(VLOOKUP($B375, BTS!$E$2:$F$60, 2, FALSE), Transpose_Avg_me_dw!$O$1:$AA$52, 7,FALSE )</f>
        <v>0.17846972550362383</v>
      </c>
      <c r="J375" s="29">
        <f>VLOOKUP(VLOOKUP($B375, BTS!$E$2:$F$60, 2, FALSE), Transpose_Avg_me_dw!$O$1:$AA$52, 8,FALSE )</f>
        <v>0.16696428571428573</v>
      </c>
      <c r="K375" s="29">
        <f>VLOOKUP(VLOOKUP($B375, BTS!$E$2:$F$60, 2, FALSE), Transpose_Avg_me_dw!$O$1:$AA$52, 9,FALSE )</f>
        <v>0.14911616161616162</v>
      </c>
      <c r="L375" s="29">
        <f>VLOOKUP(VLOOKUP($B375, BTS!$E$2:$F$60, 2, FALSE), Transpose_Avg_me_dw!$O$1:$AA$52, 10,FALSE )</f>
        <v>0.113829185520362</v>
      </c>
      <c r="M375" s="29">
        <f>VLOOKUP(VLOOKUP($B375, BTS!$E$2:$F$60, 2, FALSE), Transpose_Avg_me_dw!$O$1:$AA$52, 11,FALSE )</f>
        <v>0.19107142857142856</v>
      </c>
      <c r="N375" s="29">
        <f>VLOOKUP(VLOOKUP($B375, BTS!$E$2:$F$60, 2, FALSE), Transpose_Avg_me_dw!$O$1:$AA$52, 12,FALSE )</f>
        <v>0.13106883741513237</v>
      </c>
      <c r="O375" s="111">
        <f>VLOOKUP(VLOOKUP($B375, BTS!$E$2:$F$60, 2, FALSE), Transpose_Avg_me_dw!$O$1:$AA$52, 13,FALSE )</f>
        <v>6.0386473429951688E-2</v>
      </c>
    </row>
    <row r="376" spans="1:15" ht="15.75" hidden="1" outlineLevel="1" thickBot="1" x14ac:dyDescent="0.3">
      <c r="B376" s="31" t="s">
        <v>124</v>
      </c>
      <c r="C376" s="28">
        <f>VLOOKUP(VLOOKUP($B376,VName,2,FALSE), Regression_me_dw!$J$7:$K$50, 2,FALSE)</f>
        <v>-9498</v>
      </c>
      <c r="D376" s="29">
        <f>VLOOKUP(VLOOKUP($B376, BTS!$E$2:$F$60, 2, FALSE), Transpose_Avg_me_dw!$O$1:$AA$52, 2,FALSE )</f>
        <v>9.7335948016605972E-2</v>
      </c>
      <c r="E376" s="29">
        <f>VLOOKUP(VLOOKUP($B376, BTS!$E$2:$F$60, 2, FALSE), Transpose_Avg_me_dw!$O$1:$AA$52, 3,FALSE )</f>
        <v>0.12085732155775258</v>
      </c>
      <c r="F376" s="29">
        <f>VLOOKUP(VLOOKUP($B376, BTS!$E$2:$F$60, 2, FALSE), Transpose_Avg_me_dw!$O$1:$AA$52, 4,FALSE )</f>
        <v>0.17066235670886834</v>
      </c>
      <c r="G376" s="29">
        <f>VLOOKUP(VLOOKUP($B376, BTS!$E$2:$F$60, 2, FALSE), Transpose_Avg_me_dw!$O$1:$AA$52, 5,FALSE )</f>
        <v>0.20587420112169036</v>
      </c>
      <c r="H376" s="29">
        <f>VLOOKUP(VLOOKUP($B376, BTS!$E$2:$F$60, 2, FALSE), Transpose_Avg_me_dw!$O$1:$AA$52, 6,FALSE )</f>
        <v>0.17453176906058471</v>
      </c>
      <c r="I376" s="29">
        <f>VLOOKUP(VLOOKUP($B376, BTS!$E$2:$F$60, 2, FALSE), Transpose_Avg_me_dw!$O$1:$AA$52, 7,FALSE )</f>
        <v>0.18035385636021228</v>
      </c>
      <c r="J376" s="29">
        <f>VLOOKUP(VLOOKUP($B376, BTS!$E$2:$F$60, 2, FALSE), Transpose_Avg_me_dw!$O$1:$AA$52, 8,FALSE )</f>
        <v>0.12190934065934066</v>
      </c>
      <c r="K376" s="29">
        <f>VLOOKUP(VLOOKUP($B376, BTS!$E$2:$F$60, 2, FALSE), Transpose_Avg_me_dw!$O$1:$AA$52, 9,FALSE )</f>
        <v>0.28781565656565655</v>
      </c>
      <c r="L376" s="29">
        <f>VLOOKUP(VLOOKUP($B376, BTS!$E$2:$F$60, 2, FALSE), Transpose_Avg_me_dw!$O$1:$AA$52, 10,FALSE )</f>
        <v>0.23430429864253394</v>
      </c>
      <c r="M376" s="29">
        <f>VLOOKUP(VLOOKUP($B376, BTS!$E$2:$F$60, 2, FALSE), Transpose_Avg_me_dw!$O$1:$AA$52, 11,FALSE )</f>
        <v>0.18836309523809522</v>
      </c>
      <c r="N376" s="29">
        <f>VLOOKUP(VLOOKUP($B376, BTS!$E$2:$F$60, 2, FALSE), Transpose_Avg_me_dw!$O$1:$AA$52, 12,FALSE )</f>
        <v>0.13851040538494683</v>
      </c>
      <c r="O376" s="111">
        <f>VLOOKUP(VLOOKUP($B376, BTS!$E$2:$F$60, 2, FALSE), Transpose_Avg_me_dw!$O$1:$AA$52, 13,FALSE )</f>
        <v>9.3268555116381213E-2</v>
      </c>
    </row>
    <row r="377" spans="1:15" ht="15.75" hidden="1" outlineLevel="1" thickBot="1" x14ac:dyDescent="0.3">
      <c r="B377" s="31" t="s">
        <v>125</v>
      </c>
      <c r="C377" s="28">
        <f>VLOOKUP(VLOOKUP($B377,VName,2,FALSE), Regression_me_dw!$J$7:$K$50, 2,FALSE)</f>
        <v>13299</v>
      </c>
      <c r="D377" s="29">
        <f>VLOOKUP(VLOOKUP($B377, BTS!$E$2:$F$60, 2, FALSE), Transpose_Avg_me_dw!$O$1:$AA$52, 2,FALSE )</f>
        <v>0.38574092658040471</v>
      </c>
      <c r="E377" s="29">
        <f>VLOOKUP(VLOOKUP($B377, BTS!$E$2:$F$60, 2, FALSE), Transpose_Avg_me_dw!$O$1:$AA$52, 3,FALSE )</f>
        <v>0.22948818422956355</v>
      </c>
      <c r="F377" s="29">
        <f>VLOOKUP(VLOOKUP($B377, BTS!$E$2:$F$60, 2, FALSE), Transpose_Avg_me_dw!$O$1:$AA$52, 4,FALSE )</f>
        <v>0.10730414800182242</v>
      </c>
      <c r="G377" s="29">
        <f>VLOOKUP(VLOOKUP($B377, BTS!$E$2:$F$60, 2, FALSE), Transpose_Avg_me_dw!$O$1:$AA$52, 5,FALSE )</f>
        <v>0.10368299204382418</v>
      </c>
      <c r="H377" s="29">
        <f>VLOOKUP(VLOOKUP($B377, BTS!$E$2:$F$60, 2, FALSE), Transpose_Avg_me_dw!$O$1:$AA$52, 6,FALSE )</f>
        <v>0.16634947876591852</v>
      </c>
      <c r="I377" s="29">
        <f>VLOOKUP(VLOOKUP($B377, BTS!$E$2:$F$60, 2, FALSE), Transpose_Avg_me_dw!$O$1:$AA$52, 7,FALSE )</f>
        <v>8.3796831307424532E-2</v>
      </c>
      <c r="J377" s="29">
        <f>VLOOKUP(VLOOKUP($B377, BTS!$E$2:$F$60, 2, FALSE), Transpose_Avg_me_dw!$O$1:$AA$52, 8,FALSE )</f>
        <v>0</v>
      </c>
      <c r="K377" s="29">
        <f>VLOOKUP(VLOOKUP($B377, BTS!$E$2:$F$60, 2, FALSE), Transpose_Avg_me_dw!$O$1:$AA$52, 9,FALSE )</f>
        <v>7.013888888888889E-2</v>
      </c>
      <c r="L377" s="29">
        <f>VLOOKUP(VLOOKUP($B377, BTS!$E$2:$F$60, 2, FALSE), Transpose_Avg_me_dw!$O$1:$AA$52, 10,FALSE )</f>
        <v>1.9230769230769232E-2</v>
      </c>
      <c r="M377" s="29">
        <f>VLOOKUP(VLOOKUP($B377, BTS!$E$2:$F$60, 2, FALSE), Transpose_Avg_me_dw!$O$1:$AA$52, 11,FALSE )</f>
        <v>0.20479166666666665</v>
      </c>
      <c r="N377" s="29">
        <f>VLOOKUP(VLOOKUP($B377, BTS!$E$2:$F$60, 2, FALSE), Transpose_Avg_me_dw!$O$1:$AA$52, 12,FALSE )</f>
        <v>0.24448869790028996</v>
      </c>
      <c r="O377" s="111">
        <f>VLOOKUP(VLOOKUP($B377, BTS!$E$2:$F$60, 2, FALSE), Transpose_Avg_me_dw!$O$1:$AA$52, 13,FALSE )</f>
        <v>0.79410079051383398</v>
      </c>
    </row>
    <row r="378" spans="1:15" ht="15.75" hidden="1" outlineLevel="1" thickBot="1" x14ac:dyDescent="0.3">
      <c r="B378" s="56" t="s">
        <v>126</v>
      </c>
      <c r="C378" s="28">
        <f>VLOOKUP(VLOOKUP($B378,VName,2,FALSE), Regression_me_dw!$J$7:$K$50, 2,FALSE)</f>
        <v>13790</v>
      </c>
      <c r="D378" s="29">
        <f>VLOOKUP(VLOOKUP($B378, BTS!$E$2:$F$60, 2, FALSE), Transpose_Avg_me_dw!$O$1:$AA$52, 2,FALSE )</f>
        <v>0.5082892570130233</v>
      </c>
      <c r="E378" s="29">
        <f>VLOOKUP(VLOOKUP($B378, BTS!$E$2:$F$60, 2, FALSE), Transpose_Avg_me_dw!$O$1:$AA$52, 3,FALSE )</f>
        <v>0.63335129310344829</v>
      </c>
      <c r="F378" s="29">
        <f>VLOOKUP(VLOOKUP($B378, BTS!$E$2:$F$60, 2, FALSE), Transpose_Avg_me_dw!$O$1:$AA$52, 4,FALSE )</f>
        <v>0.82082435425458677</v>
      </c>
      <c r="G378" s="29">
        <f>VLOOKUP(VLOOKUP($B378, BTS!$E$2:$F$60, 2, FALSE), Transpose_Avg_me_dw!$O$1:$AA$52, 5,FALSE )</f>
        <v>0.83808040954741092</v>
      </c>
      <c r="H378" s="29">
        <f>VLOOKUP(VLOOKUP($B378, BTS!$E$2:$F$60, 2, FALSE), Transpose_Avg_me_dw!$O$1:$AA$52, 6,FALSE )</f>
        <v>0.75928429345873183</v>
      </c>
      <c r="I378" s="29">
        <f>VLOOKUP(VLOOKUP($B378, BTS!$E$2:$F$60, 2, FALSE), Transpose_Avg_me_dw!$O$1:$AA$52, 7,FALSE )</f>
        <v>0.85018743223192383</v>
      </c>
      <c r="J378" s="29">
        <f>VLOOKUP(VLOOKUP($B378, BTS!$E$2:$F$60, 2, FALSE), Transpose_Avg_me_dw!$O$1:$AA$52, 8,FALSE )</f>
        <v>0.96875</v>
      </c>
      <c r="K378" s="29">
        <f>VLOOKUP(VLOOKUP($B378, BTS!$E$2:$F$60, 2, FALSE), Transpose_Avg_me_dw!$O$1:$AA$52, 9,FALSE )</f>
        <v>0.89861111111111114</v>
      </c>
      <c r="L378" s="29">
        <f>VLOOKUP(VLOOKUP($B378, BTS!$E$2:$F$60, 2, FALSE), Transpose_Avg_me_dw!$O$1:$AA$52, 10,FALSE )</f>
        <v>0.9321266968325792</v>
      </c>
      <c r="M378" s="29">
        <f>VLOOKUP(VLOOKUP($B378, BTS!$E$2:$F$60, 2, FALSE), Transpose_Avg_me_dw!$O$1:$AA$52, 11,FALSE )</f>
        <v>0.73726190476190478</v>
      </c>
      <c r="N378" s="29">
        <f>VLOOKUP(VLOOKUP($B378, BTS!$E$2:$F$60, 2, FALSE), Transpose_Avg_me_dw!$O$1:$AA$52, 12,FALSE )</f>
        <v>0.6936117807357719</v>
      </c>
      <c r="O378" s="111">
        <f>VLOOKUP(VLOOKUP($B378, BTS!$E$2:$F$60, 2, FALSE), Transpose_Avg_me_dw!$O$1:$AA$52, 13,FALSE )</f>
        <v>0.10485287659200702</v>
      </c>
    </row>
    <row r="379" spans="1:15" ht="15.75" hidden="1" outlineLevel="1" thickBot="1" x14ac:dyDescent="0.3">
      <c r="B379" s="31" t="s">
        <v>127</v>
      </c>
      <c r="C379" s="28">
        <f>VLOOKUP(VLOOKUP($B379,VName,2,FALSE), Regression_me_dw!$J$7:$K$50, 2,FALSE)</f>
        <v>14040</v>
      </c>
      <c r="D379" s="29">
        <f>VLOOKUP(VLOOKUP($B379, BTS!$E$2:$F$60, 2, FALSE), Transpose_Avg_me_dw!$O$1:$AA$52, 2,FALSE )</f>
        <v>8.2146787478608235E-2</v>
      </c>
      <c r="E379" s="29">
        <f>VLOOKUP(VLOOKUP($B379, BTS!$E$2:$F$60, 2, FALSE), Transpose_Avg_me_dw!$O$1:$AA$52, 3,FALSE )</f>
        <v>6.0849710634193394E-2</v>
      </c>
      <c r="F379" s="29">
        <f>VLOOKUP(VLOOKUP($B379, BTS!$E$2:$F$60, 2, FALSE), Transpose_Avg_me_dw!$O$1:$AA$52, 4,FALSE )</f>
        <v>5.4671157868832282E-2</v>
      </c>
      <c r="G379" s="29">
        <f>VLOOKUP(VLOOKUP($B379, BTS!$E$2:$F$60, 2, FALSE), Transpose_Avg_me_dw!$O$1:$AA$52, 5,FALSE )</f>
        <v>4.5201839050476068E-2</v>
      </c>
      <c r="H379" s="29">
        <f>VLOOKUP(VLOOKUP($B379, BTS!$E$2:$F$60, 2, FALSE), Transpose_Avg_me_dw!$O$1:$AA$52, 6,FALSE )</f>
        <v>5.1572912992495973E-2</v>
      </c>
      <c r="I379" s="29">
        <f>VLOOKUP(VLOOKUP($B379, BTS!$E$2:$F$60, 2, FALSE), Transpose_Avg_me_dw!$O$1:$AA$52, 7,FALSE )</f>
        <v>3.8556646978257149E-2</v>
      </c>
      <c r="J379" s="29">
        <f>VLOOKUP(VLOOKUP($B379, BTS!$E$2:$F$60, 2, FALSE), Transpose_Avg_me_dw!$O$1:$AA$52, 8,FALSE )</f>
        <v>3.125E-2</v>
      </c>
      <c r="K379" s="29">
        <f>VLOOKUP(VLOOKUP($B379, BTS!$E$2:$F$60, 2, FALSE), Transpose_Avg_me_dw!$O$1:$AA$52, 9,FALSE )</f>
        <v>3.125E-2</v>
      </c>
      <c r="L379" s="29">
        <f>VLOOKUP(VLOOKUP($B379, BTS!$E$2:$F$60, 2, FALSE), Transpose_Avg_me_dw!$O$1:$AA$52, 10,FALSE )</f>
        <v>3.3936651583710412E-2</v>
      </c>
      <c r="M379" s="29">
        <f>VLOOKUP(VLOOKUP($B379, BTS!$E$2:$F$60, 2, FALSE), Transpose_Avg_me_dw!$O$1:$AA$52, 11,FALSE )</f>
        <v>4.2738095238095242E-2</v>
      </c>
      <c r="N379" s="29">
        <f>VLOOKUP(VLOOKUP($B379, BTS!$E$2:$F$60, 2, FALSE), Transpose_Avg_me_dw!$O$1:$AA$52, 12,FALSE )</f>
        <v>4.0451152336698923E-2</v>
      </c>
      <c r="O379" s="111">
        <f>VLOOKUP(VLOOKUP($B379, BTS!$E$2:$F$60, 2, FALSE), Transpose_Avg_me_dw!$O$1:$AA$52, 13,FALSE )</f>
        <v>5.0541282389108474E-2</v>
      </c>
    </row>
    <row r="380" spans="1:15" ht="15.75" hidden="1" outlineLevel="1" thickBot="1" x14ac:dyDescent="0.3">
      <c r="B380" s="31" t="s">
        <v>128</v>
      </c>
      <c r="C380" s="28">
        <f>VLOOKUP(VLOOKUP($B380,VName,2,FALSE), Regression_me_dw!$J$7:$K$50, 2,FALSE)</f>
        <v>12654</v>
      </c>
      <c r="D380" s="29">
        <f>VLOOKUP(VLOOKUP($B380, BTS!$E$2:$F$60, 2, FALSE), Transpose_Avg_me_dw!$O$1:$AA$52, 2,FALSE )</f>
        <v>9.453865707410801E-2</v>
      </c>
      <c r="E380" s="29">
        <f>VLOOKUP(VLOOKUP($B380, BTS!$E$2:$F$60, 2, FALSE), Transpose_Avg_me_dw!$O$1:$AA$52, 3,FALSE )</f>
        <v>0.10685058476006751</v>
      </c>
      <c r="F380" s="29">
        <f>VLOOKUP(VLOOKUP($B380, BTS!$E$2:$F$60, 2, FALSE), Transpose_Avg_me_dw!$O$1:$AA$52, 4,FALSE )</f>
        <v>5.2499343197017614E-2</v>
      </c>
      <c r="G380" s="29">
        <f>VLOOKUP(VLOOKUP($B380, BTS!$E$2:$F$60, 2, FALSE), Transpose_Avg_me_dw!$O$1:$AA$52, 5,FALSE )</f>
        <v>1.9548063127690099E-2</v>
      </c>
      <c r="H380" s="29">
        <f>VLOOKUP(VLOOKUP($B380, BTS!$E$2:$F$60, 2, FALSE), Transpose_Avg_me_dw!$O$1:$AA$52, 6,FALSE )</f>
        <v>3.1143201004484165E-2</v>
      </c>
      <c r="I380" s="29">
        <f>VLOOKUP(VLOOKUP($B380, BTS!$E$2:$F$60, 2, FALSE), Transpose_Avg_me_dw!$O$1:$AA$52, 7,FALSE )</f>
        <v>1.422255749586258E-2</v>
      </c>
      <c r="J380" s="29">
        <f>VLOOKUP(VLOOKUP($B380, BTS!$E$2:$F$60, 2, FALSE), Transpose_Avg_me_dw!$O$1:$AA$52, 8,FALSE )</f>
        <v>0</v>
      </c>
      <c r="K380" s="29">
        <f>VLOOKUP(VLOOKUP($B380, BTS!$E$2:$F$60, 2, FALSE), Transpose_Avg_me_dw!$O$1:$AA$52, 9,FALSE )</f>
        <v>0</v>
      </c>
      <c r="L380" s="29">
        <f>VLOOKUP(VLOOKUP($B380, BTS!$E$2:$F$60, 2, FALSE), Transpose_Avg_me_dw!$O$1:$AA$52, 10,FALSE )</f>
        <v>1.9230769230769232E-2</v>
      </c>
      <c r="M380" s="29">
        <f>VLOOKUP(VLOOKUP($B380, BTS!$E$2:$F$60, 2, FALSE), Transpose_Avg_me_dw!$O$1:$AA$52, 11,FALSE )</f>
        <v>1.6904761904761905E-2</v>
      </c>
      <c r="N380" s="29">
        <f>VLOOKUP(VLOOKUP($B380, BTS!$E$2:$F$60, 2, FALSE), Transpose_Avg_me_dw!$O$1:$AA$52, 12,FALSE )</f>
        <v>8.1927121545610181E-3</v>
      </c>
      <c r="O380" s="111">
        <f>VLOOKUP(VLOOKUP($B380, BTS!$E$2:$F$60, 2, FALSE), Transpose_Avg_me_dw!$O$1:$AA$52, 13,FALSE )</f>
        <v>2.4758454106280192E-2</v>
      </c>
    </row>
    <row r="381" spans="1:15" ht="15.75" hidden="1" outlineLevel="1" thickBot="1" x14ac:dyDescent="0.3">
      <c r="B381" s="31" t="s">
        <v>129</v>
      </c>
      <c r="C381" s="28">
        <f>VLOOKUP(VLOOKUP($B381,VName,2,FALSE), Regression_me_dw!$J$7:$K$50, 2,FALSE)</f>
        <v>-777.7</v>
      </c>
      <c r="D381" s="29">
        <f>VLOOKUP(VLOOKUP($B381, BTS!$E$2:$F$60, 2, FALSE), Transpose_Avg_me_dw!$O$1:$AA$52, 2,FALSE )</f>
        <v>0.55822760672448701</v>
      </c>
      <c r="E381" s="29">
        <f>VLOOKUP(VLOOKUP($B381, BTS!$E$2:$F$60, 2, FALSE), Transpose_Avg_me_dw!$O$1:$AA$52, 3,FALSE )</f>
        <v>0.52818302387267901</v>
      </c>
      <c r="F381" s="29">
        <f>VLOOKUP(VLOOKUP($B381, BTS!$E$2:$F$60, 2, FALSE), Transpose_Avg_me_dw!$O$1:$AA$52, 4,FALSE )</f>
        <v>0.54623539652609421</v>
      </c>
      <c r="G381" s="29">
        <f>VLOOKUP(VLOOKUP($B381, BTS!$E$2:$F$60, 2, FALSE), Transpose_Avg_me_dw!$O$1:$AA$52, 5,FALSE )</f>
        <v>0.53062638580931265</v>
      </c>
      <c r="H381" s="29">
        <f>VLOOKUP(VLOOKUP($B381, BTS!$E$2:$F$60, 2, FALSE), Transpose_Avg_me_dw!$O$1:$AA$52, 6,FALSE )</f>
        <v>0.44335890184071097</v>
      </c>
      <c r="I381" s="29">
        <f>VLOOKUP(VLOOKUP($B381, BTS!$E$2:$F$60, 2, FALSE), Transpose_Avg_me_dw!$O$1:$AA$52, 7,FALSE )</f>
        <v>0.61911416424128285</v>
      </c>
      <c r="J381" s="29">
        <f>VLOOKUP(VLOOKUP($B381, BTS!$E$2:$F$60, 2, FALSE), Transpose_Avg_me_dw!$O$1:$AA$52, 8,FALSE )</f>
        <v>0.48495879120879126</v>
      </c>
      <c r="K381" s="29">
        <f>VLOOKUP(VLOOKUP($B381, BTS!$E$2:$F$60, 2, FALSE), Transpose_Avg_me_dw!$O$1:$AA$52, 9,FALSE )</f>
        <v>0.63914141414141412</v>
      </c>
      <c r="L381" s="29">
        <f>VLOOKUP(VLOOKUP($B381, BTS!$E$2:$F$60, 2, FALSE), Transpose_Avg_me_dw!$O$1:$AA$52, 10,FALSE )</f>
        <v>0.55571266968325794</v>
      </c>
      <c r="M381" s="29">
        <f>VLOOKUP(VLOOKUP($B381, BTS!$E$2:$F$60, 2, FALSE), Transpose_Avg_me_dw!$O$1:$AA$52, 11,FALSE )</f>
        <v>0.47255952380952382</v>
      </c>
      <c r="N381" s="29">
        <f>VLOOKUP(VLOOKUP($B381, BTS!$E$2:$F$60, 2, FALSE), Transpose_Avg_me_dw!$O$1:$AA$52, 12,FALSE )</f>
        <v>0.46677497117702549</v>
      </c>
      <c r="O381" s="111">
        <f>VLOOKUP(VLOOKUP($B381, BTS!$E$2:$F$60, 2, FALSE), Transpose_Avg_me_dw!$O$1:$AA$52, 13,FALSE )</f>
        <v>0.52143061045234962</v>
      </c>
    </row>
    <row r="382" spans="1:15" ht="15.75" hidden="1" outlineLevel="1" thickBot="1" x14ac:dyDescent="0.3">
      <c r="B382" s="31" t="s">
        <v>130</v>
      </c>
      <c r="C382" s="28">
        <f>VLOOKUP(VLOOKUP($B382,VName,2,FALSE), Regression_me_dw!$J$7:$K$50, 2,FALSE)</f>
        <v>-2595</v>
      </c>
      <c r="D382" s="29">
        <f>VLOOKUP(VLOOKUP($B382, BTS!$E$2:$F$60, 2, FALSE), Transpose_Avg_me_dw!$O$1:$AA$52, 2,FALSE )</f>
        <v>0.20635757490550458</v>
      </c>
      <c r="E382" s="29">
        <f>VLOOKUP(VLOOKUP($B382, BTS!$E$2:$F$60, 2, FALSE), Transpose_Avg_me_dw!$O$1:$AA$52, 3,FALSE )</f>
        <v>0.14377109959006512</v>
      </c>
      <c r="F382" s="29">
        <f>VLOOKUP(VLOOKUP($B382, BTS!$E$2:$F$60, 2, FALSE), Transpose_Avg_me_dw!$O$1:$AA$52, 4,FALSE )</f>
        <v>0.10476173848266872</v>
      </c>
      <c r="G382" s="29">
        <f>VLOOKUP(VLOOKUP($B382, BTS!$E$2:$F$60, 2, FALSE), Transpose_Avg_me_dw!$O$1:$AA$52, 5,FALSE )</f>
        <v>0.1675932568149211</v>
      </c>
      <c r="H382" s="29">
        <f>VLOOKUP(VLOOKUP($B382, BTS!$E$2:$F$60, 2, FALSE), Transpose_Avg_me_dw!$O$1:$AA$52, 6,FALSE )</f>
        <v>9.9975869328424033E-2</v>
      </c>
      <c r="I382" s="29">
        <f>VLOOKUP(VLOOKUP($B382, BTS!$E$2:$F$60, 2, FALSE), Transpose_Avg_me_dw!$O$1:$AA$52, 7,FALSE )</f>
        <v>0.12422423386406437</v>
      </c>
      <c r="J382" s="29">
        <f>VLOOKUP(VLOOKUP($B382, BTS!$E$2:$F$60, 2, FALSE), Transpose_Avg_me_dw!$O$1:$AA$52, 8,FALSE )</f>
        <v>0.15084706959706962</v>
      </c>
      <c r="K382" s="29">
        <f>VLOOKUP(VLOOKUP($B382, BTS!$E$2:$F$60, 2, FALSE), Transpose_Avg_me_dw!$O$1:$AA$52, 9,FALSE )</f>
        <v>0.1143939393939394</v>
      </c>
      <c r="L382" s="29">
        <f>VLOOKUP(VLOOKUP($B382, BTS!$E$2:$F$60, 2, FALSE), Transpose_Avg_me_dw!$O$1:$AA$52, 10,FALSE )</f>
        <v>0.20008484162895929</v>
      </c>
      <c r="M382" s="29">
        <f>VLOOKUP(VLOOKUP($B382, BTS!$E$2:$F$60, 2, FALSE), Transpose_Avg_me_dw!$O$1:$AA$52, 11,FALSE )</f>
        <v>0.15333333333333335</v>
      </c>
      <c r="N382" s="29">
        <f>VLOOKUP(VLOOKUP($B382, BTS!$E$2:$F$60, 2, FALSE), Transpose_Avg_me_dw!$O$1:$AA$52, 12,FALSE )</f>
        <v>9.7203298047025113E-2</v>
      </c>
      <c r="O382" s="111">
        <f>VLOOKUP(VLOOKUP($B382, BTS!$E$2:$F$60, 2, FALSE), Transpose_Avg_me_dw!$O$1:$AA$52, 13,FALSE )</f>
        <v>0.11295893719806763</v>
      </c>
    </row>
    <row r="383" spans="1:15" ht="15.75" hidden="1" outlineLevel="1" thickBot="1" x14ac:dyDescent="0.3">
      <c r="B383" s="56" t="s">
        <v>131</v>
      </c>
      <c r="C383" s="28">
        <f>VLOOKUP(VLOOKUP($B383,VName,2,FALSE), Regression_me_dw!$J$7:$K$50, 2,FALSE)</f>
        <v>2103</v>
      </c>
      <c r="D383" s="29">
        <f>VLOOKUP(VLOOKUP($B383, BTS!$E$2:$F$60, 2, FALSE), Transpose_Avg_me_dw!$O$1:$AA$52, 2,FALSE )</f>
        <v>6.5104482291096014E-2</v>
      </c>
      <c r="E383" s="29">
        <f>VLOOKUP(VLOOKUP($B383, BTS!$E$2:$F$60, 2, FALSE), Transpose_Avg_me_dw!$O$1:$AA$52, 3,FALSE )</f>
        <v>6.314429105377381E-2</v>
      </c>
      <c r="F383" s="29">
        <f>VLOOKUP(VLOOKUP($B383, BTS!$E$2:$F$60, 2, FALSE), Transpose_Avg_me_dw!$O$1:$AA$52, 4,FALSE )</f>
        <v>7.4570833291763533E-2</v>
      </c>
      <c r="G383" s="29">
        <f>VLOOKUP(VLOOKUP($B383, BTS!$E$2:$F$60, 2, FALSE), Transpose_Avg_me_dw!$O$1:$AA$52, 5,FALSE )</f>
        <v>2.8409090909090908E-2</v>
      </c>
      <c r="H383" s="29">
        <f>VLOOKUP(VLOOKUP($B383, BTS!$E$2:$F$60, 2, FALSE), Transpose_Avg_me_dw!$O$1:$AA$52, 6,FALSE )</f>
        <v>4.9870846957220293E-2</v>
      </c>
      <c r="I383" s="29">
        <f>VLOOKUP(VLOOKUP($B383, BTS!$E$2:$F$60, 2, FALSE), Transpose_Avg_me_dw!$O$1:$AA$52, 7,FALSE )</f>
        <v>3.7360183758488846E-2</v>
      </c>
      <c r="J383" s="29">
        <f>VLOOKUP(VLOOKUP($B383, BTS!$E$2:$F$60, 2, FALSE), Transpose_Avg_me_dw!$O$1:$AA$52, 8,FALSE )</f>
        <v>0</v>
      </c>
      <c r="K383" s="29">
        <f>VLOOKUP(VLOOKUP($B383, BTS!$E$2:$F$60, 2, FALSE), Transpose_Avg_me_dw!$O$1:$AA$52, 9,FALSE )</f>
        <v>2.5000000000000001E-2</v>
      </c>
      <c r="L383" s="29">
        <f>VLOOKUP(VLOOKUP($B383, BTS!$E$2:$F$60, 2, FALSE), Transpose_Avg_me_dw!$O$1:$AA$52, 10,FALSE )</f>
        <v>0.11114253393665158</v>
      </c>
      <c r="M383" s="29">
        <f>VLOOKUP(VLOOKUP($B383, BTS!$E$2:$F$60, 2, FALSE), Transpose_Avg_me_dw!$O$1:$AA$52, 11,FALSE )</f>
        <v>3.2113095238095239E-2</v>
      </c>
      <c r="N383" s="29">
        <f>VLOOKUP(VLOOKUP($B383, BTS!$E$2:$F$60, 2, FALSE), Transpose_Avg_me_dw!$O$1:$AA$52, 12,FALSE )</f>
        <v>0.10118902048469181</v>
      </c>
      <c r="O383" s="111">
        <f>VLOOKUP(VLOOKUP($B383, BTS!$E$2:$F$60, 2, FALSE), Transpose_Avg_me_dw!$O$1:$AA$52, 13,FALSE )</f>
        <v>6.3596837944664031E-2</v>
      </c>
    </row>
    <row r="384" spans="1:15" ht="15.75" hidden="1" outlineLevel="1" thickBot="1" x14ac:dyDescent="0.3">
      <c r="B384" s="31" t="s">
        <v>132</v>
      </c>
      <c r="C384" s="28">
        <f>VLOOKUP(VLOOKUP($B384,VName,2,FALSE), Regression_me_dw!$J$7:$K$50, 2,FALSE)</f>
        <v>3634</v>
      </c>
      <c r="D384" s="29">
        <f>VLOOKUP(VLOOKUP($B384, BTS!$E$2:$F$60, 2, FALSE), Transpose_Avg_me_dw!$O$1:$AA$52, 2,FALSE )</f>
        <v>3.9776152084717034E-2</v>
      </c>
      <c r="E384" s="29">
        <f>VLOOKUP(VLOOKUP($B384, BTS!$E$2:$F$60, 2, FALSE), Transpose_Avg_me_dw!$O$1:$AA$52, 3,FALSE )</f>
        <v>8.2953415119363397E-2</v>
      </c>
      <c r="F384" s="29">
        <f>VLOOKUP(VLOOKUP($B384, BTS!$E$2:$F$60, 2, FALSE), Transpose_Avg_me_dw!$O$1:$AA$52, 4,FALSE )</f>
        <v>7.8056046079301888E-2</v>
      </c>
      <c r="G384" s="29">
        <f>VLOOKUP(VLOOKUP($B384, BTS!$E$2:$F$60, 2, FALSE), Transpose_Avg_me_dw!$O$1:$AA$52, 5,FALSE )</f>
        <v>0.12340224338072257</v>
      </c>
      <c r="H384" s="29">
        <f>VLOOKUP(VLOOKUP($B384, BTS!$E$2:$F$60, 2, FALSE), Transpose_Avg_me_dw!$O$1:$AA$52, 6,FALSE )</f>
        <v>0.1126177243565416</v>
      </c>
      <c r="I384" s="29">
        <f>VLOOKUP(VLOOKUP($B384, BTS!$E$2:$F$60, 2, FALSE), Transpose_Avg_me_dw!$O$1:$AA$52, 7,FALSE )</f>
        <v>5.2217086115391206E-2</v>
      </c>
      <c r="J384" s="29">
        <f>VLOOKUP(VLOOKUP($B384, BTS!$E$2:$F$60, 2, FALSE), Transpose_Avg_me_dw!$O$1:$AA$52, 8,FALSE )</f>
        <v>0.15096153846153848</v>
      </c>
      <c r="K384" s="29">
        <f>VLOOKUP(VLOOKUP($B384, BTS!$E$2:$F$60, 2, FALSE), Transpose_Avg_me_dw!$O$1:$AA$52, 9,FALSE )</f>
        <v>6.1616161616161617E-2</v>
      </c>
      <c r="L384" s="29">
        <f>VLOOKUP(VLOOKUP($B384, BTS!$E$2:$F$60, 2, FALSE), Transpose_Avg_me_dw!$O$1:$AA$52, 10,FALSE )</f>
        <v>5.0480769230769232E-2</v>
      </c>
      <c r="M384" s="29">
        <f>VLOOKUP(VLOOKUP($B384, BTS!$E$2:$F$60, 2, FALSE), Transpose_Avg_me_dw!$O$1:$AA$52, 11,FALSE )</f>
        <v>7.2529761904761902E-2</v>
      </c>
      <c r="N384" s="29">
        <f>VLOOKUP(VLOOKUP($B384, BTS!$E$2:$F$60, 2, FALSE), Transpose_Avg_me_dw!$O$1:$AA$52, 12,FALSE )</f>
        <v>0.13655975963386088</v>
      </c>
      <c r="O384" s="111">
        <f>VLOOKUP(VLOOKUP($B384, BTS!$E$2:$F$60, 2, FALSE), Transpose_Avg_me_dw!$O$1:$AA$52, 13,FALSE )</f>
        <v>0.12653711023276243</v>
      </c>
    </row>
    <row r="385" spans="2:15" ht="15.75" hidden="1" outlineLevel="1" thickBot="1" x14ac:dyDescent="0.3">
      <c r="B385" s="31" t="s">
        <v>133</v>
      </c>
      <c r="C385" s="28">
        <f>VLOOKUP(VLOOKUP($B385,VName,2,FALSE), Regression_me_dw!$J$7:$K$50, 2,FALSE)</f>
        <v>554.5</v>
      </c>
      <c r="D385" s="29">
        <f>VLOOKUP(VLOOKUP($B385, BTS!$E$2:$F$60, 2, FALSE), Transpose_Avg_me_dw!$O$1:$AA$52, 2,FALSE )</f>
        <v>8.7480385835462415E-2</v>
      </c>
      <c r="E385" s="29">
        <f>VLOOKUP(VLOOKUP($B385, BTS!$E$2:$F$60, 2, FALSE), Transpose_Avg_me_dw!$O$1:$AA$52, 3,FALSE )</f>
        <v>0.10612905413551965</v>
      </c>
      <c r="F385" s="29">
        <f>VLOOKUP(VLOOKUP($B385, BTS!$E$2:$F$60, 2, FALSE), Transpose_Avg_me_dw!$O$1:$AA$52, 4,FALSE )</f>
        <v>0.1401054293496154</v>
      </c>
      <c r="G385" s="29">
        <f>VLOOKUP(VLOOKUP($B385, BTS!$E$2:$F$60, 2, FALSE), Transpose_Avg_me_dw!$O$1:$AA$52, 5,FALSE )</f>
        <v>5.3638972218599187E-2</v>
      </c>
      <c r="H385" s="29">
        <f>VLOOKUP(VLOOKUP($B385, BTS!$E$2:$F$60, 2, FALSE), Transpose_Avg_me_dw!$O$1:$AA$52, 6,FALSE )</f>
        <v>0.21087608683106115</v>
      </c>
      <c r="I385" s="29">
        <f>VLOOKUP(VLOOKUP($B385, BTS!$E$2:$F$60, 2, FALSE), Transpose_Avg_me_dw!$O$1:$AA$52, 7,FALSE )</f>
        <v>6.6895829766592474E-2</v>
      </c>
      <c r="J385" s="29">
        <f>VLOOKUP(VLOOKUP($B385, BTS!$E$2:$F$60, 2, FALSE), Transpose_Avg_me_dw!$O$1:$AA$52, 8,FALSE )</f>
        <v>0.20132783882783883</v>
      </c>
      <c r="K385" s="29">
        <f>VLOOKUP(VLOOKUP($B385, BTS!$E$2:$F$60, 2, FALSE), Transpose_Avg_me_dw!$O$1:$AA$52, 9,FALSE )</f>
        <v>8.6616161616161619E-2</v>
      </c>
      <c r="L385" s="29">
        <f>VLOOKUP(VLOOKUP($B385, BTS!$E$2:$F$60, 2, FALSE), Transpose_Avg_me_dw!$O$1:$AA$52, 10,FALSE )</f>
        <v>3.3936651583710412E-2</v>
      </c>
      <c r="M385" s="29">
        <f>VLOOKUP(VLOOKUP($B385, BTS!$E$2:$F$60, 2, FALSE), Transpose_Avg_me_dw!$O$1:$AA$52, 11,FALSE )</f>
        <v>0.17886904761904762</v>
      </c>
      <c r="N385" s="29">
        <f>VLOOKUP(VLOOKUP($B385, BTS!$E$2:$F$60, 2, FALSE), Transpose_Avg_me_dw!$O$1:$AA$52, 12,FALSE )</f>
        <v>8.2168768705819323E-2</v>
      </c>
      <c r="O385" s="111">
        <f>VLOOKUP(VLOOKUP($B385, BTS!$E$2:$F$60, 2, FALSE), Transpose_Avg_me_dw!$O$1:$AA$52, 13,FALSE )</f>
        <v>7.4430171277997365E-2</v>
      </c>
    </row>
    <row r="386" spans="2:15" ht="15.75" hidden="1" outlineLevel="1" thickBot="1" x14ac:dyDescent="0.3">
      <c r="B386" s="31" t="s">
        <v>134</v>
      </c>
      <c r="C386" s="28">
        <f>VLOOKUP(VLOOKUP($B386,VName,2,FALSE), Regression_me_dw!$J$7:$K$50, 2,FALSE)</f>
        <v>9666</v>
      </c>
      <c r="D386" s="29">
        <f>VLOOKUP(VLOOKUP($B386, BTS!$E$2:$F$60, 2, FALSE), Transpose_Avg_me_dw!$O$1:$AA$52, 2,FALSE )</f>
        <v>3.0545980772866764E-2</v>
      </c>
      <c r="E386" s="29">
        <f>VLOOKUP(VLOOKUP($B386, BTS!$E$2:$F$60, 2, FALSE), Transpose_Avg_me_dw!$O$1:$AA$52, 3,FALSE )</f>
        <v>3.2604518326501089E-2</v>
      </c>
      <c r="F386" s="29">
        <f>VLOOKUP(VLOOKUP($B386, BTS!$E$2:$F$60, 2, FALSE), Transpose_Avg_me_dw!$O$1:$AA$52, 4,FALSE )</f>
        <v>6.7567567567567571E-3</v>
      </c>
      <c r="G386" s="29">
        <f>VLOOKUP(VLOOKUP($B386, BTS!$E$2:$F$60, 2, FALSE), Transpose_Avg_me_dw!$O$1:$AA$52, 5,FALSE )</f>
        <v>3.0495956697534889E-2</v>
      </c>
      <c r="H386" s="29">
        <f>VLOOKUP(VLOOKUP($B386, BTS!$E$2:$F$60, 2, FALSE), Transpose_Avg_me_dw!$O$1:$AA$52, 6,FALSE )</f>
        <v>6.5617856812720685E-2</v>
      </c>
      <c r="I386" s="29">
        <f>VLOOKUP(VLOOKUP($B386, BTS!$E$2:$F$60, 2, FALSE), Transpose_Avg_me_dw!$O$1:$AA$52, 7,FALSE )</f>
        <v>2.7480846601609311E-2</v>
      </c>
      <c r="J386" s="29">
        <f>VLOOKUP(VLOOKUP($B386, BTS!$E$2:$F$60, 2, FALSE), Transpose_Avg_me_dw!$O$1:$AA$52, 8,FALSE )</f>
        <v>0</v>
      </c>
      <c r="K386" s="29">
        <f>VLOOKUP(VLOOKUP($B386, BTS!$E$2:$F$60, 2, FALSE), Transpose_Avg_me_dw!$O$1:$AA$52, 9,FALSE )</f>
        <v>0</v>
      </c>
      <c r="L386" s="29">
        <f>VLOOKUP(VLOOKUP($B386, BTS!$E$2:$F$60, 2, FALSE), Transpose_Avg_me_dw!$O$1:$AA$52, 10,FALSE )</f>
        <v>0</v>
      </c>
      <c r="M386" s="29">
        <f>VLOOKUP(VLOOKUP($B386, BTS!$E$2:$F$60, 2, FALSE), Transpose_Avg_me_dw!$O$1:$AA$52, 11,FALSE )</f>
        <v>7.8690476190476186E-2</v>
      </c>
      <c r="N386" s="29">
        <f>VLOOKUP(VLOOKUP($B386, BTS!$E$2:$F$60, 2, FALSE), Transpose_Avg_me_dw!$O$1:$AA$52, 12,FALSE )</f>
        <v>3.5970489932338791E-2</v>
      </c>
      <c r="O386" s="111">
        <f>VLOOKUP(VLOOKUP($B386, BTS!$E$2:$F$60, 2, FALSE), Transpose_Avg_me_dw!$O$1:$AA$52, 13,FALSE )</f>
        <v>2.9671717171717172E-2</v>
      </c>
    </row>
    <row r="387" spans="2:15" ht="15.75" hidden="1" outlineLevel="1" thickBot="1" x14ac:dyDescent="0.3">
      <c r="B387" s="56" t="s">
        <v>135</v>
      </c>
      <c r="C387" s="28">
        <f>VLOOKUP(VLOOKUP($B387,VName,2,FALSE), Regression_me_dw!$J$7:$K$50, 2,FALSE)</f>
        <v>-48684</v>
      </c>
      <c r="D387" s="29">
        <f>VLOOKUP(VLOOKUP($B387, BTS!$E$2:$F$60, 2, FALSE), Transpose_Avg_me_dw!$O$1:$AA$52, 2,FALSE )</f>
        <v>0</v>
      </c>
      <c r="E387" s="29">
        <f>VLOOKUP(VLOOKUP($B387, BTS!$E$2:$F$60, 2, FALSE), Transpose_Avg_me_dw!$O$1:$AA$52, 3,FALSE )</f>
        <v>0</v>
      </c>
      <c r="F387" s="29">
        <f>VLOOKUP(VLOOKUP($B387, BTS!$E$2:$F$60, 2, FALSE), Transpose_Avg_me_dw!$O$1:$AA$52, 4,FALSE )</f>
        <v>0</v>
      </c>
      <c r="G387" s="29">
        <f>VLOOKUP(VLOOKUP($B387, BTS!$E$2:$F$60, 2, FALSE), Transpose_Avg_me_dw!$O$1:$AA$52, 5,FALSE )</f>
        <v>0</v>
      </c>
      <c r="H387" s="29">
        <f>VLOOKUP(VLOOKUP($B387, BTS!$E$2:$F$60, 2, FALSE), Transpose_Avg_me_dw!$O$1:$AA$52, 6,FALSE )</f>
        <v>0</v>
      </c>
      <c r="I387" s="29">
        <f>VLOOKUP(VLOOKUP($B387, BTS!$E$2:$F$60, 2, FALSE), Transpose_Avg_me_dw!$O$1:$AA$52, 7,FALSE )</f>
        <v>0</v>
      </c>
      <c r="J387" s="29">
        <f>VLOOKUP(VLOOKUP($B387, BTS!$E$2:$F$60, 2, FALSE), Transpose_Avg_me_dw!$O$1:$AA$52, 8,FALSE )</f>
        <v>0</v>
      </c>
      <c r="K387" s="29">
        <f>VLOOKUP(VLOOKUP($B387, BTS!$E$2:$F$60, 2, FALSE), Transpose_Avg_me_dw!$O$1:$AA$52, 9,FALSE )</f>
        <v>0</v>
      </c>
      <c r="L387" s="29">
        <f>VLOOKUP(VLOOKUP($B387, BTS!$E$2:$F$60, 2, FALSE), Transpose_Avg_me_dw!$O$1:$AA$52, 10,FALSE )</f>
        <v>0</v>
      </c>
      <c r="M387" s="29">
        <f>VLOOKUP(VLOOKUP($B387, BTS!$E$2:$F$60, 2, FALSE), Transpose_Avg_me_dw!$O$1:$AA$52, 11,FALSE )</f>
        <v>0</v>
      </c>
      <c r="N387" s="29">
        <f>VLOOKUP(VLOOKUP($B387, BTS!$E$2:$F$60, 2, FALSE), Transpose_Avg_me_dw!$O$1:$AA$52, 12,FALSE )</f>
        <v>0</v>
      </c>
      <c r="O387" s="111">
        <f>VLOOKUP(VLOOKUP($B387, BTS!$E$2:$F$60, 2, FALSE), Transpose_Avg_me_dw!$O$1:$AA$52, 13,FALSE )</f>
        <v>0</v>
      </c>
    </row>
    <row r="388" spans="2:15" ht="15.75" hidden="1" outlineLevel="1" thickBot="1" x14ac:dyDescent="0.3">
      <c r="B388" s="56" t="s">
        <v>136</v>
      </c>
      <c r="C388" s="28">
        <f>VLOOKUP(VLOOKUP($B388,VName,2,FALSE), Regression_me_dw!$J$7:$K$50, 2,FALSE)</f>
        <v>2300</v>
      </c>
      <c r="D388" s="29">
        <f>VLOOKUP(VLOOKUP($B388, BTS!$E$2:$F$60, 2, FALSE), Transpose_Avg_me_dw!$O$1:$AA$52, 2,FALSE )</f>
        <v>4.2057939959244554E-2</v>
      </c>
      <c r="E388" s="29">
        <f>VLOOKUP(VLOOKUP($B388, BTS!$E$2:$F$60, 2, FALSE), Transpose_Avg_me_dw!$O$1:$AA$52, 3,FALSE )</f>
        <v>7.8125E-3</v>
      </c>
      <c r="F388" s="29">
        <f>VLOOKUP(VLOOKUP($B388, BTS!$E$2:$F$60, 2, FALSE), Transpose_Avg_me_dw!$O$1:$AA$52, 4,FALSE )</f>
        <v>1.7441860465116279E-2</v>
      </c>
      <c r="G388" s="29">
        <f>VLOOKUP(VLOOKUP($B388, BTS!$E$2:$F$60, 2, FALSE), Transpose_Avg_me_dw!$O$1:$AA$52, 5,FALSE )</f>
        <v>0</v>
      </c>
      <c r="H388" s="29">
        <f>VLOOKUP(VLOOKUP($B388, BTS!$E$2:$F$60, 2, FALSE), Transpose_Avg_me_dw!$O$1:$AA$52, 6,FALSE )</f>
        <v>3.5211267605633804E-3</v>
      </c>
      <c r="I388" s="29">
        <f>VLOOKUP(VLOOKUP($B388, BTS!$E$2:$F$60, 2, FALSE), Transpose_Avg_me_dw!$O$1:$AA$52, 7,FALSE )</f>
        <v>3.7708119328882045E-2</v>
      </c>
      <c r="J388" s="29">
        <f>VLOOKUP(VLOOKUP($B388, BTS!$E$2:$F$60, 2, FALSE), Transpose_Avg_me_dw!$O$1:$AA$52, 8,FALSE )</f>
        <v>1.1904761904761904E-2</v>
      </c>
      <c r="K388" s="29">
        <f>VLOOKUP(VLOOKUP($B388, BTS!$E$2:$F$60, 2, FALSE), Transpose_Avg_me_dw!$O$1:$AA$52, 9,FALSE )</f>
        <v>0</v>
      </c>
      <c r="L388" s="29">
        <f>VLOOKUP(VLOOKUP($B388, BTS!$E$2:$F$60, 2, FALSE), Transpose_Avg_me_dw!$O$1:$AA$52, 10,FALSE )</f>
        <v>0</v>
      </c>
      <c r="M388" s="29">
        <f>VLOOKUP(VLOOKUP($B388, BTS!$E$2:$F$60, 2, FALSE), Transpose_Avg_me_dw!$O$1:$AA$52, 11,FALSE )</f>
        <v>5.0000000000000001E-3</v>
      </c>
      <c r="N388" s="29">
        <f>VLOOKUP(VLOOKUP($B388, BTS!$E$2:$F$60, 2, FALSE), Transpose_Avg_me_dw!$O$1:$AA$52, 12,FALSE )</f>
        <v>1.8831010026901442E-2</v>
      </c>
      <c r="O388" s="111">
        <f>VLOOKUP(VLOOKUP($B388, BTS!$E$2:$F$60, 2, FALSE), Transpose_Avg_me_dw!$O$1:$AA$52, 13,FALSE )</f>
        <v>6.2398989898989898E-2</v>
      </c>
    </row>
    <row r="389" spans="2:15" ht="15.75" hidden="1" outlineLevel="1" thickBot="1" x14ac:dyDescent="0.3">
      <c r="B389" s="56" t="s">
        <v>137</v>
      </c>
      <c r="C389" s="28">
        <f>VLOOKUP(VLOOKUP($B389,VName,2,FALSE), Regression_me_dw!$J$7:$K$50, 2,FALSE)</f>
        <v>6050</v>
      </c>
      <c r="D389" s="29">
        <f>VLOOKUP(VLOOKUP($B389, BTS!$E$2:$F$60, 2, FALSE), Transpose_Avg_me_dw!$O$1:$AA$52, 2,FALSE )</f>
        <v>5.8139534883720929E-3</v>
      </c>
      <c r="E389" s="29">
        <f>VLOOKUP(VLOOKUP($B389, BTS!$E$2:$F$60, 2, FALSE), Transpose_Avg_me_dw!$O$1:$AA$52, 3,FALSE )</f>
        <v>0</v>
      </c>
      <c r="F389" s="29">
        <f>VLOOKUP(VLOOKUP($B389, BTS!$E$2:$F$60, 2, FALSE), Transpose_Avg_me_dw!$O$1:$AA$52, 4,FALSE )</f>
        <v>4.6296296296296294E-3</v>
      </c>
      <c r="G389" s="29">
        <f>VLOOKUP(VLOOKUP($B389, BTS!$E$2:$F$60, 2, FALSE), Transpose_Avg_me_dw!$O$1:$AA$52, 5,FALSE )</f>
        <v>0</v>
      </c>
      <c r="H389" s="29">
        <f>VLOOKUP(VLOOKUP($B389, BTS!$E$2:$F$60, 2, FALSE), Transpose_Avg_me_dw!$O$1:$AA$52, 6,FALSE )</f>
        <v>0</v>
      </c>
      <c r="I389" s="29">
        <f>VLOOKUP(VLOOKUP($B389, BTS!$E$2:$F$60, 2, FALSE), Transpose_Avg_me_dw!$O$1:$AA$52, 7,FALSE )</f>
        <v>8.6038171260628876E-2</v>
      </c>
      <c r="J389" s="29">
        <f>VLOOKUP(VLOOKUP($B389, BTS!$E$2:$F$60, 2, FALSE), Transpose_Avg_me_dw!$O$1:$AA$52, 8,FALSE )</f>
        <v>0</v>
      </c>
      <c r="K389" s="29">
        <f>VLOOKUP(VLOOKUP($B389, BTS!$E$2:$F$60, 2, FALSE), Transpose_Avg_me_dw!$O$1:$AA$52, 9,FALSE )</f>
        <v>0</v>
      </c>
      <c r="L389" s="29">
        <f>VLOOKUP(VLOOKUP($B389, BTS!$E$2:$F$60, 2, FALSE), Transpose_Avg_me_dw!$O$1:$AA$52, 10,FALSE )</f>
        <v>0</v>
      </c>
      <c r="M389" s="29">
        <f>VLOOKUP(VLOOKUP($B389, BTS!$E$2:$F$60, 2, FALSE), Transpose_Avg_me_dw!$O$1:$AA$52, 11,FALSE )</f>
        <v>0</v>
      </c>
      <c r="N389" s="29">
        <f>VLOOKUP(VLOOKUP($B389, BTS!$E$2:$F$60, 2, FALSE), Transpose_Avg_me_dw!$O$1:$AA$52, 12,FALSE )</f>
        <v>5.3191489361702126E-3</v>
      </c>
      <c r="O389" s="111">
        <f>VLOOKUP(VLOOKUP($B389, BTS!$E$2:$F$60, 2, FALSE), Transpose_Avg_me_dw!$O$1:$AA$52, 13,FALSE )</f>
        <v>0</v>
      </c>
    </row>
    <row r="390" spans="2:15" ht="15.75" hidden="1" outlineLevel="1" thickBot="1" x14ac:dyDescent="0.3">
      <c r="B390" s="31" t="s">
        <v>138</v>
      </c>
      <c r="C390" s="28">
        <f>VLOOKUP(VLOOKUP($B390,VName,2,FALSE), Regression_me_dw!$J$7:$K$50, 2,FALSE)</f>
        <v>-3240</v>
      </c>
      <c r="D390" s="29">
        <f>VLOOKUP(VLOOKUP($B390, BTS!$E$2:$F$60, 2, FALSE), Transpose_Avg_me_dw!$O$1:$AA$52, 2,FALSE )</f>
        <v>4.217388774961095E-2</v>
      </c>
      <c r="E390" s="29">
        <f>VLOOKUP(VLOOKUP($B390, BTS!$E$2:$F$60, 2, FALSE), Transpose_Avg_me_dw!$O$1:$AA$52, 3,FALSE )</f>
        <v>0.12250761092355919</v>
      </c>
      <c r="F390" s="29">
        <f>VLOOKUP(VLOOKUP($B390, BTS!$E$2:$F$60, 2, FALSE), Transpose_Avg_me_dw!$O$1:$AA$52, 4,FALSE )</f>
        <v>9.690525242850824E-2</v>
      </c>
      <c r="G390" s="29">
        <f>VLOOKUP(VLOOKUP($B390, BTS!$E$2:$F$60, 2, FALSE), Transpose_Avg_me_dw!$O$1:$AA$52, 5,FALSE )</f>
        <v>0.17620973001173862</v>
      </c>
      <c r="H390" s="29">
        <f>VLOOKUP(VLOOKUP($B390, BTS!$E$2:$F$60, 2, FALSE), Transpose_Avg_me_dw!$O$1:$AA$52, 6,FALSE )</f>
        <v>6.8164144955676784E-2</v>
      </c>
      <c r="I390" s="29">
        <f>VLOOKUP(VLOOKUP($B390, BTS!$E$2:$F$60, 2, FALSE), Transpose_Avg_me_dw!$O$1:$AA$52, 7,FALSE )</f>
        <v>6.132975232551504E-2</v>
      </c>
      <c r="J390" s="29">
        <f>VLOOKUP(VLOOKUP($B390, BTS!$E$2:$F$60, 2, FALSE), Transpose_Avg_me_dw!$O$1:$AA$52, 8,FALSE )</f>
        <v>0.16792582417582419</v>
      </c>
      <c r="K390" s="29">
        <f>VLOOKUP(VLOOKUP($B390, BTS!$E$2:$F$60, 2, FALSE), Transpose_Avg_me_dw!$O$1:$AA$52, 9,FALSE )</f>
        <v>1.3888888888888888E-2</v>
      </c>
      <c r="L390" s="29">
        <f>VLOOKUP(VLOOKUP($B390, BTS!$E$2:$F$60, 2, FALSE), Transpose_Avg_me_dw!$O$1:$AA$52, 10,FALSE )</f>
        <v>3.3936651583710412E-2</v>
      </c>
      <c r="M390" s="29">
        <f>VLOOKUP(VLOOKUP($B390, BTS!$E$2:$F$60, 2, FALSE), Transpose_Avg_me_dw!$O$1:$AA$52, 11,FALSE )</f>
        <v>1.1904761904761904E-2</v>
      </c>
      <c r="N390" s="29">
        <f>VLOOKUP(VLOOKUP($B390, BTS!$E$2:$F$60, 2, FALSE), Transpose_Avg_me_dw!$O$1:$AA$52, 12,FALSE )</f>
        <v>4.8815637773818255E-2</v>
      </c>
      <c r="O390" s="111">
        <f>VLOOKUP(VLOOKUP($B390, BTS!$E$2:$F$60, 2, FALSE), Transpose_Avg_me_dw!$O$1:$AA$52, 13,FALSE )</f>
        <v>4.6616161616161618E-2</v>
      </c>
    </row>
    <row r="391" spans="2:15" ht="15.75" hidden="1" outlineLevel="1" thickBot="1" x14ac:dyDescent="0.3">
      <c r="B391" s="31" t="s">
        <v>139</v>
      </c>
      <c r="C391" s="28">
        <f>VLOOKUP(VLOOKUP($B391,VName,2,FALSE), Regression_me_dw!$J$7:$K$50, 2,FALSE)</f>
        <v>-2613</v>
      </c>
      <c r="D391" s="29">
        <f>VLOOKUP(VLOOKUP($B391, BTS!$E$2:$F$60, 2, FALSE), Transpose_Avg_me_dw!$O$1:$AA$52, 2,FALSE )</f>
        <v>0.78498552874616401</v>
      </c>
      <c r="E391" s="29">
        <f>VLOOKUP(VLOOKUP($B391, BTS!$E$2:$F$60, 2, FALSE), Transpose_Avg_me_dw!$O$1:$AA$52, 3,FALSE )</f>
        <v>0.63288220400289363</v>
      </c>
      <c r="F391" s="29">
        <f>VLOOKUP(VLOOKUP($B391, BTS!$E$2:$F$60, 2, FALSE), Transpose_Avg_me_dw!$O$1:$AA$52, 4,FALSE )</f>
        <v>0.62508355531611348</v>
      </c>
      <c r="G391" s="29">
        <f>VLOOKUP(VLOOKUP($B391, BTS!$E$2:$F$60, 2, FALSE), Transpose_Avg_me_dw!$O$1:$AA$52, 5,FALSE )</f>
        <v>0.82061921220816481</v>
      </c>
      <c r="H391" s="29">
        <f>VLOOKUP(VLOOKUP($B391, BTS!$E$2:$F$60, 2, FALSE), Transpose_Avg_me_dw!$O$1:$AA$52, 6,FALSE )</f>
        <v>0.88370698874188625</v>
      </c>
      <c r="I391" s="29">
        <f>VLOOKUP(VLOOKUP($B391, BTS!$E$2:$F$60, 2, FALSE), Transpose_Avg_me_dw!$O$1:$AA$52, 7,FALSE )</f>
        <v>0.79625599212463627</v>
      </c>
      <c r="J391" s="29">
        <f>VLOOKUP(VLOOKUP($B391, BTS!$E$2:$F$60, 2, FALSE), Transpose_Avg_me_dw!$O$1:$AA$52, 8,FALSE )</f>
        <v>0.57902930402930408</v>
      </c>
      <c r="K391" s="29">
        <f>VLOOKUP(VLOOKUP($B391, BTS!$E$2:$F$60, 2, FALSE), Transpose_Avg_me_dw!$O$1:$AA$52, 9,FALSE )</f>
        <v>0.93213383838383834</v>
      </c>
      <c r="L391" s="29">
        <f>VLOOKUP(VLOOKUP($B391, BTS!$E$2:$F$60, 2, FALSE), Transpose_Avg_me_dw!$O$1:$AA$52, 10,FALSE )</f>
        <v>0.87415158371040724</v>
      </c>
      <c r="M391" s="29">
        <f>VLOOKUP(VLOOKUP($B391, BTS!$E$2:$F$60, 2, FALSE), Transpose_Avg_me_dw!$O$1:$AA$52, 11,FALSE )</f>
        <v>0.92925595238095238</v>
      </c>
      <c r="N391" s="29">
        <f>VLOOKUP(VLOOKUP($B391, BTS!$E$2:$F$60, 2, FALSE), Transpose_Avg_me_dw!$O$1:$AA$52, 12,FALSE )</f>
        <v>0.73957132376061208</v>
      </c>
      <c r="O391" s="111">
        <f>VLOOKUP(VLOOKUP($B391, BTS!$E$2:$F$60, 2, FALSE), Transpose_Avg_me_dw!$O$1:$AA$52, 13,FALSE )</f>
        <v>0.74415568730786119</v>
      </c>
    </row>
    <row r="392" spans="2:15" ht="15.75" hidden="1" outlineLevel="1" thickBot="1" x14ac:dyDescent="0.3">
      <c r="B392" s="31" t="s">
        <v>140</v>
      </c>
      <c r="C392" s="28">
        <f>VLOOKUP(VLOOKUP($B392,VName,2,FALSE), Regression_me_dw!$J$7:$K$50, 2,FALSE)</f>
        <v>1007</v>
      </c>
      <c r="D392" s="29">
        <f>VLOOKUP(VLOOKUP($B392, BTS!$E$2:$F$60, 2, FALSE), Transpose_Avg_me_dw!$O$1:$AA$52, 2,FALSE )</f>
        <v>3.9972899728997285E-2</v>
      </c>
      <c r="E392" s="29">
        <f>VLOOKUP(VLOOKUP($B392, BTS!$E$2:$F$60, 2, FALSE), Transpose_Avg_me_dw!$O$1:$AA$52, 3,FALSE )</f>
        <v>5.2042515673981188E-2</v>
      </c>
      <c r="F392" s="29">
        <f>VLOOKUP(VLOOKUP($B392, BTS!$E$2:$F$60, 2, FALSE), Transpose_Avg_me_dw!$O$1:$AA$52, 4,FALSE )</f>
        <v>6.7567567567567571E-3</v>
      </c>
      <c r="G392" s="29">
        <f>VLOOKUP(VLOOKUP($B392, BTS!$E$2:$F$60, 2, FALSE), Transpose_Avg_me_dw!$O$1:$AA$52, 5,FALSE )</f>
        <v>1.9548063127690099E-2</v>
      </c>
      <c r="H392" s="29">
        <f>VLOOKUP(VLOOKUP($B392, BTS!$E$2:$F$60, 2, FALSE), Transpose_Avg_me_dw!$O$1:$AA$52, 6,FALSE )</f>
        <v>5.6928189899497016E-2</v>
      </c>
      <c r="I392" s="29">
        <f>VLOOKUP(VLOOKUP($B392, BTS!$E$2:$F$60, 2, FALSE), Transpose_Avg_me_dw!$O$1:$AA$52, 7,FALSE )</f>
        <v>1.6341201563659188E-2</v>
      </c>
      <c r="J392" s="29">
        <f>VLOOKUP(VLOOKUP($B392, BTS!$E$2:$F$60, 2, FALSE), Transpose_Avg_me_dw!$O$1:$AA$52, 8,FALSE )</f>
        <v>0</v>
      </c>
      <c r="K392" s="29">
        <f>VLOOKUP(VLOOKUP($B392, BTS!$E$2:$F$60, 2, FALSE), Transpose_Avg_me_dw!$O$1:$AA$52, 9,FALSE )</f>
        <v>2.2727272727272728E-2</v>
      </c>
      <c r="L392" s="29">
        <f>VLOOKUP(VLOOKUP($B392, BTS!$E$2:$F$60, 2, FALSE), Transpose_Avg_me_dw!$O$1:$AA$52, 10,FALSE )</f>
        <v>7.720588235294118E-2</v>
      </c>
      <c r="M392" s="29">
        <f>VLOOKUP(VLOOKUP($B392, BTS!$E$2:$F$60, 2, FALSE), Transpose_Avg_me_dw!$O$1:$AA$52, 11,FALSE )</f>
        <v>5.0000000000000001E-3</v>
      </c>
      <c r="N392" s="29">
        <f>VLOOKUP(VLOOKUP($B392, BTS!$E$2:$F$60, 2, FALSE), Transpose_Avg_me_dw!$O$1:$AA$52, 12,FALSE )</f>
        <v>1.5873015873015872E-2</v>
      </c>
      <c r="O392" s="111">
        <f>VLOOKUP(VLOOKUP($B392, BTS!$E$2:$F$60, 2, FALSE), Transpose_Avg_me_dw!$O$1:$AA$52, 13,FALSE )</f>
        <v>4.0869565217391303E-2</v>
      </c>
    </row>
    <row r="393" spans="2:15" ht="15.75" hidden="1" outlineLevel="1" thickBot="1" x14ac:dyDescent="0.3">
      <c r="B393" s="31" t="s">
        <v>141</v>
      </c>
      <c r="C393" s="28">
        <f>VLOOKUP(VLOOKUP($B393,VName,2,FALSE), Regression_me_dw!$J$7:$K$50, 2,FALSE)</f>
        <v>-206.8</v>
      </c>
      <c r="D393" s="29">
        <f>VLOOKUP(VLOOKUP($B393, BTS!$E$2:$F$60, 2, FALSE), Transpose_Avg_me_dw!$O$1:$AA$52, 2,FALSE )</f>
        <v>0.33362461680669281</v>
      </c>
      <c r="E393" s="29">
        <f>VLOOKUP(VLOOKUP($B393, BTS!$E$2:$F$60, 2, FALSE), Transpose_Avg_me_dw!$O$1:$AA$52, 3,FALSE )</f>
        <v>0.21031204786592719</v>
      </c>
      <c r="F393" s="29">
        <f>VLOOKUP(VLOOKUP($B393, BTS!$E$2:$F$60, 2, FALSE), Transpose_Avg_me_dw!$O$1:$AA$52, 4,FALSE )</f>
        <v>0.14094035896361479</v>
      </c>
      <c r="G393" s="29">
        <f>VLOOKUP(VLOOKUP($B393, BTS!$E$2:$F$60, 2, FALSE), Transpose_Avg_me_dw!$O$1:$AA$52, 5,FALSE )</f>
        <v>0.1930758445284988</v>
      </c>
      <c r="H393" s="29">
        <f>VLOOKUP(VLOOKUP($B393, BTS!$E$2:$F$60, 2, FALSE), Transpose_Avg_me_dw!$O$1:$AA$52, 6,FALSE )</f>
        <v>0.25620330237562883</v>
      </c>
      <c r="I393" s="29">
        <f>VLOOKUP(VLOOKUP($B393, BTS!$E$2:$F$60, 2, FALSE), Transpose_Avg_me_dw!$O$1:$AA$52, 7,FALSE )</f>
        <v>0.26625684814244138</v>
      </c>
      <c r="J393" s="29">
        <f>VLOOKUP(VLOOKUP($B393, BTS!$E$2:$F$60, 2, FALSE), Transpose_Avg_me_dw!$O$1:$AA$52, 8,FALSE )</f>
        <v>0.15036630036630039</v>
      </c>
      <c r="K393" s="29">
        <f>VLOOKUP(VLOOKUP($B393, BTS!$E$2:$F$60, 2, FALSE), Transpose_Avg_me_dw!$O$1:$AA$52, 9,FALSE )</f>
        <v>0.34558080808080804</v>
      </c>
      <c r="L393" s="29">
        <f>VLOOKUP(VLOOKUP($B393, BTS!$E$2:$F$60, 2, FALSE), Transpose_Avg_me_dw!$O$1:$AA$52, 10,FALSE )</f>
        <v>0.32480203619909503</v>
      </c>
      <c r="M393" s="29">
        <f>VLOOKUP(VLOOKUP($B393, BTS!$E$2:$F$60, 2, FALSE), Transpose_Avg_me_dw!$O$1:$AA$52, 11,FALSE )</f>
        <v>0.20988095238095239</v>
      </c>
      <c r="N393" s="29">
        <f>VLOOKUP(VLOOKUP($B393, BTS!$E$2:$F$60, 2, FALSE), Transpose_Avg_me_dw!$O$1:$AA$52, 12,FALSE )</f>
        <v>0.25866727224027297</v>
      </c>
      <c r="O393" s="111">
        <f>VLOOKUP(VLOOKUP($B393, BTS!$E$2:$F$60, 2, FALSE), Transpose_Avg_me_dw!$O$1:$AA$52, 13,FALSE )</f>
        <v>0.33867259552042162</v>
      </c>
    </row>
    <row r="394" spans="2:15" ht="15.75" hidden="1" outlineLevel="1" thickBot="1" x14ac:dyDescent="0.3">
      <c r="B394" s="31" t="s">
        <v>142</v>
      </c>
      <c r="C394" s="28">
        <f>VLOOKUP(VLOOKUP($B394,VName,2,FALSE), Regression_me_dw!$J$7:$K$50, 2,FALSE)</f>
        <v>-12161</v>
      </c>
      <c r="D394" s="29">
        <f>VLOOKUP(VLOOKUP($B394, BTS!$E$2:$F$60, 2, FALSE), Transpose_Avg_me_dw!$O$1:$AA$52, 2,FALSE )</f>
        <v>4.5902801007735777E-2</v>
      </c>
      <c r="E394" s="29">
        <f>VLOOKUP(VLOOKUP($B394, BTS!$E$2:$F$60, 2, FALSE), Transpose_Avg_me_dw!$O$1:$AA$52, 3,FALSE )</f>
        <v>0</v>
      </c>
      <c r="F394" s="29">
        <f>VLOOKUP(VLOOKUP($B394, BTS!$E$2:$F$60, 2, FALSE), Transpose_Avg_me_dw!$O$1:$AA$52, 4,FALSE )</f>
        <v>8.551886604212186E-2</v>
      </c>
      <c r="G394" s="29">
        <f>VLOOKUP(VLOOKUP($B394, BTS!$E$2:$F$60, 2, FALSE), Transpose_Avg_me_dw!$O$1:$AA$52, 5,FALSE )</f>
        <v>7.0015977566192766E-2</v>
      </c>
      <c r="H394" s="29">
        <f>VLOOKUP(VLOOKUP($B394, BTS!$E$2:$F$60, 2, FALSE), Transpose_Avg_me_dw!$O$1:$AA$52, 6,FALSE )</f>
        <v>2.5002757436686857E-2</v>
      </c>
      <c r="I394" s="29">
        <f>VLOOKUP(VLOOKUP($B394, BTS!$E$2:$F$60, 2, FALSE), Transpose_Avg_me_dw!$O$1:$AA$52, 7,FALSE )</f>
        <v>0.23306547109513212</v>
      </c>
      <c r="J394" s="29">
        <f>VLOOKUP(VLOOKUP($B394, BTS!$E$2:$F$60, 2, FALSE), Transpose_Avg_me_dw!$O$1:$AA$52, 8,FALSE )</f>
        <v>1.1904761904761904E-2</v>
      </c>
      <c r="K394" s="29">
        <f>VLOOKUP(VLOOKUP($B394, BTS!$E$2:$F$60, 2, FALSE), Transpose_Avg_me_dw!$O$1:$AA$52, 9,FALSE )</f>
        <v>3.888888888888889E-2</v>
      </c>
      <c r="L394" s="29">
        <f>VLOOKUP(VLOOKUP($B394, BTS!$E$2:$F$60, 2, FALSE), Transpose_Avg_me_dw!$O$1:$AA$52, 10,FALSE )</f>
        <v>3.125E-2</v>
      </c>
      <c r="M394" s="29">
        <f>VLOOKUP(VLOOKUP($B394, BTS!$E$2:$F$60, 2, FALSE), Transpose_Avg_me_dw!$O$1:$AA$52, 11,FALSE )</f>
        <v>7.8898809523809524E-2</v>
      </c>
      <c r="N394" s="29">
        <f>VLOOKUP(VLOOKUP($B394, BTS!$E$2:$F$60, 2, FALSE), Transpose_Avg_me_dw!$O$1:$AA$52, 12,FALSE )</f>
        <v>4.847209120870162E-2</v>
      </c>
      <c r="O394" s="111">
        <f>VLOOKUP(VLOOKUP($B394, BTS!$E$2:$F$60, 2, FALSE), Transpose_Avg_me_dw!$O$1:$AA$52, 13,FALSE )</f>
        <v>6.2398989898989898E-2</v>
      </c>
    </row>
    <row r="395" spans="2:15" ht="15.75" hidden="1" outlineLevel="1" thickBot="1" x14ac:dyDescent="0.3">
      <c r="B395" s="31" t="s">
        <v>143</v>
      </c>
      <c r="C395" s="28">
        <f>VLOOKUP(VLOOKUP($B395,VName,2,FALSE), Regression_me_dw!$J$7:$K$50, 2,FALSE)</f>
        <v>-3188</v>
      </c>
      <c r="D395" s="29">
        <f>VLOOKUP(VLOOKUP($B395, BTS!$E$2:$F$60, 2, FALSE), Transpose_Avg_me_dw!$O$1:$AA$52, 2,FALSE )</f>
        <v>6.0663318320720472E-2</v>
      </c>
      <c r="E395" s="29">
        <f>VLOOKUP(VLOOKUP($B395, BTS!$E$2:$F$60, 2, FALSE), Transpose_Avg_me_dw!$O$1:$AA$52, 3,FALSE )</f>
        <v>3.8220400289365811E-2</v>
      </c>
      <c r="F395" s="29">
        <f>VLOOKUP(VLOOKUP($B395, BTS!$E$2:$F$60, 2, FALSE), Transpose_Avg_me_dw!$O$1:$AA$52, 4,FALSE )</f>
        <v>0.13957312794522098</v>
      </c>
      <c r="G395" s="29">
        <f>VLOOKUP(VLOOKUP($B395, BTS!$E$2:$F$60, 2, FALSE), Transpose_Avg_me_dw!$O$1:$AA$52, 5,FALSE )</f>
        <v>0.10051193426372768</v>
      </c>
      <c r="H395" s="29">
        <f>VLOOKUP(VLOOKUP($B395, BTS!$E$2:$F$60, 2, FALSE), Transpose_Avg_me_dw!$O$1:$AA$52, 6,FALSE )</f>
        <v>3.6304754548447629E-2</v>
      </c>
      <c r="I395" s="29">
        <f>VLOOKUP(VLOOKUP($B395, BTS!$E$2:$F$60, 2, FALSE), Transpose_Avg_me_dw!$O$1:$AA$52, 7,FALSE )</f>
        <v>7.7183202077269863E-2</v>
      </c>
      <c r="J395" s="29">
        <f>VLOOKUP(VLOOKUP($B395, BTS!$E$2:$F$60, 2, FALSE), Transpose_Avg_me_dw!$O$1:$AA$52, 8,FALSE )</f>
        <v>0.1744047619047619</v>
      </c>
      <c r="K395" s="29">
        <f>VLOOKUP(VLOOKUP($B395, BTS!$E$2:$F$60, 2, FALSE), Transpose_Avg_me_dw!$O$1:$AA$52, 9,FALSE )</f>
        <v>0.05</v>
      </c>
      <c r="L395" s="29">
        <f>VLOOKUP(VLOOKUP($B395, BTS!$E$2:$F$60, 2, FALSE), Transpose_Avg_me_dw!$O$1:$AA$52, 10,FALSE )</f>
        <v>1.4705882352941176E-2</v>
      </c>
      <c r="M395" s="29">
        <f>VLOOKUP(VLOOKUP($B395, BTS!$E$2:$F$60, 2, FALSE), Transpose_Avg_me_dw!$O$1:$AA$52, 11,FALSE )</f>
        <v>0.12580357142857143</v>
      </c>
      <c r="N395" s="29">
        <f>VLOOKUP(VLOOKUP($B395, BTS!$E$2:$F$60, 2, FALSE), Transpose_Avg_me_dw!$O$1:$AA$52, 12,FALSE )</f>
        <v>6.5867775332192055E-2</v>
      </c>
      <c r="O395" s="111">
        <f>VLOOKUP(VLOOKUP($B395, BTS!$E$2:$F$60, 2, FALSE), Transpose_Avg_me_dw!$O$1:$AA$52, 13,FALSE )</f>
        <v>6.9444444444444441E-3</v>
      </c>
    </row>
    <row r="396" spans="2:15" ht="15.75" hidden="1" outlineLevel="1" thickBot="1" x14ac:dyDescent="0.3">
      <c r="B396" s="31" t="s">
        <v>144</v>
      </c>
      <c r="C396" s="28">
        <f>VLOOKUP(VLOOKUP($B396,VName,2,FALSE), Regression_me_dw!$J$7:$K$50, 2,FALSE)</f>
        <v>16397</v>
      </c>
      <c r="D396" s="29">
        <f>VLOOKUP(VLOOKUP($B396, BTS!$E$2:$F$60, 2, FALSE), Transpose_Avg_me_dw!$O$1:$AA$52, 2,FALSE )</f>
        <v>1.5073212747631352E-2</v>
      </c>
      <c r="E396" s="29">
        <f>VLOOKUP(VLOOKUP($B396, BTS!$E$2:$F$60, 2, FALSE), Transpose_Avg_me_dw!$O$1:$AA$52, 3,FALSE )</f>
        <v>1.823607427055703E-2</v>
      </c>
      <c r="F396" s="29">
        <f>VLOOKUP(VLOOKUP($B396, BTS!$E$2:$F$60, 2, FALSE), Transpose_Avg_me_dw!$O$1:$AA$52, 4,FALSE )</f>
        <v>5.8139534883720929E-3</v>
      </c>
      <c r="G396" s="29">
        <f>VLOOKUP(VLOOKUP($B396, BTS!$E$2:$F$60, 2, FALSE), Transpose_Avg_me_dw!$O$1:$AA$52, 5,FALSE )</f>
        <v>1.1779379157427938E-2</v>
      </c>
      <c r="H396" s="29">
        <f>VLOOKUP(VLOOKUP($B396, BTS!$E$2:$F$60, 2, FALSE), Transpose_Avg_me_dw!$O$1:$AA$52, 6,FALSE )</f>
        <v>2.4356661495749412E-2</v>
      </c>
      <c r="I396" s="29">
        <f>VLOOKUP(VLOOKUP($B396, BTS!$E$2:$F$60, 2, FALSE), Transpose_Avg_me_dw!$O$1:$AA$52, 7,FALSE )</f>
        <v>5.2436440677966108E-3</v>
      </c>
      <c r="J396" s="29">
        <f>VLOOKUP(VLOOKUP($B396, BTS!$E$2:$F$60, 2, FALSE), Transpose_Avg_me_dw!$O$1:$AA$52, 8,FALSE )</f>
        <v>0</v>
      </c>
      <c r="K396" s="29">
        <f>VLOOKUP(VLOOKUP($B396, BTS!$E$2:$F$60, 2, FALSE), Transpose_Avg_me_dw!$O$1:$AA$52, 9,FALSE )</f>
        <v>0</v>
      </c>
      <c r="L396" s="29">
        <f>VLOOKUP(VLOOKUP($B396, BTS!$E$2:$F$60, 2, FALSE), Transpose_Avg_me_dw!$O$1:$AA$52, 10,FALSE )</f>
        <v>0</v>
      </c>
      <c r="M396" s="29">
        <f>VLOOKUP(VLOOKUP($B396, BTS!$E$2:$F$60, 2, FALSE), Transpose_Avg_me_dw!$O$1:$AA$52, 11,FALSE )</f>
        <v>0</v>
      </c>
      <c r="N396" s="29">
        <f>VLOOKUP(VLOOKUP($B396, BTS!$E$2:$F$60, 2, FALSE), Transpose_Avg_me_dw!$O$1:$AA$52, 12,FALSE )</f>
        <v>1.3683634373289545E-2</v>
      </c>
      <c r="O396" s="111">
        <f>VLOOKUP(VLOOKUP($B396, BTS!$E$2:$F$60, 2, FALSE), Transpose_Avg_me_dw!$O$1:$AA$52, 13,FALSE )</f>
        <v>0</v>
      </c>
    </row>
    <row r="397" spans="2:15" ht="15.75" hidden="1" outlineLevel="1" thickBot="1" x14ac:dyDescent="0.3">
      <c r="B397" s="31" t="s">
        <v>145</v>
      </c>
      <c r="C397" s="28">
        <f>VLOOKUP(VLOOKUP($B397,VName,2,FALSE), Regression_me_dw!$J$7:$K$50, 2,FALSE)</f>
        <v>222.2</v>
      </c>
      <c r="D397" s="29">
        <f>VLOOKUP(VLOOKUP($B397, BTS!$E$2:$F$60, 2, FALSE), Transpose_Avg_me_dw!$O$1:$AA$52, 2,FALSE )</f>
        <v>0.12108868107166461</v>
      </c>
      <c r="E397" s="29">
        <f>VLOOKUP(VLOOKUP($B397, BTS!$E$2:$F$60, 2, FALSE), Transpose_Avg_me_dw!$O$1:$AA$52, 3,FALSE )</f>
        <v>0.16981967386062213</v>
      </c>
      <c r="F397" s="29">
        <f>VLOOKUP(VLOOKUP($B397, BTS!$E$2:$F$60, 2, FALSE), Transpose_Avg_me_dw!$O$1:$AA$52, 4,FALSE )</f>
        <v>8.0143266189777823E-2</v>
      </c>
      <c r="G397" s="29">
        <f>VLOOKUP(VLOOKUP($B397, BTS!$E$2:$F$60, 2, FALSE), Transpose_Avg_me_dw!$O$1:$AA$52, 5,FALSE )</f>
        <v>0.11019629581322553</v>
      </c>
      <c r="H397" s="29">
        <f>VLOOKUP(VLOOKUP($B397, BTS!$E$2:$F$60, 2, FALSE), Transpose_Avg_me_dw!$O$1:$AA$52, 6,FALSE )</f>
        <v>0.13337617902122326</v>
      </c>
      <c r="I397" s="29">
        <f>VLOOKUP(VLOOKUP($B397, BTS!$E$2:$F$60, 2, FALSE), Transpose_Avg_me_dw!$O$1:$AA$52, 7,FALSE )</f>
        <v>0.14140344119157677</v>
      </c>
      <c r="J397" s="29">
        <f>VLOOKUP(VLOOKUP($B397, BTS!$E$2:$F$60, 2, FALSE), Transpose_Avg_me_dw!$O$1:$AA$52, 8,FALSE )</f>
        <v>6.2271062271062272E-2</v>
      </c>
      <c r="K397" s="29">
        <f>VLOOKUP(VLOOKUP($B397, BTS!$E$2:$F$60, 2, FALSE), Transpose_Avg_me_dw!$O$1:$AA$52, 9,FALSE )</f>
        <v>0.16925505050505049</v>
      </c>
      <c r="L397" s="29">
        <f>VLOOKUP(VLOOKUP($B397, BTS!$E$2:$F$60, 2, FALSE), Transpose_Avg_me_dw!$O$1:$AA$52, 10,FALSE )</f>
        <v>0.18085407239819007</v>
      </c>
      <c r="M397" s="29">
        <f>VLOOKUP(VLOOKUP($B397, BTS!$E$2:$F$60, 2, FALSE), Transpose_Avg_me_dw!$O$1:$AA$52, 11,FALSE )</f>
        <v>8.7857142857142856E-2</v>
      </c>
      <c r="N397" s="29">
        <f>VLOOKUP(VLOOKUP($B397, BTS!$E$2:$F$60, 2, FALSE), Transpose_Avg_me_dw!$O$1:$AA$52, 12,FALSE )</f>
        <v>0.13782622366628236</v>
      </c>
      <c r="O397" s="111">
        <f>VLOOKUP(VLOOKUP($B397, BTS!$E$2:$F$60, 2, FALSE), Transpose_Avg_me_dw!$O$1:$AA$52, 13,FALSE )</f>
        <v>0.21551273605621432</v>
      </c>
    </row>
    <row r="398" spans="2:15" ht="15.75" hidden="1" outlineLevel="1" thickBot="1" x14ac:dyDescent="0.3">
      <c r="B398" s="31" t="s">
        <v>146</v>
      </c>
      <c r="C398" s="28">
        <f>VLOOKUP(VLOOKUP($B398,VName,2,FALSE), Regression_me_dw!$J$7:$K$50, 2,FALSE)</f>
        <v>221.2</v>
      </c>
      <c r="D398" s="29">
        <f>VLOOKUP(VLOOKUP($B398, BTS!$E$2:$F$60, 2, FALSE), Transpose_Avg_me_dw!$O$1:$AA$52, 2,FALSE )</f>
        <v>0.52637913230652877</v>
      </c>
      <c r="E398" s="29">
        <f>VLOOKUP(VLOOKUP($B398, BTS!$E$2:$F$60, 2, FALSE), Transpose_Avg_me_dw!$O$1:$AA$52, 3,FALSE )</f>
        <v>0.29146257836990597</v>
      </c>
      <c r="F398" s="29">
        <f>VLOOKUP(VLOOKUP($B398, BTS!$E$2:$F$60, 2, FALSE), Transpose_Avg_me_dw!$O$1:$AA$52, 4,FALSE )</f>
        <v>0.24135389542366287</v>
      </c>
      <c r="G398" s="29">
        <f>VLOOKUP(VLOOKUP($B398, BTS!$E$2:$F$60, 2, FALSE), Transpose_Avg_me_dw!$O$1:$AA$52, 5,FALSE )</f>
        <v>0.27002902047737054</v>
      </c>
      <c r="H398" s="29">
        <f>VLOOKUP(VLOOKUP($B398, BTS!$E$2:$F$60, 2, FALSE), Transpose_Avg_me_dw!$O$1:$AA$52, 6,FALSE )</f>
        <v>0.16732543358728208</v>
      </c>
      <c r="I398" s="29">
        <f>VLOOKUP(VLOOKUP($B398, BTS!$E$2:$F$60, 2, FALSE), Transpose_Avg_me_dw!$O$1:$AA$52, 7,FALSE )</f>
        <v>0.43050080608343322</v>
      </c>
      <c r="J398" s="29">
        <f>VLOOKUP(VLOOKUP($B398, BTS!$E$2:$F$60, 2, FALSE), Transpose_Avg_me_dw!$O$1:$AA$52, 8,FALSE )</f>
        <v>0.1673305860805861</v>
      </c>
      <c r="K398" s="29">
        <f>VLOOKUP(VLOOKUP($B398, BTS!$E$2:$F$60, 2, FALSE), Transpose_Avg_me_dw!$O$1:$AA$52, 9,FALSE )</f>
        <v>0.34526515151515147</v>
      </c>
      <c r="L398" s="29">
        <f>VLOOKUP(VLOOKUP($B398, BTS!$E$2:$F$60, 2, FALSE), Transpose_Avg_me_dw!$O$1:$AA$52, 10,FALSE )</f>
        <v>0.40766402714932132</v>
      </c>
      <c r="M398" s="29">
        <f>VLOOKUP(VLOOKUP($B398, BTS!$E$2:$F$60, 2, FALSE), Transpose_Avg_me_dw!$O$1:$AA$52, 11,FALSE )</f>
        <v>0.18824404761904762</v>
      </c>
      <c r="N398" s="29">
        <f>VLOOKUP(VLOOKUP($B398, BTS!$E$2:$F$60, 2, FALSE), Transpose_Avg_me_dw!$O$1:$AA$52, 12,FALSE )</f>
        <v>0.43422538983800907</v>
      </c>
      <c r="O398" s="111">
        <f>VLOOKUP(VLOOKUP($B398, BTS!$E$2:$F$60, 2, FALSE), Transpose_Avg_me_dw!$O$1:$AA$52, 13,FALSE )</f>
        <v>0.65182037768994294</v>
      </c>
    </row>
    <row r="399" spans="2:15" ht="15.75" hidden="1" outlineLevel="1" thickBot="1" x14ac:dyDescent="0.3">
      <c r="B399" s="31" t="s">
        <v>147</v>
      </c>
      <c r="C399" s="28">
        <f>VLOOKUP(VLOOKUP($B399,VName,2,FALSE), Regression_me_dw!$J$7:$K$50, 2,FALSE)</f>
        <v>-10349</v>
      </c>
      <c r="D399" s="29">
        <f>VLOOKUP(VLOOKUP($B399, BTS!$E$2:$F$60, 2, FALSE), Transpose_Avg_me_dw!$O$1:$AA$52, 2,FALSE )</f>
        <v>3.9776152084717034E-2</v>
      </c>
      <c r="E399" s="29">
        <f>VLOOKUP(VLOOKUP($B399, BTS!$E$2:$F$60, 2, FALSE), Transpose_Avg_me_dw!$O$1:$AA$52, 3,FALSE )</f>
        <v>1.2620192307692308E-2</v>
      </c>
      <c r="F399" s="29">
        <f>VLOOKUP(VLOOKUP($B399, BTS!$E$2:$F$60, 2, FALSE), Transpose_Avg_me_dw!$O$1:$AA$52, 4,FALSE )</f>
        <v>4.6296296296296294E-3</v>
      </c>
      <c r="G399" s="29">
        <f>VLOOKUP(VLOOKUP($B399, BTS!$E$2:$F$60, 2, FALSE), Transpose_Avg_me_dw!$O$1:$AA$52, 5,FALSE )</f>
        <v>5.681818181818182E-3</v>
      </c>
      <c r="H399" s="29">
        <f>VLOOKUP(VLOOKUP($B399, BTS!$E$2:$F$60, 2, FALSE), Transpose_Avg_me_dw!$O$1:$AA$52, 6,FALSE )</f>
        <v>6.5968675519237317E-3</v>
      </c>
      <c r="I399" s="29">
        <f>VLOOKUP(VLOOKUP($B399, BTS!$E$2:$F$60, 2, FALSE), Transpose_Avg_me_dw!$O$1:$AA$52, 7,FALSE )</f>
        <v>1.2914098613251155E-2</v>
      </c>
      <c r="J399" s="29">
        <f>VLOOKUP(VLOOKUP($B399, BTS!$E$2:$F$60, 2, FALSE), Transpose_Avg_me_dw!$O$1:$AA$52, 8,FALSE )</f>
        <v>6.1904761904761907E-2</v>
      </c>
      <c r="K399" s="29">
        <f>VLOOKUP(VLOOKUP($B399, BTS!$E$2:$F$60, 2, FALSE), Transpose_Avg_me_dw!$O$1:$AA$52, 9,FALSE )</f>
        <v>1.3888888888888888E-2</v>
      </c>
      <c r="L399" s="29">
        <f>VLOOKUP(VLOOKUP($B399, BTS!$E$2:$F$60, 2, FALSE), Transpose_Avg_me_dw!$O$1:$AA$52, 10,FALSE )</f>
        <v>3.125E-2</v>
      </c>
      <c r="M399" s="29">
        <f>VLOOKUP(VLOOKUP($B399, BTS!$E$2:$F$60, 2, FALSE), Transpose_Avg_me_dw!$O$1:$AA$52, 11,FALSE )</f>
        <v>0</v>
      </c>
      <c r="N399" s="29">
        <f>VLOOKUP(VLOOKUP($B399, BTS!$E$2:$F$60, 2, FALSE), Transpose_Avg_me_dw!$O$1:$AA$52, 12,FALSE )</f>
        <v>9.2874029044241815E-3</v>
      </c>
      <c r="O399" s="111">
        <f>VLOOKUP(VLOOKUP($B399, BTS!$E$2:$F$60, 2, FALSE), Transpose_Avg_me_dw!$O$1:$AA$52, 13,FALSE )</f>
        <v>8.2280412823891091E-2</v>
      </c>
    </row>
    <row r="400" spans="2:15" ht="15.75" hidden="1" outlineLevel="1" thickBot="1" x14ac:dyDescent="0.3">
      <c r="B400" s="31" t="s">
        <v>148</v>
      </c>
      <c r="C400" s="28">
        <f>VLOOKUP(VLOOKUP($B400,VName,2,FALSE), Regression_me_dw!$J$7:$K$50, 2,FALSE)</f>
        <v>3881</v>
      </c>
      <c r="D400" s="29">
        <f>VLOOKUP(VLOOKUP($B400, BTS!$E$2:$F$60, 2, FALSE), Transpose_Avg_me_dw!$O$1:$AA$52, 2,FALSE )</f>
        <v>2.4419331849848017E-2</v>
      </c>
      <c r="E400" s="29">
        <f>VLOOKUP(VLOOKUP($B400, BTS!$E$2:$F$60, 2, FALSE), Transpose_Avg_me_dw!$O$1:$AA$52, 3,FALSE )</f>
        <v>2.2235576923076924E-2</v>
      </c>
      <c r="F400" s="29">
        <f>VLOOKUP(VLOOKUP($B400, BTS!$E$2:$F$60, 2, FALSE), Transpose_Avg_me_dw!$O$1:$AA$52, 4,FALSE )</f>
        <v>2.433247200689061E-2</v>
      </c>
      <c r="G400" s="29">
        <f>VLOOKUP(VLOOKUP($B400, BTS!$E$2:$F$60, 2, FALSE), Transpose_Avg_me_dw!$O$1:$AA$52, 5,FALSE )</f>
        <v>5.5725838007043171E-2</v>
      </c>
      <c r="H400" s="29">
        <f>VLOOKUP(VLOOKUP($B400, BTS!$E$2:$F$60, 2, FALSE), Transpose_Avg_me_dw!$O$1:$AA$52, 6,FALSE )</f>
        <v>3.3433775135048249E-2</v>
      </c>
      <c r="I400" s="29">
        <f>VLOOKUP(VLOOKUP($B400, BTS!$E$2:$F$60, 2, FALSE), Transpose_Avg_me_dw!$O$1:$AA$52, 7,FALSE )</f>
        <v>0.18054485533299094</v>
      </c>
      <c r="J400" s="29">
        <f>VLOOKUP(VLOOKUP($B400, BTS!$E$2:$F$60, 2, FALSE), Transpose_Avg_me_dw!$O$1:$AA$52, 8,FALSE )</f>
        <v>3.8461538461538464E-2</v>
      </c>
      <c r="K400" s="29">
        <f>VLOOKUP(VLOOKUP($B400, BTS!$E$2:$F$60, 2, FALSE), Transpose_Avg_me_dw!$O$1:$AA$52, 9,FALSE )</f>
        <v>0</v>
      </c>
      <c r="L400" s="29">
        <f>VLOOKUP(VLOOKUP($B400, BTS!$E$2:$F$60, 2, FALSE), Transpose_Avg_me_dw!$O$1:$AA$52, 10,FALSE )</f>
        <v>9.1628959276018107E-2</v>
      </c>
      <c r="M400" s="29">
        <f>VLOOKUP(VLOOKUP($B400, BTS!$E$2:$F$60, 2, FALSE), Transpose_Avg_me_dw!$O$1:$AA$52, 11,FALSE )</f>
        <v>4.3452380952380951E-2</v>
      </c>
      <c r="N400" s="29">
        <f>VLOOKUP(VLOOKUP($B400, BTS!$E$2:$F$60, 2, FALSE), Transpose_Avg_me_dw!$O$1:$AA$52, 12,FALSE )</f>
        <v>0.15994130594277328</v>
      </c>
      <c r="O400" s="111">
        <f>VLOOKUP(VLOOKUP($B400, BTS!$E$2:$F$60, 2, FALSE), Transpose_Avg_me_dw!$O$1:$AA$52, 13,FALSE )</f>
        <v>0.13380983750548969</v>
      </c>
    </row>
    <row r="401" spans="2:15" ht="15.75" hidden="1" outlineLevel="1" thickBot="1" x14ac:dyDescent="0.3">
      <c r="B401" s="56" t="s">
        <v>149</v>
      </c>
      <c r="C401" s="28">
        <f>VLOOKUP(VLOOKUP($B401,VName,2,FALSE), Regression_me_dw!$J$7:$K$50, 2,FALSE)</f>
        <v>17890</v>
      </c>
      <c r="D401" s="29">
        <f>VLOOKUP(VLOOKUP($B401, BTS!$E$2:$F$60, 2, FALSE), Transpose_Avg_me_dw!$O$1:$AA$52, 2,FALSE )</f>
        <v>2.3823028927963699E-2</v>
      </c>
      <c r="E401" s="29">
        <f>VLOOKUP(VLOOKUP($B401, BTS!$E$2:$F$60, 2, FALSE), Transpose_Avg_me_dw!$O$1:$AA$52, 3,FALSE )</f>
        <v>0</v>
      </c>
      <c r="F401" s="29">
        <f>VLOOKUP(VLOOKUP($B401, BTS!$E$2:$F$60, 2, FALSE), Transpose_Avg_me_dw!$O$1:$AA$52, 4,FALSE )</f>
        <v>0</v>
      </c>
      <c r="G401" s="29">
        <f>VLOOKUP(VLOOKUP($B401, BTS!$E$2:$F$60, 2, FALSE), Transpose_Avg_me_dw!$O$1:$AA$52, 5,FALSE )</f>
        <v>0</v>
      </c>
      <c r="H401" s="29">
        <f>VLOOKUP(VLOOKUP($B401, BTS!$E$2:$F$60, 2, FALSE), Transpose_Avg_me_dw!$O$1:$AA$52, 6,FALSE )</f>
        <v>0</v>
      </c>
      <c r="I401" s="29">
        <f>VLOOKUP(VLOOKUP($B401, BTS!$E$2:$F$60, 2, FALSE), Transpose_Avg_me_dw!$O$1:$AA$52, 7,FALSE )</f>
        <v>0</v>
      </c>
      <c r="J401" s="29">
        <f>VLOOKUP(VLOOKUP($B401, BTS!$E$2:$F$60, 2, FALSE), Transpose_Avg_me_dw!$O$1:$AA$52, 8,FALSE )</f>
        <v>0</v>
      </c>
      <c r="K401" s="29">
        <f>VLOOKUP(VLOOKUP($B401, BTS!$E$2:$F$60, 2, FALSE), Transpose_Avg_me_dw!$O$1:$AA$52, 9,FALSE )</f>
        <v>0</v>
      </c>
      <c r="L401" s="29">
        <f>VLOOKUP(VLOOKUP($B401, BTS!$E$2:$F$60, 2, FALSE), Transpose_Avg_me_dw!$O$1:$AA$52, 10,FALSE )</f>
        <v>1.9230769230769232E-2</v>
      </c>
      <c r="M401" s="29">
        <f>VLOOKUP(VLOOKUP($B401, BTS!$E$2:$F$60, 2, FALSE), Transpose_Avg_me_dw!$O$1:$AA$52, 11,FALSE )</f>
        <v>5.9523809523809521E-3</v>
      </c>
      <c r="N401" s="29">
        <f>VLOOKUP(VLOOKUP($B401, BTS!$E$2:$F$60, 2, FALSE), Transpose_Avg_me_dw!$O$1:$AA$52, 12,FALSE )</f>
        <v>1.7223910840932118E-2</v>
      </c>
      <c r="O401" s="111">
        <f>VLOOKUP(VLOOKUP($B401, BTS!$E$2:$F$60, 2, FALSE), Transpose_Avg_me_dw!$O$1:$AA$52, 13,FALSE )</f>
        <v>0</v>
      </c>
    </row>
    <row r="402" spans="2:15" ht="15.75" hidden="1" outlineLevel="1" thickBot="1" x14ac:dyDescent="0.3">
      <c r="B402" s="32" t="s">
        <v>150</v>
      </c>
      <c r="C402" s="28">
        <f>VLOOKUP(VLOOKUP($B402,VName,2,FALSE), Regression_me_dw!$J$7:$K$50, 2,FALSE)</f>
        <v>202617</v>
      </c>
      <c r="D402" s="29">
        <f>VLOOKUP(VLOOKUP($B402, BTS!$E$2:$F$60, 2, FALSE), Transpose_Avg_me_dw!$O$1:$AA$52, 2,FALSE )</f>
        <v>8.6002499999999933E-3</v>
      </c>
      <c r="E402" s="29">
        <f>VLOOKUP(VLOOKUP($B402, BTS!$E$2:$F$60, 2, FALSE), Transpose_Avg_me_dw!$O$1:$AA$52, 3,FALSE )</f>
        <v>4.1317499999999991E-3</v>
      </c>
      <c r="F402" s="29">
        <f>VLOOKUP(VLOOKUP($B402, BTS!$E$2:$F$60, 2, FALSE), Transpose_Avg_me_dw!$O$1:$AA$52, 4,FALSE )</f>
        <v>6.8450000000000004E-3</v>
      </c>
      <c r="G402" s="29">
        <f>VLOOKUP(VLOOKUP($B402, BTS!$E$2:$F$60, 2, FALSE), Transpose_Avg_me_dw!$O$1:$AA$52, 5,FALSE )</f>
        <v>1.344625E-2</v>
      </c>
      <c r="H402" s="29">
        <f>VLOOKUP(VLOOKUP($B402, BTS!$E$2:$F$60, 2, FALSE), Transpose_Avg_me_dw!$O$1:$AA$52, 6,FALSE )</f>
        <v>5.3717500000000033E-3</v>
      </c>
      <c r="I402" s="29">
        <f>VLOOKUP(VLOOKUP($B402, BTS!$E$2:$F$60, 2, FALSE), Transpose_Avg_me_dw!$O$1:$AA$52, 7,FALSE )</f>
        <v>1.2441250000000001E-2</v>
      </c>
      <c r="J402" s="29">
        <f>VLOOKUP(VLOOKUP($B402, BTS!$E$2:$F$60, 2, FALSE), Transpose_Avg_me_dw!$O$1:$AA$52, 8,FALSE )</f>
        <v>1.38555E-2</v>
      </c>
      <c r="K402" s="29">
        <f>VLOOKUP(VLOOKUP($B402, BTS!$E$2:$F$60, 2, FALSE), Transpose_Avg_me_dw!$O$1:$AA$52, 9,FALSE )</f>
        <v>9.8447499999999993E-3</v>
      </c>
      <c r="L402" s="29">
        <f>VLOOKUP(VLOOKUP($B402, BTS!$E$2:$F$60, 2, FALSE), Transpose_Avg_me_dw!$O$1:$AA$52, 10,FALSE )</f>
        <v>9.7365000000000004E-3</v>
      </c>
      <c r="M402" s="29">
        <f>VLOOKUP(VLOOKUP($B402, BTS!$E$2:$F$60, 2, FALSE), Transpose_Avg_me_dw!$O$1:$AA$52, 11,FALSE )</f>
        <v>4.9905000000000001E-3</v>
      </c>
      <c r="N402" s="29">
        <f>VLOOKUP(VLOOKUP($B402, BTS!$E$2:$F$60, 2, FALSE), Transpose_Avg_me_dw!$O$1:$AA$52, 12,FALSE )</f>
        <v>1.4398000000000001E-2</v>
      </c>
      <c r="O402" s="111">
        <f>VLOOKUP(VLOOKUP($B402, BTS!$E$2:$F$60, 2, FALSE), Transpose_Avg_me_dw!$O$1:$AA$52, 13,FALSE )</f>
        <v>1.175E-3</v>
      </c>
    </row>
    <row r="403" spans="2:15" ht="15.75" hidden="1" outlineLevel="1" thickBot="1" x14ac:dyDescent="0.3">
      <c r="B403" s="30" t="s">
        <v>151</v>
      </c>
      <c r="C403" s="28">
        <f>VLOOKUP(VLOOKUP($B403,VName,2,FALSE), Regression_me_dw!$J$7:$K$50, 2,FALSE)</f>
        <v>253591</v>
      </c>
      <c r="D403" s="29">
        <f>VLOOKUP(VLOOKUP($B403, BTS!$E$2:$F$60, 2, FALSE), Transpose_Avg_me_dw!$O$1:$AA$52, 2,FALSE )</f>
        <v>6.2127749999999995E-2</v>
      </c>
      <c r="E403" s="29">
        <f>VLOOKUP(VLOOKUP($B403, BTS!$E$2:$F$60, 2, FALSE), Transpose_Avg_me_dw!$O$1:$AA$52, 3,FALSE )</f>
        <v>3.7916249999999999E-2</v>
      </c>
      <c r="F403" s="29">
        <f>VLOOKUP(VLOOKUP($B403, BTS!$E$2:$F$60, 2, FALSE), Transpose_Avg_me_dw!$O$1:$AA$52, 4,FALSE )</f>
        <v>4.6732499999999996E-2</v>
      </c>
      <c r="G403" s="29">
        <f>VLOOKUP(VLOOKUP($B403, BTS!$E$2:$F$60, 2, FALSE), Transpose_Avg_me_dw!$O$1:$AA$52, 5,FALSE )</f>
        <v>4.1386000000000013E-2</v>
      </c>
      <c r="H403" s="29">
        <f>VLOOKUP(VLOOKUP($B403, BTS!$E$2:$F$60, 2, FALSE), Transpose_Avg_me_dw!$O$1:$AA$52, 6,FALSE )</f>
        <v>5.7652749999999996E-2</v>
      </c>
      <c r="I403" s="29">
        <f>VLOOKUP(VLOOKUP($B403, BTS!$E$2:$F$60, 2, FALSE), Transpose_Avg_me_dw!$O$1:$AA$52, 7,FALSE )</f>
        <v>4.2483249999999993E-2</v>
      </c>
      <c r="J403" s="29">
        <f>VLOOKUP(VLOOKUP($B403, BTS!$E$2:$F$60, 2, FALSE), Transpose_Avg_me_dw!$O$1:$AA$52, 8,FALSE )</f>
        <v>4.8803999999999993E-2</v>
      </c>
      <c r="K403" s="29">
        <f>VLOOKUP(VLOOKUP($B403, BTS!$E$2:$F$60, 2, FALSE), Transpose_Avg_me_dw!$O$1:$AA$52, 9,FALSE )</f>
        <v>5.5081500000000005E-2</v>
      </c>
      <c r="L403" s="29">
        <f>VLOOKUP(VLOOKUP($B403, BTS!$E$2:$F$60, 2, FALSE), Transpose_Avg_me_dw!$O$1:$AA$52, 10,FALSE )</f>
        <v>3.9439000000000002E-2</v>
      </c>
      <c r="M403" s="29">
        <f>VLOOKUP(VLOOKUP($B403, BTS!$E$2:$F$60, 2, FALSE), Transpose_Avg_me_dw!$O$1:$AA$52, 11,FALSE )</f>
        <v>4.9904999999999977E-2</v>
      </c>
      <c r="N403" s="29">
        <f>VLOOKUP(VLOOKUP($B403, BTS!$E$2:$F$60, 2, FALSE), Transpose_Avg_me_dw!$O$1:$AA$52, 12,FALSE )</f>
        <v>5.2384000000000035E-2</v>
      </c>
      <c r="O403" s="111">
        <f>VLOOKUP(VLOOKUP($B403, BTS!$E$2:$F$60, 2, FALSE), Transpose_Avg_me_dw!$O$1:$AA$52, 13,FALSE )</f>
        <v>5.1409249999999997E-2</v>
      </c>
    </row>
    <row r="404" spans="2:15" ht="15.75" hidden="1" outlineLevel="1" thickBot="1" x14ac:dyDescent="0.3">
      <c r="B404" s="30" t="s">
        <v>152</v>
      </c>
      <c r="C404" s="28">
        <f>VLOOKUP(VLOOKUP($B404,VName,2,FALSE), Regression_me_dw!$J$7:$K$50, 2,FALSE)</f>
        <v>318817</v>
      </c>
      <c r="D404" s="29">
        <f>VLOOKUP(VLOOKUP($B404, BTS!$E$2:$F$60, 2, FALSE), Transpose_Avg_me_dw!$O$1:$AA$52, 2,FALSE )</f>
        <v>0.14057025000000001</v>
      </c>
      <c r="E404" s="29">
        <f>VLOOKUP(VLOOKUP($B404, BTS!$E$2:$F$60, 2, FALSE), Transpose_Avg_me_dw!$O$1:$AA$52, 3,FALSE )</f>
        <v>0.34830624999999987</v>
      </c>
      <c r="F404" s="29">
        <f>VLOOKUP(VLOOKUP($B404, BTS!$E$2:$F$60, 2, FALSE), Transpose_Avg_me_dw!$O$1:$AA$52, 4,FALSE )</f>
        <v>0.24090149999999988</v>
      </c>
      <c r="G404" s="29">
        <f>VLOOKUP(VLOOKUP($B404, BTS!$E$2:$F$60, 2, FALSE), Transpose_Avg_me_dw!$O$1:$AA$52, 5,FALSE )</f>
        <v>0.25161375000000008</v>
      </c>
      <c r="H404" s="29">
        <f>VLOOKUP(VLOOKUP($B404, BTS!$E$2:$F$60, 2, FALSE), Transpose_Avg_me_dw!$O$1:$AA$52, 6,FALSE )</f>
        <v>8.7092500000000017E-2</v>
      </c>
      <c r="I404" s="29">
        <f>VLOOKUP(VLOOKUP($B404, BTS!$E$2:$F$60, 2, FALSE), Transpose_Avg_me_dw!$O$1:$AA$52, 7,FALSE )</f>
        <v>0.1708475000000001</v>
      </c>
      <c r="J404" s="29">
        <f>VLOOKUP(VLOOKUP($B404, BTS!$E$2:$F$60, 2, FALSE), Transpose_Avg_me_dw!$O$1:$AA$52, 8,FALSE )</f>
        <v>0.14846350000000003</v>
      </c>
      <c r="K404" s="29">
        <f>VLOOKUP(VLOOKUP($B404, BTS!$E$2:$F$60, 2, FALSE), Transpose_Avg_me_dw!$O$1:$AA$52, 9,FALSE )</f>
        <v>0.16042000000000001</v>
      </c>
      <c r="L404" s="29">
        <f>VLOOKUP(VLOOKUP($B404, BTS!$E$2:$F$60, 2, FALSE), Transpose_Avg_me_dw!$O$1:$AA$52, 10,FALSE )</f>
        <v>0.29258075</v>
      </c>
      <c r="M404" s="29">
        <f>VLOOKUP(VLOOKUP($B404, BTS!$E$2:$F$60, 2, FALSE), Transpose_Avg_me_dw!$O$1:$AA$52, 11,FALSE )</f>
        <v>0.17302674999999998</v>
      </c>
      <c r="N404" s="29">
        <f>VLOOKUP(VLOOKUP($B404, BTS!$E$2:$F$60, 2, FALSE), Transpose_Avg_me_dw!$O$1:$AA$52, 12,FALSE )</f>
        <v>0.20768524999999982</v>
      </c>
      <c r="O404" s="111">
        <f>VLOOKUP(VLOOKUP($B404, BTS!$E$2:$F$60, 2, FALSE), Transpose_Avg_me_dw!$O$1:$AA$52, 13,FALSE )</f>
        <v>8.9043499999999998E-2</v>
      </c>
    </row>
    <row r="405" spans="2:15" ht="15.75" hidden="1" outlineLevel="1" thickBot="1" x14ac:dyDescent="0.3">
      <c r="B405" s="30" t="s">
        <v>153</v>
      </c>
      <c r="C405" s="28">
        <f>VLOOKUP(VLOOKUP($B405,VName,2,FALSE), Regression_me_dw!$J$7:$K$50, 2,FALSE)</f>
        <v>-110164</v>
      </c>
      <c r="D405" s="29">
        <f>VLOOKUP(VLOOKUP($B405, BTS!$E$2:$F$60, 2, FALSE), Transpose_Avg_me_dw!$O$1:$AA$52, 2,FALSE )</f>
        <v>8.659E-3</v>
      </c>
      <c r="E405" s="29">
        <f>VLOOKUP(VLOOKUP($B405, BTS!$E$2:$F$60, 2, FALSE), Transpose_Avg_me_dw!$O$1:$AA$52, 3,FALSE )</f>
        <v>8.0219999999999961E-3</v>
      </c>
      <c r="F405" s="29">
        <f>VLOOKUP(VLOOKUP($B405, BTS!$E$2:$F$60, 2, FALSE), Transpose_Avg_me_dw!$O$1:$AA$52, 4,FALSE )</f>
        <v>1.0820499999999999E-2</v>
      </c>
      <c r="G405" s="29">
        <f>VLOOKUP(VLOOKUP($B405, BTS!$E$2:$F$60, 2, FALSE), Transpose_Avg_me_dw!$O$1:$AA$52, 5,FALSE )</f>
        <v>8.5919999999999989E-3</v>
      </c>
      <c r="H405" s="29">
        <f>VLOOKUP(VLOOKUP($B405, BTS!$E$2:$F$60, 2, FALSE), Transpose_Avg_me_dw!$O$1:$AA$52, 6,FALSE )</f>
        <v>8.8185000000000034E-3</v>
      </c>
      <c r="I405" s="29">
        <f>VLOOKUP(VLOOKUP($B405, BTS!$E$2:$F$60, 2, FALSE), Transpose_Avg_me_dw!$O$1:$AA$52, 7,FALSE )</f>
        <v>8.7932500000000059E-3</v>
      </c>
      <c r="J405" s="29">
        <f>VLOOKUP(VLOOKUP($B405, BTS!$E$2:$F$60, 2, FALSE), Transpose_Avg_me_dw!$O$1:$AA$52, 8,FALSE )</f>
        <v>1.03445E-2</v>
      </c>
      <c r="K405" s="29">
        <f>VLOOKUP(VLOOKUP($B405, BTS!$E$2:$F$60, 2, FALSE), Transpose_Avg_me_dw!$O$1:$AA$52, 9,FALSE )</f>
        <v>1.0807000000000002E-2</v>
      </c>
      <c r="L405" s="29">
        <f>VLOOKUP(VLOOKUP($B405, BTS!$E$2:$F$60, 2, FALSE), Transpose_Avg_me_dw!$O$1:$AA$52, 10,FALSE )</f>
        <v>6.5924999999999985E-3</v>
      </c>
      <c r="M405" s="29">
        <f>VLOOKUP(VLOOKUP($B405, BTS!$E$2:$F$60, 2, FALSE), Transpose_Avg_me_dw!$O$1:$AA$52, 11,FALSE )</f>
        <v>5.6690000000000004E-3</v>
      </c>
      <c r="N405" s="29">
        <f>VLOOKUP(VLOOKUP($B405, BTS!$E$2:$F$60, 2, FALSE), Transpose_Avg_me_dw!$O$1:$AA$52, 12,FALSE )</f>
        <v>1.0368999999999996E-2</v>
      </c>
      <c r="O405" s="111">
        <f>VLOOKUP(VLOOKUP($B405, BTS!$E$2:$F$60, 2, FALSE), Transpose_Avg_me_dw!$O$1:$AA$52, 13,FALSE )</f>
        <v>1.3978749999999998E-2</v>
      </c>
    </row>
    <row r="406" spans="2:15" ht="15.75" hidden="1" outlineLevel="1" thickBot="1" x14ac:dyDescent="0.3">
      <c r="B406" s="30" t="s">
        <v>154</v>
      </c>
      <c r="C406" s="28">
        <f>VLOOKUP(VLOOKUP($B406,VName,2,FALSE), Regression_me_dw!$J$7:$K$50, 2,FALSE)</f>
        <v>696715</v>
      </c>
      <c r="D406" s="29">
        <f>VLOOKUP(VLOOKUP($B406, BTS!$E$2:$F$60, 2, FALSE), Transpose_Avg_me_dw!$O$1:$AA$52, 2,FALSE )</f>
        <v>3.2958499999999995E-2</v>
      </c>
      <c r="E406" s="29">
        <f>VLOOKUP(VLOOKUP($B406, BTS!$E$2:$F$60, 2, FALSE), Transpose_Avg_me_dw!$O$1:$AA$52, 3,FALSE )</f>
        <v>2.9413000000000016E-2</v>
      </c>
      <c r="F406" s="29">
        <f>VLOOKUP(VLOOKUP($B406, BTS!$E$2:$F$60, 2, FALSE), Transpose_Avg_me_dw!$O$1:$AA$52, 4,FALSE )</f>
        <v>4.3377749999999993E-2</v>
      </c>
      <c r="G406" s="29">
        <f>VLOOKUP(VLOOKUP($B406, BTS!$E$2:$F$60, 2, FALSE), Transpose_Avg_me_dw!$O$1:$AA$52, 5,FALSE )</f>
        <v>3.1991249999999999E-2</v>
      </c>
      <c r="H406" s="29">
        <f>VLOOKUP(VLOOKUP($B406, BTS!$E$2:$F$60, 2, FALSE), Transpose_Avg_me_dw!$O$1:$AA$52, 6,FALSE )</f>
        <v>6.5019749999999946E-2</v>
      </c>
      <c r="I406" s="29">
        <f>VLOOKUP(VLOOKUP($B406, BTS!$E$2:$F$60, 2, FALSE), Transpose_Avg_me_dw!$O$1:$AA$52, 7,FALSE )</f>
        <v>3.6541249999999963E-2</v>
      </c>
      <c r="J406" s="29">
        <f>VLOOKUP(VLOOKUP($B406, BTS!$E$2:$F$60, 2, FALSE), Transpose_Avg_me_dw!$O$1:$AA$52, 8,FALSE )</f>
        <v>3.6377499999999993E-2</v>
      </c>
      <c r="K406" s="29">
        <f>VLOOKUP(VLOOKUP($B406, BTS!$E$2:$F$60, 2, FALSE), Transpose_Avg_me_dw!$O$1:$AA$52, 9,FALSE )</f>
        <v>3.260275E-2</v>
      </c>
      <c r="L406" s="29">
        <f>VLOOKUP(VLOOKUP($B406, BTS!$E$2:$F$60, 2, FALSE), Transpose_Avg_me_dw!$O$1:$AA$52, 10,FALSE )</f>
        <v>2.6110249999999998E-2</v>
      </c>
      <c r="M406" s="29">
        <f>VLOOKUP(VLOOKUP($B406, BTS!$E$2:$F$60, 2, FALSE), Transpose_Avg_me_dw!$O$1:$AA$52, 11,FALSE )</f>
        <v>4.1156750000000034E-2</v>
      </c>
      <c r="N406" s="29">
        <f>VLOOKUP(VLOOKUP($B406, BTS!$E$2:$F$60, 2, FALSE), Transpose_Avg_me_dw!$O$1:$AA$52, 12,FALSE )</f>
        <v>3.1906999999999998E-2</v>
      </c>
      <c r="O406" s="111">
        <f>VLOOKUP(VLOOKUP($B406, BTS!$E$2:$F$60, 2, FALSE), Transpose_Avg_me_dw!$O$1:$AA$52, 13,FALSE )</f>
        <v>6.1120000000000015E-2</v>
      </c>
    </row>
    <row r="407" spans="2:15" ht="15.75" hidden="1" outlineLevel="1" thickBot="1" x14ac:dyDescent="0.3">
      <c r="B407" s="30" t="s">
        <v>155</v>
      </c>
      <c r="C407" s="28">
        <f>VLOOKUP(VLOOKUP($B407,VName,2,FALSE), Regression_me_dw!$J$7:$K$50, 2,FALSE)</f>
        <v>439707</v>
      </c>
      <c r="D407" s="29">
        <f>VLOOKUP(VLOOKUP($B407, BTS!$E$2:$F$60, 2, FALSE), Transpose_Avg_me_dw!$O$1:$AA$52, 2,FALSE )</f>
        <v>9.0669500000000042E-2</v>
      </c>
      <c r="E407" s="29">
        <f>VLOOKUP(VLOOKUP($B407, BTS!$E$2:$F$60, 2, FALSE), Transpose_Avg_me_dw!$O$1:$AA$52, 3,FALSE )</f>
        <v>8.0386749999999993E-2</v>
      </c>
      <c r="F407" s="29">
        <f>VLOOKUP(VLOOKUP($B407, BTS!$E$2:$F$60, 2, FALSE), Transpose_Avg_me_dw!$O$1:$AA$52, 4,FALSE )</f>
        <v>8.6430499999999993E-2</v>
      </c>
      <c r="G407" s="29">
        <f>VLOOKUP(VLOOKUP($B407, BTS!$E$2:$F$60, 2, FALSE), Transpose_Avg_me_dw!$O$1:$AA$52, 5,FALSE )</f>
        <v>6.6129000000000021E-2</v>
      </c>
      <c r="H407" s="29">
        <f>VLOOKUP(VLOOKUP($B407, BTS!$E$2:$F$60, 2, FALSE), Transpose_Avg_me_dw!$O$1:$AA$52, 6,FALSE )</f>
        <v>0.13288049999999993</v>
      </c>
      <c r="I407" s="29">
        <f>VLOOKUP(VLOOKUP($B407, BTS!$E$2:$F$60, 2, FALSE), Transpose_Avg_me_dw!$O$1:$AA$52, 7,FALSE )</f>
        <v>7.2907499999999945E-2</v>
      </c>
      <c r="J407" s="29">
        <f>VLOOKUP(VLOOKUP($B407, BTS!$E$2:$F$60, 2, FALSE), Transpose_Avg_me_dw!$O$1:$AA$52, 8,FALSE )</f>
        <v>5.6981749999999991E-2</v>
      </c>
      <c r="K407" s="29">
        <f>VLOOKUP(VLOOKUP($B407, BTS!$E$2:$F$60, 2, FALSE), Transpose_Avg_me_dw!$O$1:$AA$52, 9,FALSE )</f>
        <v>7.5393750000000009E-2</v>
      </c>
      <c r="L407" s="29">
        <f>VLOOKUP(VLOOKUP($B407, BTS!$E$2:$F$60, 2, FALSE), Transpose_Avg_me_dw!$O$1:$AA$52, 10,FALSE )</f>
        <v>8.6131249999999993E-2</v>
      </c>
      <c r="M407" s="29">
        <f>VLOOKUP(VLOOKUP($B407, BTS!$E$2:$F$60, 2, FALSE), Transpose_Avg_me_dw!$O$1:$AA$52, 11,FALSE )</f>
        <v>8.1056500000000004E-2</v>
      </c>
      <c r="N407" s="29">
        <f>VLOOKUP(VLOOKUP($B407, BTS!$E$2:$F$60, 2, FALSE), Transpose_Avg_me_dw!$O$1:$AA$52, 12,FALSE )</f>
        <v>0.10020125000000002</v>
      </c>
      <c r="O407" s="111">
        <f>VLOOKUP(VLOOKUP($B407, BTS!$E$2:$F$60, 2, FALSE), Transpose_Avg_me_dw!$O$1:$AA$52, 13,FALSE )</f>
        <v>0.17997499999999997</v>
      </c>
    </row>
    <row r="408" spans="2:15" ht="15.75" hidden="1" outlineLevel="1" thickBot="1" x14ac:dyDescent="0.3">
      <c r="B408" s="30" t="s">
        <v>156</v>
      </c>
      <c r="C408" s="28">
        <f>VLOOKUP(VLOOKUP($B408,VName,2,FALSE), Regression_me_dw!$J$7:$K$50, 2,FALSE)</f>
        <v>332049</v>
      </c>
      <c r="D408" s="29">
        <f>VLOOKUP(VLOOKUP($B408, BTS!$E$2:$F$60, 2, FALSE), Transpose_Avg_me_dw!$O$1:$AA$52, 2,FALSE )</f>
        <v>0.23595250000000004</v>
      </c>
      <c r="E408" s="29">
        <f>VLOOKUP(VLOOKUP($B408, BTS!$E$2:$F$60, 2, FALSE), Transpose_Avg_me_dw!$O$1:$AA$52, 3,FALSE )</f>
        <v>0.19579625000000006</v>
      </c>
      <c r="F408" s="29">
        <f>VLOOKUP(VLOOKUP($B408, BTS!$E$2:$F$60, 2, FALSE), Transpose_Avg_me_dw!$O$1:$AA$52, 4,FALSE )</f>
        <v>0.22232925000000001</v>
      </c>
      <c r="G408" s="29">
        <f>VLOOKUP(VLOOKUP($B408, BTS!$E$2:$F$60, 2, FALSE), Transpose_Avg_me_dw!$O$1:$AA$52, 5,FALSE )</f>
        <v>0.24402475000000018</v>
      </c>
      <c r="H408" s="29">
        <f>VLOOKUP(VLOOKUP($B408, BTS!$E$2:$F$60, 2, FALSE), Transpose_Avg_me_dw!$O$1:$AA$52, 6,FALSE )</f>
        <v>0.1887895</v>
      </c>
      <c r="I408" s="29">
        <f>VLOOKUP(VLOOKUP($B408, BTS!$E$2:$F$60, 2, FALSE), Transpose_Avg_me_dw!$O$1:$AA$52, 7,FALSE )</f>
        <v>0.29433575000000001</v>
      </c>
      <c r="J408" s="29">
        <f>VLOOKUP(VLOOKUP($B408, BTS!$E$2:$F$60, 2, FALSE), Transpose_Avg_me_dw!$O$1:$AA$52, 8,FALSE )</f>
        <v>0.26590900000000001</v>
      </c>
      <c r="K408" s="29">
        <f>VLOOKUP(VLOOKUP($B408, BTS!$E$2:$F$60, 2, FALSE), Transpose_Avg_me_dw!$O$1:$AA$52, 9,FALSE )</f>
        <v>0.27629000000000004</v>
      </c>
      <c r="L408" s="29">
        <f>VLOOKUP(VLOOKUP($B408, BTS!$E$2:$F$60, 2, FALSE), Transpose_Avg_me_dw!$O$1:$AA$52, 10,FALSE )</f>
        <v>0.18452399999999997</v>
      </c>
      <c r="M408" s="29">
        <f>VLOOKUP(VLOOKUP($B408, BTS!$E$2:$F$60, 2, FALSE), Transpose_Avg_me_dw!$O$1:$AA$52, 11,FALSE )</f>
        <v>0.20632949999999997</v>
      </c>
      <c r="N408" s="29">
        <f>VLOOKUP(VLOOKUP($B408, BTS!$E$2:$F$60, 2, FALSE), Transpose_Avg_me_dw!$O$1:$AA$52, 12,FALSE )</f>
        <v>0.2228342499999999</v>
      </c>
      <c r="O408" s="111">
        <f>VLOOKUP(VLOOKUP($B408, BTS!$E$2:$F$60, 2, FALSE), Transpose_Avg_me_dw!$O$1:$AA$52, 13,FALSE )</f>
        <v>0.24009850000000005</v>
      </c>
    </row>
    <row r="409" spans="2:15" ht="15.75" hidden="1" outlineLevel="1" thickBot="1" x14ac:dyDescent="0.3">
      <c r="B409" s="30" t="s">
        <v>157</v>
      </c>
      <c r="C409" s="28">
        <f>VLOOKUP(VLOOKUP($B409,VName,2,FALSE), Regression_me_dw!$J$7:$K$50, 2,FALSE)</f>
        <v>408027</v>
      </c>
      <c r="D409" s="29">
        <f>VLOOKUP(VLOOKUP($B409, BTS!$E$2:$F$60, 2, FALSE), Transpose_Avg_me_dw!$O$1:$AA$52, 2,FALSE )</f>
        <v>0.12294824999999998</v>
      </c>
      <c r="E409" s="29">
        <f>VLOOKUP(VLOOKUP($B409, BTS!$E$2:$F$60, 2, FALSE), Transpose_Avg_me_dw!$O$1:$AA$52, 3,FALSE )</f>
        <v>7.6884499999999995E-2</v>
      </c>
      <c r="F409" s="29">
        <f>VLOOKUP(VLOOKUP($B409, BTS!$E$2:$F$60, 2, FALSE), Transpose_Avg_me_dw!$O$1:$AA$52, 4,FALSE )</f>
        <v>9.0760499999999966E-2</v>
      </c>
      <c r="G409" s="29">
        <f>VLOOKUP(VLOOKUP($B409, BTS!$E$2:$F$60, 2, FALSE), Transpose_Avg_me_dw!$O$1:$AA$52, 5,FALSE )</f>
        <v>0.10186499999999998</v>
      </c>
      <c r="H409" s="29">
        <f>VLOOKUP(VLOOKUP($B409, BTS!$E$2:$F$60, 2, FALSE), Transpose_Avg_me_dw!$O$1:$AA$52, 6,FALSE )</f>
        <v>0.11515925000000002</v>
      </c>
      <c r="I409" s="29">
        <f>VLOOKUP(VLOOKUP($B409, BTS!$E$2:$F$60, 2, FALSE), Transpose_Avg_me_dw!$O$1:$AA$52, 7,FALSE )</f>
        <v>0.1034875</v>
      </c>
      <c r="J409" s="29">
        <f>VLOOKUP(VLOOKUP($B409, BTS!$E$2:$F$60, 2, FALSE), Transpose_Avg_me_dw!$O$1:$AA$52, 8,FALSE )</f>
        <v>0.10872375000000002</v>
      </c>
      <c r="K409" s="29">
        <f>VLOOKUP(VLOOKUP($B409, BTS!$E$2:$F$60, 2, FALSE), Transpose_Avg_me_dw!$O$1:$AA$52, 9,FALSE )</f>
        <v>0.12094300000000002</v>
      </c>
      <c r="L409" s="29">
        <f>VLOOKUP(VLOOKUP($B409, BTS!$E$2:$F$60, 2, FALSE), Transpose_Avg_me_dw!$O$1:$AA$52, 10,FALSE )</f>
        <v>9.7739750000000014E-2</v>
      </c>
      <c r="M409" s="29">
        <f>VLOOKUP(VLOOKUP($B409, BTS!$E$2:$F$60, 2, FALSE), Transpose_Avg_me_dw!$O$1:$AA$52, 11,FALSE )</f>
        <v>0.11453199999999991</v>
      </c>
      <c r="N409" s="29">
        <f>VLOOKUP(VLOOKUP($B409, BTS!$E$2:$F$60, 2, FALSE), Transpose_Avg_me_dw!$O$1:$AA$52, 12,FALSE )</f>
        <v>9.3685500000000005E-2</v>
      </c>
      <c r="O409" s="111">
        <f>VLOOKUP(VLOOKUP($B409, BTS!$E$2:$F$60, 2, FALSE), Transpose_Avg_me_dw!$O$1:$AA$52, 13,FALSE )</f>
        <v>8.6782000000000012E-2</v>
      </c>
    </row>
    <row r="410" spans="2:15" ht="15.75" hidden="1" outlineLevel="1" thickBot="1" x14ac:dyDescent="0.3">
      <c r="B410" s="30" t="s">
        <v>158</v>
      </c>
      <c r="C410" s="28">
        <f>VLOOKUP(VLOOKUP($B410,VName,2,FALSE), Regression_me_dw!$J$7:$K$50, 2,FALSE)</f>
        <v>49811</v>
      </c>
      <c r="D410" s="29">
        <f>VLOOKUP(VLOOKUP($B410, BTS!$E$2:$F$60, 2, FALSE), Transpose_Avg_me_dw!$O$1:$AA$52, 2,FALSE )</f>
        <v>3.664149999999998E-2</v>
      </c>
      <c r="E410" s="29">
        <f>VLOOKUP(VLOOKUP($B410, BTS!$E$2:$F$60, 2, FALSE), Transpose_Avg_me_dw!$O$1:$AA$52, 3,FALSE )</f>
        <v>2.5327000000000013E-2</v>
      </c>
      <c r="F410" s="29">
        <f>VLOOKUP(VLOOKUP($B410, BTS!$E$2:$F$60, 2, FALSE), Transpose_Avg_me_dw!$O$1:$AA$52, 4,FALSE )</f>
        <v>2.9903250000000003E-2</v>
      </c>
      <c r="G410" s="29">
        <f>VLOOKUP(VLOOKUP($B410, BTS!$E$2:$F$60, 2, FALSE), Transpose_Avg_me_dw!$O$1:$AA$52, 5,FALSE )</f>
        <v>2.6560250000000004E-2</v>
      </c>
      <c r="H410" s="29">
        <f>VLOOKUP(VLOOKUP($B410, BTS!$E$2:$F$60, 2, FALSE), Transpose_Avg_me_dw!$O$1:$AA$52, 6,FALSE )</f>
        <v>2.7109999999999995E-2</v>
      </c>
      <c r="I410" s="29">
        <f>VLOOKUP(VLOOKUP($B410, BTS!$E$2:$F$60, 2, FALSE), Transpose_Avg_me_dw!$O$1:$AA$52, 7,FALSE )</f>
        <v>2.6840499999999989E-2</v>
      </c>
      <c r="J410" s="29">
        <f>VLOOKUP(VLOOKUP($B410, BTS!$E$2:$F$60, 2, FALSE), Transpose_Avg_me_dw!$O$1:$AA$52, 8,FALSE )</f>
        <v>2.7014500000000004E-2</v>
      </c>
      <c r="K410" s="29">
        <f>VLOOKUP(VLOOKUP($B410, BTS!$E$2:$F$60, 2, FALSE), Transpose_Avg_me_dw!$O$1:$AA$52, 9,FALSE )</f>
        <v>2.4616249999999999E-2</v>
      </c>
      <c r="L410" s="29">
        <f>VLOOKUP(VLOOKUP($B410, BTS!$E$2:$F$60, 2, FALSE), Transpose_Avg_me_dw!$O$1:$AA$52, 10,FALSE )</f>
        <v>2.00345E-2</v>
      </c>
      <c r="M410" s="29">
        <f>VLOOKUP(VLOOKUP($B410, BTS!$E$2:$F$60, 2, FALSE), Transpose_Avg_me_dw!$O$1:$AA$52, 11,FALSE )</f>
        <v>2.2961000000000016E-2</v>
      </c>
      <c r="N410" s="29">
        <f>VLOOKUP(VLOOKUP($B410, BTS!$E$2:$F$60, 2, FALSE), Transpose_Avg_me_dw!$O$1:$AA$52, 12,FALSE )</f>
        <v>2.8483750000000009E-2</v>
      </c>
      <c r="O410" s="111">
        <f>VLOOKUP(VLOOKUP($B410, BTS!$E$2:$F$60, 2, FALSE), Transpose_Avg_me_dw!$O$1:$AA$52, 13,FALSE )</f>
        <v>3.1417750000000001E-2</v>
      </c>
    </row>
    <row r="411" spans="2:15" ht="15.75" hidden="1" outlineLevel="1" thickBot="1" x14ac:dyDescent="0.3">
      <c r="B411" s="56" t="s">
        <v>159</v>
      </c>
      <c r="C411" s="28">
        <f>VLOOKUP(VLOOKUP($B411,VName,2,FALSE), Regression_me_dw!$J$7:$K$50, 2,FALSE)</f>
        <v>317484</v>
      </c>
      <c r="D411" s="29">
        <f>VLOOKUP(VLOOKUP($B411, BTS!$E$2:$F$60, 2, FALSE), Transpose_Avg_me_dw!$O$1:$AA$52, 2,FALSE )</f>
        <v>0.21497625000000004</v>
      </c>
      <c r="E411" s="29">
        <f>VLOOKUP(VLOOKUP($B411, BTS!$E$2:$F$60, 2, FALSE), Transpose_Avg_me_dw!$O$1:$AA$52, 3,FALSE )</f>
        <v>0.16664174999999998</v>
      </c>
      <c r="F411" s="29">
        <f>VLOOKUP(VLOOKUP($B411, BTS!$E$2:$F$60, 2, FALSE), Transpose_Avg_me_dw!$O$1:$AA$52, 4,FALSE )</f>
        <v>0.20148725000000006</v>
      </c>
      <c r="G411" s="29">
        <f>VLOOKUP(VLOOKUP($B411, BTS!$E$2:$F$60, 2, FALSE), Transpose_Avg_me_dw!$O$1:$AA$52, 5,FALSE )</f>
        <v>0.16848974999999999</v>
      </c>
      <c r="H411" s="29">
        <f>VLOOKUP(VLOOKUP($B411, BTS!$E$2:$F$60, 2, FALSE), Transpose_Avg_me_dw!$O$1:$AA$52, 6,FALSE )</f>
        <v>0.2758807499999999</v>
      </c>
      <c r="I411" s="29">
        <f>VLOOKUP(VLOOKUP($B411, BTS!$E$2:$F$60, 2, FALSE), Transpose_Avg_me_dw!$O$1:$AA$52, 7,FALSE )</f>
        <v>0.18626975000000015</v>
      </c>
      <c r="J411" s="29">
        <f>VLOOKUP(VLOOKUP($B411, BTS!$E$2:$F$60, 2, FALSE), Transpose_Avg_me_dw!$O$1:$AA$52, 8,FALSE )</f>
        <v>0.21159749999999999</v>
      </c>
      <c r="K411" s="29">
        <f>VLOOKUP(VLOOKUP($B411, BTS!$E$2:$F$60, 2, FALSE), Transpose_Avg_me_dw!$O$1:$AA$52, 9,FALSE )</f>
        <v>0.15533149999999998</v>
      </c>
      <c r="L411" s="29">
        <f>VLOOKUP(VLOOKUP($B411, BTS!$E$2:$F$60, 2, FALSE), Transpose_Avg_me_dw!$O$1:$AA$52, 10,FALSE )</f>
        <v>0.19552099999999997</v>
      </c>
      <c r="M411" s="29">
        <f>VLOOKUP(VLOOKUP($B411, BTS!$E$2:$F$60, 2, FALSE), Transpose_Avg_me_dw!$O$1:$AA$52, 11,FALSE )</f>
        <v>0.25243950000000009</v>
      </c>
      <c r="N411" s="29">
        <f>VLOOKUP(VLOOKUP($B411, BTS!$E$2:$F$60, 2, FALSE), Transpose_Avg_me_dw!$O$1:$AA$52, 12,FALSE )</f>
        <v>0.20345100000000016</v>
      </c>
      <c r="O411" s="111">
        <f>VLOOKUP(VLOOKUP($B411, BTS!$E$2:$F$60, 2, FALSE), Transpose_Avg_me_dw!$O$1:$AA$52, 13,FALSE )</f>
        <v>0.19645874999999996</v>
      </c>
    </row>
    <row r="412" spans="2:15" ht="15.75" hidden="1" outlineLevel="1" thickBot="1" x14ac:dyDescent="0.3">
      <c r="B412" s="33" t="s">
        <v>160</v>
      </c>
      <c r="C412" s="28">
        <f>VLOOKUP(VLOOKUP($B412,VName,2,FALSE), Regression_me_dw!$J$7:$K$50, 2,FALSE)</f>
        <v>329549</v>
      </c>
      <c r="D412" s="29">
        <f>VLOOKUP(VLOOKUP($B412, BTS!$E$2:$F$60, 2, FALSE), Transpose_Avg_me_dw!$O$1:$AA$52, 2,FALSE )</f>
        <v>4.5896749999999993E-2</v>
      </c>
      <c r="E412" s="29">
        <f>VLOOKUP(VLOOKUP($B412, BTS!$E$2:$F$60, 2, FALSE), Transpose_Avg_me_dw!$O$1:$AA$52, 3,FALSE )</f>
        <v>2.7173750000000003E-2</v>
      </c>
      <c r="F412" s="29">
        <f>VLOOKUP(VLOOKUP($B412, BTS!$E$2:$F$60, 2, FALSE), Transpose_Avg_me_dw!$O$1:$AA$52, 4,FALSE )</f>
        <v>3.232575E-2</v>
      </c>
      <c r="G412" s="29">
        <f>VLOOKUP(VLOOKUP($B412, BTS!$E$2:$F$60, 2, FALSE), Transpose_Avg_me_dw!$O$1:$AA$52, 5,FALSE )</f>
        <v>4.5901999999999998E-2</v>
      </c>
      <c r="H412" s="29">
        <f>VLOOKUP(VLOOKUP($B412, BTS!$E$2:$F$60, 2, FALSE), Transpose_Avg_me_dw!$O$1:$AA$52, 6,FALSE )</f>
        <v>3.7004750000000024E-2</v>
      </c>
      <c r="I412" s="29">
        <f>VLOOKUP(VLOOKUP($B412, BTS!$E$2:$F$60, 2, FALSE), Transpose_Avg_me_dw!$O$1:$AA$52, 7,FALSE )</f>
        <v>4.5050750000000035E-2</v>
      </c>
      <c r="J412" s="29">
        <f>VLOOKUP(VLOOKUP($B412, BTS!$E$2:$F$60, 2, FALSE), Transpose_Avg_me_dw!$O$1:$AA$52, 8,FALSE )</f>
        <v>7.1928249999999999E-2</v>
      </c>
      <c r="K412" s="29">
        <f>VLOOKUP(VLOOKUP($B412, BTS!$E$2:$F$60, 2, FALSE), Transpose_Avg_me_dw!$O$1:$AA$52, 9,FALSE )</f>
        <v>7.8667249999999994E-2</v>
      </c>
      <c r="L412" s="29">
        <f>VLOOKUP(VLOOKUP($B412, BTS!$E$2:$F$60, 2, FALSE), Transpose_Avg_me_dw!$O$1:$AA$52, 10,FALSE )</f>
        <v>4.1590250000000002E-2</v>
      </c>
      <c r="M412" s="29">
        <f>VLOOKUP(VLOOKUP($B412, BTS!$E$2:$F$60, 2, FALSE), Transpose_Avg_me_dw!$O$1:$AA$52, 11,FALSE )</f>
        <v>4.7931500000000002E-2</v>
      </c>
      <c r="N412" s="29">
        <f>VLOOKUP(VLOOKUP($B412, BTS!$E$2:$F$60, 2, FALSE), Transpose_Avg_me_dw!$O$1:$AA$52, 12,FALSE )</f>
        <v>3.4601249999999986E-2</v>
      </c>
      <c r="O412" s="111">
        <f>VLOOKUP(VLOOKUP($B412, BTS!$E$2:$F$60, 2, FALSE), Transpose_Avg_me_dw!$O$1:$AA$52, 13,FALSE )</f>
        <v>4.8542000000000002E-2</v>
      </c>
    </row>
    <row r="413" spans="2:15" ht="15.75" hidden="1" outlineLevel="1" thickBot="1" x14ac:dyDescent="0.3">
      <c r="B413" s="57" t="s">
        <v>161</v>
      </c>
      <c r="C413" s="28">
        <f>VLOOKUP(VLOOKUP($B413,VName,2,FALSE), Regression_me_dw!$J$7:$K$50, 2,FALSE)</f>
        <v>-4729</v>
      </c>
      <c r="D413" s="29">
        <f>VLOOKUP(VLOOKUP($B413, BTS!$E$2:$F$60, 2, FALSE), Transpose_Avg_me_dw!$O$1:$AA$52, 2,FALSE )</f>
        <v>4.0787999999999998E-2</v>
      </c>
      <c r="E413" s="29">
        <f>VLOOKUP(VLOOKUP($B413, BTS!$E$2:$F$60, 2, FALSE), Transpose_Avg_me_dw!$O$1:$AA$52, 3,FALSE )</f>
        <v>2.397524999999999E-2</v>
      </c>
      <c r="F413" s="29">
        <f>VLOOKUP(VLOOKUP($B413, BTS!$E$2:$F$60, 2, FALSE), Transpose_Avg_me_dw!$O$1:$AA$52, 4,FALSE )</f>
        <v>2.4870250000000003E-2</v>
      </c>
      <c r="G413" s="29">
        <f>VLOOKUP(VLOOKUP($B413, BTS!$E$2:$F$60, 2, FALSE), Transpose_Avg_me_dw!$O$1:$AA$52, 5,FALSE )</f>
        <v>2.8244000000000005E-2</v>
      </c>
      <c r="H413" s="29">
        <f>VLOOKUP(VLOOKUP($B413, BTS!$E$2:$F$60, 2, FALSE), Transpose_Avg_me_dw!$O$1:$AA$52, 6,FALSE )</f>
        <v>2.0572500000000007E-2</v>
      </c>
      <c r="I413" s="29">
        <f>VLOOKUP(VLOOKUP($B413, BTS!$E$2:$F$60, 2, FALSE), Transpose_Avg_me_dw!$O$1:$AA$52, 7,FALSE )</f>
        <v>2.8243500000000001E-2</v>
      </c>
      <c r="J413" s="29">
        <f>VLOOKUP(VLOOKUP($B413, BTS!$E$2:$F$60, 2, FALSE), Transpose_Avg_me_dw!$O$1:$AA$52, 8,FALSE )</f>
        <v>3.0257750000000003E-2</v>
      </c>
      <c r="K413" s="29">
        <f>VLOOKUP(VLOOKUP($B413, BTS!$E$2:$F$60, 2, FALSE), Transpose_Avg_me_dw!$O$1:$AA$52, 9,FALSE )</f>
        <v>2.48045E-2</v>
      </c>
      <c r="L413" s="29">
        <f>VLOOKUP(VLOOKUP($B413, BTS!$E$2:$F$60, 2, FALSE), Transpose_Avg_me_dw!$O$1:$AA$52, 10,FALSE )</f>
        <v>2.306625E-2</v>
      </c>
      <c r="M413" s="29">
        <f>VLOOKUP(VLOOKUP($B413, BTS!$E$2:$F$60, 2, FALSE), Transpose_Avg_me_dw!$O$1:$AA$52, 11,FALSE )</f>
        <v>2.3842499999999999E-2</v>
      </c>
      <c r="N413" s="29">
        <f>VLOOKUP(VLOOKUP($B413, BTS!$E$2:$F$60, 2, FALSE), Transpose_Avg_me_dw!$O$1:$AA$52, 12,FALSE )</f>
        <v>2.4287250000000007E-2</v>
      </c>
      <c r="O413" s="111">
        <f>VLOOKUP(VLOOKUP($B413, BTS!$E$2:$F$60, 2, FALSE), Transpose_Avg_me_dw!$O$1:$AA$52, 13,FALSE )</f>
        <v>3.1959750000000009E-2</v>
      </c>
    </row>
    <row r="414" spans="2:15" ht="15.75" hidden="1" outlineLevel="1" thickBot="1" x14ac:dyDescent="0.3">
      <c r="B414" s="182" t="s">
        <v>162</v>
      </c>
      <c r="C414" s="28">
        <f>VLOOKUP(VLOOKUP($B414,VName,2,FALSE), Regression_me_dw!$J$7:$K$50, 2,FALSE)</f>
        <v>0.114</v>
      </c>
      <c r="D414" s="29">
        <f>VLOOKUP(VLOOKUP($B414, BTS!$E$2:$F$60, 2, FALSE), Transpose_Avg_me_dw!$O$1:$AA$52, 2,FALSE )</f>
        <v>5389.669921875</v>
      </c>
      <c r="E414" s="29">
        <f>VLOOKUP(VLOOKUP($B414, BTS!$E$2:$F$60, 2, FALSE), Transpose_Avg_me_dw!$O$1:$AA$52, 3,FALSE )</f>
        <v>9582.1875</v>
      </c>
      <c r="F414" s="29">
        <f>VLOOKUP(VLOOKUP($B414, BTS!$E$2:$F$60, 2, FALSE), Transpose_Avg_me_dw!$O$1:$AA$52, 4,FALSE )</f>
        <v>8479.58203125</v>
      </c>
      <c r="G414" s="29">
        <f>VLOOKUP(VLOOKUP($B414, BTS!$E$2:$F$60, 2, FALSE), Transpose_Avg_me_dw!$O$1:$AA$52, 5,FALSE )</f>
        <v>8052.61962890625</v>
      </c>
      <c r="H414" s="29">
        <f>VLOOKUP(VLOOKUP($B414, BTS!$E$2:$F$60, 2, FALSE), Transpose_Avg_me_dw!$O$1:$AA$52, 6,FALSE )</f>
        <v>8612.865234375</v>
      </c>
      <c r="I414" s="29">
        <f>VLOOKUP(VLOOKUP($B414, BTS!$E$2:$F$60, 2, FALSE), Transpose_Avg_me_dw!$O$1:$AA$52, 7,FALSE )</f>
        <v>6926.388671875</v>
      </c>
      <c r="J414" s="29">
        <f>VLOOKUP(VLOOKUP($B414, BTS!$E$2:$F$60, 2, FALSE), Transpose_Avg_me_dw!$O$1:$AA$52, 8,FALSE )</f>
        <v>9389.126953125</v>
      </c>
      <c r="K414" s="29">
        <f>VLOOKUP(VLOOKUP($B414, BTS!$E$2:$F$60, 2, FALSE), Transpose_Avg_me_dw!$O$1:$AA$52, 9,FALSE )</f>
        <v>4835.95263671875</v>
      </c>
      <c r="L414" s="29">
        <f>VLOOKUP(VLOOKUP($B414, BTS!$E$2:$F$60, 2, FALSE), Transpose_Avg_me_dw!$O$1:$AA$52, 10,FALSE )</f>
        <v>5242.98486328125</v>
      </c>
      <c r="M414" s="29">
        <f>VLOOKUP(VLOOKUP($B414, BTS!$E$2:$F$60, 2, FALSE), Transpose_Avg_me_dw!$O$1:$AA$52, 11,FALSE )</f>
        <v>9133.822265625</v>
      </c>
      <c r="N414" s="29">
        <f>VLOOKUP(VLOOKUP($B414, BTS!$E$2:$F$60, 2, FALSE), Transpose_Avg_me_dw!$O$1:$AA$52, 12,FALSE )</f>
        <v>6761.9248046875</v>
      </c>
      <c r="O414" s="111">
        <f>VLOOKUP(VLOOKUP($B414, BTS!$E$2:$F$60, 2, FALSE), Transpose_Avg_me_dw!$O$1:$AA$52, 13,FALSE )</f>
        <v>3488.547607421875</v>
      </c>
    </row>
    <row r="415" spans="2:15" hidden="1" outlineLevel="1" x14ac:dyDescent="0.25">
      <c r="B415" s="34" t="s">
        <v>163</v>
      </c>
      <c r="C415" s="35"/>
      <c r="D415" s="93" t="str">
        <f>VLOOKUP(INDEX(BTS!$A$3:$A$14, MATCH(D$11, BTS!$C$3:$C$14, 0), 1)&amp;".region", Regression_me_dw!$J$51:$K$63, 2,FALSE )</f>
        <v>-336,785</v>
      </c>
      <c r="E415" s="93">
        <f>VLOOKUP(INDEX(BTS!$A$3:$A$14, MATCH(E$11, BTS!$C$3:$C$14, 0), 1)&amp;".region", Regression_me_dw!$J$51:$K$63, 2,FALSE )</f>
        <v>-335178</v>
      </c>
      <c r="F415" s="93">
        <f>VLOOKUP(INDEX(BTS!$A$3:$A$14, MATCH(F$11, BTS!$C$3:$C$14, 0), 1)&amp;".region", Regression_me_dw!$J$51:$K$63, 2,FALSE )</f>
        <v>-337844</v>
      </c>
      <c r="G415" s="93">
        <f>VLOOKUP(INDEX(BTS!$A$3:$A$14, MATCH(G$11, BTS!$C$3:$C$14, 0), 1)&amp;".region", Regression_me_dw!$J$51:$K$63, 2,FALSE )</f>
        <v>-335806.8</v>
      </c>
      <c r="H415" s="93">
        <f>VLOOKUP(INDEX(BTS!$A$3:$A$14, MATCH(H$11, BTS!$C$3:$C$14, 0), 1)&amp;".region", Regression_me_dw!$J$51:$K$63, 2,FALSE )</f>
        <v>-354155</v>
      </c>
      <c r="I415" s="93">
        <f>VLOOKUP(INDEX(BTS!$A$3:$A$14, MATCH(I$11, BTS!$C$3:$C$14, 0), 1)&amp;".region", Regression_me_dw!$J$51:$K$63, 2,FALSE )</f>
        <v>-340529</v>
      </c>
      <c r="J415" s="93">
        <f>VLOOKUP(INDEX(BTS!$A$3:$A$14, MATCH(J$11, BTS!$C$3:$C$14, 0), 1)&amp;".region", Regression_me_dw!$J$51:$K$63, 2,FALSE )</f>
        <v>-334466</v>
      </c>
      <c r="K415" s="93">
        <f>VLOOKUP(INDEX(BTS!$A$3:$A$14, MATCH(K$11, BTS!$C$3:$C$14, 0), 1)&amp;".region", Regression_me_dw!$J$51:$K$63, 2,FALSE )</f>
        <v>-337916</v>
      </c>
      <c r="L415" s="93">
        <f>VLOOKUP(INDEX(BTS!$A$3:$A$14, MATCH(L$11, BTS!$C$3:$C$14, 0), 1)&amp;".region", Regression_me_dw!$J$51:$K$63, 2,FALSE )</f>
        <v>-337178.4</v>
      </c>
      <c r="M415" s="93">
        <f>VLOOKUP(INDEX(BTS!$A$3:$A$14, MATCH(M$11, BTS!$C$3:$C$14, 0), 1)&amp;".region", Regression_me_dw!$J$51:$K$63, 2,FALSE )</f>
        <v>-340645</v>
      </c>
      <c r="N415" s="93">
        <f>VLOOKUP(INDEX(BTS!$A$3:$A$14, MATCH(N$11, BTS!$C$3:$C$14, 0), 1)&amp;".region", Regression_me_dw!$J$51:$K$63, 2,FALSE )</f>
        <v>-335360</v>
      </c>
      <c r="O415" s="93">
        <f>VLOOKUP(INDEX(BTS!$A$3:$A$14, MATCH(O$11, BTS!$C$3:$C$14, 0), 1)&amp;".region", Regression_me_dw!$J$51:$K$63, 2,FALSE )</f>
        <v>-354990</v>
      </c>
    </row>
    <row r="416" spans="2:15" ht="15.75" hidden="1" outlineLevel="1" thickBot="1" x14ac:dyDescent="0.3">
      <c r="B416" s="36" t="s">
        <v>221</v>
      </c>
      <c r="C416" s="37"/>
      <c r="D416" s="38">
        <f>D415 - AVERAGE($D$415:$O$415)</f>
        <v>3584.8363636363647</v>
      </c>
      <c r="E416" s="38">
        <f t="shared" ref="E416:O416" si="17">E415 - AVERAGE($D$415:$O$415)</f>
        <v>5191.8363636363647</v>
      </c>
      <c r="F416" s="38">
        <f t="shared" si="17"/>
        <v>2525.8363636363647</v>
      </c>
      <c r="G416" s="38">
        <f t="shared" si="17"/>
        <v>4563.0363636363763</v>
      </c>
      <c r="H416" s="38">
        <f t="shared" si="17"/>
        <v>-13785.163636363635</v>
      </c>
      <c r="I416" s="38">
        <f t="shared" si="17"/>
        <v>-159.16363636363531</v>
      </c>
      <c r="J416" s="38">
        <f t="shared" si="17"/>
        <v>5903.8363636363647</v>
      </c>
      <c r="K416" s="38">
        <f t="shared" si="17"/>
        <v>2453.8363636363647</v>
      </c>
      <c r="L416" s="38">
        <f t="shared" si="17"/>
        <v>3191.4363636363414</v>
      </c>
      <c r="M416" s="38">
        <f t="shared" si="17"/>
        <v>-275.16363636363531</v>
      </c>
      <c r="N416" s="38">
        <f t="shared" si="17"/>
        <v>5009.8363636363647</v>
      </c>
      <c r="O416" s="38">
        <f t="shared" si="17"/>
        <v>-14620.163636363635</v>
      </c>
    </row>
    <row r="417" spans="1:15" ht="19.5" collapsed="1" thickBot="1" x14ac:dyDescent="0.3">
      <c r="B417" s="199" t="s">
        <v>181</v>
      </c>
      <c r="C417" s="200"/>
      <c r="D417" s="201"/>
      <c r="E417" s="200"/>
      <c r="F417" s="200"/>
      <c r="G417" s="200"/>
      <c r="H417" s="200"/>
      <c r="I417" s="200"/>
      <c r="J417" s="200"/>
      <c r="K417" s="200"/>
      <c r="L417" s="200"/>
      <c r="M417" s="200"/>
      <c r="N417" s="200"/>
      <c r="O417" s="202"/>
    </row>
    <row r="418" spans="1:15" ht="15.75" thickBot="1" x14ac:dyDescent="0.3"/>
    <row r="419" spans="1:15" ht="19.5" hidden="1" outlineLevel="1" thickBot="1" x14ac:dyDescent="0.3">
      <c r="A419" t="s">
        <v>224</v>
      </c>
      <c r="B419" s="199" t="s">
        <v>182</v>
      </c>
      <c r="C419" s="200"/>
      <c r="D419" s="201"/>
      <c r="E419" s="200"/>
      <c r="F419" s="200"/>
      <c r="G419" s="200"/>
      <c r="H419" s="200"/>
      <c r="I419" s="200"/>
      <c r="J419" s="200"/>
      <c r="K419" s="200"/>
      <c r="L419" s="200"/>
      <c r="M419" s="200"/>
      <c r="N419" s="200"/>
      <c r="O419" s="202"/>
    </row>
    <row r="420" spans="1:15" hidden="1" outlineLevel="1" x14ac:dyDescent="0.25">
      <c r="A420" t="s">
        <v>41</v>
      </c>
      <c r="B420" s="203" t="s">
        <v>219</v>
      </c>
      <c r="C420" s="204"/>
      <c r="D420" s="205">
        <v>2022</v>
      </c>
      <c r="E420" s="205">
        <v>2022</v>
      </c>
      <c r="F420" s="205">
        <v>2022</v>
      </c>
      <c r="G420" s="205">
        <v>2022</v>
      </c>
      <c r="H420" s="205">
        <v>2022</v>
      </c>
      <c r="I420" s="205">
        <v>2022</v>
      </c>
      <c r="J420" s="205">
        <v>2022</v>
      </c>
      <c r="K420" s="205">
        <v>2022</v>
      </c>
      <c r="L420" s="205">
        <v>2022</v>
      </c>
      <c r="M420" s="205">
        <v>2022</v>
      </c>
      <c r="N420" s="205">
        <v>2022</v>
      </c>
      <c r="O420" s="206">
        <v>2022</v>
      </c>
    </row>
    <row r="421" spans="1:15" hidden="1" outlineLevel="1" x14ac:dyDescent="0.25">
      <c r="B421" s="207" t="s">
        <v>220</v>
      </c>
      <c r="C421" s="208" t="s">
        <v>118</v>
      </c>
      <c r="D421" s="208" t="s">
        <v>87</v>
      </c>
      <c r="E421" s="208" t="s">
        <v>168</v>
      </c>
      <c r="F421" s="208" t="s">
        <v>77</v>
      </c>
      <c r="G421" s="208" t="s">
        <v>169</v>
      </c>
      <c r="H421" s="208" t="s">
        <v>170</v>
      </c>
      <c r="I421" s="208" t="s">
        <v>171</v>
      </c>
      <c r="J421" s="208" t="s">
        <v>172</v>
      </c>
      <c r="K421" s="208" t="s">
        <v>173</v>
      </c>
      <c r="L421" s="208" t="s">
        <v>174</v>
      </c>
      <c r="M421" s="208" t="s">
        <v>175</v>
      </c>
      <c r="N421" s="208" t="s">
        <v>176</v>
      </c>
      <c r="O421" s="208" t="s">
        <v>177</v>
      </c>
    </row>
    <row r="422" spans="1:15" hidden="1" outlineLevel="1" x14ac:dyDescent="0.25">
      <c r="B422" s="55" t="s">
        <v>119</v>
      </c>
      <c r="C422" s="28">
        <f>VLOOKUP(VLOOKUP($B422,VName,2,FALSE), Regression_cred_dw!$J$7:$K$50, 2,FALSE)</f>
        <v>-6.6499999999999997E-3</v>
      </c>
      <c r="D422" s="29">
        <f>VLOOKUP(VLOOKUP($B422, BTS!$E$2:$F$60, 2, FALSE), Transpose_Avg_cred_dw!$O$1:$AA$52, 2,FALSE )</f>
        <v>0.34535201640464797</v>
      </c>
      <c r="E422" s="29">
        <f>VLOOKUP(VLOOKUP($B422, BTS!$E$2:$F$60, 2, FALSE), Transpose_Avg_cred_dw!$O$1:$AA$52, 3,FALSE )</f>
        <v>0.42056197478991597</v>
      </c>
      <c r="F422" s="29">
        <f>VLOOKUP(VLOOKUP($B422, BTS!$E$2:$F$60, 2, FALSE), Transpose_Avg_cred_dw!$O$1:$AA$52, 4,FALSE )</f>
        <v>0.65357142857142858</v>
      </c>
      <c r="G422" s="29">
        <f>VLOOKUP(VLOOKUP($B422, BTS!$E$2:$F$60, 2, FALSE), Transpose_Avg_cred_dw!$O$1:$AA$52, 5,FALSE )</f>
        <v>0.71350524475524479</v>
      </c>
      <c r="H422" s="29">
        <f>VLOOKUP(VLOOKUP($B422, BTS!$E$2:$F$60, 2, FALSE), Transpose_Avg_cred_dw!$O$1:$AA$52, 6,FALSE )</f>
        <v>0.46886446886446886</v>
      </c>
      <c r="I422" s="29">
        <f>VLOOKUP(VLOOKUP($B422, BTS!$E$2:$F$60, 2, FALSE), Transpose_Avg_cred_dw!$O$1:$AA$52, 7,FALSE )</f>
        <v>0.79583333333333339</v>
      </c>
      <c r="J422" s="29">
        <f>VLOOKUP(VLOOKUP($B422, BTS!$E$2:$F$60, 2, FALSE), Transpose_Avg_cred_dw!$O$1:$AA$52, 8,FALSE )</f>
        <v>0.52857142857142858</v>
      </c>
      <c r="K422" s="29">
        <f>VLOOKUP(VLOOKUP($B422, BTS!$E$2:$F$60, 2, FALSE), Transpose_Avg_cred_dw!$O$1:$AA$52, 9,FALSE )</f>
        <v>0.28601190476190474</v>
      </c>
      <c r="L422" s="29">
        <f>VLOOKUP(VLOOKUP($B422, BTS!$E$2:$F$60, 2, FALSE), Transpose_Avg_cred_dw!$O$1:$AA$52, 10,FALSE )</f>
        <v>0.30357142857142855</v>
      </c>
      <c r="M422" s="29">
        <f>VLOOKUP(VLOOKUP($B422, BTS!$E$2:$F$60, 2, FALSE), Transpose_Avg_cred_dw!$O$1:$AA$52, 11,FALSE )</f>
        <v>0.26282051282051283</v>
      </c>
      <c r="N422" s="29">
        <f>VLOOKUP(VLOOKUP($B422, BTS!$E$2:$F$60, 2, FALSE), Transpose_Avg_cred_dw!$O$1:$AA$52, 12,FALSE )</f>
        <v>0.21554487179487181</v>
      </c>
      <c r="O422" s="111">
        <f>VLOOKUP(VLOOKUP($B422, BTS!$E$2:$F$60, 2, FALSE), Transpose_Avg_cred_dw!$O$1:$AA$52, 13,FALSE )</f>
        <v>0.497109250398724</v>
      </c>
    </row>
    <row r="423" spans="1:15" ht="15.75" hidden="1" outlineLevel="1" thickBot="1" x14ac:dyDescent="0.3">
      <c r="B423" s="31" t="s">
        <v>120</v>
      </c>
      <c r="C423" s="28">
        <f>VLOOKUP(VLOOKUP($B423,VName,2,FALSE), Regression_cred_dw!$J$7:$K$50, 2,FALSE)</f>
        <v>0.95599999999999996</v>
      </c>
      <c r="D423" s="29">
        <f>VLOOKUP(VLOOKUP($B423, BTS!$E$2:$F$60, 2, FALSE), Transpose_Avg_cred_dw!$O$1:$AA$52, 2,FALSE )</f>
        <v>3.5885167464114832E-2</v>
      </c>
      <c r="E423" s="29">
        <f>VLOOKUP(VLOOKUP($B423, BTS!$E$2:$F$60, 2, FALSE), Transpose_Avg_cred_dw!$O$1:$AA$52, 3,FALSE )</f>
        <v>8.0751050420168058E-2</v>
      </c>
      <c r="F423" s="29">
        <f>VLOOKUP(VLOOKUP($B423, BTS!$E$2:$F$60, 2, FALSE), Transpose_Avg_cred_dw!$O$1:$AA$52, 4,FALSE )</f>
        <v>9.4155844155844159E-2</v>
      </c>
      <c r="G423" s="29">
        <f>VLOOKUP(VLOOKUP($B423, BTS!$E$2:$F$60, 2, FALSE), Transpose_Avg_cred_dw!$O$1:$AA$52, 5,FALSE )</f>
        <v>0</v>
      </c>
      <c r="H423" s="29">
        <f>VLOOKUP(VLOOKUP($B423, BTS!$E$2:$F$60, 2, FALSE), Transpose_Avg_cred_dw!$O$1:$AA$52, 6,FALSE )</f>
        <v>3.1135531135531136E-2</v>
      </c>
      <c r="I423" s="29">
        <f>VLOOKUP(VLOOKUP($B423, BTS!$E$2:$F$60, 2, FALSE), Transpose_Avg_cred_dw!$O$1:$AA$52, 7,FALSE )</f>
        <v>3.125E-2</v>
      </c>
      <c r="J423" s="29">
        <f>VLOOKUP(VLOOKUP($B423, BTS!$E$2:$F$60, 2, FALSE), Transpose_Avg_cred_dw!$O$1:$AA$52, 8,FALSE )</f>
        <v>0</v>
      </c>
      <c r="K423" s="29">
        <f>VLOOKUP(VLOOKUP($B423, BTS!$E$2:$F$60, 2, FALSE), Transpose_Avg_cred_dw!$O$1:$AA$52, 9,FALSE )</f>
        <v>0.16696428571428573</v>
      </c>
      <c r="L423" s="29">
        <f>VLOOKUP(VLOOKUP($B423, BTS!$E$2:$F$60, 2, FALSE), Transpose_Avg_cred_dw!$O$1:$AA$52, 10,FALSE )</f>
        <v>0</v>
      </c>
      <c r="M423" s="29">
        <f>VLOOKUP(VLOOKUP($B423, BTS!$E$2:$F$60, 2, FALSE), Transpose_Avg_cred_dw!$O$1:$AA$52, 11,FALSE )</f>
        <v>6.9230769230769235E-2</v>
      </c>
      <c r="N423" s="29">
        <f>VLOOKUP(VLOOKUP($B423, BTS!$E$2:$F$60, 2, FALSE), Transpose_Avg_cred_dw!$O$1:$AA$52, 12,FALSE )</f>
        <v>5.5897435897435899E-2</v>
      </c>
      <c r="O423" s="111">
        <f>VLOOKUP(VLOOKUP($B423, BTS!$E$2:$F$60, 2, FALSE), Transpose_Avg_cred_dw!$O$1:$AA$52, 13,FALSE )</f>
        <v>0.12579744816586921</v>
      </c>
    </row>
    <row r="424" spans="1:15" ht="15.75" hidden="1" outlineLevel="1" thickBot="1" x14ac:dyDescent="0.3">
      <c r="B424" s="31" t="s">
        <v>121</v>
      </c>
      <c r="C424" s="28">
        <f>VLOOKUP(VLOOKUP($B424,VName,2,FALSE), Regression_cred_dw!$J$7:$K$50, 2,FALSE)</f>
        <v>1.1759999999999999</v>
      </c>
      <c r="D424" s="29">
        <f>VLOOKUP(VLOOKUP($B424, BTS!$E$2:$F$60, 2, FALSE), Transpose_Avg_cred_dw!$O$1:$AA$52, 2,FALSE )</f>
        <v>0.49589883800410112</v>
      </c>
      <c r="E424" s="29">
        <f>VLOOKUP(VLOOKUP($B424, BTS!$E$2:$F$60, 2, FALSE), Transpose_Avg_cred_dw!$O$1:$AA$52, 3,FALSE )</f>
        <v>0.43395483193277312</v>
      </c>
      <c r="F424" s="29">
        <f>VLOOKUP(VLOOKUP($B424, BTS!$E$2:$F$60, 2, FALSE), Transpose_Avg_cred_dw!$O$1:$AA$52, 4,FALSE )</f>
        <v>0.375</v>
      </c>
      <c r="G424" s="29">
        <f>VLOOKUP(VLOOKUP($B424, BTS!$E$2:$F$60, 2, FALSE), Transpose_Avg_cred_dw!$O$1:$AA$52, 5,FALSE )</f>
        <v>0.47115384615384615</v>
      </c>
      <c r="H424" s="29">
        <f>VLOOKUP(VLOOKUP($B424, BTS!$E$2:$F$60, 2, FALSE), Transpose_Avg_cred_dw!$O$1:$AA$52, 6,FALSE )</f>
        <v>0.5082989926739927</v>
      </c>
      <c r="I424" s="29">
        <f>VLOOKUP(VLOOKUP($B424, BTS!$E$2:$F$60, 2, FALSE), Transpose_Avg_cred_dw!$O$1:$AA$52, 7,FALSE )</f>
        <v>0.52500000000000002</v>
      </c>
      <c r="J424" s="29">
        <f>VLOOKUP(VLOOKUP($B424, BTS!$E$2:$F$60, 2, FALSE), Transpose_Avg_cred_dw!$O$1:$AA$52, 8,FALSE )</f>
        <v>0.43392857142857144</v>
      </c>
      <c r="K424" s="29">
        <f>VLOOKUP(VLOOKUP($B424, BTS!$E$2:$F$60, 2, FALSE), Transpose_Avg_cred_dw!$O$1:$AA$52, 9,FALSE )</f>
        <v>0.42976190476190473</v>
      </c>
      <c r="L424" s="29">
        <f>VLOOKUP(VLOOKUP($B424, BTS!$E$2:$F$60, 2, FALSE), Transpose_Avg_cred_dw!$O$1:$AA$52, 10,FALSE )</f>
        <v>0.67261904761904767</v>
      </c>
      <c r="M424" s="29">
        <f>VLOOKUP(VLOOKUP($B424, BTS!$E$2:$F$60, 2, FALSE), Transpose_Avg_cred_dw!$O$1:$AA$52, 11,FALSE )</f>
        <v>0.47051282051282051</v>
      </c>
      <c r="N424" s="29">
        <f>VLOOKUP(VLOOKUP($B424, BTS!$E$2:$F$60, 2, FALSE), Transpose_Avg_cred_dw!$O$1:$AA$52, 12,FALSE )</f>
        <v>0.55961538461538463</v>
      </c>
      <c r="O424" s="111">
        <f>VLOOKUP(VLOOKUP($B424, BTS!$E$2:$F$60, 2, FALSE), Transpose_Avg_cred_dw!$O$1:$AA$52, 13,FALSE )</f>
        <v>0.51520135566188197</v>
      </c>
    </row>
    <row r="425" spans="1:15" ht="15.75" hidden="1" outlineLevel="1" thickBot="1" x14ac:dyDescent="0.3">
      <c r="B425" s="31" t="s">
        <v>122</v>
      </c>
      <c r="C425" s="28">
        <f>VLOOKUP(VLOOKUP($B425,VName,2,FALSE), Regression_cred_dw!$J$7:$K$50, 2,FALSE)</f>
        <v>1.323</v>
      </c>
      <c r="D425" s="29">
        <f>VLOOKUP(VLOOKUP($B425, BTS!$E$2:$F$60, 2, FALSE), Transpose_Avg_cred_dw!$O$1:$AA$52, 2,FALSE )</f>
        <v>0.43250170881749828</v>
      </c>
      <c r="E425" s="29">
        <f>VLOOKUP(VLOOKUP($B425, BTS!$E$2:$F$60, 2, FALSE), Transpose_Avg_cred_dw!$O$1:$AA$52, 3,FALSE )</f>
        <v>0.2452731092436975</v>
      </c>
      <c r="F425" s="29">
        <f>VLOOKUP(VLOOKUP($B425, BTS!$E$2:$F$60, 2, FALSE), Transpose_Avg_cred_dw!$O$1:$AA$52, 4,FALSE )</f>
        <v>0.20162337662337659</v>
      </c>
      <c r="G425" s="29">
        <f>VLOOKUP(VLOOKUP($B425, BTS!$E$2:$F$60, 2, FALSE), Transpose_Avg_cred_dw!$O$1:$AA$52, 5,FALSE )</f>
        <v>0.31402972027972031</v>
      </c>
      <c r="H425" s="29">
        <f>VLOOKUP(VLOOKUP($B425, BTS!$E$2:$F$60, 2, FALSE), Transpose_Avg_cred_dw!$O$1:$AA$52, 6,FALSE )</f>
        <v>0.22218406593406592</v>
      </c>
      <c r="I425" s="29">
        <f>VLOOKUP(VLOOKUP($B425, BTS!$E$2:$F$60, 2, FALSE), Transpose_Avg_cred_dw!$O$1:$AA$52, 7,FALSE )</f>
        <v>0.17499999999999999</v>
      </c>
      <c r="J425" s="29">
        <f>VLOOKUP(VLOOKUP($B425, BTS!$E$2:$F$60, 2, FALSE), Transpose_Avg_cred_dw!$O$1:$AA$52, 8,FALSE )</f>
        <v>0.34285714285714286</v>
      </c>
      <c r="K425" s="29">
        <f>VLOOKUP(VLOOKUP($B425, BTS!$E$2:$F$60, 2, FALSE), Transpose_Avg_cred_dw!$O$1:$AA$52, 9,FALSE )</f>
        <v>0.23363095238095238</v>
      </c>
      <c r="L425" s="29">
        <f>VLOOKUP(VLOOKUP($B425, BTS!$E$2:$F$60, 2, FALSE), Transpose_Avg_cred_dw!$O$1:$AA$52, 10,FALSE )</f>
        <v>0.11904761904761904</v>
      </c>
      <c r="M425" s="29">
        <f>VLOOKUP(VLOOKUP($B425, BTS!$E$2:$F$60, 2, FALSE), Transpose_Avg_cred_dw!$O$1:$AA$52, 11,FALSE )</f>
        <v>0.13333333333333333</v>
      </c>
      <c r="N425" s="29">
        <f>VLOOKUP(VLOOKUP($B425, BTS!$E$2:$F$60, 2, FALSE), Transpose_Avg_cred_dw!$O$1:$AA$52, 12,FALSE )</f>
        <v>0.2926923076923077</v>
      </c>
      <c r="O425" s="111">
        <f>VLOOKUP(VLOOKUP($B425, BTS!$E$2:$F$60, 2, FALSE), Transpose_Avg_cred_dw!$O$1:$AA$52, 13,FALSE )</f>
        <v>0.25239234449760761</v>
      </c>
    </row>
    <row r="426" spans="1:15" ht="15.75" hidden="1" outlineLevel="1" thickBot="1" x14ac:dyDescent="0.3">
      <c r="B426" s="31" t="s">
        <v>123</v>
      </c>
      <c r="C426" s="28">
        <f>VLOOKUP(VLOOKUP($B426,VName,2,FALSE), Regression_cred_dw!$J$7:$K$50, 2,FALSE)</f>
        <v>1.349</v>
      </c>
      <c r="D426" s="29">
        <f>VLOOKUP(VLOOKUP($B426, BTS!$E$2:$F$60, 2, FALSE), Transpose_Avg_cred_dw!$O$1:$AA$52, 2,FALSE )</f>
        <v>0</v>
      </c>
      <c r="E426" s="29">
        <f>VLOOKUP(VLOOKUP($B426, BTS!$E$2:$F$60, 2, FALSE), Transpose_Avg_cred_dw!$O$1:$AA$52, 3,FALSE )</f>
        <v>0.11108193277310925</v>
      </c>
      <c r="F426" s="29">
        <f>VLOOKUP(VLOOKUP($B426, BTS!$E$2:$F$60, 2, FALSE), Transpose_Avg_cred_dw!$O$1:$AA$52, 4,FALSE )</f>
        <v>0.23831168831168831</v>
      </c>
      <c r="G426" s="29">
        <f>VLOOKUP(VLOOKUP($B426, BTS!$E$2:$F$60, 2, FALSE), Transpose_Avg_cred_dw!$O$1:$AA$52, 5,FALSE )</f>
        <v>0.14160839160839161</v>
      </c>
      <c r="H426" s="29">
        <f>VLOOKUP(VLOOKUP($B426, BTS!$E$2:$F$60, 2, FALSE), Transpose_Avg_cred_dw!$O$1:$AA$52, 6,FALSE )</f>
        <v>0.17239010989010989</v>
      </c>
      <c r="I426" s="29">
        <f>VLOOKUP(VLOOKUP($B426, BTS!$E$2:$F$60, 2, FALSE), Transpose_Avg_cred_dw!$O$1:$AA$52, 7,FALSE )</f>
        <v>0.15416666666666667</v>
      </c>
      <c r="J426" s="29">
        <f>VLOOKUP(VLOOKUP($B426, BTS!$E$2:$F$60, 2, FALSE), Transpose_Avg_cred_dw!$O$1:$AA$52, 8,FALSE )</f>
        <v>0.2232142857142857</v>
      </c>
      <c r="K426" s="29">
        <f>VLOOKUP(VLOOKUP($B426, BTS!$E$2:$F$60, 2, FALSE), Transpose_Avg_cred_dw!$O$1:$AA$52, 9,FALSE )</f>
        <v>6.6964285714285712E-2</v>
      </c>
      <c r="L426" s="29">
        <f>VLOOKUP(VLOOKUP($B426, BTS!$E$2:$F$60, 2, FALSE), Transpose_Avg_cred_dw!$O$1:$AA$52, 10,FALSE )</f>
        <v>0.125</v>
      </c>
      <c r="M426" s="29">
        <f>VLOOKUP(VLOOKUP($B426, BTS!$E$2:$F$60, 2, FALSE), Transpose_Avg_cred_dw!$O$1:$AA$52, 11,FALSE )</f>
        <v>0.28846153846153844</v>
      </c>
      <c r="N426" s="29">
        <f>VLOOKUP(VLOOKUP($B426, BTS!$E$2:$F$60, 2, FALSE), Transpose_Avg_cred_dw!$O$1:$AA$52, 12,FALSE )</f>
        <v>4.3333333333333335E-2</v>
      </c>
      <c r="O426" s="111">
        <f>VLOOKUP(VLOOKUP($B426, BTS!$E$2:$F$60, 2, FALSE), Transpose_Avg_cred_dw!$O$1:$AA$52, 13,FALSE )</f>
        <v>0.10002990430622009</v>
      </c>
    </row>
    <row r="427" spans="1:15" ht="15.75" hidden="1" outlineLevel="1" thickBot="1" x14ac:dyDescent="0.3">
      <c r="B427" s="31" t="s">
        <v>124</v>
      </c>
      <c r="C427" s="28">
        <f>VLOOKUP(VLOOKUP($B427,VName,2,FALSE), Regression_cred_dw!$J$7:$K$50, 2,FALSE)</f>
        <v>0.91100000000000003</v>
      </c>
      <c r="D427" s="29">
        <f>VLOOKUP(VLOOKUP($B427, BTS!$E$2:$F$60, 2, FALSE), Transpose_Avg_cred_dw!$O$1:$AA$52, 2,FALSE )</f>
        <v>3.5714285714285712E-2</v>
      </c>
      <c r="E427" s="29">
        <f>VLOOKUP(VLOOKUP($B427, BTS!$E$2:$F$60, 2, FALSE), Transpose_Avg_cred_dw!$O$1:$AA$52, 3,FALSE )</f>
        <v>0.11423319327731093</v>
      </c>
      <c r="F427" s="29">
        <f>VLOOKUP(VLOOKUP($B427, BTS!$E$2:$F$60, 2, FALSE), Transpose_Avg_cred_dw!$O$1:$AA$52, 4,FALSE )</f>
        <v>9.0909090909090912E-2</v>
      </c>
      <c r="G427" s="29">
        <f>VLOOKUP(VLOOKUP($B427, BTS!$E$2:$F$60, 2, FALSE), Transpose_Avg_cred_dw!$O$1:$AA$52, 5,FALSE )</f>
        <v>7.3208041958041953E-2</v>
      </c>
      <c r="H427" s="29">
        <f>VLOOKUP(VLOOKUP($B427, BTS!$E$2:$F$60, 2, FALSE), Transpose_Avg_cred_dw!$O$1:$AA$52, 6,FALSE )</f>
        <v>6.5991300366300368E-2</v>
      </c>
      <c r="I427" s="29">
        <f>VLOOKUP(VLOOKUP($B427, BTS!$E$2:$F$60, 2, FALSE), Transpose_Avg_cred_dw!$O$1:$AA$52, 7,FALSE )</f>
        <v>0.11458333333333333</v>
      </c>
      <c r="J427" s="29">
        <f>VLOOKUP(VLOOKUP($B427, BTS!$E$2:$F$60, 2, FALSE), Transpose_Avg_cred_dw!$O$1:$AA$52, 8,FALSE )</f>
        <v>0</v>
      </c>
      <c r="K427" s="29">
        <f>VLOOKUP(VLOOKUP($B427, BTS!$E$2:$F$60, 2, FALSE), Transpose_Avg_cred_dw!$O$1:$AA$52, 9,FALSE )</f>
        <v>6.6964285714285712E-2</v>
      </c>
      <c r="L427" s="29">
        <f>VLOOKUP(VLOOKUP($B427, BTS!$E$2:$F$60, 2, FALSE), Transpose_Avg_cred_dw!$O$1:$AA$52, 10,FALSE )</f>
        <v>0</v>
      </c>
      <c r="M427" s="29">
        <f>VLOOKUP(VLOOKUP($B427, BTS!$E$2:$F$60, 2, FALSE), Transpose_Avg_cred_dw!$O$1:$AA$52, 11,FALSE )</f>
        <v>3.8461538461538464E-2</v>
      </c>
      <c r="N427" s="29">
        <f>VLOOKUP(VLOOKUP($B427, BTS!$E$2:$F$60, 2, FALSE), Transpose_Avg_cred_dw!$O$1:$AA$52, 12,FALSE )</f>
        <v>2.9230769230769234E-2</v>
      </c>
      <c r="O427" s="111">
        <f>VLOOKUP(VLOOKUP($B427, BTS!$E$2:$F$60, 2, FALSE), Transpose_Avg_cred_dw!$O$1:$AA$52, 13,FALSE )</f>
        <v>6.5789473684210523E-3</v>
      </c>
    </row>
    <row r="428" spans="1:15" ht="15.75" hidden="1" outlineLevel="1" thickBot="1" x14ac:dyDescent="0.3">
      <c r="B428" s="31" t="s">
        <v>125</v>
      </c>
      <c r="C428" s="28">
        <f>VLOOKUP(VLOOKUP($B428,VName,2,FALSE), Regression_cred_dw!$J$7:$K$50, 2,FALSE)</f>
        <v>0.374</v>
      </c>
      <c r="D428" s="29">
        <f>VLOOKUP(VLOOKUP($B428, BTS!$E$2:$F$60, 2, FALSE), Transpose_Avg_cred_dw!$O$1:$AA$52, 2,FALSE )</f>
        <v>0.55656185919343815</v>
      </c>
      <c r="E428" s="29">
        <f>VLOOKUP(VLOOKUP($B428, BTS!$E$2:$F$60, 2, FALSE), Transpose_Avg_cred_dw!$O$1:$AA$52, 3,FALSE )</f>
        <v>0.31355042016806728</v>
      </c>
      <c r="F428" s="29">
        <f>VLOOKUP(VLOOKUP($B428, BTS!$E$2:$F$60, 2, FALSE), Transpose_Avg_cred_dw!$O$1:$AA$52, 4,FALSE )</f>
        <v>5.844155844155844E-2</v>
      </c>
      <c r="G428" s="29">
        <f>VLOOKUP(VLOOKUP($B428, BTS!$E$2:$F$60, 2, FALSE), Transpose_Avg_cred_dw!$O$1:$AA$52, 5,FALSE )</f>
        <v>0.15843531468531469</v>
      </c>
      <c r="H428" s="29">
        <f>VLOOKUP(VLOOKUP($B428, BTS!$E$2:$F$60, 2, FALSE), Transpose_Avg_cred_dw!$O$1:$AA$52, 6,FALSE )</f>
        <v>0.25835622710622713</v>
      </c>
      <c r="I428" s="29">
        <f>VLOOKUP(VLOOKUP($B428, BTS!$E$2:$F$60, 2, FALSE), Transpose_Avg_cred_dw!$O$1:$AA$52, 7,FALSE )</f>
        <v>0</v>
      </c>
      <c r="J428" s="29">
        <f>VLOOKUP(VLOOKUP($B428, BTS!$E$2:$F$60, 2, FALSE), Transpose_Avg_cred_dw!$O$1:$AA$52, 8,FALSE )</f>
        <v>0.125</v>
      </c>
      <c r="K428" s="29">
        <f>VLOOKUP(VLOOKUP($B428, BTS!$E$2:$F$60, 2, FALSE), Transpose_Avg_cred_dw!$O$1:$AA$52, 9,FALSE )</f>
        <v>3.125E-2</v>
      </c>
      <c r="L428" s="29">
        <f>VLOOKUP(VLOOKUP($B428, BTS!$E$2:$F$60, 2, FALSE), Transpose_Avg_cred_dw!$O$1:$AA$52, 10,FALSE )</f>
        <v>3.5714285714285712E-2</v>
      </c>
      <c r="M428" s="29">
        <f>VLOOKUP(VLOOKUP($B428, BTS!$E$2:$F$60, 2, FALSE), Transpose_Avg_cred_dw!$O$1:$AA$52, 11,FALSE )</f>
        <v>0.13846153846153847</v>
      </c>
      <c r="N428" s="29">
        <f>VLOOKUP(VLOOKUP($B428, BTS!$E$2:$F$60, 2, FALSE), Transpose_Avg_cred_dw!$O$1:$AA$52, 12,FALSE )</f>
        <v>0.26810897435897435</v>
      </c>
      <c r="O428" s="111">
        <f>VLOOKUP(VLOOKUP($B428, BTS!$E$2:$F$60, 2, FALSE), Transpose_Avg_cred_dw!$O$1:$AA$52, 13,FALSE )</f>
        <v>0.79694976076555024</v>
      </c>
    </row>
    <row r="429" spans="1:15" ht="15.75" hidden="1" outlineLevel="1" thickBot="1" x14ac:dyDescent="0.3">
      <c r="B429" s="56" t="s">
        <v>126</v>
      </c>
      <c r="C429" s="28">
        <f>VLOOKUP(VLOOKUP($B429,VName,2,FALSE), Regression_cred_dw!$J$7:$K$50, 2,FALSE)</f>
        <v>1.12E-2</v>
      </c>
      <c r="D429" s="29">
        <f>VLOOKUP(VLOOKUP($B429, BTS!$E$2:$F$60, 2, FALSE), Transpose_Avg_cred_dw!$O$1:$AA$52, 2,FALSE )</f>
        <v>0.2641831852358168</v>
      </c>
      <c r="E429" s="29">
        <f>VLOOKUP(VLOOKUP($B429, BTS!$E$2:$F$60, 2, FALSE), Transpose_Avg_cred_dw!$O$1:$AA$52, 3,FALSE )</f>
        <v>0.59506302521008414</v>
      </c>
      <c r="F429" s="29">
        <f>VLOOKUP(VLOOKUP($B429, BTS!$E$2:$F$60, 2, FALSE), Transpose_Avg_cred_dw!$O$1:$AA$52, 4,FALSE )</f>
        <v>0.84610389610389602</v>
      </c>
      <c r="G429" s="29">
        <f>VLOOKUP(VLOOKUP($B429, BTS!$E$2:$F$60, 2, FALSE), Transpose_Avg_cred_dw!$O$1:$AA$52, 5,FALSE )</f>
        <v>0.84156468531468531</v>
      </c>
      <c r="H429" s="29">
        <f>VLOOKUP(VLOOKUP($B429, BTS!$E$2:$F$60, 2, FALSE), Transpose_Avg_cred_dw!$O$1:$AA$52, 6,FALSE )</f>
        <v>0.69848901098901106</v>
      </c>
      <c r="I429" s="29">
        <f>VLOOKUP(VLOOKUP($B429, BTS!$E$2:$F$60, 2, FALSE), Transpose_Avg_cred_dw!$O$1:$AA$52, 7,FALSE )</f>
        <v>0.9375</v>
      </c>
      <c r="J429" s="29">
        <f>VLOOKUP(VLOOKUP($B429, BTS!$E$2:$F$60, 2, FALSE), Transpose_Avg_cred_dw!$O$1:$AA$52, 8,FALSE )</f>
        <v>0.8392857142857143</v>
      </c>
      <c r="K429" s="29">
        <f>VLOOKUP(VLOOKUP($B429, BTS!$E$2:$F$60, 2, FALSE), Transpose_Avg_cred_dw!$O$1:$AA$52, 9,FALSE )</f>
        <v>0.91874999999999996</v>
      </c>
      <c r="L429" s="29">
        <f>VLOOKUP(VLOOKUP($B429, BTS!$E$2:$F$60, 2, FALSE), Transpose_Avg_cred_dw!$O$1:$AA$52, 10,FALSE )</f>
        <v>0.9642857142857143</v>
      </c>
      <c r="M429" s="29">
        <f>VLOOKUP(VLOOKUP($B429, BTS!$E$2:$F$60, 2, FALSE), Transpose_Avg_cred_dw!$O$1:$AA$52, 11,FALSE )</f>
        <v>0.84230769230769231</v>
      </c>
      <c r="N429" s="29">
        <f>VLOOKUP(VLOOKUP($B429, BTS!$E$2:$F$60, 2, FALSE), Transpose_Avg_cred_dw!$O$1:$AA$52, 12,FALSE )</f>
        <v>0.73189102564102559</v>
      </c>
      <c r="O429" s="111">
        <f>VLOOKUP(VLOOKUP($B429, BTS!$E$2:$F$60, 2, FALSE), Transpose_Avg_cred_dw!$O$1:$AA$52, 13,FALSE )</f>
        <v>0.1389055023923445</v>
      </c>
    </row>
    <row r="430" spans="1:15" ht="15.75" hidden="1" outlineLevel="1" thickBot="1" x14ac:dyDescent="0.3">
      <c r="B430" s="31" t="s">
        <v>127</v>
      </c>
      <c r="C430" s="28">
        <f>VLOOKUP(VLOOKUP($B430,VName,2,FALSE), Regression_cred_dw!$J$7:$K$50, 2,FALSE)</f>
        <v>-3.9E-2</v>
      </c>
      <c r="D430" s="29">
        <f>VLOOKUP(VLOOKUP($B430, BTS!$E$2:$F$60, 2, FALSE), Transpose_Avg_cred_dw!$O$1:$AA$52, 2,FALSE )</f>
        <v>0.15652768284347229</v>
      </c>
      <c r="E430" s="29">
        <f>VLOOKUP(VLOOKUP($B430, BTS!$E$2:$F$60, 2, FALSE), Transpose_Avg_cred_dw!$O$1:$AA$52, 3,FALSE )</f>
        <v>6.1974789915966388E-2</v>
      </c>
      <c r="F430" s="29">
        <f>VLOOKUP(VLOOKUP($B430, BTS!$E$2:$F$60, 2, FALSE), Transpose_Avg_cred_dw!$O$1:$AA$52, 4,FALSE )</f>
        <v>7.2727272727272724E-2</v>
      </c>
      <c r="G430" s="29">
        <f>VLOOKUP(VLOOKUP($B430, BTS!$E$2:$F$60, 2, FALSE), Transpose_Avg_cred_dw!$O$1:$AA$52, 5,FALSE )</f>
        <v>0</v>
      </c>
      <c r="H430" s="29">
        <f>VLOOKUP(VLOOKUP($B430, BTS!$E$2:$F$60, 2, FALSE), Transpose_Avg_cred_dw!$O$1:$AA$52, 6,FALSE )</f>
        <v>4.3154761904761904E-2</v>
      </c>
      <c r="I430" s="29">
        <f>VLOOKUP(VLOOKUP($B430, BTS!$E$2:$F$60, 2, FALSE), Transpose_Avg_cred_dw!$O$1:$AA$52, 7,FALSE )</f>
        <v>3.125E-2</v>
      </c>
      <c r="J430" s="29">
        <f>VLOOKUP(VLOOKUP($B430, BTS!$E$2:$F$60, 2, FALSE), Transpose_Avg_cred_dw!$O$1:$AA$52, 8,FALSE )</f>
        <v>3.5714285714285712E-2</v>
      </c>
      <c r="K430" s="29">
        <f>VLOOKUP(VLOOKUP($B430, BTS!$E$2:$F$60, 2, FALSE), Transpose_Avg_cred_dw!$O$1:$AA$52, 9,FALSE )</f>
        <v>0.05</v>
      </c>
      <c r="L430" s="29">
        <f>VLOOKUP(VLOOKUP($B430, BTS!$E$2:$F$60, 2, FALSE), Transpose_Avg_cred_dw!$O$1:$AA$52, 10,FALSE )</f>
        <v>0</v>
      </c>
      <c r="M430" s="29">
        <f>VLOOKUP(VLOOKUP($B430, BTS!$E$2:$F$60, 2, FALSE), Transpose_Avg_cred_dw!$O$1:$AA$52, 11,FALSE )</f>
        <v>1.9230769230769232E-2</v>
      </c>
      <c r="N430" s="29">
        <f>VLOOKUP(VLOOKUP($B430, BTS!$E$2:$F$60, 2, FALSE), Transpose_Avg_cred_dw!$O$1:$AA$52, 12,FALSE )</f>
        <v>0</v>
      </c>
      <c r="O430" s="111">
        <f>VLOOKUP(VLOOKUP($B430, BTS!$E$2:$F$60, 2, FALSE), Transpose_Avg_cred_dw!$O$1:$AA$52, 13,FALSE )</f>
        <v>1.3157894736842105E-2</v>
      </c>
    </row>
    <row r="431" spans="1:15" ht="15.75" hidden="1" outlineLevel="1" thickBot="1" x14ac:dyDescent="0.3">
      <c r="B431" s="31" t="s">
        <v>128</v>
      </c>
      <c r="C431" s="28">
        <f>VLOOKUP(VLOOKUP($B431,VName,2,FALSE), Regression_cred_dw!$J$7:$K$50, 2,FALSE)</f>
        <v>9.9599999999999994E-2</v>
      </c>
      <c r="D431" s="29">
        <f>VLOOKUP(VLOOKUP($B431, BTS!$E$2:$F$60, 2, FALSE), Transpose_Avg_cred_dw!$O$1:$AA$52, 2,FALSE )</f>
        <v>0.15276828434723172</v>
      </c>
      <c r="E431" s="29">
        <f>VLOOKUP(VLOOKUP($B431, BTS!$E$2:$F$60, 2, FALSE), Transpose_Avg_cred_dw!$O$1:$AA$52, 3,FALSE )</f>
        <v>4.5036764705882353E-2</v>
      </c>
      <c r="F431" s="29">
        <f>VLOOKUP(VLOOKUP($B431, BTS!$E$2:$F$60, 2, FALSE), Transpose_Avg_cred_dw!$O$1:$AA$52, 4,FALSE )</f>
        <v>7.0454545454545464E-2</v>
      </c>
      <c r="G431" s="29">
        <f>VLOOKUP(VLOOKUP($B431, BTS!$E$2:$F$60, 2, FALSE), Transpose_Avg_cred_dw!$O$1:$AA$52, 5,FALSE )</f>
        <v>6.4685314685314688E-2</v>
      </c>
      <c r="H431" s="29">
        <f>VLOOKUP(VLOOKUP($B431, BTS!$E$2:$F$60, 2, FALSE), Transpose_Avg_cred_dw!$O$1:$AA$52, 6,FALSE )</f>
        <v>3.714514652014652E-2</v>
      </c>
      <c r="I431" s="29">
        <f>VLOOKUP(VLOOKUP($B431, BTS!$E$2:$F$60, 2, FALSE), Transpose_Avg_cred_dw!$O$1:$AA$52, 7,FALSE )</f>
        <v>0</v>
      </c>
      <c r="J431" s="29">
        <f>VLOOKUP(VLOOKUP($B431, BTS!$E$2:$F$60, 2, FALSE), Transpose_Avg_cred_dw!$O$1:$AA$52, 8,FALSE )</f>
        <v>0</v>
      </c>
      <c r="K431" s="29">
        <f>VLOOKUP(VLOOKUP($B431, BTS!$E$2:$F$60, 2, FALSE), Transpose_Avg_cred_dw!$O$1:$AA$52, 9,FALSE )</f>
        <v>0</v>
      </c>
      <c r="L431" s="29">
        <f>VLOOKUP(VLOOKUP($B431, BTS!$E$2:$F$60, 2, FALSE), Transpose_Avg_cred_dw!$O$1:$AA$52, 10,FALSE )</f>
        <v>3.5714285714285712E-2</v>
      </c>
      <c r="M431" s="29">
        <f>VLOOKUP(VLOOKUP($B431, BTS!$E$2:$F$60, 2, FALSE), Transpose_Avg_cred_dw!$O$1:$AA$52, 11,FALSE )</f>
        <v>0</v>
      </c>
      <c r="N431" s="29">
        <f>VLOOKUP(VLOOKUP($B431, BTS!$E$2:$F$60, 2, FALSE), Transpose_Avg_cred_dw!$O$1:$AA$52, 12,FALSE )</f>
        <v>0</v>
      </c>
      <c r="O431" s="111">
        <f>VLOOKUP(VLOOKUP($B431, BTS!$E$2:$F$60, 2, FALSE), Transpose_Avg_cred_dw!$O$1:$AA$52, 13,FALSE )</f>
        <v>3.125E-2</v>
      </c>
    </row>
    <row r="432" spans="1:15" ht="15.75" hidden="1" outlineLevel="1" thickBot="1" x14ac:dyDescent="0.3">
      <c r="B432" s="31" t="s">
        <v>129</v>
      </c>
      <c r="C432" s="28">
        <f>VLOOKUP(VLOOKUP($B432,VName,2,FALSE), Regression_cred_dw!$J$7:$K$50, 2,FALSE)</f>
        <v>0.19700000000000001</v>
      </c>
      <c r="D432" s="29">
        <f>VLOOKUP(VLOOKUP($B432, BTS!$E$2:$F$60, 2, FALSE), Transpose_Avg_cred_dw!$O$1:$AA$52, 2,FALSE )</f>
        <v>0.60594668489405323</v>
      </c>
      <c r="E432" s="29">
        <f>VLOOKUP(VLOOKUP($B432, BTS!$E$2:$F$60, 2, FALSE), Transpose_Avg_cred_dw!$O$1:$AA$52, 3,FALSE )</f>
        <v>0.64640231092436973</v>
      </c>
      <c r="F432" s="29">
        <f>VLOOKUP(VLOOKUP($B432, BTS!$E$2:$F$60, 2, FALSE), Transpose_Avg_cred_dw!$O$1:$AA$52, 4,FALSE )</f>
        <v>0.44188311688311688</v>
      </c>
      <c r="G432" s="29">
        <f>VLOOKUP(VLOOKUP($B432, BTS!$E$2:$F$60, 2, FALSE), Transpose_Avg_cred_dw!$O$1:$AA$52, 5,FALSE )</f>
        <v>0.5026223776223776</v>
      </c>
      <c r="H432" s="29">
        <f>VLOOKUP(VLOOKUP($B432, BTS!$E$2:$F$60, 2, FALSE), Transpose_Avg_cred_dw!$O$1:$AA$52, 6,FALSE )</f>
        <v>0.51201923076923073</v>
      </c>
      <c r="I432" s="29">
        <f>VLOOKUP(VLOOKUP($B432, BTS!$E$2:$F$60, 2, FALSE), Transpose_Avg_cred_dw!$O$1:$AA$52, 7,FALSE )</f>
        <v>0.51249999999999996</v>
      </c>
      <c r="J432" s="29">
        <f>VLOOKUP(VLOOKUP($B432, BTS!$E$2:$F$60, 2, FALSE), Transpose_Avg_cred_dw!$O$1:$AA$52, 8,FALSE )</f>
        <v>0.64642857142857146</v>
      </c>
      <c r="K432" s="29">
        <f>VLOOKUP(VLOOKUP($B432, BTS!$E$2:$F$60, 2, FALSE), Transpose_Avg_cred_dw!$O$1:$AA$52, 9,FALSE )</f>
        <v>0.72827380952380949</v>
      </c>
      <c r="L432" s="29">
        <f>VLOOKUP(VLOOKUP($B432, BTS!$E$2:$F$60, 2, FALSE), Transpose_Avg_cred_dw!$O$1:$AA$52, 10,FALSE )</f>
        <v>0.6964285714285714</v>
      </c>
      <c r="M432" s="29">
        <f>VLOOKUP(VLOOKUP($B432, BTS!$E$2:$F$60, 2, FALSE), Transpose_Avg_cred_dw!$O$1:$AA$52, 11,FALSE )</f>
        <v>0.68717948717948718</v>
      </c>
      <c r="N432" s="29">
        <f>VLOOKUP(VLOOKUP($B432, BTS!$E$2:$F$60, 2, FALSE), Transpose_Avg_cred_dw!$O$1:$AA$52, 12,FALSE )</f>
        <v>0.51557692307692304</v>
      </c>
      <c r="O432" s="111">
        <f>VLOOKUP(VLOOKUP($B432, BTS!$E$2:$F$60, 2, FALSE), Transpose_Avg_cred_dw!$O$1:$AA$52, 13,FALSE )</f>
        <v>0.49466706539074956</v>
      </c>
    </row>
    <row r="433" spans="2:15" ht="15.75" hidden="1" outlineLevel="1" thickBot="1" x14ac:dyDescent="0.3">
      <c r="B433" s="31" t="s">
        <v>130</v>
      </c>
      <c r="C433" s="28">
        <f>VLOOKUP(VLOOKUP($B433,VName,2,FALSE), Regression_cred_dw!$J$7:$K$50, 2,FALSE)</f>
        <v>0.23200000000000001</v>
      </c>
      <c r="D433" s="29">
        <f>VLOOKUP(VLOOKUP($B433, BTS!$E$2:$F$60, 2, FALSE), Transpose_Avg_cred_dw!$O$1:$AA$52, 2,FALSE )</f>
        <v>0.14302802460697198</v>
      </c>
      <c r="E433" s="29">
        <f>VLOOKUP(VLOOKUP($B433, BTS!$E$2:$F$60, 2, FALSE), Transpose_Avg_cred_dw!$O$1:$AA$52, 3,FALSE )</f>
        <v>9.4537815126050417E-2</v>
      </c>
      <c r="F433" s="29">
        <f>VLOOKUP(VLOOKUP($B433, BTS!$E$2:$F$60, 2, FALSE), Transpose_Avg_cred_dw!$O$1:$AA$52, 4,FALSE )</f>
        <v>0.28376623376623378</v>
      </c>
      <c r="G433" s="29">
        <f>VLOOKUP(VLOOKUP($B433, BTS!$E$2:$F$60, 2, FALSE), Transpose_Avg_cred_dw!$O$1:$AA$52, 5,FALSE )</f>
        <v>0.22377622377622378</v>
      </c>
      <c r="H433" s="29">
        <f>VLOOKUP(VLOOKUP($B433, BTS!$E$2:$F$60, 2, FALSE), Transpose_Avg_cred_dw!$O$1:$AA$52, 6,FALSE )</f>
        <v>0.13295558608058608</v>
      </c>
      <c r="I433" s="29">
        <f>VLOOKUP(VLOOKUP($B433, BTS!$E$2:$F$60, 2, FALSE), Transpose_Avg_cred_dw!$O$1:$AA$52, 7,FALSE )</f>
        <v>0.16666666666666666</v>
      </c>
      <c r="J433" s="29">
        <f>VLOOKUP(VLOOKUP($B433, BTS!$E$2:$F$60, 2, FALSE), Transpose_Avg_cred_dw!$O$1:$AA$52, 8,FALSE )</f>
        <v>6.0714285714285714E-2</v>
      </c>
      <c r="K433" s="29">
        <f>VLOOKUP(VLOOKUP($B433, BTS!$E$2:$F$60, 2, FALSE), Transpose_Avg_cred_dw!$O$1:$AA$52, 9,FALSE )</f>
        <v>0.16904761904761906</v>
      </c>
      <c r="L433" s="29">
        <f>VLOOKUP(VLOOKUP($B433, BTS!$E$2:$F$60, 2, FALSE), Transpose_Avg_cred_dw!$O$1:$AA$52, 10,FALSE )</f>
        <v>0.23214285714285715</v>
      </c>
      <c r="M433" s="29">
        <f>VLOOKUP(VLOOKUP($B433, BTS!$E$2:$F$60, 2, FALSE), Transpose_Avg_cred_dw!$O$1:$AA$52, 11,FALSE )</f>
        <v>0.19102564102564101</v>
      </c>
      <c r="N433" s="29">
        <f>VLOOKUP(VLOOKUP($B433, BTS!$E$2:$F$60, 2, FALSE), Transpose_Avg_cred_dw!$O$1:$AA$52, 12,FALSE )</f>
        <v>0.15839743589743588</v>
      </c>
      <c r="O433" s="111">
        <f>VLOOKUP(VLOOKUP($B433, BTS!$E$2:$F$60, 2, FALSE), Transpose_Avg_cred_dw!$O$1:$AA$52, 13,FALSE )</f>
        <v>0.24282296650717705</v>
      </c>
    </row>
    <row r="434" spans="2:15" ht="15.75" hidden="1" outlineLevel="1" thickBot="1" x14ac:dyDescent="0.3">
      <c r="B434" s="56" t="s">
        <v>131</v>
      </c>
      <c r="C434" s="28">
        <f>VLOOKUP(VLOOKUP($B434,VName,2,FALSE), Regression_cred_dw!$J$7:$K$50, 2,FALSE)</f>
        <v>-1.95E-2</v>
      </c>
      <c r="D434" s="29">
        <f>VLOOKUP(VLOOKUP($B434, BTS!$E$2:$F$60, 2, FALSE), Transpose_Avg_cred_dw!$O$1:$AA$52, 2,FALSE )</f>
        <v>7.1770334928229665E-2</v>
      </c>
      <c r="E434" s="29">
        <f>VLOOKUP(VLOOKUP($B434, BTS!$E$2:$F$60, 2, FALSE), Transpose_Avg_cred_dw!$O$1:$AA$52, 3,FALSE )</f>
        <v>1.4705882352941176E-2</v>
      </c>
      <c r="F434" s="29">
        <f>VLOOKUP(VLOOKUP($B434, BTS!$E$2:$F$60, 2, FALSE), Transpose_Avg_cred_dw!$O$1:$AA$52, 4,FALSE )</f>
        <v>2.5000000000000001E-2</v>
      </c>
      <c r="G434" s="29">
        <f>VLOOKUP(VLOOKUP($B434, BTS!$E$2:$F$60, 2, FALSE), Transpose_Avg_cred_dw!$O$1:$AA$52, 5,FALSE )</f>
        <v>7.3208041958041953E-2</v>
      </c>
      <c r="H434" s="29">
        <f>VLOOKUP(VLOOKUP($B434, BTS!$E$2:$F$60, 2, FALSE), Transpose_Avg_cred_dw!$O$1:$AA$52, 6,FALSE )</f>
        <v>7.0570054945054944E-2</v>
      </c>
      <c r="I434" s="29">
        <f>VLOOKUP(VLOOKUP($B434, BTS!$E$2:$F$60, 2, FALSE), Transpose_Avg_cred_dw!$O$1:$AA$52, 7,FALSE )</f>
        <v>0</v>
      </c>
      <c r="J434" s="29">
        <f>VLOOKUP(VLOOKUP($B434, BTS!$E$2:$F$60, 2, FALSE), Transpose_Avg_cred_dw!$O$1:$AA$52, 8,FALSE )</f>
        <v>0</v>
      </c>
      <c r="K434" s="29">
        <f>VLOOKUP(VLOOKUP($B434, BTS!$E$2:$F$60, 2, FALSE), Transpose_Avg_cred_dw!$O$1:$AA$52, 9,FALSE )</f>
        <v>0</v>
      </c>
      <c r="L434" s="29">
        <f>VLOOKUP(VLOOKUP($B434, BTS!$E$2:$F$60, 2, FALSE), Transpose_Avg_cred_dw!$O$1:$AA$52, 10,FALSE )</f>
        <v>0</v>
      </c>
      <c r="M434" s="29">
        <f>VLOOKUP(VLOOKUP($B434, BTS!$E$2:$F$60, 2, FALSE), Transpose_Avg_cred_dw!$O$1:$AA$52, 11,FALSE )</f>
        <v>8.3333333333333329E-2</v>
      </c>
      <c r="N434" s="29">
        <f>VLOOKUP(VLOOKUP($B434, BTS!$E$2:$F$60, 2, FALSE), Transpose_Avg_cred_dw!$O$1:$AA$52, 12,FALSE )</f>
        <v>0.12714743589743588</v>
      </c>
      <c r="O434" s="111">
        <f>VLOOKUP(VLOOKUP($B434, BTS!$E$2:$F$60, 2, FALSE), Transpose_Avg_cred_dw!$O$1:$AA$52, 13,FALSE )</f>
        <v>4.0570175438596492E-2</v>
      </c>
    </row>
    <row r="435" spans="2:15" ht="15.75" hidden="1" outlineLevel="1" thickBot="1" x14ac:dyDescent="0.3">
      <c r="B435" s="31" t="s">
        <v>132</v>
      </c>
      <c r="C435" s="28">
        <f>VLOOKUP(VLOOKUP($B435,VName,2,FALSE), Regression_cred_dw!$J$7:$K$50, 2,FALSE)</f>
        <v>0.19400000000000001</v>
      </c>
      <c r="D435" s="29">
        <f>VLOOKUP(VLOOKUP($B435, BTS!$E$2:$F$60, 2, FALSE), Transpose_Avg_cred_dw!$O$1:$AA$52, 2,FALSE )</f>
        <v>9.7915242652084761E-2</v>
      </c>
      <c r="E435" s="29">
        <f>VLOOKUP(VLOOKUP($B435, BTS!$E$2:$F$60, 2, FALSE), Transpose_Avg_cred_dw!$O$1:$AA$52, 3,FALSE )</f>
        <v>0.10701155462184875</v>
      </c>
      <c r="F435" s="29">
        <f>VLOOKUP(VLOOKUP($B435, BTS!$E$2:$F$60, 2, FALSE), Transpose_Avg_cred_dw!$O$1:$AA$52, 4,FALSE )</f>
        <v>0.11818181818181818</v>
      </c>
      <c r="G435" s="29">
        <f>VLOOKUP(VLOOKUP($B435, BTS!$E$2:$F$60, 2, FALSE), Transpose_Avg_cred_dw!$O$1:$AA$52, 5,FALSE )</f>
        <v>0.12718531468531469</v>
      </c>
      <c r="H435" s="29">
        <f>VLOOKUP(VLOOKUP($B435, BTS!$E$2:$F$60, 2, FALSE), Transpose_Avg_cred_dw!$O$1:$AA$52, 6,FALSE )</f>
        <v>0.10399496336996336</v>
      </c>
      <c r="I435" s="29">
        <f>VLOOKUP(VLOOKUP($B435, BTS!$E$2:$F$60, 2, FALSE), Transpose_Avg_cred_dw!$O$1:$AA$52, 7,FALSE )</f>
        <v>0.16458333333333333</v>
      </c>
      <c r="J435" s="29">
        <f>VLOOKUP(VLOOKUP($B435, BTS!$E$2:$F$60, 2, FALSE), Transpose_Avg_cred_dw!$O$1:$AA$52, 8,FALSE )</f>
        <v>0.13392857142857142</v>
      </c>
      <c r="K435" s="29">
        <f>VLOOKUP(VLOOKUP($B435, BTS!$E$2:$F$60, 2, FALSE), Transpose_Avg_cred_dw!$O$1:$AA$52, 9,FALSE )</f>
        <v>0</v>
      </c>
      <c r="L435" s="29">
        <f>VLOOKUP(VLOOKUP($B435, BTS!$E$2:$F$60, 2, FALSE), Transpose_Avg_cred_dw!$O$1:$AA$52, 10,FALSE )</f>
        <v>3.5714285714285712E-2</v>
      </c>
      <c r="M435" s="29">
        <f>VLOOKUP(VLOOKUP($B435, BTS!$E$2:$F$60, 2, FALSE), Transpose_Avg_cred_dw!$O$1:$AA$52, 11,FALSE )</f>
        <v>1.9230769230769232E-2</v>
      </c>
      <c r="N435" s="29">
        <f>VLOOKUP(VLOOKUP($B435, BTS!$E$2:$F$60, 2, FALSE), Transpose_Avg_cred_dw!$O$1:$AA$52, 12,FALSE )</f>
        <v>0.12839743589743591</v>
      </c>
      <c r="O435" s="111">
        <f>VLOOKUP(VLOOKUP($B435, BTS!$E$2:$F$60, 2, FALSE), Transpose_Avg_cred_dw!$O$1:$AA$52, 13,FALSE )</f>
        <v>6.2200956937799042E-2</v>
      </c>
    </row>
    <row r="436" spans="2:15" ht="15.75" hidden="1" outlineLevel="1" thickBot="1" x14ac:dyDescent="0.3">
      <c r="B436" s="31" t="s">
        <v>133</v>
      </c>
      <c r="C436" s="28">
        <f>VLOOKUP(VLOOKUP($B436,VName,2,FALSE), Regression_cred_dw!$J$7:$K$50, 2,FALSE)</f>
        <v>-1.1900000000000001E-2</v>
      </c>
      <c r="D436" s="29">
        <f>VLOOKUP(VLOOKUP($B436, BTS!$E$2:$F$60, 2, FALSE), Transpose_Avg_cred_dw!$O$1:$AA$52, 2,FALSE )</f>
        <v>3.5885167464114832E-2</v>
      </c>
      <c r="E436" s="29">
        <f>VLOOKUP(VLOOKUP($B436, BTS!$E$2:$F$60, 2, FALSE), Transpose_Avg_cred_dw!$O$1:$AA$52, 3,FALSE )</f>
        <v>7.6680672268907568E-2</v>
      </c>
      <c r="F436" s="29">
        <f>VLOOKUP(VLOOKUP($B436, BTS!$E$2:$F$60, 2, FALSE), Transpose_Avg_cred_dw!$O$1:$AA$52, 4,FALSE )</f>
        <v>0.10844155844155845</v>
      </c>
      <c r="G436" s="29">
        <f>VLOOKUP(VLOOKUP($B436, BTS!$E$2:$F$60, 2, FALSE), Transpose_Avg_cred_dw!$O$1:$AA$52, 5,FALSE )</f>
        <v>5.3977272727272728E-2</v>
      </c>
      <c r="H436" s="29">
        <f>VLOOKUP(VLOOKUP($B436, BTS!$E$2:$F$60, 2, FALSE), Transpose_Avg_cred_dw!$O$1:$AA$52, 6,FALSE )</f>
        <v>0.10170558608058608</v>
      </c>
      <c r="I436" s="29">
        <f>VLOOKUP(VLOOKUP($B436, BTS!$E$2:$F$60, 2, FALSE), Transpose_Avg_cred_dw!$O$1:$AA$52, 7,FALSE )</f>
        <v>3.125E-2</v>
      </c>
      <c r="J436" s="29">
        <f>VLOOKUP(VLOOKUP($B436, BTS!$E$2:$F$60, 2, FALSE), Transpose_Avg_cred_dw!$O$1:$AA$52, 8,FALSE )</f>
        <v>0.15892857142857142</v>
      </c>
      <c r="K436" s="29">
        <f>VLOOKUP(VLOOKUP($B436, BTS!$E$2:$F$60, 2, FALSE), Transpose_Avg_cred_dw!$O$1:$AA$52, 9,FALSE )</f>
        <v>3.5714285714285712E-2</v>
      </c>
      <c r="L436" s="29">
        <f>VLOOKUP(VLOOKUP($B436, BTS!$E$2:$F$60, 2, FALSE), Transpose_Avg_cred_dw!$O$1:$AA$52, 10,FALSE )</f>
        <v>3.5714285714285712E-2</v>
      </c>
      <c r="M436" s="29">
        <f>VLOOKUP(VLOOKUP($B436, BTS!$E$2:$F$60, 2, FALSE), Transpose_Avg_cred_dw!$O$1:$AA$52, 11,FALSE )</f>
        <v>1.9230769230769232E-2</v>
      </c>
      <c r="N436" s="29">
        <f>VLOOKUP(VLOOKUP($B436, BTS!$E$2:$F$60, 2, FALSE), Transpose_Avg_cred_dw!$O$1:$AA$52, 12,FALSE )</f>
        <v>0</v>
      </c>
      <c r="O436" s="111">
        <f>VLOOKUP(VLOOKUP($B436, BTS!$E$2:$F$60, 2, FALSE), Transpose_Avg_cred_dw!$O$1:$AA$52, 13,FALSE )</f>
        <v>8.6872009569377989E-2</v>
      </c>
    </row>
    <row r="437" spans="2:15" ht="15.75" hidden="1" outlineLevel="1" thickBot="1" x14ac:dyDescent="0.3">
      <c r="B437" s="31" t="s">
        <v>134</v>
      </c>
      <c r="C437" s="28">
        <f>VLOOKUP(VLOOKUP($B437,VName,2,FALSE), Regression_cred_dw!$J$7:$K$50, 2,FALSE)</f>
        <v>-0.27400000000000002</v>
      </c>
      <c r="D437" s="29">
        <f>VLOOKUP(VLOOKUP($B437, BTS!$E$2:$F$60, 2, FALSE), Transpose_Avg_cred_dw!$O$1:$AA$52, 2,FALSE )</f>
        <v>2.2727272727272728E-2</v>
      </c>
      <c r="E437" s="29">
        <f>VLOOKUP(VLOOKUP($B437, BTS!$E$2:$F$60, 2, FALSE), Transpose_Avg_cred_dw!$O$1:$AA$52, 3,FALSE )</f>
        <v>4.5036764705882353E-2</v>
      </c>
      <c r="F437" s="29">
        <f>VLOOKUP(VLOOKUP($B437, BTS!$E$2:$F$60, 2, FALSE), Transpose_Avg_cred_dw!$O$1:$AA$52, 4,FALSE )</f>
        <v>0</v>
      </c>
      <c r="G437" s="29">
        <f>VLOOKUP(VLOOKUP($B437, BTS!$E$2:$F$60, 2, FALSE), Transpose_Avg_cred_dw!$O$1:$AA$52, 5,FALSE )</f>
        <v>0</v>
      </c>
      <c r="H437" s="29">
        <f>VLOOKUP(VLOOKUP($B437, BTS!$E$2:$F$60, 2, FALSE), Transpose_Avg_cred_dw!$O$1:$AA$52, 6,FALSE )</f>
        <v>5.4945054945054944E-2</v>
      </c>
      <c r="I437" s="29">
        <f>VLOOKUP(VLOOKUP($B437, BTS!$E$2:$F$60, 2, FALSE), Transpose_Avg_cred_dw!$O$1:$AA$52, 7,FALSE )</f>
        <v>0</v>
      </c>
      <c r="J437" s="29">
        <f>VLOOKUP(VLOOKUP($B437, BTS!$E$2:$F$60, 2, FALSE), Transpose_Avg_cred_dw!$O$1:$AA$52, 8,FALSE )</f>
        <v>0</v>
      </c>
      <c r="K437" s="29">
        <f>VLOOKUP(VLOOKUP($B437, BTS!$E$2:$F$60, 2, FALSE), Transpose_Avg_cred_dw!$O$1:$AA$52, 9,FALSE )</f>
        <v>0</v>
      </c>
      <c r="L437" s="29">
        <f>VLOOKUP(VLOOKUP($B437, BTS!$E$2:$F$60, 2, FALSE), Transpose_Avg_cred_dw!$O$1:$AA$52, 10,FALSE )</f>
        <v>0</v>
      </c>
      <c r="M437" s="29">
        <f>VLOOKUP(VLOOKUP($B437, BTS!$E$2:$F$60, 2, FALSE), Transpose_Avg_cred_dw!$O$1:$AA$52, 11,FALSE )</f>
        <v>0</v>
      </c>
      <c r="N437" s="29">
        <f>VLOOKUP(VLOOKUP($B437, BTS!$E$2:$F$60, 2, FALSE), Transpose_Avg_cred_dw!$O$1:$AA$52, 12,FALSE )</f>
        <v>0</v>
      </c>
      <c r="O437" s="111">
        <f>VLOOKUP(VLOOKUP($B437, BTS!$E$2:$F$60, 2, FALSE), Transpose_Avg_cred_dw!$O$1:$AA$52, 13,FALSE )</f>
        <v>4.5454545454545456E-2</v>
      </c>
    </row>
    <row r="438" spans="2:15" ht="15.75" hidden="1" outlineLevel="1" thickBot="1" x14ac:dyDescent="0.3">
      <c r="B438" s="56" t="s">
        <v>135</v>
      </c>
      <c r="C438" s="28">
        <f>VLOOKUP(VLOOKUP($B438,VName,2,FALSE), Regression_cred_dw!$J$7:$K$50, 2,FALSE)</f>
        <v>-3.3210000000000002</v>
      </c>
      <c r="D438" s="29">
        <f>VLOOKUP(VLOOKUP($B438, BTS!$E$2:$F$60, 2, FALSE), Transpose_Avg_cred_dw!$O$1:$AA$52, 2,FALSE )</f>
        <v>0</v>
      </c>
      <c r="E438" s="29">
        <f>VLOOKUP(VLOOKUP($B438, BTS!$E$2:$F$60, 2, FALSE), Transpose_Avg_cred_dw!$O$1:$AA$52, 3,FALSE )</f>
        <v>0</v>
      </c>
      <c r="F438" s="29">
        <f>VLOOKUP(VLOOKUP($B438, BTS!$E$2:$F$60, 2, FALSE), Transpose_Avg_cred_dw!$O$1:$AA$52, 4,FALSE )</f>
        <v>0</v>
      </c>
      <c r="G438" s="29">
        <f>VLOOKUP(VLOOKUP($B438, BTS!$E$2:$F$60, 2, FALSE), Transpose_Avg_cred_dw!$O$1:$AA$52, 5,FALSE )</f>
        <v>0</v>
      </c>
      <c r="H438" s="29">
        <f>VLOOKUP(VLOOKUP($B438, BTS!$E$2:$F$60, 2, FALSE), Transpose_Avg_cred_dw!$O$1:$AA$52, 6,FALSE )</f>
        <v>0</v>
      </c>
      <c r="I438" s="29">
        <f>VLOOKUP(VLOOKUP($B438, BTS!$E$2:$F$60, 2, FALSE), Transpose_Avg_cred_dw!$O$1:$AA$52, 7,FALSE )</f>
        <v>0</v>
      </c>
      <c r="J438" s="29">
        <f>VLOOKUP(VLOOKUP($B438, BTS!$E$2:$F$60, 2, FALSE), Transpose_Avg_cred_dw!$O$1:$AA$52, 8,FALSE )</f>
        <v>0</v>
      </c>
      <c r="K438" s="29">
        <f>VLOOKUP(VLOOKUP($B438, BTS!$E$2:$F$60, 2, FALSE), Transpose_Avg_cred_dw!$O$1:$AA$52, 9,FALSE )</f>
        <v>0</v>
      </c>
      <c r="L438" s="29">
        <f>VLOOKUP(VLOOKUP($B438, BTS!$E$2:$F$60, 2, FALSE), Transpose_Avg_cred_dw!$O$1:$AA$52, 10,FALSE )</f>
        <v>0</v>
      </c>
      <c r="M438" s="29">
        <f>VLOOKUP(VLOOKUP($B438, BTS!$E$2:$F$60, 2, FALSE), Transpose_Avg_cred_dw!$O$1:$AA$52, 11,FALSE )</f>
        <v>0</v>
      </c>
      <c r="N438" s="29">
        <f>VLOOKUP(VLOOKUP($B438, BTS!$E$2:$F$60, 2, FALSE), Transpose_Avg_cred_dw!$O$1:$AA$52, 12,FALSE )</f>
        <v>0</v>
      </c>
      <c r="O438" s="111">
        <f>VLOOKUP(VLOOKUP($B438, BTS!$E$2:$F$60, 2, FALSE), Transpose_Avg_cred_dw!$O$1:$AA$52, 13,FALSE )</f>
        <v>0</v>
      </c>
    </row>
    <row r="439" spans="2:15" ht="15.75" hidden="1" outlineLevel="1" thickBot="1" x14ac:dyDescent="0.3">
      <c r="B439" s="56" t="s">
        <v>136</v>
      </c>
      <c r="C439" s="28">
        <f>VLOOKUP(VLOOKUP($B439,VName,2,FALSE), Regression_cred_dw!$J$7:$K$50, 2,FALSE)</f>
        <v>0.24199999999999999</v>
      </c>
      <c r="D439" s="29">
        <f>VLOOKUP(VLOOKUP($B439, BTS!$E$2:$F$60, 2, FALSE), Transpose_Avg_cred_dw!$O$1:$AA$52, 2,FALSE )</f>
        <v>0</v>
      </c>
      <c r="E439" s="29">
        <f>VLOOKUP(VLOOKUP($B439, BTS!$E$2:$F$60, 2, FALSE), Transpose_Avg_cred_dw!$O$1:$AA$52, 3,FALSE )</f>
        <v>0</v>
      </c>
      <c r="F439" s="29">
        <f>VLOOKUP(VLOOKUP($B439, BTS!$E$2:$F$60, 2, FALSE), Transpose_Avg_cred_dw!$O$1:$AA$52, 4,FALSE )</f>
        <v>0</v>
      </c>
      <c r="G439" s="29">
        <f>VLOOKUP(VLOOKUP($B439, BTS!$E$2:$F$60, 2, FALSE), Transpose_Avg_cred_dw!$O$1:$AA$52, 5,FALSE )</f>
        <v>0</v>
      </c>
      <c r="H439" s="29">
        <f>VLOOKUP(VLOOKUP($B439, BTS!$E$2:$F$60, 2, FALSE), Transpose_Avg_cred_dw!$O$1:$AA$52, 6,FALSE )</f>
        <v>0</v>
      </c>
      <c r="I439" s="29">
        <f>VLOOKUP(VLOOKUP($B439, BTS!$E$2:$F$60, 2, FALSE), Transpose_Avg_cred_dw!$O$1:$AA$52, 7,FALSE )</f>
        <v>3.125E-2</v>
      </c>
      <c r="J439" s="29">
        <f>VLOOKUP(VLOOKUP($B439, BTS!$E$2:$F$60, 2, FALSE), Transpose_Avg_cred_dw!$O$1:$AA$52, 8,FALSE )</f>
        <v>0</v>
      </c>
      <c r="K439" s="29">
        <f>VLOOKUP(VLOOKUP($B439, BTS!$E$2:$F$60, 2, FALSE), Transpose_Avg_cred_dw!$O$1:$AA$52, 9,FALSE )</f>
        <v>0</v>
      </c>
      <c r="L439" s="29">
        <f>VLOOKUP(VLOOKUP($B439, BTS!$E$2:$F$60, 2, FALSE), Transpose_Avg_cred_dw!$O$1:$AA$52, 10,FALSE )</f>
        <v>0</v>
      </c>
      <c r="M439" s="29">
        <f>VLOOKUP(VLOOKUP($B439, BTS!$E$2:$F$60, 2, FALSE), Transpose_Avg_cred_dw!$O$1:$AA$52, 11,FALSE )</f>
        <v>0</v>
      </c>
      <c r="N439" s="29">
        <f>VLOOKUP(VLOOKUP($B439, BTS!$E$2:$F$60, 2, FALSE), Transpose_Avg_cred_dw!$O$1:$AA$52, 12,FALSE )</f>
        <v>0</v>
      </c>
      <c r="O439" s="111">
        <f>VLOOKUP(VLOOKUP($B439, BTS!$E$2:$F$60, 2, FALSE), Transpose_Avg_cred_dw!$O$1:$AA$52, 13,FALSE )</f>
        <v>0</v>
      </c>
    </row>
    <row r="440" spans="2:15" ht="15.75" hidden="1" outlineLevel="1" thickBot="1" x14ac:dyDescent="0.3">
      <c r="B440" s="56" t="s">
        <v>137</v>
      </c>
      <c r="C440" s="28">
        <f>VLOOKUP(VLOOKUP($B440,VName,2,FALSE), Regression_cred_dw!$J$7:$K$50, 2,FALSE)</f>
        <v>-2.597</v>
      </c>
      <c r="D440" s="29">
        <f>VLOOKUP(VLOOKUP($B440, BTS!$E$2:$F$60, 2, FALSE), Transpose_Avg_cred_dw!$O$1:$AA$52, 2,FALSE )</f>
        <v>0</v>
      </c>
      <c r="E440" s="29">
        <f>VLOOKUP(VLOOKUP($B440, BTS!$E$2:$F$60, 2, FALSE), Transpose_Avg_cred_dw!$O$1:$AA$52, 3,FALSE )</f>
        <v>0</v>
      </c>
      <c r="F440" s="29">
        <f>VLOOKUP(VLOOKUP($B440, BTS!$E$2:$F$60, 2, FALSE), Transpose_Avg_cred_dw!$O$1:$AA$52, 4,FALSE )</f>
        <v>2.2727272727272728E-2</v>
      </c>
      <c r="G440" s="29">
        <f>VLOOKUP(VLOOKUP($B440, BTS!$E$2:$F$60, 2, FALSE), Transpose_Avg_cred_dw!$O$1:$AA$52, 5,FALSE )</f>
        <v>2.2727272727272728E-2</v>
      </c>
      <c r="H440" s="29">
        <f>VLOOKUP(VLOOKUP($B440, BTS!$E$2:$F$60, 2, FALSE), Transpose_Avg_cred_dw!$O$1:$AA$52, 6,FALSE )</f>
        <v>1.1904761904761904E-2</v>
      </c>
      <c r="I440" s="29">
        <f>VLOOKUP(VLOOKUP($B440, BTS!$E$2:$F$60, 2, FALSE), Transpose_Avg_cred_dw!$O$1:$AA$52, 7,FALSE )</f>
        <v>0.14374999999999999</v>
      </c>
      <c r="J440" s="29">
        <f>VLOOKUP(VLOOKUP($B440, BTS!$E$2:$F$60, 2, FALSE), Transpose_Avg_cred_dw!$O$1:$AA$52, 8,FALSE )</f>
        <v>0</v>
      </c>
      <c r="K440" s="29">
        <f>VLOOKUP(VLOOKUP($B440, BTS!$E$2:$F$60, 2, FALSE), Transpose_Avg_cred_dw!$O$1:$AA$52, 9,FALSE )</f>
        <v>0</v>
      </c>
      <c r="L440" s="29">
        <f>VLOOKUP(VLOOKUP($B440, BTS!$E$2:$F$60, 2, FALSE), Transpose_Avg_cred_dw!$O$1:$AA$52, 10,FALSE )</f>
        <v>0</v>
      </c>
      <c r="M440" s="29">
        <f>VLOOKUP(VLOOKUP($B440, BTS!$E$2:$F$60, 2, FALSE), Transpose_Avg_cred_dw!$O$1:$AA$52, 11,FALSE )</f>
        <v>0</v>
      </c>
      <c r="N440" s="29">
        <f>VLOOKUP(VLOOKUP($B440, BTS!$E$2:$F$60, 2, FALSE), Transpose_Avg_cred_dw!$O$1:$AA$52, 12,FALSE )</f>
        <v>0</v>
      </c>
      <c r="O440" s="111">
        <f>VLOOKUP(VLOOKUP($B440, BTS!$E$2:$F$60, 2, FALSE), Transpose_Avg_cred_dw!$O$1:$AA$52, 13,FALSE )</f>
        <v>0</v>
      </c>
    </row>
    <row r="441" spans="2:15" ht="15.75" hidden="1" outlineLevel="1" thickBot="1" x14ac:dyDescent="0.3">
      <c r="B441" s="31" t="s">
        <v>138</v>
      </c>
      <c r="C441" s="28">
        <f>VLOOKUP(VLOOKUP($B441,VName,2,FALSE), Regression_cred_dw!$J$7:$K$50, 2,FALSE)</f>
        <v>5.9400000000000001E-2</v>
      </c>
      <c r="D441" s="29">
        <f>VLOOKUP(VLOOKUP($B441, BTS!$E$2:$F$60, 2, FALSE), Transpose_Avg_cred_dw!$O$1:$AA$52, 2,FALSE )</f>
        <v>2.2727272727272728E-2</v>
      </c>
      <c r="E441" s="29">
        <f>VLOOKUP(VLOOKUP($B441, BTS!$E$2:$F$60, 2, FALSE), Transpose_Avg_cred_dw!$O$1:$AA$52, 3,FALSE )</f>
        <v>0.1092436974789916</v>
      </c>
      <c r="F441" s="29">
        <f>VLOOKUP(VLOOKUP($B441, BTS!$E$2:$F$60, 2, FALSE), Transpose_Avg_cred_dw!$O$1:$AA$52, 4,FALSE )</f>
        <v>0.16461038961038962</v>
      </c>
      <c r="G441" s="29">
        <f>VLOOKUP(VLOOKUP($B441, BTS!$E$2:$F$60, 2, FALSE), Transpose_Avg_cred_dw!$O$1:$AA$52, 5,FALSE )</f>
        <v>9.5935314685314688E-2</v>
      </c>
      <c r="H441" s="29">
        <f>VLOOKUP(VLOOKUP($B441, BTS!$E$2:$F$60, 2, FALSE), Transpose_Avg_cred_dw!$O$1:$AA$52, 6,FALSE )</f>
        <v>6.4560439560439553E-2</v>
      </c>
      <c r="I441" s="29">
        <f>VLOOKUP(VLOOKUP($B441, BTS!$E$2:$F$60, 2, FALSE), Transpose_Avg_cred_dw!$O$1:$AA$52, 7,FALSE )</f>
        <v>0.12291666666666667</v>
      </c>
      <c r="J441" s="29">
        <f>VLOOKUP(VLOOKUP($B441, BTS!$E$2:$F$60, 2, FALSE), Transpose_Avg_cred_dw!$O$1:$AA$52, 8,FALSE )</f>
        <v>7.1428571428571425E-2</v>
      </c>
      <c r="K441" s="29">
        <f>VLOOKUP(VLOOKUP($B441, BTS!$E$2:$F$60, 2, FALSE), Transpose_Avg_cred_dw!$O$1:$AA$52, 9,FALSE )</f>
        <v>6.6964285714285712E-2</v>
      </c>
      <c r="L441" s="29">
        <f>VLOOKUP(VLOOKUP($B441, BTS!$E$2:$F$60, 2, FALSE), Transpose_Avg_cred_dw!$O$1:$AA$52, 10,FALSE )</f>
        <v>7.1428571428571425E-2</v>
      </c>
      <c r="M441" s="29">
        <f>VLOOKUP(VLOOKUP($B441, BTS!$E$2:$F$60, 2, FALSE), Transpose_Avg_cred_dw!$O$1:$AA$52, 11,FALSE )</f>
        <v>0</v>
      </c>
      <c r="N441" s="29">
        <f>VLOOKUP(VLOOKUP($B441, BTS!$E$2:$F$60, 2, FALSE), Transpose_Avg_cred_dw!$O$1:$AA$52, 12,FALSE )</f>
        <v>2.6666666666666665E-2</v>
      </c>
      <c r="O441" s="111">
        <f>VLOOKUP(VLOOKUP($B441, BTS!$E$2:$F$60, 2, FALSE), Transpose_Avg_cred_dw!$O$1:$AA$52, 13,FALSE )</f>
        <v>3.7828947368421052E-2</v>
      </c>
    </row>
    <row r="442" spans="2:15" ht="15.75" hidden="1" outlineLevel="1" thickBot="1" x14ac:dyDescent="0.3">
      <c r="B442" s="31" t="s">
        <v>139</v>
      </c>
      <c r="C442" s="28">
        <f>VLOOKUP(VLOOKUP($B442,VName,2,FALSE), Regression_cred_dw!$J$7:$K$50, 2,FALSE)</f>
        <v>4.0300000000000002E-2</v>
      </c>
      <c r="D442" s="29">
        <f>VLOOKUP(VLOOKUP($B442, BTS!$E$2:$F$60, 2, FALSE), Transpose_Avg_cred_dw!$O$1:$AA$52, 2,FALSE )</f>
        <v>0.7790498974709501</v>
      </c>
      <c r="E442" s="29">
        <f>VLOOKUP(VLOOKUP($B442, BTS!$E$2:$F$60, 2, FALSE), Transpose_Avg_cred_dw!$O$1:$AA$52, 3,FALSE )</f>
        <v>0.63550420168067223</v>
      </c>
      <c r="F442" s="29">
        <f>VLOOKUP(VLOOKUP($B442, BTS!$E$2:$F$60, 2, FALSE), Transpose_Avg_cred_dw!$O$1:$AA$52, 4,FALSE )</f>
        <v>0.60746753246753238</v>
      </c>
      <c r="G442" s="29">
        <f>VLOOKUP(VLOOKUP($B442, BTS!$E$2:$F$60, 2, FALSE), Transpose_Avg_cred_dw!$O$1:$AA$52, 5,FALSE )</f>
        <v>0.7399475524475525</v>
      </c>
      <c r="H442" s="29">
        <f>VLOOKUP(VLOOKUP($B442, BTS!$E$2:$F$60, 2, FALSE), Transpose_Avg_cred_dw!$O$1:$AA$52, 6,FALSE )</f>
        <v>0.88856456043956034</v>
      </c>
      <c r="I442" s="29">
        <f>VLOOKUP(VLOOKUP($B442, BTS!$E$2:$F$60, 2, FALSE), Transpose_Avg_cred_dw!$O$1:$AA$52, 7,FALSE )</f>
        <v>0.67916666666666659</v>
      </c>
      <c r="J442" s="29">
        <f>VLOOKUP(VLOOKUP($B442, BTS!$E$2:$F$60, 2, FALSE), Transpose_Avg_cred_dw!$O$1:$AA$52, 8,FALSE )</f>
        <v>0.69285714285714284</v>
      </c>
      <c r="K442" s="29">
        <f>VLOOKUP(VLOOKUP($B442, BTS!$E$2:$F$60, 2, FALSE), Transpose_Avg_cred_dw!$O$1:$AA$52, 9,FALSE )</f>
        <v>0.91874999999999996</v>
      </c>
      <c r="L442" s="29">
        <f>VLOOKUP(VLOOKUP($B442, BTS!$E$2:$F$60, 2, FALSE), Transpose_Avg_cred_dw!$O$1:$AA$52, 10,FALSE )</f>
        <v>0.9642857142857143</v>
      </c>
      <c r="M442" s="29">
        <f>VLOOKUP(VLOOKUP($B442, BTS!$E$2:$F$60, 2, FALSE), Transpose_Avg_cred_dw!$O$1:$AA$52, 11,FALSE )</f>
        <v>0.88461538461538458</v>
      </c>
      <c r="N442" s="29">
        <f>VLOOKUP(VLOOKUP($B442, BTS!$E$2:$F$60, 2, FALSE), Transpose_Avg_cred_dw!$O$1:$AA$52, 12,FALSE )</f>
        <v>0.78003205128205122</v>
      </c>
      <c r="O442" s="111">
        <f>VLOOKUP(VLOOKUP($B442, BTS!$E$2:$F$60, 2, FALSE), Transpose_Avg_cred_dw!$O$1:$AA$52, 13,FALSE )</f>
        <v>0.89119816586921852</v>
      </c>
    </row>
    <row r="443" spans="2:15" ht="15.75" hidden="1" outlineLevel="1" thickBot="1" x14ac:dyDescent="0.3">
      <c r="B443" s="31" t="s">
        <v>140</v>
      </c>
      <c r="C443" s="28">
        <f>VLOOKUP(VLOOKUP($B443,VName,2,FALSE), Regression_cred_dw!$J$7:$K$50, 2,FALSE)</f>
        <v>-3.61E-2</v>
      </c>
      <c r="D443" s="29">
        <f>VLOOKUP(VLOOKUP($B443, BTS!$E$2:$F$60, 2, FALSE), Transpose_Avg_cred_dw!$O$1:$AA$52, 2,FALSE )</f>
        <v>0</v>
      </c>
      <c r="E443" s="29">
        <f>VLOOKUP(VLOOKUP($B443, BTS!$E$2:$F$60, 2, FALSE), Transpose_Avg_cred_dw!$O$1:$AA$52, 3,FALSE )</f>
        <v>4.8188025210084029E-2</v>
      </c>
      <c r="F443" s="29">
        <f>VLOOKUP(VLOOKUP($B443, BTS!$E$2:$F$60, 2, FALSE), Transpose_Avg_cred_dw!$O$1:$AA$52, 4,FALSE )</f>
        <v>0</v>
      </c>
      <c r="G443" s="29">
        <f>VLOOKUP(VLOOKUP($B443, BTS!$E$2:$F$60, 2, FALSE), Transpose_Avg_cred_dw!$O$1:$AA$52, 5,FALSE )</f>
        <v>4.195804195804196E-2</v>
      </c>
      <c r="H443" s="29">
        <f>VLOOKUP(VLOOKUP($B443, BTS!$E$2:$F$60, 2, FALSE), Transpose_Avg_cred_dw!$O$1:$AA$52, 6,FALSE )</f>
        <v>7.429029304029304E-2</v>
      </c>
      <c r="I443" s="29">
        <f>VLOOKUP(VLOOKUP($B443, BTS!$E$2:$F$60, 2, FALSE), Transpose_Avg_cred_dw!$O$1:$AA$52, 7,FALSE )</f>
        <v>0</v>
      </c>
      <c r="J443" s="29">
        <f>VLOOKUP(VLOOKUP($B443, BTS!$E$2:$F$60, 2, FALSE), Transpose_Avg_cred_dw!$O$1:$AA$52, 8,FALSE )</f>
        <v>0</v>
      </c>
      <c r="K443" s="29">
        <f>VLOOKUP(VLOOKUP($B443, BTS!$E$2:$F$60, 2, FALSE), Transpose_Avg_cred_dw!$O$1:$AA$52, 9,FALSE )</f>
        <v>0</v>
      </c>
      <c r="L443" s="29">
        <f>VLOOKUP(VLOOKUP($B443, BTS!$E$2:$F$60, 2, FALSE), Transpose_Avg_cred_dw!$O$1:$AA$52, 10,FALSE )</f>
        <v>0</v>
      </c>
      <c r="M443" s="29">
        <f>VLOOKUP(VLOOKUP($B443, BTS!$E$2:$F$60, 2, FALSE), Transpose_Avg_cred_dw!$O$1:$AA$52, 11,FALSE )</f>
        <v>1.9230769230769232E-2</v>
      </c>
      <c r="N443" s="29">
        <f>VLOOKUP(VLOOKUP($B443, BTS!$E$2:$F$60, 2, FALSE), Transpose_Avg_cred_dw!$O$1:$AA$52, 12,FALSE )</f>
        <v>1.9230769230769232E-2</v>
      </c>
      <c r="O443" s="111">
        <f>VLOOKUP(VLOOKUP($B443, BTS!$E$2:$F$60, 2, FALSE), Transpose_Avg_cred_dw!$O$1:$AA$52, 13,FALSE )</f>
        <v>0</v>
      </c>
    </row>
    <row r="444" spans="2:15" ht="15.75" hidden="1" outlineLevel="1" thickBot="1" x14ac:dyDescent="0.3">
      <c r="B444" s="31" t="s">
        <v>141</v>
      </c>
      <c r="C444" s="28">
        <f>VLOOKUP(VLOOKUP($B444,VName,2,FALSE), Regression_cred_dw!$J$7:$K$50, 2,FALSE)</f>
        <v>0.69599999999999995</v>
      </c>
      <c r="D444" s="29">
        <f>VLOOKUP(VLOOKUP($B444, BTS!$E$2:$F$60, 2, FALSE), Transpose_Avg_cred_dw!$O$1:$AA$52, 2,FALSE )</f>
        <v>0.17583732057416268</v>
      </c>
      <c r="E444" s="29">
        <f>VLOOKUP(VLOOKUP($B444, BTS!$E$2:$F$60, 2, FALSE), Transpose_Avg_cred_dw!$O$1:$AA$52, 3,FALSE )</f>
        <v>0.21809348739495801</v>
      </c>
      <c r="F444" s="29">
        <f>VLOOKUP(VLOOKUP($B444, BTS!$E$2:$F$60, 2, FALSE), Transpose_Avg_cred_dw!$O$1:$AA$52, 4,FALSE )</f>
        <v>4.5454545454545456E-2</v>
      </c>
      <c r="G444" s="29">
        <f>VLOOKUP(VLOOKUP($B444, BTS!$E$2:$F$60, 2, FALSE), Transpose_Avg_cred_dw!$O$1:$AA$52, 5,FALSE )</f>
        <v>0.10664335664335664</v>
      </c>
      <c r="H444" s="29">
        <f>VLOOKUP(VLOOKUP($B444, BTS!$E$2:$F$60, 2, FALSE), Transpose_Avg_cred_dw!$O$1:$AA$52, 6,FALSE )</f>
        <v>0.5028617216117216</v>
      </c>
      <c r="I444" s="29">
        <f>VLOOKUP(VLOOKUP($B444, BTS!$E$2:$F$60, 2, FALSE), Transpose_Avg_cred_dw!$O$1:$AA$52, 7,FALSE )</f>
        <v>0.37291666666666667</v>
      </c>
      <c r="J444" s="29">
        <f>VLOOKUP(VLOOKUP($B444, BTS!$E$2:$F$60, 2, FALSE), Transpose_Avg_cred_dw!$O$1:$AA$52, 8,FALSE )</f>
        <v>0.17499999999999999</v>
      </c>
      <c r="K444" s="29">
        <f>VLOOKUP(VLOOKUP($B444, BTS!$E$2:$F$60, 2, FALSE), Transpose_Avg_cred_dw!$O$1:$AA$52, 9,FALSE )</f>
        <v>0.25476190476190474</v>
      </c>
      <c r="L444" s="29">
        <f>VLOOKUP(VLOOKUP($B444, BTS!$E$2:$F$60, 2, FALSE), Transpose_Avg_cred_dw!$O$1:$AA$52, 10,FALSE )</f>
        <v>0.42857142857142855</v>
      </c>
      <c r="M444" s="29">
        <f>VLOOKUP(VLOOKUP($B444, BTS!$E$2:$F$60, 2, FALSE), Transpose_Avg_cred_dw!$O$1:$AA$52, 11,FALSE )</f>
        <v>0.29871794871794877</v>
      </c>
      <c r="N444" s="29">
        <f>VLOOKUP(VLOOKUP($B444, BTS!$E$2:$F$60, 2, FALSE), Transpose_Avg_cred_dw!$O$1:$AA$52, 12,FALSE )</f>
        <v>0.18227564102564103</v>
      </c>
      <c r="O444" s="111">
        <f>VLOOKUP(VLOOKUP($B444, BTS!$E$2:$F$60, 2, FALSE), Transpose_Avg_cred_dw!$O$1:$AA$52, 13,FALSE )</f>
        <v>0.33298444976076558</v>
      </c>
    </row>
    <row r="445" spans="2:15" ht="15.75" hidden="1" outlineLevel="1" thickBot="1" x14ac:dyDescent="0.3">
      <c r="B445" s="31" t="s">
        <v>142</v>
      </c>
      <c r="C445" s="28">
        <f>VLOOKUP(VLOOKUP($B445,VName,2,FALSE), Regression_cred_dw!$J$7:$K$50, 2,FALSE)</f>
        <v>-0.32900000000000001</v>
      </c>
      <c r="D445" s="29">
        <f>VLOOKUP(VLOOKUP($B445, BTS!$E$2:$F$60, 2, FALSE), Transpose_Avg_cred_dw!$O$1:$AA$52, 2,FALSE )</f>
        <v>0</v>
      </c>
      <c r="E445" s="29">
        <f>VLOOKUP(VLOOKUP($B445, BTS!$E$2:$F$60, 2, FALSE), Transpose_Avg_cred_dw!$O$1:$AA$52, 3,FALSE )</f>
        <v>0</v>
      </c>
      <c r="F445" s="29">
        <f>VLOOKUP(VLOOKUP($B445, BTS!$E$2:$F$60, 2, FALSE), Transpose_Avg_cred_dw!$O$1:$AA$52, 4,FALSE )</f>
        <v>2.2727272727272728E-2</v>
      </c>
      <c r="G445" s="29">
        <f>VLOOKUP(VLOOKUP($B445, BTS!$E$2:$F$60, 2, FALSE), Transpose_Avg_cred_dw!$O$1:$AA$52, 5,FALSE )</f>
        <v>2.2727272727272728E-2</v>
      </c>
      <c r="H445" s="29">
        <f>VLOOKUP(VLOOKUP($B445, BTS!$E$2:$F$60, 2, FALSE), Transpose_Avg_cred_dw!$O$1:$AA$52, 6,FALSE )</f>
        <v>2.7529761904761904E-2</v>
      </c>
      <c r="I445" s="29">
        <f>VLOOKUP(VLOOKUP($B445, BTS!$E$2:$F$60, 2, FALSE), Transpose_Avg_cred_dw!$O$1:$AA$52, 7,FALSE )</f>
        <v>0.1875</v>
      </c>
      <c r="J445" s="29">
        <f>VLOOKUP(VLOOKUP($B445, BTS!$E$2:$F$60, 2, FALSE), Transpose_Avg_cred_dw!$O$1:$AA$52, 8,FALSE )</f>
        <v>0</v>
      </c>
      <c r="K445" s="29">
        <f>VLOOKUP(VLOOKUP($B445, BTS!$E$2:$F$60, 2, FALSE), Transpose_Avg_cred_dw!$O$1:$AA$52, 9,FALSE )</f>
        <v>0</v>
      </c>
      <c r="L445" s="29">
        <f>VLOOKUP(VLOOKUP($B445, BTS!$E$2:$F$60, 2, FALSE), Transpose_Avg_cred_dw!$O$1:$AA$52, 10,FALSE )</f>
        <v>0</v>
      </c>
      <c r="M445" s="29">
        <f>VLOOKUP(VLOOKUP($B445, BTS!$E$2:$F$60, 2, FALSE), Transpose_Avg_cred_dw!$O$1:$AA$52, 11,FALSE )</f>
        <v>1.9230769230769232E-2</v>
      </c>
      <c r="N445" s="29">
        <f>VLOOKUP(VLOOKUP($B445, BTS!$E$2:$F$60, 2, FALSE), Transpose_Avg_cred_dw!$O$1:$AA$52, 12,FALSE )</f>
        <v>0.01</v>
      </c>
      <c r="O445" s="111">
        <f>VLOOKUP(VLOOKUP($B445, BTS!$E$2:$F$60, 2, FALSE), Transpose_Avg_cred_dw!$O$1:$AA$52, 13,FALSE )</f>
        <v>0</v>
      </c>
    </row>
    <row r="446" spans="2:15" ht="15.75" hidden="1" outlineLevel="1" thickBot="1" x14ac:dyDescent="0.3">
      <c r="B446" s="31" t="s">
        <v>143</v>
      </c>
      <c r="C446" s="28">
        <f>VLOOKUP(VLOOKUP($B446,VName,2,FALSE), Regression_cred_dw!$J$7:$K$50, 2,FALSE)</f>
        <v>-1.9199999999999998E-2</v>
      </c>
      <c r="D446" s="29">
        <f>VLOOKUP(VLOOKUP($B446, BTS!$E$2:$F$60, 2, FALSE), Transpose_Avg_cred_dw!$O$1:$AA$52, 2,FALSE )</f>
        <v>3.5885167464114832E-2</v>
      </c>
      <c r="E446" s="29">
        <f>VLOOKUP(VLOOKUP($B446, BTS!$E$2:$F$60, 2, FALSE), Transpose_Avg_cred_dw!$O$1:$AA$52, 3,FALSE )</f>
        <v>8.0751050420168058E-2</v>
      </c>
      <c r="F446" s="29">
        <f>VLOOKUP(VLOOKUP($B446, BTS!$E$2:$F$60, 2, FALSE), Transpose_Avg_cred_dw!$O$1:$AA$52, 4,FALSE )</f>
        <v>2.2727272727272728E-2</v>
      </c>
      <c r="G446" s="29">
        <f>VLOOKUP(VLOOKUP($B446, BTS!$E$2:$F$60, 2, FALSE), Transpose_Avg_cred_dw!$O$1:$AA$52, 5,FALSE )</f>
        <v>8.8942307692307696E-2</v>
      </c>
      <c r="H446" s="29">
        <f>VLOOKUP(VLOOKUP($B446, BTS!$E$2:$F$60, 2, FALSE), Transpose_Avg_cred_dw!$O$1:$AA$52, 6,FALSE )</f>
        <v>5.5059523809523808E-2</v>
      </c>
      <c r="I446" s="29">
        <f>VLOOKUP(VLOOKUP($B446, BTS!$E$2:$F$60, 2, FALSE), Transpose_Avg_cred_dw!$O$1:$AA$52, 7,FALSE )</f>
        <v>0.10416666666666666</v>
      </c>
      <c r="J446" s="29">
        <f>VLOOKUP(VLOOKUP($B446, BTS!$E$2:$F$60, 2, FALSE), Transpose_Avg_cred_dw!$O$1:$AA$52, 8,FALSE )</f>
        <v>0.22142857142857142</v>
      </c>
      <c r="K446" s="29">
        <f>VLOOKUP(VLOOKUP($B446, BTS!$E$2:$F$60, 2, FALSE), Transpose_Avg_cred_dw!$O$1:$AA$52, 9,FALSE )</f>
        <v>0</v>
      </c>
      <c r="L446" s="29">
        <f>VLOOKUP(VLOOKUP($B446, BTS!$E$2:$F$60, 2, FALSE), Transpose_Avg_cred_dw!$O$1:$AA$52, 10,FALSE )</f>
        <v>0</v>
      </c>
      <c r="M446" s="29">
        <f>VLOOKUP(VLOOKUP($B446, BTS!$E$2:$F$60, 2, FALSE), Transpose_Avg_cred_dw!$O$1:$AA$52, 11,FALSE )</f>
        <v>1.9230769230769232E-2</v>
      </c>
      <c r="N446" s="29">
        <f>VLOOKUP(VLOOKUP($B446, BTS!$E$2:$F$60, 2, FALSE), Transpose_Avg_cred_dw!$O$1:$AA$52, 12,FALSE )</f>
        <v>0.01</v>
      </c>
      <c r="O446" s="111">
        <f>VLOOKUP(VLOOKUP($B446, BTS!$E$2:$F$60, 2, FALSE), Transpose_Avg_cred_dw!$O$1:$AA$52, 13,FALSE )</f>
        <v>0</v>
      </c>
    </row>
    <row r="447" spans="2:15" ht="15.75" hidden="1" outlineLevel="1" thickBot="1" x14ac:dyDescent="0.3">
      <c r="B447" s="31" t="s">
        <v>144</v>
      </c>
      <c r="C447" s="28">
        <f>VLOOKUP(VLOOKUP($B447,VName,2,FALSE), Regression_cred_dw!$J$7:$K$50, 2,FALSE)</f>
        <v>0.52100000000000002</v>
      </c>
      <c r="D447" s="29">
        <f>VLOOKUP(VLOOKUP($B447, BTS!$E$2:$F$60, 2, FALSE), Transpose_Avg_cred_dw!$O$1:$AA$52, 2,FALSE )</f>
        <v>0</v>
      </c>
      <c r="E447" s="29">
        <f>VLOOKUP(VLOOKUP($B447, BTS!$E$2:$F$60, 2, FALSE), Transpose_Avg_cred_dw!$O$1:$AA$52, 3,FALSE )</f>
        <v>0</v>
      </c>
      <c r="F447" s="29">
        <f>VLOOKUP(VLOOKUP($B447, BTS!$E$2:$F$60, 2, FALSE), Transpose_Avg_cred_dw!$O$1:$AA$52, 4,FALSE )</f>
        <v>2.5000000000000001E-2</v>
      </c>
      <c r="G447" s="29">
        <f>VLOOKUP(VLOOKUP($B447, BTS!$E$2:$F$60, 2, FALSE), Transpose_Avg_cred_dw!$O$1:$AA$52, 5,FALSE )</f>
        <v>0</v>
      </c>
      <c r="H447" s="29">
        <f>VLOOKUP(VLOOKUP($B447, BTS!$E$2:$F$60, 2, FALSE), Transpose_Avg_cred_dw!$O$1:$AA$52, 6,FALSE )</f>
        <v>4.0750915750915752E-2</v>
      </c>
      <c r="I447" s="29">
        <f>VLOOKUP(VLOOKUP($B447, BTS!$E$2:$F$60, 2, FALSE), Transpose_Avg_cred_dw!$O$1:$AA$52, 7,FALSE )</f>
        <v>3.125E-2</v>
      </c>
      <c r="J447" s="29">
        <f>VLOOKUP(VLOOKUP($B447, BTS!$E$2:$F$60, 2, FALSE), Transpose_Avg_cred_dw!$O$1:$AA$52, 8,FALSE )</f>
        <v>0</v>
      </c>
      <c r="K447" s="29">
        <f>VLOOKUP(VLOOKUP($B447, BTS!$E$2:$F$60, 2, FALSE), Transpose_Avg_cred_dw!$O$1:$AA$52, 9,FALSE )</f>
        <v>0</v>
      </c>
      <c r="L447" s="29">
        <f>VLOOKUP(VLOOKUP($B447, BTS!$E$2:$F$60, 2, FALSE), Transpose_Avg_cred_dw!$O$1:$AA$52, 10,FALSE )</f>
        <v>0</v>
      </c>
      <c r="M447" s="29">
        <f>VLOOKUP(VLOOKUP($B447, BTS!$E$2:$F$60, 2, FALSE), Transpose_Avg_cred_dw!$O$1:$AA$52, 11,FALSE )</f>
        <v>0</v>
      </c>
      <c r="N447" s="29">
        <f>VLOOKUP(VLOOKUP($B447, BTS!$E$2:$F$60, 2, FALSE), Transpose_Avg_cred_dw!$O$1:$AA$52, 12,FALSE )</f>
        <v>0</v>
      </c>
      <c r="O447" s="111">
        <f>VLOOKUP(VLOOKUP($B447, BTS!$E$2:$F$60, 2, FALSE), Transpose_Avg_cred_dw!$O$1:$AA$52, 13,FALSE )</f>
        <v>1.3157894736842105E-2</v>
      </c>
    </row>
    <row r="448" spans="2:15" ht="15.75" hidden="1" outlineLevel="1" thickBot="1" x14ac:dyDescent="0.3">
      <c r="B448" s="31" t="s">
        <v>145</v>
      </c>
      <c r="C448" s="28">
        <f>VLOOKUP(VLOOKUP($B448,VName,2,FALSE), Regression_cred_dw!$J$7:$K$50, 2,FALSE)</f>
        <v>0.35799999999999998</v>
      </c>
      <c r="D448" s="29">
        <f>VLOOKUP(VLOOKUP($B448, BTS!$E$2:$F$60, 2, FALSE), Transpose_Avg_cred_dw!$O$1:$AA$52, 2,FALSE )</f>
        <v>0.12081339712918661</v>
      </c>
      <c r="E448" s="29">
        <f>VLOOKUP(VLOOKUP($B448, BTS!$E$2:$F$60, 2, FALSE), Transpose_Avg_cred_dw!$O$1:$AA$52, 3,FALSE )</f>
        <v>7.4448529411764705E-2</v>
      </c>
      <c r="F448" s="29">
        <f>VLOOKUP(VLOOKUP($B448, BTS!$E$2:$F$60, 2, FALSE), Transpose_Avg_cred_dw!$O$1:$AA$52, 4,FALSE )</f>
        <v>0.1288961038961039</v>
      </c>
      <c r="G448" s="29">
        <f>VLOOKUP(VLOOKUP($B448, BTS!$E$2:$F$60, 2, FALSE), Transpose_Avg_cred_dw!$O$1:$AA$52, 5,FALSE )</f>
        <v>0.18684440559440557</v>
      </c>
      <c r="H448" s="29">
        <f>VLOOKUP(VLOOKUP($B448, BTS!$E$2:$F$60, 2, FALSE), Transpose_Avg_cred_dw!$O$1:$AA$52, 6,FALSE )</f>
        <v>0.12419871794871794</v>
      </c>
      <c r="I448" s="29">
        <f>VLOOKUP(VLOOKUP($B448, BTS!$E$2:$F$60, 2, FALSE), Transpose_Avg_cred_dw!$O$1:$AA$52, 7,FALSE )</f>
        <v>0.14166666666666666</v>
      </c>
      <c r="J448" s="29">
        <f>VLOOKUP(VLOOKUP($B448, BTS!$E$2:$F$60, 2, FALSE), Transpose_Avg_cred_dw!$O$1:$AA$52, 8,FALSE )</f>
        <v>0.05</v>
      </c>
      <c r="K448" s="29">
        <f>VLOOKUP(VLOOKUP($B448, BTS!$E$2:$F$60, 2, FALSE), Transpose_Avg_cred_dw!$O$1:$AA$52, 9,FALSE )</f>
        <v>0.15029761904761904</v>
      </c>
      <c r="L448" s="29">
        <f>VLOOKUP(VLOOKUP($B448, BTS!$E$2:$F$60, 2, FALSE), Transpose_Avg_cred_dw!$O$1:$AA$52, 10,FALSE )</f>
        <v>0.19047619047619047</v>
      </c>
      <c r="M448" s="29">
        <f>VLOOKUP(VLOOKUP($B448, BTS!$E$2:$F$60, 2, FALSE), Transpose_Avg_cred_dw!$O$1:$AA$52, 11,FALSE )</f>
        <v>0.1076923076923077</v>
      </c>
      <c r="N448" s="29">
        <f>VLOOKUP(VLOOKUP($B448, BTS!$E$2:$F$60, 2, FALSE), Transpose_Avg_cred_dw!$O$1:$AA$52, 12,FALSE )</f>
        <v>0.19887820512820514</v>
      </c>
      <c r="O448" s="111">
        <f>VLOOKUP(VLOOKUP($B448, BTS!$E$2:$F$60, 2, FALSE), Transpose_Avg_cred_dw!$O$1:$AA$52, 13,FALSE )</f>
        <v>0.17678429027113235</v>
      </c>
    </row>
    <row r="449" spans="2:15" ht="15.75" hidden="1" outlineLevel="1" thickBot="1" x14ac:dyDescent="0.3">
      <c r="B449" s="31" t="s">
        <v>146</v>
      </c>
      <c r="C449" s="28">
        <f>VLOOKUP(VLOOKUP($B449,VName,2,FALSE), Regression_cred_dw!$J$7:$K$50, 2,FALSE)</f>
        <v>0.182</v>
      </c>
      <c r="D449" s="29">
        <f>VLOOKUP(VLOOKUP($B449, BTS!$E$2:$F$60, 2, FALSE), Transpose_Avg_cred_dw!$O$1:$AA$52, 2,FALSE )</f>
        <v>0.57928913192071085</v>
      </c>
      <c r="E449" s="29">
        <f>VLOOKUP(VLOOKUP($B449, BTS!$E$2:$F$60, 2, FALSE), Transpose_Avg_cred_dw!$O$1:$AA$52, 3,FALSE )</f>
        <v>0.32786239495798319</v>
      </c>
      <c r="F449" s="29">
        <f>VLOOKUP(VLOOKUP($B449, BTS!$E$2:$F$60, 2, FALSE), Transpose_Avg_cred_dw!$O$1:$AA$52, 4,FALSE )</f>
        <v>0.19935064935064933</v>
      </c>
      <c r="G449" s="29">
        <f>VLOOKUP(VLOOKUP($B449, BTS!$E$2:$F$60, 2, FALSE), Transpose_Avg_cred_dw!$O$1:$AA$52, 5,FALSE )</f>
        <v>0.26507867132867136</v>
      </c>
      <c r="H449" s="29">
        <f>VLOOKUP(VLOOKUP($B449, BTS!$E$2:$F$60, 2, FALSE), Transpose_Avg_cred_dw!$O$1:$AA$52, 6,FALSE )</f>
        <v>0.22229853479853479</v>
      </c>
      <c r="I449" s="29">
        <f>VLOOKUP(VLOOKUP($B449, BTS!$E$2:$F$60, 2, FALSE), Transpose_Avg_cred_dw!$O$1:$AA$52, 7,FALSE )</f>
        <v>0.49583333333333329</v>
      </c>
      <c r="J449" s="29">
        <f>VLOOKUP(VLOOKUP($B449, BTS!$E$2:$F$60, 2, FALSE), Transpose_Avg_cred_dw!$O$1:$AA$52, 8,FALSE )</f>
        <v>0.17321428571428571</v>
      </c>
      <c r="K449" s="29">
        <f>VLOOKUP(VLOOKUP($B449, BTS!$E$2:$F$60, 2, FALSE), Transpose_Avg_cred_dw!$O$1:$AA$52, 9,FALSE )</f>
        <v>0.24047619047619045</v>
      </c>
      <c r="L449" s="29">
        <f>VLOOKUP(VLOOKUP($B449, BTS!$E$2:$F$60, 2, FALSE), Transpose_Avg_cred_dw!$O$1:$AA$52, 10,FALSE )</f>
        <v>0.19047619047619047</v>
      </c>
      <c r="M449" s="29">
        <f>VLOOKUP(VLOOKUP($B449, BTS!$E$2:$F$60, 2, FALSE), Transpose_Avg_cred_dw!$O$1:$AA$52, 11,FALSE )</f>
        <v>0.27948717948717949</v>
      </c>
      <c r="N449" s="29">
        <f>VLOOKUP(VLOOKUP($B449, BTS!$E$2:$F$60, 2, FALSE), Transpose_Avg_cred_dw!$O$1:$AA$52, 12,FALSE )</f>
        <v>0.36525641025641026</v>
      </c>
      <c r="O449" s="111">
        <f>VLOOKUP(VLOOKUP($B449, BTS!$E$2:$F$60, 2, FALSE), Transpose_Avg_cred_dw!$O$1:$AA$52, 13,FALSE )</f>
        <v>0.62485047846889952</v>
      </c>
    </row>
    <row r="450" spans="2:15" ht="15.75" hidden="1" outlineLevel="1" thickBot="1" x14ac:dyDescent="0.3">
      <c r="B450" s="31" t="s">
        <v>147</v>
      </c>
      <c r="C450" s="28">
        <f>VLOOKUP(VLOOKUP($B450,VName,2,FALSE), Regression_cred_dw!$J$7:$K$50, 2,FALSE)</f>
        <v>0.313</v>
      </c>
      <c r="D450" s="29">
        <f>VLOOKUP(VLOOKUP($B450, BTS!$E$2:$F$60, 2, FALSE), Transpose_Avg_cred_dw!$O$1:$AA$52, 2,FALSE )</f>
        <v>0.11688311688311688</v>
      </c>
      <c r="E450" s="29">
        <f>VLOOKUP(VLOOKUP($B450, BTS!$E$2:$F$60, 2, FALSE), Transpose_Avg_cred_dw!$O$1:$AA$52, 3,FALSE )</f>
        <v>0</v>
      </c>
      <c r="F450" s="29">
        <f>VLOOKUP(VLOOKUP($B450, BTS!$E$2:$F$60, 2, FALSE), Transpose_Avg_cred_dw!$O$1:$AA$52, 4,FALSE )</f>
        <v>0</v>
      </c>
      <c r="G450" s="29">
        <f>VLOOKUP(VLOOKUP($B450, BTS!$E$2:$F$60, 2, FALSE), Transpose_Avg_cred_dw!$O$1:$AA$52, 5,FALSE )</f>
        <v>0</v>
      </c>
      <c r="H450" s="29">
        <f>VLOOKUP(VLOOKUP($B450, BTS!$E$2:$F$60, 2, FALSE), Transpose_Avg_cred_dw!$O$1:$AA$52, 6,FALSE )</f>
        <v>0</v>
      </c>
      <c r="I450" s="29">
        <f>VLOOKUP(VLOOKUP($B450, BTS!$E$2:$F$60, 2, FALSE), Transpose_Avg_cred_dw!$O$1:$AA$52, 7,FALSE )</f>
        <v>3.125E-2</v>
      </c>
      <c r="J450" s="29">
        <f>VLOOKUP(VLOOKUP($B450, BTS!$E$2:$F$60, 2, FALSE), Transpose_Avg_cred_dw!$O$1:$AA$52, 8,FALSE )</f>
        <v>6.25E-2</v>
      </c>
      <c r="K450" s="29">
        <f>VLOOKUP(VLOOKUP($B450, BTS!$E$2:$F$60, 2, FALSE), Transpose_Avg_cred_dw!$O$1:$AA$52, 9,FALSE )</f>
        <v>0</v>
      </c>
      <c r="L450" s="29">
        <f>VLOOKUP(VLOOKUP($B450, BTS!$E$2:$F$60, 2, FALSE), Transpose_Avg_cred_dw!$O$1:$AA$52, 10,FALSE )</f>
        <v>0</v>
      </c>
      <c r="M450" s="29">
        <f>VLOOKUP(VLOOKUP($B450, BTS!$E$2:$F$60, 2, FALSE), Transpose_Avg_cred_dw!$O$1:$AA$52, 11,FALSE )</f>
        <v>1.9230769230769232E-2</v>
      </c>
      <c r="N450" s="29">
        <f>VLOOKUP(VLOOKUP($B450, BTS!$E$2:$F$60, 2, FALSE), Transpose_Avg_cred_dw!$O$1:$AA$52, 12,FALSE )</f>
        <v>0</v>
      </c>
      <c r="O450" s="111">
        <f>VLOOKUP(VLOOKUP($B450, BTS!$E$2:$F$60, 2, FALSE), Transpose_Avg_cred_dw!$O$1:$AA$52, 13,FALSE )</f>
        <v>2.7412280701754384E-2</v>
      </c>
    </row>
    <row r="451" spans="2:15" ht="15.75" hidden="1" outlineLevel="1" thickBot="1" x14ac:dyDescent="0.3">
      <c r="B451" s="31" t="s">
        <v>148</v>
      </c>
      <c r="C451" s="28">
        <f>VLOOKUP(VLOOKUP($B451,VName,2,FALSE), Regression_cred_dw!$J$7:$K$50, 2,FALSE)</f>
        <v>-2.0400000000000001E-2</v>
      </c>
      <c r="D451" s="29">
        <f>VLOOKUP(VLOOKUP($B451, BTS!$E$2:$F$60, 2, FALSE), Transpose_Avg_cred_dw!$O$1:$AA$52, 2,FALSE )</f>
        <v>2.2727272727272728E-2</v>
      </c>
      <c r="E451" s="29">
        <f>VLOOKUP(VLOOKUP($B451, BTS!$E$2:$F$60, 2, FALSE), Transpose_Avg_cred_dw!$O$1:$AA$52, 3,FALSE )</f>
        <v>9.0073529411764705E-2</v>
      </c>
      <c r="F451" s="29">
        <f>VLOOKUP(VLOOKUP($B451, BTS!$E$2:$F$60, 2, FALSE), Transpose_Avg_cred_dw!$O$1:$AA$52, 4,FALSE )</f>
        <v>7.0454545454545464E-2</v>
      </c>
      <c r="G451" s="29">
        <f>VLOOKUP(VLOOKUP($B451, BTS!$E$2:$F$60, 2, FALSE), Transpose_Avg_cred_dw!$O$1:$AA$52, 5,FALSE )</f>
        <v>0</v>
      </c>
      <c r="H451" s="29">
        <f>VLOOKUP(VLOOKUP($B451, BTS!$E$2:$F$60, 2, FALSE), Transpose_Avg_cred_dw!$O$1:$AA$52, 6,FALSE )</f>
        <v>2.3809523809523808E-2</v>
      </c>
      <c r="I451" s="29">
        <f>VLOOKUP(VLOOKUP($B451, BTS!$E$2:$F$60, 2, FALSE), Transpose_Avg_cred_dw!$O$1:$AA$52, 7,FALSE )</f>
        <v>0.28749999999999998</v>
      </c>
      <c r="J451" s="29">
        <f>VLOOKUP(VLOOKUP($B451, BTS!$E$2:$F$60, 2, FALSE), Transpose_Avg_cred_dw!$O$1:$AA$52, 8,FALSE )</f>
        <v>0.05</v>
      </c>
      <c r="K451" s="29">
        <f>VLOOKUP(VLOOKUP($B451, BTS!$E$2:$F$60, 2, FALSE), Transpose_Avg_cred_dw!$O$1:$AA$52, 9,FALSE )</f>
        <v>9.375E-2</v>
      </c>
      <c r="L451" s="29">
        <f>VLOOKUP(VLOOKUP($B451, BTS!$E$2:$F$60, 2, FALSE), Transpose_Avg_cred_dw!$O$1:$AA$52, 10,FALSE )</f>
        <v>0.10714285714285714</v>
      </c>
      <c r="M451" s="29">
        <f>VLOOKUP(VLOOKUP($B451, BTS!$E$2:$F$60, 2, FALSE), Transpose_Avg_cred_dw!$O$1:$AA$52, 11,FALSE )</f>
        <v>0.05</v>
      </c>
      <c r="N451" s="29">
        <f>VLOOKUP(VLOOKUP($B451, BTS!$E$2:$F$60, 2, FALSE), Transpose_Avg_cred_dw!$O$1:$AA$52, 12,FALSE )</f>
        <v>0.15019230769230768</v>
      </c>
      <c r="O451" s="111">
        <f>VLOOKUP(VLOOKUP($B451, BTS!$E$2:$F$60, 2, FALSE), Transpose_Avg_cred_dw!$O$1:$AA$52, 13,FALSE )</f>
        <v>0.11727472089314193</v>
      </c>
    </row>
    <row r="452" spans="2:15" ht="15.75" hidden="1" outlineLevel="1" thickBot="1" x14ac:dyDescent="0.3">
      <c r="B452" s="56" t="s">
        <v>149</v>
      </c>
      <c r="C452" s="28">
        <f>VLOOKUP(VLOOKUP($B452,VName,2,FALSE), Regression_cred_dw!$J$7:$K$50, 2,FALSE)</f>
        <v>-0.44800000000000001</v>
      </c>
      <c r="D452" s="29">
        <f>VLOOKUP(VLOOKUP($B452, BTS!$E$2:$F$60, 2, FALSE), Transpose_Avg_cred_dw!$O$1:$AA$52, 2,FALSE )</f>
        <v>1.3157894736842105E-2</v>
      </c>
      <c r="E452" s="29">
        <f>VLOOKUP(VLOOKUP($B452, BTS!$E$2:$F$60, 2, FALSE), Transpose_Avg_cred_dw!$O$1:$AA$52, 3,FALSE )</f>
        <v>0</v>
      </c>
      <c r="F452" s="29">
        <f>VLOOKUP(VLOOKUP($B452, BTS!$E$2:$F$60, 2, FALSE), Transpose_Avg_cred_dw!$O$1:$AA$52, 4,FALSE )</f>
        <v>0</v>
      </c>
      <c r="G452" s="29">
        <f>VLOOKUP(VLOOKUP($B452, BTS!$E$2:$F$60, 2, FALSE), Transpose_Avg_cred_dw!$O$1:$AA$52, 5,FALSE )</f>
        <v>0</v>
      </c>
      <c r="H452" s="29">
        <f>VLOOKUP(VLOOKUP($B452, BTS!$E$2:$F$60, 2, FALSE), Transpose_Avg_cred_dw!$O$1:$AA$52, 6,FALSE )</f>
        <v>0</v>
      </c>
      <c r="I452" s="29">
        <f>VLOOKUP(VLOOKUP($B452, BTS!$E$2:$F$60, 2, FALSE), Transpose_Avg_cred_dw!$O$1:$AA$52, 7,FALSE )</f>
        <v>0</v>
      </c>
      <c r="J452" s="29">
        <f>VLOOKUP(VLOOKUP($B452, BTS!$E$2:$F$60, 2, FALSE), Transpose_Avg_cred_dw!$O$1:$AA$52, 8,FALSE )</f>
        <v>0</v>
      </c>
      <c r="K452" s="29">
        <f>VLOOKUP(VLOOKUP($B452, BTS!$E$2:$F$60, 2, FALSE), Transpose_Avg_cred_dw!$O$1:$AA$52, 9,FALSE )</f>
        <v>0</v>
      </c>
      <c r="L452" s="29">
        <f>VLOOKUP(VLOOKUP($B452, BTS!$E$2:$F$60, 2, FALSE), Transpose_Avg_cred_dw!$O$1:$AA$52, 10,FALSE )</f>
        <v>3.5714285714285712E-2</v>
      </c>
      <c r="M452" s="29">
        <f>VLOOKUP(VLOOKUP($B452, BTS!$E$2:$F$60, 2, FALSE), Transpose_Avg_cred_dw!$O$1:$AA$52, 11,FALSE )</f>
        <v>0</v>
      </c>
      <c r="N452" s="29">
        <f>VLOOKUP(VLOOKUP($B452, BTS!$E$2:$F$60, 2, FALSE), Transpose_Avg_cred_dw!$O$1:$AA$52, 12,FALSE )</f>
        <v>1.9230769230769232E-2</v>
      </c>
      <c r="O452" s="111">
        <f>VLOOKUP(VLOOKUP($B452, BTS!$E$2:$F$60, 2, FALSE), Transpose_Avg_cred_dw!$O$1:$AA$52, 13,FALSE )</f>
        <v>0</v>
      </c>
    </row>
    <row r="453" spans="2:15" ht="15.75" hidden="1" outlineLevel="1" thickBot="1" x14ac:dyDescent="0.3">
      <c r="B453" s="32" t="s">
        <v>150</v>
      </c>
      <c r="C453" s="28">
        <f>VLOOKUP(VLOOKUP($B453,VName,2,FALSE), Regression_cred_dw!$J$7:$K$50, 2,FALSE)</f>
        <v>-14.66</v>
      </c>
      <c r="D453" s="29">
        <f>VLOOKUP(VLOOKUP($B453, BTS!$E$2:$F$60, 2, FALSE), Transpose_Avg_cred_dw!$O$1:$AA$52, 2,FALSE )</f>
        <v>8.6220000000000012E-3</v>
      </c>
      <c r="E453" s="29">
        <f>VLOOKUP(VLOOKUP($B453, BTS!$E$2:$F$60, 2, FALSE), Transpose_Avg_cred_dw!$O$1:$AA$52, 3,FALSE )</f>
        <v>4.1755000000000004E-3</v>
      </c>
      <c r="F453" s="29">
        <f>VLOOKUP(VLOOKUP($B453, BTS!$E$2:$F$60, 2, FALSE), Transpose_Avg_cred_dw!$O$1:$AA$52, 4,FALSE )</f>
        <v>6.9505000000000001E-3</v>
      </c>
      <c r="G453" s="29">
        <f>VLOOKUP(VLOOKUP($B453, BTS!$E$2:$F$60, 2, FALSE), Transpose_Avg_cred_dw!$O$1:$AA$52, 5,FALSE )</f>
        <v>1.3741250000000002E-2</v>
      </c>
      <c r="H453" s="29">
        <f>VLOOKUP(VLOOKUP($B453, BTS!$E$2:$F$60, 2, FALSE), Transpose_Avg_cred_dw!$O$1:$AA$52, 6,FALSE )</f>
        <v>5.4307499999999998E-3</v>
      </c>
      <c r="I453" s="29">
        <f>VLOOKUP(VLOOKUP($B453, BTS!$E$2:$F$60, 2, FALSE), Transpose_Avg_cred_dw!$O$1:$AA$52, 7,FALSE )</f>
        <v>1.2082000000000001E-2</v>
      </c>
      <c r="J453" s="29">
        <f>VLOOKUP(VLOOKUP($B453, BTS!$E$2:$F$60, 2, FALSE), Transpose_Avg_cred_dw!$O$1:$AA$52, 8,FALSE )</f>
        <v>1.2648999999999999E-2</v>
      </c>
      <c r="K453" s="29">
        <f>VLOOKUP(VLOOKUP($B453, BTS!$E$2:$F$60, 2, FALSE), Transpose_Avg_cred_dw!$O$1:$AA$52, 9,FALSE )</f>
        <v>9.8302499999999987E-3</v>
      </c>
      <c r="L453" s="29">
        <f>VLOOKUP(VLOOKUP($B453, BTS!$E$2:$F$60, 2, FALSE), Transpose_Avg_cred_dw!$O$1:$AA$52, 10,FALSE )</f>
        <v>9.8897499999999992E-3</v>
      </c>
      <c r="M453" s="29">
        <f>VLOOKUP(VLOOKUP($B453, BTS!$E$2:$F$60, 2, FALSE), Transpose_Avg_cred_dw!$O$1:$AA$52, 11,FALSE )</f>
        <v>5.0167500000000004E-3</v>
      </c>
      <c r="N453" s="29">
        <f>VLOOKUP(VLOOKUP($B453, BTS!$E$2:$F$60, 2, FALSE), Transpose_Avg_cred_dw!$O$1:$AA$52, 12,FALSE )</f>
        <v>1.3692499999999998E-2</v>
      </c>
      <c r="O453" s="111">
        <f>VLOOKUP(VLOOKUP($B453, BTS!$E$2:$F$60, 2, FALSE), Transpose_Avg_cred_dw!$O$1:$AA$52, 13,FALSE )</f>
        <v>1.1392499999999999E-3</v>
      </c>
    </row>
    <row r="454" spans="2:15" ht="15.75" hidden="1" outlineLevel="1" thickBot="1" x14ac:dyDescent="0.3">
      <c r="B454" s="30" t="s">
        <v>151</v>
      </c>
      <c r="C454" s="28">
        <f>VLOOKUP(VLOOKUP($B454,VName,2,FALSE), Regression_cred_dw!$J$7:$K$50, 2,FALSE)</f>
        <v>23.76</v>
      </c>
      <c r="D454" s="29">
        <f>VLOOKUP(VLOOKUP($B454, BTS!$E$2:$F$60, 2, FALSE), Transpose_Avg_cred_dw!$O$1:$AA$52, 2,FALSE )</f>
        <v>6.0266750000000008E-2</v>
      </c>
      <c r="E454" s="29">
        <f>VLOOKUP(VLOOKUP($B454, BTS!$E$2:$F$60, 2, FALSE), Transpose_Avg_cred_dw!$O$1:$AA$52, 3,FALSE )</f>
        <v>3.7315750000000002E-2</v>
      </c>
      <c r="F454" s="29">
        <f>VLOOKUP(VLOOKUP($B454, BTS!$E$2:$F$60, 2, FALSE), Transpose_Avg_cred_dw!$O$1:$AA$52, 4,FALSE )</f>
        <v>4.7726000000000005E-2</v>
      </c>
      <c r="G454" s="29">
        <f>VLOOKUP(VLOOKUP($B454, BTS!$E$2:$F$60, 2, FALSE), Transpose_Avg_cred_dw!$O$1:$AA$52, 5,FALSE )</f>
        <v>4.0865249999999999E-2</v>
      </c>
      <c r="H454" s="29">
        <f>VLOOKUP(VLOOKUP($B454, BTS!$E$2:$F$60, 2, FALSE), Transpose_Avg_cred_dw!$O$1:$AA$52, 6,FALSE )</f>
        <v>5.8230500000000004E-2</v>
      </c>
      <c r="I454" s="29">
        <f>VLOOKUP(VLOOKUP($B454, BTS!$E$2:$F$60, 2, FALSE), Transpose_Avg_cred_dw!$O$1:$AA$52, 7,FALSE )</f>
        <v>4.2987249999999998E-2</v>
      </c>
      <c r="J454" s="29">
        <f>VLOOKUP(VLOOKUP($B454, BTS!$E$2:$F$60, 2, FALSE), Transpose_Avg_cred_dw!$O$1:$AA$52, 8,FALSE )</f>
        <v>4.8167000000000001E-2</v>
      </c>
      <c r="K454" s="29">
        <f>VLOOKUP(VLOOKUP($B454, BTS!$E$2:$F$60, 2, FALSE), Transpose_Avg_cred_dw!$O$1:$AA$52, 9,FALSE )</f>
        <v>5.3886999999999997E-2</v>
      </c>
      <c r="L454" s="29">
        <f>VLOOKUP(VLOOKUP($B454, BTS!$E$2:$F$60, 2, FALSE), Transpose_Avg_cred_dw!$O$1:$AA$52, 10,FALSE )</f>
        <v>3.8873249999999998E-2</v>
      </c>
      <c r="M454" s="29">
        <f>VLOOKUP(VLOOKUP($B454, BTS!$E$2:$F$60, 2, FALSE), Transpose_Avg_cred_dw!$O$1:$AA$52, 11,FALSE )</f>
        <v>4.8994999999999997E-2</v>
      </c>
      <c r="N454" s="29">
        <f>VLOOKUP(VLOOKUP($B454, BTS!$E$2:$F$60, 2, FALSE), Transpose_Avg_cred_dw!$O$1:$AA$52, 12,FALSE )</f>
        <v>5.2355750000000006E-2</v>
      </c>
      <c r="O454" s="111">
        <f>VLOOKUP(VLOOKUP($B454, BTS!$E$2:$F$60, 2, FALSE), Transpose_Avg_cred_dw!$O$1:$AA$52, 13,FALSE )</f>
        <v>5.1576250000000018E-2</v>
      </c>
    </row>
    <row r="455" spans="2:15" ht="15.75" hidden="1" outlineLevel="1" thickBot="1" x14ac:dyDescent="0.3">
      <c r="B455" s="30" t="s">
        <v>152</v>
      </c>
      <c r="C455" s="28">
        <f>VLOOKUP(VLOOKUP($B455,VName,2,FALSE), Regression_cred_dw!$J$7:$K$50, 2,FALSE)</f>
        <v>11.65</v>
      </c>
      <c r="D455" s="29">
        <f>VLOOKUP(VLOOKUP($B455, BTS!$E$2:$F$60, 2, FALSE), Transpose_Avg_cred_dw!$O$1:$AA$52, 2,FALSE )</f>
        <v>0.14029049999999998</v>
      </c>
      <c r="E455" s="29">
        <f>VLOOKUP(VLOOKUP($B455, BTS!$E$2:$F$60, 2, FALSE), Transpose_Avg_cred_dw!$O$1:$AA$52, 3,FALSE )</f>
        <v>0.34453149999999994</v>
      </c>
      <c r="F455" s="29">
        <f>VLOOKUP(VLOOKUP($B455, BTS!$E$2:$F$60, 2, FALSE), Transpose_Avg_cred_dw!$O$1:$AA$52, 4,FALSE )</f>
        <v>0.240896</v>
      </c>
      <c r="G455" s="29">
        <f>VLOOKUP(VLOOKUP($B455, BTS!$E$2:$F$60, 2, FALSE), Transpose_Avg_cred_dw!$O$1:$AA$52, 5,FALSE )</f>
        <v>0.25471349999999998</v>
      </c>
      <c r="H455" s="29">
        <f>VLOOKUP(VLOOKUP($B455, BTS!$E$2:$F$60, 2, FALSE), Transpose_Avg_cred_dw!$O$1:$AA$52, 6,FALSE )</f>
        <v>8.7683750000000005E-2</v>
      </c>
      <c r="I455" s="29">
        <f>VLOOKUP(VLOOKUP($B455, BTS!$E$2:$F$60, 2, FALSE), Transpose_Avg_cred_dw!$O$1:$AA$52, 7,FALSE )</f>
        <v>0.16888424999999999</v>
      </c>
      <c r="J455" s="29">
        <f>VLOOKUP(VLOOKUP($B455, BTS!$E$2:$F$60, 2, FALSE), Transpose_Avg_cred_dw!$O$1:$AA$52, 8,FALSE )</f>
        <v>0.14696275</v>
      </c>
      <c r="K455" s="29">
        <f>VLOOKUP(VLOOKUP($B455, BTS!$E$2:$F$60, 2, FALSE), Transpose_Avg_cred_dw!$O$1:$AA$52, 9,FALSE )</f>
        <v>0.1537695</v>
      </c>
      <c r="L455" s="29">
        <f>VLOOKUP(VLOOKUP($B455, BTS!$E$2:$F$60, 2, FALSE), Transpose_Avg_cred_dw!$O$1:$AA$52, 10,FALSE )</f>
        <v>0.29455900000000002</v>
      </c>
      <c r="M455" s="29">
        <f>VLOOKUP(VLOOKUP($B455, BTS!$E$2:$F$60, 2, FALSE), Transpose_Avg_cred_dw!$O$1:$AA$52, 11,FALSE )</f>
        <v>0.17426849999999999</v>
      </c>
      <c r="N455" s="29">
        <f>VLOOKUP(VLOOKUP($B455, BTS!$E$2:$F$60, 2, FALSE), Transpose_Avg_cred_dw!$O$1:$AA$52, 12,FALSE )</f>
        <v>0.20817250000000004</v>
      </c>
      <c r="O455" s="111">
        <f>VLOOKUP(VLOOKUP($B455, BTS!$E$2:$F$60, 2, FALSE), Transpose_Avg_cred_dw!$O$1:$AA$52, 13,FALSE )</f>
        <v>8.9435249999999994E-2</v>
      </c>
    </row>
    <row r="456" spans="2:15" ht="15.75" hidden="1" outlineLevel="1" thickBot="1" x14ac:dyDescent="0.3">
      <c r="B456" s="30" t="s">
        <v>153</v>
      </c>
      <c r="C456" s="28">
        <f>VLOOKUP(VLOOKUP($B456,VName,2,FALSE), Regression_cred_dw!$J$7:$K$50, 2,FALSE)</f>
        <v>-23.52</v>
      </c>
      <c r="D456" s="29">
        <f>VLOOKUP(VLOOKUP($B456, BTS!$E$2:$F$60, 2, FALSE), Transpose_Avg_cred_dw!$O$1:$AA$52, 2,FALSE )</f>
        <v>8.5197499999999995E-3</v>
      </c>
      <c r="E456" s="29">
        <f>VLOOKUP(VLOOKUP($B456, BTS!$E$2:$F$60, 2, FALSE), Transpose_Avg_cred_dw!$O$1:$AA$52, 3,FALSE )</f>
        <v>7.9155000000000007E-3</v>
      </c>
      <c r="F456" s="29">
        <f>VLOOKUP(VLOOKUP($B456, BTS!$E$2:$F$60, 2, FALSE), Transpose_Avg_cred_dw!$O$1:$AA$52, 4,FALSE )</f>
        <v>1.1279500000000001E-2</v>
      </c>
      <c r="G456" s="29">
        <f>VLOOKUP(VLOOKUP($B456, BTS!$E$2:$F$60, 2, FALSE), Transpose_Avg_cred_dw!$O$1:$AA$52, 5,FALSE )</f>
        <v>8.482E-3</v>
      </c>
      <c r="H456" s="29">
        <f>VLOOKUP(VLOOKUP($B456, BTS!$E$2:$F$60, 2, FALSE), Transpose_Avg_cred_dw!$O$1:$AA$52, 6,FALSE )</f>
        <v>8.8637500000000001E-3</v>
      </c>
      <c r="I456" s="29">
        <f>VLOOKUP(VLOOKUP($B456, BTS!$E$2:$F$60, 2, FALSE), Transpose_Avg_cred_dw!$O$1:$AA$52, 7,FALSE )</f>
        <v>8.5407499999999997E-3</v>
      </c>
      <c r="J456" s="29">
        <f>VLOOKUP(VLOOKUP($B456, BTS!$E$2:$F$60, 2, FALSE), Transpose_Avg_cred_dw!$O$1:$AA$52, 8,FALSE )</f>
        <v>9.6229999999999996E-3</v>
      </c>
      <c r="K456" s="29">
        <f>VLOOKUP(VLOOKUP($B456, BTS!$E$2:$F$60, 2, FALSE), Transpose_Avg_cred_dw!$O$1:$AA$52, 9,FALSE )</f>
        <v>1.1029249999999999E-2</v>
      </c>
      <c r="L456" s="29">
        <f>VLOOKUP(VLOOKUP($B456, BTS!$E$2:$F$60, 2, FALSE), Transpose_Avg_cred_dw!$O$1:$AA$52, 10,FALSE )</f>
        <v>6.5762500000000005E-3</v>
      </c>
      <c r="M456" s="29">
        <f>VLOOKUP(VLOOKUP($B456, BTS!$E$2:$F$60, 2, FALSE), Transpose_Avg_cred_dw!$O$1:$AA$52, 11,FALSE )</f>
        <v>5.5145000000000003E-3</v>
      </c>
      <c r="N456" s="29">
        <f>VLOOKUP(VLOOKUP($B456, BTS!$E$2:$F$60, 2, FALSE), Transpose_Avg_cred_dw!$O$1:$AA$52, 12,FALSE )</f>
        <v>1.0127249999999997E-2</v>
      </c>
      <c r="O456" s="111">
        <f>VLOOKUP(VLOOKUP($B456, BTS!$E$2:$F$60, 2, FALSE), Transpose_Avg_cred_dw!$O$1:$AA$52, 13,FALSE )</f>
        <v>1.4683749999999999E-2</v>
      </c>
    </row>
    <row r="457" spans="2:15" ht="15.75" hidden="1" outlineLevel="1" thickBot="1" x14ac:dyDescent="0.3">
      <c r="B457" s="30" t="s">
        <v>154</v>
      </c>
      <c r="C457" s="28">
        <f>VLOOKUP(VLOOKUP($B457,VName,2,FALSE), Regression_cred_dw!$J$7:$K$50, 2,FALSE)</f>
        <v>17.66</v>
      </c>
      <c r="D457" s="29">
        <f>VLOOKUP(VLOOKUP($B457, BTS!$E$2:$F$60, 2, FALSE), Transpose_Avg_cred_dw!$O$1:$AA$52, 2,FALSE )</f>
        <v>3.3658250000000001E-2</v>
      </c>
      <c r="E457" s="29">
        <f>VLOOKUP(VLOOKUP($B457, BTS!$E$2:$F$60, 2, FALSE), Transpose_Avg_cred_dw!$O$1:$AA$52, 3,FALSE )</f>
        <v>2.9975000000000005E-2</v>
      </c>
      <c r="F457" s="29">
        <f>VLOOKUP(VLOOKUP($B457, BTS!$E$2:$F$60, 2, FALSE), Transpose_Avg_cred_dw!$O$1:$AA$52, 4,FALSE )</f>
        <v>4.3834249999999998E-2</v>
      </c>
      <c r="G457" s="29">
        <f>VLOOKUP(VLOOKUP($B457, BTS!$E$2:$F$60, 2, FALSE), Transpose_Avg_cred_dw!$O$1:$AA$52, 5,FALSE )</f>
        <v>3.2299749999999995E-2</v>
      </c>
      <c r="H457" s="29">
        <f>VLOOKUP(VLOOKUP($B457, BTS!$E$2:$F$60, 2, FALSE), Transpose_Avg_cred_dw!$O$1:$AA$52, 6,FALSE )</f>
        <v>6.6449750000000002E-2</v>
      </c>
      <c r="I457" s="29">
        <f>VLOOKUP(VLOOKUP($B457, BTS!$E$2:$F$60, 2, FALSE), Transpose_Avg_cred_dw!$O$1:$AA$52, 7,FALSE )</f>
        <v>3.7172499999999997E-2</v>
      </c>
      <c r="J457" s="29">
        <f>VLOOKUP(VLOOKUP($B457, BTS!$E$2:$F$60, 2, FALSE), Transpose_Avg_cred_dw!$O$1:$AA$52, 8,FALSE )</f>
        <v>3.6638749999999998E-2</v>
      </c>
      <c r="K457" s="29">
        <f>VLOOKUP(VLOOKUP($B457, BTS!$E$2:$F$60, 2, FALSE), Transpose_Avg_cred_dw!$O$1:$AA$52, 9,FALSE )</f>
        <v>3.3604000000000002E-2</v>
      </c>
      <c r="L457" s="29">
        <f>VLOOKUP(VLOOKUP($B457, BTS!$E$2:$F$60, 2, FALSE), Transpose_Avg_cred_dw!$O$1:$AA$52, 10,FALSE )</f>
        <v>2.6475999999999996E-2</v>
      </c>
      <c r="M457" s="29">
        <f>VLOOKUP(VLOOKUP($B457, BTS!$E$2:$F$60, 2, FALSE), Transpose_Avg_cred_dw!$O$1:$AA$52, 11,FALSE )</f>
        <v>4.0666999999999995E-2</v>
      </c>
      <c r="N457" s="29">
        <f>VLOOKUP(VLOOKUP($B457, BTS!$E$2:$F$60, 2, FALSE), Transpose_Avg_cred_dw!$O$1:$AA$52, 12,FALSE )</f>
        <v>3.1956000000000005E-2</v>
      </c>
      <c r="O457" s="111">
        <f>VLOOKUP(VLOOKUP($B457, BTS!$E$2:$F$60, 2, FALSE), Transpose_Avg_cred_dw!$O$1:$AA$52, 13,FALSE )</f>
        <v>6.1417000000000006E-2</v>
      </c>
    </row>
    <row r="458" spans="2:15" ht="15.75" hidden="1" outlineLevel="1" thickBot="1" x14ac:dyDescent="0.3">
      <c r="B458" s="30" t="s">
        <v>155</v>
      </c>
      <c r="C458" s="28">
        <f>VLOOKUP(VLOOKUP($B458,VName,2,FALSE), Regression_cred_dw!$J$7:$K$50, 2,FALSE)</f>
        <v>9.8239999999999998</v>
      </c>
      <c r="D458" s="29">
        <f>VLOOKUP(VLOOKUP($B458, BTS!$E$2:$F$60, 2, FALSE), Transpose_Avg_cred_dw!$O$1:$AA$52, 2,FALSE )</f>
        <v>8.8538000000000006E-2</v>
      </c>
      <c r="E458" s="29">
        <f>VLOOKUP(VLOOKUP($B458, BTS!$E$2:$F$60, 2, FALSE), Transpose_Avg_cred_dw!$O$1:$AA$52, 3,FALSE )</f>
        <v>8.1332249999999995E-2</v>
      </c>
      <c r="F458" s="29">
        <f>VLOOKUP(VLOOKUP($B458, BTS!$E$2:$F$60, 2, FALSE), Transpose_Avg_cred_dw!$O$1:$AA$52, 4,FALSE )</f>
        <v>8.3190999999999987E-2</v>
      </c>
      <c r="G458" s="29">
        <f>VLOOKUP(VLOOKUP($B458, BTS!$E$2:$F$60, 2, FALSE), Transpose_Avg_cred_dw!$O$1:$AA$52, 5,FALSE )</f>
        <v>6.2223249999999994E-2</v>
      </c>
      <c r="H458" s="29">
        <f>VLOOKUP(VLOOKUP($B458, BTS!$E$2:$F$60, 2, FALSE), Transpose_Avg_cred_dw!$O$1:$AA$52, 6,FALSE )</f>
        <v>0.13081225000000002</v>
      </c>
      <c r="I458" s="29">
        <f>VLOOKUP(VLOOKUP($B458, BTS!$E$2:$F$60, 2, FALSE), Transpose_Avg_cred_dw!$O$1:$AA$52, 7,FALSE )</f>
        <v>7.4361500000000011E-2</v>
      </c>
      <c r="J458" s="29">
        <f>VLOOKUP(VLOOKUP($B458, BTS!$E$2:$F$60, 2, FALSE), Transpose_Avg_cred_dw!$O$1:$AA$52, 8,FALSE )</f>
        <v>5.7516999999999992E-2</v>
      </c>
      <c r="K458" s="29">
        <f>VLOOKUP(VLOOKUP($B458, BTS!$E$2:$F$60, 2, FALSE), Transpose_Avg_cred_dw!$O$1:$AA$52, 9,FALSE )</f>
        <v>7.6304750000000005E-2</v>
      </c>
      <c r="L458" s="29">
        <f>VLOOKUP(VLOOKUP($B458, BTS!$E$2:$F$60, 2, FALSE), Transpose_Avg_cred_dw!$O$1:$AA$52, 10,FALSE )</f>
        <v>8.7634749999999983E-2</v>
      </c>
      <c r="M458" s="29">
        <f>VLOOKUP(VLOOKUP($B458, BTS!$E$2:$F$60, 2, FALSE), Transpose_Avg_cred_dw!$O$1:$AA$52, 11,FALSE )</f>
        <v>7.6991749999999998E-2</v>
      </c>
      <c r="N458" s="29">
        <f>VLOOKUP(VLOOKUP($B458, BTS!$E$2:$F$60, 2, FALSE), Transpose_Avg_cred_dw!$O$1:$AA$52, 12,FALSE )</f>
        <v>9.9497500000000003E-2</v>
      </c>
      <c r="O458" s="111">
        <f>VLOOKUP(VLOOKUP($B458, BTS!$E$2:$F$60, 2, FALSE), Transpose_Avg_cred_dw!$O$1:$AA$52, 13,FALSE )</f>
        <v>0.17818549999999994</v>
      </c>
    </row>
    <row r="459" spans="2:15" ht="15.75" hidden="1" outlineLevel="1" thickBot="1" x14ac:dyDescent="0.3">
      <c r="B459" s="30" t="s">
        <v>156</v>
      </c>
      <c r="C459" s="28">
        <f>VLOOKUP(VLOOKUP($B459,VName,2,FALSE), Regression_cred_dw!$J$7:$K$50, 2,FALSE)</f>
        <v>13.77</v>
      </c>
      <c r="D459" s="29">
        <f>VLOOKUP(VLOOKUP($B459, BTS!$E$2:$F$60, 2, FALSE), Transpose_Avg_cred_dw!$O$1:$AA$52, 2,FALSE )</f>
        <v>0.23938975000000001</v>
      </c>
      <c r="E459" s="29">
        <f>VLOOKUP(VLOOKUP($B459, BTS!$E$2:$F$60, 2, FALSE), Transpose_Avg_cred_dw!$O$1:$AA$52, 3,FALSE )</f>
        <v>0.19932699999999998</v>
      </c>
      <c r="F459" s="29">
        <f>VLOOKUP(VLOOKUP($B459, BTS!$E$2:$F$60, 2, FALSE), Transpose_Avg_cred_dw!$O$1:$AA$52, 4,FALSE )</f>
        <v>0.22577700000000001</v>
      </c>
      <c r="G459" s="29">
        <f>VLOOKUP(VLOOKUP($B459, BTS!$E$2:$F$60, 2, FALSE), Transpose_Avg_cred_dw!$O$1:$AA$52, 5,FALSE )</f>
        <v>0.24602275000000001</v>
      </c>
      <c r="H459" s="29">
        <f>VLOOKUP(VLOOKUP($B459, BTS!$E$2:$F$60, 2, FALSE), Transpose_Avg_cred_dw!$O$1:$AA$52, 6,FALSE )</f>
        <v>0.19053750000000003</v>
      </c>
      <c r="I459" s="29">
        <f>VLOOKUP(VLOOKUP($B459, BTS!$E$2:$F$60, 2, FALSE), Transpose_Avg_cred_dw!$O$1:$AA$52, 7,FALSE )</f>
        <v>0.29740974999999997</v>
      </c>
      <c r="J459" s="29">
        <f>VLOOKUP(VLOOKUP($B459, BTS!$E$2:$F$60, 2, FALSE), Transpose_Avg_cred_dw!$O$1:$AA$52, 8,FALSE )</f>
        <v>0.27215075</v>
      </c>
      <c r="K459" s="29">
        <f>VLOOKUP(VLOOKUP($B459, BTS!$E$2:$F$60, 2, FALSE), Transpose_Avg_cred_dw!$O$1:$AA$52, 9,FALSE )</f>
        <v>0.28342975000000004</v>
      </c>
      <c r="L459" s="29">
        <f>VLOOKUP(VLOOKUP($B459, BTS!$E$2:$F$60, 2, FALSE), Transpose_Avg_cred_dw!$O$1:$AA$52, 10,FALSE )</f>
        <v>0.18465075</v>
      </c>
      <c r="M459" s="29">
        <f>VLOOKUP(VLOOKUP($B459, BTS!$E$2:$F$60, 2, FALSE), Transpose_Avg_cred_dw!$O$1:$AA$52, 11,FALSE )</f>
        <v>0.208069</v>
      </c>
      <c r="N459" s="29">
        <f>VLOOKUP(VLOOKUP($B459, BTS!$E$2:$F$60, 2, FALSE), Transpose_Avg_cred_dw!$O$1:$AA$52, 12,FALSE )</f>
        <v>0.22614525000000002</v>
      </c>
      <c r="O459" s="111">
        <f>VLOOKUP(VLOOKUP($B459, BTS!$E$2:$F$60, 2, FALSE), Transpose_Avg_cred_dw!$O$1:$AA$52, 13,FALSE )</f>
        <v>0.24291225000000005</v>
      </c>
    </row>
    <row r="460" spans="2:15" ht="15.75" hidden="1" outlineLevel="1" thickBot="1" x14ac:dyDescent="0.3">
      <c r="B460" s="30" t="s">
        <v>157</v>
      </c>
      <c r="C460" s="28">
        <f>VLOOKUP(VLOOKUP($B460,VName,2,FALSE), Regression_cred_dw!$J$7:$K$50, 2,FALSE)</f>
        <v>4.58</v>
      </c>
      <c r="D460" s="29">
        <f>VLOOKUP(VLOOKUP($B460, BTS!$E$2:$F$60, 2, FALSE), Transpose_Avg_cred_dw!$O$1:$AA$52, 2,FALSE )</f>
        <v>0.12085850000000001</v>
      </c>
      <c r="E460" s="29">
        <f>VLOOKUP(VLOOKUP($B460, BTS!$E$2:$F$60, 2, FALSE), Transpose_Avg_cred_dw!$O$1:$AA$52, 3,FALSE )</f>
        <v>7.4851000000000015E-2</v>
      </c>
      <c r="F460" s="29">
        <f>VLOOKUP(VLOOKUP($B460, BTS!$E$2:$F$60, 2, FALSE), Transpose_Avg_cred_dw!$O$1:$AA$52, 4,FALSE )</f>
        <v>8.9309750000000007E-2</v>
      </c>
      <c r="G460" s="29">
        <f>VLOOKUP(VLOOKUP($B460, BTS!$E$2:$F$60, 2, FALSE), Transpose_Avg_cred_dw!$O$1:$AA$52, 5,FALSE )</f>
        <v>9.9341500000000013E-2</v>
      </c>
      <c r="H460" s="29">
        <f>VLOOKUP(VLOOKUP($B460, BTS!$E$2:$F$60, 2, FALSE), Transpose_Avg_cred_dw!$O$1:$AA$52, 6,FALSE )</f>
        <v>0.11240725000000004</v>
      </c>
      <c r="I460" s="29">
        <f>VLOOKUP(VLOOKUP($B460, BTS!$E$2:$F$60, 2, FALSE), Transpose_Avg_cred_dw!$O$1:$AA$52, 7,FALSE )</f>
        <v>0.10076025000000001</v>
      </c>
      <c r="J460" s="29">
        <f>VLOOKUP(VLOOKUP($B460, BTS!$E$2:$F$60, 2, FALSE), Transpose_Avg_cred_dw!$O$1:$AA$52, 8,FALSE )</f>
        <v>0.10634974999999999</v>
      </c>
      <c r="K460" s="29">
        <f>VLOOKUP(VLOOKUP($B460, BTS!$E$2:$F$60, 2, FALSE), Transpose_Avg_cred_dw!$O$1:$AA$52, 9,FALSE )</f>
        <v>0.11599625000000001</v>
      </c>
      <c r="L460" s="29">
        <f>VLOOKUP(VLOOKUP($B460, BTS!$E$2:$F$60, 2, FALSE), Transpose_Avg_cred_dw!$O$1:$AA$52, 10,FALSE )</f>
        <v>9.5091499999999995E-2</v>
      </c>
      <c r="M460" s="29">
        <f>VLOOKUP(VLOOKUP($B460, BTS!$E$2:$F$60, 2, FALSE), Transpose_Avg_cred_dw!$O$1:$AA$52, 11,FALSE )</f>
        <v>0.11319024999999999</v>
      </c>
      <c r="N460" s="29">
        <f>VLOOKUP(VLOOKUP($B460, BTS!$E$2:$F$60, 2, FALSE), Transpose_Avg_cred_dw!$O$1:$AA$52, 12,FALSE )</f>
        <v>9.1916749999999992E-2</v>
      </c>
      <c r="O460" s="111">
        <f>VLOOKUP(VLOOKUP($B460, BTS!$E$2:$F$60, 2, FALSE), Transpose_Avg_cred_dw!$O$1:$AA$52, 13,FALSE )</f>
        <v>8.1829499999999999E-2</v>
      </c>
    </row>
    <row r="461" spans="2:15" ht="15.75" hidden="1" outlineLevel="1" thickBot="1" x14ac:dyDescent="0.3">
      <c r="B461" s="30" t="s">
        <v>158</v>
      </c>
      <c r="C461" s="28">
        <f>VLOOKUP(VLOOKUP($B461,VName,2,FALSE), Regression_cred_dw!$J$7:$K$50, 2,FALSE)</f>
        <v>19.32</v>
      </c>
      <c r="D461" s="29">
        <f>VLOOKUP(VLOOKUP($B461, BTS!$E$2:$F$60, 2, FALSE), Transpose_Avg_cred_dw!$O$1:$AA$52, 2,FALSE )</f>
        <v>3.612025E-2</v>
      </c>
      <c r="E461" s="29">
        <f>VLOOKUP(VLOOKUP($B461, BTS!$E$2:$F$60, 2, FALSE), Transpose_Avg_cred_dw!$O$1:$AA$52, 3,FALSE )</f>
        <v>2.5002250000000004E-2</v>
      </c>
      <c r="F461" s="29">
        <f>VLOOKUP(VLOOKUP($B461, BTS!$E$2:$F$60, 2, FALSE), Transpose_Avg_cred_dw!$O$1:$AA$52, 4,FALSE )</f>
        <v>2.9457999999999998E-2</v>
      </c>
      <c r="G461" s="29">
        <f>VLOOKUP(VLOOKUP($B461, BTS!$E$2:$F$60, 2, FALSE), Transpose_Avg_cred_dw!$O$1:$AA$52, 5,FALSE )</f>
        <v>2.6723750000000001E-2</v>
      </c>
      <c r="H461" s="29">
        <f>VLOOKUP(VLOOKUP($B461, BTS!$E$2:$F$60, 2, FALSE), Transpose_Avg_cred_dw!$O$1:$AA$52, 6,FALSE )</f>
        <v>2.6696500000000001E-2</v>
      </c>
      <c r="I461" s="29">
        <f>VLOOKUP(VLOOKUP($B461, BTS!$E$2:$F$60, 2, FALSE), Transpose_Avg_cred_dw!$O$1:$AA$52, 7,FALSE )</f>
        <v>2.6220500000000001E-2</v>
      </c>
      <c r="J461" s="29">
        <f>VLOOKUP(VLOOKUP($B461, BTS!$E$2:$F$60, 2, FALSE), Transpose_Avg_cred_dw!$O$1:$AA$52, 8,FALSE )</f>
        <v>2.6315249999999998E-2</v>
      </c>
      <c r="K461" s="29">
        <f>VLOOKUP(VLOOKUP($B461, BTS!$E$2:$F$60, 2, FALSE), Transpose_Avg_cred_dw!$O$1:$AA$52, 9,FALSE )</f>
        <v>2.4347000000000001E-2</v>
      </c>
      <c r="L461" s="29">
        <f>VLOOKUP(VLOOKUP($B461, BTS!$E$2:$F$60, 2, FALSE), Transpose_Avg_cred_dw!$O$1:$AA$52, 10,FALSE )</f>
        <v>1.9802749999999997E-2</v>
      </c>
      <c r="M461" s="29">
        <f>VLOOKUP(VLOOKUP($B461, BTS!$E$2:$F$60, 2, FALSE), Transpose_Avg_cred_dw!$O$1:$AA$52, 11,FALSE )</f>
        <v>2.2812250000000003E-2</v>
      </c>
      <c r="N461" s="29">
        <f>VLOOKUP(VLOOKUP($B461, BTS!$E$2:$F$60, 2, FALSE), Transpose_Avg_cred_dw!$O$1:$AA$52, 12,FALSE )</f>
        <v>2.8008750000000002E-2</v>
      </c>
      <c r="O461" s="111">
        <f>VLOOKUP(VLOOKUP($B461, BTS!$E$2:$F$60, 2, FALSE), Transpose_Avg_cred_dw!$O$1:$AA$52, 13,FALSE )</f>
        <v>3.1417500000000001E-2</v>
      </c>
    </row>
    <row r="462" spans="2:15" ht="15.75" hidden="1" outlineLevel="1" thickBot="1" x14ac:dyDescent="0.3">
      <c r="B462" s="56" t="s">
        <v>159</v>
      </c>
      <c r="C462" s="28">
        <f>VLOOKUP(VLOOKUP($B462,VName,2,FALSE), Regression_cred_dw!$J$7:$K$50, 2,FALSE)</f>
        <v>5.2439999999999998</v>
      </c>
      <c r="D462" s="29">
        <f>VLOOKUP(VLOOKUP($B462, BTS!$E$2:$F$60, 2, FALSE), Transpose_Avg_cred_dw!$O$1:$AA$52, 2,FALSE )</f>
        <v>0.21667924999999999</v>
      </c>
      <c r="E462" s="29">
        <f>VLOOKUP(VLOOKUP($B462, BTS!$E$2:$F$60, 2, FALSE), Transpose_Avg_cred_dw!$O$1:$AA$52, 3,FALSE )</f>
        <v>0.16783675000000003</v>
      </c>
      <c r="F462" s="29">
        <f>VLOOKUP(VLOOKUP($B462, BTS!$E$2:$F$60, 2, FALSE), Transpose_Avg_cred_dw!$O$1:$AA$52, 4,FALSE )</f>
        <v>0.20067750000000001</v>
      </c>
      <c r="G462" s="29">
        <f>VLOOKUP(VLOOKUP($B462, BTS!$E$2:$F$60, 2, FALSE), Transpose_Avg_cred_dw!$O$1:$AA$52, 5,FALSE )</f>
        <v>0.16894324999999999</v>
      </c>
      <c r="H462" s="29">
        <f>VLOOKUP(VLOOKUP($B462, BTS!$E$2:$F$60, 2, FALSE), Transpose_Avg_cred_dw!$O$1:$AA$52, 6,FALSE )</f>
        <v>0.27542525000000007</v>
      </c>
      <c r="I462" s="29">
        <f>VLOOKUP(VLOOKUP($B462, BTS!$E$2:$F$60, 2, FALSE), Transpose_Avg_cred_dw!$O$1:$AA$52, 7,FALSE )</f>
        <v>0.18573025000000001</v>
      </c>
      <c r="J462" s="29">
        <f>VLOOKUP(VLOOKUP($B462, BTS!$E$2:$F$60, 2, FALSE), Transpose_Avg_cred_dw!$O$1:$AA$52, 8,FALSE )</f>
        <v>0.21021325000000002</v>
      </c>
      <c r="K462" s="29">
        <f>VLOOKUP(VLOOKUP($B462, BTS!$E$2:$F$60, 2, FALSE), Transpose_Avg_cred_dw!$O$1:$AA$52, 9,FALSE )</f>
        <v>0.15693474999999998</v>
      </c>
      <c r="L462" s="29">
        <f>VLOOKUP(VLOOKUP($B462, BTS!$E$2:$F$60, 2, FALSE), Transpose_Avg_cred_dw!$O$1:$AA$52, 10,FALSE )</f>
        <v>0.19456925</v>
      </c>
      <c r="M462" s="29">
        <f>VLOOKUP(VLOOKUP($B462, BTS!$E$2:$F$60, 2, FALSE), Transpose_Avg_cred_dw!$O$1:$AA$52, 11,FALSE )</f>
        <v>0.25366050000000001</v>
      </c>
      <c r="N462" s="29">
        <f>VLOOKUP(VLOOKUP($B462, BTS!$E$2:$F$60, 2, FALSE), Transpose_Avg_cred_dw!$O$1:$AA$52, 12,FALSE )</f>
        <v>0.20323475000000002</v>
      </c>
      <c r="O462" s="111">
        <f>VLOOKUP(VLOOKUP($B462, BTS!$E$2:$F$60, 2, FALSE), Transpose_Avg_cred_dw!$O$1:$AA$52, 13,FALSE )</f>
        <v>0.19705775000000003</v>
      </c>
    </row>
    <row r="463" spans="2:15" ht="15.75" hidden="1" outlineLevel="1" thickBot="1" x14ac:dyDescent="0.3">
      <c r="B463" s="33" t="s">
        <v>160</v>
      </c>
      <c r="C463" s="28">
        <f>VLOOKUP(VLOOKUP($B463,VName,2,FALSE), Regression_cred_dw!$J$7:$K$50, 2,FALSE)</f>
        <v>18.02</v>
      </c>
      <c r="D463" s="29">
        <f>VLOOKUP(VLOOKUP($B463, BTS!$E$2:$F$60, 2, FALSE), Transpose_Avg_cred_dw!$O$1:$AA$52, 2,FALSE )</f>
        <v>4.7057000000000002E-2</v>
      </c>
      <c r="E463" s="29">
        <f>VLOOKUP(VLOOKUP($B463, BTS!$E$2:$F$60, 2, FALSE), Transpose_Avg_cred_dw!$O$1:$AA$52, 3,FALSE )</f>
        <v>2.7738000000000006E-2</v>
      </c>
      <c r="F463" s="29">
        <f>VLOOKUP(VLOOKUP($B463, BTS!$E$2:$F$60, 2, FALSE), Transpose_Avg_cred_dw!$O$1:$AA$52, 4,FALSE )</f>
        <v>3.2813750000000003E-2</v>
      </c>
      <c r="G463" s="29">
        <f>VLOOKUP(VLOOKUP($B463, BTS!$E$2:$F$60, 2, FALSE), Transpose_Avg_cred_dw!$O$1:$AA$52, 5,FALSE )</f>
        <v>4.6643249999999997E-2</v>
      </c>
      <c r="H463" s="29">
        <f>VLOOKUP(VLOOKUP($B463, BTS!$E$2:$F$60, 2, FALSE), Transpose_Avg_cred_dw!$O$1:$AA$52, 6,FALSE )</f>
        <v>3.7461500000000002E-2</v>
      </c>
      <c r="I463" s="29">
        <f>VLOOKUP(VLOOKUP($B463, BTS!$E$2:$F$60, 2, FALSE), Transpose_Avg_cred_dw!$O$1:$AA$52, 7,FALSE )</f>
        <v>4.5846499999999998E-2</v>
      </c>
      <c r="J463" s="29">
        <f>VLOOKUP(VLOOKUP($B463, BTS!$E$2:$F$60, 2, FALSE), Transpose_Avg_cred_dw!$O$1:$AA$52, 8,FALSE )</f>
        <v>7.3419749999999992E-2</v>
      </c>
      <c r="K463" s="29">
        <f>VLOOKUP(VLOOKUP($B463, BTS!$E$2:$F$60, 2, FALSE), Transpose_Avg_cred_dw!$O$1:$AA$52, 9,FALSE )</f>
        <v>8.0860500000000002E-2</v>
      </c>
      <c r="L463" s="29">
        <f>VLOOKUP(VLOOKUP($B463, BTS!$E$2:$F$60, 2, FALSE), Transpose_Avg_cred_dw!$O$1:$AA$52, 10,FALSE )</f>
        <v>4.1879E-2</v>
      </c>
      <c r="M463" s="29">
        <f>VLOOKUP(VLOOKUP($B463, BTS!$E$2:$F$60, 2, FALSE), Transpose_Avg_cred_dw!$O$1:$AA$52, 11,FALSE )</f>
        <v>5.0810749999999995E-2</v>
      </c>
      <c r="N463" s="29">
        <f>VLOOKUP(VLOOKUP($B463, BTS!$E$2:$F$60, 2, FALSE), Transpose_Avg_cred_dw!$O$1:$AA$52, 12,FALSE )</f>
        <v>3.4887000000000008E-2</v>
      </c>
      <c r="O463" s="111">
        <f>VLOOKUP(VLOOKUP($B463, BTS!$E$2:$F$60, 2, FALSE), Transpose_Avg_cred_dw!$O$1:$AA$52, 13,FALSE )</f>
        <v>5.0341999999999998E-2</v>
      </c>
    </row>
    <row r="464" spans="2:15" ht="15.75" hidden="1" outlineLevel="1" thickBot="1" x14ac:dyDescent="0.3">
      <c r="B464" s="57" t="s">
        <v>161</v>
      </c>
      <c r="C464" s="28">
        <f>VLOOKUP(VLOOKUP($B464,VName,2,FALSE), Regression_cred_dw!$J$7:$K$50, 2,FALSE)</f>
        <v>-2.9950000000000001</v>
      </c>
      <c r="D464" s="29">
        <f>VLOOKUP(VLOOKUP($B464, BTS!$E$2:$F$60, 2, FALSE), Transpose_Avg_cred_dw!$O$1:$AA$52, 2,FALSE )</f>
        <v>5.5066749999999991E-2</v>
      </c>
      <c r="E464" s="29">
        <f>VLOOKUP(VLOOKUP($B464, BTS!$E$2:$F$60, 2, FALSE), Transpose_Avg_cred_dw!$O$1:$AA$52, 3,FALSE )</f>
        <v>3.3461749999999998E-2</v>
      </c>
      <c r="F464" s="29">
        <f>VLOOKUP(VLOOKUP($B464, BTS!$E$2:$F$60, 2, FALSE), Transpose_Avg_cred_dw!$O$1:$AA$52, 4,FALSE )</f>
        <v>3.3314999999999997E-2</v>
      </c>
      <c r="G464" s="29">
        <f>VLOOKUP(VLOOKUP($B464, BTS!$E$2:$F$60, 2, FALSE), Transpose_Avg_cred_dw!$O$1:$AA$52, 5,FALSE )</f>
        <v>3.6889249999999991E-2</v>
      </c>
      <c r="H464" s="29">
        <f>VLOOKUP(VLOOKUP($B464, BTS!$E$2:$F$60, 2, FALSE), Transpose_Avg_cred_dw!$O$1:$AA$52, 6,FALSE )</f>
        <v>2.7630000000000002E-2</v>
      </c>
      <c r="I464" s="29">
        <f>VLOOKUP(VLOOKUP($B464, BTS!$E$2:$F$60, 2, FALSE), Transpose_Avg_cred_dw!$O$1:$AA$52, 7,FALSE )</f>
        <v>3.7145999999999998E-2</v>
      </c>
      <c r="J464" s="29">
        <f>VLOOKUP(VLOOKUP($B464, BTS!$E$2:$F$60, 2, FALSE), Transpose_Avg_cred_dw!$O$1:$AA$52, 8,FALSE )</f>
        <v>4.0722249999999995E-2</v>
      </c>
      <c r="K464" s="29">
        <f>VLOOKUP(VLOOKUP($B464, BTS!$E$2:$F$60, 2, FALSE), Transpose_Avg_cred_dw!$O$1:$AA$52, 9,FALSE )</f>
        <v>3.302625E-2</v>
      </c>
      <c r="L464" s="29">
        <f>VLOOKUP(VLOOKUP($B464, BTS!$E$2:$F$60, 2, FALSE), Transpose_Avg_cred_dw!$O$1:$AA$52, 10,FALSE )</f>
        <v>3.1023499999999999E-2</v>
      </c>
      <c r="M464" s="29">
        <f>VLOOKUP(VLOOKUP($B464, BTS!$E$2:$F$60, 2, FALSE), Transpose_Avg_cred_dw!$O$1:$AA$52, 11,FALSE )</f>
        <v>3.2326500000000001E-2</v>
      </c>
      <c r="N464" s="29">
        <f>VLOOKUP(VLOOKUP($B464, BTS!$E$2:$F$60, 2, FALSE), Transpose_Avg_cred_dw!$O$1:$AA$52, 12,FALSE )</f>
        <v>3.2834250000000009E-2</v>
      </c>
      <c r="O464" s="111">
        <f>VLOOKUP(VLOOKUP($B464, BTS!$E$2:$F$60, 2, FALSE), Transpose_Avg_cred_dw!$O$1:$AA$52, 13,FALSE )</f>
        <v>4.5481749999999994E-2</v>
      </c>
    </row>
    <row r="465" spans="1:15" hidden="1" outlineLevel="1" x14ac:dyDescent="0.25">
      <c r="B465" s="34" t="s">
        <v>163</v>
      </c>
      <c r="C465" s="35"/>
      <c r="D465" s="93">
        <f>VLOOKUP(INDEX(BTS!$A$3:$A$14, MATCH(D$11, BTS!$C$3:$C$14, 0), 1)&amp;".region", Regression_cred_dw!$J$51:$K$63, 2,FALSE )</f>
        <v>-11.52</v>
      </c>
      <c r="E465" s="93">
        <f>VLOOKUP(INDEX(BTS!$A$3:$A$14, MATCH(E$11, BTS!$C$3:$C$14, 0), 1)&amp;".region", Regression_cred_dw!$J$51:$K$63, 2,FALSE )</f>
        <v>-11.622</v>
      </c>
      <c r="F465" s="93">
        <f>VLOOKUP(INDEX(BTS!$A$3:$A$14, MATCH(F$11, BTS!$C$3:$C$14, 0), 1)&amp;".region", Regression_cred_dw!$J$51:$K$63, 2,FALSE )</f>
        <v>-11.289</v>
      </c>
      <c r="G465" s="93">
        <f>VLOOKUP(INDEX(BTS!$A$3:$A$14, MATCH(G$11, BTS!$C$3:$C$14, 0), 1)&amp;".region", Regression_cred_dw!$J$51:$K$63, 2,FALSE )</f>
        <v>-11.395</v>
      </c>
      <c r="H465" s="93">
        <f>VLOOKUP(INDEX(BTS!$A$3:$A$14, MATCH(H$11, BTS!$C$3:$C$14, 0), 1)&amp;".region", Regression_cred_dw!$J$51:$K$63, 2,FALSE )</f>
        <v>-10.831</v>
      </c>
      <c r="I465" s="93">
        <f>VLOOKUP(INDEX(BTS!$A$3:$A$14, MATCH(I$11, BTS!$C$3:$C$14, 0), 1)&amp;".region", Regression_cred_dw!$J$51:$K$63, 2,FALSE )</f>
        <v>-11.5627</v>
      </c>
      <c r="J465" s="93">
        <f>VLOOKUP(INDEX(BTS!$A$3:$A$14, MATCH(J$11, BTS!$C$3:$C$14, 0), 1)&amp;".region", Regression_cred_dw!$J$51:$K$63, 2,FALSE )</f>
        <v>-11.272</v>
      </c>
      <c r="K465" s="93">
        <f>VLOOKUP(INDEX(BTS!$A$3:$A$14, MATCH(K$11, BTS!$C$3:$C$14, 0), 1)&amp;".region", Regression_cred_dw!$J$51:$K$63, 2,FALSE )</f>
        <v>-11.823</v>
      </c>
      <c r="L465" s="93">
        <f>VLOOKUP(INDEX(BTS!$A$3:$A$14, MATCH(L$11, BTS!$C$3:$C$14, 0), 1)&amp;".region", Regression_cred_dw!$J$51:$K$63, 2,FALSE )</f>
        <v>-10.927999999999999</v>
      </c>
      <c r="M465" s="93">
        <f>VLOOKUP(INDEX(BTS!$A$3:$A$14, MATCH(M$11, BTS!$C$3:$C$14, 0), 1)&amp;".region", Regression_cred_dw!$J$51:$K$63, 2,FALSE )</f>
        <v>-11.093</v>
      </c>
      <c r="N465" s="93">
        <f>VLOOKUP(INDEX(BTS!$A$3:$A$14, MATCH(N$11, BTS!$C$3:$C$14, 0), 1)&amp;".region", Regression_cred_dw!$J$51:$K$63, 2,FALSE )</f>
        <v>-11.081</v>
      </c>
      <c r="O465" s="93">
        <f>VLOOKUP(INDEX(BTS!$A$3:$A$14, MATCH(O$11, BTS!$C$3:$C$14, 0), 1)&amp;".region", Regression_cred_dw!$J$51:$K$63, 2,FALSE )</f>
        <v>-11.821</v>
      </c>
    </row>
    <row r="466" spans="1:15" ht="15.75" hidden="1" outlineLevel="1" thickBot="1" x14ac:dyDescent="0.3">
      <c r="B466" s="36" t="s">
        <v>221</v>
      </c>
      <c r="C466" s="37"/>
      <c r="D466" s="38">
        <f>D465 - AVERAGE($D$465:$O$465)</f>
        <v>-0.16685833333333377</v>
      </c>
      <c r="E466" s="38">
        <f t="shared" ref="E466:O466" si="18">E465 - AVERAGE($D$465:$O$465)</f>
        <v>-0.26885833333333409</v>
      </c>
      <c r="F466" s="38">
        <f t="shared" si="18"/>
        <v>6.4141666666666097E-2</v>
      </c>
      <c r="G466" s="38">
        <f t="shared" si="18"/>
        <v>-4.1858333333333775E-2</v>
      </c>
      <c r="H466" s="38">
        <f t="shared" si="18"/>
        <v>0.52214166666666628</v>
      </c>
      <c r="I466" s="38">
        <f t="shared" si="18"/>
        <v>-0.20955833333333374</v>
      </c>
      <c r="J466" s="38">
        <f t="shared" si="18"/>
        <v>8.1141666666665557E-2</v>
      </c>
      <c r="K466" s="38">
        <f t="shared" si="18"/>
        <v>-0.4698583333333346</v>
      </c>
      <c r="L466" s="38">
        <f t="shared" si="18"/>
        <v>0.42514166666666675</v>
      </c>
      <c r="M466" s="38">
        <f t="shared" si="18"/>
        <v>0.26014166666666583</v>
      </c>
      <c r="N466" s="38">
        <f t="shared" si="18"/>
        <v>0.27214166666666628</v>
      </c>
      <c r="O466" s="38">
        <f t="shared" si="18"/>
        <v>-0.46785833333333393</v>
      </c>
    </row>
    <row r="467" spans="1:15" ht="19.5" collapsed="1" thickBot="1" x14ac:dyDescent="0.3">
      <c r="B467" s="199" t="s">
        <v>182</v>
      </c>
      <c r="C467" s="200"/>
      <c r="D467" s="201"/>
      <c r="E467" s="200"/>
      <c r="F467" s="200"/>
      <c r="G467" s="200"/>
      <c r="H467" s="200"/>
      <c r="I467" s="200"/>
      <c r="J467" s="200"/>
      <c r="K467" s="200"/>
      <c r="L467" s="200"/>
      <c r="M467" s="200"/>
      <c r="N467" s="200"/>
      <c r="O467" s="202"/>
    </row>
    <row r="468" spans="1:15" ht="15.75" thickBot="1" x14ac:dyDescent="0.3"/>
    <row r="469" spans="1:15" ht="19.5" hidden="1" outlineLevel="1" thickBot="1" x14ac:dyDescent="0.3">
      <c r="A469" t="s">
        <v>225</v>
      </c>
      <c r="B469" s="199" t="s">
        <v>112</v>
      </c>
      <c r="C469" s="200"/>
      <c r="D469" s="201"/>
      <c r="E469" s="200"/>
      <c r="F469" s="200"/>
      <c r="G469" s="200"/>
      <c r="H469" s="200"/>
      <c r="I469" s="200"/>
      <c r="J469" s="200"/>
      <c r="K469" s="200"/>
      <c r="L469" s="200"/>
      <c r="M469" s="200"/>
      <c r="N469" s="200"/>
      <c r="O469" s="202"/>
    </row>
    <row r="470" spans="1:15" hidden="1" outlineLevel="1" x14ac:dyDescent="0.25">
      <c r="A470" t="s">
        <v>41</v>
      </c>
      <c r="B470" s="203" t="s">
        <v>219</v>
      </c>
      <c r="C470" s="204"/>
      <c r="D470" s="205">
        <v>2022</v>
      </c>
      <c r="E470" s="205">
        <v>2022</v>
      </c>
      <c r="F470" s="205">
        <v>2022</v>
      </c>
      <c r="G470" s="205">
        <v>2022</v>
      </c>
      <c r="H470" s="205">
        <v>2022</v>
      </c>
      <c r="I470" s="205">
        <v>2022</v>
      </c>
      <c r="J470" s="205">
        <v>2022</v>
      </c>
      <c r="K470" s="205">
        <v>2022</v>
      </c>
      <c r="L470" s="205">
        <v>2022</v>
      </c>
      <c r="M470" s="205">
        <v>2022</v>
      </c>
      <c r="N470" s="205">
        <v>2022</v>
      </c>
      <c r="O470" s="206">
        <v>2022</v>
      </c>
    </row>
    <row r="471" spans="1:15" hidden="1" outlineLevel="1" x14ac:dyDescent="0.25">
      <c r="B471" s="207" t="s">
        <v>220</v>
      </c>
      <c r="C471" s="208" t="s">
        <v>118</v>
      </c>
      <c r="D471" s="208" t="s">
        <v>87</v>
      </c>
      <c r="E471" s="208" t="s">
        <v>168</v>
      </c>
      <c r="F471" s="208" t="s">
        <v>77</v>
      </c>
      <c r="G471" s="208" t="s">
        <v>169</v>
      </c>
      <c r="H471" s="208" t="s">
        <v>170</v>
      </c>
      <c r="I471" s="208" t="s">
        <v>171</v>
      </c>
      <c r="J471" s="208" t="s">
        <v>172</v>
      </c>
      <c r="K471" s="208" t="s">
        <v>173</v>
      </c>
      <c r="L471" s="208" t="s">
        <v>174</v>
      </c>
      <c r="M471" s="208" t="s">
        <v>175</v>
      </c>
      <c r="N471" s="208" t="s">
        <v>176</v>
      </c>
      <c r="O471" s="208" t="s">
        <v>177</v>
      </c>
    </row>
    <row r="472" spans="1:15" hidden="1" outlineLevel="1" x14ac:dyDescent="0.25">
      <c r="B472" s="55" t="s">
        <v>119</v>
      </c>
      <c r="C472" s="28">
        <f>VLOOKUP(VLOOKUP($B472,VName,2,FALSE), Regression_msg_dw!$J$7:$K$50, 2,FALSE)</f>
        <v>-0.24199999999999999</v>
      </c>
      <c r="D472" s="29">
        <f>VLOOKUP(VLOOKUP($B472, BTS!$E$2:$F$60, 2, FALSE), Transpose_Avg_msg_dw!$O$1:$AA$52, 2,FALSE )</f>
        <v>0.56245970341715024</v>
      </c>
      <c r="E472" s="29">
        <f>VLOOKUP(VLOOKUP($B472, BTS!$E$2:$F$60, 2, FALSE), Transpose_Avg_msg_dw!$O$1:$AA$52, 3,FALSE )</f>
        <v>0.56314840587044535</v>
      </c>
      <c r="F472" s="29">
        <f>VLOOKUP(VLOOKUP($B472, BTS!$E$2:$F$60, 2, FALSE), Transpose_Avg_msg_dw!$O$1:$AA$52, 4,FALSE )</f>
        <v>0.43101373264416742</v>
      </c>
      <c r="G472" s="29">
        <f>VLOOKUP(VLOOKUP($B472, BTS!$E$2:$F$60, 2, FALSE), Transpose_Avg_msg_dw!$O$1:$AA$52, 5,FALSE )</f>
        <v>0.44808201058201053</v>
      </c>
      <c r="H472" s="29">
        <f>VLOOKUP(VLOOKUP($B472, BTS!$E$2:$F$60, 2, FALSE), Transpose_Avg_msg_dw!$O$1:$AA$52, 6,FALSE )</f>
        <v>0.55218750000000005</v>
      </c>
      <c r="I472" s="29">
        <f>VLOOKUP(VLOOKUP($B472, BTS!$E$2:$F$60, 2, FALSE), Transpose_Avg_msg_dw!$O$1:$AA$52, 7,FALSE )</f>
        <v>0.6350438596491228</v>
      </c>
      <c r="J472" s="29">
        <f>VLOOKUP(VLOOKUP($B472, BTS!$E$2:$F$60, 2, FALSE), Transpose_Avg_msg_dw!$O$1:$AA$52, 8,FALSE )</f>
        <v>0.58743212197159567</v>
      </c>
      <c r="K472" s="29">
        <f>VLOOKUP(VLOOKUP($B472, BTS!$E$2:$F$60, 2, FALSE), Transpose_Avg_msg_dw!$O$1:$AA$52, 9,FALSE )</f>
        <v>0.51141636141636138</v>
      </c>
      <c r="L472" s="29">
        <f>VLOOKUP(VLOOKUP($B472, BTS!$E$2:$F$60, 2, FALSE), Transpose_Avg_msg_dw!$O$1:$AA$52, 10,FALSE )</f>
        <v>0.53736888111888104</v>
      </c>
      <c r="M472" s="29">
        <f>VLOOKUP(VLOOKUP($B472, BTS!$E$2:$F$60, 2, FALSE), Transpose_Avg_msg_dw!$O$1:$AA$52, 11,FALSE )</f>
        <v>0.45833333333333337</v>
      </c>
      <c r="N472" s="29">
        <f>VLOOKUP(VLOOKUP($B472, BTS!$E$2:$F$60, 2, FALSE), Transpose_Avg_msg_dw!$O$1:$AA$52, 12,FALSE )</f>
        <v>0.39794047415998635</v>
      </c>
      <c r="O472" s="111">
        <f>VLOOKUP(VLOOKUP($B472, BTS!$E$2:$F$60, 2, FALSE), Transpose_Avg_msg_dw!$O$1:$AA$52, 13,FALSE )</f>
        <v>0.49025616698292218</v>
      </c>
    </row>
    <row r="473" spans="1:15" ht="15.75" hidden="1" outlineLevel="1" thickBot="1" x14ac:dyDescent="0.3">
      <c r="B473" s="31" t="s">
        <v>120</v>
      </c>
      <c r="C473" s="28">
        <f>VLOOKUP(VLOOKUP($B473,VName,2,FALSE), Regression_msg_dw!$J$7:$K$50, 2,FALSE)</f>
        <v>0.5</v>
      </c>
      <c r="D473" s="29">
        <f>VLOOKUP(VLOOKUP($B473, BTS!$E$2:$F$60, 2, FALSE), Transpose_Avg_msg_dw!$O$1:$AA$52, 2,FALSE )</f>
        <v>8.0620030088115191E-2</v>
      </c>
      <c r="E473" s="29">
        <f>VLOOKUP(VLOOKUP($B473, BTS!$E$2:$F$60, 2, FALSE), Transpose_Avg_msg_dw!$O$1:$AA$52, 3,FALSE )</f>
        <v>4.6504582771030138E-2</v>
      </c>
      <c r="F473" s="29">
        <f>VLOOKUP(VLOOKUP($B473, BTS!$E$2:$F$60, 2, FALSE), Transpose_Avg_msg_dw!$O$1:$AA$52, 4,FALSE )</f>
        <v>8.3729223674875841E-2</v>
      </c>
      <c r="G473" s="29">
        <f>VLOOKUP(VLOOKUP($B473, BTS!$E$2:$F$60, 2, FALSE), Transpose_Avg_msg_dw!$O$1:$AA$52, 5,FALSE )</f>
        <v>0</v>
      </c>
      <c r="H473" s="29">
        <f>VLOOKUP(VLOOKUP($B473, BTS!$E$2:$F$60, 2, FALSE), Transpose_Avg_msg_dw!$O$1:$AA$52, 6,FALSE )</f>
        <v>5.0624999999999996E-2</v>
      </c>
      <c r="I473" s="29">
        <f>VLOOKUP(VLOOKUP($B473, BTS!$E$2:$F$60, 2, FALSE), Transpose_Avg_msg_dw!$O$1:$AA$52, 7,FALSE )</f>
        <v>0.10881578947368421</v>
      </c>
      <c r="J473" s="29">
        <f>VLOOKUP(VLOOKUP($B473, BTS!$E$2:$F$60, 2, FALSE), Transpose_Avg_msg_dw!$O$1:$AA$52, 8,FALSE )</f>
        <v>6.0528926482873849E-2</v>
      </c>
      <c r="K473" s="29">
        <f>VLOOKUP(VLOOKUP($B473, BTS!$E$2:$F$60, 2, FALSE), Transpose_Avg_msg_dw!$O$1:$AA$52, 9,FALSE )</f>
        <v>4.2857142857142858E-2</v>
      </c>
      <c r="L473" s="29">
        <f>VLOOKUP(VLOOKUP($B473, BTS!$E$2:$F$60, 2, FALSE), Transpose_Avg_msg_dw!$O$1:$AA$52, 10,FALSE )</f>
        <v>5.3977272727272728E-2</v>
      </c>
      <c r="M473" s="29">
        <f>VLOOKUP(VLOOKUP($B473, BTS!$E$2:$F$60, 2, FALSE), Transpose_Avg_msg_dw!$O$1:$AA$52, 11,FALSE )</f>
        <v>0.10833333333333334</v>
      </c>
      <c r="N473" s="29">
        <f>VLOOKUP(VLOOKUP($B473, BTS!$E$2:$F$60, 2, FALSE), Transpose_Avg_msg_dw!$O$1:$AA$52, 12,FALSE )</f>
        <v>4.807692307692308E-3</v>
      </c>
      <c r="O473" s="111">
        <f>VLOOKUP(VLOOKUP($B473, BTS!$E$2:$F$60, 2, FALSE), Transpose_Avg_msg_dw!$O$1:$AA$52, 13,FALSE )</f>
        <v>4.0123339658444022E-2</v>
      </c>
    </row>
    <row r="474" spans="1:15" ht="15.75" hidden="1" outlineLevel="1" thickBot="1" x14ac:dyDescent="0.3">
      <c r="B474" s="31" t="s">
        <v>121</v>
      </c>
      <c r="C474" s="28">
        <f>VLOOKUP(VLOOKUP($B474,VName,2,FALSE), Regression_msg_dw!$J$7:$K$50, 2,FALSE)</f>
        <v>0.54500000000000004</v>
      </c>
      <c r="D474" s="29">
        <f>VLOOKUP(VLOOKUP($B474, BTS!$E$2:$F$60, 2, FALSE), Transpose_Avg_msg_dw!$O$1:$AA$52, 2,FALSE )</f>
        <v>0.63198474102729418</v>
      </c>
      <c r="E474" s="29">
        <f>VLOOKUP(VLOOKUP($B474, BTS!$E$2:$F$60, 2, FALSE), Transpose_Avg_msg_dw!$O$1:$AA$52, 3,FALSE )</f>
        <v>0.56529745838956369</v>
      </c>
      <c r="F474" s="29">
        <f>VLOOKUP(VLOOKUP($B474, BTS!$E$2:$F$60, 2, FALSE), Transpose_Avg_msg_dw!$O$1:$AA$52, 4,FALSE )</f>
        <v>0.42201276983885683</v>
      </c>
      <c r="G474" s="29">
        <f>VLOOKUP(VLOOKUP($B474, BTS!$E$2:$F$60, 2, FALSE), Transpose_Avg_msg_dw!$O$1:$AA$52, 5,FALSE )</f>
        <v>0.37328042328042332</v>
      </c>
      <c r="H474" s="29">
        <f>VLOOKUP(VLOOKUP($B474, BTS!$E$2:$F$60, 2, FALSE), Transpose_Avg_msg_dw!$O$1:$AA$52, 6,FALSE )</f>
        <v>0.45322916666666668</v>
      </c>
      <c r="I474" s="29">
        <f>VLOOKUP(VLOOKUP($B474, BTS!$E$2:$F$60, 2, FALSE), Transpose_Avg_msg_dw!$O$1:$AA$52, 7,FALSE )</f>
        <v>0.42359649122807019</v>
      </c>
      <c r="J474" s="29">
        <f>VLOOKUP(VLOOKUP($B474, BTS!$E$2:$F$60, 2, FALSE), Transpose_Avg_msg_dw!$O$1:$AA$52, 8,FALSE )</f>
        <v>0.32499216791979951</v>
      </c>
      <c r="K474" s="29">
        <f>VLOOKUP(VLOOKUP($B474, BTS!$E$2:$F$60, 2, FALSE), Transpose_Avg_msg_dw!$O$1:$AA$52, 9,FALSE )</f>
        <v>0.44078144078144077</v>
      </c>
      <c r="L474" s="29">
        <f>VLOOKUP(VLOOKUP($B474, BTS!$E$2:$F$60, 2, FALSE), Transpose_Avg_msg_dw!$O$1:$AA$52, 10,FALSE )</f>
        <v>0.4187062937062937</v>
      </c>
      <c r="M474" s="29">
        <f>VLOOKUP(VLOOKUP($B474, BTS!$E$2:$F$60, 2, FALSE), Transpose_Avg_msg_dw!$O$1:$AA$52, 11,FALSE )</f>
        <v>0.35416666666666663</v>
      </c>
      <c r="N474" s="29">
        <f>VLOOKUP(VLOOKUP($B474, BTS!$E$2:$F$60, 2, FALSE), Transpose_Avg_msg_dw!$O$1:$AA$52, 12,FALSE )</f>
        <v>0.53348328500767528</v>
      </c>
      <c r="O474" s="111">
        <f>VLOOKUP(VLOOKUP($B474, BTS!$E$2:$F$60, 2, FALSE), Transpose_Avg_msg_dw!$O$1:$AA$52, 13,FALSE )</f>
        <v>0.50819734345351042</v>
      </c>
    </row>
    <row r="475" spans="1:15" ht="15.75" hidden="1" outlineLevel="1" thickBot="1" x14ac:dyDescent="0.3">
      <c r="B475" s="31" t="s">
        <v>122</v>
      </c>
      <c r="C475" s="28">
        <f>VLOOKUP(VLOOKUP($B475,VName,2,FALSE), Regression_msg_dw!$J$7:$K$50, 2,FALSE)</f>
        <v>0.32</v>
      </c>
      <c r="D475" s="29">
        <f>VLOOKUP(VLOOKUP($B475, BTS!$E$2:$F$60, 2, FALSE), Transpose_Avg_msg_dw!$O$1:$AA$52, 2,FALSE )</f>
        <v>5.716741886954653E-2</v>
      </c>
      <c r="E475" s="29">
        <f>VLOOKUP(VLOOKUP($B475, BTS!$E$2:$F$60, 2, FALSE), Transpose_Avg_msg_dw!$O$1:$AA$52, 3,FALSE )</f>
        <v>0.23297697368421053</v>
      </c>
      <c r="F475" s="29">
        <f>VLOOKUP(VLOOKUP($B475, BTS!$E$2:$F$60, 2, FALSE), Transpose_Avg_msg_dw!$O$1:$AA$52, 4,FALSE )</f>
        <v>0.29380130738826393</v>
      </c>
      <c r="G475" s="29">
        <f>VLOOKUP(VLOOKUP($B475, BTS!$E$2:$F$60, 2, FALSE), Transpose_Avg_msg_dw!$O$1:$AA$52, 5,FALSE )</f>
        <v>0.28359788359788357</v>
      </c>
      <c r="H475" s="29">
        <f>VLOOKUP(VLOOKUP($B475, BTS!$E$2:$F$60, 2, FALSE), Transpose_Avg_msg_dw!$O$1:$AA$52, 6,FALSE )</f>
        <v>0.36260416666666662</v>
      </c>
      <c r="I475" s="29">
        <f>VLOOKUP(VLOOKUP($B475, BTS!$E$2:$F$60, 2, FALSE), Transpose_Avg_msg_dw!$O$1:$AA$52, 7,FALSE )</f>
        <v>0.31710526315789472</v>
      </c>
      <c r="J475" s="29">
        <f>VLOOKUP(VLOOKUP($B475, BTS!$E$2:$F$60, 2, FALSE), Transpose_Avg_msg_dw!$O$1:$AA$52, 8,FALSE )</f>
        <v>0.36094141604010022</v>
      </c>
      <c r="K475" s="29">
        <f>VLOOKUP(VLOOKUP($B475, BTS!$E$2:$F$60, 2, FALSE), Transpose_Avg_msg_dw!$O$1:$AA$52, 9,FALSE )</f>
        <v>0.16266788766788765</v>
      </c>
      <c r="L475" s="29">
        <f>VLOOKUP(VLOOKUP($B475, BTS!$E$2:$F$60, 2, FALSE), Transpose_Avg_msg_dw!$O$1:$AA$52, 10,FALSE )</f>
        <v>0.27076048951048953</v>
      </c>
      <c r="M475" s="29">
        <f>VLOOKUP(VLOOKUP($B475, BTS!$E$2:$F$60, 2, FALSE), Transpose_Avg_msg_dw!$O$1:$AA$52, 11,FALSE )</f>
        <v>0.24583333333333335</v>
      </c>
      <c r="N475" s="29">
        <f>VLOOKUP(VLOOKUP($B475, BTS!$E$2:$F$60, 2, FALSE), Transpose_Avg_msg_dw!$O$1:$AA$52, 12,FALSE )</f>
        <v>0.23873230428108477</v>
      </c>
      <c r="O475" s="111">
        <f>VLOOKUP(VLOOKUP($B475, BTS!$E$2:$F$60, 2, FALSE), Transpose_Avg_msg_dw!$O$1:$AA$52, 13,FALSE )</f>
        <v>0.26086337760910816</v>
      </c>
    </row>
    <row r="476" spans="1:15" ht="15.75" hidden="1" outlineLevel="1" thickBot="1" x14ac:dyDescent="0.3">
      <c r="B476" s="31" t="s">
        <v>123</v>
      </c>
      <c r="C476" s="28">
        <f>VLOOKUP(VLOOKUP($B476,VName,2,FALSE), Regression_msg_dw!$J$7:$K$50, 2,FALSE)</f>
        <v>0.23899999999999999</v>
      </c>
      <c r="D476" s="29">
        <f>VLOOKUP(VLOOKUP($B476, BTS!$E$2:$F$60, 2, FALSE), Transpose_Avg_msg_dw!$O$1:$AA$52, 2,FALSE )</f>
        <v>8.3870621104663659E-2</v>
      </c>
      <c r="E476" s="29">
        <f>VLOOKUP(VLOOKUP($B476, BTS!$E$2:$F$60, 2, FALSE), Transpose_Avg_msg_dw!$O$1:$AA$52, 3,FALSE )</f>
        <v>0.12229602451641924</v>
      </c>
      <c r="F476" s="29">
        <f>VLOOKUP(VLOOKUP($B476, BTS!$E$2:$F$60, 2, FALSE), Transpose_Avg_msg_dw!$O$1:$AA$52, 4,FALSE )</f>
        <v>7.3660940508766592E-2</v>
      </c>
      <c r="G476" s="29">
        <f>VLOOKUP(VLOOKUP($B476, BTS!$E$2:$F$60, 2, FALSE), Transpose_Avg_msg_dw!$O$1:$AA$52, 5,FALSE )</f>
        <v>0.12331349206349206</v>
      </c>
      <c r="H476" s="29">
        <f>VLOOKUP(VLOOKUP($B476, BTS!$E$2:$F$60, 2, FALSE), Transpose_Avg_msg_dw!$O$1:$AA$52, 6,FALSE )</f>
        <v>6.4583333333333326E-2</v>
      </c>
      <c r="I476" s="29">
        <f>VLOOKUP(VLOOKUP($B476, BTS!$E$2:$F$60, 2, FALSE), Transpose_Avg_msg_dw!$O$1:$AA$52, 7,FALSE )</f>
        <v>8.56578947368421E-2</v>
      </c>
      <c r="J476" s="29">
        <f>VLOOKUP(VLOOKUP($B476, BTS!$E$2:$F$60, 2, FALSE), Transpose_Avg_msg_dw!$O$1:$AA$52, 8,FALSE )</f>
        <v>0.17985066833751043</v>
      </c>
      <c r="K476" s="29">
        <f>VLOOKUP(VLOOKUP($B476, BTS!$E$2:$F$60, 2, FALSE), Transpose_Avg_msg_dw!$O$1:$AA$52, 9,FALSE )</f>
        <v>0.2888278388278388</v>
      </c>
      <c r="L476" s="29">
        <f>VLOOKUP(VLOOKUP($B476, BTS!$E$2:$F$60, 2, FALSE), Transpose_Avg_msg_dw!$O$1:$AA$52, 10,FALSE )</f>
        <v>0.13068181818181818</v>
      </c>
      <c r="M476" s="29">
        <f>VLOOKUP(VLOOKUP($B476, BTS!$E$2:$F$60, 2, FALSE), Transpose_Avg_msg_dw!$O$1:$AA$52, 11,FALSE )</f>
        <v>0.27083333333333337</v>
      </c>
      <c r="N476" s="29">
        <f>VLOOKUP(VLOOKUP($B476, BTS!$E$2:$F$60, 2, FALSE), Transpose_Avg_msg_dw!$O$1:$AA$52, 12,FALSE )</f>
        <v>0.12614062766501791</v>
      </c>
      <c r="O476" s="111">
        <f>VLOOKUP(VLOOKUP($B476, BTS!$E$2:$F$60, 2, FALSE), Transpose_Avg_msg_dw!$O$1:$AA$52, 13,FALSE )</f>
        <v>0.11444022770398482</v>
      </c>
    </row>
    <row r="477" spans="1:15" ht="15.75" hidden="1" outlineLevel="1" thickBot="1" x14ac:dyDescent="0.3">
      <c r="B477" s="31" t="s">
        <v>124</v>
      </c>
      <c r="C477" s="28">
        <f>VLOOKUP(VLOOKUP($B477,VName,2,FALSE), Regression_msg_dw!$J$7:$K$50, 2,FALSE)</f>
        <v>0.48499999999999999</v>
      </c>
      <c r="D477" s="29">
        <f>VLOOKUP(VLOOKUP($B477, BTS!$E$2:$F$60, 2, FALSE), Transpose_Avg_msg_dw!$O$1:$AA$52, 2,FALSE )</f>
        <v>0.10912314635718891</v>
      </c>
      <c r="E477" s="29">
        <f>VLOOKUP(VLOOKUP($B477, BTS!$E$2:$F$60, 2, FALSE), Transpose_Avg_msg_dw!$O$1:$AA$52, 3,FALSE )</f>
        <v>3.2924960638776431E-2</v>
      </c>
      <c r="F477" s="29">
        <f>VLOOKUP(VLOOKUP($B477, BTS!$E$2:$F$60, 2, FALSE), Transpose_Avg_msg_dw!$O$1:$AA$52, 4,FALSE )</f>
        <v>8.4530505726157903E-2</v>
      </c>
      <c r="G477" s="29">
        <f>VLOOKUP(VLOOKUP($B477, BTS!$E$2:$F$60, 2, FALSE), Transpose_Avg_msg_dw!$O$1:$AA$52, 5,FALSE )</f>
        <v>0.21980820105820104</v>
      </c>
      <c r="H477" s="29">
        <f>VLOOKUP(VLOOKUP($B477, BTS!$E$2:$F$60, 2, FALSE), Transpose_Avg_msg_dw!$O$1:$AA$52, 6,FALSE )</f>
        <v>6.895833333333333E-2</v>
      </c>
      <c r="I477" s="29">
        <f>VLOOKUP(VLOOKUP($B477, BTS!$E$2:$F$60, 2, FALSE), Transpose_Avg_msg_dw!$O$1:$AA$52, 7,FALSE )</f>
        <v>4.3991228070175442E-2</v>
      </c>
      <c r="J477" s="29">
        <f>VLOOKUP(VLOOKUP($B477, BTS!$E$2:$F$60, 2, FALSE), Transpose_Avg_msg_dw!$O$1:$AA$52, 8,FALSE )</f>
        <v>7.3686821219715953E-2</v>
      </c>
      <c r="K477" s="29">
        <f>VLOOKUP(VLOOKUP($B477, BTS!$E$2:$F$60, 2, FALSE), Transpose_Avg_msg_dw!$O$1:$AA$52, 9,FALSE )</f>
        <v>6.4865689865689857E-2</v>
      </c>
      <c r="L477" s="29">
        <f>VLOOKUP(VLOOKUP($B477, BTS!$E$2:$F$60, 2, FALSE), Transpose_Avg_msg_dw!$O$1:$AA$52, 10,FALSE )</f>
        <v>0.12587412587412589</v>
      </c>
      <c r="M477" s="29">
        <f>VLOOKUP(VLOOKUP($B477, BTS!$E$2:$F$60, 2, FALSE), Transpose_Avg_msg_dw!$O$1:$AA$52, 11,FALSE )</f>
        <v>0</v>
      </c>
      <c r="N477" s="29">
        <f>VLOOKUP(VLOOKUP($B477, BTS!$E$2:$F$60, 2, FALSE), Transpose_Avg_msg_dw!$O$1:$AA$52, 12,FALSE )</f>
        <v>9.6836090738529765E-2</v>
      </c>
      <c r="O477" s="111">
        <f>VLOOKUP(VLOOKUP($B477, BTS!$E$2:$F$60, 2, FALSE), Transpose_Avg_msg_dw!$O$1:$AA$52, 13,FALSE )</f>
        <v>7.6375711574952571E-2</v>
      </c>
    </row>
    <row r="478" spans="1:15" ht="15.75" hidden="1" outlineLevel="1" thickBot="1" x14ac:dyDescent="0.3">
      <c r="B478" s="31" t="s">
        <v>125</v>
      </c>
      <c r="C478" s="28">
        <f>VLOOKUP(VLOOKUP($B478,VName,2,FALSE), Regression_msg_dw!$J$7:$K$50, 2,FALSE)</f>
        <v>-0.76700000000000002</v>
      </c>
      <c r="D478" s="29">
        <f>VLOOKUP(VLOOKUP($B478, BTS!$E$2:$F$60, 2, FALSE), Transpose_Avg_msg_dw!$O$1:$AA$52, 2,FALSE )</f>
        <v>0.33005587792821833</v>
      </c>
      <c r="E478" s="29">
        <f>VLOOKUP(VLOOKUP($B478, BTS!$E$2:$F$60, 2, FALSE), Transpose_Avg_msg_dw!$O$1:$AA$52, 3,FALSE )</f>
        <v>0.2409430527440396</v>
      </c>
      <c r="F478" s="29">
        <f>VLOOKUP(VLOOKUP($B478, BTS!$E$2:$F$60, 2, FALSE), Transpose_Avg_msg_dw!$O$1:$AA$52, 4,FALSE )</f>
        <v>7.4421049964528224E-2</v>
      </c>
      <c r="G478" s="29">
        <f>VLOOKUP(VLOOKUP($B478, BTS!$E$2:$F$60, 2, FALSE), Transpose_Avg_msg_dw!$O$1:$AA$52, 5,FALSE )</f>
        <v>0.12807539682539681</v>
      </c>
      <c r="H478" s="29">
        <f>VLOOKUP(VLOOKUP($B478, BTS!$E$2:$F$60, 2, FALSE), Transpose_Avg_msg_dw!$O$1:$AA$52, 6,FALSE )</f>
        <v>0.14135416666666667</v>
      </c>
      <c r="I478" s="29">
        <f>VLOOKUP(VLOOKUP($B478, BTS!$E$2:$F$60, 2, FALSE), Transpose_Avg_msg_dw!$O$1:$AA$52, 7,FALSE )</f>
        <v>0.19131578947368422</v>
      </c>
      <c r="J478" s="29">
        <f>VLOOKUP(VLOOKUP($B478, BTS!$E$2:$F$60, 2, FALSE), Transpose_Avg_msg_dw!$O$1:$AA$52, 8,FALSE )</f>
        <v>1.3888888888888888E-2</v>
      </c>
      <c r="K478" s="29">
        <f>VLOOKUP(VLOOKUP($B478, BTS!$E$2:$F$60, 2, FALSE), Transpose_Avg_msg_dw!$O$1:$AA$52, 9,FALSE )</f>
        <v>2.7777777777777776E-2</v>
      </c>
      <c r="L478" s="29">
        <f>VLOOKUP(VLOOKUP($B478, BTS!$E$2:$F$60, 2, FALSE), Transpose_Avg_msg_dw!$O$1:$AA$52, 10,FALSE )</f>
        <v>0</v>
      </c>
      <c r="M478" s="29">
        <f>VLOOKUP(VLOOKUP($B478, BTS!$E$2:$F$60, 2, FALSE), Transpose_Avg_msg_dw!$O$1:$AA$52, 11,FALSE )</f>
        <v>0.29166666666666669</v>
      </c>
      <c r="N478" s="29">
        <f>VLOOKUP(VLOOKUP($B478, BTS!$E$2:$F$60, 2, FALSE), Transpose_Avg_msg_dw!$O$1:$AA$52, 12,FALSE )</f>
        <v>0.11254903632952414</v>
      </c>
      <c r="O478" s="111">
        <f>VLOOKUP(VLOOKUP($B478, BTS!$E$2:$F$60, 2, FALSE), Transpose_Avg_msg_dw!$O$1:$AA$52, 13,FALSE )</f>
        <v>0.72241935483870967</v>
      </c>
    </row>
    <row r="479" spans="1:15" ht="15.75" hidden="1" outlineLevel="1" thickBot="1" x14ac:dyDescent="0.3">
      <c r="B479" s="56" t="s">
        <v>126</v>
      </c>
      <c r="C479" s="28">
        <f>VLOOKUP(VLOOKUP($B479,VName,2,FALSE), Regression_msg_dw!$J$7:$K$50, 2,FALSE)</f>
        <v>-1.27</v>
      </c>
      <c r="D479" s="29">
        <f>VLOOKUP(VLOOKUP($B479, BTS!$E$2:$F$60, 2, FALSE), Transpose_Avg_msg_dw!$O$1:$AA$52, 2,FALSE )</f>
        <v>0.58725553406404463</v>
      </c>
      <c r="E479" s="29">
        <f>VLOOKUP(VLOOKUP($B479, BTS!$E$2:$F$60, 2, FALSE), Transpose_Avg_msg_dw!$O$1:$AA$52, 3,FALSE )</f>
        <v>0.62987411437246965</v>
      </c>
      <c r="F479" s="29">
        <f>VLOOKUP(VLOOKUP($B479, BTS!$E$2:$F$60, 2, FALSE), Transpose_Avg_msg_dw!$O$1:$AA$52, 4,FALSE )</f>
        <v>0.64059174521131046</v>
      </c>
      <c r="G479" s="29">
        <f>VLOOKUP(VLOOKUP($B479, BTS!$E$2:$F$60, 2, FALSE), Transpose_Avg_msg_dw!$O$1:$AA$52, 5,FALSE )</f>
        <v>0.71111111111111114</v>
      </c>
      <c r="H479" s="29">
        <f>VLOOKUP(VLOOKUP($B479, BTS!$E$2:$F$60, 2, FALSE), Transpose_Avg_msg_dw!$O$1:$AA$52, 6,FALSE )</f>
        <v>0.71624999999999994</v>
      </c>
      <c r="I479" s="29">
        <f>VLOOKUP(VLOOKUP($B479, BTS!$E$2:$F$60, 2, FALSE), Transpose_Avg_msg_dw!$O$1:$AA$52, 7,FALSE )</f>
        <v>0.78868421052631577</v>
      </c>
      <c r="J479" s="29">
        <f>VLOOKUP(VLOOKUP($B479, BTS!$E$2:$F$60, 2, FALSE), Transpose_Avg_msg_dw!$O$1:$AA$52, 8,FALSE )</f>
        <v>0.93874007936507942</v>
      </c>
      <c r="K479" s="29">
        <f>VLOOKUP(VLOOKUP($B479, BTS!$E$2:$F$60, 2, FALSE), Transpose_Avg_msg_dw!$O$1:$AA$52, 9,FALSE )</f>
        <v>0.88098290598290596</v>
      </c>
      <c r="L479" s="29">
        <f>VLOOKUP(VLOOKUP($B479, BTS!$E$2:$F$60, 2, FALSE), Transpose_Avg_msg_dw!$O$1:$AA$52, 10,FALSE )</f>
        <v>0.91608391608391615</v>
      </c>
      <c r="M479" s="29">
        <f>VLOOKUP(VLOOKUP($B479, BTS!$E$2:$F$60, 2, FALSE), Transpose_Avg_msg_dw!$O$1:$AA$52, 11,FALSE )</f>
        <v>0.66250000000000009</v>
      </c>
      <c r="N479" s="29">
        <f>VLOOKUP(VLOOKUP($B479, BTS!$E$2:$F$60, 2, FALSE), Transpose_Avg_msg_dw!$O$1:$AA$52, 12,FALSE )</f>
        <v>0.8433715674569332</v>
      </c>
      <c r="O479" s="111">
        <f>VLOOKUP(VLOOKUP($B479, BTS!$E$2:$F$60, 2, FALSE), Transpose_Avg_msg_dw!$O$1:$AA$52, 13,FALSE )</f>
        <v>0.14385199240986718</v>
      </c>
    </row>
    <row r="480" spans="1:15" ht="15.75" hidden="1" outlineLevel="1" thickBot="1" x14ac:dyDescent="0.3">
      <c r="B480" s="31" t="s">
        <v>127</v>
      </c>
      <c r="C480" s="28">
        <f>VLOOKUP(VLOOKUP($B480,VName,2,FALSE), Regression_msg_dw!$J$7:$K$50, 2,FALSE)</f>
        <v>-1.0760000000000001</v>
      </c>
      <c r="D480" s="29">
        <f>VLOOKUP(VLOOKUP($B480, BTS!$E$2:$F$60, 2, FALSE), Transpose_Avg_msg_dw!$O$1:$AA$52, 2,FALSE )</f>
        <v>5.4642166344294002E-2</v>
      </c>
      <c r="E480" s="29">
        <f>VLOOKUP(VLOOKUP($B480, BTS!$E$2:$F$60, 2, FALSE), Transpose_Avg_msg_dw!$O$1:$AA$52, 3,FALSE )</f>
        <v>8.9614962887989202E-2</v>
      </c>
      <c r="F480" s="29">
        <f>VLOOKUP(VLOOKUP($B480, BTS!$E$2:$F$60, 2, FALSE), Transpose_Avg_msg_dw!$O$1:$AA$52, 4,FALSE )</f>
        <v>0.12554157798723015</v>
      </c>
      <c r="G480" s="29">
        <f>VLOOKUP(VLOOKUP($B480, BTS!$E$2:$F$60, 2, FALSE), Transpose_Avg_msg_dw!$O$1:$AA$52, 5,FALSE )</f>
        <v>0.12923280423280423</v>
      </c>
      <c r="H480" s="29">
        <f>VLOOKUP(VLOOKUP($B480, BTS!$E$2:$F$60, 2, FALSE), Transpose_Avg_msg_dw!$O$1:$AA$52, 6,FALSE )</f>
        <v>0.10791666666666665</v>
      </c>
      <c r="I480" s="29">
        <f>VLOOKUP(VLOOKUP($B480, BTS!$E$2:$F$60, 2, FALSE), Transpose_Avg_msg_dw!$O$1:$AA$52, 7,FALSE )</f>
        <v>0.01</v>
      </c>
      <c r="J480" s="29">
        <f>VLOOKUP(VLOOKUP($B480, BTS!$E$2:$F$60, 2, FALSE), Transpose_Avg_msg_dw!$O$1:$AA$52, 8,FALSE )</f>
        <v>3.1746031746031744E-2</v>
      </c>
      <c r="K480" s="29">
        <f>VLOOKUP(VLOOKUP($B480, BTS!$E$2:$F$60, 2, FALSE), Transpose_Avg_msg_dw!$O$1:$AA$52, 9,FALSE )</f>
        <v>9.1239316239316234E-2</v>
      </c>
      <c r="L480" s="29">
        <f>VLOOKUP(VLOOKUP($B480, BTS!$E$2:$F$60, 2, FALSE), Transpose_Avg_msg_dw!$O$1:$AA$52, 10,FALSE )</f>
        <v>8.3916083916083919E-2</v>
      </c>
      <c r="M480" s="29">
        <f>VLOOKUP(VLOOKUP($B480, BTS!$E$2:$F$60, 2, FALSE), Transpose_Avg_msg_dw!$O$1:$AA$52, 11,FALSE )</f>
        <v>2.0833333333333332E-2</v>
      </c>
      <c r="N480" s="29">
        <f>VLOOKUP(VLOOKUP($B480, BTS!$E$2:$F$60, 2, FALSE), Transpose_Avg_msg_dw!$O$1:$AA$52, 12,FALSE )</f>
        <v>2.1394763772812554E-2</v>
      </c>
      <c r="O480" s="111">
        <f>VLOOKUP(VLOOKUP($B480, BTS!$E$2:$F$60, 2, FALSE), Transpose_Avg_msg_dw!$O$1:$AA$52, 13,FALSE )</f>
        <v>6.8311195445920306E-2</v>
      </c>
    </row>
    <row r="481" spans="2:15" ht="15.75" hidden="1" outlineLevel="1" thickBot="1" x14ac:dyDescent="0.3">
      <c r="B481" s="31" t="s">
        <v>128</v>
      </c>
      <c r="C481" s="28">
        <f>VLOOKUP(VLOOKUP($B481,VName,2,FALSE), Regression_msg_dw!$J$7:$K$50, 2,FALSE)</f>
        <v>-0.16400000000000001</v>
      </c>
      <c r="D481" s="29">
        <f>VLOOKUP(VLOOKUP($B481, BTS!$E$2:$F$60, 2, FALSE), Transpose_Avg_msg_dw!$O$1:$AA$52, 2,FALSE )</f>
        <v>8.800773694390715E-2</v>
      </c>
      <c r="E481" s="29">
        <f>VLOOKUP(VLOOKUP($B481, BTS!$E$2:$F$60, 2, FALSE), Transpose_Avg_msg_dw!$O$1:$AA$52, 3,FALSE )</f>
        <v>7.6936783063427799E-2</v>
      </c>
      <c r="F481" s="29">
        <f>VLOOKUP(VLOOKUP($B481, BTS!$E$2:$F$60, 2, FALSE), Transpose_Avg_msg_dw!$O$1:$AA$52, 4,FALSE )</f>
        <v>0.17867639606770042</v>
      </c>
      <c r="G481" s="29">
        <f>VLOOKUP(VLOOKUP($B481, BTS!$E$2:$F$60, 2, FALSE), Transpose_Avg_msg_dw!$O$1:$AA$52, 5,FALSE )</f>
        <v>3.1580687830687827E-2</v>
      </c>
      <c r="H481" s="29">
        <f>VLOOKUP(VLOOKUP($B481, BTS!$E$2:$F$60, 2, FALSE), Transpose_Avg_msg_dw!$O$1:$AA$52, 6,FALSE )</f>
        <v>4.2812500000000003E-2</v>
      </c>
      <c r="I481" s="29">
        <f>VLOOKUP(VLOOKUP($B481, BTS!$E$2:$F$60, 2, FALSE), Transpose_Avg_msg_dw!$O$1:$AA$52, 7,FALSE )</f>
        <v>0</v>
      </c>
      <c r="J481" s="29">
        <f>VLOOKUP(VLOOKUP($B481, BTS!$E$2:$F$60, 2, FALSE), Transpose_Avg_msg_dw!$O$1:$AA$52, 8,FALSE )</f>
        <v>0</v>
      </c>
      <c r="K481" s="29">
        <f>VLOOKUP(VLOOKUP($B481, BTS!$E$2:$F$60, 2, FALSE), Transpose_Avg_msg_dw!$O$1:$AA$52, 9,FALSE )</f>
        <v>0</v>
      </c>
      <c r="L481" s="29">
        <f>VLOOKUP(VLOOKUP($B481, BTS!$E$2:$F$60, 2, FALSE), Transpose_Avg_msg_dw!$O$1:$AA$52, 10,FALSE )</f>
        <v>6.4685314685314688E-2</v>
      </c>
      <c r="M481" s="29">
        <f>VLOOKUP(VLOOKUP($B481, BTS!$E$2:$F$60, 2, FALSE), Transpose_Avg_msg_dw!$O$1:$AA$52, 11,FALSE )</f>
        <v>4.5833333333333337E-2</v>
      </c>
      <c r="N481" s="29">
        <f>VLOOKUP(VLOOKUP($B481, BTS!$E$2:$F$60, 2, FALSE), Transpose_Avg_msg_dw!$O$1:$AA$52, 12,FALSE )</f>
        <v>0</v>
      </c>
      <c r="O481" s="111">
        <f>VLOOKUP(VLOOKUP($B481, BTS!$E$2:$F$60, 2, FALSE), Transpose_Avg_msg_dw!$O$1:$AA$52, 13,FALSE )</f>
        <v>8.3605313092979139E-2</v>
      </c>
    </row>
    <row r="482" spans="2:15" ht="15.75" hidden="1" outlineLevel="1" thickBot="1" x14ac:dyDescent="0.3">
      <c r="B482" s="31" t="s">
        <v>129</v>
      </c>
      <c r="C482" s="28">
        <f>VLOOKUP(VLOOKUP($B482,VName,2,FALSE), Regression_msg_dw!$J$7:$K$50, 2,FALSE)</f>
        <v>0.35499999999999998</v>
      </c>
      <c r="D482" s="29">
        <f>VLOOKUP(VLOOKUP($B482, BTS!$E$2:$F$60, 2, FALSE), Transpose_Avg_msg_dw!$O$1:$AA$52, 2,FALSE )</f>
        <v>0.48436492585428753</v>
      </c>
      <c r="E482" s="29">
        <f>VLOOKUP(VLOOKUP($B482, BTS!$E$2:$F$60, 2, FALSE), Transpose_Avg_msg_dw!$O$1:$AA$52, 3,FALSE )</f>
        <v>0.56593075236167345</v>
      </c>
      <c r="F482" s="29">
        <f>VLOOKUP(VLOOKUP($B482, BTS!$E$2:$F$60, 2, FALSE), Transpose_Avg_msg_dw!$O$1:$AA$52, 4,FALSE )</f>
        <v>0.63093518800040538</v>
      </c>
      <c r="G482" s="29">
        <f>VLOOKUP(VLOOKUP($B482, BTS!$E$2:$F$60, 2, FALSE), Transpose_Avg_msg_dw!$O$1:$AA$52, 5,FALSE )</f>
        <v>0.43019179894179893</v>
      </c>
      <c r="H482" s="29">
        <f>VLOOKUP(VLOOKUP($B482, BTS!$E$2:$F$60, 2, FALSE), Transpose_Avg_msg_dw!$O$1:$AA$52, 6,FALSE )</f>
        <v>0.53843750000000001</v>
      </c>
      <c r="I482" s="29">
        <f>VLOOKUP(VLOOKUP($B482, BTS!$E$2:$F$60, 2, FALSE), Transpose_Avg_msg_dw!$O$1:$AA$52, 7,FALSE )</f>
        <v>0.65671052631578952</v>
      </c>
      <c r="J482" s="29">
        <f>VLOOKUP(VLOOKUP($B482, BTS!$E$2:$F$60, 2, FALSE), Transpose_Avg_msg_dw!$O$1:$AA$52, 8,FALSE )</f>
        <v>0.72164786967418537</v>
      </c>
      <c r="K482" s="29">
        <f>VLOOKUP(VLOOKUP($B482, BTS!$E$2:$F$60, 2, FALSE), Transpose_Avg_msg_dw!$O$1:$AA$52, 9,FALSE )</f>
        <v>0.59136141636141637</v>
      </c>
      <c r="L482" s="29">
        <f>VLOOKUP(VLOOKUP($B482, BTS!$E$2:$F$60, 2, FALSE), Transpose_Avg_msg_dw!$O$1:$AA$52, 10,FALSE )</f>
        <v>0.61560314685314677</v>
      </c>
      <c r="M482" s="29">
        <f>VLOOKUP(VLOOKUP($B482, BTS!$E$2:$F$60, 2, FALSE), Transpose_Avg_msg_dw!$O$1:$AA$52, 11,FALSE )</f>
        <v>0.63749999999999996</v>
      </c>
      <c r="N482" s="29">
        <f>VLOOKUP(VLOOKUP($B482, BTS!$E$2:$F$60, 2, FALSE), Transpose_Avg_msg_dw!$O$1:$AA$52, 12,FALSE )</f>
        <v>0.40316390926147022</v>
      </c>
      <c r="O482" s="111">
        <f>VLOOKUP(VLOOKUP($B482, BTS!$E$2:$F$60, 2, FALSE), Transpose_Avg_msg_dw!$O$1:$AA$52, 13,FALSE )</f>
        <v>0.36652751423149899</v>
      </c>
    </row>
    <row r="483" spans="2:15" ht="15.75" hidden="1" outlineLevel="1" thickBot="1" x14ac:dyDescent="0.3">
      <c r="B483" s="31" t="s">
        <v>130</v>
      </c>
      <c r="C483" s="28">
        <f>VLOOKUP(VLOOKUP($B483,VName,2,FALSE), Regression_msg_dw!$J$7:$K$50, 2,FALSE)</f>
        <v>0.18</v>
      </c>
      <c r="D483" s="29">
        <f>VLOOKUP(VLOOKUP($B483, BTS!$E$2:$F$60, 2, FALSE), Transpose_Avg_msg_dw!$O$1:$AA$52, 2,FALSE )</f>
        <v>0.19001182033096925</v>
      </c>
      <c r="E483" s="29">
        <f>VLOOKUP(VLOOKUP($B483, BTS!$E$2:$F$60, 2, FALSE), Transpose_Avg_msg_dw!$O$1:$AA$52, 3,FALSE )</f>
        <v>0.17826241284300492</v>
      </c>
      <c r="F483" s="29">
        <f>VLOOKUP(VLOOKUP($B483, BTS!$E$2:$F$60, 2, FALSE), Transpose_Avg_msg_dw!$O$1:$AA$52, 4,FALSE )</f>
        <v>7.3660940508766592E-2</v>
      </c>
      <c r="G483" s="29">
        <f>VLOOKUP(VLOOKUP($B483, BTS!$E$2:$F$60, 2, FALSE), Transpose_Avg_msg_dw!$O$1:$AA$52, 5,FALSE )</f>
        <v>0.22642195767195766</v>
      </c>
      <c r="H483" s="29">
        <f>VLOOKUP(VLOOKUP($B483, BTS!$E$2:$F$60, 2, FALSE), Transpose_Avg_msg_dw!$O$1:$AA$52, 6,FALSE )</f>
        <v>0.11177083333333333</v>
      </c>
      <c r="I483" s="29">
        <f>VLOOKUP(VLOOKUP($B483, BTS!$E$2:$F$60, 2, FALSE), Transpose_Avg_msg_dw!$O$1:$AA$52, 7,FALSE )</f>
        <v>9.7149122807017541E-2</v>
      </c>
      <c r="J483" s="29">
        <f>VLOOKUP(VLOOKUP($B483, BTS!$E$2:$F$60, 2, FALSE), Transpose_Avg_msg_dw!$O$1:$AA$52, 8,FALSE )</f>
        <v>0</v>
      </c>
      <c r="K483" s="29">
        <f>VLOOKUP(VLOOKUP($B483, BTS!$E$2:$F$60, 2, FALSE), Transpose_Avg_msg_dw!$O$1:$AA$52, 9,FALSE )</f>
        <v>0.10195360195360195</v>
      </c>
      <c r="L483" s="29">
        <f>VLOOKUP(VLOOKUP($B483, BTS!$E$2:$F$60, 2, FALSE), Transpose_Avg_msg_dw!$O$1:$AA$52, 10,FALSE )</f>
        <v>0.15209790209790208</v>
      </c>
      <c r="M483" s="29">
        <f>VLOOKUP(VLOOKUP($B483, BTS!$E$2:$F$60, 2, FALSE), Transpose_Avg_msg_dw!$O$1:$AA$52, 11,FALSE )</f>
        <v>0.1</v>
      </c>
      <c r="N483" s="29">
        <f>VLOOKUP(VLOOKUP($B483, BTS!$E$2:$F$60, 2, FALSE), Transpose_Avg_msg_dw!$O$1:$AA$52, 12,FALSE )</f>
        <v>0.15621268974927513</v>
      </c>
      <c r="O483" s="111">
        <f>VLOOKUP(VLOOKUP($B483, BTS!$E$2:$F$60, 2, FALSE), Transpose_Avg_msg_dw!$O$1:$AA$52, 13,FALSE )</f>
        <v>0.15120493358633774</v>
      </c>
    </row>
    <row r="484" spans="2:15" ht="15.75" hidden="1" outlineLevel="1" thickBot="1" x14ac:dyDescent="0.3">
      <c r="B484" s="56" t="s">
        <v>131</v>
      </c>
      <c r="C484" s="28">
        <f>VLOOKUP(VLOOKUP($B484,VName,2,FALSE), Regression_msg_dw!$J$7:$K$50, 2,FALSE)</f>
        <v>-0.27</v>
      </c>
      <c r="D484" s="29">
        <f>VLOOKUP(VLOOKUP($B484, BTS!$E$2:$F$60, 2, FALSE), Transpose_Avg_msg_dw!$O$1:$AA$52, 2,FALSE )</f>
        <v>0.11796153019557275</v>
      </c>
      <c r="E484" s="29">
        <f>VLOOKUP(VLOOKUP($B484, BTS!$E$2:$F$60, 2, FALSE), Transpose_Avg_msg_dw!$O$1:$AA$52, 3,FALSE )</f>
        <v>4.5181413067926224E-2</v>
      </c>
      <c r="F484" s="29">
        <f>VLOOKUP(VLOOKUP($B484, BTS!$E$2:$F$60, 2, FALSE), Transpose_Avg_msg_dw!$O$1:$AA$52, 4,FALSE )</f>
        <v>7.4915121110773281E-2</v>
      </c>
      <c r="G484" s="29">
        <f>VLOOKUP(VLOOKUP($B484, BTS!$E$2:$F$60, 2, FALSE), Transpose_Avg_msg_dw!$O$1:$AA$52, 5,FALSE )</f>
        <v>8.4589947089947076E-2</v>
      </c>
      <c r="H484" s="29">
        <f>VLOOKUP(VLOOKUP($B484, BTS!$E$2:$F$60, 2, FALSE), Transpose_Avg_msg_dw!$O$1:$AA$52, 6,FALSE )</f>
        <v>4.4999999999999998E-2</v>
      </c>
      <c r="I484" s="29">
        <f>VLOOKUP(VLOOKUP($B484, BTS!$E$2:$F$60, 2, FALSE), Transpose_Avg_msg_dw!$O$1:$AA$52, 7,FALSE )</f>
        <v>8.56578947368421E-2</v>
      </c>
      <c r="J484" s="29">
        <f>VLOOKUP(VLOOKUP($B484, BTS!$E$2:$F$60, 2, FALSE), Transpose_Avg_msg_dw!$O$1:$AA$52, 8,FALSE )</f>
        <v>1.3157894736842105E-2</v>
      </c>
      <c r="K484" s="29">
        <f>VLOOKUP(VLOOKUP($B484, BTS!$E$2:$F$60, 2, FALSE), Transpose_Avg_msg_dw!$O$1:$AA$52, 9,FALSE )</f>
        <v>0</v>
      </c>
      <c r="L484" s="29">
        <f>VLOOKUP(VLOOKUP($B484, BTS!$E$2:$F$60, 2, FALSE), Transpose_Avg_msg_dw!$O$1:$AA$52, 10,FALSE )</f>
        <v>4.5454545454545456E-2</v>
      </c>
      <c r="M484" s="29">
        <f>VLOOKUP(VLOOKUP($B484, BTS!$E$2:$F$60, 2, FALSE), Transpose_Avg_msg_dw!$O$1:$AA$52, 11,FALSE )</f>
        <v>0</v>
      </c>
      <c r="N484" s="29">
        <f>VLOOKUP(VLOOKUP($B484, BTS!$E$2:$F$60, 2, FALSE), Transpose_Avg_msg_dw!$O$1:$AA$52, 12,FALSE )</f>
        <v>0.23904144635851954</v>
      </c>
      <c r="O484" s="111">
        <f>VLOOKUP(VLOOKUP($B484, BTS!$E$2:$F$60, 2, FALSE), Transpose_Avg_msg_dw!$O$1:$AA$52, 13,FALSE )</f>
        <v>4.0123339658444022E-2</v>
      </c>
    </row>
    <row r="485" spans="2:15" ht="15.75" hidden="1" outlineLevel="1" thickBot="1" x14ac:dyDescent="0.3">
      <c r="B485" s="31" t="s">
        <v>132</v>
      </c>
      <c r="C485" s="28">
        <f>VLOOKUP(VLOOKUP($B485,VName,2,FALSE), Regression_msg_dw!$J$7:$K$50, 2,FALSE)</f>
        <v>0.27600000000000002</v>
      </c>
      <c r="D485" s="29">
        <f>VLOOKUP(VLOOKUP($B485, BTS!$E$2:$F$60, 2, FALSE), Transpose_Avg_msg_dw!$O$1:$AA$52, 2,FALSE )</f>
        <v>3.8684719535783368E-2</v>
      </c>
      <c r="E485" s="29">
        <f>VLOOKUP(VLOOKUP($B485, BTS!$E$2:$F$60, 2, FALSE), Transpose_Avg_msg_dw!$O$1:$AA$52, 3,FALSE )</f>
        <v>9.1206280926675667E-2</v>
      </c>
      <c r="F485" s="29">
        <f>VLOOKUP(VLOOKUP($B485, BTS!$E$2:$F$60, 2, FALSE), Transpose_Avg_msg_dw!$O$1:$AA$52, 4,FALSE )</f>
        <v>6.2791375291375295E-2</v>
      </c>
      <c r="G485" s="29">
        <f>VLOOKUP(VLOOKUP($B485, BTS!$E$2:$F$60, 2, FALSE), Transpose_Avg_msg_dw!$O$1:$AA$52, 5,FALSE )</f>
        <v>9.5006613756613761E-2</v>
      </c>
      <c r="H485" s="29">
        <f>VLOOKUP(VLOOKUP($B485, BTS!$E$2:$F$60, 2, FALSE), Transpose_Avg_msg_dw!$O$1:$AA$52, 6,FALSE )</f>
        <v>0.13406249999999997</v>
      </c>
      <c r="I485" s="29">
        <f>VLOOKUP(VLOOKUP($B485, BTS!$E$2:$F$60, 2, FALSE), Transpose_Avg_msg_dw!$O$1:$AA$52, 7,FALSE )</f>
        <v>3.0833333333333331E-2</v>
      </c>
      <c r="J485" s="29">
        <f>VLOOKUP(VLOOKUP($B485, BTS!$E$2:$F$60, 2, FALSE), Transpose_Avg_msg_dw!$O$1:$AA$52, 8,FALSE )</f>
        <v>0.17291927736006682</v>
      </c>
      <c r="K485" s="29">
        <f>VLOOKUP(VLOOKUP($B485, BTS!$E$2:$F$60, 2, FALSE), Transpose_Avg_msg_dw!$O$1:$AA$52, 9,FALSE )</f>
        <v>0.26959706959706958</v>
      </c>
      <c r="L485" s="29">
        <f>VLOOKUP(VLOOKUP($B485, BTS!$E$2:$F$60, 2, FALSE), Transpose_Avg_msg_dw!$O$1:$AA$52, 10,FALSE )</f>
        <v>0.11866258741258741</v>
      </c>
      <c r="M485" s="29">
        <f>VLOOKUP(VLOOKUP($B485, BTS!$E$2:$F$60, 2, FALSE), Transpose_Avg_msg_dw!$O$1:$AA$52, 11,FALSE )</f>
        <v>0</v>
      </c>
      <c r="N485" s="29">
        <f>VLOOKUP(VLOOKUP($B485, BTS!$E$2:$F$60, 2, FALSE), Transpose_Avg_msg_dw!$O$1:$AA$52, 12,FALSE )</f>
        <v>0.12872036500085279</v>
      </c>
      <c r="O485" s="111">
        <f>VLOOKUP(VLOOKUP($B485, BTS!$E$2:$F$60, 2, FALSE), Transpose_Avg_msg_dw!$O$1:$AA$52, 13,FALSE )</f>
        <v>9.5863377609108152E-2</v>
      </c>
    </row>
    <row r="486" spans="2:15" ht="15.75" hidden="1" outlineLevel="1" thickBot="1" x14ac:dyDescent="0.3">
      <c r="B486" s="31" t="s">
        <v>133</v>
      </c>
      <c r="C486" s="28">
        <f>VLOOKUP(VLOOKUP($B486,VName,2,FALSE), Regression_msg_dw!$J$7:$K$50, 2,FALSE)</f>
        <v>0.192</v>
      </c>
      <c r="D486" s="29">
        <f>VLOOKUP(VLOOKUP($B486, BTS!$E$2:$F$60, 2, FALSE), Transpose_Avg_msg_dw!$O$1:$AA$52, 2,FALSE )</f>
        <v>8.8464431549537925E-2</v>
      </c>
      <c r="E486" s="29">
        <f>VLOOKUP(VLOOKUP($B486, BTS!$E$2:$F$60, 2, FALSE), Transpose_Avg_msg_dw!$O$1:$AA$52, 3,FALSE )</f>
        <v>4.7674173414304993E-2</v>
      </c>
      <c r="F486" s="29">
        <f>VLOOKUP(VLOOKUP($B486, BTS!$E$2:$F$60, 2, FALSE), Transpose_Avg_msg_dw!$O$1:$AA$52, 4,FALSE )</f>
        <v>8.3276325124151201E-2</v>
      </c>
      <c r="G486" s="29">
        <f>VLOOKUP(VLOOKUP($B486, BTS!$E$2:$F$60, 2, FALSE), Transpose_Avg_msg_dw!$O$1:$AA$52, 5,FALSE )</f>
        <v>0.13220899470899469</v>
      </c>
      <c r="H486" s="29">
        <f>VLOOKUP(VLOOKUP($B486, BTS!$E$2:$F$60, 2, FALSE), Transpose_Avg_msg_dw!$O$1:$AA$52, 6,FALSE )</f>
        <v>0.1340625</v>
      </c>
      <c r="I486" s="29">
        <f>VLOOKUP(VLOOKUP($B486, BTS!$E$2:$F$60, 2, FALSE), Transpose_Avg_msg_dw!$O$1:$AA$52, 7,FALSE )</f>
        <v>0.12964912280701754</v>
      </c>
      <c r="J486" s="29">
        <f>VLOOKUP(VLOOKUP($B486, BTS!$E$2:$F$60, 2, FALSE), Transpose_Avg_msg_dw!$O$1:$AA$52, 8,FALSE )</f>
        <v>9.2274958228905593E-2</v>
      </c>
      <c r="K486" s="29">
        <f>VLOOKUP(VLOOKUP($B486, BTS!$E$2:$F$60, 2, FALSE), Transpose_Avg_msg_dw!$O$1:$AA$52, 9,FALSE )</f>
        <v>3.7087912087912088E-2</v>
      </c>
      <c r="L486" s="29">
        <f>VLOOKUP(VLOOKUP($B486, BTS!$E$2:$F$60, 2, FALSE), Transpose_Avg_msg_dw!$O$1:$AA$52, 10,FALSE )</f>
        <v>2.2727272727272728E-2</v>
      </c>
      <c r="M486" s="29">
        <f>VLOOKUP(VLOOKUP($B486, BTS!$E$2:$F$60, 2, FALSE), Transpose_Avg_msg_dw!$O$1:$AA$52, 11,FALSE )</f>
        <v>6.6666666666666666E-2</v>
      </c>
      <c r="N486" s="29">
        <f>VLOOKUP(VLOOKUP($B486, BTS!$E$2:$F$60, 2, FALSE), Transpose_Avg_msg_dw!$O$1:$AA$52, 12,FALSE )</f>
        <v>4.3663653419750981E-2</v>
      </c>
      <c r="O486" s="111">
        <f>VLOOKUP(VLOOKUP($B486, BTS!$E$2:$F$60, 2, FALSE), Transpose_Avg_msg_dw!$O$1:$AA$52, 13,FALSE )</f>
        <v>0.2339753320683112</v>
      </c>
    </row>
    <row r="487" spans="2:15" ht="15.75" hidden="1" outlineLevel="1" thickBot="1" x14ac:dyDescent="0.3">
      <c r="B487" s="31" t="s">
        <v>134</v>
      </c>
      <c r="C487" s="28">
        <f>VLOOKUP(VLOOKUP($B487,VName,2,FALSE), Regression_msg_dw!$J$7:$K$50, 2,FALSE)</f>
        <v>0.71899999999999997</v>
      </c>
      <c r="D487" s="29">
        <f>VLOOKUP(VLOOKUP($B487, BTS!$E$2:$F$60, 2, FALSE), Transpose_Avg_msg_dw!$O$1:$AA$52, 2,FALSE )</f>
        <v>5.3191489361702126E-3</v>
      </c>
      <c r="E487" s="29">
        <f>VLOOKUP(VLOOKUP($B487, BTS!$E$2:$F$60, 2, FALSE), Transpose_Avg_msg_dw!$O$1:$AA$52, 3,FALSE )</f>
        <v>8.2922149122807015E-3</v>
      </c>
      <c r="F487" s="29">
        <f>VLOOKUP(VLOOKUP($B487, BTS!$E$2:$F$60, 2, FALSE), Transpose_Avg_msg_dw!$O$1:$AA$52, 4,FALSE )</f>
        <v>4.2265252863078952E-2</v>
      </c>
      <c r="G487" s="29">
        <f>VLOOKUP(VLOOKUP($B487, BTS!$E$2:$F$60, 2, FALSE), Transpose_Avg_msg_dw!$O$1:$AA$52, 5,FALSE )</f>
        <v>3.1580687830687827E-2</v>
      </c>
      <c r="H487" s="29">
        <f>VLOOKUP(VLOOKUP($B487, BTS!$E$2:$F$60, 2, FALSE), Transpose_Avg_msg_dw!$O$1:$AA$52, 6,FALSE )</f>
        <v>1.8333333333333333E-2</v>
      </c>
      <c r="I487" s="29">
        <f>VLOOKUP(VLOOKUP($B487, BTS!$E$2:$F$60, 2, FALSE), Transpose_Avg_msg_dw!$O$1:$AA$52, 7,FALSE )</f>
        <v>0</v>
      </c>
      <c r="J487" s="29">
        <f>VLOOKUP(VLOOKUP($B487, BTS!$E$2:$F$60, 2, FALSE), Transpose_Avg_msg_dw!$O$1:$AA$52, 8,FALSE )</f>
        <v>0</v>
      </c>
      <c r="K487" s="29">
        <f>VLOOKUP(VLOOKUP($B487, BTS!$E$2:$F$60, 2, FALSE), Transpose_Avg_msg_dw!$O$1:$AA$52, 9,FALSE )</f>
        <v>0</v>
      </c>
      <c r="L487" s="29">
        <f>VLOOKUP(VLOOKUP($B487, BTS!$E$2:$F$60, 2, FALSE), Transpose_Avg_msg_dw!$O$1:$AA$52, 10,FALSE )</f>
        <v>2.2727272727272728E-2</v>
      </c>
      <c r="M487" s="29">
        <f>VLOOKUP(VLOOKUP($B487, BTS!$E$2:$F$60, 2, FALSE), Transpose_Avg_msg_dw!$O$1:$AA$52, 11,FALSE )</f>
        <v>0</v>
      </c>
      <c r="N487" s="29">
        <f>VLOOKUP(VLOOKUP($B487, BTS!$E$2:$F$60, 2, FALSE), Transpose_Avg_msg_dw!$O$1:$AA$52, 12,FALSE )</f>
        <v>1.2195121951219513E-2</v>
      </c>
      <c r="O487" s="111">
        <f>VLOOKUP(VLOOKUP($B487, BTS!$E$2:$F$60, 2, FALSE), Transpose_Avg_msg_dw!$O$1:$AA$52, 13,FALSE )</f>
        <v>7.218216318785578E-2</v>
      </c>
    </row>
    <row r="488" spans="2:15" ht="15.75" hidden="1" outlineLevel="1" thickBot="1" x14ac:dyDescent="0.3">
      <c r="B488" s="56" t="s">
        <v>135</v>
      </c>
      <c r="C488" s="28">
        <f>VLOOKUP(VLOOKUP($B488,VName,2,FALSE), Regression_msg_dw!$J$7:$K$50, 2,FALSE)</f>
        <v>-0.17299999999999999</v>
      </c>
      <c r="D488" s="29">
        <f>VLOOKUP(VLOOKUP($B488, BTS!$E$2:$F$60, 2, FALSE), Transpose_Avg_msg_dw!$O$1:$AA$52, 2,FALSE )</f>
        <v>0</v>
      </c>
      <c r="E488" s="29">
        <f>VLOOKUP(VLOOKUP($B488, BTS!$E$2:$F$60, 2, FALSE), Transpose_Avg_msg_dw!$O$1:$AA$52, 3,FALSE )</f>
        <v>0</v>
      </c>
      <c r="F488" s="29">
        <f>VLOOKUP(VLOOKUP($B488, BTS!$E$2:$F$60, 2, FALSE), Transpose_Avg_msg_dw!$O$1:$AA$52, 4,FALSE )</f>
        <v>0</v>
      </c>
      <c r="G488" s="29">
        <f>VLOOKUP(VLOOKUP($B488, BTS!$E$2:$F$60, 2, FALSE), Transpose_Avg_msg_dw!$O$1:$AA$52, 5,FALSE )</f>
        <v>0</v>
      </c>
      <c r="H488" s="29">
        <f>VLOOKUP(VLOOKUP($B488, BTS!$E$2:$F$60, 2, FALSE), Transpose_Avg_msg_dw!$O$1:$AA$52, 6,FALSE )</f>
        <v>0</v>
      </c>
      <c r="I488" s="29">
        <f>VLOOKUP(VLOOKUP($B488, BTS!$E$2:$F$60, 2, FALSE), Transpose_Avg_msg_dw!$O$1:$AA$52, 7,FALSE )</f>
        <v>0</v>
      </c>
      <c r="J488" s="29">
        <f>VLOOKUP(VLOOKUP($B488, BTS!$E$2:$F$60, 2, FALSE), Transpose_Avg_msg_dw!$O$1:$AA$52, 8,FALSE )</f>
        <v>6.0528926482873849E-2</v>
      </c>
      <c r="K488" s="29">
        <f>VLOOKUP(VLOOKUP($B488, BTS!$E$2:$F$60, 2, FALSE), Transpose_Avg_msg_dw!$O$1:$AA$52, 9,FALSE )</f>
        <v>0</v>
      </c>
      <c r="L488" s="29">
        <f>VLOOKUP(VLOOKUP($B488, BTS!$E$2:$F$60, 2, FALSE), Transpose_Avg_msg_dw!$O$1:$AA$52, 10,FALSE )</f>
        <v>0</v>
      </c>
      <c r="M488" s="29">
        <f>VLOOKUP(VLOOKUP($B488, BTS!$E$2:$F$60, 2, FALSE), Transpose_Avg_msg_dw!$O$1:$AA$52, 11,FALSE )</f>
        <v>0</v>
      </c>
      <c r="N488" s="29">
        <f>VLOOKUP(VLOOKUP($B488, BTS!$E$2:$F$60, 2, FALSE), Transpose_Avg_msg_dw!$O$1:$AA$52, 12,FALSE )</f>
        <v>0</v>
      </c>
      <c r="O488" s="111">
        <f>VLOOKUP(VLOOKUP($B488, BTS!$E$2:$F$60, 2, FALSE), Transpose_Avg_msg_dw!$O$1:$AA$52, 13,FALSE )</f>
        <v>0</v>
      </c>
    </row>
    <row r="489" spans="2:15" ht="15.75" hidden="1" outlineLevel="1" thickBot="1" x14ac:dyDescent="0.3">
      <c r="B489" s="56" t="s">
        <v>136</v>
      </c>
      <c r="C489" s="28">
        <f>VLOOKUP(VLOOKUP($B489,VName,2,FALSE), Regression_msg_dw!$J$7:$K$50, 2,FALSE)</f>
        <v>1.871</v>
      </c>
      <c r="D489" s="29">
        <f>VLOOKUP(VLOOKUP($B489, BTS!$E$2:$F$60, 2, FALSE), Transpose_Avg_msg_dw!$O$1:$AA$52, 2,FALSE )</f>
        <v>3.3365570599613155E-2</v>
      </c>
      <c r="E489" s="29">
        <f>VLOOKUP(VLOOKUP($B489, BTS!$E$2:$F$60, 2, FALSE), Transpose_Avg_msg_dw!$O$1:$AA$52, 3,FALSE )</f>
        <v>3.90625E-3</v>
      </c>
      <c r="F489" s="29">
        <f>VLOOKUP(VLOOKUP($B489, BTS!$E$2:$F$60, 2, FALSE), Transpose_Avg_msg_dw!$O$1:$AA$52, 4,FALSE )</f>
        <v>0</v>
      </c>
      <c r="G489" s="29">
        <f>VLOOKUP(VLOOKUP($B489, BTS!$E$2:$F$60, 2, FALSE), Transpose_Avg_msg_dw!$O$1:$AA$52, 5,FALSE )</f>
        <v>0</v>
      </c>
      <c r="H489" s="29">
        <f>VLOOKUP(VLOOKUP($B489, BTS!$E$2:$F$60, 2, FALSE), Transpose_Avg_msg_dw!$O$1:$AA$52, 6,FALSE )</f>
        <v>0</v>
      </c>
      <c r="I489" s="29">
        <f>VLOOKUP(VLOOKUP($B489, BTS!$E$2:$F$60, 2, FALSE), Transpose_Avg_msg_dw!$O$1:$AA$52, 7,FALSE )</f>
        <v>4.3991228070175442E-2</v>
      </c>
      <c r="J489" s="29">
        <f>VLOOKUP(VLOOKUP($B489, BTS!$E$2:$F$60, 2, FALSE), Transpose_Avg_msg_dw!$O$1:$AA$52, 8,FALSE )</f>
        <v>0</v>
      </c>
      <c r="K489" s="29">
        <f>VLOOKUP(VLOOKUP($B489, BTS!$E$2:$F$60, 2, FALSE), Transpose_Avg_msg_dw!$O$1:$AA$52, 9,FALSE )</f>
        <v>0</v>
      </c>
      <c r="L489" s="29">
        <f>VLOOKUP(VLOOKUP($B489, BTS!$E$2:$F$60, 2, FALSE), Transpose_Avg_msg_dw!$O$1:$AA$52, 10,FALSE )</f>
        <v>4.195804195804196E-2</v>
      </c>
      <c r="M489" s="29">
        <f>VLOOKUP(VLOOKUP($B489, BTS!$E$2:$F$60, 2, FALSE), Transpose_Avg_msg_dw!$O$1:$AA$52, 11,FALSE )</f>
        <v>0.17499999999999999</v>
      </c>
      <c r="N489" s="29">
        <f>VLOOKUP(VLOOKUP($B489, BTS!$E$2:$F$60, 2, FALSE), Transpose_Avg_msg_dw!$O$1:$AA$52, 12,FALSE )</f>
        <v>0</v>
      </c>
      <c r="O489" s="111">
        <f>VLOOKUP(VLOOKUP($B489, BTS!$E$2:$F$60, 2, FALSE), Transpose_Avg_msg_dw!$O$1:$AA$52, 13,FALSE )</f>
        <v>0</v>
      </c>
    </row>
    <row r="490" spans="2:15" ht="15.75" hidden="1" outlineLevel="1" thickBot="1" x14ac:dyDescent="0.3">
      <c r="B490" s="56" t="s">
        <v>137</v>
      </c>
      <c r="C490" s="28">
        <f>VLOOKUP(VLOOKUP($B490,VName,2,FALSE), Regression_msg_dw!$J$7:$K$50, 2,FALSE)</f>
        <v>2.5640000000000001</v>
      </c>
      <c r="D490" s="29">
        <f>VLOOKUP(VLOOKUP($B490, BTS!$E$2:$F$60, 2, FALSE), Transpose_Avg_msg_dw!$O$1:$AA$52, 2,FALSE )</f>
        <v>0</v>
      </c>
      <c r="E490" s="29">
        <f>VLOOKUP(VLOOKUP($B490, BTS!$E$2:$F$60, 2, FALSE), Transpose_Avg_msg_dw!$O$1:$AA$52, 3,FALSE )</f>
        <v>1.3099907219973009E-2</v>
      </c>
      <c r="F490" s="29">
        <f>VLOOKUP(VLOOKUP($B490, BTS!$E$2:$F$60, 2, FALSE), Transpose_Avg_msg_dw!$O$1:$AA$52, 4,FALSE )</f>
        <v>0</v>
      </c>
      <c r="G490" s="29">
        <f>VLOOKUP(VLOOKUP($B490, BTS!$E$2:$F$60, 2, FALSE), Transpose_Avg_msg_dw!$O$1:$AA$52, 5,FALSE )</f>
        <v>0</v>
      </c>
      <c r="H490" s="29">
        <f>VLOOKUP(VLOOKUP($B490, BTS!$E$2:$F$60, 2, FALSE), Transpose_Avg_msg_dw!$O$1:$AA$52, 6,FALSE )</f>
        <v>0</v>
      </c>
      <c r="I490" s="29">
        <f>VLOOKUP(VLOOKUP($B490, BTS!$E$2:$F$60, 2, FALSE), Transpose_Avg_msg_dw!$O$1:$AA$52, 7,FALSE )</f>
        <v>0</v>
      </c>
      <c r="J490" s="29">
        <f>VLOOKUP(VLOOKUP($B490, BTS!$E$2:$F$60, 2, FALSE), Transpose_Avg_msg_dw!$O$1:$AA$52, 8,FALSE )</f>
        <v>0</v>
      </c>
      <c r="K490" s="29">
        <f>VLOOKUP(VLOOKUP($B490, BTS!$E$2:$F$60, 2, FALSE), Transpose_Avg_msg_dw!$O$1:$AA$52, 9,FALSE )</f>
        <v>0</v>
      </c>
      <c r="L490" s="29">
        <f>VLOOKUP(VLOOKUP($B490, BTS!$E$2:$F$60, 2, FALSE), Transpose_Avg_msg_dw!$O$1:$AA$52, 10,FALSE )</f>
        <v>0</v>
      </c>
      <c r="M490" s="29">
        <f>VLOOKUP(VLOOKUP($B490, BTS!$E$2:$F$60, 2, FALSE), Transpose_Avg_msg_dw!$O$1:$AA$52, 11,FALSE )</f>
        <v>0.05</v>
      </c>
      <c r="N490" s="29">
        <f>VLOOKUP(VLOOKUP($B490, BTS!$E$2:$F$60, 2, FALSE), Transpose_Avg_msg_dw!$O$1:$AA$52, 12,FALSE )</f>
        <v>0</v>
      </c>
      <c r="O490" s="111">
        <f>VLOOKUP(VLOOKUP($B490, BTS!$E$2:$F$60, 2, FALSE), Transpose_Avg_msg_dw!$O$1:$AA$52, 13,FALSE )</f>
        <v>0</v>
      </c>
    </row>
    <row r="491" spans="2:15" ht="15.75" hidden="1" outlineLevel="1" thickBot="1" x14ac:dyDescent="0.3">
      <c r="B491" s="31" t="s">
        <v>138</v>
      </c>
      <c r="C491" s="28">
        <f>VLOOKUP(VLOOKUP($B491,VName,2,FALSE), Regression_msg_dw!$J$7:$K$50, 2,FALSE)</f>
        <v>-0.25800000000000001</v>
      </c>
      <c r="D491" s="29">
        <f>VLOOKUP(VLOOKUP($B491, BTS!$E$2:$F$60, 2, FALSE), Transpose_Avg_msg_dw!$O$1:$AA$52, 2,FALSE )</f>
        <v>4.7254459488502043E-2</v>
      </c>
      <c r="E491" s="29">
        <f>VLOOKUP(VLOOKUP($B491, BTS!$E$2:$F$60, 2, FALSE), Transpose_Avg_msg_dw!$O$1:$AA$52, 3,FALSE )</f>
        <v>9.6493688146648673E-2</v>
      </c>
      <c r="F491" s="29">
        <f>VLOOKUP(VLOOKUP($B491, BTS!$E$2:$F$60, 2, FALSE), Transpose_Avg_msg_dw!$O$1:$AA$52, 4,FALSE )</f>
        <v>0.13641114320462147</v>
      </c>
      <c r="G491" s="29">
        <f>VLOOKUP(VLOOKUP($B491, BTS!$E$2:$F$60, 2, FALSE), Transpose_Avg_msg_dw!$O$1:$AA$52, 5,FALSE )</f>
        <v>0.24725529100529098</v>
      </c>
      <c r="H491" s="29">
        <f>VLOOKUP(VLOOKUP($B491, BTS!$E$2:$F$60, 2, FALSE), Transpose_Avg_msg_dw!$O$1:$AA$52, 6,FALSE )</f>
        <v>3.1770833333333331E-2</v>
      </c>
      <c r="I491" s="29">
        <f>VLOOKUP(VLOOKUP($B491, BTS!$E$2:$F$60, 2, FALSE), Transpose_Avg_msg_dw!$O$1:$AA$52, 7,FALSE )</f>
        <v>0.13662280701754387</v>
      </c>
      <c r="J491" s="29">
        <f>VLOOKUP(VLOOKUP($B491, BTS!$E$2:$F$60, 2, FALSE), Transpose_Avg_msg_dw!$O$1:$AA$52, 8,FALSE )</f>
        <v>0.13494674185463659</v>
      </c>
      <c r="K491" s="29">
        <f>VLOOKUP(VLOOKUP($B491, BTS!$E$2:$F$60, 2, FALSE), Transpose_Avg_msg_dw!$O$1:$AA$52, 9,FALSE )</f>
        <v>3.8461538461538464E-2</v>
      </c>
      <c r="L491" s="29">
        <f>VLOOKUP(VLOOKUP($B491, BTS!$E$2:$F$60, 2, FALSE), Transpose_Avg_msg_dw!$O$1:$AA$52, 10,FALSE )</f>
        <v>4.5454545454545456E-2</v>
      </c>
      <c r="M491" s="29">
        <f>VLOOKUP(VLOOKUP($B491, BTS!$E$2:$F$60, 2, FALSE), Transpose_Avg_msg_dw!$O$1:$AA$52, 11,FALSE )</f>
        <v>0</v>
      </c>
      <c r="N491" s="29">
        <f>VLOOKUP(VLOOKUP($B491, BTS!$E$2:$F$60, 2, FALSE), Transpose_Avg_msg_dw!$O$1:$AA$52, 12,FALSE )</f>
        <v>2.2684632440730004E-2</v>
      </c>
      <c r="O491" s="111">
        <f>VLOOKUP(VLOOKUP($B491, BTS!$E$2:$F$60, 2, FALSE), Transpose_Avg_msg_dw!$O$1:$AA$52, 13,FALSE )</f>
        <v>1.5417457305502846E-2</v>
      </c>
    </row>
    <row r="492" spans="2:15" ht="15.75" hidden="1" outlineLevel="1" thickBot="1" x14ac:dyDescent="0.3">
      <c r="B492" s="31" t="s">
        <v>139</v>
      </c>
      <c r="C492" s="28">
        <f>VLOOKUP(VLOOKUP($B492,VName,2,FALSE), Regression_msg_dw!$J$7:$K$50, 2,FALSE)</f>
        <v>1.6799999999999999E-2</v>
      </c>
      <c r="D492" s="29">
        <f>VLOOKUP(VLOOKUP($B492, BTS!$E$2:$F$60, 2, FALSE), Transpose_Avg_msg_dw!$O$1:$AA$52, 2,FALSE )</f>
        <v>0.69385342789598115</v>
      </c>
      <c r="E492" s="29">
        <f>VLOOKUP(VLOOKUP($B492, BTS!$E$2:$F$60, 2, FALSE), Transpose_Avg_msg_dw!$O$1:$AA$52, 3,FALSE )</f>
        <v>0.65903023785425097</v>
      </c>
      <c r="F492" s="29">
        <f>VLOOKUP(VLOOKUP($B492, BTS!$E$2:$F$60, 2, FALSE), Transpose_Avg_msg_dw!$O$1:$AA$52, 4,FALSE )</f>
        <v>0.66442751089490226</v>
      </c>
      <c r="G492" s="29">
        <f>VLOOKUP(VLOOKUP($B492, BTS!$E$2:$F$60, 2, FALSE), Transpose_Avg_msg_dw!$O$1:$AA$52, 5,FALSE )</f>
        <v>0.50234788359788363</v>
      </c>
      <c r="H492" s="29">
        <f>VLOOKUP(VLOOKUP($B492, BTS!$E$2:$F$60, 2, FALSE), Transpose_Avg_msg_dw!$O$1:$AA$52, 6,FALSE )</f>
        <v>0.71968750000000004</v>
      </c>
      <c r="I492" s="29">
        <f>VLOOKUP(VLOOKUP($B492, BTS!$E$2:$F$60, 2, FALSE), Transpose_Avg_msg_dw!$O$1:$AA$52, 7,FALSE )</f>
        <v>0.36644736842105263</v>
      </c>
      <c r="J492" s="29">
        <f>VLOOKUP(VLOOKUP($B492, BTS!$E$2:$F$60, 2, FALSE), Transpose_Avg_msg_dw!$O$1:$AA$52, 8,FALSE )</f>
        <v>0.86505325814536349</v>
      </c>
      <c r="K492" s="29">
        <f>VLOOKUP(VLOOKUP($B492, BTS!$E$2:$F$60, 2, FALSE), Transpose_Avg_msg_dw!$O$1:$AA$52, 9,FALSE )</f>
        <v>0.77603785103785095</v>
      </c>
      <c r="L492" s="29">
        <f>VLOOKUP(VLOOKUP($B492, BTS!$E$2:$F$60, 2, FALSE), Transpose_Avg_msg_dw!$O$1:$AA$52, 10,FALSE )</f>
        <v>0.87631118881118886</v>
      </c>
      <c r="M492" s="29">
        <f>VLOOKUP(VLOOKUP($B492, BTS!$E$2:$F$60, 2, FALSE), Transpose_Avg_msg_dw!$O$1:$AA$52, 11,FALSE )</f>
        <v>0.5708333333333333</v>
      </c>
      <c r="N492" s="29">
        <f>VLOOKUP(VLOOKUP($B492, BTS!$E$2:$F$60, 2, FALSE), Transpose_Avg_msg_dw!$O$1:$AA$52, 12,FALSE )</f>
        <v>0.94330973904144633</v>
      </c>
      <c r="O492" s="111">
        <f>VLOOKUP(VLOOKUP($B492, BTS!$E$2:$F$60, 2, FALSE), Transpose_Avg_msg_dw!$O$1:$AA$52, 13,FALSE )</f>
        <v>0.81001897533206824</v>
      </c>
    </row>
    <row r="493" spans="2:15" ht="15.75" hidden="1" outlineLevel="1" thickBot="1" x14ac:dyDescent="0.3">
      <c r="B493" s="31" t="s">
        <v>140</v>
      </c>
      <c r="C493" s="28">
        <f>VLOOKUP(VLOOKUP($B493,VName,2,FALSE), Regression_msg_dw!$J$7:$K$50, 2,FALSE)</f>
        <v>-0.39100000000000001</v>
      </c>
      <c r="D493" s="29">
        <f>VLOOKUP(VLOOKUP($B493, BTS!$E$2:$F$60, 2, FALSE), Transpose_Avg_msg_dw!$O$1:$AA$52, 2,FALSE )</f>
        <v>2.5252525252525252E-2</v>
      </c>
      <c r="E493" s="29">
        <f>VLOOKUP(VLOOKUP($B493, BTS!$E$2:$F$60, 2, FALSE), Transpose_Avg_msg_dw!$O$1:$AA$52, 3,FALSE )</f>
        <v>1.3099907219973009E-2</v>
      </c>
      <c r="F493" s="29">
        <f>VLOOKUP(VLOOKUP($B493, BTS!$E$2:$F$60, 2, FALSE), Transpose_Avg_msg_dw!$O$1:$AA$52, 4,FALSE )</f>
        <v>0</v>
      </c>
      <c r="G493" s="29">
        <f>VLOOKUP(VLOOKUP($B493, BTS!$E$2:$F$60, 2, FALSE), Transpose_Avg_msg_dw!$O$1:$AA$52, 5,FALSE )</f>
        <v>9.2592592592592587E-3</v>
      </c>
      <c r="H493" s="29">
        <f>VLOOKUP(VLOOKUP($B493, BTS!$E$2:$F$60, 2, FALSE), Transpose_Avg_msg_dw!$O$1:$AA$52, 6,FALSE )</f>
        <v>2.3958333333333331E-2</v>
      </c>
      <c r="I493" s="29">
        <f>VLOOKUP(VLOOKUP($B493, BTS!$E$2:$F$60, 2, FALSE), Transpose_Avg_msg_dw!$O$1:$AA$52, 7,FALSE )</f>
        <v>0.01</v>
      </c>
      <c r="J493" s="29">
        <f>VLOOKUP(VLOOKUP($B493, BTS!$E$2:$F$60, 2, FALSE), Transpose_Avg_msg_dw!$O$1:$AA$52, 8,FALSE )</f>
        <v>0</v>
      </c>
      <c r="K493" s="29">
        <f>VLOOKUP(VLOOKUP($B493, BTS!$E$2:$F$60, 2, FALSE), Transpose_Avg_msg_dw!$O$1:$AA$52, 9,FALSE )</f>
        <v>0</v>
      </c>
      <c r="L493" s="29">
        <f>VLOOKUP(VLOOKUP($B493, BTS!$E$2:$F$60, 2, FALSE), Transpose_Avg_msg_dw!$O$1:$AA$52, 10,FALSE )</f>
        <v>3.125E-2</v>
      </c>
      <c r="M493" s="29">
        <f>VLOOKUP(VLOOKUP($B493, BTS!$E$2:$F$60, 2, FALSE), Transpose_Avg_msg_dw!$O$1:$AA$52, 11,FALSE )</f>
        <v>0</v>
      </c>
      <c r="N493" s="29">
        <f>VLOOKUP(VLOOKUP($B493, BTS!$E$2:$F$60, 2, FALSE), Transpose_Avg_msg_dw!$O$1:$AA$52, 12,FALSE )</f>
        <v>1.2195121951219513E-2</v>
      </c>
      <c r="O493" s="111">
        <f>VLOOKUP(VLOOKUP($B493, BTS!$E$2:$F$60, 2, FALSE), Transpose_Avg_msg_dw!$O$1:$AA$52, 13,FALSE )</f>
        <v>0.10095825426944971</v>
      </c>
    </row>
    <row r="494" spans="2:15" ht="15.75" hidden="1" outlineLevel="1" thickBot="1" x14ac:dyDescent="0.3">
      <c r="B494" s="31" t="s">
        <v>141</v>
      </c>
      <c r="C494" s="28">
        <f>VLOOKUP(VLOOKUP($B494,VName,2,FALSE), Regression_msg_dw!$J$7:$K$50, 2,FALSE)</f>
        <v>-8.8900000000000007E-2</v>
      </c>
      <c r="D494" s="29">
        <f>VLOOKUP(VLOOKUP($B494, BTS!$E$2:$F$60, 2, FALSE), Transpose_Avg_msg_dw!$O$1:$AA$52, 2,FALSE )</f>
        <v>0.36342144852783154</v>
      </c>
      <c r="E494" s="29">
        <f>VLOOKUP(VLOOKUP($B494, BTS!$E$2:$F$60, 2, FALSE), Transpose_Avg_msg_dw!$O$1:$AA$52, 3,FALSE )</f>
        <v>0.13993547570850201</v>
      </c>
      <c r="F494" s="29">
        <f>VLOOKUP(VLOOKUP($B494, BTS!$E$2:$F$60, 2, FALSE), Transpose_Avg_msg_dw!$O$1:$AA$52, 4,FALSE )</f>
        <v>0.12679575858923686</v>
      </c>
      <c r="G494" s="29">
        <f>VLOOKUP(VLOOKUP($B494, BTS!$E$2:$F$60, 2, FALSE), Transpose_Avg_msg_dw!$O$1:$AA$52, 5,FALSE )</f>
        <v>0.12182539682539682</v>
      </c>
      <c r="H494" s="29">
        <f>VLOOKUP(VLOOKUP($B494, BTS!$E$2:$F$60, 2, FALSE), Transpose_Avg_msg_dw!$O$1:$AA$52, 6,FALSE )</f>
        <v>0.24312500000000001</v>
      </c>
      <c r="I494" s="29">
        <f>VLOOKUP(VLOOKUP($B494, BTS!$E$2:$F$60, 2, FALSE), Transpose_Avg_msg_dw!$O$1:$AA$52, 7,FALSE )</f>
        <v>0.50692982456140345</v>
      </c>
      <c r="J494" s="29">
        <f>VLOOKUP(VLOOKUP($B494, BTS!$E$2:$F$60, 2, FALSE), Transpose_Avg_msg_dw!$O$1:$AA$52, 8,FALSE )</f>
        <v>6.0528926482873849E-2</v>
      </c>
      <c r="K494" s="29">
        <f>VLOOKUP(VLOOKUP($B494, BTS!$E$2:$F$60, 2, FALSE), Transpose_Avg_msg_dw!$O$1:$AA$52, 9,FALSE )</f>
        <v>0.25967643467643464</v>
      </c>
      <c r="L494" s="29">
        <f>VLOOKUP(VLOOKUP($B494, BTS!$E$2:$F$60, 2, FALSE), Transpose_Avg_msg_dw!$O$1:$AA$52, 10,FALSE )</f>
        <v>0.17263986013986016</v>
      </c>
      <c r="M494" s="29">
        <f>VLOOKUP(VLOOKUP($B494, BTS!$E$2:$F$60, 2, FALSE), Transpose_Avg_msg_dw!$O$1:$AA$52, 11,FALSE )</f>
        <v>0.51666666666666672</v>
      </c>
      <c r="N494" s="29">
        <f>VLOOKUP(VLOOKUP($B494, BTS!$E$2:$F$60, 2, FALSE), Transpose_Avg_msg_dw!$O$1:$AA$52, 12,FALSE )</f>
        <v>0.17537949855023027</v>
      </c>
      <c r="O494" s="111">
        <f>VLOOKUP(VLOOKUP($B494, BTS!$E$2:$F$60, 2, FALSE), Transpose_Avg_msg_dw!$O$1:$AA$52, 13,FALSE )</f>
        <v>0.1878462998102467</v>
      </c>
    </row>
    <row r="495" spans="2:15" ht="15.75" hidden="1" outlineLevel="1" thickBot="1" x14ac:dyDescent="0.3">
      <c r="B495" s="31" t="s">
        <v>142</v>
      </c>
      <c r="C495" s="28">
        <f>VLOOKUP(VLOOKUP($B495,VName,2,FALSE), Regression_msg_dw!$J$7:$K$50, 2,FALSE)</f>
        <v>-0.29099999999999998</v>
      </c>
      <c r="D495" s="29">
        <f>VLOOKUP(VLOOKUP($B495, BTS!$E$2:$F$60, 2, FALSE), Transpose_Avg_msg_dw!$O$1:$AA$52, 2,FALSE )</f>
        <v>7.4575542660649044E-2</v>
      </c>
      <c r="E495" s="29">
        <f>VLOOKUP(VLOOKUP($B495, BTS!$E$2:$F$60, 2, FALSE), Transpose_Avg_msg_dw!$O$1:$AA$52, 3,FALSE )</f>
        <v>2.1392122132253711E-2</v>
      </c>
      <c r="F495" s="29">
        <f>VLOOKUP(VLOOKUP($B495, BTS!$E$2:$F$60, 2, FALSE), Transpose_Avg_msg_dw!$O$1:$AA$52, 4,FALSE )</f>
        <v>0</v>
      </c>
      <c r="G495" s="29">
        <f>VLOOKUP(VLOOKUP($B495, BTS!$E$2:$F$60, 2, FALSE), Transpose_Avg_msg_dw!$O$1:$AA$52, 5,FALSE )</f>
        <v>1.6666666666666666E-2</v>
      </c>
      <c r="H495" s="29">
        <f>VLOOKUP(VLOOKUP($B495, BTS!$E$2:$F$60, 2, FALSE), Transpose_Avg_msg_dw!$O$1:$AA$52, 6,FALSE )</f>
        <v>6.0624999999999998E-2</v>
      </c>
      <c r="I495" s="29">
        <f>VLOOKUP(VLOOKUP($B495, BTS!$E$2:$F$60, 2, FALSE), Transpose_Avg_msg_dw!$O$1:$AA$52, 7,FALSE )</f>
        <v>0.28162280701754389</v>
      </c>
      <c r="J495" s="29">
        <f>VLOOKUP(VLOOKUP($B495, BTS!$E$2:$F$60, 2, FALSE), Transpose_Avg_msg_dw!$O$1:$AA$52, 8,FALSE )</f>
        <v>0</v>
      </c>
      <c r="K495" s="29">
        <f>VLOOKUP(VLOOKUP($B495, BTS!$E$2:$F$60, 2, FALSE), Transpose_Avg_msg_dw!$O$1:$AA$52, 9,FALSE )</f>
        <v>7.0634920634920634E-2</v>
      </c>
      <c r="L495" s="29">
        <f>VLOOKUP(VLOOKUP($B495, BTS!$E$2:$F$60, 2, FALSE), Transpose_Avg_msg_dw!$O$1:$AA$52, 10,FALSE )</f>
        <v>0.17985139860139862</v>
      </c>
      <c r="M495" s="29">
        <f>VLOOKUP(VLOOKUP($B495, BTS!$E$2:$F$60, 2, FALSE), Transpose_Avg_msg_dw!$O$1:$AA$52, 11,FALSE )</f>
        <v>4.5833333333333337E-2</v>
      </c>
      <c r="N495" s="29">
        <f>VLOOKUP(VLOOKUP($B495, BTS!$E$2:$F$60, 2, FALSE), Transpose_Avg_msg_dw!$O$1:$AA$52, 12,FALSE )</f>
        <v>2.2684632440730004E-2</v>
      </c>
      <c r="O495" s="111">
        <f>VLOOKUP(VLOOKUP($B495, BTS!$E$2:$F$60, 2, FALSE), Transpose_Avg_msg_dw!$O$1:$AA$52, 13,FALSE )</f>
        <v>3.0123339658444024E-2</v>
      </c>
    </row>
    <row r="496" spans="2:15" ht="15.75" hidden="1" outlineLevel="1" thickBot="1" x14ac:dyDescent="0.3">
      <c r="B496" s="31" t="s">
        <v>143</v>
      </c>
      <c r="C496" s="28">
        <f>VLOOKUP(VLOOKUP($B496,VName,2,FALSE), Regression_msg_dw!$J$7:$K$50, 2,FALSE)</f>
        <v>-0.27</v>
      </c>
      <c r="D496" s="29">
        <f>VLOOKUP(VLOOKUP($B496, BTS!$E$2:$F$60, 2, FALSE), Transpose_Avg_msg_dw!$O$1:$AA$52, 2,FALSE )</f>
        <v>5.257360842467225E-2</v>
      </c>
      <c r="E496" s="29">
        <f>VLOOKUP(VLOOKUP($B496, BTS!$E$2:$F$60, 2, FALSE), Transpose_Avg_msg_dw!$O$1:$AA$52, 3,FALSE )</f>
        <v>2.5298372132253711E-2</v>
      </c>
      <c r="F496" s="29">
        <f>VLOOKUP(VLOOKUP($B496, BTS!$E$2:$F$60, 2, FALSE), Transpose_Avg_msg_dw!$O$1:$AA$52, 4,FALSE )</f>
        <v>0.13721242525590352</v>
      </c>
      <c r="G496" s="29">
        <f>VLOOKUP(VLOOKUP($B496, BTS!$E$2:$F$60, 2, FALSE), Transpose_Avg_msg_dw!$O$1:$AA$52, 5,FALSE )</f>
        <v>3.6342592592592593E-2</v>
      </c>
      <c r="H496" s="29">
        <f>VLOOKUP(VLOOKUP($B496, BTS!$E$2:$F$60, 2, FALSE), Transpose_Avg_msg_dw!$O$1:$AA$52, 6,FALSE )</f>
        <v>2.4479166666666666E-2</v>
      </c>
      <c r="I496" s="29">
        <f>VLOOKUP(VLOOKUP($B496, BTS!$E$2:$F$60, 2, FALSE), Transpose_Avg_msg_dw!$O$1:$AA$52, 7,FALSE )</f>
        <v>6.4824561403508771E-2</v>
      </c>
      <c r="J496" s="29">
        <f>VLOOKUP(VLOOKUP($B496, BTS!$E$2:$F$60, 2, FALSE), Transpose_Avg_msg_dw!$O$1:$AA$52, 8,FALSE )</f>
        <v>3.1746031746031744E-2</v>
      </c>
      <c r="K496" s="29">
        <f>VLOOKUP(VLOOKUP($B496, BTS!$E$2:$F$60, 2, FALSE), Transpose_Avg_msg_dw!$O$1:$AA$52, 9,FALSE )</f>
        <v>0.15195360195360197</v>
      </c>
      <c r="L496" s="29">
        <f>VLOOKUP(VLOOKUP($B496, BTS!$E$2:$F$60, 2, FALSE), Transpose_Avg_msg_dw!$O$1:$AA$52, 10,FALSE )</f>
        <v>1.9230769230769232E-2</v>
      </c>
      <c r="M496" s="29">
        <f>VLOOKUP(VLOOKUP($B496, BTS!$E$2:$F$60, 2, FALSE), Transpose_Avg_msg_dw!$O$1:$AA$52, 11,FALSE )</f>
        <v>0</v>
      </c>
      <c r="N496" s="29">
        <f>VLOOKUP(VLOOKUP($B496, BTS!$E$2:$F$60, 2, FALSE), Transpose_Avg_msg_dw!$O$1:$AA$52, 12,FALSE )</f>
        <v>7.104937745181647E-2</v>
      </c>
      <c r="O496" s="111">
        <f>VLOOKUP(VLOOKUP($B496, BTS!$E$2:$F$60, 2, FALSE), Transpose_Avg_msg_dw!$O$1:$AA$52, 13,FALSE )</f>
        <v>3.8187855787476285E-2</v>
      </c>
    </row>
    <row r="497" spans="2:15" ht="15.75" hidden="1" outlineLevel="1" thickBot="1" x14ac:dyDescent="0.3">
      <c r="B497" s="31" t="s">
        <v>144</v>
      </c>
      <c r="C497" s="28">
        <f>VLOOKUP(VLOOKUP($B497,VName,2,FALSE), Regression_msg_dw!$J$7:$K$50, 2,FALSE)</f>
        <v>-9.4500000000000001E-2</v>
      </c>
      <c r="D497" s="29">
        <f>VLOOKUP(VLOOKUP($B497, BTS!$E$2:$F$60, 2, FALSE), Transpose_Avg_msg_dw!$O$1:$AA$52, 2,FALSE )</f>
        <v>0</v>
      </c>
      <c r="E497" s="29">
        <f>VLOOKUP(VLOOKUP($B497, BTS!$E$2:$F$60, 2, FALSE), Transpose_Avg_msg_dw!$O$1:$AA$52, 3,FALSE )</f>
        <v>0</v>
      </c>
      <c r="F497" s="29">
        <f>VLOOKUP(VLOOKUP($B497, BTS!$E$2:$F$60, 2, FALSE), Transpose_Avg_msg_dw!$O$1:$AA$52, 4,FALSE )</f>
        <v>0</v>
      </c>
      <c r="G497" s="29">
        <f>VLOOKUP(VLOOKUP($B497, BTS!$E$2:$F$60, 2, FALSE), Transpose_Avg_msg_dw!$O$1:$AA$52, 5,FALSE )</f>
        <v>3.1580687830687827E-2</v>
      </c>
      <c r="H497" s="29">
        <f>VLOOKUP(VLOOKUP($B497, BTS!$E$2:$F$60, 2, FALSE), Transpose_Avg_msg_dw!$O$1:$AA$52, 6,FALSE )</f>
        <v>0.12354166666666666</v>
      </c>
      <c r="I497" s="29">
        <f>VLOOKUP(VLOOKUP($B497, BTS!$E$2:$F$60, 2, FALSE), Transpose_Avg_msg_dw!$O$1:$AA$52, 7,FALSE )</f>
        <v>0</v>
      </c>
      <c r="J497" s="29">
        <f>VLOOKUP(VLOOKUP($B497, BTS!$E$2:$F$60, 2, FALSE), Transpose_Avg_msg_dw!$O$1:$AA$52, 8,FALSE )</f>
        <v>4.5634920634920632E-2</v>
      </c>
      <c r="K497" s="29">
        <f>VLOOKUP(VLOOKUP($B497, BTS!$E$2:$F$60, 2, FALSE), Transpose_Avg_msg_dw!$O$1:$AA$52, 9,FALSE )</f>
        <v>0</v>
      </c>
      <c r="L497" s="29">
        <f>VLOOKUP(VLOOKUP($B497, BTS!$E$2:$F$60, 2, FALSE), Transpose_Avg_msg_dw!$O$1:$AA$52, 10,FALSE )</f>
        <v>0</v>
      </c>
      <c r="M497" s="29">
        <f>VLOOKUP(VLOOKUP($B497, BTS!$E$2:$F$60, 2, FALSE), Transpose_Avg_msg_dw!$O$1:$AA$52, 11,FALSE )</f>
        <v>2.5000000000000001E-2</v>
      </c>
      <c r="N497" s="29">
        <f>VLOOKUP(VLOOKUP($B497, BTS!$E$2:$F$60, 2, FALSE), Transpose_Avg_msg_dw!$O$1:$AA$52, 12,FALSE )</f>
        <v>0</v>
      </c>
      <c r="O497" s="111">
        <f>VLOOKUP(VLOOKUP($B497, BTS!$E$2:$F$60, 2, FALSE), Transpose_Avg_msg_dw!$O$1:$AA$52, 13,FALSE )</f>
        <v>0</v>
      </c>
    </row>
    <row r="498" spans="2:15" ht="15.75" hidden="1" outlineLevel="1" thickBot="1" x14ac:dyDescent="0.3">
      <c r="B498" s="31" t="s">
        <v>145</v>
      </c>
      <c r="C498" s="28">
        <f>VLOOKUP(VLOOKUP($B498,VName,2,FALSE), Regression_msg_dw!$J$7:$K$50, 2,FALSE)</f>
        <v>-7.0999999999999994E-2</v>
      </c>
      <c r="D498" s="29">
        <f>VLOOKUP(VLOOKUP($B498, BTS!$E$2:$F$60, 2, FALSE), Transpose_Avg_msg_dw!$O$1:$AA$52, 2,FALSE )</f>
        <v>0.10262196432409199</v>
      </c>
      <c r="E498" s="29">
        <f>VLOOKUP(VLOOKUP($B498, BTS!$E$2:$F$60, 2, FALSE), Transpose_Avg_msg_dw!$O$1:$AA$52, 3,FALSE )</f>
        <v>0.2392304880791723</v>
      </c>
      <c r="F498" s="29">
        <f>VLOOKUP(VLOOKUP($B498, BTS!$E$2:$F$60, 2, FALSE), Transpose_Avg_msg_dw!$O$1:$AA$52, 4,FALSE )</f>
        <v>0.10661801966149792</v>
      </c>
      <c r="G498" s="29">
        <f>VLOOKUP(VLOOKUP($B498, BTS!$E$2:$F$60, 2, FALSE), Transpose_Avg_msg_dw!$O$1:$AA$52, 5,FALSE )</f>
        <v>6.7923280423280413E-2</v>
      </c>
      <c r="H498" s="29">
        <f>VLOOKUP(VLOOKUP($B498, BTS!$E$2:$F$60, 2, FALSE), Transpose_Avg_msg_dw!$O$1:$AA$52, 6,FALSE )</f>
        <v>0.1690625</v>
      </c>
      <c r="I498" s="29">
        <f>VLOOKUP(VLOOKUP($B498, BTS!$E$2:$F$60, 2, FALSE), Transpose_Avg_msg_dw!$O$1:$AA$52, 7,FALSE )</f>
        <v>0.19596491228070176</v>
      </c>
      <c r="J498" s="29">
        <f>VLOOKUP(VLOOKUP($B498, BTS!$E$2:$F$60, 2, FALSE), Transpose_Avg_msg_dw!$O$1:$AA$52, 8,FALSE )</f>
        <v>0</v>
      </c>
      <c r="K498" s="29">
        <f>VLOOKUP(VLOOKUP($B498, BTS!$E$2:$F$60, 2, FALSE), Transpose_Avg_msg_dw!$O$1:$AA$52, 9,FALSE )</f>
        <v>0.20473137973137973</v>
      </c>
      <c r="L498" s="29">
        <f>VLOOKUP(VLOOKUP($B498, BTS!$E$2:$F$60, 2, FALSE), Transpose_Avg_msg_dw!$O$1:$AA$52, 10,FALSE )</f>
        <v>0.23382867132867133</v>
      </c>
      <c r="M498" s="29">
        <f>VLOOKUP(VLOOKUP($B498, BTS!$E$2:$F$60, 2, FALSE), Transpose_Avg_msg_dw!$O$1:$AA$52, 11,FALSE )</f>
        <v>0.13750000000000001</v>
      </c>
      <c r="N498" s="29">
        <f>VLOOKUP(VLOOKUP($B498, BTS!$E$2:$F$60, 2, FALSE), Transpose_Avg_msg_dw!$O$1:$AA$52, 12,FALSE )</f>
        <v>0.11342316220365001</v>
      </c>
      <c r="O498" s="111">
        <f>VLOOKUP(VLOOKUP($B498, BTS!$E$2:$F$60, 2, FALSE), Transpose_Avg_msg_dw!$O$1:$AA$52, 13,FALSE )</f>
        <v>0.33569259962049336</v>
      </c>
    </row>
    <row r="499" spans="2:15" ht="15.75" hidden="1" outlineLevel="1" thickBot="1" x14ac:dyDescent="0.3">
      <c r="B499" s="31" t="s">
        <v>146</v>
      </c>
      <c r="C499" s="28">
        <f>VLOOKUP(VLOOKUP($B499,VName,2,FALSE), Regression_msg_dw!$J$7:$K$50, 2,FALSE)</f>
        <v>0.19600000000000001</v>
      </c>
      <c r="D499" s="29">
        <f>VLOOKUP(VLOOKUP($B499, BTS!$E$2:$F$60, 2, FALSE), Transpose_Avg_msg_dw!$O$1:$AA$52, 2,FALSE )</f>
        <v>0.63864710939179026</v>
      </c>
      <c r="E499" s="29">
        <f>VLOOKUP(VLOOKUP($B499, BTS!$E$2:$F$60, 2, FALSE), Transpose_Avg_msg_dw!$O$1:$AA$52, 3,FALSE )</f>
        <v>0.39379920152946468</v>
      </c>
      <c r="F499" s="29">
        <f>VLOOKUP(VLOOKUP($B499, BTS!$E$2:$F$60, 2, FALSE), Transpose_Avg_msg_dw!$O$1:$AA$52, 4,FALSE )</f>
        <v>0.25359151717847372</v>
      </c>
      <c r="G499" s="29">
        <f>VLOOKUP(VLOOKUP($B499, BTS!$E$2:$F$60, 2, FALSE), Transpose_Avg_msg_dw!$O$1:$AA$52, 5,FALSE )</f>
        <v>0.20340608465608467</v>
      </c>
      <c r="H499" s="29">
        <f>VLOOKUP(VLOOKUP($B499, BTS!$E$2:$F$60, 2, FALSE), Transpose_Avg_msg_dw!$O$1:$AA$52, 6,FALSE )</f>
        <v>0.21468749999999998</v>
      </c>
      <c r="I499" s="29">
        <f>VLOOKUP(VLOOKUP($B499, BTS!$E$2:$F$60, 2, FALSE), Transpose_Avg_msg_dw!$O$1:$AA$52, 7,FALSE )</f>
        <v>0.33328947368421052</v>
      </c>
      <c r="J499" s="29">
        <f>VLOOKUP(VLOOKUP($B499, BTS!$E$2:$F$60, 2, FALSE), Transpose_Avg_msg_dw!$O$1:$AA$52, 8,FALSE )</f>
        <v>0.16272451963241436</v>
      </c>
      <c r="K499" s="29">
        <f>VLOOKUP(VLOOKUP($B499, BTS!$E$2:$F$60, 2, FALSE), Transpose_Avg_msg_dw!$O$1:$AA$52, 9,FALSE )</f>
        <v>0.20335775335775333</v>
      </c>
      <c r="L499" s="29">
        <f>VLOOKUP(VLOOKUP($B499, BTS!$E$2:$F$60, 2, FALSE), Transpose_Avg_msg_dw!$O$1:$AA$52, 10,FALSE )</f>
        <v>0.31555944055944057</v>
      </c>
      <c r="M499" s="29">
        <f>VLOOKUP(VLOOKUP($B499, BTS!$E$2:$F$60, 2, FALSE), Transpose_Avg_msg_dw!$O$1:$AA$52, 11,FALSE )</f>
        <v>0.29583333333333334</v>
      </c>
      <c r="N499" s="29">
        <f>VLOOKUP(VLOOKUP($B499, BTS!$E$2:$F$60, 2, FALSE), Transpose_Avg_msg_dw!$O$1:$AA$52, 12,FALSE )</f>
        <v>0.23987293194610271</v>
      </c>
      <c r="O499" s="111">
        <f>VLOOKUP(VLOOKUP($B499, BTS!$E$2:$F$60, 2, FALSE), Transpose_Avg_msg_dw!$O$1:$AA$52, 13,FALSE )</f>
        <v>0.51638519924098669</v>
      </c>
    </row>
    <row r="500" spans="2:15" ht="15.75" hidden="1" outlineLevel="1" thickBot="1" x14ac:dyDescent="0.3">
      <c r="B500" s="31" t="s">
        <v>147</v>
      </c>
      <c r="C500" s="28">
        <f>VLOOKUP(VLOOKUP($B500,VName,2,FALSE), Regression_msg_dw!$J$7:$K$50, 2,FALSE)</f>
        <v>0.35199999999999998</v>
      </c>
      <c r="D500" s="29">
        <f>VLOOKUP(VLOOKUP($B500, BTS!$E$2:$F$60, 2, FALSE), Transpose_Avg_msg_dw!$O$1:$AA$52, 2,FALSE )</f>
        <v>4.193531055233183E-2</v>
      </c>
      <c r="E500" s="29">
        <f>VLOOKUP(VLOOKUP($B500, BTS!$E$2:$F$60, 2, FALSE), Transpose_Avg_msg_dw!$O$1:$AA$52, 3,FALSE )</f>
        <v>7.8125E-3</v>
      </c>
      <c r="F500" s="29">
        <f>VLOOKUP(VLOOKUP($B500, BTS!$E$2:$F$60, 2, FALSE), Transpose_Avg_msg_dw!$O$1:$AA$52, 4,FALSE )</f>
        <v>0</v>
      </c>
      <c r="G500" s="29">
        <f>VLOOKUP(VLOOKUP($B500, BTS!$E$2:$F$60, 2, FALSE), Transpose_Avg_msg_dw!$O$1:$AA$52, 5,FALSE )</f>
        <v>3.1580687830687827E-2</v>
      </c>
      <c r="H500" s="29">
        <f>VLOOKUP(VLOOKUP($B500, BTS!$E$2:$F$60, 2, FALSE), Transpose_Avg_msg_dw!$O$1:$AA$52, 6,FALSE )</f>
        <v>4.0624999999999994E-2</v>
      </c>
      <c r="I500" s="29">
        <f>VLOOKUP(VLOOKUP($B500, BTS!$E$2:$F$60, 2, FALSE), Transpose_Avg_msg_dw!$O$1:$AA$52, 7,FALSE )</f>
        <v>2.0833333333333332E-2</v>
      </c>
      <c r="J500" s="29">
        <f>VLOOKUP(VLOOKUP($B500, BTS!$E$2:$F$60, 2, FALSE), Transpose_Avg_msg_dw!$O$1:$AA$52, 8,FALSE )</f>
        <v>0</v>
      </c>
      <c r="K500" s="29">
        <f>VLOOKUP(VLOOKUP($B500, BTS!$E$2:$F$60, 2, FALSE), Transpose_Avg_msg_dw!$O$1:$AA$52, 9,FALSE )</f>
        <v>0</v>
      </c>
      <c r="L500" s="29">
        <f>VLOOKUP(VLOOKUP($B500, BTS!$E$2:$F$60, 2, FALSE), Transpose_Avg_msg_dw!$O$1:$AA$52, 10,FALSE )</f>
        <v>0</v>
      </c>
      <c r="M500" s="29">
        <f>VLOOKUP(VLOOKUP($B500, BTS!$E$2:$F$60, 2, FALSE), Transpose_Avg_msg_dw!$O$1:$AA$52, 11,FALSE )</f>
        <v>0</v>
      </c>
      <c r="N500" s="29">
        <f>VLOOKUP(VLOOKUP($B500, BTS!$E$2:$F$60, 2, FALSE), Transpose_Avg_msg_dw!$O$1:$AA$52, 12,FALSE )</f>
        <v>3.4879754391949513E-2</v>
      </c>
      <c r="O500" s="111">
        <f>VLOOKUP(VLOOKUP($B500, BTS!$E$2:$F$60, 2, FALSE), Transpose_Avg_msg_dw!$O$1:$AA$52, 13,FALSE )</f>
        <v>2.2770398481973434E-2</v>
      </c>
    </row>
    <row r="501" spans="2:15" ht="15.75" hidden="1" outlineLevel="1" thickBot="1" x14ac:dyDescent="0.3">
      <c r="B501" s="31" t="s">
        <v>148</v>
      </c>
      <c r="C501" s="28">
        <f>VLOOKUP(VLOOKUP($B501,VName,2,FALSE), Regression_msg_dw!$J$7:$K$50, 2,FALSE)</f>
        <v>-0.47199999999999998</v>
      </c>
      <c r="D501" s="29">
        <f>VLOOKUP(VLOOKUP($B501, BTS!$E$2:$F$60, 2, FALSE), Transpose_Avg_msg_dw!$O$1:$AA$52, 2,FALSE )</f>
        <v>1.5957446808510637E-2</v>
      </c>
      <c r="E501" s="29">
        <f>VLOOKUP(VLOOKUP($B501, BTS!$E$2:$F$60, 2, FALSE), Transpose_Avg_msg_dw!$O$1:$AA$52, 3,FALSE )</f>
        <v>3.0106064439946019E-2</v>
      </c>
      <c r="F501" s="29">
        <f>VLOOKUP(VLOOKUP($B501, BTS!$E$2:$F$60, 2, FALSE), Transpose_Avg_msg_dw!$O$1:$AA$52, 4,FALSE )</f>
        <v>4.351943346508564E-2</v>
      </c>
      <c r="G501" s="29">
        <f>VLOOKUP(VLOOKUP($B501, BTS!$E$2:$F$60, 2, FALSE), Transpose_Avg_msg_dw!$O$1:$AA$52, 5,FALSE )</f>
        <v>9.3849206349206349E-2</v>
      </c>
      <c r="H501" s="29">
        <f>VLOOKUP(VLOOKUP($B501, BTS!$E$2:$F$60, 2, FALSE), Transpose_Avg_msg_dw!$O$1:$AA$52, 6,FALSE )</f>
        <v>2.4479166666666663E-2</v>
      </c>
      <c r="I501" s="29">
        <f>VLOOKUP(VLOOKUP($B501, BTS!$E$2:$F$60, 2, FALSE), Transpose_Avg_msg_dw!$O$1:$AA$52, 7,FALSE )</f>
        <v>3.6315789473684211E-2</v>
      </c>
      <c r="J501" s="29">
        <f>VLOOKUP(VLOOKUP($B501, BTS!$E$2:$F$60, 2, FALSE), Transpose_Avg_msg_dw!$O$1:$AA$52, 8,FALSE )</f>
        <v>0</v>
      </c>
      <c r="K501" s="29">
        <f>VLOOKUP(VLOOKUP($B501, BTS!$E$2:$F$60, 2, FALSE), Transpose_Avg_msg_dw!$O$1:$AA$52, 9,FALSE )</f>
        <v>8.0555555555555547E-2</v>
      </c>
      <c r="L501" s="29">
        <f>VLOOKUP(VLOOKUP($B501, BTS!$E$2:$F$60, 2, FALSE), Transpose_Avg_msg_dw!$O$1:$AA$52, 10,FALSE )</f>
        <v>1.9230769230769232E-2</v>
      </c>
      <c r="M501" s="29">
        <f>VLOOKUP(VLOOKUP($B501, BTS!$E$2:$F$60, 2, FALSE), Transpose_Avg_msg_dw!$O$1:$AA$52, 11,FALSE )</f>
        <v>0</v>
      </c>
      <c r="N501" s="29">
        <f>VLOOKUP(VLOOKUP($B501, BTS!$E$2:$F$60, 2, FALSE), Transpose_Avg_msg_dw!$O$1:$AA$52, 12,FALSE )</f>
        <v>6.1956336346580251E-2</v>
      </c>
      <c r="O501" s="111">
        <f>VLOOKUP(VLOOKUP($B501, BTS!$E$2:$F$60, 2, FALSE), Transpose_Avg_msg_dw!$O$1:$AA$52, 13,FALSE )</f>
        <v>8.9734345351043646E-2</v>
      </c>
    </row>
    <row r="502" spans="2:15" ht="15.75" hidden="1" outlineLevel="1" thickBot="1" x14ac:dyDescent="0.3">
      <c r="B502" s="56" t="s">
        <v>149</v>
      </c>
      <c r="C502" s="28">
        <f>VLOOKUP(VLOOKUP($B502,VName,2,FALSE), Regression_msg_dw!$J$7:$K$50, 2,FALSE)</f>
        <v>-0.11700000000000001</v>
      </c>
      <c r="D502" s="29">
        <f>VLOOKUP(VLOOKUP($B502, BTS!$E$2:$F$60, 2, FALSE), Transpose_Avg_msg_dw!$O$1:$AA$52, 2,FALSE )</f>
        <v>4.193531055233183E-2</v>
      </c>
      <c r="E502" s="29">
        <f>VLOOKUP(VLOOKUP($B502, BTS!$E$2:$F$60, 2, FALSE), Transpose_Avg_msg_dw!$O$1:$AA$52, 3,FALSE )</f>
        <v>1.4001349527665317E-2</v>
      </c>
      <c r="F502" s="29">
        <f>VLOOKUP(VLOOKUP($B502, BTS!$E$2:$F$60, 2, FALSE), Transpose_Avg_msg_dw!$O$1:$AA$52, 4,FALSE )</f>
        <v>0</v>
      </c>
      <c r="G502" s="29">
        <f>VLOOKUP(VLOOKUP($B502, BTS!$E$2:$F$60, 2, FALSE), Transpose_Avg_msg_dw!$O$1:$AA$52, 5,FALSE )</f>
        <v>9.2592592592592587E-3</v>
      </c>
      <c r="H502" s="29">
        <f>VLOOKUP(VLOOKUP($B502, BTS!$E$2:$F$60, 2, FALSE), Transpose_Avg_msg_dw!$O$1:$AA$52, 6,FALSE )</f>
        <v>0</v>
      </c>
      <c r="I502" s="29">
        <f>VLOOKUP(VLOOKUP($B502, BTS!$E$2:$F$60, 2, FALSE), Transpose_Avg_msg_dw!$O$1:$AA$52, 7,FALSE )</f>
        <v>0</v>
      </c>
      <c r="J502" s="29">
        <f>VLOOKUP(VLOOKUP($B502, BTS!$E$2:$F$60, 2, FALSE), Transpose_Avg_msg_dw!$O$1:$AA$52, 8,FALSE )</f>
        <v>0</v>
      </c>
      <c r="K502" s="29">
        <f>VLOOKUP(VLOOKUP($B502, BTS!$E$2:$F$60, 2, FALSE), Transpose_Avg_msg_dw!$O$1:$AA$52, 9,FALSE )</f>
        <v>5.2777777777777778E-2</v>
      </c>
      <c r="L502" s="29">
        <f>VLOOKUP(VLOOKUP($B502, BTS!$E$2:$F$60, 2, FALSE), Transpose_Avg_msg_dw!$O$1:$AA$52, 10,FALSE )</f>
        <v>0.11516608391608392</v>
      </c>
      <c r="M502" s="29">
        <f>VLOOKUP(VLOOKUP($B502, BTS!$E$2:$F$60, 2, FALSE), Transpose_Avg_msg_dw!$O$1:$AA$52, 11,FALSE )</f>
        <v>0.05</v>
      </c>
      <c r="N502" s="29">
        <f>VLOOKUP(VLOOKUP($B502, BTS!$E$2:$F$60, 2, FALSE), Transpose_Avg_msg_dw!$O$1:$AA$52, 12,FALSE )</f>
        <v>0</v>
      </c>
      <c r="O502" s="111">
        <f>VLOOKUP(VLOOKUP($B502, BTS!$E$2:$F$60, 2, FALSE), Transpose_Avg_msg_dw!$O$1:$AA$52, 13,FALSE )</f>
        <v>0</v>
      </c>
    </row>
    <row r="503" spans="2:15" ht="15.75" hidden="1" outlineLevel="1" thickBot="1" x14ac:dyDescent="0.3">
      <c r="B503" s="32" t="s">
        <v>150</v>
      </c>
      <c r="C503" s="28">
        <f>VLOOKUP(VLOOKUP($B503,VName,2,FALSE), Regression_msg_dw!$J$7:$K$50, 2,FALSE)</f>
        <v>-5.14</v>
      </c>
      <c r="D503" s="29">
        <f>VLOOKUP(VLOOKUP($B503, BTS!$E$2:$F$60, 2, FALSE), Transpose_Avg_msg_dw!$O$1:$AA$52, 2,FALSE )</f>
        <v>8.9835000000000019E-3</v>
      </c>
      <c r="E503" s="29">
        <f>VLOOKUP(VLOOKUP($B503, BTS!$E$2:$F$60, 2, FALSE), Transpose_Avg_msg_dw!$O$1:$AA$52, 3,FALSE )</f>
        <v>4.2114999999999974E-3</v>
      </c>
      <c r="F503" s="29">
        <f>VLOOKUP(VLOOKUP($B503, BTS!$E$2:$F$60, 2, FALSE), Transpose_Avg_msg_dw!$O$1:$AA$52, 4,FALSE )</f>
        <v>6.7755000000000003E-3</v>
      </c>
      <c r="G503" s="29">
        <f>VLOOKUP(VLOOKUP($B503, BTS!$E$2:$F$60, 2, FALSE), Transpose_Avg_msg_dw!$O$1:$AA$52, 5,FALSE )</f>
        <v>1.3669999999999991E-2</v>
      </c>
      <c r="H503" s="29">
        <f>VLOOKUP(VLOOKUP($B503, BTS!$E$2:$F$60, 2, FALSE), Transpose_Avg_msg_dw!$O$1:$AA$52, 6,FALSE )</f>
        <v>5.2610000000000018E-3</v>
      </c>
      <c r="I503" s="29">
        <f>VLOOKUP(VLOOKUP($B503, BTS!$E$2:$F$60, 2, FALSE), Transpose_Avg_msg_dw!$O$1:$AA$52, 7,FALSE )</f>
        <v>1.40985E-2</v>
      </c>
      <c r="J503" s="29">
        <f>VLOOKUP(VLOOKUP($B503, BTS!$E$2:$F$60, 2, FALSE), Transpose_Avg_msg_dw!$O$1:$AA$52, 8,FALSE )</f>
        <v>1.5213999999999998E-2</v>
      </c>
      <c r="K503" s="29">
        <f>VLOOKUP(VLOOKUP($B503, BTS!$E$2:$F$60, 2, FALSE), Transpose_Avg_msg_dw!$O$1:$AA$52, 9,FALSE )</f>
        <v>1.00085E-2</v>
      </c>
      <c r="L503" s="29">
        <f>VLOOKUP(VLOOKUP($B503, BTS!$E$2:$F$60, 2, FALSE), Transpose_Avg_msg_dw!$O$1:$AA$52, 10,FALSE )</f>
        <v>9.6015000000000024E-3</v>
      </c>
      <c r="M503" s="29">
        <f>VLOOKUP(VLOOKUP($B503, BTS!$E$2:$F$60, 2, FALSE), Transpose_Avg_msg_dw!$O$1:$AA$52, 11,FALSE )</f>
        <v>5.0384999999999996E-3</v>
      </c>
      <c r="N503" s="29">
        <f>VLOOKUP(VLOOKUP($B503, BTS!$E$2:$F$60, 2, FALSE), Transpose_Avg_msg_dw!$O$1:$AA$52, 12,FALSE )</f>
        <v>1.57915E-2</v>
      </c>
      <c r="O503" s="111">
        <f>VLOOKUP(VLOOKUP($B503, BTS!$E$2:$F$60, 2, FALSE), Transpose_Avg_msg_dw!$O$1:$AA$52, 13,FALSE )</f>
        <v>1.2600000000000003E-3</v>
      </c>
    </row>
    <row r="504" spans="2:15" ht="15.75" hidden="1" outlineLevel="1" thickBot="1" x14ac:dyDescent="0.3">
      <c r="B504" s="30" t="s">
        <v>151</v>
      </c>
      <c r="C504" s="28">
        <f>VLOOKUP(VLOOKUP($B504,VName,2,FALSE), Regression_msg_dw!$J$7:$K$50, 2,FALSE)</f>
        <v>15.37</v>
      </c>
      <c r="D504" s="29">
        <f>VLOOKUP(VLOOKUP($B504, BTS!$E$2:$F$60, 2, FALSE), Transpose_Avg_msg_dw!$O$1:$AA$52, 2,FALSE )</f>
        <v>6.4151000000000014E-2</v>
      </c>
      <c r="E504" s="29">
        <f>VLOOKUP(VLOOKUP($B504, BTS!$E$2:$F$60, 2, FALSE), Transpose_Avg_msg_dw!$O$1:$AA$52, 3,FALSE )</f>
        <v>3.9181000000000021E-2</v>
      </c>
      <c r="F504" s="29">
        <f>VLOOKUP(VLOOKUP($B504, BTS!$E$2:$F$60, 2, FALSE), Transpose_Avg_msg_dw!$O$1:$AA$52, 4,FALSE )</f>
        <v>4.6379000000000004E-2</v>
      </c>
      <c r="G504" s="29">
        <f>VLOOKUP(VLOOKUP($B504, BTS!$E$2:$F$60, 2, FALSE), Transpose_Avg_msg_dw!$O$1:$AA$52, 5,FALSE )</f>
        <v>4.4467500000000007E-2</v>
      </c>
      <c r="H504" s="29">
        <f>VLOOKUP(VLOOKUP($B504, BTS!$E$2:$F$60, 2, FALSE), Transpose_Avg_msg_dw!$O$1:$AA$52, 6,FALSE )</f>
        <v>5.759800000000001E-2</v>
      </c>
      <c r="I504" s="29">
        <f>VLOOKUP(VLOOKUP($B504, BTS!$E$2:$F$60, 2, FALSE), Transpose_Avg_msg_dw!$O$1:$AA$52, 7,FALSE )</f>
        <v>4.3912999999999994E-2</v>
      </c>
      <c r="J504" s="29">
        <f>VLOOKUP(VLOOKUP($B504, BTS!$E$2:$F$60, 2, FALSE), Transpose_Avg_msg_dw!$O$1:$AA$52, 8,FALSE )</f>
        <v>5.0806999999999991E-2</v>
      </c>
      <c r="K504" s="29">
        <f>VLOOKUP(VLOOKUP($B504, BTS!$E$2:$F$60, 2, FALSE), Transpose_Avg_msg_dw!$O$1:$AA$52, 9,FALSE )</f>
        <v>5.6776500000000001E-2</v>
      </c>
      <c r="L504" s="29">
        <f>VLOOKUP(VLOOKUP($B504, BTS!$E$2:$F$60, 2, FALSE), Transpose_Avg_msg_dw!$O$1:$AA$52, 10,FALSE )</f>
        <v>4.0683499999999997E-2</v>
      </c>
      <c r="M504" s="29">
        <f>VLOOKUP(VLOOKUP($B504, BTS!$E$2:$F$60, 2, FALSE), Transpose_Avg_msg_dw!$O$1:$AA$52, 11,FALSE )</f>
        <v>5.3022E-2</v>
      </c>
      <c r="N504" s="29">
        <f>VLOOKUP(VLOOKUP($B504, BTS!$E$2:$F$60, 2, FALSE), Transpose_Avg_msg_dw!$O$1:$AA$52, 12,FALSE )</f>
        <v>5.3857000000000037E-2</v>
      </c>
      <c r="O504" s="111">
        <f>VLOOKUP(VLOOKUP($B504, BTS!$E$2:$F$60, 2, FALSE), Transpose_Avg_msg_dw!$O$1:$AA$52, 13,FALSE )</f>
        <v>5.2720500000000003E-2</v>
      </c>
    </row>
    <row r="505" spans="2:15" ht="15.75" hidden="1" outlineLevel="1" thickBot="1" x14ac:dyDescent="0.3">
      <c r="B505" s="30" t="s">
        <v>152</v>
      </c>
      <c r="C505" s="28">
        <f>VLOOKUP(VLOOKUP($B505,VName,2,FALSE), Regression_msg_dw!$J$7:$K$50, 2,FALSE)</f>
        <v>-0.879</v>
      </c>
      <c r="D505" s="29">
        <f>VLOOKUP(VLOOKUP($B505, BTS!$E$2:$F$60, 2, FALSE), Transpose_Avg_msg_dw!$O$1:$AA$52, 2,FALSE )</f>
        <v>0.14166750000000003</v>
      </c>
      <c r="E505" s="29">
        <f>VLOOKUP(VLOOKUP($B505, BTS!$E$2:$F$60, 2, FALSE), Transpose_Avg_msg_dw!$O$1:$AA$52, 3,FALSE )</f>
        <v>0.34721799999999992</v>
      </c>
      <c r="F505" s="29">
        <f>VLOOKUP(VLOOKUP($B505, BTS!$E$2:$F$60, 2, FALSE), Transpose_Avg_msg_dw!$O$1:$AA$52, 4,FALSE )</f>
        <v>0.23781399999999991</v>
      </c>
      <c r="G505" s="29">
        <f>VLOOKUP(VLOOKUP($B505, BTS!$E$2:$F$60, 2, FALSE), Transpose_Avg_msg_dw!$O$1:$AA$52, 5,FALSE )</f>
        <v>0.25160450000000001</v>
      </c>
      <c r="H505" s="29">
        <f>VLOOKUP(VLOOKUP($B505, BTS!$E$2:$F$60, 2, FALSE), Transpose_Avg_msg_dw!$O$1:$AA$52, 6,FALSE )</f>
        <v>8.6516499999999968E-2</v>
      </c>
      <c r="I505" s="29">
        <f>VLOOKUP(VLOOKUP($B505, BTS!$E$2:$F$60, 2, FALSE), Transpose_Avg_msg_dw!$O$1:$AA$52, 7,FALSE )</f>
        <v>0.17956250000000004</v>
      </c>
      <c r="J505" s="29">
        <f>VLOOKUP(VLOOKUP($B505, BTS!$E$2:$F$60, 2, FALSE), Transpose_Avg_msg_dw!$O$1:$AA$52, 8,FALSE )</f>
        <v>0.151111</v>
      </c>
      <c r="K505" s="29">
        <f>VLOOKUP(VLOOKUP($B505, BTS!$E$2:$F$60, 2, FALSE), Transpose_Avg_msg_dw!$O$1:$AA$52, 9,FALSE )</f>
        <v>0.16233750000000002</v>
      </c>
      <c r="L505" s="29">
        <f>VLOOKUP(VLOOKUP($B505, BTS!$E$2:$F$60, 2, FALSE), Transpose_Avg_msg_dw!$O$1:$AA$52, 10,FALSE )</f>
        <v>0.29310450000000005</v>
      </c>
      <c r="M505" s="29">
        <f>VLOOKUP(VLOOKUP($B505, BTS!$E$2:$F$60, 2, FALSE), Transpose_Avg_msg_dw!$O$1:$AA$52, 11,FALSE )</f>
        <v>0.17699400000000001</v>
      </c>
      <c r="N505" s="29">
        <f>VLOOKUP(VLOOKUP($B505, BTS!$E$2:$F$60, 2, FALSE), Transpose_Avg_msg_dw!$O$1:$AA$52, 12,FALSE )</f>
        <v>0.21559099999999998</v>
      </c>
      <c r="O505" s="111">
        <f>VLOOKUP(VLOOKUP($B505, BTS!$E$2:$F$60, 2, FALSE), Transpose_Avg_msg_dw!$O$1:$AA$52, 13,FALSE )</f>
        <v>8.9380500000000002E-2</v>
      </c>
    </row>
    <row r="506" spans="2:15" ht="15.75" hidden="1" outlineLevel="1" thickBot="1" x14ac:dyDescent="0.3">
      <c r="B506" s="30" t="s">
        <v>153</v>
      </c>
      <c r="C506" s="28">
        <f>VLOOKUP(VLOOKUP($B506,VName,2,FALSE), Regression_msg_dw!$J$7:$K$50, 2,FALSE)</f>
        <v>-39.36</v>
      </c>
      <c r="D506" s="29">
        <f>VLOOKUP(VLOOKUP($B506, BTS!$E$2:$F$60, 2, FALSE), Transpose_Avg_msg_dw!$O$1:$AA$52, 2,FALSE )</f>
        <v>7.4490000000000016E-3</v>
      </c>
      <c r="E506" s="29">
        <f>VLOOKUP(VLOOKUP($B506, BTS!$E$2:$F$60, 2, FALSE), Transpose_Avg_msg_dw!$O$1:$AA$52, 3,FALSE )</f>
        <v>8.1715000000000086E-3</v>
      </c>
      <c r="F506" s="29">
        <f>VLOOKUP(VLOOKUP($B506, BTS!$E$2:$F$60, 2, FALSE), Transpose_Avg_msg_dw!$O$1:$AA$52, 4,FALSE )</f>
        <v>1.02135E-2</v>
      </c>
      <c r="G506" s="29">
        <f>VLOOKUP(VLOOKUP($B506, BTS!$E$2:$F$60, 2, FALSE), Transpose_Avg_msg_dw!$O$1:$AA$52, 5,FALSE )</f>
        <v>8.6455000000000004E-3</v>
      </c>
      <c r="H506" s="29">
        <f>VLOOKUP(VLOOKUP($B506, BTS!$E$2:$F$60, 2, FALSE), Transpose_Avg_msg_dw!$O$1:$AA$52, 6,FALSE )</f>
        <v>9.1184999999999999E-3</v>
      </c>
      <c r="I506" s="29">
        <f>VLOOKUP(VLOOKUP($B506, BTS!$E$2:$F$60, 2, FALSE), Transpose_Avg_msg_dw!$O$1:$AA$52, 7,FALSE )</f>
        <v>9.1800000000000041E-3</v>
      </c>
      <c r="J506" s="29">
        <f>VLOOKUP(VLOOKUP($B506, BTS!$E$2:$F$60, 2, FALSE), Transpose_Avg_msg_dw!$O$1:$AA$52, 8,FALSE )</f>
        <v>1.1161499999999998E-2</v>
      </c>
      <c r="K506" s="29">
        <f>VLOOKUP(VLOOKUP($B506, BTS!$E$2:$F$60, 2, FALSE), Transpose_Avg_msg_dw!$O$1:$AA$52, 9,FALSE )</f>
        <v>1.0711500000000002E-2</v>
      </c>
      <c r="L506" s="29">
        <f>VLOOKUP(VLOOKUP($B506, BTS!$E$2:$F$60, 2, FALSE), Transpose_Avg_msg_dw!$O$1:$AA$52, 10,FALSE )</f>
        <v>6.631999999999999E-3</v>
      </c>
      <c r="M506" s="29">
        <f>VLOOKUP(VLOOKUP($B506, BTS!$E$2:$F$60, 2, FALSE), Transpose_Avg_msg_dw!$O$1:$AA$52, 11,FALSE )</f>
        <v>5.8449999999999995E-3</v>
      </c>
      <c r="N506" s="29">
        <f>VLOOKUP(VLOOKUP($B506, BTS!$E$2:$F$60, 2, FALSE), Transpose_Avg_msg_dw!$O$1:$AA$52, 12,FALSE )</f>
        <v>1.0557999999999994E-2</v>
      </c>
      <c r="O506" s="111">
        <f>VLOOKUP(VLOOKUP($B506, BTS!$E$2:$F$60, 2, FALSE), Transpose_Avg_msg_dw!$O$1:$AA$52, 13,FALSE )</f>
        <v>1.3222000000000001E-2</v>
      </c>
    </row>
    <row r="507" spans="2:15" ht="15.75" hidden="1" outlineLevel="1" thickBot="1" x14ac:dyDescent="0.3">
      <c r="B507" s="30" t="s">
        <v>154</v>
      </c>
      <c r="C507" s="28">
        <f>VLOOKUP(VLOOKUP($B507,VName,2,FALSE), Regression_msg_dw!$J$7:$K$50, 2,FALSE)</f>
        <v>-33.81</v>
      </c>
      <c r="D507" s="29">
        <f>VLOOKUP(VLOOKUP($B507, BTS!$E$2:$F$60, 2, FALSE), Transpose_Avg_msg_dw!$O$1:$AA$52, 2,FALSE )</f>
        <v>3.246700000000001E-2</v>
      </c>
      <c r="E507" s="29">
        <f>VLOOKUP(VLOOKUP($B507, BTS!$E$2:$F$60, 2, FALSE), Transpose_Avg_msg_dw!$O$1:$AA$52, 3,FALSE )</f>
        <v>2.9231999999999973E-2</v>
      </c>
      <c r="F507" s="29">
        <f>VLOOKUP(VLOOKUP($B507, BTS!$E$2:$F$60, 2, FALSE), Transpose_Avg_msg_dw!$O$1:$AA$52, 4,FALSE )</f>
        <v>4.2667500000000011E-2</v>
      </c>
      <c r="G507" s="29">
        <f>VLOOKUP(VLOOKUP($B507, BTS!$E$2:$F$60, 2, FALSE), Transpose_Avg_msg_dw!$O$1:$AA$52, 5,FALSE )</f>
        <v>3.177350000000001E-2</v>
      </c>
      <c r="H507" s="29">
        <f>VLOOKUP(VLOOKUP($B507, BTS!$E$2:$F$60, 2, FALSE), Transpose_Avg_msg_dw!$O$1:$AA$52, 6,FALSE )</f>
        <v>6.3809000000000005E-2</v>
      </c>
      <c r="I507" s="29">
        <f>VLOOKUP(VLOOKUP($B507, BTS!$E$2:$F$60, 2, FALSE), Transpose_Avg_msg_dw!$O$1:$AA$52, 7,FALSE )</f>
        <v>3.7838499999999997E-2</v>
      </c>
      <c r="J507" s="29">
        <f>VLOOKUP(VLOOKUP($B507, BTS!$E$2:$F$60, 2, FALSE), Transpose_Avg_msg_dw!$O$1:$AA$52, 8,FALSE )</f>
        <v>3.6959999999999993E-2</v>
      </c>
      <c r="K507" s="29">
        <f>VLOOKUP(VLOOKUP($B507, BTS!$E$2:$F$60, 2, FALSE), Transpose_Avg_msg_dw!$O$1:$AA$52, 9,FALSE )</f>
        <v>3.1727000000000005E-2</v>
      </c>
      <c r="L507" s="29">
        <f>VLOOKUP(VLOOKUP($B507, BTS!$E$2:$F$60, 2, FALSE), Transpose_Avg_msg_dw!$O$1:$AA$52, 10,FALSE )</f>
        <v>2.6024499999999999E-2</v>
      </c>
      <c r="M507" s="29">
        <f>VLOOKUP(VLOOKUP($B507, BTS!$E$2:$F$60, 2, FALSE), Transpose_Avg_msg_dw!$O$1:$AA$52, 11,FALSE )</f>
        <v>4.1787499999999998E-2</v>
      </c>
      <c r="N507" s="29">
        <f>VLOOKUP(VLOOKUP($B507, BTS!$E$2:$F$60, 2, FALSE), Transpose_Avg_msg_dw!$O$1:$AA$52, 12,FALSE )</f>
        <v>3.2702499999999995E-2</v>
      </c>
      <c r="O507" s="111">
        <f>VLOOKUP(VLOOKUP($B507, BTS!$E$2:$F$60, 2, FALSE), Transpose_Avg_msg_dw!$O$1:$AA$52, 13,FALSE )</f>
        <v>6.1026499999999984E-2</v>
      </c>
    </row>
    <row r="508" spans="2:15" ht="15.75" hidden="1" outlineLevel="1" thickBot="1" x14ac:dyDescent="0.3">
      <c r="B508" s="30" t="s">
        <v>155</v>
      </c>
      <c r="C508" s="28">
        <f>VLOOKUP(VLOOKUP($B508,VName,2,FALSE), Regression_msg_dw!$J$7:$K$50, 2,FALSE)</f>
        <v>4.6669999999999998</v>
      </c>
      <c r="D508" s="29">
        <f>VLOOKUP(VLOOKUP($B508, BTS!$E$2:$F$60, 2, FALSE), Transpose_Avg_msg_dw!$O$1:$AA$52, 2,FALSE )</f>
        <v>9.3280999999999975E-2</v>
      </c>
      <c r="E508" s="29">
        <f>VLOOKUP(VLOOKUP($B508, BTS!$E$2:$F$60, 2, FALSE), Transpose_Avg_msg_dw!$O$1:$AA$52, 3,FALSE )</f>
        <v>7.8237500000000015E-2</v>
      </c>
      <c r="F508" s="29">
        <f>VLOOKUP(VLOOKUP($B508, BTS!$E$2:$F$60, 2, FALSE), Transpose_Avg_msg_dw!$O$1:$AA$52, 4,FALSE )</f>
        <v>8.702749999999998E-2</v>
      </c>
      <c r="G508" s="29">
        <f>VLOOKUP(VLOOKUP($B508, BTS!$E$2:$F$60, 2, FALSE), Transpose_Avg_msg_dw!$O$1:$AA$52, 5,FALSE )</f>
        <v>7.0605000000000015E-2</v>
      </c>
      <c r="H508" s="29">
        <f>VLOOKUP(VLOOKUP($B508, BTS!$E$2:$F$60, 2, FALSE), Transpose_Avg_msg_dw!$O$1:$AA$52, 6,FALSE )</f>
        <v>0.13587099999999991</v>
      </c>
      <c r="I508" s="29">
        <f>VLOOKUP(VLOOKUP($B508, BTS!$E$2:$F$60, 2, FALSE), Transpose_Avg_msg_dw!$O$1:$AA$52, 7,FALSE )</f>
        <v>7.6680999999999999E-2</v>
      </c>
      <c r="J508" s="29">
        <f>VLOOKUP(VLOOKUP($B508, BTS!$E$2:$F$60, 2, FALSE), Transpose_Avg_msg_dw!$O$1:$AA$52, 8,FALSE )</f>
        <v>5.5844000000000005E-2</v>
      </c>
      <c r="K508" s="29">
        <f>VLOOKUP(VLOOKUP($B508, BTS!$E$2:$F$60, 2, FALSE), Transpose_Avg_msg_dw!$O$1:$AA$52, 9,FALSE )</f>
        <v>7.6544500000000015E-2</v>
      </c>
      <c r="L508" s="29">
        <f>VLOOKUP(VLOOKUP($B508, BTS!$E$2:$F$60, 2, FALSE), Transpose_Avg_msg_dw!$O$1:$AA$52, 10,FALSE )</f>
        <v>8.4615499999999982E-2</v>
      </c>
      <c r="M508" s="29">
        <f>VLOOKUP(VLOOKUP($B508, BTS!$E$2:$F$60, 2, FALSE), Transpose_Avg_msg_dw!$O$1:$AA$52, 11,FALSE )</f>
        <v>8.7057499999999996E-2</v>
      </c>
      <c r="N508" s="29">
        <f>VLOOKUP(VLOOKUP($B508, BTS!$E$2:$F$60, 2, FALSE), Transpose_Avg_msg_dw!$O$1:$AA$52, 12,FALSE )</f>
        <v>0.10350949999999995</v>
      </c>
      <c r="O508" s="111">
        <f>VLOOKUP(VLOOKUP($B508, BTS!$E$2:$F$60, 2, FALSE), Transpose_Avg_msg_dw!$O$1:$AA$52, 13,FALSE )</f>
        <v>0.18090400000000001</v>
      </c>
    </row>
    <row r="509" spans="2:15" ht="15.75" hidden="1" outlineLevel="1" thickBot="1" x14ac:dyDescent="0.3">
      <c r="B509" s="30" t="s">
        <v>156</v>
      </c>
      <c r="C509" s="28">
        <f>VLOOKUP(VLOOKUP($B509,VName,2,FALSE), Regression_msg_dw!$J$7:$K$50, 2,FALSE)</f>
        <v>2.4220000000000002</v>
      </c>
      <c r="D509" s="29">
        <f>VLOOKUP(VLOOKUP($B509, BTS!$E$2:$F$60, 2, FALSE), Transpose_Avg_msg_dw!$O$1:$AA$52, 2,FALSE )</f>
        <v>0.2307165000000001</v>
      </c>
      <c r="E509" s="29">
        <f>VLOOKUP(VLOOKUP($B509, BTS!$E$2:$F$60, 2, FALSE), Transpose_Avg_msg_dw!$O$1:$AA$52, 3,FALSE )</f>
        <v>0.19194600000000003</v>
      </c>
      <c r="F509" s="29">
        <f>VLOOKUP(VLOOKUP($B509, BTS!$E$2:$F$60, 2, FALSE), Transpose_Avg_msg_dw!$O$1:$AA$52, 4,FALSE )</f>
        <v>0.21512149999999997</v>
      </c>
      <c r="G509" s="29">
        <f>VLOOKUP(VLOOKUP($B509, BTS!$E$2:$F$60, 2, FALSE), Transpose_Avg_msg_dw!$O$1:$AA$52, 5,FALSE )</f>
        <v>0.23730250000000003</v>
      </c>
      <c r="H509" s="29">
        <f>VLOOKUP(VLOOKUP($B509, BTS!$E$2:$F$60, 2, FALSE), Transpose_Avg_msg_dw!$O$1:$AA$52, 6,FALSE )</f>
        <v>0.18793900000000005</v>
      </c>
      <c r="I509" s="29">
        <f>VLOOKUP(VLOOKUP($B509, BTS!$E$2:$F$60, 2, FALSE), Transpose_Avg_msg_dw!$O$1:$AA$52, 7,FALSE )</f>
        <v>0.29991250000000003</v>
      </c>
      <c r="J509" s="29">
        <f>VLOOKUP(VLOOKUP($B509, BTS!$E$2:$F$60, 2, FALSE), Transpose_Avg_msg_dw!$O$1:$AA$52, 8,FALSE )</f>
        <v>0.26063000000000003</v>
      </c>
      <c r="K509" s="29">
        <f>VLOOKUP(VLOOKUP($B509, BTS!$E$2:$F$60, 2, FALSE), Transpose_Avg_msg_dw!$O$1:$AA$52, 9,FALSE )</f>
        <v>0.27216299999999993</v>
      </c>
      <c r="L509" s="29">
        <f>VLOOKUP(VLOOKUP($B509, BTS!$E$2:$F$60, 2, FALSE), Transpose_Avg_msg_dw!$O$1:$AA$52, 10,FALSE )</f>
        <v>0.18344699999999997</v>
      </c>
      <c r="M509" s="29">
        <f>VLOOKUP(VLOOKUP($B509, BTS!$E$2:$F$60, 2, FALSE), Transpose_Avg_msg_dw!$O$1:$AA$52, 11,FALSE )</f>
        <v>0.21091100000000002</v>
      </c>
      <c r="N509" s="29">
        <f>VLOOKUP(VLOOKUP($B509, BTS!$E$2:$F$60, 2, FALSE), Transpose_Avg_msg_dw!$O$1:$AA$52, 12,FALSE )</f>
        <v>0.22402799999999995</v>
      </c>
      <c r="O509" s="111">
        <f>VLOOKUP(VLOOKUP($B509, BTS!$E$2:$F$60, 2, FALSE), Transpose_Avg_msg_dw!$O$1:$AA$52, 13,FALSE )</f>
        <v>0.23824450000000003</v>
      </c>
    </row>
    <row r="510" spans="2:15" ht="15.75" hidden="1" outlineLevel="1" thickBot="1" x14ac:dyDescent="0.3">
      <c r="B510" s="30" t="s">
        <v>157</v>
      </c>
      <c r="C510" s="28">
        <f>VLOOKUP(VLOOKUP($B510,VName,2,FALSE), Regression_msg_dw!$J$7:$K$50, 2,FALSE)</f>
        <v>3.97</v>
      </c>
      <c r="D510" s="29">
        <f>VLOOKUP(VLOOKUP($B510, BTS!$E$2:$F$60, 2, FALSE), Transpose_Avg_msg_dw!$O$1:$AA$52, 2,FALSE )</f>
        <v>0.12511950000000002</v>
      </c>
      <c r="E510" s="29">
        <f>VLOOKUP(VLOOKUP($B510, BTS!$E$2:$F$60, 2, FALSE), Transpose_Avg_msg_dw!$O$1:$AA$52, 3,FALSE )</f>
        <v>8.0749499999999919E-2</v>
      </c>
      <c r="F510" s="29">
        <f>VLOOKUP(VLOOKUP($B510, BTS!$E$2:$F$60, 2, FALSE), Transpose_Avg_msg_dw!$O$1:$AA$52, 4,FALSE )</f>
        <v>9.1304999999999997E-2</v>
      </c>
      <c r="G510" s="29">
        <f>VLOOKUP(VLOOKUP($B510, BTS!$E$2:$F$60, 2, FALSE), Transpose_Avg_msg_dw!$O$1:$AA$52, 5,FALSE )</f>
        <v>0.10290600000000001</v>
      </c>
      <c r="H510" s="29">
        <f>VLOOKUP(VLOOKUP($B510, BTS!$E$2:$F$60, 2, FALSE), Transpose_Avg_msg_dw!$O$1:$AA$52, 6,FALSE )</f>
        <v>0.11792550000000007</v>
      </c>
      <c r="I510" s="29">
        <f>VLOOKUP(VLOOKUP($B510, BTS!$E$2:$F$60, 2, FALSE), Transpose_Avg_msg_dw!$O$1:$AA$52, 7,FALSE )</f>
        <v>0.108656</v>
      </c>
      <c r="J510" s="29">
        <f>VLOOKUP(VLOOKUP($B510, BTS!$E$2:$F$60, 2, FALSE), Transpose_Avg_msg_dw!$O$1:$AA$52, 8,FALSE )</f>
        <v>0.10854850000000003</v>
      </c>
      <c r="K510" s="29">
        <f>VLOOKUP(VLOOKUP($B510, BTS!$E$2:$F$60, 2, FALSE), Transpose_Avg_msg_dw!$O$1:$AA$52, 9,FALSE )</f>
        <v>0.12101949999999997</v>
      </c>
      <c r="L510" s="29">
        <f>VLOOKUP(VLOOKUP($B510, BTS!$E$2:$F$60, 2, FALSE), Transpose_Avg_msg_dw!$O$1:$AA$52, 10,FALSE )</f>
        <v>9.8885000000000001E-2</v>
      </c>
      <c r="M510" s="29">
        <f>VLOOKUP(VLOOKUP($B510, BTS!$E$2:$F$60, 2, FALSE), Transpose_Avg_msg_dw!$O$1:$AA$52, 11,FALSE )</f>
        <v>0.11986050000000001</v>
      </c>
      <c r="N510" s="29">
        <f>VLOOKUP(VLOOKUP($B510, BTS!$E$2:$F$60, 2, FALSE), Transpose_Avg_msg_dw!$O$1:$AA$52, 12,FALSE )</f>
        <v>9.8530000000000048E-2</v>
      </c>
      <c r="O510" s="111">
        <f>VLOOKUP(VLOOKUP($B510, BTS!$E$2:$F$60, 2, FALSE), Transpose_Avg_msg_dw!$O$1:$AA$52, 13,FALSE )</f>
        <v>8.9564999999999992E-2</v>
      </c>
    </row>
    <row r="511" spans="2:15" ht="15.75" hidden="1" outlineLevel="1" thickBot="1" x14ac:dyDescent="0.3">
      <c r="B511" s="30" t="s">
        <v>158</v>
      </c>
      <c r="C511" s="28">
        <f>VLOOKUP(VLOOKUP($B511,VName,2,FALSE), Regression_msg_dw!$J$7:$K$50, 2,FALSE)</f>
        <v>-29.21</v>
      </c>
      <c r="D511" s="29">
        <f>VLOOKUP(VLOOKUP($B511, BTS!$E$2:$F$60, 2, FALSE), Transpose_Avg_msg_dw!$O$1:$AA$52, 2,FALSE )</f>
        <v>3.7746500000000002E-2</v>
      </c>
      <c r="E511" s="29">
        <f>VLOOKUP(VLOOKUP($B511, BTS!$E$2:$F$60, 2, FALSE), Transpose_Avg_msg_dw!$O$1:$AA$52, 3,FALSE )</f>
        <v>2.6180500000000006E-2</v>
      </c>
      <c r="F511" s="29">
        <f>VLOOKUP(VLOOKUP($B511, BTS!$E$2:$F$60, 2, FALSE), Transpose_Avg_msg_dw!$O$1:$AA$52, 4,FALSE )</f>
        <v>2.9975500000000002E-2</v>
      </c>
      <c r="G511" s="29">
        <f>VLOOKUP(VLOOKUP($B511, BTS!$E$2:$F$60, 2, FALSE), Transpose_Avg_msg_dw!$O$1:$AA$52, 5,FALSE )</f>
        <v>2.7542500000000004E-2</v>
      </c>
      <c r="H511" s="29">
        <f>VLOOKUP(VLOOKUP($B511, BTS!$E$2:$F$60, 2, FALSE), Transpose_Avg_msg_dw!$O$1:$AA$52, 6,FALSE )</f>
        <v>2.7606999999999993E-2</v>
      </c>
      <c r="I511" s="29">
        <f>VLOOKUP(VLOOKUP($B511, BTS!$E$2:$F$60, 2, FALSE), Transpose_Avg_msg_dw!$O$1:$AA$52, 7,FALSE )</f>
        <v>2.8133999999999999E-2</v>
      </c>
      <c r="J511" s="29">
        <f>VLOOKUP(VLOOKUP($B511, BTS!$E$2:$F$60, 2, FALSE), Transpose_Avg_msg_dw!$O$1:$AA$52, 8,FALSE )</f>
        <v>2.8128999999999994E-2</v>
      </c>
      <c r="K511" s="29">
        <f>VLOOKUP(VLOOKUP($B511, BTS!$E$2:$F$60, 2, FALSE), Transpose_Avg_msg_dw!$O$1:$AA$52, 9,FALSE )</f>
        <v>2.4936000000000007E-2</v>
      </c>
      <c r="L511" s="29">
        <f>VLOOKUP(VLOOKUP($B511, BTS!$E$2:$F$60, 2, FALSE), Transpose_Avg_msg_dw!$O$1:$AA$52, 10,FALSE )</f>
        <v>2.0824999999999996E-2</v>
      </c>
      <c r="M511" s="29">
        <f>VLOOKUP(VLOOKUP($B511, BTS!$E$2:$F$60, 2, FALSE), Transpose_Avg_msg_dw!$O$1:$AA$52, 11,FALSE )</f>
        <v>2.4393999999999999E-2</v>
      </c>
      <c r="N511" s="29">
        <f>VLOOKUP(VLOOKUP($B511, BTS!$E$2:$F$60, 2, FALSE), Transpose_Avg_msg_dw!$O$1:$AA$52, 12,FALSE )</f>
        <v>2.893950000000001E-2</v>
      </c>
      <c r="O511" s="111">
        <f>VLOOKUP(VLOOKUP($B511, BTS!$E$2:$F$60, 2, FALSE), Transpose_Avg_msg_dw!$O$1:$AA$52, 13,FALSE )</f>
        <v>3.1330000000000011E-2</v>
      </c>
    </row>
    <row r="512" spans="2:15" ht="15.75" hidden="1" outlineLevel="1" thickBot="1" x14ac:dyDescent="0.3">
      <c r="B512" s="56" t="s">
        <v>159</v>
      </c>
      <c r="C512" s="28">
        <f>VLOOKUP(VLOOKUP($B512,VName,2,FALSE), Regression_msg_dw!$J$7:$K$50, 2,FALSE)</f>
        <v>-3.468</v>
      </c>
      <c r="D512" s="29">
        <f>VLOOKUP(VLOOKUP($B512, BTS!$E$2:$F$60, 2, FALSE), Transpose_Avg_msg_dw!$O$1:$AA$52, 2,FALSE )</f>
        <v>0.21196549999999995</v>
      </c>
      <c r="E512" s="29">
        <f>VLOOKUP(VLOOKUP($B512, BTS!$E$2:$F$60, 2, FALSE), Transpose_Avg_msg_dw!$O$1:$AA$52, 3,FALSE )</f>
        <v>0.16758950000000006</v>
      </c>
      <c r="F512" s="29">
        <f>VLOOKUP(VLOOKUP($B512, BTS!$E$2:$F$60, 2, FALSE), Transpose_Avg_msg_dw!$O$1:$AA$52, 4,FALSE )</f>
        <v>0.20098299999999997</v>
      </c>
      <c r="G512" s="29">
        <f>VLOOKUP(VLOOKUP($B512, BTS!$E$2:$F$60, 2, FALSE), Transpose_Avg_msg_dw!$O$1:$AA$52, 5,FALSE )</f>
        <v>0.16579000000000008</v>
      </c>
      <c r="H512" s="29">
        <f>VLOOKUP(VLOOKUP($B512, BTS!$E$2:$F$60, 2, FALSE), Transpose_Avg_msg_dw!$O$1:$AA$52, 6,FALSE )</f>
        <v>0.2703354999999999</v>
      </c>
      <c r="I512" s="29">
        <f>VLOOKUP(VLOOKUP($B512, BTS!$E$2:$F$60, 2, FALSE), Transpose_Avg_msg_dw!$O$1:$AA$52, 7,FALSE )</f>
        <v>0.19221749999999996</v>
      </c>
      <c r="J512" s="29">
        <f>VLOOKUP(VLOOKUP($B512, BTS!$E$2:$F$60, 2, FALSE), Transpose_Avg_msg_dw!$O$1:$AA$52, 8,FALSE )</f>
        <v>0.21108299999999997</v>
      </c>
      <c r="K512" s="29">
        <f>VLOOKUP(VLOOKUP($B512, BTS!$E$2:$F$60, 2, FALSE), Transpose_Avg_msg_dw!$O$1:$AA$52, 9,FALSE )</f>
        <v>0.15615999999999999</v>
      </c>
      <c r="L512" s="29">
        <f>VLOOKUP(VLOOKUP($B512, BTS!$E$2:$F$60, 2, FALSE), Transpose_Avg_msg_dw!$O$1:$AA$52, 10,FALSE )</f>
        <v>0.19416249999999999</v>
      </c>
      <c r="M512" s="29">
        <f>VLOOKUP(VLOOKUP($B512, BTS!$E$2:$F$60, 2, FALSE), Transpose_Avg_msg_dw!$O$1:$AA$52, 11,FALSE )</f>
        <v>0.25538499999999997</v>
      </c>
      <c r="N512" s="29">
        <f>VLOOKUP(VLOOKUP($B512, BTS!$E$2:$F$60, 2, FALSE), Transpose_Avg_msg_dw!$O$1:$AA$52, 12,FALSE )</f>
        <v>0.2052000000000001</v>
      </c>
      <c r="O512" s="111">
        <f>VLOOKUP(VLOOKUP($B512, BTS!$E$2:$F$60, 2, FALSE), Transpose_Avg_msg_dw!$O$1:$AA$52, 13,FALSE )</f>
        <v>0.19629499999999994</v>
      </c>
    </row>
    <row r="513" spans="1:18" ht="15.75" hidden="1" outlineLevel="1" thickBot="1" x14ac:dyDescent="0.3">
      <c r="B513" s="33" t="s">
        <v>160</v>
      </c>
      <c r="C513" s="28">
        <f>VLOOKUP(VLOOKUP($B513,VName,2,FALSE), Regression_msg_dw!$J$7:$K$50, 2,FALSE)</f>
        <v>16.13</v>
      </c>
      <c r="D513" s="29">
        <f>VLOOKUP(VLOOKUP($B513, BTS!$E$2:$F$60, 2, FALSE), Transpose_Avg_msg_dw!$O$1:$AA$52, 2,FALSE )</f>
        <v>4.6453000000000008E-2</v>
      </c>
      <c r="E513" s="29">
        <f>VLOOKUP(VLOOKUP($B513, BTS!$E$2:$F$60, 2, FALSE), Transpose_Avg_msg_dw!$O$1:$AA$52, 3,FALSE )</f>
        <v>2.7283500000000013E-2</v>
      </c>
      <c r="F513" s="29">
        <f>VLOOKUP(VLOOKUP($B513, BTS!$E$2:$F$60, 2, FALSE), Transpose_Avg_msg_dw!$O$1:$AA$52, 4,FALSE )</f>
        <v>3.1737000000000001E-2</v>
      </c>
      <c r="G513" s="29">
        <f>VLOOKUP(VLOOKUP($B513, BTS!$E$2:$F$60, 2, FALSE), Transpose_Avg_msg_dw!$O$1:$AA$52, 5,FALSE )</f>
        <v>4.5693999999999985E-2</v>
      </c>
      <c r="H513" s="29">
        <f>VLOOKUP(VLOOKUP($B513, BTS!$E$2:$F$60, 2, FALSE), Transpose_Avg_msg_dw!$O$1:$AA$52, 6,FALSE )</f>
        <v>3.6020999999999984E-2</v>
      </c>
      <c r="I513" s="29">
        <f>VLOOKUP(VLOOKUP($B513, BTS!$E$2:$F$60, 2, FALSE), Transpose_Avg_msg_dw!$O$1:$AA$52, 7,FALSE )</f>
        <v>4.710750000000001E-2</v>
      </c>
      <c r="J513" s="29">
        <f>VLOOKUP(VLOOKUP($B513, BTS!$E$2:$F$60, 2, FALSE), Transpose_Avg_msg_dw!$O$1:$AA$52, 8,FALSE )</f>
        <v>7.0511500000000005E-2</v>
      </c>
      <c r="K513" s="29">
        <f>VLOOKUP(VLOOKUP($B513, BTS!$E$2:$F$60, 2, FALSE), Transpose_Avg_msg_dw!$O$1:$AA$52, 9,FALSE )</f>
        <v>7.7615500000000004E-2</v>
      </c>
      <c r="L513" s="29">
        <f>VLOOKUP(VLOOKUP($B513, BTS!$E$2:$F$60, 2, FALSE), Transpose_Avg_msg_dw!$O$1:$AA$52, 10,FALSE )</f>
        <v>4.2019000000000001E-2</v>
      </c>
      <c r="M513" s="29">
        <f>VLOOKUP(VLOOKUP($B513, BTS!$E$2:$F$60, 2, FALSE), Transpose_Avg_msg_dw!$O$1:$AA$52, 11,FALSE )</f>
        <v>4.6795000000000003E-2</v>
      </c>
      <c r="N513" s="29">
        <f>VLOOKUP(VLOOKUP($B513, BTS!$E$2:$F$60, 2, FALSE), Transpose_Avg_msg_dw!$O$1:$AA$52, 12,FALSE )</f>
        <v>3.5530000000000027E-2</v>
      </c>
      <c r="O513" s="111">
        <f>VLOOKUP(VLOOKUP($B513, BTS!$E$2:$F$60, 2, FALSE), Transpose_Avg_msg_dw!$O$1:$AA$52, 13,FALSE )</f>
        <v>4.6053000000000011E-2</v>
      </c>
    </row>
    <row r="514" spans="1:18" ht="15.75" hidden="1" outlineLevel="1" thickBot="1" x14ac:dyDescent="0.3">
      <c r="B514" s="57" t="s">
        <v>161</v>
      </c>
      <c r="C514" s="28">
        <f>VLOOKUP(VLOOKUP($B514,VName,2,FALSE), Regression_msg_dw!$J$7:$K$50, 2,FALSE)</f>
        <v>0.11899999999999999</v>
      </c>
      <c r="D514" s="29">
        <f>VLOOKUP(VLOOKUP($B514, BTS!$E$2:$F$60, 2, FALSE), Transpose_Avg_msg_dw!$O$1:$AA$52, 2,FALSE )</f>
        <v>4.0040499999999993E-2</v>
      </c>
      <c r="E514" s="29">
        <f>VLOOKUP(VLOOKUP($B514, BTS!$E$2:$F$60, 2, FALSE), Transpose_Avg_msg_dw!$O$1:$AA$52, 3,FALSE )</f>
        <v>2.8676499999999994E-2</v>
      </c>
      <c r="F514" s="29">
        <f>VLOOKUP(VLOOKUP($B514, BTS!$E$2:$F$60, 2, FALSE), Transpose_Avg_msg_dw!$O$1:$AA$52, 4,FALSE )</f>
        <v>2.5836499999999991E-2</v>
      </c>
      <c r="G514" s="29">
        <f>VLOOKUP(VLOOKUP($B514, BTS!$E$2:$F$60, 2, FALSE), Transpose_Avg_msg_dw!$O$1:$AA$52, 5,FALSE )</f>
        <v>3.0158499999999991E-2</v>
      </c>
      <c r="H514" s="29">
        <f>VLOOKUP(VLOOKUP($B514, BTS!$E$2:$F$60, 2, FALSE), Transpose_Avg_msg_dw!$O$1:$AA$52, 6,FALSE )</f>
        <v>2.2673499999999996E-2</v>
      </c>
      <c r="I514" s="29">
        <f>VLOOKUP(VLOOKUP($B514, BTS!$E$2:$F$60, 2, FALSE), Transpose_Avg_msg_dw!$O$1:$AA$52, 7,FALSE )</f>
        <v>2.9659000000000008E-2</v>
      </c>
      <c r="J514" s="29">
        <f>VLOOKUP(VLOOKUP($B514, BTS!$E$2:$F$60, 2, FALSE), Transpose_Avg_msg_dw!$O$1:$AA$52, 8,FALSE )</f>
        <v>3.2274000000000011E-2</v>
      </c>
      <c r="K514" s="29">
        <f>VLOOKUP(VLOOKUP($B514, BTS!$E$2:$F$60, 2, FALSE), Transpose_Avg_msg_dw!$O$1:$AA$52, 9,FALSE )</f>
        <v>2.7420500000000004E-2</v>
      </c>
      <c r="L514" s="29">
        <f>VLOOKUP(VLOOKUP($B514, BTS!$E$2:$F$60, 2, FALSE), Transpose_Avg_msg_dw!$O$1:$AA$52, 10,FALSE )</f>
        <v>2.4814000000000003E-2</v>
      </c>
      <c r="M514" s="29">
        <f>VLOOKUP(VLOOKUP($B514, BTS!$E$2:$F$60, 2, FALSE), Transpose_Avg_msg_dw!$O$1:$AA$52, 11,FALSE )</f>
        <v>2.4882499999999998E-2</v>
      </c>
      <c r="N514" s="29">
        <f>VLOOKUP(VLOOKUP($B514, BTS!$E$2:$F$60, 2, FALSE), Transpose_Avg_msg_dw!$O$1:$AA$52, 12,FALSE )</f>
        <v>2.5515000000000024E-2</v>
      </c>
      <c r="O514" s="111">
        <f>VLOOKUP(VLOOKUP($B514, BTS!$E$2:$F$60, 2, FALSE), Transpose_Avg_msg_dw!$O$1:$AA$52, 13,FALSE )</f>
        <v>3.0086499999999995E-2</v>
      </c>
    </row>
    <row r="515" spans="1:18" hidden="1" outlineLevel="1" x14ac:dyDescent="0.25">
      <c r="B515" s="34" t="s">
        <v>163</v>
      </c>
      <c r="C515" s="35"/>
      <c r="D515" s="93">
        <f>VLOOKUP(INDEX(BTS!$A$3:$A$14, MATCH(D$11, BTS!$C$3:$C$14, 0), 1)&amp;".region", Regression_msg_dw!$J$51:$K$63, 2,FALSE )</f>
        <v>0.98099999999999998</v>
      </c>
      <c r="E515" s="93">
        <f>VLOOKUP(INDEX(BTS!$A$3:$A$14, MATCH(E$11, BTS!$C$3:$C$14, 0), 1)&amp;".region", Regression_msg_dw!$J$51:$K$63, 2,FALSE )</f>
        <v>1.5230000000000001</v>
      </c>
      <c r="F515" s="93">
        <f>VLOOKUP(INDEX(BTS!$A$3:$A$14, MATCH(F$11, BTS!$C$3:$C$14, 0), 1)&amp;".region", Regression_msg_dw!$J$51:$K$63, 2,FALSE )</f>
        <v>2.2509999999999999</v>
      </c>
      <c r="G515" s="93">
        <f>VLOOKUP(INDEX(BTS!$A$3:$A$14, MATCH(G$11, BTS!$C$3:$C$14, 0), 1)&amp;".region", Regression_msg_dw!$J$51:$K$63, 2,FALSE )</f>
        <v>1.5680000000000001</v>
      </c>
      <c r="H515" s="93">
        <f>VLOOKUP(INDEX(BTS!$A$3:$A$14, MATCH(H$11, BTS!$C$3:$C$14, 0), 1)&amp;".region", Regression_msg_dw!$J$51:$K$63, 2,FALSE )</f>
        <v>2.2639999999999998</v>
      </c>
      <c r="I515" s="93">
        <f>VLOOKUP(INDEX(BTS!$A$3:$A$14, MATCH(I$11, BTS!$C$3:$C$14, 0), 1)&amp;".region", Regression_msg_dw!$J$51:$K$63, 2,FALSE )</f>
        <v>1.393</v>
      </c>
      <c r="J515" s="93">
        <f>VLOOKUP(INDEX(BTS!$A$3:$A$14, MATCH(J$11, BTS!$C$3:$C$14, 0), 1)&amp;".region", Regression_msg_dw!$J$51:$K$63, 2,FALSE )</f>
        <v>1.0198</v>
      </c>
      <c r="K515" s="93">
        <f>VLOOKUP(INDEX(BTS!$A$3:$A$14, MATCH(K$11, BTS!$C$3:$C$14, 0), 1)&amp;".region", Regression_msg_dw!$J$51:$K$63, 2,FALSE )</f>
        <v>0.496</v>
      </c>
      <c r="L515" s="93">
        <f>VLOOKUP(INDEX(BTS!$A$3:$A$14, MATCH(L$11, BTS!$C$3:$C$14, 0), 1)&amp;".region", Regression_msg_dw!$J$51:$K$63, 2,FALSE )</f>
        <v>1.337</v>
      </c>
      <c r="M515" s="93">
        <f>VLOOKUP(INDEX(BTS!$A$3:$A$14, MATCH(M$11, BTS!$C$3:$C$14, 0), 1)&amp;".region", Regression_msg_dw!$J$51:$K$63, 2,FALSE )</f>
        <v>1.27</v>
      </c>
      <c r="N515" s="93">
        <f>VLOOKUP(INDEX(BTS!$A$3:$A$14, MATCH(N$11, BTS!$C$3:$C$14, 0), 1)&amp;".region", Regression_msg_dw!$J$51:$K$63, 2,FALSE )</f>
        <v>1.407</v>
      </c>
      <c r="O515" s="112">
        <f>VLOOKUP(INDEX(BTS!$A$3:$A$14, MATCH(O$11, BTS!$C$3:$C$14, 0), 1)&amp;".region", Regression_msg_dw!$J$51:$K$63, 2,FALSE )</f>
        <v>1.6240000000000001</v>
      </c>
    </row>
    <row r="516" spans="1:18" ht="15.75" hidden="1" outlineLevel="1" thickBot="1" x14ac:dyDescent="0.3">
      <c r="B516" s="36" t="s">
        <v>221</v>
      </c>
      <c r="C516" s="37"/>
      <c r="D516" s="38">
        <f>D515 - AVERAGE($D$515:$O$515)</f>
        <v>-0.44681666666666675</v>
      </c>
      <c r="E516" s="38">
        <f t="shared" ref="E516:O516" si="19">E515 - AVERAGE($D$515:$O$515)</f>
        <v>9.5183333333333398E-2</v>
      </c>
      <c r="F516" s="38">
        <f t="shared" si="19"/>
        <v>0.82318333333333316</v>
      </c>
      <c r="G516" s="38">
        <f t="shared" si="19"/>
        <v>0.14018333333333333</v>
      </c>
      <c r="H516" s="38">
        <f t="shared" si="19"/>
        <v>0.83618333333333306</v>
      </c>
      <c r="I516" s="38">
        <f t="shared" si="19"/>
        <v>-3.4816666666666718E-2</v>
      </c>
      <c r="J516" s="38">
        <f t="shared" si="19"/>
        <v>-0.40801666666666669</v>
      </c>
      <c r="K516" s="38">
        <f t="shared" si="19"/>
        <v>-0.93181666666666674</v>
      </c>
      <c r="L516" s="38">
        <f t="shared" si="19"/>
        <v>-9.0816666666666768E-2</v>
      </c>
      <c r="M516" s="38">
        <f t="shared" si="19"/>
        <v>-0.15781666666666672</v>
      </c>
      <c r="N516" s="38">
        <f t="shared" si="19"/>
        <v>-2.0816666666666706E-2</v>
      </c>
      <c r="O516" s="219">
        <f t="shared" si="19"/>
        <v>0.19618333333333338</v>
      </c>
    </row>
    <row r="517" spans="1:18" ht="19.5" collapsed="1" thickBot="1" x14ac:dyDescent="0.3">
      <c r="B517" s="199" t="s">
        <v>112</v>
      </c>
      <c r="C517" s="200"/>
      <c r="D517" s="201"/>
      <c r="E517" s="200"/>
      <c r="F517" s="200"/>
      <c r="G517" s="200"/>
      <c r="H517" s="200"/>
      <c r="I517" s="200"/>
      <c r="J517" s="200"/>
      <c r="K517" s="200"/>
      <c r="L517" s="200"/>
      <c r="M517" s="200"/>
      <c r="N517" s="200"/>
      <c r="O517" s="202"/>
    </row>
    <row r="519" spans="1:18" ht="15.75" thickBot="1" x14ac:dyDescent="0.3">
      <c r="A519" s="183" t="s">
        <v>42</v>
      </c>
    </row>
    <row r="520" spans="1:18" x14ac:dyDescent="0.25">
      <c r="B520" s="220" t="s">
        <v>198</v>
      </c>
      <c r="C520" s="221"/>
      <c r="D520" s="222" t="s">
        <v>199</v>
      </c>
      <c r="E520" s="223" t="s">
        <v>200</v>
      </c>
      <c r="F520" s="223" t="s">
        <v>201</v>
      </c>
      <c r="G520" s="223" t="s">
        <v>202</v>
      </c>
      <c r="H520" s="223" t="s">
        <v>203</v>
      </c>
      <c r="I520" s="223" t="s">
        <v>204</v>
      </c>
      <c r="J520" s="223" t="s">
        <v>205</v>
      </c>
      <c r="K520" s="223" t="s">
        <v>206</v>
      </c>
      <c r="L520" s="223" t="s">
        <v>207</v>
      </c>
      <c r="M520" s="223" t="s">
        <v>208</v>
      </c>
      <c r="N520" s="223" t="s">
        <v>209</v>
      </c>
      <c r="O520" s="224" t="s">
        <v>210</v>
      </c>
    </row>
    <row r="521" spans="1:18" x14ac:dyDescent="0.25">
      <c r="B521" s="14" t="s">
        <v>211</v>
      </c>
      <c r="C521" s="190" t="s">
        <v>231</v>
      </c>
      <c r="D521" s="191">
        <f>SUMPRODUCT($C$530:$C$568, D$530:D$568)+D$569</f>
        <v>0.78497496443754344</v>
      </c>
      <c r="E521" s="191">
        <f t="shared" ref="E521:O521" si="20">SUMPRODUCT($C$530:$C$568, E$530:E$568)+E$569</f>
        <v>0.72037407660135111</v>
      </c>
      <c r="F521" s="191">
        <f t="shared" si="20"/>
        <v>0.66268552779091228</v>
      </c>
      <c r="G521" s="191">
        <f t="shared" si="20"/>
        <v>0.78388858979852216</v>
      </c>
      <c r="H521" s="191">
        <f t="shared" si="20"/>
        <v>0.77947752762522282</v>
      </c>
      <c r="I521" s="191">
        <f t="shared" si="20"/>
        <v>0.68772998061147228</v>
      </c>
      <c r="J521" s="191">
        <f t="shared" si="20"/>
        <v>0.82872644029662013</v>
      </c>
      <c r="K521" s="191">
        <f t="shared" si="20"/>
        <v>0.7789086231794875</v>
      </c>
      <c r="L521" s="191">
        <f t="shared" si="20"/>
        <v>0.84582839139030908</v>
      </c>
      <c r="M521" s="191">
        <f t="shared" si="20"/>
        <v>0.90987567899999977</v>
      </c>
      <c r="N521" s="191">
        <f t="shared" si="20"/>
        <v>0.87308346048597207</v>
      </c>
      <c r="O521" s="235">
        <f t="shared" si="20"/>
        <v>0.71977091782713254</v>
      </c>
    </row>
    <row r="522" spans="1:18" x14ac:dyDescent="0.25">
      <c r="B522" s="14" t="s">
        <v>213</v>
      </c>
      <c r="C522" s="16" t="s">
        <v>232</v>
      </c>
      <c r="D522" s="192">
        <f>SUMPRODUCT($C$576:$C$614, D$576:D$614)+D$615</f>
        <v>0.81398318807434755</v>
      </c>
      <c r="E522" s="192">
        <f t="shared" ref="E522:O522" si="21">SUMPRODUCT($C$576:$C$614, E$576:E$614)+E$615</f>
        <v>0.77056659127218197</v>
      </c>
      <c r="F522" s="192">
        <f t="shared" si="21"/>
        <v>0.6904730079417849</v>
      </c>
      <c r="G522" s="192">
        <f t="shared" si="21"/>
        <v>0.7743087072965178</v>
      </c>
      <c r="H522" s="192">
        <f t="shared" si="21"/>
        <v>0.7740008615128442</v>
      </c>
      <c r="I522" s="192">
        <f t="shared" si="21"/>
        <v>0.7876940759978357</v>
      </c>
      <c r="J522" s="192">
        <f t="shared" si="21"/>
        <v>0.74373784683899302</v>
      </c>
      <c r="K522" s="192">
        <f t="shared" si="21"/>
        <v>0.81270058124999878</v>
      </c>
      <c r="L522" s="192">
        <f t="shared" si="21"/>
        <v>0.72739200925732739</v>
      </c>
      <c r="M522" s="192">
        <f t="shared" si="21"/>
        <v>0.81398467816666553</v>
      </c>
      <c r="N522" s="192">
        <f t="shared" si="21"/>
        <v>0.83296806611652485</v>
      </c>
      <c r="O522" s="236">
        <f t="shared" si="21"/>
        <v>0.75309935056402288</v>
      </c>
    </row>
    <row r="523" spans="1:18" x14ac:dyDescent="0.25">
      <c r="B523" s="14" t="s">
        <v>181</v>
      </c>
      <c r="C523" s="15" t="s">
        <v>233</v>
      </c>
      <c r="D523" s="193">
        <f t="shared" ref="D523:O523" si="22">SUMPRODUCT(D$622:D$661,$C$622:$C$661)+ D$662</f>
        <v>2533.4980570052285</v>
      </c>
      <c r="E523" s="193">
        <f t="shared" si="22"/>
        <v>2055.1517468369566</v>
      </c>
      <c r="F523" s="193">
        <f t="shared" si="22"/>
        <v>-161.11986855012947</v>
      </c>
      <c r="G523" s="193">
        <f t="shared" si="22"/>
        <v>1648.5395079904993</v>
      </c>
      <c r="H523" s="193">
        <f t="shared" si="22"/>
        <v>2585.648688989284</v>
      </c>
      <c r="I523" s="193">
        <f t="shared" si="22"/>
        <v>530.45163813640829</v>
      </c>
      <c r="J523" s="193">
        <f t="shared" si="22"/>
        <v>2542.4268845565093</v>
      </c>
      <c r="K523" s="193">
        <f t="shared" si="22"/>
        <v>2086.9102767184668</v>
      </c>
      <c r="L523" s="193">
        <f t="shared" si="22"/>
        <v>2904.7530309516005</v>
      </c>
      <c r="M523" s="193">
        <f t="shared" si="22"/>
        <v>4301.6746321822866</v>
      </c>
      <c r="N523" s="193">
        <f t="shared" si="22"/>
        <v>3138.3158134941477</v>
      </c>
      <c r="O523" s="239">
        <f t="shared" si="22"/>
        <v>1147.2316112614062</v>
      </c>
    </row>
    <row r="524" spans="1:18" x14ac:dyDescent="0.25">
      <c r="B524" s="14" t="s">
        <v>182</v>
      </c>
      <c r="C524" s="16" t="s">
        <v>234</v>
      </c>
      <c r="D524" s="194">
        <f>SUMPRODUCT($C$669:$C$707,D$669:D$707)+D$708</f>
        <v>0.57018723396987347</v>
      </c>
      <c r="E524" s="194">
        <f t="shared" ref="E524:O524" si="23">SUMPRODUCT($C$669:$C$707,E$669:E$707)+E$708</f>
        <v>0.73916494240301667</v>
      </c>
      <c r="F524" s="194">
        <f t="shared" si="23"/>
        <v>0.84023288700381116</v>
      </c>
      <c r="G524" s="194">
        <f t="shared" si="23"/>
        <v>0.82260535615499641</v>
      </c>
      <c r="H524" s="194">
        <f t="shared" si="23"/>
        <v>0.68969565029680346</v>
      </c>
      <c r="I524" s="194">
        <f t="shared" si="23"/>
        <v>0.57080204101515086</v>
      </c>
      <c r="J524" s="194">
        <f t="shared" si="23"/>
        <v>0.71980434154620454</v>
      </c>
      <c r="K524" s="194">
        <f t="shared" si="23"/>
        <v>0.61259731108333426</v>
      </c>
      <c r="L524" s="194">
        <f t="shared" si="23"/>
        <v>0.83978477462878587</v>
      </c>
      <c r="M524" s="194">
        <f t="shared" si="23"/>
        <v>0.36685555966666783</v>
      </c>
      <c r="N524" s="194">
        <f t="shared" si="23"/>
        <v>0.78352851813548696</v>
      </c>
      <c r="O524" s="237">
        <f t="shared" si="23"/>
        <v>0.71910822480065306</v>
      </c>
    </row>
    <row r="525" spans="1:18" ht="15.75" thickBot="1" x14ac:dyDescent="0.3">
      <c r="B525" s="23" t="s">
        <v>112</v>
      </c>
      <c r="C525" s="18" t="s">
        <v>235</v>
      </c>
      <c r="D525" s="195">
        <f>SUMPRODUCT($C$715:$C$753,D$715:D$753)+D$754</f>
        <v>0.27975509344680205</v>
      </c>
      <c r="E525" s="195">
        <f t="shared" ref="E525:O525" si="24">SUMPRODUCT($C$715:$C$753,E$715:E$753)+E$754</f>
        <v>1.7268063326803862E-2</v>
      </c>
      <c r="F525" s="195">
        <f t="shared" si="24"/>
        <v>0.4180167214296393</v>
      </c>
      <c r="G525" s="195">
        <f t="shared" si="24"/>
        <v>0.43417978472811924</v>
      </c>
      <c r="H525" s="195">
        <f t="shared" si="24"/>
        <v>0.31607673516859158</v>
      </c>
      <c r="I525" s="195">
        <f t="shared" si="24"/>
        <v>-0.34880533384303902</v>
      </c>
      <c r="J525" s="195">
        <f t="shared" si="24"/>
        <v>0.15794942251851829</v>
      </c>
      <c r="K525" s="195">
        <f t="shared" si="24"/>
        <v>0.37223717904221409</v>
      </c>
      <c r="L525" s="195">
        <f t="shared" si="24"/>
        <v>0.37680870100550479</v>
      </c>
      <c r="M525" s="195">
        <f t="shared" si="24"/>
        <v>0.12588896471428512</v>
      </c>
      <c r="N525" s="195">
        <f t="shared" si="24"/>
        <v>-2.1849240299388839E-2</v>
      </c>
      <c r="O525" s="238">
        <f t="shared" si="24"/>
        <v>0.34797688343786515</v>
      </c>
      <c r="R525" s="247"/>
    </row>
    <row r="526" spans="1:18" ht="15.75" thickBot="1" x14ac:dyDescent="0.3">
      <c r="R526" s="247"/>
    </row>
    <row r="527" spans="1:18" ht="19.5" hidden="1" outlineLevel="1" thickBot="1" x14ac:dyDescent="0.3">
      <c r="A527" t="s">
        <v>218</v>
      </c>
      <c r="B527" s="225" t="s">
        <v>211</v>
      </c>
      <c r="C527" s="226"/>
      <c r="D527" s="227"/>
      <c r="E527" s="226"/>
      <c r="F527" s="226"/>
      <c r="G527" s="226"/>
      <c r="H527" s="226"/>
      <c r="I527" s="226"/>
      <c r="J527" s="226"/>
      <c r="K527" s="226"/>
      <c r="L527" s="226"/>
      <c r="M527" s="226"/>
      <c r="N527" s="226"/>
      <c r="O527" s="228"/>
    </row>
    <row r="528" spans="1:18" hidden="1" outlineLevel="1" x14ac:dyDescent="0.25">
      <c r="A528" t="s">
        <v>42</v>
      </c>
      <c r="B528" s="229" t="s">
        <v>219</v>
      </c>
      <c r="C528" s="230"/>
      <c r="D528" s="231">
        <v>2022</v>
      </c>
      <c r="E528" s="231">
        <v>2022</v>
      </c>
      <c r="F528" s="231">
        <v>2022</v>
      </c>
      <c r="G528" s="231">
        <v>2022</v>
      </c>
      <c r="H528" s="231">
        <v>2022</v>
      </c>
      <c r="I528" s="231">
        <v>2022</v>
      </c>
      <c r="J528" s="231">
        <v>2022</v>
      </c>
      <c r="K528" s="231">
        <v>2022</v>
      </c>
      <c r="L528" s="231">
        <v>2022</v>
      </c>
      <c r="M528" s="231">
        <v>2022</v>
      </c>
      <c r="N528" s="231">
        <v>2022</v>
      </c>
      <c r="O528" s="232">
        <v>2022</v>
      </c>
    </row>
    <row r="529" spans="1:18" hidden="1" outlineLevel="1" x14ac:dyDescent="0.25">
      <c r="B529" s="233" t="s">
        <v>220</v>
      </c>
      <c r="C529" s="234" t="s">
        <v>118</v>
      </c>
      <c r="D529" s="234" t="s">
        <v>87</v>
      </c>
      <c r="E529" s="234" t="s">
        <v>168</v>
      </c>
      <c r="F529" s="234" t="s">
        <v>77</v>
      </c>
      <c r="G529" s="234" t="s">
        <v>169</v>
      </c>
      <c r="H529" s="234" t="s">
        <v>170</v>
      </c>
      <c r="I529" s="234" t="s">
        <v>171</v>
      </c>
      <c r="J529" s="234" t="s">
        <v>172</v>
      </c>
      <c r="K529" s="234" t="s">
        <v>173</v>
      </c>
      <c r="L529" s="234" t="s">
        <v>174</v>
      </c>
      <c r="M529" s="234" t="s">
        <v>175</v>
      </c>
      <c r="N529" s="234" t="s">
        <v>176</v>
      </c>
      <c r="O529" s="234" t="s">
        <v>177</v>
      </c>
    </row>
    <row r="530" spans="1:18" hidden="1" outlineLevel="1" x14ac:dyDescent="0.25">
      <c r="A530" s="27"/>
      <c r="B530" s="55" t="s">
        <v>119</v>
      </c>
      <c r="C530" s="28">
        <f>VLOOKUP(VLOOKUP($B530,VName,2,FALSE), Regression_q2er_youth!$U$7:$AC$57, 2,FALSE)</f>
        <v>-9.3700000000000006E-2</v>
      </c>
      <c r="D530" s="29">
        <f>VLOOKUP(VLOOKUP($B530, BTS!$E$2:$F$60, 2, FALSE), Transpose_Avg_q2er_youth!$O$1:$AA$52, 2,FALSE )</f>
        <v>0.51076821947755113</v>
      </c>
      <c r="E530" s="29">
        <f>VLOOKUP(VLOOKUP($B530, BTS!$E$2:$F$60, 2, FALSE), Transpose_Avg_q2er_youth!$O$1:$AA$52, 3,FALSE )</f>
        <v>0.60335534398034407</v>
      </c>
      <c r="F530" s="29">
        <f>VLOOKUP(VLOOKUP($B530, BTS!$E$2:$F$60, 2, FALSE), Transpose_Avg_q2er_youth!$O$1:$AA$52, 4,FALSE )</f>
        <v>0.52383220314016588</v>
      </c>
      <c r="G530" s="29">
        <f>VLOOKUP(VLOOKUP($B530, BTS!$E$2:$F$60, 2, FALSE), Transpose_Avg_q2er_youth!$O$1:$AA$52, 5,FALSE )</f>
        <v>0.51808486075589655</v>
      </c>
      <c r="H530" s="29">
        <f>VLOOKUP(VLOOKUP($B530, BTS!$E$2:$F$60, 2, FALSE), Transpose_Avg_q2er_youth!$O$1:$AA$52, 6,FALSE )</f>
        <v>0.53885918003565059</v>
      </c>
      <c r="I530" s="29">
        <f>VLOOKUP(VLOOKUP($B530, BTS!$E$2:$F$60, 2, FALSE), Transpose_Avg_q2er_youth!$O$1:$AA$52, 7,FALSE )</f>
        <v>0.50128517316017318</v>
      </c>
      <c r="J530" s="29">
        <f>VLOOKUP(VLOOKUP($B530, BTS!$E$2:$F$60, 2, FALSE), Transpose_Avg_q2er_youth!$O$1:$AA$52, 8,FALSE )</f>
        <v>0.4878350815850816</v>
      </c>
      <c r="K530" s="29">
        <f>VLOOKUP(VLOOKUP($B530, BTS!$E$2:$F$60, 2, FALSE), Transpose_Avg_q2er_youth!$O$1:$AA$52, 9,FALSE )</f>
        <v>0.45549450549450549</v>
      </c>
      <c r="L530" s="29">
        <f>VLOOKUP(VLOOKUP($B530, BTS!$E$2:$F$60, 2, FALSE), Transpose_Avg_q2er_youth!$O$1:$AA$52, 10,FALSE )</f>
        <v>0.57654483197961459</v>
      </c>
      <c r="M530" s="29">
        <f>VLOOKUP(VLOOKUP($B530, BTS!$E$2:$F$60, 2, FALSE), Transpose_Avg_q2er_youth!$O$1:$AA$52, 11,FALSE )</f>
        <v>0.32708333333333334</v>
      </c>
      <c r="N530" s="29">
        <f>VLOOKUP(VLOOKUP($B530, BTS!$E$2:$F$60, 2, FALSE), Transpose_Avg_q2er_youth!$O$1:$AA$52, 12,FALSE )</f>
        <v>0.41257152085640458</v>
      </c>
      <c r="O530" s="111">
        <f>VLOOKUP(VLOOKUP($B530, BTS!$E$2:$F$60, 2, FALSE), Transpose_Avg_q2er_youth!$O$1:$AA$52, 13,FALSE )</f>
        <v>0.53104204476709016</v>
      </c>
      <c r="Q530" s="247"/>
      <c r="R530" s="247"/>
    </row>
    <row r="531" spans="1:18" ht="15.75" hidden="1" outlineLevel="1" thickBot="1" x14ac:dyDescent="0.3">
      <c r="A531" s="27"/>
      <c r="B531" s="246" t="s">
        <v>194</v>
      </c>
      <c r="C531" s="28">
        <f>VLOOKUP(VLOOKUP($B531,VName,2,FALSE), Regression_q2er_youth!$U$7:$AC$57, 2,FALSE)</f>
        <v>0.97499999999999998</v>
      </c>
      <c r="D531" s="29">
        <f>VLOOKUP(VLOOKUP($B531, BTS!$E$2:$F$60, 2, FALSE), Transpose_Avg_q2er_youth!$O$1:$AA$52, 2,FALSE )</f>
        <v>0.5142260564911032</v>
      </c>
      <c r="E531" s="29">
        <f>VLOOKUP(VLOOKUP($B531, BTS!$E$2:$F$60, 2, FALSE), Transpose_Avg_q2er_youth!$O$1:$AA$52, 3,FALSE )</f>
        <v>0.64547757985257981</v>
      </c>
      <c r="F531" s="29">
        <f>VLOOKUP(VLOOKUP($B531, BTS!$E$2:$F$60, 2, FALSE), Transpose_Avg_q2er_youth!$O$1:$AA$52, 4,FALSE )</f>
        <v>0.93276298691904436</v>
      </c>
      <c r="G531" s="29">
        <f>VLOOKUP(VLOOKUP($B531, BTS!$E$2:$F$60, 2, FALSE), Transpose_Avg_q2er_youth!$O$1:$AA$52, 5,FALSE )</f>
        <v>0.7317597328786587</v>
      </c>
      <c r="H531" s="29">
        <f>VLOOKUP(VLOOKUP($B531, BTS!$E$2:$F$60, 2, FALSE), Transpose_Avg_q2er_youth!$O$1:$AA$52, 6,FALSE )</f>
        <v>0.5887923351158646</v>
      </c>
      <c r="I531" s="29">
        <f>VLOOKUP(VLOOKUP($B531, BTS!$E$2:$F$60, 2, FALSE), Transpose_Avg_q2er_youth!$O$1:$AA$52, 7,FALSE )</f>
        <v>0.46043019480519476</v>
      </c>
      <c r="J531" s="29">
        <f>VLOOKUP(VLOOKUP($B531, BTS!$E$2:$F$60, 2, FALSE), Transpose_Avg_q2er_youth!$O$1:$AA$52, 8,FALSE )</f>
        <v>0.71627331002331007</v>
      </c>
      <c r="K531" s="29">
        <f>VLOOKUP(VLOOKUP($B531, BTS!$E$2:$F$60, 2, FALSE), Transpose_Avg_q2er_youth!$O$1:$AA$52, 9,FALSE )</f>
        <v>0.68241758241758244</v>
      </c>
      <c r="L531" s="29">
        <f>VLOOKUP(VLOOKUP($B531, BTS!$E$2:$F$60, 2, FALSE), Transpose_Avg_q2er_youth!$O$1:$AA$52, 10,FALSE )</f>
        <v>0.6660097149227584</v>
      </c>
      <c r="M531" s="29">
        <f>VLOOKUP(VLOOKUP($B531, BTS!$E$2:$F$60, 2, FALSE), Transpose_Avg_q2er_youth!$O$1:$AA$52, 11,FALSE )</f>
        <v>0.25937500000000002</v>
      </c>
      <c r="N531" s="29">
        <f>VLOOKUP(VLOOKUP($B531, BTS!$E$2:$F$60, 2, FALSE), Transpose_Avg_q2er_youth!$O$1:$AA$52, 12,FALSE )</f>
        <v>0.77019425987449242</v>
      </c>
      <c r="O531" s="111">
        <f>VLOOKUP(VLOOKUP($B531, BTS!$E$2:$F$60, 2, FALSE), Transpose_Avg_q2er_youth!$O$1:$AA$52, 13,FALSE )</f>
        <v>0.54078758318209319</v>
      </c>
      <c r="Q531" s="247"/>
      <c r="R531" s="247"/>
    </row>
    <row r="532" spans="1:18" ht="15.75" hidden="1" outlineLevel="1" thickBot="1" x14ac:dyDescent="0.3">
      <c r="A532" s="27"/>
      <c r="B532" s="31" t="s">
        <v>120</v>
      </c>
      <c r="C532" s="28">
        <f>VLOOKUP(VLOOKUP($B532,VName,2,FALSE), Regression_q2er_youth!$U$7:$AC$57, 2,FALSE)</f>
        <v>1.0660000000000001</v>
      </c>
      <c r="D532" s="29">
        <f>VLOOKUP(VLOOKUP($B532, BTS!$E$2:$F$60, 2, FALSE), Transpose_Avg_q2er_youth!$O$1:$AA$52, 2,FALSE )</f>
        <v>0.48282480257264176</v>
      </c>
      <c r="E532" s="29">
        <f>VLOOKUP(VLOOKUP($B532, BTS!$E$2:$F$60, 2, FALSE), Transpose_Avg_q2er_youth!$O$1:$AA$52, 3,FALSE )</f>
        <v>0.34571560196560197</v>
      </c>
      <c r="F532" s="29">
        <f>VLOOKUP(VLOOKUP($B532, BTS!$E$2:$F$60, 2, FALSE), Transpose_Avg_q2er_youth!$O$1:$AA$52, 4,FALSE )</f>
        <v>6.7237013080955671E-2</v>
      </c>
      <c r="G532" s="29">
        <f>VLOOKUP(VLOOKUP($B532, BTS!$E$2:$F$60, 2, FALSE), Transpose_Avg_q2er_youth!$O$1:$AA$52, 5,FALSE )</f>
        <v>0.2682402671213413</v>
      </c>
      <c r="H532" s="29">
        <f>VLOOKUP(VLOOKUP($B532, BTS!$E$2:$F$60, 2, FALSE), Transpose_Avg_q2er_youth!$O$1:$AA$52, 6,FALSE )</f>
        <v>0.41120766488413546</v>
      </c>
      <c r="I532" s="29">
        <f>VLOOKUP(VLOOKUP($B532, BTS!$E$2:$F$60, 2, FALSE), Transpose_Avg_q2er_youth!$O$1:$AA$52, 7,FALSE )</f>
        <v>0.53956980519480524</v>
      </c>
      <c r="J532" s="29">
        <f>VLOOKUP(VLOOKUP($B532, BTS!$E$2:$F$60, 2, FALSE), Transpose_Avg_q2er_youth!$O$1:$AA$52, 8,FALSE )</f>
        <v>0.28372668997668998</v>
      </c>
      <c r="K532" s="29">
        <f>VLOOKUP(VLOOKUP($B532, BTS!$E$2:$F$60, 2, FALSE), Transpose_Avg_q2er_youth!$O$1:$AA$52, 9,FALSE )</f>
        <v>0.31758241758241762</v>
      </c>
      <c r="L532" s="29">
        <f>VLOOKUP(VLOOKUP($B532, BTS!$E$2:$F$60, 2, FALSE), Transpose_Avg_q2er_youth!$O$1:$AA$52, 10,FALSE )</f>
        <v>0.3339902850772416</v>
      </c>
      <c r="M532" s="29">
        <f>VLOOKUP(VLOOKUP($B532, BTS!$E$2:$F$60, 2, FALSE), Transpose_Avg_q2er_youth!$O$1:$AA$52, 11,FALSE )</f>
        <v>0.74062499999999998</v>
      </c>
      <c r="N532" s="29">
        <f>VLOOKUP(VLOOKUP($B532, BTS!$E$2:$F$60, 2, FALSE), Transpose_Avg_q2er_youth!$O$1:$AA$52, 12,FALSE )</f>
        <v>0.22742478774455521</v>
      </c>
      <c r="O532" s="111">
        <f>VLOOKUP(VLOOKUP($B532, BTS!$E$2:$F$60, 2, FALSE), Transpose_Avg_q2er_youth!$O$1:$AA$52, 13,FALSE )</f>
        <v>0.44605452208106472</v>
      </c>
      <c r="Q532" s="247"/>
      <c r="R532" s="247"/>
    </row>
    <row r="533" spans="1:18" ht="15.75" hidden="1" outlineLevel="1" thickBot="1" x14ac:dyDescent="0.3">
      <c r="A533" s="27"/>
      <c r="B533" s="31" t="s">
        <v>125</v>
      </c>
      <c r="C533" s="28">
        <f>VLOOKUP(VLOOKUP($B533,VName,2,FALSE), Regression_q2er_youth!$U$7:$AC$57, 2,FALSE)</f>
        <v>0.57599999999999996</v>
      </c>
      <c r="D533" s="29">
        <f>VLOOKUP(VLOOKUP($B533, BTS!$E$2:$F$60, 2, FALSE), Transpose_Avg_q2er_youth!$O$1:$AA$52, 2,FALSE )</f>
        <v>0.376613897749835</v>
      </c>
      <c r="E533" s="29">
        <f>VLOOKUP(VLOOKUP($B533, BTS!$E$2:$F$60, 2, FALSE), Transpose_Avg_q2er_youth!$O$1:$AA$52, 3,FALSE )</f>
        <v>0.23469748157248155</v>
      </c>
      <c r="F533" s="29">
        <f>VLOOKUP(VLOOKUP($B533, BTS!$E$2:$F$60, 2, FALSE), Transpose_Avg_q2er_youth!$O$1:$AA$52, 4,FALSE )</f>
        <v>0.19144822329951522</v>
      </c>
      <c r="G533" s="29">
        <f>VLOOKUP(VLOOKUP($B533, BTS!$E$2:$F$60, 2, FALSE), Transpose_Avg_q2er_youth!$O$1:$AA$52, 5,FALSE )</f>
        <v>0.2027653452685422</v>
      </c>
      <c r="H533" s="29">
        <f>VLOOKUP(VLOOKUP($B533, BTS!$E$2:$F$60, 2, FALSE), Transpose_Avg_q2er_youth!$O$1:$AA$52, 6,FALSE )</f>
        <v>0.15768716577540107</v>
      </c>
      <c r="I533" s="29">
        <f>VLOOKUP(VLOOKUP($B533, BTS!$E$2:$F$60, 2, FALSE), Transpose_Avg_q2er_youth!$O$1:$AA$52, 7,FALSE )</f>
        <v>8.4483225108225105E-2</v>
      </c>
      <c r="J533" s="29">
        <f>VLOOKUP(VLOOKUP($B533, BTS!$E$2:$F$60, 2, FALSE), Transpose_Avg_q2er_youth!$O$1:$AA$52, 8,FALSE )</f>
        <v>6.1188811188811192E-2</v>
      </c>
      <c r="K533" s="29">
        <f>VLOOKUP(VLOOKUP($B533, BTS!$E$2:$F$60, 2, FALSE), Transpose_Avg_q2er_youth!$O$1:$AA$52, 9,FALSE )</f>
        <v>1.9230769230769232E-2</v>
      </c>
      <c r="L533" s="29">
        <f>VLOOKUP(VLOOKUP($B533, BTS!$E$2:$F$60, 2, FALSE), Transpose_Avg_q2er_youth!$O$1:$AA$52, 10,FALSE )</f>
        <v>0</v>
      </c>
      <c r="M533" s="29">
        <f>VLOOKUP(VLOOKUP($B533, BTS!$E$2:$F$60, 2, FALSE), Transpose_Avg_q2er_youth!$O$1:$AA$52, 11,FALSE )</f>
        <v>0.11458333333333333</v>
      </c>
      <c r="N533" s="29">
        <f>VLOOKUP(VLOOKUP($B533, BTS!$E$2:$F$60, 2, FALSE), Transpose_Avg_q2er_youth!$O$1:$AA$52, 12,FALSE )</f>
        <v>0.118812292358804</v>
      </c>
      <c r="O533" s="111">
        <f>VLOOKUP(VLOOKUP($B533, BTS!$E$2:$F$60, 2, FALSE), Transpose_Avg_q2er_youth!$O$1:$AA$52, 13,FALSE )</f>
        <v>0.52943511796733211</v>
      </c>
      <c r="Q533" s="247"/>
      <c r="R533" s="247"/>
    </row>
    <row r="534" spans="1:18" ht="15.75" hidden="1" outlineLevel="1" thickBot="1" x14ac:dyDescent="0.3">
      <c r="A534" s="27"/>
      <c r="B534" s="56" t="s">
        <v>126</v>
      </c>
      <c r="C534" s="28">
        <f>VLOOKUP(VLOOKUP($B534,VName,2,FALSE), Regression_q2er_youth!$U$7:$AC$57, 2,FALSE)</f>
        <v>0.46</v>
      </c>
      <c r="D534" s="29">
        <f>VLOOKUP(VLOOKUP($B534, BTS!$E$2:$F$60, 2, FALSE), Transpose_Avg_q2er_youth!$O$1:$AA$52, 2,FALSE )</f>
        <v>0.45000664750552921</v>
      </c>
      <c r="E534" s="29">
        <f>VLOOKUP(VLOOKUP($B534, BTS!$E$2:$F$60, 2, FALSE), Transpose_Avg_q2er_youth!$O$1:$AA$52, 3,FALSE )</f>
        <v>0.51620085995085996</v>
      </c>
      <c r="F534" s="29">
        <f>VLOOKUP(VLOOKUP($B534, BTS!$E$2:$F$60, 2, FALSE), Transpose_Avg_q2er_youth!$O$1:$AA$52, 4,FALSE )</f>
        <v>0.61777118060030878</v>
      </c>
      <c r="G534" s="29">
        <f>VLOOKUP(VLOOKUP($B534, BTS!$E$2:$F$60, 2, FALSE), Transpose_Avg_q2er_youth!$O$1:$AA$52, 5,FALSE )</f>
        <v>0.62150557686842844</v>
      </c>
      <c r="H534" s="29">
        <f>VLOOKUP(VLOOKUP($B534, BTS!$E$2:$F$60, 2, FALSE), Transpose_Avg_q2er_youth!$O$1:$AA$52, 6,FALSE )</f>
        <v>0.71820409982174693</v>
      </c>
      <c r="I534" s="29">
        <f>VLOOKUP(VLOOKUP($B534, BTS!$E$2:$F$60, 2, FALSE), Transpose_Avg_q2er_youth!$O$1:$AA$52, 7,FALSE )</f>
        <v>0.8127705627705627</v>
      </c>
      <c r="J534" s="29">
        <f>VLOOKUP(VLOOKUP($B534, BTS!$E$2:$F$60, 2, FALSE), Transpose_Avg_q2er_youth!$O$1:$AA$52, 8,FALSE )</f>
        <v>0.81162587412587417</v>
      </c>
      <c r="K534" s="29">
        <f>VLOOKUP(VLOOKUP($B534, BTS!$E$2:$F$60, 2, FALSE), Transpose_Avg_q2er_youth!$O$1:$AA$52, 9,FALSE )</f>
        <v>0.86794871794871797</v>
      </c>
      <c r="L534" s="29">
        <f>VLOOKUP(VLOOKUP($B534, BTS!$E$2:$F$60, 2, FALSE), Transpose_Avg_q2er_youth!$O$1:$AA$52, 10,FALSE )</f>
        <v>0.9464285714285714</v>
      </c>
      <c r="M534" s="29">
        <f>VLOOKUP(VLOOKUP($B534, BTS!$E$2:$F$60, 2, FALSE), Transpose_Avg_q2er_youth!$O$1:$AA$52, 11,FALSE )</f>
        <v>0.75520833333333326</v>
      </c>
      <c r="N534" s="29">
        <f>VLOOKUP(VLOOKUP($B534, BTS!$E$2:$F$60, 2, FALSE), Transpose_Avg_q2er_youth!$O$1:$AA$52, 12,FALSE )</f>
        <v>0.76459948320413429</v>
      </c>
      <c r="O534" s="111">
        <f>VLOOKUP(VLOOKUP($B534, BTS!$E$2:$F$60, 2, FALSE), Transpose_Avg_q2er_youth!$O$1:$AA$52, 13,FALSE )</f>
        <v>0.34772005444646098</v>
      </c>
      <c r="Q534" s="247"/>
      <c r="R534" s="247"/>
    </row>
    <row r="535" spans="1:18" ht="15.75" hidden="1" outlineLevel="1" thickBot="1" x14ac:dyDescent="0.3">
      <c r="A535" s="27"/>
      <c r="B535" s="31" t="s">
        <v>127</v>
      </c>
      <c r="C535" s="28">
        <f>VLOOKUP(VLOOKUP($B535,VName,2,FALSE), Regression_q2er_youth!$U$7:$AC$57, 2,FALSE)</f>
        <v>0.46400000000000002</v>
      </c>
      <c r="D535" s="29">
        <f>VLOOKUP(VLOOKUP($B535, BTS!$E$2:$F$60, 2, FALSE), Transpose_Avg_q2er_youth!$O$1:$AA$52, 2,FALSE )</f>
        <v>0.150115001091359</v>
      </c>
      <c r="E535" s="29">
        <f>VLOOKUP(VLOOKUP($B535, BTS!$E$2:$F$60, 2, FALSE), Transpose_Avg_q2er_youth!$O$1:$AA$52, 3,FALSE )</f>
        <v>0.23773802211302214</v>
      </c>
      <c r="F535" s="29">
        <f>VLOOKUP(VLOOKUP($B535, BTS!$E$2:$F$60, 2, FALSE), Transpose_Avg_q2er_youth!$O$1:$AA$52, 4,FALSE )</f>
        <v>0.18610769890391426</v>
      </c>
      <c r="G535" s="29">
        <f>VLOOKUP(VLOOKUP($B535, BTS!$E$2:$F$60, 2, FALSE), Transpose_Avg_q2er_youth!$O$1:$AA$52, 5,FALSE )</f>
        <v>0.17572907786302927</v>
      </c>
      <c r="H535" s="29">
        <f>VLOOKUP(VLOOKUP($B535, BTS!$E$2:$F$60, 2, FALSE), Transpose_Avg_q2er_youth!$O$1:$AA$52, 6,FALSE )</f>
        <v>0.11842691622103386</v>
      </c>
      <c r="I535" s="29">
        <f>VLOOKUP(VLOOKUP($B535, BTS!$E$2:$F$60, 2, FALSE), Transpose_Avg_q2er_youth!$O$1:$AA$52, 7,FALSE )</f>
        <v>0.10274621212121213</v>
      </c>
      <c r="J535" s="29">
        <f>VLOOKUP(VLOOKUP($B535, BTS!$E$2:$F$60, 2, FALSE), Transpose_Avg_q2er_youth!$O$1:$AA$52, 8,FALSE )</f>
        <v>0.12718531468531469</v>
      </c>
      <c r="K535" s="29">
        <f>VLOOKUP(VLOOKUP($B535, BTS!$E$2:$F$60, 2, FALSE), Transpose_Avg_q2er_youth!$O$1:$AA$52, 9,FALSE )</f>
        <v>0.11282051282051282</v>
      </c>
      <c r="L535" s="29">
        <f>VLOOKUP(VLOOKUP($B535, BTS!$E$2:$F$60, 2, FALSE), Transpose_Avg_q2er_youth!$O$1:$AA$52, 10,FALSE )</f>
        <v>5.3571428571428568E-2</v>
      </c>
      <c r="M535" s="29">
        <f>VLOOKUP(VLOOKUP($B535, BTS!$E$2:$F$60, 2, FALSE), Transpose_Avg_q2er_youth!$O$1:$AA$52, 11,FALSE )</f>
        <v>0.11354166666666667</v>
      </c>
      <c r="N535" s="29">
        <f>VLOOKUP(VLOOKUP($B535, BTS!$E$2:$F$60, 2, FALSE), Transpose_Avg_q2er_youth!$O$1:$AA$52, 12,FALSE )</f>
        <v>0.11420727205610927</v>
      </c>
      <c r="O535" s="111">
        <f>VLOOKUP(VLOOKUP($B535, BTS!$E$2:$F$60, 2, FALSE), Transpose_Avg_q2er_youth!$O$1:$AA$52, 13,FALSE )</f>
        <v>9.1594827586206906E-2</v>
      </c>
      <c r="Q535" s="247"/>
      <c r="R535" s="247"/>
    </row>
    <row r="536" spans="1:18" ht="15.75" hidden="1" outlineLevel="1" thickBot="1" x14ac:dyDescent="0.3">
      <c r="A536" s="27"/>
      <c r="B536" s="31" t="s">
        <v>128</v>
      </c>
      <c r="C536" s="28">
        <f>VLOOKUP(VLOOKUP($B536,VName,2,FALSE), Regression_q2er_youth!$U$7:$AC$57, 2,FALSE)</f>
        <v>-5.3499999999999999E-2</v>
      </c>
      <c r="D536" s="29">
        <f>VLOOKUP(VLOOKUP($B536, BTS!$E$2:$F$60, 2, FALSE), Transpose_Avg_q2er_youth!$O$1:$AA$52, 2,FALSE )</f>
        <v>0.17851125439172855</v>
      </c>
      <c r="E536" s="29">
        <f>VLOOKUP(VLOOKUP($B536, BTS!$E$2:$F$60, 2, FALSE), Transpose_Avg_q2er_youth!$O$1:$AA$52, 3,FALSE )</f>
        <v>0.24859490171990173</v>
      </c>
      <c r="F536" s="29">
        <f>VLOOKUP(VLOOKUP($B536, BTS!$E$2:$F$60, 2, FALSE), Transpose_Avg_q2er_youth!$O$1:$AA$52, 4,FALSE )</f>
        <v>0.11249575848762794</v>
      </c>
      <c r="G536" s="29">
        <f>VLOOKUP(VLOOKUP($B536, BTS!$E$2:$F$60, 2, FALSE), Transpose_Avg_q2er_youth!$O$1:$AA$52, 5,FALSE )</f>
        <v>0.13840934924694515</v>
      </c>
      <c r="H536" s="29">
        <f>VLOOKUP(VLOOKUP($B536, BTS!$E$2:$F$60, 2, FALSE), Transpose_Avg_q2er_youth!$O$1:$AA$52, 6,FALSE )</f>
        <v>9.6078431372549011E-2</v>
      </c>
      <c r="I536" s="29">
        <f>VLOOKUP(VLOOKUP($B536, BTS!$E$2:$F$60, 2, FALSE), Transpose_Avg_q2er_youth!$O$1:$AA$52, 7,FALSE )</f>
        <v>4.3560606060606064E-2</v>
      </c>
      <c r="J536" s="29">
        <f>VLOOKUP(VLOOKUP($B536, BTS!$E$2:$F$60, 2, FALSE), Transpose_Avg_q2er_youth!$O$1:$AA$52, 8,FALSE )</f>
        <v>5.0480769230769232E-2</v>
      </c>
      <c r="K536" s="29">
        <f>VLOOKUP(VLOOKUP($B536, BTS!$E$2:$F$60, 2, FALSE), Transpose_Avg_q2er_youth!$O$1:$AA$52, 9,FALSE )</f>
        <v>0.12673992673992673</v>
      </c>
      <c r="L536" s="29">
        <f>VLOOKUP(VLOOKUP($B536, BTS!$E$2:$F$60, 2, FALSE), Transpose_Avg_q2er_youth!$O$1:$AA$52, 10,FALSE )</f>
        <v>4.7957477305303392E-2</v>
      </c>
      <c r="M536" s="29">
        <f>VLOOKUP(VLOOKUP($B536, BTS!$E$2:$F$60, 2, FALSE), Transpose_Avg_q2er_youth!$O$1:$AA$52, 11,FALSE )</f>
        <v>6.5625000000000003E-2</v>
      </c>
      <c r="N536" s="29">
        <f>VLOOKUP(VLOOKUP($B536, BTS!$E$2:$F$60, 2, FALSE), Transpose_Avg_q2er_youth!$O$1:$AA$52, 12,FALSE )</f>
        <v>8.5061369509043916E-2</v>
      </c>
      <c r="O536" s="111">
        <f>VLOOKUP(VLOOKUP($B536, BTS!$E$2:$F$60, 2, FALSE), Transpose_Avg_q2er_youth!$O$1:$AA$52, 13,FALSE )</f>
        <v>0.11709770114942529</v>
      </c>
      <c r="Q536" s="247"/>
      <c r="R536" s="247"/>
    </row>
    <row r="537" spans="1:18" ht="15.75" hidden="1" outlineLevel="1" thickBot="1" x14ac:dyDescent="0.3">
      <c r="A537" s="27"/>
      <c r="B537" s="31" t="s">
        <v>129</v>
      </c>
      <c r="C537" s="28">
        <f>VLOOKUP(VLOOKUP($B537,VName,2,FALSE), Regression_q2er_youth!$U$7:$AC$57, 2,FALSE)</f>
        <v>-8.2500000000000004E-2</v>
      </c>
      <c r="D537" s="29">
        <f>VLOOKUP(VLOOKUP($B537, BTS!$E$2:$F$60, 2, FALSE), Transpose_Avg_q2er_youth!$O$1:$AA$52, 2,FALSE )</f>
        <v>0.46734385430840247</v>
      </c>
      <c r="E537" s="29">
        <f>VLOOKUP(VLOOKUP($B537, BTS!$E$2:$F$60, 2, FALSE), Transpose_Avg_q2er_youth!$O$1:$AA$52, 3,FALSE )</f>
        <v>0.3178132678132678</v>
      </c>
      <c r="F537" s="29">
        <f>VLOOKUP(VLOOKUP($B537, BTS!$E$2:$F$60, 2, FALSE), Transpose_Avg_q2er_youth!$O$1:$AA$52, 4,FALSE )</f>
        <v>2.5904954612529625E-2</v>
      </c>
      <c r="G537" s="29">
        <f>VLOOKUP(VLOOKUP($B537, BTS!$E$2:$F$60, 2, FALSE), Transpose_Avg_q2er_youth!$O$1:$AA$52, 5,FALSE )</f>
        <v>0.30770460358056267</v>
      </c>
      <c r="H537" s="29">
        <f>VLOOKUP(VLOOKUP($B537, BTS!$E$2:$F$60, 2, FALSE), Transpose_Avg_q2er_youth!$O$1:$AA$52, 6,FALSE )</f>
        <v>0.34890819964349379</v>
      </c>
      <c r="I537" s="29">
        <f>VLOOKUP(VLOOKUP($B537, BTS!$E$2:$F$60, 2, FALSE), Transpose_Avg_q2er_youth!$O$1:$AA$52, 7,FALSE )</f>
        <v>0.37466179653679654</v>
      </c>
      <c r="J537" s="29">
        <f>VLOOKUP(VLOOKUP($B537, BTS!$E$2:$F$60, 2, FALSE), Transpose_Avg_q2er_youth!$O$1:$AA$52, 8,FALSE )</f>
        <v>0.53088578088578087</v>
      </c>
      <c r="K537" s="29">
        <f>VLOOKUP(VLOOKUP($B537, BTS!$E$2:$F$60, 2, FALSE), Transpose_Avg_q2er_youth!$O$1:$AA$52, 9,FALSE )</f>
        <v>0.37545787545787546</v>
      </c>
      <c r="L537" s="29">
        <f>VLOOKUP(VLOOKUP($B537, BTS!$E$2:$F$60, 2, FALSE), Transpose_Avg_q2er_youth!$O$1:$AA$52, 10,FALSE )</f>
        <v>0.40482162764771457</v>
      </c>
      <c r="M537" s="29">
        <f>VLOOKUP(VLOOKUP($B537, BTS!$E$2:$F$60, 2, FALSE), Transpose_Avg_q2er_youth!$O$1:$AA$52, 11,FALSE )</f>
        <v>0.77083333333333337</v>
      </c>
      <c r="N537" s="29">
        <f>VLOOKUP(VLOOKUP($B537, BTS!$E$2:$F$60, 2, FALSE), Transpose_Avg_q2er_youth!$O$1:$AA$52, 12,FALSE )</f>
        <v>0.2529784976005906</v>
      </c>
      <c r="O537" s="111">
        <f>VLOOKUP(VLOOKUP($B537, BTS!$E$2:$F$60, 2, FALSE), Transpose_Avg_q2er_youth!$O$1:$AA$52, 13,FALSE )</f>
        <v>0.34821158499697519</v>
      </c>
      <c r="Q537" s="247"/>
      <c r="R537" s="247"/>
    </row>
    <row r="538" spans="1:18" ht="15.75" hidden="1" outlineLevel="1" thickBot="1" x14ac:dyDescent="0.3">
      <c r="A538" s="27"/>
      <c r="B538" s="31" t="s">
        <v>130</v>
      </c>
      <c r="C538" s="28">
        <f>VLOOKUP(VLOOKUP($B538,VName,2,FALSE), Regression_q2er_youth!$U$7:$AC$57, 2,FALSE)</f>
        <v>0.113</v>
      </c>
      <c r="D538" s="29">
        <f>VLOOKUP(VLOOKUP($B538, BTS!$E$2:$F$60, 2, FALSE), Transpose_Avg_q2er_youth!$O$1:$AA$52, 2,FALSE )</f>
        <v>4.5871559633027525E-3</v>
      </c>
      <c r="E538" s="29">
        <f>VLOOKUP(VLOOKUP($B538, BTS!$E$2:$F$60, 2, FALSE), Transpose_Avg_q2er_youth!$O$1:$AA$52, 3,FALSE )</f>
        <v>0</v>
      </c>
      <c r="F538" s="29">
        <f>VLOOKUP(VLOOKUP($B538, BTS!$E$2:$F$60, 2, FALSE), Transpose_Avg_q2er_youth!$O$1:$AA$52, 4,FALSE )</f>
        <v>0</v>
      </c>
      <c r="G538" s="29">
        <f>VLOOKUP(VLOOKUP($B538, BTS!$E$2:$F$60, 2, FALSE), Transpose_Avg_q2er_youth!$O$1:$AA$52, 5,FALSE )</f>
        <v>1.0869565217391304E-2</v>
      </c>
      <c r="H538" s="29">
        <f>VLOOKUP(VLOOKUP($B538, BTS!$E$2:$F$60, 2, FALSE), Transpose_Avg_q2er_youth!$O$1:$AA$52, 6,FALSE )</f>
        <v>5.1448306595365416E-2</v>
      </c>
      <c r="I538" s="29">
        <f>VLOOKUP(VLOOKUP($B538, BTS!$E$2:$F$60, 2, FALSE), Transpose_Avg_q2er_youth!$O$1:$AA$52, 7,FALSE )</f>
        <v>0.11688311688311688</v>
      </c>
      <c r="J538" s="29">
        <f>VLOOKUP(VLOOKUP($B538, BTS!$E$2:$F$60, 2, FALSE), Transpose_Avg_q2er_youth!$O$1:$AA$52, 8,FALSE )</f>
        <v>0</v>
      </c>
      <c r="K538" s="29">
        <f>VLOOKUP(VLOOKUP($B538, BTS!$E$2:$F$60, 2, FALSE), Transpose_Avg_q2er_youth!$O$1:$AA$52, 9,FALSE )</f>
        <v>3.5714285714285712E-2</v>
      </c>
      <c r="L538" s="29">
        <f>VLOOKUP(VLOOKUP($B538, BTS!$E$2:$F$60, 2, FALSE), Transpose_Avg_q2er_youth!$O$1:$AA$52, 10,FALSE )</f>
        <v>1.7857142857142856E-2</v>
      </c>
      <c r="M538" s="29">
        <f>VLOOKUP(VLOOKUP($B538, BTS!$E$2:$F$60, 2, FALSE), Transpose_Avg_q2er_youth!$O$1:$AA$52, 11,FALSE )</f>
        <v>6.6666666666666666E-2</v>
      </c>
      <c r="N538" s="29">
        <f>VLOOKUP(VLOOKUP($B538, BTS!$E$2:$F$60, 2, FALSE), Transpose_Avg_q2er_youth!$O$1:$AA$52, 12,FALSE )</f>
        <v>1.0575858250276855E-2</v>
      </c>
      <c r="O538" s="111">
        <f>VLOOKUP(VLOOKUP($B538, BTS!$E$2:$F$60, 2, FALSE), Transpose_Avg_q2er_youth!$O$1:$AA$52, 13,FALSE )</f>
        <v>3.4123563218390801E-2</v>
      </c>
      <c r="Q538" s="247"/>
      <c r="R538" s="247"/>
    </row>
    <row r="539" spans="1:18" ht="15.75" hidden="1" outlineLevel="1" thickBot="1" x14ac:dyDescent="0.3">
      <c r="A539" s="27"/>
      <c r="B539" s="56" t="s">
        <v>131</v>
      </c>
      <c r="C539" s="28">
        <f>VLOOKUP(VLOOKUP($B539,VName,2,FALSE), Regression_q2er_youth!$U$7:$AC$57, 2,FALSE)</f>
        <v>-0.34399999999999997</v>
      </c>
      <c r="D539" s="29">
        <f>VLOOKUP(VLOOKUP($B539, BTS!$E$2:$F$60, 2, FALSE), Transpose_Avg_q2er_youth!$O$1:$AA$52, 2,FALSE )</f>
        <v>9.9601593625498006E-4</v>
      </c>
      <c r="E539" s="29">
        <f>VLOOKUP(VLOOKUP($B539, BTS!$E$2:$F$60, 2, FALSE), Transpose_Avg_q2er_youth!$O$1:$AA$52, 3,FALSE )</f>
        <v>0</v>
      </c>
      <c r="F539" s="29">
        <f>VLOOKUP(VLOOKUP($B539, BTS!$E$2:$F$60, 2, FALSE), Transpose_Avg_q2er_youth!$O$1:$AA$52, 4,FALSE )</f>
        <v>0</v>
      </c>
      <c r="G539" s="29">
        <f>VLOOKUP(VLOOKUP($B539, BTS!$E$2:$F$60, 2, FALSE), Transpose_Avg_q2er_youth!$O$1:$AA$52, 5,FALSE )</f>
        <v>0</v>
      </c>
      <c r="H539" s="29">
        <f>VLOOKUP(VLOOKUP($B539, BTS!$E$2:$F$60, 2, FALSE), Transpose_Avg_q2er_youth!$O$1:$AA$52, 6,FALSE )</f>
        <v>1.893939393939394E-3</v>
      </c>
      <c r="I539" s="29">
        <f>VLOOKUP(VLOOKUP($B539, BTS!$E$2:$F$60, 2, FALSE), Transpose_Avg_q2er_youth!$O$1:$AA$52, 7,FALSE )</f>
        <v>0</v>
      </c>
      <c r="J539" s="29">
        <f>VLOOKUP(VLOOKUP($B539, BTS!$E$2:$F$60, 2, FALSE), Transpose_Avg_q2er_youth!$O$1:$AA$52, 8,FALSE )</f>
        <v>0</v>
      </c>
      <c r="K539" s="29">
        <f>VLOOKUP(VLOOKUP($B539, BTS!$E$2:$F$60, 2, FALSE), Transpose_Avg_q2er_youth!$O$1:$AA$52, 9,FALSE )</f>
        <v>0</v>
      </c>
      <c r="L539" s="29">
        <f>VLOOKUP(VLOOKUP($B539, BTS!$E$2:$F$60, 2, FALSE), Transpose_Avg_q2er_youth!$O$1:$AA$52, 10,FALSE )</f>
        <v>1.7857142857142856E-2</v>
      </c>
      <c r="M539" s="29">
        <f>VLOOKUP(VLOOKUP($B539, BTS!$E$2:$F$60, 2, FALSE), Transpose_Avg_q2er_youth!$O$1:$AA$52, 11,FALSE )</f>
        <v>0</v>
      </c>
      <c r="N539" s="29">
        <f>VLOOKUP(VLOOKUP($B539, BTS!$E$2:$F$60, 2, FALSE), Transpose_Avg_q2er_youth!$O$1:$AA$52, 12,FALSE )</f>
        <v>0</v>
      </c>
      <c r="O539" s="111">
        <f>VLOOKUP(VLOOKUP($B539, BTS!$E$2:$F$60, 2, FALSE), Transpose_Avg_q2er_youth!$O$1:$AA$52, 13,FALSE )</f>
        <v>0</v>
      </c>
      <c r="Q539" s="247"/>
      <c r="R539" s="247"/>
    </row>
    <row r="540" spans="1:18" ht="15.75" hidden="1" outlineLevel="1" thickBot="1" x14ac:dyDescent="0.3">
      <c r="A540" s="27"/>
      <c r="B540" s="31" t="s">
        <v>132</v>
      </c>
      <c r="C540" s="28">
        <f>VLOOKUP(VLOOKUP($B540,VName,2,FALSE), Regression_q2er_youth!$U$7:$AC$57, 2,FALSE)</f>
        <v>-5.6800000000000003E-2</v>
      </c>
      <c r="D540" s="29">
        <f>VLOOKUP(VLOOKUP($B540, BTS!$E$2:$F$60, 2, FALSE), Transpose_Avg_q2er_youth!$O$1:$AA$52, 2,FALSE )</f>
        <v>0</v>
      </c>
      <c r="E540" s="29">
        <f>VLOOKUP(VLOOKUP($B540, BTS!$E$2:$F$60, 2, FALSE), Transpose_Avg_q2er_youth!$O$1:$AA$52, 3,FALSE )</f>
        <v>5.681818181818182E-3</v>
      </c>
      <c r="F540" s="29">
        <f>VLOOKUP(VLOOKUP($B540, BTS!$E$2:$F$60, 2, FALSE), Transpose_Avg_q2er_youth!$O$1:$AA$52, 4,FALSE )</f>
        <v>0</v>
      </c>
      <c r="G540" s="29">
        <f>VLOOKUP(VLOOKUP($B540, BTS!$E$2:$F$60, 2, FALSE), Transpose_Avg_q2er_youth!$O$1:$AA$52, 5,FALSE )</f>
        <v>2.1241830065359478E-2</v>
      </c>
      <c r="H540" s="29">
        <f>VLOOKUP(VLOOKUP($B540, BTS!$E$2:$F$60, 2, FALSE), Transpose_Avg_q2er_youth!$O$1:$AA$52, 6,FALSE )</f>
        <v>0</v>
      </c>
      <c r="I540" s="29">
        <f>VLOOKUP(VLOOKUP($B540, BTS!$E$2:$F$60, 2, FALSE), Transpose_Avg_q2er_youth!$O$1:$AA$52, 7,FALSE )</f>
        <v>0</v>
      </c>
      <c r="J540" s="29">
        <f>VLOOKUP(VLOOKUP($B540, BTS!$E$2:$F$60, 2, FALSE), Transpose_Avg_q2er_youth!$O$1:$AA$52, 8,FALSE )</f>
        <v>0</v>
      </c>
      <c r="K540" s="29">
        <f>VLOOKUP(VLOOKUP($B540, BTS!$E$2:$F$60, 2, FALSE), Transpose_Avg_q2er_youth!$O$1:$AA$52, 9,FALSE )</f>
        <v>0</v>
      </c>
      <c r="L540" s="29">
        <f>VLOOKUP(VLOOKUP($B540, BTS!$E$2:$F$60, 2, FALSE), Transpose_Avg_q2er_youth!$O$1:$AA$52, 10,FALSE )</f>
        <v>0</v>
      </c>
      <c r="M540" s="29">
        <f>VLOOKUP(VLOOKUP($B540, BTS!$E$2:$F$60, 2, FALSE), Transpose_Avg_q2er_youth!$O$1:$AA$52, 11,FALSE )</f>
        <v>0</v>
      </c>
      <c r="N540" s="29">
        <f>VLOOKUP(VLOOKUP($B540, BTS!$E$2:$F$60, 2, FALSE), Transpose_Avg_q2er_youth!$O$1:$AA$52, 12,FALSE )</f>
        <v>0</v>
      </c>
      <c r="O540" s="111">
        <f>VLOOKUP(VLOOKUP($B540, BTS!$E$2:$F$60, 2, FALSE), Transpose_Avg_q2er_youth!$O$1:$AA$52, 13,FALSE )</f>
        <v>0</v>
      </c>
      <c r="Q540" s="247"/>
      <c r="R540" s="247"/>
    </row>
    <row r="541" spans="1:18" ht="15.75" hidden="1" outlineLevel="1" thickBot="1" x14ac:dyDescent="0.3">
      <c r="A541" s="27"/>
      <c r="B541" s="31" t="s">
        <v>195</v>
      </c>
      <c r="C541" s="28">
        <f>VLOOKUP(VLOOKUP($B541,VName,2,FALSE), Regression_q2er_youth!$U$7:$AC$57, 2,FALSE)</f>
        <v>-2.1520000000000001</v>
      </c>
      <c r="D541" s="29">
        <f>VLOOKUP(VLOOKUP($B541, BTS!$E$2:$F$60, 2, FALSE), Transpose_Avg_q2er_youth!$O$1:$AA$52, 2,FALSE )</f>
        <v>1.953125E-3</v>
      </c>
      <c r="E541" s="29">
        <f>VLOOKUP(VLOOKUP($B541, BTS!$E$2:$F$60, 2, FALSE), Transpose_Avg_q2er_youth!$O$1:$AA$52, 3,FALSE )</f>
        <v>0</v>
      </c>
      <c r="F541" s="29">
        <f>VLOOKUP(VLOOKUP($B541, BTS!$E$2:$F$60, 2, FALSE), Transpose_Avg_q2er_youth!$O$1:$AA$52, 4,FALSE )</f>
        <v>0</v>
      </c>
      <c r="G541" s="29">
        <f>VLOOKUP(VLOOKUP($B541, BTS!$E$2:$F$60, 2, FALSE), Transpose_Avg_q2er_youth!$O$1:$AA$52, 5,FALSE )</f>
        <v>0</v>
      </c>
      <c r="H541" s="29">
        <f>VLOOKUP(VLOOKUP($B541, BTS!$E$2:$F$60, 2, FALSE), Transpose_Avg_q2er_youth!$O$1:$AA$52, 6,FALSE )</f>
        <v>8.3333333333333332E-3</v>
      </c>
      <c r="I541" s="29">
        <f>VLOOKUP(VLOOKUP($B541, BTS!$E$2:$F$60, 2, FALSE), Transpose_Avg_q2er_youth!$O$1:$AA$52, 7,FALSE )</f>
        <v>0</v>
      </c>
      <c r="J541" s="29">
        <f>VLOOKUP(VLOOKUP($B541, BTS!$E$2:$F$60, 2, FALSE), Transpose_Avg_q2er_youth!$O$1:$AA$52, 8,FALSE )</f>
        <v>0</v>
      </c>
      <c r="K541" s="29">
        <f>VLOOKUP(VLOOKUP($B541, BTS!$E$2:$F$60, 2, FALSE), Transpose_Avg_q2er_youth!$O$1:$AA$52, 9,FALSE )</f>
        <v>0</v>
      </c>
      <c r="L541" s="29">
        <f>VLOOKUP(VLOOKUP($B541, BTS!$E$2:$F$60, 2, FALSE), Transpose_Avg_q2er_youth!$O$1:$AA$52, 10,FALSE )</f>
        <v>0</v>
      </c>
      <c r="M541" s="29">
        <f>VLOOKUP(VLOOKUP($B541, BTS!$E$2:$F$60, 2, FALSE), Transpose_Avg_q2er_youth!$O$1:$AA$52, 11,FALSE )</f>
        <v>0</v>
      </c>
      <c r="N541" s="29">
        <f>VLOOKUP(VLOOKUP($B541, BTS!$E$2:$F$60, 2, FALSE), Transpose_Avg_q2er_youth!$O$1:$AA$52, 12,FALSE )</f>
        <v>0</v>
      </c>
      <c r="O541" s="111">
        <f>VLOOKUP(VLOOKUP($B541, BTS!$E$2:$F$60, 2, FALSE), Transpose_Avg_q2er_youth!$O$1:$AA$52, 13,FALSE )</f>
        <v>0</v>
      </c>
      <c r="Q541" s="247"/>
      <c r="R541" s="247"/>
    </row>
    <row r="542" spans="1:18" ht="15.75" hidden="1" outlineLevel="1" thickBot="1" x14ac:dyDescent="0.3">
      <c r="A542" s="27"/>
      <c r="B542" s="56" t="s">
        <v>135</v>
      </c>
      <c r="C542" s="28">
        <f>VLOOKUP(VLOOKUP($B542,VName,2,FALSE), Regression_q2er_youth!$U$7:$AC$57, 2,FALSE)</f>
        <v>0.72399999999999998</v>
      </c>
      <c r="D542" s="29">
        <f>VLOOKUP(VLOOKUP($B542, BTS!$E$2:$F$60, 2, FALSE), Transpose_Avg_q2er_youth!$O$1:$AA$52, 2,FALSE )</f>
        <v>4.2467029816513763E-3</v>
      </c>
      <c r="E542" s="29">
        <f>VLOOKUP(VLOOKUP($B542, BTS!$E$2:$F$60, 2, FALSE), Transpose_Avg_q2er_youth!$O$1:$AA$52, 3,FALSE )</f>
        <v>0</v>
      </c>
      <c r="F542" s="29">
        <f>VLOOKUP(VLOOKUP($B542, BTS!$E$2:$F$60, 2, FALSE), Transpose_Avg_q2er_youth!$O$1:$AA$52, 4,FALSE )</f>
        <v>0</v>
      </c>
      <c r="G542" s="29">
        <f>VLOOKUP(VLOOKUP($B542, BTS!$E$2:$F$60, 2, FALSE), Transpose_Avg_q2er_youth!$O$1:$AA$52, 5,FALSE )</f>
        <v>0</v>
      </c>
      <c r="H542" s="29">
        <f>VLOOKUP(VLOOKUP($B542, BTS!$E$2:$F$60, 2, FALSE), Transpose_Avg_q2er_youth!$O$1:$AA$52, 6,FALSE )</f>
        <v>0</v>
      </c>
      <c r="I542" s="29">
        <f>VLOOKUP(VLOOKUP($B542, BTS!$E$2:$F$60, 2, FALSE), Transpose_Avg_q2er_youth!$O$1:$AA$52, 7,FALSE )</f>
        <v>0</v>
      </c>
      <c r="J542" s="29">
        <f>VLOOKUP(VLOOKUP($B542, BTS!$E$2:$F$60, 2, FALSE), Transpose_Avg_q2er_youth!$O$1:$AA$52, 8,FALSE )</f>
        <v>0</v>
      </c>
      <c r="K542" s="29">
        <f>VLOOKUP(VLOOKUP($B542, BTS!$E$2:$F$60, 2, FALSE), Transpose_Avg_q2er_youth!$O$1:$AA$52, 9,FALSE )</f>
        <v>0</v>
      </c>
      <c r="L542" s="29">
        <f>VLOOKUP(VLOOKUP($B542, BTS!$E$2:$F$60, 2, FALSE), Transpose_Avg_q2er_youth!$O$1:$AA$52, 10,FALSE )</f>
        <v>4.0064102564102561E-2</v>
      </c>
      <c r="M542" s="29">
        <f>VLOOKUP(VLOOKUP($B542, BTS!$E$2:$F$60, 2, FALSE), Transpose_Avg_q2er_youth!$O$1:$AA$52, 11,FALSE )</f>
        <v>1.6666666666666666E-2</v>
      </c>
      <c r="N542" s="29">
        <f>VLOOKUP(VLOOKUP($B542, BTS!$E$2:$F$60, 2, FALSE), Transpose_Avg_q2er_youth!$O$1:$AA$52, 12,FALSE )</f>
        <v>0</v>
      </c>
      <c r="O542" s="111">
        <f>VLOOKUP(VLOOKUP($B542, BTS!$E$2:$F$60, 2, FALSE), Transpose_Avg_q2er_youth!$O$1:$AA$52, 13,FALSE )</f>
        <v>0</v>
      </c>
      <c r="Q542" s="247"/>
      <c r="R542" s="247"/>
    </row>
    <row r="543" spans="1:18" ht="15.75" hidden="1" outlineLevel="1" thickBot="1" x14ac:dyDescent="0.3">
      <c r="A543" s="27"/>
      <c r="B543" s="56" t="s">
        <v>136</v>
      </c>
      <c r="C543" s="28">
        <f>VLOOKUP(VLOOKUP($B543,VName,2,FALSE), Regression_q2er_youth!$U$7:$AC$57, 2,FALSE)</f>
        <v>0.19400000000000001</v>
      </c>
      <c r="D543" s="29">
        <f>VLOOKUP(VLOOKUP($B543, BTS!$E$2:$F$60, 2, FALSE), Transpose_Avg_q2er_youth!$O$1:$AA$52, 2,FALSE )</f>
        <v>1.6198434904143164E-2</v>
      </c>
      <c r="E543" s="29">
        <f>VLOOKUP(VLOOKUP($B543, BTS!$E$2:$F$60, 2, FALSE), Transpose_Avg_q2er_youth!$O$1:$AA$52, 3,FALSE )</f>
        <v>3.1250000000000002E-3</v>
      </c>
      <c r="F543" s="29">
        <f>VLOOKUP(VLOOKUP($B543, BTS!$E$2:$F$60, 2, FALSE), Transpose_Avg_q2er_youth!$O$1:$AA$52, 4,FALSE )</f>
        <v>0</v>
      </c>
      <c r="G543" s="29">
        <f>VLOOKUP(VLOOKUP($B543, BTS!$E$2:$F$60, 2, FALSE), Transpose_Avg_q2er_youth!$O$1:$AA$52, 5,FALSE )</f>
        <v>7.3529411764705881E-3</v>
      </c>
      <c r="H543" s="29">
        <f>VLOOKUP(VLOOKUP($B543, BTS!$E$2:$F$60, 2, FALSE), Transpose_Avg_q2er_youth!$O$1:$AA$52, 6,FALSE )</f>
        <v>1.4015151515151515E-2</v>
      </c>
      <c r="I543" s="29">
        <f>VLOOKUP(VLOOKUP($B543, BTS!$E$2:$F$60, 2, FALSE), Transpose_Avg_q2er_youth!$O$1:$AA$52, 7,FALSE )</f>
        <v>0</v>
      </c>
      <c r="J543" s="29">
        <f>VLOOKUP(VLOOKUP($B543, BTS!$E$2:$F$60, 2, FALSE), Transpose_Avg_q2er_youth!$O$1:$AA$52, 8,FALSE )</f>
        <v>5.3977272727272728E-2</v>
      </c>
      <c r="K543" s="29">
        <f>VLOOKUP(VLOOKUP($B543, BTS!$E$2:$F$60, 2, FALSE), Transpose_Avg_q2er_youth!$O$1:$AA$52, 9,FALSE )</f>
        <v>1.6666666666666666E-2</v>
      </c>
      <c r="L543" s="29">
        <f>VLOOKUP(VLOOKUP($B543, BTS!$E$2:$F$60, 2, FALSE), Transpose_Avg_q2er_youth!$O$1:$AA$52, 10,FALSE )</f>
        <v>1.7857142857142856E-2</v>
      </c>
      <c r="M543" s="29">
        <f>VLOOKUP(VLOOKUP($B543, BTS!$E$2:$F$60, 2, FALSE), Transpose_Avg_q2er_youth!$O$1:$AA$52, 11,FALSE )</f>
        <v>0</v>
      </c>
      <c r="N543" s="29">
        <f>VLOOKUP(VLOOKUP($B543, BTS!$E$2:$F$60, 2, FALSE), Transpose_Avg_q2er_youth!$O$1:$AA$52, 12,FALSE )</f>
        <v>3.7063953488372089E-2</v>
      </c>
      <c r="O543" s="111">
        <f>VLOOKUP(VLOOKUP($B543, BTS!$E$2:$F$60, 2, FALSE), Transpose_Avg_q2er_youth!$O$1:$AA$52, 13,FALSE )</f>
        <v>1.7241379310344827E-2</v>
      </c>
      <c r="Q543" s="247"/>
      <c r="R543" s="247"/>
    </row>
    <row r="544" spans="1:18" ht="15.75" hidden="1" outlineLevel="1" thickBot="1" x14ac:dyDescent="0.3">
      <c r="A544" s="27"/>
      <c r="B544" s="56" t="s">
        <v>137</v>
      </c>
      <c r="C544" s="28">
        <f>VLOOKUP(VLOOKUP($B544,VName,2,FALSE), Regression_q2er_youth!$U$7:$AC$57, 2,FALSE)</f>
        <v>0.441</v>
      </c>
      <c r="D544" s="29">
        <f>VLOOKUP(VLOOKUP($B544, BTS!$E$2:$F$60, 2, FALSE), Transpose_Avg_q2er_youth!$O$1:$AA$52, 2,FALSE )</f>
        <v>0</v>
      </c>
      <c r="E544" s="29">
        <f>VLOOKUP(VLOOKUP($B544, BTS!$E$2:$F$60, 2, FALSE), Transpose_Avg_q2er_youth!$O$1:$AA$52, 3,FALSE )</f>
        <v>0</v>
      </c>
      <c r="F544" s="29">
        <f>VLOOKUP(VLOOKUP($B544, BTS!$E$2:$F$60, 2, FALSE), Transpose_Avg_q2er_youth!$O$1:$AA$52, 4,FALSE )</f>
        <v>0</v>
      </c>
      <c r="G544" s="29">
        <f>VLOOKUP(VLOOKUP($B544, BTS!$E$2:$F$60, 2, FALSE), Transpose_Avg_q2er_youth!$O$1:$AA$52, 5,FALSE )</f>
        <v>0</v>
      </c>
      <c r="H544" s="29">
        <f>VLOOKUP(VLOOKUP($B544, BTS!$E$2:$F$60, 2, FALSE), Transpose_Avg_q2er_youth!$O$1:$AA$52, 6,FALSE )</f>
        <v>0</v>
      </c>
      <c r="I544" s="29">
        <f>VLOOKUP(VLOOKUP($B544, BTS!$E$2:$F$60, 2, FALSE), Transpose_Avg_q2er_youth!$O$1:$AA$52, 7,FALSE )</f>
        <v>5.3977272727272728E-2</v>
      </c>
      <c r="J544" s="29">
        <f>VLOOKUP(VLOOKUP($B544, BTS!$E$2:$F$60, 2, FALSE), Transpose_Avg_q2er_youth!$O$1:$AA$52, 8,FALSE )</f>
        <v>0</v>
      </c>
      <c r="K544" s="29">
        <f>VLOOKUP(VLOOKUP($B544, BTS!$E$2:$F$60, 2, FALSE), Transpose_Avg_q2er_youth!$O$1:$AA$52, 9,FALSE )</f>
        <v>0</v>
      </c>
      <c r="L544" s="29">
        <f>VLOOKUP(VLOOKUP($B544, BTS!$E$2:$F$60, 2, FALSE), Transpose_Avg_q2er_youth!$O$1:$AA$52, 10,FALSE )</f>
        <v>0</v>
      </c>
      <c r="M544" s="29">
        <f>VLOOKUP(VLOOKUP($B544, BTS!$E$2:$F$60, 2, FALSE), Transpose_Avg_q2er_youth!$O$1:$AA$52, 11,FALSE )</f>
        <v>0</v>
      </c>
      <c r="N544" s="29">
        <f>VLOOKUP(VLOOKUP($B544, BTS!$E$2:$F$60, 2, FALSE), Transpose_Avg_q2er_youth!$O$1:$AA$52, 12,FALSE )</f>
        <v>1.6269841269841268E-2</v>
      </c>
      <c r="O544" s="111">
        <f>VLOOKUP(VLOOKUP($B544, BTS!$E$2:$F$60, 2, FALSE), Transpose_Avg_q2er_youth!$O$1:$AA$52, 13,FALSE )</f>
        <v>5.7471264367816091E-3</v>
      </c>
      <c r="Q544" s="247"/>
      <c r="R544" s="247"/>
    </row>
    <row r="545" spans="1:18" ht="15.75" hidden="1" outlineLevel="1" thickBot="1" x14ac:dyDescent="0.3">
      <c r="A545" s="27"/>
      <c r="B545" s="31" t="s">
        <v>138</v>
      </c>
      <c r="C545" s="28">
        <f>VLOOKUP(VLOOKUP($B545,VName,2,FALSE), Regression_q2er_youth!$U$7:$AC$57, 2,FALSE)</f>
        <v>0.11</v>
      </c>
      <c r="D545" s="29">
        <f>VLOOKUP(VLOOKUP($B545, BTS!$E$2:$F$60, 2, FALSE), Transpose_Avg_q2er_youth!$O$1:$AA$52, 2,FALSE )</f>
        <v>0.34491448666774827</v>
      </c>
      <c r="E545" s="29">
        <f>VLOOKUP(VLOOKUP($B545, BTS!$E$2:$F$60, 2, FALSE), Transpose_Avg_q2er_youth!$O$1:$AA$52, 3,FALSE )</f>
        <v>0.29904023341523345</v>
      </c>
      <c r="F545" s="29">
        <f>VLOOKUP(VLOOKUP($B545, BTS!$E$2:$F$60, 2, FALSE), Transpose_Avg_q2er_youth!$O$1:$AA$52, 4,FALSE )</f>
        <v>0.10522057837131185</v>
      </c>
      <c r="G545" s="29">
        <f>VLOOKUP(VLOOKUP($B545, BTS!$E$2:$F$60, 2, FALSE), Transpose_Avg_q2er_youth!$O$1:$AA$52, 5,FALSE )</f>
        <v>0.25900468883205457</v>
      </c>
      <c r="H545" s="29">
        <f>VLOOKUP(VLOOKUP($B545, BTS!$E$2:$F$60, 2, FALSE), Transpose_Avg_q2er_youth!$O$1:$AA$52, 6,FALSE )</f>
        <v>0.40962566844919779</v>
      </c>
      <c r="I545" s="29">
        <f>VLOOKUP(VLOOKUP($B545, BTS!$E$2:$F$60, 2, FALSE), Transpose_Avg_q2er_youth!$O$1:$AA$52, 7,FALSE )</f>
        <v>0.26718073593073594</v>
      </c>
      <c r="J545" s="29">
        <f>VLOOKUP(VLOOKUP($B545, BTS!$E$2:$F$60, 2, FALSE), Transpose_Avg_q2er_youth!$O$1:$AA$52, 8,FALSE )</f>
        <v>0.36414627039627046</v>
      </c>
      <c r="K545" s="29">
        <f>VLOOKUP(VLOOKUP($B545, BTS!$E$2:$F$60, 2, FALSE), Transpose_Avg_q2er_youth!$O$1:$AA$52, 9,FALSE )</f>
        <v>0.38406593406593409</v>
      </c>
      <c r="L545" s="29">
        <f>VLOOKUP(VLOOKUP($B545, BTS!$E$2:$F$60, 2, FALSE), Transpose_Avg_q2er_youth!$O$1:$AA$52, 10,FALSE )</f>
        <v>0.41341176939003027</v>
      </c>
      <c r="M545" s="29">
        <f>VLOOKUP(VLOOKUP($B545, BTS!$E$2:$F$60, 2, FALSE), Transpose_Avg_q2er_youth!$O$1:$AA$52, 11,FALSE )</f>
        <v>0.49895833333333328</v>
      </c>
      <c r="N545" s="29">
        <f>VLOOKUP(VLOOKUP($B545, BTS!$E$2:$F$60, 2, FALSE), Transpose_Avg_q2er_youth!$O$1:$AA$52, 12,FALSE )</f>
        <v>0.323218899963086</v>
      </c>
      <c r="O545" s="111">
        <f>VLOOKUP(VLOOKUP($B545, BTS!$E$2:$F$60, 2, FALSE), Transpose_Avg_q2er_youth!$O$1:$AA$52, 13,FALSE )</f>
        <v>0.23712568058076222</v>
      </c>
      <c r="Q545" s="247"/>
      <c r="R545" s="247"/>
    </row>
    <row r="546" spans="1:18" ht="15.75" hidden="1" outlineLevel="1" thickBot="1" x14ac:dyDescent="0.3">
      <c r="A546" s="27"/>
      <c r="B546" s="31" t="s">
        <v>139</v>
      </c>
      <c r="C546" s="28">
        <f>VLOOKUP(VLOOKUP($B546,VName,2,FALSE), Regression_q2er_youth!$U$7:$AC$57, 2,FALSE)</f>
        <v>8.0100000000000005E-2</v>
      </c>
      <c r="D546" s="29">
        <f>VLOOKUP(VLOOKUP($B546, BTS!$E$2:$F$60, 2, FALSE), Transpose_Avg_q2er_youth!$O$1:$AA$52, 2,FALSE )</f>
        <v>3.0365268360089157E-2</v>
      </c>
      <c r="E546" s="29">
        <f>VLOOKUP(VLOOKUP($B546, BTS!$E$2:$F$60, 2, FALSE), Transpose_Avg_q2er_youth!$O$1:$AA$52, 3,FALSE )</f>
        <v>1.7613636363636366E-2</v>
      </c>
      <c r="F546" s="29">
        <f>VLOOKUP(VLOOKUP($B546, BTS!$E$2:$F$60, 2, FALSE), Transpose_Avg_q2er_youth!$O$1:$AA$52, 4,FALSE )</f>
        <v>3.2894736842105261E-3</v>
      </c>
      <c r="G546" s="29">
        <f>VLOOKUP(VLOOKUP($B546, BTS!$E$2:$F$60, 2, FALSE), Transpose_Avg_q2er_youth!$O$1:$AA$52, 5,FALSE )</f>
        <v>4.4717071611253198E-2</v>
      </c>
      <c r="H546" s="29">
        <f>VLOOKUP(VLOOKUP($B546, BTS!$E$2:$F$60, 2, FALSE), Transpose_Avg_q2er_youth!$O$1:$AA$52, 6,FALSE )</f>
        <v>1.9696969696969699E-2</v>
      </c>
      <c r="I546" s="29">
        <f>VLOOKUP(VLOOKUP($B546, BTS!$E$2:$F$60, 2, FALSE), Transpose_Avg_q2er_youth!$O$1:$AA$52, 7,FALSE )</f>
        <v>2.6041666666666664E-2</v>
      </c>
      <c r="J546" s="29">
        <f>VLOOKUP(VLOOKUP($B546, BTS!$E$2:$F$60, 2, FALSE), Transpose_Avg_q2er_youth!$O$1:$AA$52, 8,FALSE )</f>
        <v>0</v>
      </c>
      <c r="K546" s="29">
        <f>VLOOKUP(VLOOKUP($B546, BTS!$E$2:$F$60, 2, FALSE), Transpose_Avg_q2er_youth!$O$1:$AA$52, 9,FALSE )</f>
        <v>1.6666666666666666E-2</v>
      </c>
      <c r="L546" s="29">
        <f>VLOOKUP(VLOOKUP($B546, BTS!$E$2:$F$60, 2, FALSE), Transpose_Avg_q2er_youth!$O$1:$AA$52, 10,FALSE )</f>
        <v>9.5009157509157505E-2</v>
      </c>
      <c r="M546" s="29">
        <f>VLOOKUP(VLOOKUP($B546, BTS!$E$2:$F$60, 2, FALSE), Transpose_Avg_q2er_youth!$O$1:$AA$52, 11,FALSE )</f>
        <v>3.3333333333333333E-2</v>
      </c>
      <c r="N546" s="29">
        <f>VLOOKUP(VLOOKUP($B546, BTS!$E$2:$F$60, 2, FALSE), Transpose_Avg_q2er_youth!$O$1:$AA$52, 12,FALSE )</f>
        <v>6.7222683647102252E-2</v>
      </c>
      <c r="O546" s="111">
        <f>VLOOKUP(VLOOKUP($B546, BTS!$E$2:$F$60, 2, FALSE), Transpose_Avg_q2er_youth!$O$1:$AA$52, 13,FALSE )</f>
        <v>1.8498563218390805E-2</v>
      </c>
      <c r="Q546" s="247"/>
      <c r="R546" s="247"/>
    </row>
    <row r="547" spans="1:18" ht="15.75" hidden="1" outlineLevel="1" thickBot="1" x14ac:dyDescent="0.3">
      <c r="A547" s="27"/>
      <c r="B547" s="31" t="s">
        <v>140</v>
      </c>
      <c r="C547" s="28">
        <f>VLOOKUP(VLOOKUP($B547,VName,2,FALSE), Regression_q2er_youth!$U$7:$AC$57, 2,FALSE)</f>
        <v>-0.44400000000000001</v>
      </c>
      <c r="D547" s="29">
        <f>VLOOKUP(VLOOKUP($B547, BTS!$E$2:$F$60, 2, FALSE), Transpose_Avg_q2er_youth!$O$1:$AA$52, 2,FALSE )</f>
        <v>0</v>
      </c>
      <c r="E547" s="29">
        <f>VLOOKUP(VLOOKUP($B547, BTS!$E$2:$F$60, 2, FALSE), Transpose_Avg_q2er_youth!$O$1:$AA$52, 3,FALSE )</f>
        <v>0</v>
      </c>
      <c r="F547" s="29">
        <f>VLOOKUP(VLOOKUP($B547, BTS!$E$2:$F$60, 2, FALSE), Transpose_Avg_q2er_youth!$O$1:$AA$52, 4,FALSE )</f>
        <v>0</v>
      </c>
      <c r="G547" s="29">
        <f>VLOOKUP(VLOOKUP($B547, BTS!$E$2:$F$60, 2, FALSE), Transpose_Avg_q2er_youth!$O$1:$AA$52, 5,FALSE )</f>
        <v>0</v>
      </c>
      <c r="H547" s="29">
        <f>VLOOKUP(VLOOKUP($B547, BTS!$E$2:$F$60, 2, FALSE), Transpose_Avg_q2er_youth!$O$1:$AA$52, 6,FALSE )</f>
        <v>1.893939393939394E-3</v>
      </c>
      <c r="I547" s="29">
        <f>VLOOKUP(VLOOKUP($B547, BTS!$E$2:$F$60, 2, FALSE), Transpose_Avg_q2er_youth!$O$1:$AA$52, 7,FALSE )</f>
        <v>0</v>
      </c>
      <c r="J547" s="29">
        <f>VLOOKUP(VLOOKUP($B547, BTS!$E$2:$F$60, 2, FALSE), Transpose_Avg_q2er_youth!$O$1:$AA$52, 8,FALSE )</f>
        <v>0</v>
      </c>
      <c r="K547" s="29">
        <f>VLOOKUP(VLOOKUP($B547, BTS!$E$2:$F$60, 2, FALSE), Transpose_Avg_q2er_youth!$O$1:$AA$52, 9,FALSE )</f>
        <v>1.9230769230769232E-2</v>
      </c>
      <c r="L547" s="29">
        <f>VLOOKUP(VLOOKUP($B547, BTS!$E$2:$F$60, 2, FALSE), Transpose_Avg_q2er_youth!$O$1:$AA$52, 10,FALSE )</f>
        <v>0</v>
      </c>
      <c r="M547" s="29">
        <f>VLOOKUP(VLOOKUP($B547, BTS!$E$2:$F$60, 2, FALSE), Transpose_Avg_q2er_youth!$O$1:$AA$52, 11,FALSE )</f>
        <v>0</v>
      </c>
      <c r="N547" s="29">
        <f>VLOOKUP(VLOOKUP($B547, BTS!$E$2:$F$60, 2, FALSE), Transpose_Avg_q2er_youth!$O$1:$AA$52, 12,FALSE )</f>
        <v>0</v>
      </c>
      <c r="O547" s="111">
        <f>VLOOKUP(VLOOKUP($B547, BTS!$E$2:$F$60, 2, FALSE), Transpose_Avg_q2er_youth!$O$1:$AA$52, 13,FALSE )</f>
        <v>0</v>
      </c>
      <c r="Q547" s="247"/>
      <c r="R547" s="247"/>
    </row>
    <row r="548" spans="1:18" ht="15.75" hidden="1" outlineLevel="1" thickBot="1" x14ac:dyDescent="0.3">
      <c r="A548" s="27"/>
      <c r="B548" s="31" t="s">
        <v>141</v>
      </c>
      <c r="C548" s="28">
        <f>VLOOKUP(VLOOKUP($B548,VName,2,FALSE), Regression_q2er_youth!$U$7:$AC$57, 2,FALSE)</f>
        <v>6.45E-3</v>
      </c>
      <c r="D548" s="29">
        <f>VLOOKUP(VLOOKUP($B548, BTS!$E$2:$F$60, 2, FALSE), Transpose_Avg_q2er_youth!$O$1:$AA$52, 2,FALSE )</f>
        <v>0.17679746626054205</v>
      </c>
      <c r="E548" s="29">
        <f>VLOOKUP(VLOOKUP($B548, BTS!$E$2:$F$60, 2, FALSE), Transpose_Avg_q2er_youth!$O$1:$AA$52, 3,FALSE )</f>
        <v>0.21194717444717445</v>
      </c>
      <c r="F548" s="29">
        <f>VLOOKUP(VLOOKUP($B548, BTS!$E$2:$F$60, 2, FALSE), Transpose_Avg_q2er_youth!$O$1:$AA$52, 4,FALSE )</f>
        <v>0.3119633993650226</v>
      </c>
      <c r="G548" s="29">
        <f>VLOOKUP(VLOOKUP($B548, BTS!$E$2:$F$60, 2, FALSE), Transpose_Avg_q2er_youth!$O$1:$AA$52, 5,FALSE )</f>
        <v>0.21446078431372548</v>
      </c>
      <c r="H548" s="29">
        <f>VLOOKUP(VLOOKUP($B548, BTS!$E$2:$F$60, 2, FALSE), Transpose_Avg_q2er_youth!$O$1:$AA$52, 6,FALSE )</f>
        <v>0.24766042780748659</v>
      </c>
      <c r="I548" s="29">
        <f>VLOOKUP(VLOOKUP($B548, BTS!$E$2:$F$60, 2, FALSE), Transpose_Avg_q2er_youth!$O$1:$AA$52, 7,FALSE )</f>
        <v>0.21063311688311687</v>
      </c>
      <c r="J548" s="29">
        <f>VLOOKUP(VLOOKUP($B548, BTS!$E$2:$F$60, 2, FALSE), Transpose_Avg_q2er_youth!$O$1:$AA$52, 8,FALSE )</f>
        <v>0.30106351981351981</v>
      </c>
      <c r="K548" s="29">
        <f>VLOOKUP(VLOOKUP($B548, BTS!$E$2:$F$60, 2, FALSE), Transpose_Avg_q2er_youth!$O$1:$AA$52, 9,FALSE )</f>
        <v>0.35054945054945058</v>
      </c>
      <c r="L548" s="29">
        <f>VLOOKUP(VLOOKUP($B548, BTS!$E$2:$F$60, 2, FALSE), Transpose_Avg_q2er_youth!$O$1:$AA$52, 10,FALSE )</f>
        <v>0.31991559165472211</v>
      </c>
      <c r="M548" s="29">
        <f>VLOOKUP(VLOOKUP($B548, BTS!$E$2:$F$60, 2, FALSE), Transpose_Avg_q2er_youth!$O$1:$AA$52, 11,FALSE )</f>
        <v>6.6666666666666666E-2</v>
      </c>
      <c r="N548" s="29">
        <f>VLOOKUP(VLOOKUP($B548, BTS!$E$2:$F$60, 2, FALSE), Transpose_Avg_q2er_youth!$O$1:$AA$52, 12,FALSE )</f>
        <v>0.14893180140273163</v>
      </c>
      <c r="O548" s="111">
        <f>VLOOKUP(VLOOKUP($B548, BTS!$E$2:$F$60, 2, FALSE), Transpose_Avg_q2er_youth!$O$1:$AA$52, 13,FALSE )</f>
        <v>0.28522005444646098</v>
      </c>
      <c r="Q548" s="247"/>
      <c r="R548" s="247"/>
    </row>
    <row r="549" spans="1:18" ht="15.75" hidden="1" outlineLevel="1" thickBot="1" x14ac:dyDescent="0.3">
      <c r="A549" s="27"/>
      <c r="B549" s="31" t="s">
        <v>142</v>
      </c>
      <c r="C549" s="28">
        <f>VLOOKUP(VLOOKUP($B549,VName,2,FALSE), Regression_q2er_youth!$U$7:$AC$57, 2,FALSE)</f>
        <v>-7.9500000000000001E-2</v>
      </c>
      <c r="D549" s="29">
        <f>VLOOKUP(VLOOKUP($B549, BTS!$E$2:$F$60, 2, FALSE), Transpose_Avg_q2er_youth!$O$1:$AA$52, 2,FALSE )</f>
        <v>0.12594956071292121</v>
      </c>
      <c r="E549" s="29">
        <f>VLOOKUP(VLOOKUP($B549, BTS!$E$2:$F$60, 2, FALSE), Transpose_Avg_q2er_youth!$O$1:$AA$52, 3,FALSE )</f>
        <v>0.10158169533169534</v>
      </c>
      <c r="F549" s="29">
        <f>VLOOKUP(VLOOKUP($B549, BTS!$E$2:$F$60, 2, FALSE), Transpose_Avg_q2er_youth!$O$1:$AA$52, 4,FALSE )</f>
        <v>0.21733246354929756</v>
      </c>
      <c r="G549" s="29">
        <f>VLOOKUP(VLOOKUP($B549, BTS!$E$2:$F$60, 2, FALSE), Transpose_Avg_q2er_youth!$O$1:$AA$52, 5,FALSE )</f>
        <v>0.43134590792838873</v>
      </c>
      <c r="H549" s="29">
        <f>VLOOKUP(VLOOKUP($B549, BTS!$E$2:$F$60, 2, FALSE), Transpose_Avg_q2er_youth!$O$1:$AA$52, 6,FALSE )</f>
        <v>0.30706327985739751</v>
      </c>
      <c r="I549" s="29">
        <f>VLOOKUP(VLOOKUP($B549, BTS!$E$2:$F$60, 2, FALSE), Transpose_Avg_q2er_youth!$O$1:$AA$52, 7,FALSE )</f>
        <v>0.7413419913419913</v>
      </c>
      <c r="J549" s="29">
        <f>VLOOKUP(VLOOKUP($B549, BTS!$E$2:$F$60, 2, FALSE), Transpose_Avg_q2er_youth!$O$1:$AA$52, 8,FALSE )</f>
        <v>0.36006701631701632</v>
      </c>
      <c r="K549" s="29">
        <f>VLOOKUP(VLOOKUP($B549, BTS!$E$2:$F$60, 2, FALSE), Transpose_Avg_q2er_youth!$O$1:$AA$52, 9,FALSE )</f>
        <v>0.27655677655677657</v>
      </c>
      <c r="L549" s="29">
        <f>VLOOKUP(VLOOKUP($B549, BTS!$E$2:$F$60, 2, FALSE), Transpose_Avg_q2er_youth!$O$1:$AA$52, 10,FALSE )</f>
        <v>0.37746854594680679</v>
      </c>
      <c r="M549" s="29">
        <f>VLOOKUP(VLOOKUP($B549, BTS!$E$2:$F$60, 2, FALSE), Transpose_Avg_q2er_youth!$O$1:$AA$52, 11,FALSE )</f>
        <v>0.51874999999999993</v>
      </c>
      <c r="N549" s="29">
        <f>VLOOKUP(VLOOKUP($B549, BTS!$E$2:$F$60, 2, FALSE), Transpose_Avg_q2er_youth!$O$1:$AA$52, 12,FALSE )</f>
        <v>0.13764304171280917</v>
      </c>
      <c r="O549" s="111">
        <f>VLOOKUP(VLOOKUP($B549, BTS!$E$2:$F$60, 2, FALSE), Transpose_Avg_q2er_youth!$O$1:$AA$52, 13,FALSE )</f>
        <v>0.104752722323049</v>
      </c>
      <c r="Q549" s="247"/>
      <c r="R549" s="247"/>
    </row>
    <row r="550" spans="1:18" ht="15.75" hidden="1" outlineLevel="1" thickBot="1" x14ac:dyDescent="0.3">
      <c r="A550" s="27"/>
      <c r="B550" s="31" t="s">
        <v>143</v>
      </c>
      <c r="C550" s="28">
        <f>VLOOKUP(VLOOKUP($B550,VName,2,FALSE), Regression_q2er_youth!$U$7:$AC$57, 2,FALSE)</f>
        <v>0.53700000000000003</v>
      </c>
      <c r="D550" s="29">
        <f>VLOOKUP(VLOOKUP($B550, BTS!$E$2:$F$60, 2, FALSE), Transpose_Avg_q2er_youth!$O$1:$AA$52, 2,FALSE )</f>
        <v>1.6013150099963656E-2</v>
      </c>
      <c r="E550" s="29">
        <f>VLOOKUP(VLOOKUP($B550, BTS!$E$2:$F$60, 2, FALSE), Transpose_Avg_q2er_youth!$O$1:$AA$52, 3,FALSE )</f>
        <v>0</v>
      </c>
      <c r="F550" s="29">
        <f>VLOOKUP(VLOOKUP($B550, BTS!$E$2:$F$60, 2, FALSE), Transpose_Avg_q2er_youth!$O$1:$AA$52, 4,FALSE )</f>
        <v>0</v>
      </c>
      <c r="G550" s="29">
        <f>VLOOKUP(VLOOKUP($B550, BTS!$E$2:$F$60, 2, FALSE), Transpose_Avg_q2er_youth!$O$1:$AA$52, 5,FALSE )</f>
        <v>0</v>
      </c>
      <c r="H550" s="29">
        <f>VLOOKUP(VLOOKUP($B550, BTS!$E$2:$F$60, 2, FALSE), Transpose_Avg_q2er_youth!$O$1:$AA$52, 6,FALSE )</f>
        <v>1.893939393939394E-3</v>
      </c>
      <c r="I550" s="29">
        <f>VLOOKUP(VLOOKUP($B550, BTS!$E$2:$F$60, 2, FALSE), Transpose_Avg_q2er_youth!$O$1:$AA$52, 7,FALSE )</f>
        <v>0</v>
      </c>
      <c r="J550" s="29">
        <f>VLOOKUP(VLOOKUP($B550, BTS!$E$2:$F$60, 2, FALSE), Transpose_Avg_q2er_youth!$O$1:$AA$52, 8,FALSE )</f>
        <v>3.125E-2</v>
      </c>
      <c r="K550" s="29">
        <f>VLOOKUP(VLOOKUP($B550, BTS!$E$2:$F$60, 2, FALSE), Transpose_Avg_q2er_youth!$O$1:$AA$52, 9,FALSE )</f>
        <v>0</v>
      </c>
      <c r="L550" s="29">
        <f>VLOOKUP(VLOOKUP($B550, BTS!$E$2:$F$60, 2, FALSE), Transpose_Avg_q2er_youth!$O$1:$AA$52, 10,FALSE )</f>
        <v>2.0833333333333332E-2</v>
      </c>
      <c r="M550" s="29">
        <f>VLOOKUP(VLOOKUP($B550, BTS!$E$2:$F$60, 2, FALSE), Transpose_Avg_q2er_youth!$O$1:$AA$52, 11,FALSE )</f>
        <v>0.125</v>
      </c>
      <c r="N550" s="29">
        <f>VLOOKUP(VLOOKUP($B550, BTS!$E$2:$F$60, 2, FALSE), Transpose_Avg_q2er_youth!$O$1:$AA$52, 12,FALSE )</f>
        <v>2.3809523809523812E-3</v>
      </c>
      <c r="O550" s="111">
        <f>VLOOKUP(VLOOKUP($B550, BTS!$E$2:$F$60, 2, FALSE), Transpose_Avg_q2er_youth!$O$1:$AA$52, 13,FALSE )</f>
        <v>2.8735632183908046E-3</v>
      </c>
      <c r="Q550" s="247"/>
      <c r="R550" s="247"/>
    </row>
    <row r="551" spans="1:18" ht="15.75" hidden="1" outlineLevel="1" thickBot="1" x14ac:dyDescent="0.3">
      <c r="A551" s="27"/>
      <c r="B551" s="31" t="s">
        <v>144</v>
      </c>
      <c r="C551" s="28">
        <f>VLOOKUP(VLOOKUP($B551,VName,2,FALSE), Regression_q2er_youth!$U$7:$AC$57, 2,FALSE)</f>
        <v>0.45800000000000002</v>
      </c>
      <c r="D551" s="29">
        <f>VLOOKUP(VLOOKUP($B551, BTS!$E$2:$F$60, 2, FALSE), Transpose_Avg_q2er_youth!$O$1:$AA$52, 2,FALSE )</f>
        <v>2.9880478087649402E-3</v>
      </c>
      <c r="E551" s="29">
        <f>VLOOKUP(VLOOKUP($B551, BTS!$E$2:$F$60, 2, FALSE), Transpose_Avg_q2er_youth!$O$1:$AA$52, 3,FALSE )</f>
        <v>2.124539312039312E-2</v>
      </c>
      <c r="F551" s="29">
        <f>VLOOKUP(VLOOKUP($B551, BTS!$E$2:$F$60, 2, FALSE), Transpose_Avg_q2er_youth!$O$1:$AA$52, 4,FALSE )</f>
        <v>3.0896458435809147E-2</v>
      </c>
      <c r="G551" s="29">
        <f>VLOOKUP(VLOOKUP($B551, BTS!$E$2:$F$60, 2, FALSE), Transpose_Avg_q2er_youth!$O$1:$AA$52, 5,FALSE )</f>
        <v>2.165032679738562E-2</v>
      </c>
      <c r="H551" s="29">
        <f>VLOOKUP(VLOOKUP($B551, BTS!$E$2:$F$60, 2, FALSE), Transpose_Avg_q2er_youth!$O$1:$AA$52, 6,FALSE )</f>
        <v>3.4848484848484851E-2</v>
      </c>
      <c r="I551" s="29">
        <f>VLOOKUP(VLOOKUP($B551, BTS!$E$2:$F$60, 2, FALSE), Transpose_Avg_q2er_youth!$O$1:$AA$52, 7,FALSE )</f>
        <v>0</v>
      </c>
      <c r="J551" s="29">
        <f>VLOOKUP(VLOOKUP($B551, BTS!$E$2:$F$60, 2, FALSE), Transpose_Avg_q2er_youth!$O$1:$AA$52, 8,FALSE )</f>
        <v>0</v>
      </c>
      <c r="K551" s="29">
        <f>VLOOKUP(VLOOKUP($B551, BTS!$E$2:$F$60, 2, FALSE), Transpose_Avg_q2er_youth!$O$1:$AA$52, 9,FALSE )</f>
        <v>0</v>
      </c>
      <c r="L551" s="29">
        <f>VLOOKUP(VLOOKUP($B551, BTS!$E$2:$F$60, 2, FALSE), Transpose_Avg_q2er_youth!$O$1:$AA$52, 10,FALSE )</f>
        <v>0</v>
      </c>
      <c r="M551" s="29">
        <f>VLOOKUP(VLOOKUP($B551, BTS!$E$2:$F$60, 2, FALSE), Transpose_Avg_q2er_youth!$O$1:$AA$52, 11,FALSE )</f>
        <v>0</v>
      </c>
      <c r="N551" s="29">
        <f>VLOOKUP(VLOOKUP($B551, BTS!$E$2:$F$60, 2, FALSE), Transpose_Avg_q2er_youth!$O$1:$AA$52, 12,FALSE )</f>
        <v>3.5972683647102245E-2</v>
      </c>
      <c r="O551" s="111">
        <f>VLOOKUP(VLOOKUP($B551, BTS!$E$2:$F$60, 2, FALSE), Transpose_Avg_q2er_youth!$O$1:$AA$52, 13,FALSE )</f>
        <v>7.5969827586206906E-2</v>
      </c>
      <c r="Q551" s="247"/>
      <c r="R551" s="247"/>
    </row>
    <row r="552" spans="1:18" ht="15.75" hidden="1" outlineLevel="1" thickBot="1" x14ac:dyDescent="0.3">
      <c r="A552" s="27"/>
      <c r="B552" s="31" t="s">
        <v>145</v>
      </c>
      <c r="C552" s="28">
        <f>VLOOKUP(VLOOKUP($B552,VName,2,FALSE), Regression_q2er_youth!$U$7:$AC$57, 2,FALSE)</f>
        <v>7.9000000000000001E-2</v>
      </c>
      <c r="D552" s="29">
        <f>VLOOKUP(VLOOKUP($B552, BTS!$E$2:$F$60, 2, FALSE), Transpose_Avg_q2er_youth!$O$1:$AA$52, 2,FALSE )</f>
        <v>8.5329795798629968E-2</v>
      </c>
      <c r="E552" s="29">
        <f>VLOOKUP(VLOOKUP($B552, BTS!$E$2:$F$60, 2, FALSE), Transpose_Avg_q2er_youth!$O$1:$AA$52, 3,FALSE )</f>
        <v>0.16822020884520886</v>
      </c>
      <c r="F552" s="29">
        <f>VLOOKUP(VLOOKUP($B552, BTS!$E$2:$F$60, 2, FALSE), Transpose_Avg_q2er_youth!$O$1:$AA$52, 4,FALSE )</f>
        <v>2.1053026138237792E-2</v>
      </c>
      <c r="G552" s="29">
        <f>VLOOKUP(VLOOKUP($B552, BTS!$E$2:$F$60, 2, FALSE), Transpose_Avg_q2er_youth!$O$1:$AA$52, 5,FALSE )</f>
        <v>9.5472790565501564E-2</v>
      </c>
      <c r="H552" s="29">
        <f>VLOOKUP(VLOOKUP($B552, BTS!$E$2:$F$60, 2, FALSE), Transpose_Avg_q2er_youth!$O$1:$AA$52, 6,FALSE )</f>
        <v>0.15844474153297683</v>
      </c>
      <c r="I552" s="29">
        <f>VLOOKUP(VLOOKUP($B552, BTS!$E$2:$F$60, 2, FALSE), Transpose_Avg_q2er_youth!$O$1:$AA$52, 7,FALSE )</f>
        <v>0.11647727272727273</v>
      </c>
      <c r="J552" s="29">
        <f>VLOOKUP(VLOOKUP($B552, BTS!$E$2:$F$60, 2, FALSE), Transpose_Avg_q2er_youth!$O$1:$AA$52, 8,FALSE )</f>
        <v>7.6704545454545456E-2</v>
      </c>
      <c r="K552" s="29">
        <f>VLOOKUP(VLOOKUP($B552, BTS!$E$2:$F$60, 2, FALSE), Transpose_Avg_q2er_youth!$O$1:$AA$52, 9,FALSE )</f>
        <v>0.1434065934065934</v>
      </c>
      <c r="L552" s="29">
        <f>VLOOKUP(VLOOKUP($B552, BTS!$E$2:$F$60, 2, FALSE), Transpose_Avg_q2er_youth!$O$1:$AA$52, 10,FALSE )</f>
        <v>0.19115304984870202</v>
      </c>
      <c r="M552" s="29">
        <f>VLOOKUP(VLOOKUP($B552, BTS!$E$2:$F$60, 2, FALSE), Transpose_Avg_q2er_youth!$O$1:$AA$52, 11,FALSE )</f>
        <v>0.13124999999999998</v>
      </c>
      <c r="N552" s="29">
        <f>VLOOKUP(VLOOKUP($B552, BTS!$E$2:$F$60, 2, FALSE), Transpose_Avg_q2er_youth!$O$1:$AA$52, 12,FALSE )</f>
        <v>0.1613718161683278</v>
      </c>
      <c r="O552" s="111">
        <f>VLOOKUP(VLOOKUP($B552, BTS!$E$2:$F$60, 2, FALSE), Transpose_Avg_q2er_youth!$O$1:$AA$52, 13,FALSE )</f>
        <v>0.26478372655777371</v>
      </c>
      <c r="Q552" s="247"/>
      <c r="R552" s="247"/>
    </row>
    <row r="553" spans="1:18" ht="15.75" hidden="1" outlineLevel="1" thickBot="1" x14ac:dyDescent="0.3">
      <c r="A553" s="27"/>
      <c r="B553" s="31" t="s">
        <v>146</v>
      </c>
      <c r="C553" s="28">
        <f>VLOOKUP(VLOOKUP($B553,VName,2,FALSE), Regression_q2er_youth!$U$7:$AC$57, 2,FALSE)</f>
        <v>-0.104</v>
      </c>
      <c r="D553" s="29">
        <f>VLOOKUP(VLOOKUP($B553, BTS!$E$2:$F$60, 2, FALSE), Transpose_Avg_q2er_youth!$O$1:$AA$52, 2,FALSE )</f>
        <v>0.81770079755411451</v>
      </c>
      <c r="E553" s="29">
        <f>VLOOKUP(VLOOKUP($B553, BTS!$E$2:$F$60, 2, FALSE), Transpose_Avg_q2er_youth!$O$1:$AA$52, 3,FALSE )</f>
        <v>0.82031633906633905</v>
      </c>
      <c r="F553" s="29">
        <f>VLOOKUP(VLOOKUP($B553, BTS!$E$2:$F$60, 2, FALSE), Transpose_Avg_q2er_youth!$O$1:$AA$52, 4,FALSE )</f>
        <v>0.92936172143588025</v>
      </c>
      <c r="G553" s="29">
        <f>VLOOKUP(VLOOKUP($B553, BTS!$E$2:$F$60, 2, FALSE), Transpose_Avg_q2er_youth!$O$1:$AA$52, 5,FALSE )</f>
        <v>0.91841609832338733</v>
      </c>
      <c r="H553" s="29">
        <f>VLOOKUP(VLOOKUP($B553, BTS!$E$2:$F$60, 2, FALSE), Transpose_Avg_q2er_youth!$O$1:$AA$52, 6,FALSE )</f>
        <v>0.62308377896613187</v>
      </c>
      <c r="I553" s="29">
        <f>VLOOKUP(VLOOKUP($B553, BTS!$E$2:$F$60, 2, FALSE), Transpose_Avg_q2er_youth!$O$1:$AA$52, 7,FALSE )</f>
        <v>0.73207521645021656</v>
      </c>
      <c r="J553" s="29">
        <f>VLOOKUP(VLOOKUP($B553, BTS!$E$2:$F$60, 2, FALSE), Transpose_Avg_q2er_youth!$O$1:$AA$52, 8,FALSE )</f>
        <v>0.86268939393939392</v>
      </c>
      <c r="K553" s="29">
        <f>VLOOKUP(VLOOKUP($B553, BTS!$E$2:$F$60, 2, FALSE), Transpose_Avg_q2er_youth!$O$1:$AA$52, 9,FALSE )</f>
        <v>0.82326007326007322</v>
      </c>
      <c r="L553" s="29">
        <f>VLOOKUP(VLOOKUP($B553, BTS!$E$2:$F$60, 2, FALSE), Transpose_Avg_q2er_youth!$O$1:$AA$52, 10,FALSE )</f>
        <v>0.70265965918139828</v>
      </c>
      <c r="M553" s="29">
        <f>VLOOKUP(VLOOKUP($B553, BTS!$E$2:$F$60, 2, FALSE), Transpose_Avg_q2er_youth!$O$1:$AA$52, 11,FALSE )</f>
        <v>0.3125</v>
      </c>
      <c r="N553" s="29">
        <f>VLOOKUP(VLOOKUP($B553, BTS!$E$2:$F$60, 2, FALSE), Transpose_Avg_q2er_youth!$O$1:$AA$52, 12,FALSE )</f>
        <v>0.85614848652639353</v>
      </c>
      <c r="O553" s="111">
        <f>VLOOKUP(VLOOKUP($B553, BTS!$E$2:$F$60, 2, FALSE), Transpose_Avg_q2er_youth!$O$1:$AA$52, 13,FALSE )</f>
        <v>0.94409785238959465</v>
      </c>
      <c r="Q553" s="247"/>
      <c r="R553" s="247"/>
    </row>
    <row r="554" spans="1:18" ht="15.75" hidden="1" outlineLevel="1" thickBot="1" x14ac:dyDescent="0.3">
      <c r="A554" s="27"/>
      <c r="B554" s="31" t="s">
        <v>147</v>
      </c>
      <c r="C554" s="28">
        <f>VLOOKUP(VLOOKUP($B554,VName,2,FALSE), Regression_q2er_youth!$U$7:$AC$57, 2,FALSE)</f>
        <v>0.41199999999999998</v>
      </c>
      <c r="D554" s="29">
        <f>VLOOKUP(VLOOKUP($B554, BTS!$E$2:$F$60, 2, FALSE), Transpose_Avg_q2er_youth!$O$1:$AA$52, 2,FALSE )</f>
        <v>3.221158500410682E-2</v>
      </c>
      <c r="E554" s="29">
        <f>VLOOKUP(VLOOKUP($B554, BTS!$E$2:$F$60, 2, FALSE), Transpose_Avg_q2er_youth!$O$1:$AA$52, 3,FALSE )</f>
        <v>1.1363636363636364E-2</v>
      </c>
      <c r="F554" s="29">
        <f>VLOOKUP(VLOOKUP($B554, BTS!$E$2:$F$60, 2, FALSE), Transpose_Avg_q2er_youth!$O$1:$AA$52, 4,FALSE )</f>
        <v>1.6036533559898047E-2</v>
      </c>
      <c r="G554" s="29">
        <f>VLOOKUP(VLOOKUP($B554, BTS!$E$2:$F$60, 2, FALSE), Transpose_Avg_q2er_youth!$O$1:$AA$52, 5,FALSE )</f>
        <v>2.4758454106280192E-2</v>
      </c>
      <c r="H554" s="29">
        <f>VLOOKUP(VLOOKUP($B554, BTS!$E$2:$F$60, 2, FALSE), Transpose_Avg_q2er_youth!$O$1:$AA$52, 6,FALSE )</f>
        <v>5.681818181818182E-3</v>
      </c>
      <c r="I554" s="29">
        <f>VLOOKUP(VLOOKUP($B554, BTS!$E$2:$F$60, 2, FALSE), Transpose_Avg_q2er_youth!$O$1:$AA$52, 7,FALSE )</f>
        <v>2.6041666666666664E-2</v>
      </c>
      <c r="J554" s="29">
        <f>VLOOKUP(VLOOKUP($B554, BTS!$E$2:$F$60, 2, FALSE), Transpose_Avg_q2er_youth!$O$1:$AA$52, 8,FALSE )</f>
        <v>4.195804195804196E-2</v>
      </c>
      <c r="K554" s="29">
        <f>VLOOKUP(VLOOKUP($B554, BTS!$E$2:$F$60, 2, FALSE), Transpose_Avg_q2er_youth!$O$1:$AA$52, 9,FALSE )</f>
        <v>5.4945054945054944E-2</v>
      </c>
      <c r="L554" s="29">
        <f>VLOOKUP(VLOOKUP($B554, BTS!$E$2:$F$60, 2, FALSE), Transpose_Avg_q2er_youth!$O$1:$AA$52, 10,FALSE )</f>
        <v>3.8461538461538464E-2</v>
      </c>
      <c r="M554" s="29">
        <f>VLOOKUP(VLOOKUP($B554, BTS!$E$2:$F$60, 2, FALSE), Transpose_Avg_q2er_youth!$O$1:$AA$52, 11,FALSE )</f>
        <v>0</v>
      </c>
      <c r="N554" s="29">
        <f>VLOOKUP(VLOOKUP($B554, BTS!$E$2:$F$60, 2, FALSE), Transpose_Avg_q2er_youth!$O$1:$AA$52, 12,FALSE )</f>
        <v>4.7619047619047623E-3</v>
      </c>
      <c r="O554" s="111">
        <f>VLOOKUP(VLOOKUP($B554, BTS!$E$2:$F$60, 2, FALSE), Transpose_Avg_q2er_youth!$O$1:$AA$52, 13,FALSE )</f>
        <v>0.11634150030248033</v>
      </c>
      <c r="Q554" s="247"/>
      <c r="R554" s="247"/>
    </row>
    <row r="555" spans="1:18" ht="15.75" hidden="1" outlineLevel="1" thickBot="1" x14ac:dyDescent="0.3">
      <c r="A555" s="27"/>
      <c r="B555" s="31" t="s">
        <v>148</v>
      </c>
      <c r="C555" s="28">
        <f>VLOOKUP(VLOOKUP($B555,VName,2,FALSE), Regression_q2er_youth!$U$7:$AC$57, 2,FALSE)</f>
        <v>-0.22500000000000001</v>
      </c>
      <c r="D555" s="29">
        <f>VLOOKUP(VLOOKUP($B555, BTS!$E$2:$F$60, 2, FALSE), Transpose_Avg_q2er_youth!$O$1:$AA$52, 2,FALSE )</f>
        <v>7.7585197282102336E-2</v>
      </c>
      <c r="E555" s="29">
        <f>VLOOKUP(VLOOKUP($B555, BTS!$E$2:$F$60, 2, FALSE), Transpose_Avg_q2er_youth!$O$1:$AA$52, 3,FALSE )</f>
        <v>6.777487714987715E-2</v>
      </c>
      <c r="F555" s="29">
        <f>VLOOKUP(VLOOKUP($B555, BTS!$E$2:$F$60, 2, FALSE), Transpose_Avg_q2er_youth!$O$1:$AA$52, 4,FALSE )</f>
        <v>1.6989558645977731E-2</v>
      </c>
      <c r="G555" s="29">
        <f>VLOOKUP(VLOOKUP($B555, BTS!$E$2:$F$60, 2, FALSE), Transpose_Avg_q2er_youth!$O$1:$AA$52, 5,FALSE )</f>
        <v>4.7691993464052292E-2</v>
      </c>
      <c r="H555" s="29">
        <f>VLOOKUP(VLOOKUP($B555, BTS!$E$2:$F$60, 2, FALSE), Transpose_Avg_q2er_youth!$O$1:$AA$52, 6,FALSE )</f>
        <v>7.7584670231729047E-2</v>
      </c>
      <c r="I555" s="29">
        <f>VLOOKUP(VLOOKUP($B555, BTS!$E$2:$F$60, 2, FALSE), Transpose_Avg_q2er_youth!$O$1:$AA$52, 7,FALSE )</f>
        <v>0.1306141774891775</v>
      </c>
      <c r="J555" s="29">
        <f>VLOOKUP(VLOOKUP($B555, BTS!$E$2:$F$60, 2, FALSE), Transpose_Avg_q2er_youth!$O$1:$AA$52, 8,FALSE )</f>
        <v>4.5454545454545456E-2</v>
      </c>
      <c r="K555" s="29">
        <f>VLOOKUP(VLOOKUP($B555, BTS!$E$2:$F$60, 2, FALSE), Transpose_Avg_q2er_youth!$O$1:$AA$52, 9,FALSE )</f>
        <v>5.2564102564102565E-2</v>
      </c>
      <c r="L555" s="29">
        <f>VLOOKUP(VLOOKUP($B555, BTS!$E$2:$F$60, 2, FALSE), Transpose_Avg_q2er_youth!$O$1:$AA$52, 10,FALSE )</f>
        <v>8.8927376970855232E-2</v>
      </c>
      <c r="M555" s="29">
        <f>VLOOKUP(VLOOKUP($B555, BTS!$E$2:$F$60, 2, FALSE), Transpose_Avg_q2er_youth!$O$1:$AA$52, 11,FALSE )</f>
        <v>0.16250000000000001</v>
      </c>
      <c r="N555" s="29">
        <f>VLOOKUP(VLOOKUP($B555, BTS!$E$2:$F$60, 2, FALSE), Transpose_Avg_q2er_youth!$O$1:$AA$52, 12,FALSE )</f>
        <v>6.7222683647102252E-2</v>
      </c>
      <c r="O555" s="111">
        <f>VLOOKUP(VLOOKUP($B555, BTS!$E$2:$F$60, 2, FALSE), Transpose_Avg_q2er_youth!$O$1:$AA$52, 13,FALSE )</f>
        <v>0.27093731094978829</v>
      </c>
      <c r="Q555" s="247"/>
      <c r="R555" s="247"/>
    </row>
    <row r="556" spans="1:18" ht="15.75" hidden="1" outlineLevel="1" thickBot="1" x14ac:dyDescent="0.3">
      <c r="A556" s="27"/>
      <c r="B556" s="30" t="s">
        <v>196</v>
      </c>
      <c r="C556" s="28">
        <f>VLOOKUP(VLOOKUP($B556,VName,2,FALSE), Regression_q2er_youth!$U$7:$AC$57, 2,FALSE)</f>
        <v>-0.123</v>
      </c>
      <c r="D556" s="29">
        <f>VLOOKUP(VLOOKUP($B556, BTS!$E$2:$F$60, 2, FALSE), Transpose_Avg_q2er_youth!$O$1:$AA$52, 2,FALSE )</f>
        <v>1.1886819338105429E-2</v>
      </c>
      <c r="E556" s="29">
        <f>VLOOKUP(VLOOKUP($B556, BTS!$E$2:$F$60, 2, FALSE), Transpose_Avg_q2er_youth!$O$1:$AA$52, 3,FALSE )</f>
        <v>5.681818181818182E-3</v>
      </c>
      <c r="F556" s="29">
        <f>VLOOKUP(VLOOKUP($B556, BTS!$E$2:$F$60, 2, FALSE), Transpose_Avg_q2er_youth!$O$1:$AA$52, 4,FALSE )</f>
        <v>1.465311004784689E-2</v>
      </c>
      <c r="G556" s="29">
        <f>VLOOKUP(VLOOKUP($B556, BTS!$E$2:$F$60, 2, FALSE), Transpose_Avg_q2er_youth!$O$1:$AA$52, 5,FALSE )</f>
        <v>0</v>
      </c>
      <c r="H556" s="29">
        <f>VLOOKUP(VLOOKUP($B556, BTS!$E$2:$F$60, 2, FALSE), Transpose_Avg_q2er_youth!$O$1:$AA$52, 6,FALSE )</f>
        <v>1.2121212121212121E-2</v>
      </c>
      <c r="I556" s="29">
        <f>VLOOKUP(VLOOKUP($B556, BTS!$E$2:$F$60, 2, FALSE), Transpose_Avg_q2er_youth!$O$1:$AA$52, 7,FALSE )</f>
        <v>2.6041666666666664E-2</v>
      </c>
      <c r="J556" s="29">
        <f>VLOOKUP(VLOOKUP($B556, BTS!$E$2:$F$60, 2, FALSE), Transpose_Avg_q2er_youth!$O$1:$AA$52, 8,FALSE )</f>
        <v>1.9230769230769232E-2</v>
      </c>
      <c r="K556" s="29">
        <f>VLOOKUP(VLOOKUP($B556, BTS!$E$2:$F$60, 2, FALSE), Transpose_Avg_q2er_youth!$O$1:$AA$52, 9,FALSE )</f>
        <v>1.6666666666666666E-2</v>
      </c>
      <c r="L556" s="29">
        <f>VLOOKUP(VLOOKUP($B556, BTS!$E$2:$F$60, 2, FALSE), Transpose_Avg_q2er_youth!$O$1:$AA$52, 10,FALSE )</f>
        <v>3.0100334448160536E-2</v>
      </c>
      <c r="M556" s="29">
        <f>VLOOKUP(VLOOKUP($B556, BTS!$E$2:$F$60, 2, FALSE), Transpose_Avg_q2er_youth!$O$1:$AA$52, 11,FALSE )</f>
        <v>1.6666666666666666E-2</v>
      </c>
      <c r="N556" s="29">
        <f>VLOOKUP(VLOOKUP($B556, BTS!$E$2:$F$60, 2, FALSE), Transpose_Avg_q2er_youth!$O$1:$AA$52, 12,FALSE )</f>
        <v>4.7619047619047623E-3</v>
      </c>
      <c r="O556" s="111">
        <f>VLOOKUP(VLOOKUP($B556, BTS!$E$2:$F$60, 2, FALSE), Transpose_Avg_q2er_youth!$O$1:$AA$52, 13,FALSE )</f>
        <v>2.8735632183908046E-3</v>
      </c>
      <c r="Q556" s="247"/>
      <c r="R556" s="247"/>
    </row>
    <row r="557" spans="1:18" ht="15.75" hidden="1" outlineLevel="1" thickBot="1" x14ac:dyDescent="0.3">
      <c r="A557" s="27"/>
      <c r="B557" s="32" t="s">
        <v>150</v>
      </c>
      <c r="C557" s="28">
        <f>VLOOKUP(VLOOKUP($B557,VName,2,FALSE), Regression_q2er_youth!$U$7:$AC$57, 2,FALSE)</f>
        <v>-9.9809999999999999</v>
      </c>
      <c r="D557" s="29">
        <f>VLOOKUP(VLOOKUP($B557, BTS!$E$2:$F$60, 2, FALSE), Transpose_Avg_q2er_youth!$O$1:$AA$52, 2,FALSE )</f>
        <v>8.6002499999999916E-3</v>
      </c>
      <c r="E557" s="29">
        <f>VLOOKUP(VLOOKUP($B557, BTS!$E$2:$F$60, 2, FALSE), Transpose_Avg_q2er_youth!$O$1:$AA$52, 3,FALSE )</f>
        <v>4.1317500000000017E-3</v>
      </c>
      <c r="F557" s="29">
        <f>VLOOKUP(VLOOKUP($B557, BTS!$E$2:$F$60, 2, FALSE), Transpose_Avg_q2er_youth!$O$1:$AA$52, 4,FALSE )</f>
        <v>6.8449999999999987E-3</v>
      </c>
      <c r="G557" s="29">
        <f>VLOOKUP(VLOOKUP($B557, BTS!$E$2:$F$60, 2, FALSE), Transpose_Avg_q2er_youth!$O$1:$AA$52, 5,FALSE )</f>
        <v>1.3446250000000003E-2</v>
      </c>
      <c r="H557" s="29">
        <f>VLOOKUP(VLOOKUP($B557, BTS!$E$2:$F$60, 2, FALSE), Transpose_Avg_q2er_youth!$O$1:$AA$52, 6,FALSE )</f>
        <v>5.3717499999999981E-3</v>
      </c>
      <c r="I557" s="29">
        <f>VLOOKUP(VLOOKUP($B557, BTS!$E$2:$F$60, 2, FALSE), Transpose_Avg_q2er_youth!$O$1:$AA$52, 7,FALSE )</f>
        <v>1.2441250000000001E-2</v>
      </c>
      <c r="J557" s="29">
        <f>VLOOKUP(VLOOKUP($B557, BTS!$E$2:$F$60, 2, FALSE), Transpose_Avg_q2er_youth!$O$1:$AA$52, 8,FALSE )</f>
        <v>1.3855500000000003E-2</v>
      </c>
      <c r="K557" s="29">
        <f>VLOOKUP(VLOOKUP($B557, BTS!$E$2:$F$60, 2, FALSE), Transpose_Avg_q2er_youth!$O$1:$AA$52, 9,FALSE )</f>
        <v>9.8447499999999993E-3</v>
      </c>
      <c r="L557" s="29">
        <f>VLOOKUP(VLOOKUP($B557, BTS!$E$2:$F$60, 2, FALSE), Transpose_Avg_q2er_youth!$O$1:$AA$52, 10,FALSE )</f>
        <v>9.7365000000000021E-3</v>
      </c>
      <c r="M557" s="29">
        <f>VLOOKUP(VLOOKUP($B557, BTS!$E$2:$F$60, 2, FALSE), Transpose_Avg_q2er_youth!$O$1:$AA$52, 11,FALSE )</f>
        <v>4.9904999999999993E-3</v>
      </c>
      <c r="N557" s="29">
        <f>VLOOKUP(VLOOKUP($B557, BTS!$E$2:$F$60, 2, FALSE), Transpose_Avg_q2er_youth!$O$1:$AA$52, 12,FALSE )</f>
        <v>1.4398000000000005E-2</v>
      </c>
      <c r="O557" s="111">
        <f>VLOOKUP(VLOOKUP($B557, BTS!$E$2:$F$60, 2, FALSE), Transpose_Avg_q2er_youth!$O$1:$AA$52, 13,FALSE )</f>
        <v>1.1750000000000007E-3</v>
      </c>
      <c r="Q557" s="247"/>
      <c r="R557" s="247"/>
    </row>
    <row r="558" spans="1:18" ht="15.75" hidden="1" outlineLevel="1" thickBot="1" x14ac:dyDescent="0.3">
      <c r="A558" s="27"/>
      <c r="B558" s="30" t="s">
        <v>151</v>
      </c>
      <c r="C558" s="28">
        <f>VLOOKUP(VLOOKUP($B558,VName,2,FALSE), Regression_q2er_youth!$U$7:$AC$57, 2,FALSE)</f>
        <v>-0.91400000000000003</v>
      </c>
      <c r="D558" s="29">
        <f>VLOOKUP(VLOOKUP($B558, BTS!$E$2:$F$60, 2, FALSE), Transpose_Avg_q2er_youth!$O$1:$AA$52, 2,FALSE )</f>
        <v>6.2127750000000051E-2</v>
      </c>
      <c r="E558" s="29">
        <f>VLOOKUP(VLOOKUP($B558, BTS!$E$2:$F$60, 2, FALSE), Transpose_Avg_q2er_youth!$O$1:$AA$52, 3,FALSE )</f>
        <v>3.7916250000000006E-2</v>
      </c>
      <c r="F558" s="29">
        <f>VLOOKUP(VLOOKUP($B558, BTS!$E$2:$F$60, 2, FALSE), Transpose_Avg_q2er_youth!$O$1:$AA$52, 4,FALSE )</f>
        <v>4.6732499999999969E-2</v>
      </c>
      <c r="G558" s="29">
        <f>VLOOKUP(VLOOKUP($B558, BTS!$E$2:$F$60, 2, FALSE), Transpose_Avg_q2er_youth!$O$1:$AA$52, 5,FALSE )</f>
        <v>4.1385999999999999E-2</v>
      </c>
      <c r="H558" s="29">
        <f>VLOOKUP(VLOOKUP($B558, BTS!$E$2:$F$60, 2, FALSE), Transpose_Avg_q2er_youth!$O$1:$AA$52, 6,FALSE )</f>
        <v>5.7652749999999982E-2</v>
      </c>
      <c r="I558" s="29">
        <f>VLOOKUP(VLOOKUP($B558, BTS!$E$2:$F$60, 2, FALSE), Transpose_Avg_q2er_youth!$O$1:$AA$52, 7,FALSE )</f>
        <v>4.2483250000000007E-2</v>
      </c>
      <c r="J558" s="29">
        <f>VLOOKUP(VLOOKUP($B558, BTS!$E$2:$F$60, 2, FALSE), Transpose_Avg_q2er_youth!$O$1:$AA$52, 8,FALSE )</f>
        <v>4.8804E-2</v>
      </c>
      <c r="K558" s="29">
        <f>VLOOKUP(VLOOKUP($B558, BTS!$E$2:$F$60, 2, FALSE), Transpose_Avg_q2er_youth!$O$1:$AA$52, 9,FALSE )</f>
        <v>5.5081500000000005E-2</v>
      </c>
      <c r="L558" s="29">
        <f>VLOOKUP(VLOOKUP($B558, BTS!$E$2:$F$60, 2, FALSE), Transpose_Avg_q2er_youth!$O$1:$AA$52, 10,FALSE )</f>
        <v>3.9438999999999995E-2</v>
      </c>
      <c r="M558" s="29">
        <f>VLOOKUP(VLOOKUP($B558, BTS!$E$2:$F$60, 2, FALSE), Transpose_Avg_q2er_youth!$O$1:$AA$52, 11,FALSE )</f>
        <v>4.9905000000000005E-2</v>
      </c>
      <c r="N558" s="29">
        <f>VLOOKUP(VLOOKUP($B558, BTS!$E$2:$F$60, 2, FALSE), Transpose_Avg_q2er_youth!$O$1:$AA$52, 12,FALSE )</f>
        <v>5.2383999999999993E-2</v>
      </c>
      <c r="O558" s="111">
        <f>VLOOKUP(VLOOKUP($B558, BTS!$E$2:$F$60, 2, FALSE), Transpose_Avg_q2er_youth!$O$1:$AA$52, 13,FALSE )</f>
        <v>5.1409249999999997E-2</v>
      </c>
      <c r="Q558" s="247"/>
      <c r="R558" s="247"/>
    </row>
    <row r="559" spans="1:18" ht="15.75" hidden="1" outlineLevel="1" thickBot="1" x14ac:dyDescent="0.3">
      <c r="A559" s="27"/>
      <c r="B559" s="30" t="s">
        <v>152</v>
      </c>
      <c r="C559" s="28">
        <f>VLOOKUP(VLOOKUP($B559,VName,2,FALSE), Regression_q2er_youth!$U$7:$AC$57, 2,FALSE)</f>
        <v>-3.718</v>
      </c>
      <c r="D559" s="29">
        <f>VLOOKUP(VLOOKUP($B559, BTS!$E$2:$F$60, 2, FALSE), Transpose_Avg_q2er_youth!$O$1:$AA$52, 2,FALSE )</f>
        <v>0.14057024999999987</v>
      </c>
      <c r="E559" s="29">
        <f>VLOOKUP(VLOOKUP($B559, BTS!$E$2:$F$60, 2, FALSE), Transpose_Avg_q2er_youth!$O$1:$AA$52, 3,FALSE )</f>
        <v>0.34830625000000004</v>
      </c>
      <c r="F559" s="29">
        <f>VLOOKUP(VLOOKUP($B559, BTS!$E$2:$F$60, 2, FALSE), Transpose_Avg_q2er_youth!$O$1:$AA$52, 4,FALSE )</f>
        <v>0.24090149999999999</v>
      </c>
      <c r="G559" s="29">
        <f>VLOOKUP(VLOOKUP($B559, BTS!$E$2:$F$60, 2, FALSE), Transpose_Avg_q2er_youth!$O$1:$AA$52, 5,FALSE )</f>
        <v>0.25161375000000002</v>
      </c>
      <c r="H559" s="29">
        <f>VLOOKUP(VLOOKUP($B559, BTS!$E$2:$F$60, 2, FALSE), Transpose_Avg_q2er_youth!$O$1:$AA$52, 6,FALSE )</f>
        <v>8.7092499999999948E-2</v>
      </c>
      <c r="I559" s="29">
        <f>VLOOKUP(VLOOKUP($B559, BTS!$E$2:$F$60, 2, FALSE), Transpose_Avg_q2er_youth!$O$1:$AA$52, 7,FALSE )</f>
        <v>0.17084749999999996</v>
      </c>
      <c r="J559" s="29">
        <f>VLOOKUP(VLOOKUP($B559, BTS!$E$2:$F$60, 2, FALSE), Transpose_Avg_q2er_youth!$O$1:$AA$52, 8,FALSE )</f>
        <v>0.14846350000000003</v>
      </c>
      <c r="K559" s="29">
        <f>VLOOKUP(VLOOKUP($B559, BTS!$E$2:$F$60, 2, FALSE), Transpose_Avg_q2er_youth!$O$1:$AA$52, 9,FALSE )</f>
        <v>0.16042000000000001</v>
      </c>
      <c r="L559" s="29">
        <f>VLOOKUP(VLOOKUP($B559, BTS!$E$2:$F$60, 2, FALSE), Transpose_Avg_q2er_youth!$O$1:$AA$52, 10,FALSE )</f>
        <v>0.29258075</v>
      </c>
      <c r="M559" s="29">
        <f>VLOOKUP(VLOOKUP($B559, BTS!$E$2:$F$60, 2, FALSE), Transpose_Avg_q2er_youth!$O$1:$AA$52, 11,FALSE )</f>
        <v>0.17302675000000001</v>
      </c>
      <c r="N559" s="29">
        <f>VLOOKUP(VLOOKUP($B559, BTS!$E$2:$F$60, 2, FALSE), Transpose_Avg_q2er_youth!$O$1:$AA$52, 12,FALSE )</f>
        <v>0.20768524999999993</v>
      </c>
      <c r="O559" s="111">
        <f>VLOOKUP(VLOOKUP($B559, BTS!$E$2:$F$60, 2, FALSE), Transpose_Avg_q2er_youth!$O$1:$AA$52, 13,FALSE )</f>
        <v>8.9043500000000053E-2</v>
      </c>
      <c r="Q559" s="247"/>
      <c r="R559" s="247"/>
    </row>
    <row r="560" spans="1:18" ht="15.75" hidden="1" outlineLevel="1" thickBot="1" x14ac:dyDescent="0.3">
      <c r="A560" s="27"/>
      <c r="B560" s="30" t="s">
        <v>153</v>
      </c>
      <c r="C560" s="28">
        <f>VLOOKUP(VLOOKUP($B560,VName,2,FALSE), Regression_q2er_youth!$U$7:$AC$57, 2,FALSE)</f>
        <v>-6.4409999999999998</v>
      </c>
      <c r="D560" s="29">
        <f>VLOOKUP(VLOOKUP($B560, BTS!$E$2:$F$60, 2, FALSE), Transpose_Avg_q2er_youth!$O$1:$AA$52, 2,FALSE )</f>
        <v>8.6589999999999983E-3</v>
      </c>
      <c r="E560" s="29">
        <f>VLOOKUP(VLOOKUP($B560, BTS!$E$2:$F$60, 2, FALSE), Transpose_Avg_q2er_youth!$O$1:$AA$52, 3,FALSE )</f>
        <v>8.0219999999999961E-3</v>
      </c>
      <c r="F560" s="29">
        <f>VLOOKUP(VLOOKUP($B560, BTS!$E$2:$F$60, 2, FALSE), Transpose_Avg_q2er_youth!$O$1:$AA$52, 4,FALSE )</f>
        <v>1.0820500000000002E-2</v>
      </c>
      <c r="G560" s="29">
        <f>VLOOKUP(VLOOKUP($B560, BTS!$E$2:$F$60, 2, FALSE), Transpose_Avg_q2er_youth!$O$1:$AA$52, 5,FALSE )</f>
        <v>8.5919999999999989E-3</v>
      </c>
      <c r="H560" s="29">
        <f>VLOOKUP(VLOOKUP($B560, BTS!$E$2:$F$60, 2, FALSE), Transpose_Avg_q2er_youth!$O$1:$AA$52, 6,FALSE )</f>
        <v>8.8185000000000034E-3</v>
      </c>
      <c r="I560" s="29">
        <f>VLOOKUP(VLOOKUP($B560, BTS!$E$2:$F$60, 2, FALSE), Transpose_Avg_q2er_youth!$O$1:$AA$52, 7,FALSE )</f>
        <v>8.793249999999999E-3</v>
      </c>
      <c r="J560" s="29">
        <f>VLOOKUP(VLOOKUP($B560, BTS!$E$2:$F$60, 2, FALSE), Transpose_Avg_q2er_youth!$O$1:$AA$52, 8,FALSE )</f>
        <v>1.0344499999999998E-2</v>
      </c>
      <c r="K560" s="29">
        <f>VLOOKUP(VLOOKUP($B560, BTS!$E$2:$F$60, 2, FALSE), Transpose_Avg_q2er_youth!$O$1:$AA$52, 9,FALSE )</f>
        <v>1.0807000000000001E-2</v>
      </c>
      <c r="L560" s="29">
        <f>VLOOKUP(VLOOKUP($B560, BTS!$E$2:$F$60, 2, FALSE), Transpose_Avg_q2er_youth!$O$1:$AA$52, 10,FALSE )</f>
        <v>6.5924999999999985E-3</v>
      </c>
      <c r="M560" s="29">
        <f>VLOOKUP(VLOOKUP($B560, BTS!$E$2:$F$60, 2, FALSE), Transpose_Avg_q2er_youth!$O$1:$AA$52, 11,FALSE )</f>
        <v>5.6689999999999987E-3</v>
      </c>
      <c r="N560" s="29">
        <f>VLOOKUP(VLOOKUP($B560, BTS!$E$2:$F$60, 2, FALSE), Transpose_Avg_q2er_youth!$O$1:$AA$52, 12,FALSE )</f>
        <v>1.0369000000000001E-2</v>
      </c>
      <c r="O560" s="111">
        <f>VLOOKUP(VLOOKUP($B560, BTS!$E$2:$F$60, 2, FALSE), Transpose_Avg_q2er_youth!$O$1:$AA$52, 13,FALSE )</f>
        <v>1.3978749999999998E-2</v>
      </c>
      <c r="Q560" s="247"/>
      <c r="R560" s="247"/>
    </row>
    <row r="561" spans="1:18" ht="15.75" hidden="1" outlineLevel="1" thickBot="1" x14ac:dyDescent="0.3">
      <c r="A561" s="27"/>
      <c r="B561" s="30" t="s">
        <v>154</v>
      </c>
      <c r="C561" s="28">
        <f>VLOOKUP(VLOOKUP($B561,VName,2,FALSE), Regression_q2er_youth!$U$7:$AC$57, 2,FALSE)</f>
        <v>14.49</v>
      </c>
      <c r="D561" s="29">
        <f>VLOOKUP(VLOOKUP($B561, BTS!$E$2:$F$60, 2, FALSE), Transpose_Avg_q2er_youth!$O$1:$AA$52, 2,FALSE )</f>
        <v>3.2958500000000043E-2</v>
      </c>
      <c r="E561" s="29">
        <f>VLOOKUP(VLOOKUP($B561, BTS!$E$2:$F$60, 2, FALSE), Transpose_Avg_q2er_youth!$O$1:$AA$52, 3,FALSE )</f>
        <v>2.9413000000000002E-2</v>
      </c>
      <c r="F561" s="29">
        <f>VLOOKUP(VLOOKUP($B561, BTS!$E$2:$F$60, 2, FALSE), Transpose_Avg_q2er_youth!$O$1:$AA$52, 4,FALSE )</f>
        <v>4.337775E-2</v>
      </c>
      <c r="G561" s="29">
        <f>VLOOKUP(VLOOKUP($B561, BTS!$E$2:$F$60, 2, FALSE), Transpose_Avg_q2er_youth!$O$1:$AA$52, 5,FALSE )</f>
        <v>3.1991249999999985E-2</v>
      </c>
      <c r="H561" s="29">
        <f>VLOOKUP(VLOOKUP($B561, BTS!$E$2:$F$60, 2, FALSE), Transpose_Avg_q2er_youth!$O$1:$AA$52, 6,FALSE )</f>
        <v>6.5019749999999973E-2</v>
      </c>
      <c r="I561" s="29">
        <f>VLOOKUP(VLOOKUP($B561, BTS!$E$2:$F$60, 2, FALSE), Transpose_Avg_q2er_youth!$O$1:$AA$52, 7,FALSE )</f>
        <v>3.6541249999999997E-2</v>
      </c>
      <c r="J561" s="29">
        <f>VLOOKUP(VLOOKUP($B561, BTS!$E$2:$F$60, 2, FALSE), Transpose_Avg_q2er_youth!$O$1:$AA$52, 8,FALSE )</f>
        <v>3.6377499999999993E-2</v>
      </c>
      <c r="K561" s="29">
        <f>VLOOKUP(VLOOKUP($B561, BTS!$E$2:$F$60, 2, FALSE), Transpose_Avg_q2er_youth!$O$1:$AA$52, 9,FALSE )</f>
        <v>3.260275E-2</v>
      </c>
      <c r="L561" s="29">
        <f>VLOOKUP(VLOOKUP($B561, BTS!$E$2:$F$60, 2, FALSE), Transpose_Avg_q2er_youth!$O$1:$AA$52, 10,FALSE )</f>
        <v>2.6110249999999998E-2</v>
      </c>
      <c r="M561" s="29">
        <f>VLOOKUP(VLOOKUP($B561, BTS!$E$2:$F$60, 2, FALSE), Transpose_Avg_q2er_youth!$O$1:$AA$52, 11,FALSE )</f>
        <v>4.1156749999999999E-2</v>
      </c>
      <c r="N561" s="29">
        <f>VLOOKUP(VLOOKUP($B561, BTS!$E$2:$F$60, 2, FALSE), Transpose_Avg_q2er_youth!$O$1:$AA$52, 12,FALSE )</f>
        <v>3.1906999999999991E-2</v>
      </c>
      <c r="O561" s="111">
        <f>VLOOKUP(VLOOKUP($B561, BTS!$E$2:$F$60, 2, FALSE), Transpose_Avg_q2er_youth!$O$1:$AA$52, 13,FALSE )</f>
        <v>6.1120000000000028E-2</v>
      </c>
      <c r="Q561" s="247"/>
      <c r="R561" s="247"/>
    </row>
    <row r="562" spans="1:18" ht="15.75" hidden="1" outlineLevel="1" thickBot="1" x14ac:dyDescent="0.3">
      <c r="A562" s="27"/>
      <c r="B562" s="30" t="s">
        <v>155</v>
      </c>
      <c r="C562" s="28">
        <f>VLOOKUP(VLOOKUP($B562,VName,2,FALSE), Regression_q2er_youth!$U$7:$AC$57, 2,FALSE)</f>
        <v>-1.655</v>
      </c>
      <c r="D562" s="29">
        <f>VLOOKUP(VLOOKUP($B562, BTS!$E$2:$F$60, 2, FALSE), Transpose_Avg_q2er_youth!$O$1:$AA$52, 2,FALSE )</f>
        <v>9.066949999999982E-2</v>
      </c>
      <c r="E562" s="29">
        <f>VLOOKUP(VLOOKUP($B562, BTS!$E$2:$F$60, 2, FALSE), Transpose_Avg_q2er_youth!$O$1:$AA$52, 3,FALSE )</f>
        <v>8.0386750000000035E-2</v>
      </c>
      <c r="F562" s="29">
        <f>VLOOKUP(VLOOKUP($B562, BTS!$E$2:$F$60, 2, FALSE), Transpose_Avg_q2er_youth!$O$1:$AA$52, 4,FALSE )</f>
        <v>8.6430499999999966E-2</v>
      </c>
      <c r="G562" s="29">
        <f>VLOOKUP(VLOOKUP($B562, BTS!$E$2:$F$60, 2, FALSE), Transpose_Avg_q2er_youth!$O$1:$AA$52, 5,FALSE )</f>
        <v>6.6128999999999952E-2</v>
      </c>
      <c r="H562" s="29">
        <f>VLOOKUP(VLOOKUP($B562, BTS!$E$2:$F$60, 2, FALSE), Transpose_Avg_q2er_youth!$O$1:$AA$52, 6,FALSE )</f>
        <v>0.13288049999999996</v>
      </c>
      <c r="I562" s="29">
        <f>VLOOKUP(VLOOKUP($B562, BTS!$E$2:$F$60, 2, FALSE), Transpose_Avg_q2er_youth!$O$1:$AA$52, 7,FALSE )</f>
        <v>7.29075E-2</v>
      </c>
      <c r="J562" s="29">
        <f>VLOOKUP(VLOOKUP($B562, BTS!$E$2:$F$60, 2, FALSE), Transpose_Avg_q2er_youth!$O$1:$AA$52, 8,FALSE )</f>
        <v>5.6981749999999998E-2</v>
      </c>
      <c r="K562" s="29">
        <f>VLOOKUP(VLOOKUP($B562, BTS!$E$2:$F$60, 2, FALSE), Transpose_Avg_q2er_youth!$O$1:$AA$52, 9,FALSE )</f>
        <v>7.5393749999999982E-2</v>
      </c>
      <c r="L562" s="29">
        <f>VLOOKUP(VLOOKUP($B562, BTS!$E$2:$F$60, 2, FALSE), Transpose_Avg_q2er_youth!$O$1:$AA$52, 10,FALSE )</f>
        <v>8.6131250000000006E-2</v>
      </c>
      <c r="M562" s="29">
        <f>VLOOKUP(VLOOKUP($B562, BTS!$E$2:$F$60, 2, FALSE), Transpose_Avg_q2er_youth!$O$1:$AA$52, 11,FALSE )</f>
        <v>8.1056500000000004E-2</v>
      </c>
      <c r="N562" s="29">
        <f>VLOOKUP(VLOOKUP($B562, BTS!$E$2:$F$60, 2, FALSE), Transpose_Avg_q2er_youth!$O$1:$AA$52, 12,FALSE )</f>
        <v>0.10020124999999999</v>
      </c>
      <c r="O562" s="111">
        <f>VLOOKUP(VLOOKUP($B562, BTS!$E$2:$F$60, 2, FALSE), Transpose_Avg_q2er_youth!$O$1:$AA$52, 13,FALSE )</f>
        <v>0.17997500000000008</v>
      </c>
      <c r="Q562" s="247"/>
      <c r="R562" s="247"/>
    </row>
    <row r="563" spans="1:18" ht="15.75" hidden="1" outlineLevel="1" thickBot="1" x14ac:dyDescent="0.3">
      <c r="A563" s="27"/>
      <c r="B563" s="30" t="s">
        <v>156</v>
      </c>
      <c r="C563" s="28">
        <f>VLOOKUP(VLOOKUP($B563,VName,2,FALSE), Regression_q2er_youth!$U$7:$AC$57, 2,FALSE)</f>
        <v>-2.653</v>
      </c>
      <c r="D563" s="29">
        <f>VLOOKUP(VLOOKUP($B563, BTS!$E$2:$F$60, 2, FALSE), Transpose_Avg_q2er_youth!$O$1:$AA$52, 2,FALSE )</f>
        <v>0.23595250000000004</v>
      </c>
      <c r="E563" s="29">
        <f>VLOOKUP(VLOOKUP($B563, BTS!$E$2:$F$60, 2, FALSE), Transpose_Avg_q2er_youth!$O$1:$AA$52, 3,FALSE )</f>
        <v>0.19579625000000009</v>
      </c>
      <c r="F563" s="29">
        <f>VLOOKUP(VLOOKUP($B563, BTS!$E$2:$F$60, 2, FALSE), Transpose_Avg_q2er_youth!$O$1:$AA$52, 4,FALSE )</f>
        <v>0.22232925000000023</v>
      </c>
      <c r="G563" s="29">
        <f>VLOOKUP(VLOOKUP($B563, BTS!$E$2:$F$60, 2, FALSE), Transpose_Avg_q2er_youth!$O$1:$AA$52, 5,FALSE )</f>
        <v>0.24402474999999993</v>
      </c>
      <c r="H563" s="29">
        <f>VLOOKUP(VLOOKUP($B563, BTS!$E$2:$F$60, 2, FALSE), Transpose_Avg_q2er_youth!$O$1:$AA$52, 6,FALSE )</f>
        <v>0.18878949999999997</v>
      </c>
      <c r="I563" s="29">
        <f>VLOOKUP(VLOOKUP($B563, BTS!$E$2:$F$60, 2, FALSE), Transpose_Avg_q2er_youth!$O$1:$AA$52, 7,FALSE )</f>
        <v>0.29433574999999995</v>
      </c>
      <c r="J563" s="29">
        <f>VLOOKUP(VLOOKUP($B563, BTS!$E$2:$F$60, 2, FALSE), Transpose_Avg_q2er_youth!$O$1:$AA$52, 8,FALSE )</f>
        <v>0.26590900000000001</v>
      </c>
      <c r="K563" s="29">
        <f>VLOOKUP(VLOOKUP($B563, BTS!$E$2:$F$60, 2, FALSE), Transpose_Avg_q2er_youth!$O$1:$AA$52, 9,FALSE )</f>
        <v>0.27629000000000004</v>
      </c>
      <c r="L563" s="29">
        <f>VLOOKUP(VLOOKUP($B563, BTS!$E$2:$F$60, 2, FALSE), Transpose_Avg_q2er_youth!$O$1:$AA$52, 10,FALSE )</f>
        <v>0.18452399999999994</v>
      </c>
      <c r="M563" s="29">
        <f>VLOOKUP(VLOOKUP($B563, BTS!$E$2:$F$60, 2, FALSE), Transpose_Avg_q2er_youth!$O$1:$AA$52, 11,FALSE )</f>
        <v>0.20632950000000005</v>
      </c>
      <c r="N563" s="29">
        <f>VLOOKUP(VLOOKUP($B563, BTS!$E$2:$F$60, 2, FALSE), Transpose_Avg_q2er_youth!$O$1:$AA$52, 12,FALSE )</f>
        <v>0.22283425000000021</v>
      </c>
      <c r="O563" s="111">
        <f>VLOOKUP(VLOOKUP($B563, BTS!$E$2:$F$60, 2, FALSE), Transpose_Avg_q2er_youth!$O$1:$AA$52, 13,FALSE )</f>
        <v>0.24009849999999999</v>
      </c>
      <c r="Q563" s="247"/>
      <c r="R563" s="247"/>
    </row>
    <row r="564" spans="1:18" ht="15.75" hidden="1" outlineLevel="1" thickBot="1" x14ac:dyDescent="0.3">
      <c r="A564" s="27"/>
      <c r="B564" s="30" t="s">
        <v>157</v>
      </c>
      <c r="C564" s="28">
        <f>VLOOKUP(VLOOKUP($B564,VName,2,FALSE), Regression_q2er_youth!$U$7:$AC$57, 2,FALSE)</f>
        <v>-4.13</v>
      </c>
      <c r="D564" s="29">
        <f>VLOOKUP(VLOOKUP($B564, BTS!$E$2:$F$60, 2, FALSE), Transpose_Avg_q2er_youth!$O$1:$AA$52, 2,FALSE )</f>
        <v>0.12294824999999994</v>
      </c>
      <c r="E564" s="29">
        <f>VLOOKUP(VLOOKUP($B564, BTS!$E$2:$F$60, 2, FALSE), Transpose_Avg_q2er_youth!$O$1:$AA$52, 3,FALSE )</f>
        <v>7.6884499999999981E-2</v>
      </c>
      <c r="F564" s="29">
        <f>VLOOKUP(VLOOKUP($B564, BTS!$E$2:$F$60, 2, FALSE), Transpose_Avg_q2er_youth!$O$1:$AA$52, 4,FALSE )</f>
        <v>9.0760500000000008E-2</v>
      </c>
      <c r="G564" s="29">
        <f>VLOOKUP(VLOOKUP($B564, BTS!$E$2:$F$60, 2, FALSE), Transpose_Avg_q2er_youth!$O$1:$AA$52, 5,FALSE )</f>
        <v>0.10186499999999998</v>
      </c>
      <c r="H564" s="29">
        <f>VLOOKUP(VLOOKUP($B564, BTS!$E$2:$F$60, 2, FALSE), Transpose_Avg_q2er_youth!$O$1:$AA$52, 6,FALSE )</f>
        <v>0.11515925000000003</v>
      </c>
      <c r="I564" s="29">
        <f>VLOOKUP(VLOOKUP($B564, BTS!$E$2:$F$60, 2, FALSE), Transpose_Avg_q2er_youth!$O$1:$AA$52, 7,FALSE )</f>
        <v>0.10348750000000001</v>
      </c>
      <c r="J564" s="29">
        <f>VLOOKUP(VLOOKUP($B564, BTS!$E$2:$F$60, 2, FALSE), Transpose_Avg_q2er_youth!$O$1:$AA$52, 8,FALSE )</f>
        <v>0.10872375000000001</v>
      </c>
      <c r="K564" s="29">
        <f>VLOOKUP(VLOOKUP($B564, BTS!$E$2:$F$60, 2, FALSE), Transpose_Avg_q2er_youth!$O$1:$AA$52, 9,FALSE )</f>
        <v>0.12094300000000002</v>
      </c>
      <c r="L564" s="29">
        <f>VLOOKUP(VLOOKUP($B564, BTS!$E$2:$F$60, 2, FALSE), Transpose_Avg_q2er_youth!$O$1:$AA$52, 10,FALSE )</f>
        <v>9.7739750000000014E-2</v>
      </c>
      <c r="M564" s="29">
        <f>VLOOKUP(VLOOKUP($B564, BTS!$E$2:$F$60, 2, FALSE), Transpose_Avg_q2er_youth!$O$1:$AA$52, 11,FALSE )</f>
        <v>0.11453200000000001</v>
      </c>
      <c r="N564" s="29">
        <f>VLOOKUP(VLOOKUP($B564, BTS!$E$2:$F$60, 2, FALSE), Transpose_Avg_q2er_youth!$O$1:$AA$52, 12,FALSE )</f>
        <v>9.3685499999999977E-2</v>
      </c>
      <c r="O564" s="111">
        <f>VLOOKUP(VLOOKUP($B564, BTS!$E$2:$F$60, 2, FALSE), Transpose_Avg_q2er_youth!$O$1:$AA$52, 13,FALSE )</f>
        <v>8.6782000000000054E-2</v>
      </c>
      <c r="Q564" s="247"/>
      <c r="R564" s="247"/>
    </row>
    <row r="565" spans="1:18" ht="15.75" hidden="1" outlineLevel="1" thickBot="1" x14ac:dyDescent="0.3">
      <c r="A565" s="27"/>
      <c r="B565" s="30" t="s">
        <v>158</v>
      </c>
      <c r="C565" s="28">
        <f>VLOOKUP(VLOOKUP($B565,VName,2,FALSE), Regression_q2er_youth!$U$7:$AC$57, 2,FALSE)</f>
        <v>-3.8319999999999999</v>
      </c>
      <c r="D565" s="29">
        <f>VLOOKUP(VLOOKUP($B565, BTS!$E$2:$F$60, 2, FALSE), Transpose_Avg_q2er_youth!$O$1:$AA$52, 2,FALSE )</f>
        <v>3.6641500000000056E-2</v>
      </c>
      <c r="E565" s="29">
        <f>VLOOKUP(VLOOKUP($B565, BTS!$E$2:$F$60, 2, FALSE), Transpose_Avg_q2er_youth!$O$1:$AA$52, 3,FALSE )</f>
        <v>2.5327000000000009E-2</v>
      </c>
      <c r="F565" s="29">
        <f>VLOOKUP(VLOOKUP($B565, BTS!$E$2:$F$60, 2, FALSE), Transpose_Avg_q2er_youth!$O$1:$AA$52, 4,FALSE )</f>
        <v>2.9903250000000017E-2</v>
      </c>
      <c r="G565" s="29">
        <f>VLOOKUP(VLOOKUP($B565, BTS!$E$2:$F$60, 2, FALSE), Transpose_Avg_q2er_youth!$O$1:$AA$52, 5,FALSE )</f>
        <v>2.6560250000000014E-2</v>
      </c>
      <c r="H565" s="29">
        <f>VLOOKUP(VLOOKUP($B565, BTS!$E$2:$F$60, 2, FALSE), Transpose_Avg_q2er_youth!$O$1:$AA$52, 6,FALSE )</f>
        <v>2.7110000000000009E-2</v>
      </c>
      <c r="I565" s="29">
        <f>VLOOKUP(VLOOKUP($B565, BTS!$E$2:$F$60, 2, FALSE), Transpose_Avg_q2er_youth!$O$1:$AA$52, 7,FALSE )</f>
        <v>2.68405E-2</v>
      </c>
      <c r="J565" s="29">
        <f>VLOOKUP(VLOOKUP($B565, BTS!$E$2:$F$60, 2, FALSE), Transpose_Avg_q2er_youth!$O$1:$AA$52, 8,FALSE )</f>
        <v>2.7014499999999997E-2</v>
      </c>
      <c r="K565" s="29">
        <f>VLOOKUP(VLOOKUP($B565, BTS!$E$2:$F$60, 2, FALSE), Transpose_Avg_q2er_youth!$O$1:$AA$52, 9,FALSE )</f>
        <v>2.4616249999999996E-2</v>
      </c>
      <c r="L565" s="29">
        <f>VLOOKUP(VLOOKUP($B565, BTS!$E$2:$F$60, 2, FALSE), Transpose_Avg_q2er_youth!$O$1:$AA$52, 10,FALSE )</f>
        <v>2.00345E-2</v>
      </c>
      <c r="M565" s="29">
        <f>VLOOKUP(VLOOKUP($B565, BTS!$E$2:$F$60, 2, FALSE), Transpose_Avg_q2er_youth!$O$1:$AA$52, 11,FALSE )</f>
        <v>2.2960999999999999E-2</v>
      </c>
      <c r="N565" s="29">
        <f>VLOOKUP(VLOOKUP($B565, BTS!$E$2:$F$60, 2, FALSE), Transpose_Avg_q2er_youth!$O$1:$AA$52, 12,FALSE )</f>
        <v>2.8483749999999995E-2</v>
      </c>
      <c r="O565" s="111">
        <f>VLOOKUP(VLOOKUP($B565, BTS!$E$2:$F$60, 2, FALSE), Transpose_Avg_q2er_youth!$O$1:$AA$52, 13,FALSE )</f>
        <v>3.1417750000000001E-2</v>
      </c>
      <c r="Q565" s="247"/>
      <c r="R565" s="247"/>
    </row>
    <row r="566" spans="1:18" ht="15.75" hidden="1" outlineLevel="1" thickBot="1" x14ac:dyDescent="0.3">
      <c r="A566" s="27"/>
      <c r="B566" s="56" t="s">
        <v>159</v>
      </c>
      <c r="C566" s="28">
        <f>VLOOKUP(VLOOKUP($B566,VName,2,FALSE), Regression_q2er_youth!$U$7:$AC$57, 2,FALSE)</f>
        <v>-5.7080000000000002</v>
      </c>
      <c r="D566" s="29">
        <f>VLOOKUP(VLOOKUP($B566, BTS!$E$2:$F$60, 2, FALSE), Transpose_Avg_q2er_youth!$O$1:$AA$52, 2,FALSE )</f>
        <v>0.21497625000000023</v>
      </c>
      <c r="E566" s="29">
        <f>VLOOKUP(VLOOKUP($B566, BTS!$E$2:$F$60, 2, FALSE), Transpose_Avg_q2er_youth!$O$1:$AA$52, 3,FALSE )</f>
        <v>0.16664174999999989</v>
      </c>
      <c r="F566" s="29">
        <f>VLOOKUP(VLOOKUP($B566, BTS!$E$2:$F$60, 2, FALSE), Transpose_Avg_q2er_youth!$O$1:$AA$52, 4,FALSE )</f>
        <v>0.20148725000000012</v>
      </c>
      <c r="G566" s="29">
        <f>VLOOKUP(VLOOKUP($B566, BTS!$E$2:$F$60, 2, FALSE), Transpose_Avg_q2er_youth!$O$1:$AA$52, 5,FALSE )</f>
        <v>0.16848974999999999</v>
      </c>
      <c r="H566" s="29">
        <f>VLOOKUP(VLOOKUP($B566, BTS!$E$2:$F$60, 2, FALSE), Transpose_Avg_q2er_youth!$O$1:$AA$52, 6,FALSE )</f>
        <v>0.27588075000000012</v>
      </c>
      <c r="I566" s="29">
        <f>VLOOKUP(VLOOKUP($B566, BTS!$E$2:$F$60, 2, FALSE), Transpose_Avg_q2er_youth!$O$1:$AA$52, 7,FALSE )</f>
        <v>0.18626974999999998</v>
      </c>
      <c r="J566" s="29">
        <f>VLOOKUP(VLOOKUP($B566, BTS!$E$2:$F$60, 2, FALSE), Transpose_Avg_q2er_youth!$O$1:$AA$52, 8,FALSE )</f>
        <v>0.21159749999999999</v>
      </c>
      <c r="K566" s="29">
        <f>VLOOKUP(VLOOKUP($B566, BTS!$E$2:$F$60, 2, FALSE), Transpose_Avg_q2er_youth!$O$1:$AA$52, 9,FALSE )</f>
        <v>0.15533150000000001</v>
      </c>
      <c r="L566" s="29">
        <f>VLOOKUP(VLOOKUP($B566, BTS!$E$2:$F$60, 2, FALSE), Transpose_Avg_q2er_youth!$O$1:$AA$52, 10,FALSE )</f>
        <v>0.195521</v>
      </c>
      <c r="M566" s="29">
        <f>VLOOKUP(VLOOKUP($B566, BTS!$E$2:$F$60, 2, FALSE), Transpose_Avg_q2er_youth!$O$1:$AA$52, 11,FALSE )</f>
        <v>0.25243950000000004</v>
      </c>
      <c r="N566" s="29">
        <f>VLOOKUP(VLOOKUP($B566, BTS!$E$2:$F$60, 2, FALSE), Transpose_Avg_q2er_youth!$O$1:$AA$52, 12,FALSE )</f>
        <v>0.20345100000000005</v>
      </c>
      <c r="O566" s="111">
        <f>VLOOKUP(VLOOKUP($B566, BTS!$E$2:$F$60, 2, FALSE), Transpose_Avg_q2er_youth!$O$1:$AA$52, 13,FALSE )</f>
        <v>0.19645875000000002</v>
      </c>
      <c r="Q566" s="247"/>
      <c r="R566" s="247"/>
    </row>
    <row r="567" spans="1:18" ht="15.75" hidden="1" outlineLevel="1" thickBot="1" x14ac:dyDescent="0.3">
      <c r="B567" s="33" t="s">
        <v>160</v>
      </c>
      <c r="C567" s="28">
        <f>VLOOKUP(VLOOKUP($B567,VName,2,FALSE), Regression_q2er_youth!$U$7:$AC$57, 2,FALSE)</f>
        <v>-9.9339999999999993</v>
      </c>
      <c r="D567" s="29">
        <f>VLOOKUP(VLOOKUP($B567, BTS!$E$2:$F$60, 2, FALSE), Transpose_Avg_q2er_youth!$O$1:$AA$52, 2,FALSE )</f>
        <v>4.5896750000000035E-2</v>
      </c>
      <c r="E567" s="29">
        <f>VLOOKUP(VLOOKUP($B567, BTS!$E$2:$F$60, 2, FALSE), Transpose_Avg_q2er_youth!$O$1:$AA$52, 3,FALSE )</f>
        <v>2.7173749999999993E-2</v>
      </c>
      <c r="F567" s="29">
        <f>VLOOKUP(VLOOKUP($B567, BTS!$E$2:$F$60, 2, FALSE), Transpose_Avg_q2er_youth!$O$1:$AA$52, 4,FALSE )</f>
        <v>3.232575E-2</v>
      </c>
      <c r="G567" s="29">
        <f>VLOOKUP(VLOOKUP($B567, BTS!$E$2:$F$60, 2, FALSE), Transpose_Avg_q2er_youth!$O$1:$AA$52, 5,FALSE )</f>
        <v>4.5902000000000012E-2</v>
      </c>
      <c r="H567" s="29">
        <f>VLOOKUP(VLOOKUP($B567, BTS!$E$2:$F$60, 2, FALSE), Transpose_Avg_q2er_youth!$O$1:$AA$52, 6,FALSE )</f>
        <v>3.7004749999999982E-2</v>
      </c>
      <c r="I567" s="29">
        <f>VLOOKUP(VLOOKUP($B567, BTS!$E$2:$F$60, 2, FALSE), Transpose_Avg_q2er_youth!$O$1:$AA$52, 7,FALSE )</f>
        <v>4.5050749999999994E-2</v>
      </c>
      <c r="J567" s="29">
        <f>VLOOKUP(VLOOKUP($B567, BTS!$E$2:$F$60, 2, FALSE), Transpose_Avg_q2er_youth!$O$1:$AA$52, 8,FALSE )</f>
        <v>7.1928250000000013E-2</v>
      </c>
      <c r="K567" s="29">
        <f>VLOOKUP(VLOOKUP($B567, BTS!$E$2:$F$60, 2, FALSE), Transpose_Avg_q2er_youth!$O$1:$AA$52, 9,FALSE )</f>
        <v>7.8667249999999994E-2</v>
      </c>
      <c r="L567" s="29">
        <f>VLOOKUP(VLOOKUP($B567, BTS!$E$2:$F$60, 2, FALSE), Transpose_Avg_q2er_youth!$O$1:$AA$52, 10,FALSE )</f>
        <v>4.1590250000000002E-2</v>
      </c>
      <c r="M567" s="29">
        <f>VLOOKUP(VLOOKUP($B567, BTS!$E$2:$F$60, 2, FALSE), Transpose_Avg_q2er_youth!$O$1:$AA$52, 11,FALSE )</f>
        <v>4.7931499999999988E-2</v>
      </c>
      <c r="N567" s="29">
        <f>VLOOKUP(VLOOKUP($B567, BTS!$E$2:$F$60, 2, FALSE), Transpose_Avg_q2er_youth!$O$1:$AA$52, 12,FALSE )</f>
        <v>3.4601250000000014E-2</v>
      </c>
      <c r="O567" s="111">
        <f>VLOOKUP(VLOOKUP($B567, BTS!$E$2:$F$60, 2, FALSE), Transpose_Avg_q2er_youth!$O$1:$AA$52, 13,FALSE )</f>
        <v>4.8542000000000016E-2</v>
      </c>
      <c r="Q567" s="247"/>
      <c r="R567" s="247"/>
    </row>
    <row r="568" spans="1:18" ht="15.75" hidden="1" outlineLevel="1" thickBot="1" x14ac:dyDescent="0.3">
      <c r="A568" s="27"/>
      <c r="B568" s="57" t="s">
        <v>161</v>
      </c>
      <c r="C568" s="28">
        <f>VLOOKUP(VLOOKUP($B568,VName,2,FALSE), Regression_q2er_youth!$U$7:$AC$57, 2,FALSE)</f>
        <v>0.22800000000000001</v>
      </c>
      <c r="D568" s="29">
        <f>VLOOKUP(VLOOKUP($B568, BTS!$E$2:$F$60, 2, FALSE), Transpose_Avg_q2er_youth!$O$1:$AA$52, 2,FALSE )</f>
        <v>4.0787999999999991E-2</v>
      </c>
      <c r="E568" s="29">
        <f>VLOOKUP(VLOOKUP($B568, BTS!$E$2:$F$60, 2, FALSE), Transpose_Avg_q2er_youth!$O$1:$AA$52, 3,FALSE )</f>
        <v>2.397525000000001E-2</v>
      </c>
      <c r="F568" s="29">
        <f>VLOOKUP(VLOOKUP($B568, BTS!$E$2:$F$60, 2, FALSE), Transpose_Avg_q2er_youth!$O$1:$AA$52, 4,FALSE )</f>
        <v>2.4870250000000003E-2</v>
      </c>
      <c r="G568" s="29">
        <f>VLOOKUP(VLOOKUP($B568, BTS!$E$2:$F$60, 2, FALSE), Transpose_Avg_q2er_youth!$O$1:$AA$52, 5,FALSE )</f>
        <v>2.8243999999999977E-2</v>
      </c>
      <c r="H568" s="29">
        <f>VLOOKUP(VLOOKUP($B568, BTS!$E$2:$F$60, 2, FALSE), Transpose_Avg_q2er_youth!$O$1:$AA$52, 6,FALSE )</f>
        <v>2.0572500000000014E-2</v>
      </c>
      <c r="I568" s="29">
        <f>VLOOKUP(VLOOKUP($B568, BTS!$E$2:$F$60, 2, FALSE), Transpose_Avg_q2er_youth!$O$1:$AA$52, 7,FALSE )</f>
        <v>2.8243500000000001E-2</v>
      </c>
      <c r="J568" s="29">
        <f>VLOOKUP(VLOOKUP($B568, BTS!$E$2:$F$60, 2, FALSE), Transpose_Avg_q2er_youth!$O$1:$AA$52, 8,FALSE )</f>
        <v>3.0257750000000003E-2</v>
      </c>
      <c r="K568" s="29">
        <f>VLOOKUP(VLOOKUP($B568, BTS!$E$2:$F$60, 2, FALSE), Transpose_Avg_q2er_youth!$O$1:$AA$52, 9,FALSE )</f>
        <v>2.4804500000000004E-2</v>
      </c>
      <c r="L568" s="29">
        <f>VLOOKUP(VLOOKUP($B568, BTS!$E$2:$F$60, 2, FALSE), Transpose_Avg_q2er_youth!$O$1:$AA$52, 10,FALSE )</f>
        <v>2.306625E-2</v>
      </c>
      <c r="M568" s="29">
        <f>VLOOKUP(VLOOKUP($B568, BTS!$E$2:$F$60, 2, FALSE), Transpose_Avg_q2er_youth!$O$1:$AA$52, 11,FALSE )</f>
        <v>2.3842499999999996E-2</v>
      </c>
      <c r="N568" s="29">
        <f>VLOOKUP(VLOOKUP($B568, BTS!$E$2:$F$60, 2, FALSE), Transpose_Avg_q2er_youth!$O$1:$AA$52, 12,FALSE )</f>
        <v>2.428725E-2</v>
      </c>
      <c r="O568" s="111">
        <f>VLOOKUP(VLOOKUP($B568, BTS!$E$2:$F$60, 2, FALSE), Transpose_Avg_q2er_youth!$O$1:$AA$52, 13,FALSE )</f>
        <v>3.1959750000000002E-2</v>
      </c>
      <c r="Q568" s="247"/>
      <c r="R568" s="247"/>
    </row>
    <row r="569" spans="1:18" hidden="1" outlineLevel="1" x14ac:dyDescent="0.25">
      <c r="A569" s="27"/>
      <c r="B569" s="34" t="s">
        <v>163</v>
      </c>
      <c r="C569" s="35"/>
      <c r="D569" s="93" t="str">
        <f>VLOOKUP(INDEX(BTS!$A$3:$A$14, MATCH(D$11, BTS!$C$3:$C$14, 0), 1)&amp;".region", Regression_q2er_youth!$U$47:$AC$58, 2,FALSE )</f>
        <v>2.753</v>
      </c>
      <c r="E569" s="93">
        <f>VLOOKUP(INDEX(BTS!$A$3:$A$14, MATCH(E$11, BTS!$C$3:$C$14, 0), 1)&amp;".region", Regression_q2er_youth!$U$47:$AC$58, 2,FALSE )</f>
        <v>2.6604000000000001</v>
      </c>
      <c r="F569" s="93">
        <f>VLOOKUP(INDEX(BTS!$A$3:$A$14, MATCH(F$11, BTS!$C$3:$C$14, 0), 1)&amp;".region", Regression_q2er_youth!$U$47:$AC$58, 2,FALSE )</f>
        <v>2.4770000000000003</v>
      </c>
      <c r="G569" s="93">
        <f>VLOOKUP(INDEX(BTS!$A$3:$A$14, MATCH(G$11, BTS!$C$3:$C$14, 0), 1)&amp;".region", Regression_q2er_youth!$U$47:$AC$58, 2,FALSE )</f>
        <v>2.8494999999999999</v>
      </c>
      <c r="H569" s="93">
        <f>VLOOKUP(INDEX(BTS!$A$3:$A$14, MATCH(H$11, BTS!$C$3:$C$14, 0), 1)&amp;".region", Regression_q2er_youth!$U$47:$AC$58, 2,FALSE )</f>
        <v>2.1970000000000001</v>
      </c>
      <c r="I569" s="93">
        <f>VLOOKUP(INDEX(BTS!$A$3:$A$14, MATCH(I$11, BTS!$C$3:$C$14, 0), 1)&amp;".region", Regression_q2er_youth!$U$47:$AC$58, 2,FALSE )</f>
        <v>2.613</v>
      </c>
      <c r="J569" s="93">
        <f>VLOOKUP(INDEX(BTS!$A$3:$A$14, MATCH(J$11, BTS!$C$3:$C$14, 0), 1)&amp;".region", Regression_q2er_youth!$U$47:$AC$58, 2,FALSE )</f>
        <v>3.0330000000000004</v>
      </c>
      <c r="K569" s="93">
        <f>VLOOKUP(INDEX(BTS!$A$3:$A$14, MATCH(K$11, BTS!$C$3:$C$14, 0), 1)&amp;".region", Regression_q2er_youth!$U$47:$AC$58, 2,FALSE )</f>
        <v>2.8920000000000003</v>
      </c>
      <c r="L569" s="93">
        <f>VLOOKUP(INDEX(BTS!$A$3:$A$14, MATCH(L$11, BTS!$C$3:$C$14, 0), 1)&amp;".region", Regression_q2er_youth!$U$47:$AC$58, 2,FALSE )</f>
        <v>2.9930000000000003</v>
      </c>
      <c r="M569" s="93">
        <f>VLOOKUP(INDEX(BTS!$A$3:$A$14, MATCH(M$11, BTS!$C$3:$C$14, 0), 1)&amp;".region", Regression_q2er_youth!$U$47:$AC$58, 2,FALSE )</f>
        <v>2.7895000000000003</v>
      </c>
      <c r="N569" s="93">
        <f>VLOOKUP(INDEX(BTS!$A$3:$A$14, MATCH(N$11, BTS!$C$3:$C$14, 0), 1)&amp;".region", Regression_q2er_youth!$U$47:$AC$58, 2,FALSE )</f>
        <v>2.8172000000000001</v>
      </c>
      <c r="O569" s="93">
        <f>VLOOKUP(INDEX(BTS!$A$3:$A$14, MATCH(O$11, BTS!$C$3:$C$14, 0), 1)&amp;".region", Regression_q2er_youth!$U$47:$AC$58, 2,FALSE )</f>
        <v>1.9220000000000002</v>
      </c>
    </row>
    <row r="570" spans="1:18" ht="15.75" hidden="1" outlineLevel="1" thickBot="1" x14ac:dyDescent="0.3">
      <c r="A570" s="27"/>
      <c r="B570" s="36" t="s">
        <v>221</v>
      </c>
      <c r="C570" s="37"/>
      <c r="D570" s="38">
        <f>D569 - AVERAGE($D$569:$O$569)</f>
        <v>9.4490909090909181E-2</v>
      </c>
      <c r="E570" s="38">
        <f t="shared" ref="E570:O570" si="25">E569 - AVERAGE($D$569:$O$569)</f>
        <v>1.8909090909091653E-3</v>
      </c>
      <c r="F570" s="38">
        <f t="shared" si="25"/>
        <v>-0.18150909090909062</v>
      </c>
      <c r="G570" s="38">
        <f t="shared" si="25"/>
        <v>0.19099090909090899</v>
      </c>
      <c r="H570" s="38">
        <f t="shared" si="25"/>
        <v>-0.46150909090909087</v>
      </c>
      <c r="I570" s="38">
        <f t="shared" si="25"/>
        <v>-4.5509090909090943E-2</v>
      </c>
      <c r="J570" s="38">
        <f t="shared" si="25"/>
        <v>0.37449090909090943</v>
      </c>
      <c r="K570" s="38">
        <f t="shared" si="25"/>
        <v>0.23349090909090942</v>
      </c>
      <c r="L570" s="38">
        <f t="shared" si="25"/>
        <v>0.33449090909090939</v>
      </c>
      <c r="M570" s="38">
        <f t="shared" si="25"/>
        <v>0.13099090909090938</v>
      </c>
      <c r="N570" s="38">
        <f t="shared" si="25"/>
        <v>0.15869090909090922</v>
      </c>
      <c r="O570" s="38">
        <f t="shared" si="25"/>
        <v>-0.73650909090909078</v>
      </c>
    </row>
    <row r="571" spans="1:18" ht="19.5" collapsed="1" thickBot="1" x14ac:dyDescent="0.3">
      <c r="B571" s="225" t="s">
        <v>211</v>
      </c>
      <c r="C571" s="226"/>
      <c r="D571" s="227"/>
      <c r="E571" s="226"/>
      <c r="F571" s="226"/>
      <c r="G571" s="226"/>
      <c r="H571" s="226"/>
      <c r="I571" s="226"/>
      <c r="J571" s="226"/>
      <c r="K571" s="226"/>
      <c r="L571" s="226"/>
      <c r="M571" s="226"/>
      <c r="N571" s="226"/>
      <c r="O571" s="228"/>
    </row>
    <row r="572" spans="1:18" ht="15.75" thickBot="1" x14ac:dyDescent="0.3"/>
    <row r="573" spans="1:18" ht="19.5" hidden="1" outlineLevel="1" thickBot="1" x14ac:dyDescent="0.3">
      <c r="A573" t="s">
        <v>222</v>
      </c>
      <c r="B573" s="225" t="s">
        <v>213</v>
      </c>
      <c r="C573" s="226"/>
      <c r="D573" s="227"/>
      <c r="E573" s="226"/>
      <c r="F573" s="226"/>
      <c r="G573" s="226"/>
      <c r="H573" s="226"/>
      <c r="I573" s="226"/>
      <c r="J573" s="226"/>
      <c r="K573" s="226"/>
      <c r="L573" s="226"/>
      <c r="M573" s="226"/>
      <c r="N573" s="226"/>
      <c r="O573" s="228"/>
    </row>
    <row r="574" spans="1:18" hidden="1" outlineLevel="1" x14ac:dyDescent="0.25">
      <c r="A574" t="s">
        <v>42</v>
      </c>
      <c r="B574" s="229" t="s">
        <v>219</v>
      </c>
      <c r="C574" s="230"/>
      <c r="D574" s="231">
        <v>2022</v>
      </c>
      <c r="E574" s="231">
        <v>2022</v>
      </c>
      <c r="F574" s="231">
        <v>2022</v>
      </c>
      <c r="G574" s="231">
        <v>2022</v>
      </c>
      <c r="H574" s="231">
        <v>2022</v>
      </c>
      <c r="I574" s="231">
        <v>2022</v>
      </c>
      <c r="J574" s="231">
        <v>2022</v>
      </c>
      <c r="K574" s="231">
        <v>2022</v>
      </c>
      <c r="L574" s="231">
        <v>2022</v>
      </c>
      <c r="M574" s="231">
        <v>2022</v>
      </c>
      <c r="N574" s="231">
        <v>2022</v>
      </c>
      <c r="O574" s="232">
        <v>2022</v>
      </c>
    </row>
    <row r="575" spans="1:18" hidden="1" outlineLevel="1" x14ac:dyDescent="0.25">
      <c r="B575" s="233" t="s">
        <v>220</v>
      </c>
      <c r="C575" s="234" t="s">
        <v>118</v>
      </c>
      <c r="D575" s="234" t="s">
        <v>87</v>
      </c>
      <c r="E575" s="234" t="s">
        <v>168</v>
      </c>
      <c r="F575" s="234" t="s">
        <v>77</v>
      </c>
      <c r="G575" s="234" t="s">
        <v>169</v>
      </c>
      <c r="H575" s="234" t="s">
        <v>170</v>
      </c>
      <c r="I575" s="234" t="s">
        <v>171</v>
      </c>
      <c r="J575" s="234" t="s">
        <v>172</v>
      </c>
      <c r="K575" s="234" t="s">
        <v>173</v>
      </c>
      <c r="L575" s="234" t="s">
        <v>174</v>
      </c>
      <c r="M575" s="234" t="s">
        <v>175</v>
      </c>
      <c r="N575" s="234" t="s">
        <v>176</v>
      </c>
      <c r="O575" s="234" t="s">
        <v>177</v>
      </c>
    </row>
    <row r="576" spans="1:18" hidden="1" outlineLevel="1" x14ac:dyDescent="0.25">
      <c r="A576" s="27"/>
      <c r="B576" s="55" t="s">
        <v>119</v>
      </c>
      <c r="C576" s="28">
        <f>VLOOKUP(VLOOKUP($B576,VName,2,FALSE), Regression_q4er_youth!$U$7:$AC$57, 2,FALSE)</f>
        <v>-6.13E-2</v>
      </c>
      <c r="D576" s="29">
        <f>VLOOKUP(VLOOKUP($B576, BTS!$E$2:$F$60, 2, FALSE), Transpose_Avg_q4er_youth!$O$1:$AA$52, 2,FALSE )</f>
        <v>0.47873332752087072</v>
      </c>
      <c r="E576" s="29">
        <f>VLOOKUP(VLOOKUP($B576, BTS!$E$2:$F$60, 2, FALSE), Transpose_Avg_q4er_youth!$O$1:$AA$52, 3,FALSE )</f>
        <v>0.60086254628508151</v>
      </c>
      <c r="F576" s="29">
        <f>VLOOKUP(VLOOKUP($B576, BTS!$E$2:$F$60, 2, FALSE), Transpose_Avg_q4er_youth!$O$1:$AA$52, 4,FALSE )</f>
        <v>0.47630914407230196</v>
      </c>
      <c r="G576" s="29">
        <f>VLOOKUP(VLOOKUP($B576, BTS!$E$2:$F$60, 2, FALSE), Transpose_Avg_q4er_youth!$O$1:$AA$52, 5,FALSE )</f>
        <v>0.5280082931176906</v>
      </c>
      <c r="H576" s="29">
        <f>VLOOKUP(VLOOKUP($B576, BTS!$E$2:$F$60, 2, FALSE), Transpose_Avg_q4er_youth!$O$1:$AA$52, 6,FALSE )</f>
        <v>0.53477093500978845</v>
      </c>
      <c r="I576" s="29">
        <f>VLOOKUP(VLOOKUP($B576, BTS!$E$2:$F$60, 2, FALSE), Transpose_Avg_q4er_youth!$O$1:$AA$52, 7,FALSE )</f>
        <v>0.40227723665223669</v>
      </c>
      <c r="J576" s="29">
        <f>VLOOKUP(VLOOKUP($B576, BTS!$E$2:$F$60, 2, FALSE), Transpose_Avg_q4er_youth!$O$1:$AA$52, 8,FALSE )</f>
        <v>0.59457209457209459</v>
      </c>
      <c r="K576" s="29">
        <f>VLOOKUP(VLOOKUP($B576, BTS!$E$2:$F$60, 2, FALSE), Transpose_Avg_q4er_youth!$O$1:$AA$52, 9,FALSE )</f>
        <v>0.40833333333333333</v>
      </c>
      <c r="L576" s="29">
        <f>VLOOKUP(VLOOKUP($B576, BTS!$E$2:$F$60, 2, FALSE), Transpose_Avg_q4er_youth!$O$1:$AA$52, 10,FALSE )</f>
        <v>0.66712454212454209</v>
      </c>
      <c r="M576" s="29">
        <f>VLOOKUP(VLOOKUP($B576, BTS!$E$2:$F$60, 2, FALSE), Transpose_Avg_q4er_youth!$O$1:$AA$52, 11,FALSE )</f>
        <v>0.27708333333333335</v>
      </c>
      <c r="N576" s="29">
        <f>VLOOKUP(VLOOKUP($B576, BTS!$E$2:$F$60, 2, FALSE), Transpose_Avg_q4er_youth!$O$1:$AA$52, 12,FALSE )</f>
        <v>0.51708159411647781</v>
      </c>
      <c r="O576" s="111">
        <f>VLOOKUP(VLOOKUP($B576, BTS!$E$2:$F$60, 2, FALSE), Transpose_Avg_q4er_youth!$O$1:$AA$52, 13,FALSE )</f>
        <v>0.45810747799731888</v>
      </c>
    </row>
    <row r="577" spans="1:15" ht="15.75" hidden="1" outlineLevel="1" thickBot="1" x14ac:dyDescent="0.3">
      <c r="A577" s="27"/>
      <c r="B577" s="246" t="s">
        <v>194</v>
      </c>
      <c r="C577" s="28">
        <f>VLOOKUP(VLOOKUP($B577,VName,2,FALSE), Regression_q4er_youth!$U$7:$AC$57, 2,FALSE)</f>
        <v>0.39600000000000002</v>
      </c>
      <c r="D577" s="29">
        <f>VLOOKUP(VLOOKUP($B577, BTS!$E$2:$F$60, 2, FALSE), Transpose_Avg_q4er_youth!$O$1:$AA$52, 2,FALSE )</f>
        <v>0.50299808091630616</v>
      </c>
      <c r="E577" s="29">
        <f>VLOOKUP(VLOOKUP($B577, BTS!$E$2:$F$60, 2, FALSE), Transpose_Avg_q4er_youth!$O$1:$AA$52, 3,FALSE )</f>
        <v>0.63802119380904587</v>
      </c>
      <c r="F577" s="29">
        <f>VLOOKUP(VLOOKUP($B577, BTS!$E$2:$F$60, 2, FALSE), Transpose_Avg_q4er_youth!$O$1:$AA$52, 4,FALSE )</f>
        <v>0.85686912989544572</v>
      </c>
      <c r="G577" s="29">
        <f>VLOOKUP(VLOOKUP($B577, BTS!$E$2:$F$60, 2, FALSE), Transpose_Avg_q4er_youth!$O$1:$AA$52, 5,FALSE )</f>
        <v>0.599422307725751</v>
      </c>
      <c r="H577" s="29">
        <f>VLOOKUP(VLOOKUP($B577, BTS!$E$2:$F$60, 2, FALSE), Transpose_Avg_q4er_youth!$O$1:$AA$52, 6,FALSE )</f>
        <v>0.60608645600683819</v>
      </c>
      <c r="I577" s="29">
        <f>VLOOKUP(VLOOKUP($B577, BTS!$E$2:$F$60, 2, FALSE), Transpose_Avg_q4er_youth!$O$1:$AA$52, 7,FALSE )</f>
        <v>0.56122384559884564</v>
      </c>
      <c r="J577" s="29">
        <f>VLOOKUP(VLOOKUP($B577, BTS!$E$2:$F$60, 2, FALSE), Transpose_Avg_q4er_youth!$O$1:$AA$52, 8,FALSE )</f>
        <v>0.74833499833499828</v>
      </c>
      <c r="K577" s="29">
        <f>VLOOKUP(VLOOKUP($B577, BTS!$E$2:$F$60, 2, FALSE), Transpose_Avg_q4er_youth!$O$1:$AA$52, 9,FALSE )</f>
        <v>0.53750000000000009</v>
      </c>
      <c r="L577" s="29">
        <f>VLOOKUP(VLOOKUP($B577, BTS!$E$2:$F$60, 2, FALSE), Transpose_Avg_q4er_youth!$O$1:$AA$52, 10,FALSE )</f>
        <v>0.81456043956043955</v>
      </c>
      <c r="M577" s="29">
        <f>VLOOKUP(VLOOKUP($B577, BTS!$E$2:$F$60, 2, FALSE), Transpose_Avg_q4er_youth!$O$1:$AA$52, 11,FALSE )</f>
        <v>0.125</v>
      </c>
      <c r="N577" s="29">
        <f>VLOOKUP(VLOOKUP($B577, BTS!$E$2:$F$60, 2, FALSE), Transpose_Avg_q4er_youth!$O$1:$AA$52, 12,FALSE )</f>
        <v>0.74361458954482218</v>
      </c>
      <c r="O577" s="111">
        <f>VLOOKUP(VLOOKUP($B577, BTS!$E$2:$F$60, 2, FALSE), Transpose_Avg_q4er_youth!$O$1:$AA$52, 13,FALSE )</f>
        <v>0.52108195634434917</v>
      </c>
    </row>
    <row r="578" spans="1:15" ht="15.75" hidden="1" outlineLevel="1" thickBot="1" x14ac:dyDescent="0.3">
      <c r="A578" s="27"/>
      <c r="B578" s="31" t="s">
        <v>120</v>
      </c>
      <c r="C578" s="28">
        <f>VLOOKUP(VLOOKUP($B578,VName,2,FALSE), Regression_q4er_youth!$U$7:$AC$57, 2,FALSE)</f>
        <v>0.46400000000000002</v>
      </c>
      <c r="D578" s="29">
        <f>VLOOKUP(VLOOKUP($B578, BTS!$E$2:$F$60, 2, FALSE), Transpose_Avg_q4er_youth!$O$1:$AA$52, 2,FALSE )</f>
        <v>0.49290287133691268</v>
      </c>
      <c r="E578" s="29">
        <f>VLOOKUP(VLOOKUP($B578, BTS!$E$2:$F$60, 2, FALSE), Transpose_Avg_q4er_youth!$O$1:$AA$52, 3,FALSE )</f>
        <v>0.35101529786829083</v>
      </c>
      <c r="F578" s="29">
        <f>VLOOKUP(VLOOKUP($B578, BTS!$E$2:$F$60, 2, FALSE), Transpose_Avg_q4er_youth!$O$1:$AA$52, 4,FALSE )</f>
        <v>0.1431308701045543</v>
      </c>
      <c r="G578" s="29">
        <f>VLOOKUP(VLOOKUP($B578, BTS!$E$2:$F$60, 2, FALSE), Transpose_Avg_q4er_youth!$O$1:$AA$52, 5,FALSE )</f>
        <v>0.40057769227424894</v>
      </c>
      <c r="H578" s="29">
        <f>VLOOKUP(VLOOKUP($B578, BTS!$E$2:$F$60, 2, FALSE), Transpose_Avg_q4er_youth!$O$1:$AA$52, 6,FALSE )</f>
        <v>0.39072883061736563</v>
      </c>
      <c r="I578" s="29">
        <f>VLOOKUP(VLOOKUP($B578, BTS!$E$2:$F$60, 2, FALSE), Transpose_Avg_q4er_youth!$O$1:$AA$52, 7,FALSE )</f>
        <v>0.43877615440115447</v>
      </c>
      <c r="J578" s="29">
        <f>VLOOKUP(VLOOKUP($B578, BTS!$E$2:$F$60, 2, FALSE), Transpose_Avg_q4er_youth!$O$1:$AA$52, 8,FALSE )</f>
        <v>0.25166500166500166</v>
      </c>
      <c r="K578" s="29">
        <f>VLOOKUP(VLOOKUP($B578, BTS!$E$2:$F$60, 2, FALSE), Transpose_Avg_q4er_youth!$O$1:$AA$52, 9,FALSE )</f>
        <v>0.46249999999999997</v>
      </c>
      <c r="L578" s="29">
        <f>VLOOKUP(VLOOKUP($B578, BTS!$E$2:$F$60, 2, FALSE), Transpose_Avg_q4er_youth!$O$1:$AA$52, 10,FALSE )</f>
        <v>0.18543956043956045</v>
      </c>
      <c r="M578" s="29">
        <f>VLOOKUP(VLOOKUP($B578, BTS!$E$2:$F$60, 2, FALSE), Transpose_Avg_q4er_youth!$O$1:$AA$52, 11,FALSE )</f>
        <v>0.875</v>
      </c>
      <c r="N578" s="29">
        <f>VLOOKUP(VLOOKUP($B578, BTS!$E$2:$F$60, 2, FALSE), Transpose_Avg_q4er_youth!$O$1:$AA$52, 12,FALSE )</f>
        <v>0.25638541045517793</v>
      </c>
      <c r="O578" s="111">
        <f>VLOOKUP(VLOOKUP($B578, BTS!$E$2:$F$60, 2, FALSE), Transpose_Avg_q4er_youth!$O$1:$AA$52, 13,FALSE )</f>
        <v>0.46576014891880857</v>
      </c>
    </row>
    <row r="579" spans="1:15" ht="15.75" hidden="1" outlineLevel="1" thickBot="1" x14ac:dyDescent="0.3">
      <c r="A579" s="27"/>
      <c r="B579" s="31" t="s">
        <v>125</v>
      </c>
      <c r="C579" s="28">
        <f>VLOOKUP(VLOOKUP($B579,VName,2,FALSE), Regression_q4er_youth!$U$7:$AC$57, 2,FALSE)</f>
        <v>0.25700000000000001</v>
      </c>
      <c r="D579" s="29">
        <f>VLOOKUP(VLOOKUP($B579, BTS!$E$2:$F$60, 2, FALSE), Transpose_Avg_q4er_youth!$O$1:$AA$52, 2,FALSE )</f>
        <v>0.31447356449632491</v>
      </c>
      <c r="E579" s="29">
        <f>VLOOKUP(VLOOKUP($B579, BTS!$E$2:$F$60, 2, FALSE), Transpose_Avg_q4er_youth!$O$1:$AA$52, 3,FALSE )</f>
        <v>0.17902566659168773</v>
      </c>
      <c r="F579" s="29">
        <f>VLOOKUP(VLOOKUP($B579, BTS!$E$2:$F$60, 2, FALSE), Transpose_Avg_q4er_youth!$O$1:$AA$52, 4,FALSE )</f>
        <v>0.23758417508417506</v>
      </c>
      <c r="G579" s="29">
        <f>VLOOKUP(VLOOKUP($B579, BTS!$E$2:$F$60, 2, FALSE), Transpose_Avg_q4er_youth!$O$1:$AA$52, 5,FALSE )</f>
        <v>0.17364326551019521</v>
      </c>
      <c r="H579" s="29">
        <f>VLOOKUP(VLOOKUP($B579, BTS!$E$2:$F$60, 2, FALSE), Transpose_Avg_q4er_youth!$O$1:$AA$52, 6,FALSE )</f>
        <v>0.11724467146441669</v>
      </c>
      <c r="I579" s="29">
        <f>VLOOKUP(VLOOKUP($B579, BTS!$E$2:$F$60, 2, FALSE), Transpose_Avg_q4er_youth!$O$1:$AA$52, 7,FALSE )</f>
        <v>0.12287608225108226</v>
      </c>
      <c r="J579" s="29">
        <f>VLOOKUP(VLOOKUP($B579, BTS!$E$2:$F$60, 2, FALSE), Transpose_Avg_q4er_youth!$O$1:$AA$52, 8,FALSE )</f>
        <v>4.9825174825174831E-2</v>
      </c>
      <c r="K579" s="29">
        <f>VLOOKUP(VLOOKUP($B579, BTS!$E$2:$F$60, 2, FALSE), Transpose_Avg_q4er_youth!$O$1:$AA$52, 9,FALSE )</f>
        <v>2.0833333333333332E-2</v>
      </c>
      <c r="L579" s="29">
        <f>VLOOKUP(VLOOKUP($B579, BTS!$E$2:$F$60, 2, FALSE), Transpose_Avg_q4er_youth!$O$1:$AA$52, 10,FALSE )</f>
        <v>0</v>
      </c>
      <c r="M579" s="29">
        <f>VLOOKUP(VLOOKUP($B579, BTS!$E$2:$F$60, 2, FALSE), Transpose_Avg_q4er_youth!$O$1:$AA$52, 11,FALSE )</f>
        <v>0.13958333333333334</v>
      </c>
      <c r="N579" s="29">
        <f>VLOOKUP(VLOOKUP($B579, BTS!$E$2:$F$60, 2, FALSE), Transpose_Avg_q4er_youth!$O$1:$AA$52, 12,FALSE )</f>
        <v>7.1742695289206904E-2</v>
      </c>
      <c r="O579" s="111">
        <f>VLOOKUP(VLOOKUP($B579, BTS!$E$2:$F$60, 2, FALSE), Transpose_Avg_q4er_youth!$O$1:$AA$52, 13,FALSE )</f>
        <v>0.5471454799790173</v>
      </c>
    </row>
    <row r="580" spans="1:15" ht="15.75" hidden="1" outlineLevel="1" thickBot="1" x14ac:dyDescent="0.3">
      <c r="A580" s="27"/>
      <c r="B580" s="56" t="s">
        <v>126</v>
      </c>
      <c r="C580" s="28">
        <f>VLOOKUP(VLOOKUP($B580,VName,2,FALSE), Regression_q4er_youth!$U$7:$AC$57, 2,FALSE)</f>
        <v>0.23400000000000001</v>
      </c>
      <c r="D580" s="29">
        <f>VLOOKUP(VLOOKUP($B580, BTS!$E$2:$F$60, 2, FALSE), Transpose_Avg_q4er_youth!$O$1:$AA$52, 2,FALSE )</f>
        <v>0.52158118030929912</v>
      </c>
      <c r="E580" s="29">
        <f>VLOOKUP(VLOOKUP($B580, BTS!$E$2:$F$60, 2, FALSE), Transpose_Avg_q4er_youth!$O$1:$AA$52, 3,FALSE )</f>
        <v>0.59704673062947711</v>
      </c>
      <c r="F580" s="29">
        <f>VLOOKUP(VLOOKUP($B580, BTS!$E$2:$F$60, 2, FALSE), Transpose_Avg_q4er_youth!$O$1:$AA$52, 4,FALSE )</f>
        <v>0.52492025518341312</v>
      </c>
      <c r="G580" s="29">
        <f>VLOOKUP(VLOOKUP($B580, BTS!$E$2:$F$60, 2, FALSE), Transpose_Avg_q4er_youth!$O$1:$AA$52, 5,FALSE )</f>
        <v>0.68849723925046735</v>
      </c>
      <c r="H580" s="29">
        <f>VLOOKUP(VLOOKUP($B580, BTS!$E$2:$F$60, 2, FALSE), Transpose_Avg_q4er_youth!$O$1:$AA$52, 6,FALSE )</f>
        <v>0.73806111616621173</v>
      </c>
      <c r="I580" s="29">
        <f>VLOOKUP(VLOOKUP($B580, BTS!$E$2:$F$60, 2, FALSE), Transpose_Avg_q4er_youth!$O$1:$AA$52, 7,FALSE )</f>
        <v>0.75969516594516606</v>
      </c>
      <c r="J580" s="29">
        <f>VLOOKUP(VLOOKUP($B580, BTS!$E$2:$F$60, 2, FALSE), Transpose_Avg_q4er_youth!$O$1:$AA$52, 8,FALSE )</f>
        <v>0.87250249750249753</v>
      </c>
      <c r="K580" s="29">
        <f>VLOOKUP(VLOOKUP($B580, BTS!$E$2:$F$60, 2, FALSE), Transpose_Avg_q4er_youth!$O$1:$AA$52, 9,FALSE )</f>
        <v>0.92083333333333339</v>
      </c>
      <c r="L580" s="29">
        <f>VLOOKUP(VLOOKUP($B580, BTS!$E$2:$F$60, 2, FALSE), Transpose_Avg_q4er_youth!$O$1:$AA$52, 10,FALSE )</f>
        <v>0.8839285714285714</v>
      </c>
      <c r="M580" s="29">
        <f>VLOOKUP(VLOOKUP($B580, BTS!$E$2:$F$60, 2, FALSE), Transpose_Avg_q4er_youth!$O$1:$AA$52, 11,FALSE )</f>
        <v>0.74791666666666667</v>
      </c>
      <c r="N580" s="29">
        <f>VLOOKUP(VLOOKUP($B580, BTS!$E$2:$F$60, 2, FALSE), Transpose_Avg_q4er_youth!$O$1:$AA$52, 12,FALSE )</f>
        <v>0.86588153448618566</v>
      </c>
      <c r="O580" s="111">
        <f>VLOOKUP(VLOOKUP($B580, BTS!$E$2:$F$60, 2, FALSE), Transpose_Avg_q4er_youth!$O$1:$AA$52, 13,FALSE )</f>
        <v>0.31612279244623187</v>
      </c>
    </row>
    <row r="581" spans="1:15" ht="15.75" hidden="1" outlineLevel="1" thickBot="1" x14ac:dyDescent="0.3">
      <c r="A581" s="27"/>
      <c r="B581" s="31" t="s">
        <v>127</v>
      </c>
      <c r="C581" s="28">
        <f>VLOOKUP(VLOOKUP($B581,VName,2,FALSE), Regression_q4er_youth!$U$7:$AC$57, 2,FALSE)</f>
        <v>0.19700000000000001</v>
      </c>
      <c r="D581" s="29">
        <f>VLOOKUP(VLOOKUP($B581, BTS!$E$2:$F$60, 2, FALSE), Transpose_Avg_q4er_youth!$O$1:$AA$52, 2,FALSE )</f>
        <v>0.14097405672147448</v>
      </c>
      <c r="E581" s="29">
        <f>VLOOKUP(VLOOKUP($B581, BTS!$E$2:$F$60, 2, FALSE), Transpose_Avg_q4er_youth!$O$1:$AA$52, 3,FALSE )</f>
        <v>0.19946977627435375</v>
      </c>
      <c r="F581" s="29">
        <f>VLOOKUP(VLOOKUP($B581, BTS!$E$2:$F$60, 2, FALSE), Transpose_Avg_q4er_youth!$O$1:$AA$52, 4,FALSE )</f>
        <v>0.20045853269537478</v>
      </c>
      <c r="G581" s="29">
        <f>VLOOKUP(VLOOKUP($B581, BTS!$E$2:$F$60, 2, FALSE), Transpose_Avg_q4er_youth!$O$1:$AA$52, 5,FALSE )</f>
        <v>0.11430073692448153</v>
      </c>
      <c r="H581" s="29">
        <f>VLOOKUP(VLOOKUP($B581, BTS!$E$2:$F$60, 2, FALSE), Transpose_Avg_q4er_youth!$O$1:$AA$52, 6,FALSE )</f>
        <v>0.13582768081175725</v>
      </c>
      <c r="I581" s="29">
        <f>VLOOKUP(VLOOKUP($B581, BTS!$E$2:$F$60, 2, FALSE), Transpose_Avg_q4er_youth!$O$1:$AA$52, 7,FALSE )</f>
        <v>8.0772005772005773E-2</v>
      </c>
      <c r="J581" s="29">
        <f>VLOOKUP(VLOOKUP($B581, BTS!$E$2:$F$60, 2, FALSE), Transpose_Avg_q4er_youth!$O$1:$AA$52, 8,FALSE )</f>
        <v>7.7672327672327679E-2</v>
      </c>
      <c r="K581" s="29">
        <f>VLOOKUP(VLOOKUP($B581, BTS!$E$2:$F$60, 2, FALSE), Transpose_Avg_q4er_youth!$O$1:$AA$52, 9,FALSE )</f>
        <v>5.8333333333333334E-2</v>
      </c>
      <c r="L581" s="29">
        <f>VLOOKUP(VLOOKUP($B581, BTS!$E$2:$F$60, 2, FALSE), Transpose_Avg_q4er_youth!$O$1:$AA$52, 10,FALSE )</f>
        <v>5.3571428571428568E-2</v>
      </c>
      <c r="M581" s="29">
        <f>VLOOKUP(VLOOKUP($B581, BTS!$E$2:$F$60, 2, FALSE), Transpose_Avg_q4er_youth!$O$1:$AA$52, 11,FALSE )</f>
        <v>6.4583333333333326E-2</v>
      </c>
      <c r="N581" s="29">
        <f>VLOOKUP(VLOOKUP($B581, BTS!$E$2:$F$60, 2, FALSE), Transpose_Avg_q4er_youth!$O$1:$AA$52, 12,FALSE )</f>
        <v>5.9170642019479226E-2</v>
      </c>
      <c r="O581" s="111">
        <f>VLOOKUP(VLOOKUP($B581, BTS!$E$2:$F$60, 2, FALSE), Transpose_Avg_q4er_youth!$O$1:$AA$52, 13,FALSE )</f>
        <v>0.10696982281284606</v>
      </c>
    </row>
    <row r="582" spans="1:15" ht="15.75" hidden="1" outlineLevel="1" thickBot="1" x14ac:dyDescent="0.3">
      <c r="A582" s="27"/>
      <c r="B582" s="31" t="s">
        <v>128</v>
      </c>
      <c r="C582" s="28">
        <f>VLOOKUP(VLOOKUP($B582,VName,2,FALSE), Regression_q4er_youth!$U$7:$AC$57, 2,FALSE)</f>
        <v>-0.20100000000000001</v>
      </c>
      <c r="D582" s="29">
        <f>VLOOKUP(VLOOKUP($B582, BTS!$E$2:$F$60, 2, FALSE), Transpose_Avg_q4er_youth!$O$1:$AA$52, 2,FALSE )</f>
        <v>0.19457033331834608</v>
      </c>
      <c r="E582" s="29">
        <f>VLOOKUP(VLOOKUP($B582, BTS!$E$2:$F$60, 2, FALSE), Transpose_Avg_q4er_youth!$O$1:$AA$52, 3,FALSE )</f>
        <v>0.25935434474166869</v>
      </c>
      <c r="F582" s="29">
        <f>VLOOKUP(VLOOKUP($B582, BTS!$E$2:$F$60, 2, FALSE), Transpose_Avg_q4er_youth!$O$1:$AA$52, 4,FALSE )</f>
        <v>8.3554846712741437E-2</v>
      </c>
      <c r="G582" s="29">
        <f>VLOOKUP(VLOOKUP($B582, BTS!$E$2:$F$60, 2, FALSE), Transpose_Avg_q4er_youth!$O$1:$AA$52, 5,FALSE )</f>
        <v>0.14963072257727925</v>
      </c>
      <c r="H582" s="29">
        <f>VLOOKUP(VLOOKUP($B582, BTS!$E$2:$F$60, 2, FALSE), Transpose_Avg_q4er_youth!$O$1:$AA$52, 6,FALSE )</f>
        <v>7.2153748586869598E-2</v>
      </c>
      <c r="I582" s="29">
        <f>VLOOKUP(VLOOKUP($B582, BTS!$E$2:$F$60, 2, FALSE), Transpose_Avg_q4er_youth!$O$1:$AA$52, 7,FALSE )</f>
        <v>3.7012987012987011E-2</v>
      </c>
      <c r="J582" s="29">
        <f>VLOOKUP(VLOOKUP($B582, BTS!$E$2:$F$60, 2, FALSE), Transpose_Avg_q4er_youth!$O$1:$AA$52, 8,FALSE )</f>
        <v>1.9230769230769232E-2</v>
      </c>
      <c r="K582" s="29">
        <f>VLOOKUP(VLOOKUP($B582, BTS!$E$2:$F$60, 2, FALSE), Transpose_Avg_q4er_youth!$O$1:$AA$52, 9,FALSE )</f>
        <v>9.5833333333333326E-2</v>
      </c>
      <c r="L582" s="29">
        <f>VLOOKUP(VLOOKUP($B582, BTS!$E$2:$F$60, 2, FALSE), Transpose_Avg_q4er_youth!$O$1:$AA$52, 10,FALSE )</f>
        <v>3.7087912087912088E-2</v>
      </c>
      <c r="M582" s="29">
        <f>VLOOKUP(VLOOKUP($B582, BTS!$E$2:$F$60, 2, FALSE), Transpose_Avg_q4er_youth!$O$1:$AA$52, 11,FALSE )</f>
        <v>8.958333333333332E-2</v>
      </c>
      <c r="N582" s="29">
        <f>VLOOKUP(VLOOKUP($B582, BTS!$E$2:$F$60, 2, FALSE), Transpose_Avg_q4er_youth!$O$1:$AA$52, 12,FALSE )</f>
        <v>0.10284983104750547</v>
      </c>
      <c r="O582" s="111">
        <f>VLOOKUP(VLOOKUP($B582, BTS!$E$2:$F$60, 2, FALSE), Transpose_Avg_q4er_youth!$O$1:$AA$52, 13,FALSE )</f>
        <v>0.13064091915836101</v>
      </c>
    </row>
    <row r="583" spans="1:15" ht="15.75" hidden="1" outlineLevel="1" thickBot="1" x14ac:dyDescent="0.3">
      <c r="A583" s="27"/>
      <c r="B583" s="31" t="s">
        <v>129</v>
      </c>
      <c r="C583" s="28">
        <f>VLOOKUP(VLOOKUP($B583,VName,2,FALSE), Regression_q4er_youth!$U$7:$AC$57, 2,FALSE)</f>
        <v>-3.6099999999999999E-3</v>
      </c>
      <c r="D583" s="29">
        <f>VLOOKUP(VLOOKUP($B583, BTS!$E$2:$F$60, 2, FALSE), Transpose_Avg_q4er_youth!$O$1:$AA$52, 2,FALSE )</f>
        <v>0.4339151911486101</v>
      </c>
      <c r="E583" s="29">
        <f>VLOOKUP(VLOOKUP($B583, BTS!$E$2:$F$60, 2, FALSE), Transpose_Avg_q4er_youth!$O$1:$AA$52, 3,FALSE )</f>
        <v>0.25629958343426651</v>
      </c>
      <c r="F583" s="29">
        <f>VLOOKUP(VLOOKUP($B583, BTS!$E$2:$F$60, 2, FALSE), Transpose_Avg_q4er_youth!$O$1:$AA$52, 4,FALSE )</f>
        <v>0.11150983519404573</v>
      </c>
      <c r="G583" s="29">
        <f>VLOOKUP(VLOOKUP($B583, BTS!$E$2:$F$60, 2, FALSE), Transpose_Avg_q4er_youth!$O$1:$AA$52, 5,FALSE )</f>
        <v>0.4422144689361332</v>
      </c>
      <c r="H583" s="29">
        <f>VLOOKUP(VLOOKUP($B583, BTS!$E$2:$F$60, 2, FALSE), Transpose_Avg_q4er_youth!$O$1:$AA$52, 6,FALSE )</f>
        <v>0.40589688973446936</v>
      </c>
      <c r="I583" s="29">
        <f>VLOOKUP(VLOOKUP($B583, BTS!$E$2:$F$60, 2, FALSE), Transpose_Avg_q4er_youth!$O$1:$AA$52, 7,FALSE )</f>
        <v>0.29440386002885999</v>
      </c>
      <c r="J583" s="29">
        <f>VLOOKUP(VLOOKUP($B583, BTS!$E$2:$F$60, 2, FALSE), Transpose_Avg_q4er_youth!$O$1:$AA$52, 8,FALSE )</f>
        <v>0.36205461205461203</v>
      </c>
      <c r="K583" s="29">
        <f>VLOOKUP(VLOOKUP($B583, BTS!$E$2:$F$60, 2, FALSE), Transpose_Avg_q4er_youth!$O$1:$AA$52, 9,FALSE )</f>
        <v>0.41666666666666663</v>
      </c>
      <c r="L583" s="29">
        <f>VLOOKUP(VLOOKUP($B583, BTS!$E$2:$F$60, 2, FALSE), Transpose_Avg_q4er_youth!$O$1:$AA$52, 10,FALSE )</f>
        <v>0.49358974358974356</v>
      </c>
      <c r="M583" s="29">
        <f>VLOOKUP(VLOOKUP($B583, BTS!$E$2:$F$60, 2, FALSE), Transpose_Avg_q4er_youth!$O$1:$AA$52, 11,FALSE )</f>
        <v>0.64166666666666661</v>
      </c>
      <c r="N583" s="29">
        <f>VLOOKUP(VLOOKUP($B583, BTS!$E$2:$F$60, 2, FALSE), Transpose_Avg_q4er_youth!$O$1:$AA$52, 12,FALSE )</f>
        <v>0.25716805804015108</v>
      </c>
      <c r="O583" s="111">
        <f>VLOOKUP(VLOOKUP($B583, BTS!$E$2:$F$60, 2, FALSE), Transpose_Avg_q4er_youth!$O$1:$AA$52, 13,FALSE )</f>
        <v>0.33802165296963338</v>
      </c>
    </row>
    <row r="584" spans="1:15" ht="15.75" hidden="1" outlineLevel="1" thickBot="1" x14ac:dyDescent="0.3">
      <c r="A584" s="27"/>
      <c r="B584" s="31" t="s">
        <v>130</v>
      </c>
      <c r="C584" s="28">
        <f>VLOOKUP(VLOOKUP($B584,VName,2,FALSE), Regression_q4er_youth!$U$7:$AC$57, 2,FALSE)</f>
        <v>1.84E-2</v>
      </c>
      <c r="D584" s="29">
        <f>VLOOKUP(VLOOKUP($B584, BTS!$E$2:$F$60, 2, FALSE), Transpose_Avg_q4er_youth!$O$1:$AA$52, 2,FALSE )</f>
        <v>2.9069767441860465E-3</v>
      </c>
      <c r="E584" s="29">
        <f>VLOOKUP(VLOOKUP($B584, BTS!$E$2:$F$60, 2, FALSE), Transpose_Avg_q4er_youth!$O$1:$AA$52, 3,FALSE )</f>
        <v>0</v>
      </c>
      <c r="F584" s="29">
        <f>VLOOKUP(VLOOKUP($B584, BTS!$E$2:$F$60, 2, FALSE), Transpose_Avg_q4er_youth!$O$1:$AA$52, 4,FALSE )</f>
        <v>0</v>
      </c>
      <c r="G584" s="29">
        <f>VLOOKUP(VLOOKUP($B584, BTS!$E$2:$F$60, 2, FALSE), Transpose_Avg_q4er_youth!$O$1:$AA$52, 5,FALSE )</f>
        <v>2.2727272727272728E-2</v>
      </c>
      <c r="H584" s="29">
        <f>VLOOKUP(VLOOKUP($B584, BTS!$E$2:$F$60, 2, FALSE), Transpose_Avg_q4er_youth!$O$1:$AA$52, 6,FALSE )</f>
        <v>4.2965367965367963E-2</v>
      </c>
      <c r="I584" s="29">
        <f>VLOOKUP(VLOOKUP($B584, BTS!$E$2:$F$60, 2, FALSE), Transpose_Avg_q4er_youth!$O$1:$AA$52, 7,FALSE )</f>
        <v>7.3232323232323232E-2</v>
      </c>
      <c r="J584" s="29">
        <f>VLOOKUP(VLOOKUP($B584, BTS!$E$2:$F$60, 2, FALSE), Transpose_Avg_q4er_youth!$O$1:$AA$52, 8,FALSE )</f>
        <v>0</v>
      </c>
      <c r="K584" s="29">
        <f>VLOOKUP(VLOOKUP($B584, BTS!$E$2:$F$60, 2, FALSE), Transpose_Avg_q4er_youth!$O$1:$AA$52, 9,FALSE )</f>
        <v>2.0833333333333332E-2</v>
      </c>
      <c r="L584" s="29">
        <f>VLOOKUP(VLOOKUP($B584, BTS!$E$2:$F$60, 2, FALSE), Transpose_Avg_q4er_youth!$O$1:$AA$52, 10,FALSE )</f>
        <v>1.7857142857142856E-2</v>
      </c>
      <c r="M584" s="29">
        <f>VLOOKUP(VLOOKUP($B584, BTS!$E$2:$F$60, 2, FALSE), Transpose_Avg_q4er_youth!$O$1:$AA$52, 11,FALSE )</f>
        <v>0.20416666666666666</v>
      </c>
      <c r="N584" s="29">
        <f>VLOOKUP(VLOOKUP($B584, BTS!$E$2:$F$60, 2, FALSE), Transpose_Avg_q4er_youth!$O$1:$AA$52, 12,FALSE )</f>
        <v>5.8139534883720929E-3</v>
      </c>
      <c r="O584" s="111">
        <f>VLOOKUP(VLOOKUP($B584, BTS!$E$2:$F$60, 2, FALSE), Transpose_Avg_q4er_youth!$O$1:$AA$52, 13,FALSE )</f>
        <v>5.9523809523809521E-3</v>
      </c>
    </row>
    <row r="585" spans="1:15" ht="15.75" hidden="1" outlineLevel="1" thickBot="1" x14ac:dyDescent="0.3">
      <c r="A585" s="27"/>
      <c r="B585" s="56" t="s">
        <v>131</v>
      </c>
      <c r="C585" s="28">
        <f>VLOOKUP(VLOOKUP($B585,VName,2,FALSE), Regression_q4er_youth!$U$7:$AC$57, 2,FALSE)</f>
        <v>0.61099999999999999</v>
      </c>
      <c r="D585" s="29">
        <f>VLOOKUP(VLOOKUP($B585, BTS!$E$2:$F$60, 2, FALSE), Transpose_Avg_q4er_youth!$O$1:$AA$52, 2,FALSE )</f>
        <v>0</v>
      </c>
      <c r="E585" s="29">
        <f>VLOOKUP(VLOOKUP($B585, BTS!$E$2:$F$60, 2, FALSE), Transpose_Avg_q4er_youth!$O$1:$AA$52, 3,FALSE )</f>
        <v>0</v>
      </c>
      <c r="F585" s="29">
        <f>VLOOKUP(VLOOKUP($B585, BTS!$E$2:$F$60, 2, FALSE), Transpose_Avg_q4er_youth!$O$1:$AA$52, 4,FALSE )</f>
        <v>0</v>
      </c>
      <c r="G585" s="29">
        <f>VLOOKUP(VLOOKUP($B585, BTS!$E$2:$F$60, 2, FALSE), Transpose_Avg_q4er_youth!$O$1:$AA$52, 5,FALSE )</f>
        <v>1.1363636363636364E-2</v>
      </c>
      <c r="H585" s="29">
        <f>VLOOKUP(VLOOKUP($B585, BTS!$E$2:$F$60, 2, FALSE), Transpose_Avg_q4er_youth!$O$1:$AA$52, 6,FALSE )</f>
        <v>0</v>
      </c>
      <c r="I585" s="29">
        <f>VLOOKUP(VLOOKUP($B585, BTS!$E$2:$F$60, 2, FALSE), Transpose_Avg_q4er_youth!$O$1:$AA$52, 7,FALSE )</f>
        <v>0</v>
      </c>
      <c r="J585" s="29">
        <f>VLOOKUP(VLOOKUP($B585, BTS!$E$2:$F$60, 2, FALSE), Transpose_Avg_q4er_youth!$O$1:$AA$52, 8,FALSE )</f>
        <v>0</v>
      </c>
      <c r="K585" s="29">
        <f>VLOOKUP(VLOOKUP($B585, BTS!$E$2:$F$60, 2, FALSE), Transpose_Avg_q4er_youth!$O$1:$AA$52, 9,FALSE )</f>
        <v>4.1666666666666664E-2</v>
      </c>
      <c r="L585" s="29">
        <f>VLOOKUP(VLOOKUP($B585, BTS!$E$2:$F$60, 2, FALSE), Transpose_Avg_q4er_youth!$O$1:$AA$52, 10,FALSE )</f>
        <v>1.7857142857142856E-2</v>
      </c>
      <c r="M585" s="29">
        <f>VLOOKUP(VLOOKUP($B585, BTS!$E$2:$F$60, 2, FALSE), Transpose_Avg_q4er_youth!$O$1:$AA$52, 11,FALSE )</f>
        <v>3.125E-2</v>
      </c>
      <c r="N585" s="29">
        <f>VLOOKUP(VLOOKUP($B585, BTS!$E$2:$F$60, 2, FALSE), Transpose_Avg_q4er_youth!$O$1:$AA$52, 12,FALSE )</f>
        <v>0</v>
      </c>
      <c r="O585" s="111">
        <f>VLOOKUP(VLOOKUP($B585, BTS!$E$2:$F$60, 2, FALSE), Transpose_Avg_q4er_youth!$O$1:$AA$52, 13,FALSE )</f>
        <v>0</v>
      </c>
    </row>
    <row r="586" spans="1:15" ht="15.75" hidden="1" outlineLevel="1" thickBot="1" x14ac:dyDescent="0.3">
      <c r="A586" s="27"/>
      <c r="B586" s="31" t="s">
        <v>132</v>
      </c>
      <c r="C586" s="28">
        <f>VLOOKUP(VLOOKUP($B586,VName,2,FALSE), Regression_q4er_youth!$U$7:$AC$57, 2,FALSE)</f>
        <v>0.91100000000000003</v>
      </c>
      <c r="D586" s="29">
        <f>VLOOKUP(VLOOKUP($B586, BTS!$E$2:$F$60, 2, FALSE), Transpose_Avg_q4er_youth!$O$1:$AA$52, 2,FALSE )</f>
        <v>2.1459227467811159E-3</v>
      </c>
      <c r="E586" s="29">
        <f>VLOOKUP(VLOOKUP($B586, BTS!$E$2:$F$60, 2, FALSE), Transpose_Avg_q4er_youth!$O$1:$AA$52, 3,FALSE )</f>
        <v>5.681818181818182E-3</v>
      </c>
      <c r="F586" s="29">
        <f>VLOOKUP(VLOOKUP($B586, BTS!$E$2:$F$60, 2, FALSE), Transpose_Avg_q4er_youth!$O$1:$AA$52, 4,FALSE )</f>
        <v>0</v>
      </c>
      <c r="G586" s="29">
        <f>VLOOKUP(VLOOKUP($B586, BTS!$E$2:$F$60, 2, FALSE), Transpose_Avg_q4er_youth!$O$1:$AA$52, 5,FALSE )</f>
        <v>2.9133244206773622E-2</v>
      </c>
      <c r="H586" s="29">
        <f>VLOOKUP(VLOOKUP($B586, BTS!$E$2:$F$60, 2, FALSE), Transpose_Avg_q4er_youth!$O$1:$AA$52, 6,FALSE )</f>
        <v>1.5923566878980893E-3</v>
      </c>
      <c r="I586" s="29">
        <f>VLOOKUP(VLOOKUP($B586, BTS!$E$2:$F$60, 2, FALSE), Transpose_Avg_q4er_youth!$O$1:$AA$52, 7,FALSE )</f>
        <v>7.1428571428571426E-3</v>
      </c>
      <c r="J586" s="29">
        <f>VLOOKUP(VLOOKUP($B586, BTS!$E$2:$F$60, 2, FALSE), Transpose_Avg_q4er_youth!$O$1:$AA$52, 8,FALSE )</f>
        <v>0</v>
      </c>
      <c r="K586" s="29">
        <f>VLOOKUP(VLOOKUP($B586, BTS!$E$2:$F$60, 2, FALSE), Transpose_Avg_q4er_youth!$O$1:$AA$52, 9,FALSE )</f>
        <v>0</v>
      </c>
      <c r="L586" s="29">
        <f>VLOOKUP(VLOOKUP($B586, BTS!$E$2:$F$60, 2, FALSE), Transpose_Avg_q4er_youth!$O$1:$AA$52, 10,FALSE )</f>
        <v>0</v>
      </c>
      <c r="M586" s="29">
        <f>VLOOKUP(VLOOKUP($B586, BTS!$E$2:$F$60, 2, FALSE), Transpose_Avg_q4er_youth!$O$1:$AA$52, 11,FALSE )</f>
        <v>3.125E-2</v>
      </c>
      <c r="N586" s="29">
        <f>VLOOKUP(VLOOKUP($B586, BTS!$E$2:$F$60, 2, FALSE), Transpose_Avg_q4er_youth!$O$1:$AA$52, 12,FALSE )</f>
        <v>0</v>
      </c>
      <c r="O586" s="111">
        <f>VLOOKUP(VLOOKUP($B586, BTS!$E$2:$F$60, 2, FALSE), Transpose_Avg_q4er_youth!$O$1:$AA$52, 13,FALSE )</f>
        <v>0</v>
      </c>
    </row>
    <row r="587" spans="1:15" ht="15.75" hidden="1" outlineLevel="1" thickBot="1" x14ac:dyDescent="0.3">
      <c r="A587" s="27"/>
      <c r="B587" s="31" t="s">
        <v>195</v>
      </c>
      <c r="C587" s="28">
        <f>VLOOKUP(VLOOKUP($B587,VName,2,FALSE), Regression_q4er_youth!$U$7:$AC$57, 2,FALSE)</f>
        <v>-0.72199999999999998</v>
      </c>
      <c r="D587" s="29">
        <f>VLOOKUP(VLOOKUP($B587, BTS!$E$2:$F$60, 2, FALSE), Transpose_Avg_q4er_youth!$O$1:$AA$52, 2,FALSE )</f>
        <v>1.953125E-3</v>
      </c>
      <c r="E587" s="29">
        <f>VLOOKUP(VLOOKUP($B587, BTS!$E$2:$F$60, 2, FALSE), Transpose_Avg_q4er_youth!$O$1:$AA$52, 3,FALSE )</f>
        <v>7.8125E-3</v>
      </c>
      <c r="F587" s="29">
        <f>VLOOKUP(VLOOKUP($B587, BTS!$E$2:$F$60, 2, FALSE), Transpose_Avg_q4er_youth!$O$1:$AA$52, 4,FALSE )</f>
        <v>0</v>
      </c>
      <c r="G587" s="29">
        <f>VLOOKUP(VLOOKUP($B587, BTS!$E$2:$F$60, 2, FALSE), Transpose_Avg_q4er_youth!$O$1:$AA$52, 5,FALSE )</f>
        <v>0</v>
      </c>
      <c r="H587" s="29">
        <f>VLOOKUP(VLOOKUP($B587, BTS!$E$2:$F$60, 2, FALSE), Transpose_Avg_q4er_youth!$O$1:$AA$52, 6,FALSE )</f>
        <v>8.3333333333333332E-3</v>
      </c>
      <c r="I587" s="29">
        <f>VLOOKUP(VLOOKUP($B587, BTS!$E$2:$F$60, 2, FALSE), Transpose_Avg_q4er_youth!$O$1:$AA$52, 7,FALSE )</f>
        <v>0</v>
      </c>
      <c r="J587" s="29">
        <f>VLOOKUP(VLOOKUP($B587, BTS!$E$2:$F$60, 2, FALSE), Transpose_Avg_q4er_youth!$O$1:$AA$52, 8,FALSE )</f>
        <v>0</v>
      </c>
      <c r="K587" s="29">
        <f>VLOOKUP(VLOOKUP($B587, BTS!$E$2:$F$60, 2, FALSE), Transpose_Avg_q4er_youth!$O$1:$AA$52, 9,FALSE )</f>
        <v>0</v>
      </c>
      <c r="L587" s="29">
        <f>VLOOKUP(VLOOKUP($B587, BTS!$E$2:$F$60, 2, FALSE), Transpose_Avg_q4er_youth!$O$1:$AA$52, 10,FALSE )</f>
        <v>0</v>
      </c>
      <c r="M587" s="29">
        <f>VLOOKUP(VLOOKUP($B587, BTS!$E$2:$F$60, 2, FALSE), Transpose_Avg_q4er_youth!$O$1:$AA$52, 11,FALSE )</f>
        <v>0</v>
      </c>
      <c r="N587" s="29">
        <f>VLOOKUP(VLOOKUP($B587, BTS!$E$2:$F$60, 2, FALSE), Transpose_Avg_q4er_youth!$O$1:$AA$52, 12,FALSE )</f>
        <v>0</v>
      </c>
      <c r="O587" s="111">
        <f>VLOOKUP(VLOOKUP($B587, BTS!$E$2:$F$60, 2, FALSE), Transpose_Avg_q4er_youth!$O$1:$AA$52, 13,FALSE )</f>
        <v>0</v>
      </c>
    </row>
    <row r="588" spans="1:15" ht="15.75" hidden="1" outlineLevel="1" thickBot="1" x14ac:dyDescent="0.3">
      <c r="A588" s="27"/>
      <c r="B588" s="56" t="s">
        <v>135</v>
      </c>
      <c r="C588" s="28">
        <f>VLOOKUP(VLOOKUP($B588,VName,2,FALSE), Regression_q4er_youth!$U$7:$AC$57, 2,FALSE)</f>
        <v>0.438</v>
      </c>
      <c r="D588" s="29">
        <f>VLOOKUP(VLOOKUP($B588, BTS!$E$2:$F$60, 2, FALSE), Transpose_Avg_q4er_youth!$O$1:$AA$52, 2,FALSE )</f>
        <v>1.953125E-3</v>
      </c>
      <c r="E588" s="29">
        <f>VLOOKUP(VLOOKUP($B588, BTS!$E$2:$F$60, 2, FALSE), Transpose_Avg_q4er_youth!$O$1:$AA$52, 3,FALSE )</f>
        <v>0</v>
      </c>
      <c r="F588" s="29">
        <f>VLOOKUP(VLOOKUP($B588, BTS!$E$2:$F$60, 2, FALSE), Transpose_Avg_q4er_youth!$O$1:$AA$52, 4,FALSE )</f>
        <v>0</v>
      </c>
      <c r="G588" s="29">
        <f>VLOOKUP(VLOOKUP($B588, BTS!$E$2:$F$60, 2, FALSE), Transpose_Avg_q4er_youth!$O$1:$AA$52, 5,FALSE )</f>
        <v>0</v>
      </c>
      <c r="H588" s="29">
        <f>VLOOKUP(VLOOKUP($B588, BTS!$E$2:$F$60, 2, FALSE), Transpose_Avg_q4er_youth!$O$1:$AA$52, 6,FALSE )</f>
        <v>0</v>
      </c>
      <c r="I588" s="29">
        <f>VLOOKUP(VLOOKUP($B588, BTS!$E$2:$F$60, 2, FALSE), Transpose_Avg_q4er_youth!$O$1:$AA$52, 7,FALSE )</f>
        <v>0</v>
      </c>
      <c r="J588" s="29">
        <f>VLOOKUP(VLOOKUP($B588, BTS!$E$2:$F$60, 2, FALSE), Transpose_Avg_q4er_youth!$O$1:$AA$52, 8,FALSE )</f>
        <v>0</v>
      </c>
      <c r="K588" s="29">
        <f>VLOOKUP(VLOOKUP($B588, BTS!$E$2:$F$60, 2, FALSE), Transpose_Avg_q4er_youth!$O$1:$AA$52, 9,FALSE )</f>
        <v>0</v>
      </c>
      <c r="L588" s="29">
        <f>VLOOKUP(VLOOKUP($B588, BTS!$E$2:$F$60, 2, FALSE), Transpose_Avg_q4er_youth!$O$1:$AA$52, 10,FALSE )</f>
        <v>1.9230769230769232E-2</v>
      </c>
      <c r="M588" s="29">
        <f>VLOOKUP(VLOOKUP($B588, BTS!$E$2:$F$60, 2, FALSE), Transpose_Avg_q4er_youth!$O$1:$AA$52, 11,FALSE )</f>
        <v>1.6666666666666666E-2</v>
      </c>
      <c r="N588" s="29">
        <f>VLOOKUP(VLOOKUP($B588, BTS!$E$2:$F$60, 2, FALSE), Transpose_Avg_q4er_youth!$O$1:$AA$52, 12,FALSE )</f>
        <v>0</v>
      </c>
      <c r="O588" s="111">
        <f>VLOOKUP(VLOOKUP($B588, BTS!$E$2:$F$60, 2, FALSE), Transpose_Avg_q4er_youth!$O$1:$AA$52, 13,FALSE )</f>
        <v>0</v>
      </c>
    </row>
    <row r="589" spans="1:15" ht="15.75" hidden="1" outlineLevel="1" thickBot="1" x14ac:dyDescent="0.3">
      <c r="A589" s="27"/>
      <c r="B589" s="56" t="s">
        <v>136</v>
      </c>
      <c r="C589" s="28">
        <f>VLOOKUP(VLOOKUP($B589,VName,2,FALSE), Regression_q4er_youth!$U$7:$AC$57, 2,FALSE)</f>
        <v>-4.9000000000000002E-2</v>
      </c>
      <c r="D589" s="29">
        <f>VLOOKUP(VLOOKUP($B589, BTS!$E$2:$F$60, 2, FALSE), Transpose_Avg_q4er_youth!$O$1:$AA$52, 2,FALSE )</f>
        <v>1.2603169249652074E-2</v>
      </c>
      <c r="E589" s="29">
        <f>VLOOKUP(VLOOKUP($B589, BTS!$E$2:$F$60, 2, FALSE), Transpose_Avg_q4er_youth!$O$1:$AA$52, 3,FALSE )</f>
        <v>0</v>
      </c>
      <c r="F589" s="29">
        <f>VLOOKUP(VLOOKUP($B589, BTS!$E$2:$F$60, 2, FALSE), Transpose_Avg_q4er_youth!$O$1:$AA$52, 4,FALSE )</f>
        <v>2.3148148148148147E-3</v>
      </c>
      <c r="G589" s="29">
        <f>VLOOKUP(VLOOKUP($B589, BTS!$E$2:$F$60, 2, FALSE), Transpose_Avg_q4er_youth!$O$1:$AA$52, 5,FALSE )</f>
        <v>7.3529411764705881E-3</v>
      </c>
      <c r="H589" s="29">
        <f>VLOOKUP(VLOOKUP($B589, BTS!$E$2:$F$60, 2, FALSE), Transpose_Avg_q4er_youth!$O$1:$AA$52, 6,FALSE )</f>
        <v>1.7199864890947693E-2</v>
      </c>
      <c r="I589" s="29">
        <f>VLOOKUP(VLOOKUP($B589, BTS!$E$2:$F$60, 2, FALSE), Transpose_Avg_q4er_youth!$O$1:$AA$52, 7,FALSE )</f>
        <v>0</v>
      </c>
      <c r="J589" s="29">
        <f>VLOOKUP(VLOOKUP($B589, BTS!$E$2:$F$60, 2, FALSE), Transpose_Avg_q4er_youth!$O$1:$AA$52, 8,FALSE )</f>
        <v>1.1363636363636364E-2</v>
      </c>
      <c r="K589" s="29">
        <f>VLOOKUP(VLOOKUP($B589, BTS!$E$2:$F$60, 2, FALSE), Transpose_Avg_q4er_youth!$O$1:$AA$52, 9,FALSE )</f>
        <v>1.6666666666666666E-2</v>
      </c>
      <c r="L589" s="29">
        <f>VLOOKUP(VLOOKUP($B589, BTS!$E$2:$F$60, 2, FALSE), Transpose_Avg_q4er_youth!$O$1:$AA$52, 10,FALSE )</f>
        <v>1.7857142857142856E-2</v>
      </c>
      <c r="M589" s="29">
        <f>VLOOKUP(VLOOKUP($B589, BTS!$E$2:$F$60, 2, FALSE), Transpose_Avg_q4er_youth!$O$1:$AA$52, 11,FALSE )</f>
        <v>0</v>
      </c>
      <c r="N589" s="29">
        <f>VLOOKUP(VLOOKUP($B589, BTS!$E$2:$F$60, 2, FALSE), Transpose_Avg_q4er_youth!$O$1:$AA$52, 12,FALSE )</f>
        <v>1.2224209898628503E-2</v>
      </c>
      <c r="O589" s="111">
        <f>VLOOKUP(VLOOKUP($B589, BTS!$E$2:$F$60, 2, FALSE), Transpose_Avg_q4er_youth!$O$1:$AA$52, 13,FALSE )</f>
        <v>5.9523809523809521E-3</v>
      </c>
    </row>
    <row r="590" spans="1:15" ht="15.75" hidden="1" outlineLevel="1" thickBot="1" x14ac:dyDescent="0.3">
      <c r="A590" s="27"/>
      <c r="B590" s="56" t="s">
        <v>137</v>
      </c>
      <c r="C590" s="28">
        <f>VLOOKUP(VLOOKUP($B590,VName,2,FALSE), Regression_q4er_youth!$U$7:$AC$57, 2,FALSE)</f>
        <v>0.72299999999999998</v>
      </c>
      <c r="D590" s="29">
        <f>VLOOKUP(VLOOKUP($B590, BTS!$E$2:$F$60, 2, FALSE), Transpose_Avg_q4er_youth!$O$1:$AA$52, 2,FALSE )</f>
        <v>0</v>
      </c>
      <c r="E590" s="29">
        <f>VLOOKUP(VLOOKUP($B590, BTS!$E$2:$F$60, 2, FALSE), Transpose_Avg_q4er_youth!$O$1:$AA$52, 3,FALSE )</f>
        <v>0</v>
      </c>
      <c r="F590" s="29">
        <f>VLOOKUP(VLOOKUP($B590, BTS!$E$2:$F$60, 2, FALSE), Transpose_Avg_q4er_youth!$O$1:$AA$52, 4,FALSE )</f>
        <v>0</v>
      </c>
      <c r="G590" s="29">
        <f>VLOOKUP(VLOOKUP($B590, BTS!$E$2:$F$60, 2, FALSE), Transpose_Avg_q4er_youth!$O$1:$AA$52, 5,FALSE )</f>
        <v>0</v>
      </c>
      <c r="H590" s="29">
        <f>VLOOKUP(VLOOKUP($B590, BTS!$E$2:$F$60, 2, FALSE), Transpose_Avg_q4er_youth!$O$1:$AA$52, 6,FALSE )</f>
        <v>0</v>
      </c>
      <c r="I590" s="29">
        <f>VLOOKUP(VLOOKUP($B590, BTS!$E$2:$F$60, 2, FALSE), Transpose_Avg_q4er_youth!$O$1:$AA$52, 7,FALSE )</f>
        <v>8.2151875901875893E-2</v>
      </c>
      <c r="J590" s="29">
        <f>VLOOKUP(VLOOKUP($B590, BTS!$E$2:$F$60, 2, FALSE), Transpose_Avg_q4er_youth!$O$1:$AA$52, 8,FALSE )</f>
        <v>0</v>
      </c>
      <c r="K590" s="29">
        <f>VLOOKUP(VLOOKUP($B590, BTS!$E$2:$F$60, 2, FALSE), Transpose_Avg_q4er_youth!$O$1:$AA$52, 9,FALSE )</f>
        <v>0</v>
      </c>
      <c r="L590" s="29">
        <f>VLOOKUP(VLOOKUP($B590, BTS!$E$2:$F$60, 2, FALSE), Transpose_Avg_q4er_youth!$O$1:$AA$52, 10,FALSE )</f>
        <v>0</v>
      </c>
      <c r="M590" s="29">
        <f>VLOOKUP(VLOOKUP($B590, BTS!$E$2:$F$60, 2, FALSE), Transpose_Avg_q4er_youth!$O$1:$AA$52, 11,FALSE )</f>
        <v>0</v>
      </c>
      <c r="N590" s="29">
        <f>VLOOKUP(VLOOKUP($B590, BTS!$E$2:$F$60, 2, FALSE), Transpose_Avg_q4er_youth!$O$1:$AA$52, 12,FALSE )</f>
        <v>1.3888888888888888E-2</v>
      </c>
      <c r="O590" s="111">
        <f>VLOOKUP(VLOOKUP($B590, BTS!$E$2:$F$60, 2, FALSE), Transpose_Avg_q4er_youth!$O$1:$AA$52, 13,FALSE )</f>
        <v>0</v>
      </c>
    </row>
    <row r="591" spans="1:15" ht="15.75" hidden="1" outlineLevel="1" thickBot="1" x14ac:dyDescent="0.3">
      <c r="A591" s="27"/>
      <c r="B591" s="31" t="s">
        <v>138</v>
      </c>
      <c r="C591" s="28">
        <f>VLOOKUP(VLOOKUP($B591,VName,2,FALSE), Regression_q4er_youth!$U$7:$AC$57, 2,FALSE)</f>
        <v>1.5299999999999999E-2</v>
      </c>
      <c r="D591" s="29">
        <f>VLOOKUP(VLOOKUP($B591, BTS!$E$2:$F$60, 2, FALSE), Transpose_Avg_q4er_youth!$O$1:$AA$52, 2,FALSE )</f>
        <v>0.35127935210246758</v>
      </c>
      <c r="E591" s="29">
        <f>VLOOKUP(VLOOKUP($B591, BTS!$E$2:$F$60, 2, FALSE), Transpose_Avg_q4er_youth!$O$1:$AA$52, 3,FALSE )</f>
        <v>0.34556112009897222</v>
      </c>
      <c r="F591" s="29">
        <f>VLOOKUP(VLOOKUP($B591, BTS!$E$2:$F$60, 2, FALSE), Transpose_Avg_q4er_youth!$O$1:$AA$52, 4,FALSE )</f>
        <v>0.14276537302853093</v>
      </c>
      <c r="G591" s="29">
        <f>VLOOKUP(VLOOKUP($B591, BTS!$E$2:$F$60, 2, FALSE), Transpose_Avg_q4er_youth!$O$1:$AA$52, 5,FALSE )</f>
        <v>0.25290612364679799</v>
      </c>
      <c r="H591" s="29">
        <f>VLOOKUP(VLOOKUP($B591, BTS!$E$2:$F$60, 2, FALSE), Transpose_Avg_q4er_youth!$O$1:$AA$52, 6,FALSE )</f>
        <v>0.38775712079852209</v>
      </c>
      <c r="I591" s="29">
        <f>VLOOKUP(VLOOKUP($B591, BTS!$E$2:$F$60, 2, FALSE), Transpose_Avg_q4er_youth!$O$1:$AA$52, 7,FALSE )</f>
        <v>0.17184343434343435</v>
      </c>
      <c r="J591" s="29">
        <f>VLOOKUP(VLOOKUP($B591, BTS!$E$2:$F$60, 2, FALSE), Transpose_Avg_q4er_youth!$O$1:$AA$52, 8,FALSE )</f>
        <v>0.38240925740925741</v>
      </c>
      <c r="K591" s="29">
        <f>VLOOKUP(VLOOKUP($B591, BTS!$E$2:$F$60, 2, FALSE), Transpose_Avg_q4er_youth!$O$1:$AA$52, 9,FALSE )</f>
        <v>0.49166666666666659</v>
      </c>
      <c r="L591" s="29">
        <f>VLOOKUP(VLOOKUP($B591, BTS!$E$2:$F$60, 2, FALSE), Transpose_Avg_q4er_youth!$O$1:$AA$52, 10,FALSE )</f>
        <v>0.36721611721611719</v>
      </c>
      <c r="M591" s="29">
        <f>VLOOKUP(VLOOKUP($B591, BTS!$E$2:$F$60, 2, FALSE), Transpose_Avg_q4er_youth!$O$1:$AA$52, 11,FALSE )</f>
        <v>0.38541666666666663</v>
      </c>
      <c r="N591" s="29">
        <f>VLOOKUP(VLOOKUP($B591, BTS!$E$2:$F$60, 2, FALSE), Transpose_Avg_q4er_youth!$O$1:$AA$52, 12,FALSE )</f>
        <v>0.31722073146491753</v>
      </c>
      <c r="O591" s="111">
        <f>VLOOKUP(VLOOKUP($B591, BTS!$E$2:$F$60, 2, FALSE), Transpose_Avg_q4er_youth!$O$1:$AA$52, 13,FALSE )</f>
        <v>0.2322831060208661</v>
      </c>
    </row>
    <row r="592" spans="1:15" ht="15.75" hidden="1" outlineLevel="1" thickBot="1" x14ac:dyDescent="0.3">
      <c r="A592" s="27"/>
      <c r="B592" s="31" t="s">
        <v>139</v>
      </c>
      <c r="C592" s="28">
        <f>VLOOKUP(VLOOKUP($B592,VName,2,FALSE), Regression_q4er_youth!$U$7:$AC$57, 2,FALSE)</f>
        <v>-7.5199999999999998E-3</v>
      </c>
      <c r="D592" s="29">
        <f>VLOOKUP(VLOOKUP($B592, BTS!$E$2:$F$60, 2, FALSE), Transpose_Avg_q4er_youth!$O$1:$AA$52, 2,FALSE )</f>
        <v>2.2353279800219207E-2</v>
      </c>
      <c r="E592" s="29">
        <f>VLOOKUP(VLOOKUP($B592, BTS!$E$2:$F$60, 2, FALSE), Transpose_Avg_q4er_youth!$O$1:$AA$52, 3,FALSE )</f>
        <v>3.4801136363636367E-2</v>
      </c>
      <c r="F592" s="29">
        <f>VLOOKUP(VLOOKUP($B592, BTS!$E$2:$F$60, 2, FALSE), Transpose_Avg_q4er_youth!$O$1:$AA$52, 4,FALSE )</f>
        <v>5.6042884990253408E-3</v>
      </c>
      <c r="G592" s="29">
        <f>VLOOKUP(VLOOKUP($B592, BTS!$E$2:$F$60, 2, FALSE), Transpose_Avg_q4er_youth!$O$1:$AA$52, 5,FALSE )</f>
        <v>5.2692002521629498E-2</v>
      </c>
      <c r="H592" s="29">
        <f>VLOOKUP(VLOOKUP($B592, BTS!$E$2:$F$60, 2, FALSE), Transpose_Avg_q4er_youth!$O$1:$AA$52, 6,FALSE )</f>
        <v>4.6691206882289685E-2</v>
      </c>
      <c r="I592" s="29">
        <f>VLOOKUP(VLOOKUP($B592, BTS!$E$2:$F$60, 2, FALSE), Transpose_Avg_q4er_youth!$O$1:$AA$52, 7,FALSE )</f>
        <v>0.13506944444444446</v>
      </c>
      <c r="J592" s="29">
        <f>VLOOKUP(VLOOKUP($B592, BTS!$E$2:$F$60, 2, FALSE), Transpose_Avg_q4er_youth!$O$1:$AA$52, 8,FALSE )</f>
        <v>2.922077922077922E-2</v>
      </c>
      <c r="K592" s="29">
        <f>VLOOKUP(VLOOKUP($B592, BTS!$E$2:$F$60, 2, FALSE), Transpose_Avg_q4er_youth!$O$1:$AA$52, 9,FALSE )</f>
        <v>5.8333333333333334E-2</v>
      </c>
      <c r="L592" s="29">
        <f>VLOOKUP(VLOOKUP($B592, BTS!$E$2:$F$60, 2, FALSE), Transpose_Avg_q4er_youth!$O$1:$AA$52, 10,FALSE )</f>
        <v>7.4175824175824176E-2</v>
      </c>
      <c r="M592" s="29">
        <f>VLOOKUP(VLOOKUP($B592, BTS!$E$2:$F$60, 2, FALSE), Transpose_Avg_q4er_youth!$O$1:$AA$52, 11,FALSE )</f>
        <v>8.958333333333332E-2</v>
      </c>
      <c r="N592" s="29">
        <f>VLOOKUP(VLOOKUP($B592, BTS!$E$2:$F$60, 2, FALSE), Transpose_Avg_q4er_youth!$O$1:$AA$52, 12,FALSE )</f>
        <v>5.4425064599483201E-2</v>
      </c>
      <c r="O592" s="111">
        <f>VLOOKUP(VLOOKUP($B592, BTS!$E$2:$F$60, 2, FALSE), Transpose_Avg_q4er_youth!$O$1:$AA$52, 13,FALSE )</f>
        <v>0.14034814507198229</v>
      </c>
    </row>
    <row r="593" spans="1:15" ht="15.75" hidden="1" outlineLevel="1" thickBot="1" x14ac:dyDescent="0.3">
      <c r="A593" s="27"/>
      <c r="B593" s="31" t="s">
        <v>140</v>
      </c>
      <c r="C593" s="28">
        <f>VLOOKUP(VLOOKUP($B593,VName,2,FALSE), Regression_q4er_youth!$U$7:$AC$57, 2,FALSE)</f>
        <v>-0.35299999999999998</v>
      </c>
      <c r="D593" s="29">
        <f>VLOOKUP(VLOOKUP($B593, BTS!$E$2:$F$60, 2, FALSE), Transpose_Avg_q4er_youth!$O$1:$AA$52, 2,FALSE )</f>
        <v>0</v>
      </c>
      <c r="E593" s="29">
        <f>VLOOKUP(VLOOKUP($B593, BTS!$E$2:$F$60, 2, FALSE), Transpose_Avg_q4er_youth!$O$1:$AA$52, 3,FALSE )</f>
        <v>0</v>
      </c>
      <c r="F593" s="29">
        <f>VLOOKUP(VLOOKUP($B593, BTS!$E$2:$F$60, 2, FALSE), Transpose_Avg_q4er_youth!$O$1:$AA$52, 4,FALSE )</f>
        <v>0</v>
      </c>
      <c r="G593" s="29">
        <f>VLOOKUP(VLOOKUP($B593, BTS!$E$2:$F$60, 2, FALSE), Transpose_Avg_q4er_youth!$O$1:$AA$52, 5,FALSE )</f>
        <v>0</v>
      </c>
      <c r="H593" s="29">
        <f>VLOOKUP(VLOOKUP($B593, BTS!$E$2:$F$60, 2, FALSE), Transpose_Avg_q4er_youth!$O$1:$AA$52, 6,FALSE )</f>
        <v>0</v>
      </c>
      <c r="I593" s="29">
        <f>VLOOKUP(VLOOKUP($B593, BTS!$E$2:$F$60, 2, FALSE), Transpose_Avg_q4er_youth!$O$1:$AA$52, 7,FALSE )</f>
        <v>0</v>
      </c>
      <c r="J593" s="29">
        <f>VLOOKUP(VLOOKUP($B593, BTS!$E$2:$F$60, 2, FALSE), Transpose_Avg_q4er_youth!$O$1:$AA$52, 8,FALSE )</f>
        <v>0</v>
      </c>
      <c r="K593" s="29">
        <f>VLOOKUP(VLOOKUP($B593, BTS!$E$2:$F$60, 2, FALSE), Transpose_Avg_q4er_youth!$O$1:$AA$52, 9,FALSE )</f>
        <v>0</v>
      </c>
      <c r="L593" s="29">
        <f>VLOOKUP(VLOOKUP($B593, BTS!$E$2:$F$60, 2, FALSE), Transpose_Avg_q4er_youth!$O$1:$AA$52, 10,FALSE )</f>
        <v>0</v>
      </c>
      <c r="M593" s="29">
        <f>VLOOKUP(VLOOKUP($B593, BTS!$E$2:$F$60, 2, FALSE), Transpose_Avg_q4er_youth!$O$1:$AA$52, 11,FALSE )</f>
        <v>4.1666666666666664E-2</v>
      </c>
      <c r="N593" s="29">
        <f>VLOOKUP(VLOOKUP($B593, BTS!$E$2:$F$60, 2, FALSE), Transpose_Avg_q4er_youth!$O$1:$AA$52, 12,FALSE )</f>
        <v>3.205128205128205E-3</v>
      </c>
      <c r="O593" s="111">
        <f>VLOOKUP(VLOOKUP($B593, BTS!$E$2:$F$60, 2, FALSE), Transpose_Avg_q4er_youth!$O$1:$AA$52, 13,FALSE )</f>
        <v>5.8139534883720929E-3</v>
      </c>
    </row>
    <row r="594" spans="1:15" ht="15.75" hidden="1" outlineLevel="1" thickBot="1" x14ac:dyDescent="0.3">
      <c r="A594" s="27"/>
      <c r="B594" s="31" t="s">
        <v>141</v>
      </c>
      <c r="C594" s="28">
        <f>VLOOKUP(VLOOKUP($B594,VName,2,FALSE), Regression_q4er_youth!$U$7:$AC$57, 2,FALSE)</f>
        <v>-0.111</v>
      </c>
      <c r="D594" s="29">
        <f>VLOOKUP(VLOOKUP($B594, BTS!$E$2:$F$60, 2, FALSE), Transpose_Avg_q4er_youth!$O$1:$AA$52, 2,FALSE )</f>
        <v>0.13528296457838598</v>
      </c>
      <c r="E594" s="29">
        <f>VLOOKUP(VLOOKUP($B594, BTS!$E$2:$F$60, 2, FALSE), Transpose_Avg_q4er_youth!$O$1:$AA$52, 3,FALSE )</f>
        <v>0.18736130696958164</v>
      </c>
      <c r="F594" s="29">
        <f>VLOOKUP(VLOOKUP($B594, BTS!$E$2:$F$60, 2, FALSE), Transpose_Avg_q4er_youth!$O$1:$AA$52, 4,FALSE )</f>
        <v>0.24184830763778137</v>
      </c>
      <c r="G594" s="29">
        <f>VLOOKUP(VLOOKUP($B594, BTS!$E$2:$F$60, 2, FALSE), Transpose_Avg_q4er_youth!$O$1:$AA$52, 5,FALSE )</f>
        <v>0.32657275770618666</v>
      </c>
      <c r="H594" s="29">
        <f>VLOOKUP(VLOOKUP($B594, BTS!$E$2:$F$60, 2, FALSE), Transpose_Avg_q4er_youth!$O$1:$AA$52, 6,FALSE )</f>
        <v>0.22946480271321035</v>
      </c>
      <c r="I594" s="29">
        <f>VLOOKUP(VLOOKUP($B594, BTS!$E$2:$F$60, 2, FALSE), Transpose_Avg_q4er_youth!$O$1:$AA$52, 7,FALSE )</f>
        <v>0.25597041847041846</v>
      </c>
      <c r="J594" s="29">
        <f>VLOOKUP(VLOOKUP($B594, BTS!$E$2:$F$60, 2, FALSE), Transpose_Avg_q4er_youth!$O$1:$AA$52, 8,FALSE )</f>
        <v>0.29903429903429901</v>
      </c>
      <c r="K594" s="29">
        <f>VLOOKUP(VLOOKUP($B594, BTS!$E$2:$F$60, 2, FALSE), Transpose_Avg_q4er_youth!$O$1:$AA$52, 9,FALSE )</f>
        <v>0.25416666666666665</v>
      </c>
      <c r="L594" s="29">
        <f>VLOOKUP(VLOOKUP($B594, BTS!$E$2:$F$60, 2, FALSE), Transpose_Avg_q4er_youth!$O$1:$AA$52, 10,FALSE )</f>
        <v>0.28640109890109888</v>
      </c>
      <c r="M594" s="29">
        <f>VLOOKUP(VLOOKUP($B594, BTS!$E$2:$F$60, 2, FALSE), Transpose_Avg_q4er_youth!$O$1:$AA$52, 11,FALSE )</f>
        <v>0.17916666666666664</v>
      </c>
      <c r="N594" s="29">
        <f>VLOOKUP(VLOOKUP($B594, BTS!$E$2:$F$60, 2, FALSE), Transpose_Avg_q4er_youth!$O$1:$AA$52, 12,FALSE )</f>
        <v>0.1539455376664679</v>
      </c>
      <c r="O594" s="111">
        <f>VLOOKUP(VLOOKUP($B594, BTS!$E$2:$F$60, 2, FALSE), Transpose_Avg_q4er_youth!$O$1:$AA$52, 13,FALSE )</f>
        <v>0.38658237162674125</v>
      </c>
    </row>
    <row r="595" spans="1:15" ht="15.75" hidden="1" outlineLevel="1" thickBot="1" x14ac:dyDescent="0.3">
      <c r="A595" s="27"/>
      <c r="B595" s="31" t="s">
        <v>142</v>
      </c>
      <c r="C595" s="28">
        <f>VLOOKUP(VLOOKUP($B595,VName,2,FALSE), Regression_q4er_youth!$U$7:$AC$57, 2,FALSE)</f>
        <v>-0.17799999999999999</v>
      </c>
      <c r="D595" s="29">
        <f>VLOOKUP(VLOOKUP($B595, BTS!$E$2:$F$60, 2, FALSE), Transpose_Avg_q4er_youth!$O$1:$AA$52, 2,FALSE )</f>
        <v>0.14367434701308082</v>
      </c>
      <c r="E595" s="29">
        <f>VLOOKUP(VLOOKUP($B595, BTS!$E$2:$F$60, 2, FALSE), Transpose_Avg_q4er_youth!$O$1:$AA$52, 3,FALSE )</f>
        <v>0.13009081825102953</v>
      </c>
      <c r="F595" s="29">
        <f>VLOOKUP(VLOOKUP($B595, BTS!$E$2:$F$60, 2, FALSE), Transpose_Avg_q4er_youth!$O$1:$AA$52, 4,FALSE )</f>
        <v>0.17026625908204857</v>
      </c>
      <c r="G595" s="29">
        <f>VLOOKUP(VLOOKUP($B595, BTS!$E$2:$F$60, 2, FALSE), Transpose_Avg_q4er_youth!$O$1:$AA$52, 5,FALSE )</f>
        <v>0.47388021172992484</v>
      </c>
      <c r="H595" s="29">
        <f>VLOOKUP(VLOOKUP($B595, BTS!$E$2:$F$60, 2, FALSE), Transpose_Avg_q4er_youth!$O$1:$AA$52, 6,FALSE )</f>
        <v>0.2432073234621005</v>
      </c>
      <c r="I595" s="29">
        <f>VLOOKUP(VLOOKUP($B595, BTS!$E$2:$F$60, 2, FALSE), Transpose_Avg_q4er_youth!$O$1:$AA$52, 7,FALSE )</f>
        <v>0.63677849927849928</v>
      </c>
      <c r="J595" s="29">
        <f>VLOOKUP(VLOOKUP($B595, BTS!$E$2:$F$60, 2, FALSE), Transpose_Avg_q4er_youth!$O$1:$AA$52, 8,FALSE )</f>
        <v>0.34099234099234099</v>
      </c>
      <c r="K595" s="29">
        <f>VLOOKUP(VLOOKUP($B595, BTS!$E$2:$F$60, 2, FALSE), Transpose_Avg_q4er_youth!$O$1:$AA$52, 9,FALSE )</f>
        <v>0.27083333333333331</v>
      </c>
      <c r="L595" s="29">
        <f>VLOOKUP(VLOOKUP($B595, BTS!$E$2:$F$60, 2, FALSE), Transpose_Avg_q4er_youth!$O$1:$AA$52, 10,FALSE )</f>
        <v>0.18543956043956045</v>
      </c>
      <c r="M595" s="29">
        <f>VLOOKUP(VLOOKUP($B595, BTS!$E$2:$F$60, 2, FALSE), Transpose_Avg_q4er_youth!$O$1:$AA$52, 11,FALSE )</f>
        <v>0.58333333333333326</v>
      </c>
      <c r="N595" s="29">
        <f>VLOOKUP(VLOOKUP($B595, BTS!$E$2:$F$60, 2, FALSE), Transpose_Avg_q4er_youth!$O$1:$AA$52, 12,FALSE )</f>
        <v>0.13672729079705825</v>
      </c>
      <c r="O595" s="111">
        <f>VLOOKUP(VLOOKUP($B595, BTS!$E$2:$F$60, 2, FALSE), Transpose_Avg_q4er_youth!$O$1:$AA$52, 13,FALSE )</f>
        <v>6.1849755201958387E-2</v>
      </c>
    </row>
    <row r="596" spans="1:15" ht="15.75" hidden="1" outlineLevel="1" thickBot="1" x14ac:dyDescent="0.3">
      <c r="A596" s="27"/>
      <c r="B596" s="31" t="s">
        <v>143</v>
      </c>
      <c r="C596" s="28">
        <f>VLOOKUP(VLOOKUP($B596,VName,2,FALSE), Regression_q4er_youth!$U$7:$AC$57, 2,FALSE)</f>
        <v>-6.7599999999999993E-2</v>
      </c>
      <c r="D596" s="29">
        <f>VLOOKUP(VLOOKUP($B596, BTS!$E$2:$F$60, 2, FALSE), Transpose_Avg_q4er_youth!$O$1:$AA$52, 2,FALSE )</f>
        <v>1.3413900381727548E-2</v>
      </c>
      <c r="E596" s="29">
        <f>VLOOKUP(VLOOKUP($B596, BTS!$E$2:$F$60, 2, FALSE), Transpose_Avg_q4er_youth!$O$1:$AA$52, 3,FALSE )</f>
        <v>0</v>
      </c>
      <c r="F596" s="29">
        <f>VLOOKUP(VLOOKUP($B596, BTS!$E$2:$F$60, 2, FALSE), Transpose_Avg_q4er_youth!$O$1:$AA$52, 4,FALSE )</f>
        <v>0</v>
      </c>
      <c r="G596" s="29">
        <f>VLOOKUP(VLOOKUP($B596, BTS!$E$2:$F$60, 2, FALSE), Transpose_Avg_q4er_youth!$O$1:$AA$52, 5,FALSE )</f>
        <v>0</v>
      </c>
      <c r="H596" s="29">
        <f>VLOOKUP(VLOOKUP($B596, BTS!$E$2:$F$60, 2, FALSE), Transpose_Avg_q4er_youth!$O$1:$AA$52, 6,FALSE )</f>
        <v>0</v>
      </c>
      <c r="I596" s="29">
        <f>VLOOKUP(VLOOKUP($B596, BTS!$E$2:$F$60, 2, FALSE), Transpose_Avg_q4er_youth!$O$1:$AA$52, 7,FALSE )</f>
        <v>1.4285714285714285E-2</v>
      </c>
      <c r="J596" s="29">
        <f>VLOOKUP(VLOOKUP($B596, BTS!$E$2:$F$60, 2, FALSE), Transpose_Avg_q4er_youth!$O$1:$AA$52, 8,FALSE )</f>
        <v>0</v>
      </c>
      <c r="K596" s="29">
        <f>VLOOKUP(VLOOKUP($B596, BTS!$E$2:$F$60, 2, FALSE), Transpose_Avg_q4er_youth!$O$1:$AA$52, 9,FALSE )</f>
        <v>0</v>
      </c>
      <c r="L596" s="29">
        <f>VLOOKUP(VLOOKUP($B596, BTS!$E$2:$F$60, 2, FALSE), Transpose_Avg_q4er_youth!$O$1:$AA$52, 10,FALSE )</f>
        <v>0</v>
      </c>
      <c r="M596" s="29">
        <f>VLOOKUP(VLOOKUP($B596, BTS!$E$2:$F$60, 2, FALSE), Transpose_Avg_q4er_youth!$O$1:$AA$52, 11,FALSE )</f>
        <v>0.16666666666666666</v>
      </c>
      <c r="N596" s="29">
        <f>VLOOKUP(VLOOKUP($B596, BTS!$E$2:$F$60, 2, FALSE), Transpose_Avg_q4er_youth!$O$1:$AA$52, 12,FALSE )</f>
        <v>0</v>
      </c>
      <c r="O596" s="111">
        <f>VLOOKUP(VLOOKUP($B596, BTS!$E$2:$F$60, 2, FALSE), Transpose_Avg_q4er_youth!$O$1:$AA$52, 13,FALSE )</f>
        <v>0</v>
      </c>
    </row>
    <row r="597" spans="1:15" ht="15.75" hidden="1" outlineLevel="1" thickBot="1" x14ac:dyDescent="0.3">
      <c r="A597" s="27"/>
      <c r="B597" s="31" t="s">
        <v>144</v>
      </c>
      <c r="C597" s="28">
        <f>VLOOKUP(VLOOKUP($B597,VName,2,FALSE), Regression_q4er_youth!$U$7:$AC$57, 2,FALSE)</f>
        <v>0.54600000000000004</v>
      </c>
      <c r="D597" s="29">
        <f>VLOOKUP(VLOOKUP($B597, BTS!$E$2:$F$60, 2, FALSE), Transpose_Avg_q4er_youth!$O$1:$AA$52, 2,FALSE )</f>
        <v>1.0729613733905579E-3</v>
      </c>
      <c r="E597" s="29">
        <f>VLOOKUP(VLOOKUP($B597, BTS!$E$2:$F$60, 2, FALSE), Transpose_Avg_q4er_youth!$O$1:$AA$52, 3,FALSE )</f>
        <v>2.8683773402083262E-2</v>
      </c>
      <c r="F597" s="29">
        <f>VLOOKUP(VLOOKUP($B597, BTS!$E$2:$F$60, 2, FALSE), Transpose_Avg_q4er_youth!$O$1:$AA$52, 4,FALSE )</f>
        <v>2.6072124756335281E-2</v>
      </c>
      <c r="G597" s="29">
        <f>VLOOKUP(VLOOKUP($B597, BTS!$E$2:$F$60, 2, FALSE), Transpose_Avg_q4er_youth!$O$1:$AA$52, 5,FALSE )</f>
        <v>4.519368723098996E-2</v>
      </c>
      <c r="H597" s="29">
        <f>VLOOKUP(VLOOKUP($B597, BTS!$E$2:$F$60, 2, FALSE), Transpose_Avg_q4er_youth!$O$1:$AA$52, 6,FALSE )</f>
        <v>4.1843480298894307E-2</v>
      </c>
      <c r="I597" s="29">
        <f>VLOOKUP(VLOOKUP($B597, BTS!$E$2:$F$60, 2, FALSE), Transpose_Avg_q4er_youth!$O$1:$AA$52, 7,FALSE )</f>
        <v>0</v>
      </c>
      <c r="J597" s="29">
        <f>VLOOKUP(VLOOKUP($B597, BTS!$E$2:$F$60, 2, FALSE), Transpose_Avg_q4er_youth!$O$1:$AA$52, 8,FALSE )</f>
        <v>0</v>
      </c>
      <c r="K597" s="29">
        <f>VLOOKUP(VLOOKUP($B597, BTS!$E$2:$F$60, 2, FALSE), Transpose_Avg_q4er_youth!$O$1:$AA$52, 9,FALSE )</f>
        <v>0</v>
      </c>
      <c r="L597" s="29">
        <f>VLOOKUP(VLOOKUP($B597, BTS!$E$2:$F$60, 2, FALSE), Transpose_Avg_q4er_youth!$O$1:$AA$52, 10,FALSE )</f>
        <v>0</v>
      </c>
      <c r="M597" s="29">
        <f>VLOOKUP(VLOOKUP($B597, BTS!$E$2:$F$60, 2, FALSE), Transpose_Avg_q4er_youth!$O$1:$AA$52, 11,FALSE )</f>
        <v>0</v>
      </c>
      <c r="N597" s="29">
        <f>VLOOKUP(VLOOKUP($B597, BTS!$E$2:$F$60, 2, FALSE), Transpose_Avg_q4er_youth!$O$1:$AA$52, 12,FALSE )</f>
        <v>6.243788511230372E-2</v>
      </c>
      <c r="O597" s="111">
        <f>VLOOKUP(VLOOKUP($B597, BTS!$E$2:$F$60, 2, FALSE), Transpose_Avg_q4er_youth!$O$1:$AA$52, 13,FALSE )</f>
        <v>9.7297203765227019E-2</v>
      </c>
    </row>
    <row r="598" spans="1:15" ht="15.75" hidden="1" outlineLevel="1" thickBot="1" x14ac:dyDescent="0.3">
      <c r="A598" s="27"/>
      <c r="B598" s="31" t="s">
        <v>145</v>
      </c>
      <c r="C598" s="28">
        <f>VLOOKUP(VLOOKUP($B598,VName,2,FALSE), Regression_q4er_youth!$U$7:$AC$57, 2,FALSE)</f>
        <v>1.5599999999999999E-2</v>
      </c>
      <c r="D598" s="29">
        <f>VLOOKUP(VLOOKUP($B598, BTS!$E$2:$F$60, 2, FALSE), Transpose_Avg_q4er_youth!$O$1:$AA$52, 2,FALSE )</f>
        <v>9.8425682829981515E-2</v>
      </c>
      <c r="E598" s="29">
        <f>VLOOKUP(VLOOKUP($B598, BTS!$E$2:$F$60, 2, FALSE), Transpose_Avg_q4er_youth!$O$1:$AA$52, 3,FALSE )</f>
        <v>0.15048653406928056</v>
      </c>
      <c r="F598" s="29">
        <f>VLOOKUP(VLOOKUP($B598, BTS!$E$2:$F$60, 2, FALSE), Transpose_Avg_q4er_youth!$O$1:$AA$52, 4,FALSE )</f>
        <v>4.8400673400673402E-2</v>
      </c>
      <c r="G598" s="29">
        <f>VLOOKUP(VLOOKUP($B598, BTS!$E$2:$F$60, 2, FALSE), Transpose_Avg_q4er_youth!$O$1:$AA$52, 5,FALSE )</f>
        <v>0.1497760966914482</v>
      </c>
      <c r="H598" s="29">
        <f>VLOOKUP(VLOOKUP($B598, BTS!$E$2:$F$60, 2, FALSE), Transpose_Avg_q4er_youth!$O$1:$AA$52, 6,FALSE )</f>
        <v>0.15991707337248737</v>
      </c>
      <c r="I598" s="29">
        <f>VLOOKUP(VLOOKUP($B598, BTS!$E$2:$F$60, 2, FALSE), Transpose_Avg_q4er_youth!$O$1:$AA$52, 7,FALSE )</f>
        <v>0.13483044733044733</v>
      </c>
      <c r="J598" s="29">
        <f>VLOOKUP(VLOOKUP($B598, BTS!$E$2:$F$60, 2, FALSE), Transpose_Avg_q4er_youth!$O$1:$AA$52, 8,FALSE )</f>
        <v>4.707792207792208E-2</v>
      </c>
      <c r="K598" s="29">
        <f>VLOOKUP(VLOOKUP($B598, BTS!$E$2:$F$60, 2, FALSE), Transpose_Avg_q4er_youth!$O$1:$AA$52, 9,FALSE )</f>
        <v>0.11249999999999999</v>
      </c>
      <c r="L598" s="29">
        <f>VLOOKUP(VLOOKUP($B598, BTS!$E$2:$F$60, 2, FALSE), Transpose_Avg_q4er_youth!$O$1:$AA$52, 10,FALSE )</f>
        <v>0.54441391941391937</v>
      </c>
      <c r="M598" s="29">
        <f>VLOOKUP(VLOOKUP($B598, BTS!$E$2:$F$60, 2, FALSE), Transpose_Avg_q4er_youth!$O$1:$AA$52, 11,FALSE )</f>
        <v>0.12083333333333332</v>
      </c>
      <c r="N598" s="29">
        <f>VLOOKUP(VLOOKUP($B598, BTS!$E$2:$F$60, 2, FALSE), Transpose_Avg_q4er_youth!$O$1:$AA$52, 12,FALSE )</f>
        <v>0.14225551580202742</v>
      </c>
      <c r="O598" s="111">
        <f>VLOOKUP(VLOOKUP($B598, BTS!$E$2:$F$60, 2, FALSE), Transpose_Avg_q4er_youth!$O$1:$AA$52, 13,FALSE )</f>
        <v>0.19767624001865125</v>
      </c>
    </row>
    <row r="599" spans="1:15" ht="15.75" hidden="1" outlineLevel="1" thickBot="1" x14ac:dyDescent="0.3">
      <c r="A599" s="27"/>
      <c r="B599" s="31" t="s">
        <v>146</v>
      </c>
      <c r="C599" s="28">
        <f>VLOOKUP(VLOOKUP($B599,VName,2,FALSE), Regression_q4er_youth!$U$7:$AC$57, 2,FALSE)</f>
        <v>-1.06E-2</v>
      </c>
      <c r="D599" s="29">
        <f>VLOOKUP(VLOOKUP($B599, BTS!$E$2:$F$60, 2, FALSE), Transpose_Avg_q4er_youth!$O$1:$AA$52, 2,FALSE )</f>
        <v>0.80710456147470744</v>
      </c>
      <c r="E599" s="29">
        <f>VLOOKUP(VLOOKUP($B599, BTS!$E$2:$F$60, 2, FALSE), Transpose_Avg_q4er_youth!$O$1:$AA$52, 3,FALSE )</f>
        <v>0.79728296838772195</v>
      </c>
      <c r="F599" s="29">
        <f>VLOOKUP(VLOOKUP($B599, BTS!$E$2:$F$60, 2, FALSE), Transpose_Avg_q4er_youth!$O$1:$AA$52, 4,FALSE )</f>
        <v>0.87657274499379767</v>
      </c>
      <c r="G599" s="29">
        <f>VLOOKUP(VLOOKUP($B599, BTS!$E$2:$F$60, 2, FALSE), Transpose_Avg_q4er_youth!$O$1:$AA$52, 5,FALSE )</f>
        <v>0.91480261727750967</v>
      </c>
      <c r="H599" s="29">
        <f>VLOOKUP(VLOOKUP($B599, BTS!$E$2:$F$60, 2, FALSE), Transpose_Avg_q4er_youth!$O$1:$AA$52, 6,FALSE )</f>
        <v>0.67715071552651174</v>
      </c>
      <c r="I599" s="29">
        <f>VLOOKUP(VLOOKUP($B599, BTS!$E$2:$F$60, 2, FALSE), Transpose_Avg_q4er_youth!$O$1:$AA$52, 7,FALSE )</f>
        <v>0.75697601010101012</v>
      </c>
      <c r="J599" s="29">
        <f>VLOOKUP(VLOOKUP($B599, BTS!$E$2:$F$60, 2, FALSE), Transpose_Avg_q4er_youth!$O$1:$AA$52, 8,FALSE )</f>
        <v>0.90530303030303028</v>
      </c>
      <c r="K599" s="29">
        <f>VLOOKUP(VLOOKUP($B599, BTS!$E$2:$F$60, 2, FALSE), Transpose_Avg_q4er_youth!$O$1:$AA$52, 9,FALSE )</f>
        <v>0.77083333333333337</v>
      </c>
      <c r="L599" s="29">
        <f>VLOOKUP(VLOOKUP($B599, BTS!$E$2:$F$60, 2, FALSE), Transpose_Avg_q4er_youth!$O$1:$AA$52, 10,FALSE )</f>
        <v>0.56135531135531136</v>
      </c>
      <c r="M599" s="29">
        <f>VLOOKUP(VLOOKUP($B599, BTS!$E$2:$F$60, 2, FALSE), Transpose_Avg_q4er_youth!$O$1:$AA$52, 11,FALSE )</f>
        <v>0.30833333333333335</v>
      </c>
      <c r="N599" s="29">
        <f>VLOOKUP(VLOOKUP($B599, BTS!$E$2:$F$60, 2, FALSE), Transpose_Avg_q4er_youth!$O$1:$AA$52, 12,FALSE )</f>
        <v>0.91216954879745593</v>
      </c>
      <c r="O599" s="111">
        <f>VLOOKUP(VLOOKUP($B599, BTS!$E$2:$F$60, 2, FALSE), Transpose_Avg_q4er_youth!$O$1:$AA$52, 13,FALSE )</f>
        <v>0.95735705542927085</v>
      </c>
    </row>
    <row r="600" spans="1:15" ht="15.75" hidden="1" outlineLevel="1" thickBot="1" x14ac:dyDescent="0.3">
      <c r="A600" s="27"/>
      <c r="B600" s="31" t="s">
        <v>147</v>
      </c>
      <c r="C600" s="28">
        <f>VLOOKUP(VLOOKUP($B600,VName,2,FALSE), Regression_q4er_youth!$U$7:$AC$57, 2,FALSE)</f>
        <v>-0.22600000000000001</v>
      </c>
      <c r="D600" s="29">
        <f>VLOOKUP(VLOOKUP($B600, BTS!$E$2:$F$60, 2, FALSE), Transpose_Avg_q4er_youth!$O$1:$AA$52, 2,FALSE )</f>
        <v>3.7956883984109437E-2</v>
      </c>
      <c r="E600" s="29">
        <f>VLOOKUP(VLOOKUP($B600, BTS!$E$2:$F$60, 2, FALSE), Transpose_Avg_q4er_youth!$O$1:$AA$52, 3,FALSE )</f>
        <v>2.6588508322663254E-2</v>
      </c>
      <c r="F600" s="29">
        <f>VLOOKUP(VLOOKUP($B600, BTS!$E$2:$F$60, 2, FALSE), Transpose_Avg_q4er_youth!$O$1:$AA$52, 4,FALSE )</f>
        <v>1.1363636363636364E-2</v>
      </c>
      <c r="G600" s="29">
        <f>VLOOKUP(VLOOKUP($B600, BTS!$E$2:$F$60, 2, FALSE), Transpose_Avg_q4er_youth!$O$1:$AA$52, 5,FALSE )</f>
        <v>2.1780303030303032E-2</v>
      </c>
      <c r="H600" s="29">
        <f>VLOOKUP(VLOOKUP($B600, BTS!$E$2:$F$60, 2, FALSE), Transpose_Avg_q4er_youth!$O$1:$AA$52, 6,FALSE )</f>
        <v>5.681818181818182E-3</v>
      </c>
      <c r="I600" s="29">
        <f>VLOOKUP(VLOOKUP($B600, BTS!$E$2:$F$60, 2, FALSE), Transpose_Avg_q4er_youth!$O$1:$AA$52, 7,FALSE )</f>
        <v>3.6656746031746026E-2</v>
      </c>
      <c r="J600" s="29">
        <f>VLOOKUP(VLOOKUP($B600, BTS!$E$2:$F$60, 2, FALSE), Transpose_Avg_q4er_youth!$O$1:$AA$52, 8,FALSE )</f>
        <v>3.0594405594405596E-2</v>
      </c>
      <c r="K600" s="29">
        <f>VLOOKUP(VLOOKUP($B600, BTS!$E$2:$F$60, 2, FALSE), Transpose_Avg_q4er_youth!$O$1:$AA$52, 9,FALSE )</f>
        <v>4.1666666666666664E-2</v>
      </c>
      <c r="L600" s="29">
        <f>VLOOKUP(VLOOKUP($B600, BTS!$E$2:$F$60, 2, FALSE), Transpose_Avg_q4er_youth!$O$1:$AA$52, 10,FALSE )</f>
        <v>3.8461538461538464E-2</v>
      </c>
      <c r="M600" s="29">
        <f>VLOOKUP(VLOOKUP($B600, BTS!$E$2:$F$60, 2, FALSE), Transpose_Avg_q4er_youth!$O$1:$AA$52, 11,FALSE )</f>
        <v>0</v>
      </c>
      <c r="N600" s="29">
        <f>VLOOKUP(VLOOKUP($B600, BTS!$E$2:$F$60, 2, FALSE), Transpose_Avg_q4er_youth!$O$1:$AA$52, 12,FALSE )</f>
        <v>9.6153846153846159E-3</v>
      </c>
      <c r="O600" s="111">
        <f>VLOOKUP(VLOOKUP($B600, BTS!$E$2:$F$60, 2, FALSE), Transpose_Avg_q4er_youth!$O$1:$AA$52, 13,FALSE )</f>
        <v>0.1848917351518331</v>
      </c>
    </row>
    <row r="601" spans="1:15" ht="15.75" hidden="1" outlineLevel="1" thickBot="1" x14ac:dyDescent="0.3">
      <c r="A601" s="27"/>
      <c r="B601" s="31" t="s">
        <v>148</v>
      </c>
      <c r="C601" s="28">
        <f>VLOOKUP(VLOOKUP($B601,VName,2,FALSE), Regression_q4er_youth!$U$7:$AC$57, 2,FALSE)</f>
        <v>-9.1499999999999998E-2</v>
      </c>
      <c r="D601" s="29">
        <f>VLOOKUP(VLOOKUP($B601, BTS!$E$2:$F$60, 2, FALSE), Transpose_Avg_q4er_youth!$O$1:$AA$52, 2,FALSE )</f>
        <v>6.5591145543985291E-2</v>
      </c>
      <c r="E601" s="29">
        <f>VLOOKUP(VLOOKUP($B601, BTS!$E$2:$F$60, 2, FALSE), Transpose_Avg_q4er_youth!$O$1:$AA$52, 3,FALSE )</f>
        <v>7.4903158199813136E-2</v>
      </c>
      <c r="F601" s="29">
        <f>VLOOKUP(VLOOKUP($B601, BTS!$E$2:$F$60, 2, FALSE), Transpose_Avg_q4er_youth!$O$1:$AA$52, 4,FALSE )</f>
        <v>1.6967924862661705E-2</v>
      </c>
      <c r="G601" s="29">
        <f>VLOOKUP(VLOOKUP($B601, BTS!$E$2:$F$60, 2, FALSE), Transpose_Avg_q4er_youth!$O$1:$AA$52, 5,FALSE )</f>
        <v>6.424856527977045E-2</v>
      </c>
      <c r="H601" s="29">
        <f>VLOOKUP(VLOOKUP($B601, BTS!$E$2:$F$60, 2, FALSE), Transpose_Avg_q4er_youth!$O$1:$AA$52, 6,FALSE )</f>
        <v>0.10117462155678716</v>
      </c>
      <c r="I601" s="29">
        <f>VLOOKUP(VLOOKUP($B601, BTS!$E$2:$F$60, 2, FALSE), Transpose_Avg_q4er_youth!$O$1:$AA$52, 7,FALSE )</f>
        <v>0.1577967171717172</v>
      </c>
      <c r="J601" s="29">
        <f>VLOOKUP(VLOOKUP($B601, BTS!$E$2:$F$60, 2, FALSE), Transpose_Avg_q4er_youth!$O$1:$AA$52, 8,FALSE )</f>
        <v>0</v>
      </c>
      <c r="K601" s="29">
        <f>VLOOKUP(VLOOKUP($B601, BTS!$E$2:$F$60, 2, FALSE), Transpose_Avg_q4er_youth!$O$1:$AA$52, 9,FALSE )</f>
        <v>7.4999999999999997E-2</v>
      </c>
      <c r="L601" s="29">
        <f>VLOOKUP(VLOOKUP($B601, BTS!$E$2:$F$60, 2, FALSE), Transpose_Avg_q4er_youth!$O$1:$AA$52, 10,FALSE )</f>
        <v>5.631868131868132E-2</v>
      </c>
      <c r="M601" s="29">
        <f>VLOOKUP(VLOOKUP($B601, BTS!$E$2:$F$60, 2, FALSE), Transpose_Avg_q4er_youth!$O$1:$AA$52, 11,FALSE )</f>
        <v>0.1125</v>
      </c>
      <c r="N601" s="29">
        <f>VLOOKUP(VLOOKUP($B601, BTS!$E$2:$F$60, 2, FALSE), Transpose_Avg_q4er_youth!$O$1:$AA$52, 12,FALSE )</f>
        <v>5.7630192804611402E-2</v>
      </c>
      <c r="O601" s="111">
        <f>VLOOKUP(VLOOKUP($B601, BTS!$E$2:$F$60, 2, FALSE), Transpose_Avg_q4er_youth!$O$1:$AA$52, 13,FALSE )</f>
        <v>0.28300675380311247</v>
      </c>
    </row>
    <row r="602" spans="1:15" ht="15.75" hidden="1" outlineLevel="1" thickBot="1" x14ac:dyDescent="0.3">
      <c r="A602" s="27"/>
      <c r="B602" s="30" t="s">
        <v>196</v>
      </c>
      <c r="C602" s="28">
        <f>VLOOKUP(VLOOKUP($B602,VName,2,FALSE), Regression_q4er_youth!$U$7:$AC$57, 2,FALSE)</f>
        <v>-0.22700000000000001</v>
      </c>
      <c r="D602" s="29">
        <f>VLOOKUP(VLOOKUP($B602, BTS!$E$2:$F$60, 2, FALSE), Transpose_Avg_q4er_youth!$O$1:$AA$52, 2,FALSE )</f>
        <v>1.1510437803786014E-2</v>
      </c>
      <c r="E602" s="29">
        <f>VLOOKUP(VLOOKUP($B602, BTS!$E$2:$F$60, 2, FALSE), Transpose_Avg_q4er_youth!$O$1:$AA$52, 3,FALSE )</f>
        <v>1.0963508322663252E-2</v>
      </c>
      <c r="F602" s="29">
        <f>VLOOKUP(VLOOKUP($B602, BTS!$E$2:$F$60, 2, FALSE), Transpose_Avg_q4er_youth!$O$1:$AA$52, 4,FALSE )</f>
        <v>4.4745702640439478E-2</v>
      </c>
      <c r="G602" s="29">
        <f>VLOOKUP(VLOOKUP($B602, BTS!$E$2:$F$60, 2, FALSE), Transpose_Avg_q4er_youth!$O$1:$AA$52, 5,FALSE )</f>
        <v>0</v>
      </c>
      <c r="H602" s="29">
        <f>VLOOKUP(VLOOKUP($B602, BTS!$E$2:$F$60, 2, FALSE), Transpose_Avg_q4er_youth!$O$1:$AA$52, 6,FALSE )</f>
        <v>1.3110403397027601E-2</v>
      </c>
      <c r="I602" s="29">
        <f>VLOOKUP(VLOOKUP($B602, BTS!$E$2:$F$60, 2, FALSE), Transpose_Avg_q4er_youth!$O$1:$AA$52, 7,FALSE )</f>
        <v>2.2767857142857142E-2</v>
      </c>
      <c r="J602" s="29">
        <f>VLOOKUP(VLOOKUP($B602, BTS!$E$2:$F$60, 2, FALSE), Transpose_Avg_q4er_youth!$O$1:$AA$52, 8,FALSE )</f>
        <v>1.9230769230769232E-2</v>
      </c>
      <c r="K602" s="29">
        <f>VLOOKUP(VLOOKUP($B602, BTS!$E$2:$F$60, 2, FALSE), Transpose_Avg_q4er_youth!$O$1:$AA$52, 9,FALSE )</f>
        <v>1.6666666666666666E-2</v>
      </c>
      <c r="L602" s="29">
        <f>VLOOKUP(VLOOKUP($B602, BTS!$E$2:$F$60, 2, FALSE), Transpose_Avg_q4er_youth!$O$1:$AA$52, 10,FALSE )</f>
        <v>1.9230769230769232E-2</v>
      </c>
      <c r="M602" s="29">
        <f>VLOOKUP(VLOOKUP($B602, BTS!$E$2:$F$60, 2, FALSE), Transpose_Avg_q4er_youth!$O$1:$AA$52, 11,FALSE )</f>
        <v>0</v>
      </c>
      <c r="N602" s="29">
        <f>VLOOKUP(VLOOKUP($B602, BTS!$E$2:$F$60, 2, FALSE), Transpose_Avg_q4er_youth!$O$1:$AA$52, 12,FALSE )</f>
        <v>0</v>
      </c>
      <c r="O602" s="111">
        <f>VLOOKUP(VLOOKUP($B602, BTS!$E$2:$F$60, 2, FALSE), Transpose_Avg_q4er_youth!$O$1:$AA$52, 13,FALSE )</f>
        <v>1.7580287929125138E-2</v>
      </c>
    </row>
    <row r="603" spans="1:15" ht="15.75" hidden="1" outlineLevel="1" thickBot="1" x14ac:dyDescent="0.3">
      <c r="A603" s="27"/>
      <c r="B603" s="32" t="s">
        <v>150</v>
      </c>
      <c r="C603" s="28">
        <f>VLOOKUP(VLOOKUP($B603,VName,2,FALSE), Regression_q4er_youth!$U$7:$AC$57, 2,FALSE)</f>
        <v>-27.8</v>
      </c>
      <c r="D603" s="29">
        <f>VLOOKUP(VLOOKUP($B603, BTS!$E$2:$F$60, 2, FALSE), Transpose_Avg_q4er_youth!$O$1:$AA$52, 2,FALSE )</f>
        <v>8.6220000000000064E-3</v>
      </c>
      <c r="E603" s="29">
        <f>VLOOKUP(VLOOKUP($B603, BTS!$E$2:$F$60, 2, FALSE), Transpose_Avg_q4er_youth!$O$1:$AA$52, 3,FALSE )</f>
        <v>4.1754999999999987E-3</v>
      </c>
      <c r="F603" s="29">
        <f>VLOOKUP(VLOOKUP($B603, BTS!$E$2:$F$60, 2, FALSE), Transpose_Avg_q4er_youth!$O$1:$AA$52, 4,FALSE )</f>
        <v>6.9505000000000027E-3</v>
      </c>
      <c r="G603" s="29">
        <f>VLOOKUP(VLOOKUP($B603, BTS!$E$2:$F$60, 2, FALSE), Transpose_Avg_q4er_youth!$O$1:$AA$52, 5,FALSE )</f>
        <v>1.374125E-2</v>
      </c>
      <c r="H603" s="29">
        <f>VLOOKUP(VLOOKUP($B603, BTS!$E$2:$F$60, 2, FALSE), Transpose_Avg_q4er_youth!$O$1:$AA$52, 6,FALSE )</f>
        <v>5.4307499999999963E-3</v>
      </c>
      <c r="I603" s="29">
        <f>VLOOKUP(VLOOKUP($B603, BTS!$E$2:$F$60, 2, FALSE), Transpose_Avg_q4er_youth!$O$1:$AA$52, 7,FALSE )</f>
        <v>1.2082000000000001E-2</v>
      </c>
      <c r="J603" s="29">
        <f>VLOOKUP(VLOOKUP($B603, BTS!$E$2:$F$60, 2, FALSE), Transpose_Avg_q4er_youth!$O$1:$AA$52, 8,FALSE )</f>
        <v>1.2648999999999999E-2</v>
      </c>
      <c r="K603" s="29">
        <f>VLOOKUP(VLOOKUP($B603, BTS!$E$2:$F$60, 2, FALSE), Transpose_Avg_q4er_youth!$O$1:$AA$52, 9,FALSE )</f>
        <v>9.8302500000000004E-3</v>
      </c>
      <c r="L603" s="29">
        <f>VLOOKUP(VLOOKUP($B603, BTS!$E$2:$F$60, 2, FALSE), Transpose_Avg_q4er_youth!$O$1:$AA$52, 10,FALSE )</f>
        <v>9.8897499999999992E-3</v>
      </c>
      <c r="M603" s="29">
        <f>VLOOKUP(VLOOKUP($B603, BTS!$E$2:$F$60, 2, FALSE), Transpose_Avg_q4er_youth!$O$1:$AA$52, 11,FALSE )</f>
        <v>5.0167499999999995E-3</v>
      </c>
      <c r="N603" s="29">
        <f>VLOOKUP(VLOOKUP($B603, BTS!$E$2:$F$60, 2, FALSE), Transpose_Avg_q4er_youth!$O$1:$AA$52, 12,FALSE )</f>
        <v>1.3692500000000003E-2</v>
      </c>
      <c r="O603" s="111">
        <f>VLOOKUP(VLOOKUP($B603, BTS!$E$2:$F$60, 2, FALSE), Transpose_Avg_q4er_youth!$O$1:$AA$52, 13,FALSE )</f>
        <v>1.1392499999999996E-3</v>
      </c>
    </row>
    <row r="604" spans="1:15" ht="15.75" hidden="1" outlineLevel="1" thickBot="1" x14ac:dyDescent="0.3">
      <c r="A604" s="27"/>
      <c r="B604" s="30" t="s">
        <v>151</v>
      </c>
      <c r="C604" s="28">
        <f>VLOOKUP(VLOOKUP($B604,VName,2,FALSE), Regression_q4er_youth!$U$7:$AC$57, 2,FALSE)</f>
        <v>-1.6180000000000001</v>
      </c>
      <c r="D604" s="29">
        <f>VLOOKUP(VLOOKUP($B604, BTS!$E$2:$F$60, 2, FALSE), Transpose_Avg_q4er_youth!$O$1:$AA$52, 2,FALSE )</f>
        <v>6.0266749999999966E-2</v>
      </c>
      <c r="E604" s="29">
        <f>VLOOKUP(VLOOKUP($B604, BTS!$E$2:$F$60, 2, FALSE), Transpose_Avg_q4er_youth!$O$1:$AA$52, 3,FALSE )</f>
        <v>3.7315749999999988E-2</v>
      </c>
      <c r="F604" s="29">
        <f>VLOOKUP(VLOOKUP($B604, BTS!$E$2:$F$60, 2, FALSE), Transpose_Avg_q4er_youth!$O$1:$AA$52, 4,FALSE )</f>
        <v>4.7725999999999977E-2</v>
      </c>
      <c r="G604" s="29">
        <f>VLOOKUP(VLOOKUP($B604, BTS!$E$2:$F$60, 2, FALSE), Transpose_Avg_q4er_youth!$O$1:$AA$52, 5,FALSE )</f>
        <v>4.086525000000002E-2</v>
      </c>
      <c r="H604" s="29">
        <f>VLOOKUP(VLOOKUP($B604, BTS!$E$2:$F$60, 2, FALSE), Transpose_Avg_q4er_youth!$O$1:$AA$52, 6,FALSE )</f>
        <v>5.8230500000000025E-2</v>
      </c>
      <c r="I604" s="29">
        <f>VLOOKUP(VLOOKUP($B604, BTS!$E$2:$F$60, 2, FALSE), Transpose_Avg_q4er_youth!$O$1:$AA$52, 7,FALSE )</f>
        <v>4.2987250000000005E-2</v>
      </c>
      <c r="J604" s="29">
        <f>VLOOKUP(VLOOKUP($B604, BTS!$E$2:$F$60, 2, FALSE), Transpose_Avg_q4er_youth!$O$1:$AA$52, 8,FALSE )</f>
        <v>4.8167000000000008E-2</v>
      </c>
      <c r="K604" s="29">
        <f>VLOOKUP(VLOOKUP($B604, BTS!$E$2:$F$60, 2, FALSE), Transpose_Avg_q4er_youth!$O$1:$AA$52, 9,FALSE )</f>
        <v>5.3886999999999997E-2</v>
      </c>
      <c r="L604" s="29">
        <f>VLOOKUP(VLOOKUP($B604, BTS!$E$2:$F$60, 2, FALSE), Transpose_Avg_q4er_youth!$O$1:$AA$52, 10,FALSE )</f>
        <v>3.8873250000000005E-2</v>
      </c>
      <c r="M604" s="29">
        <f>VLOOKUP(VLOOKUP($B604, BTS!$E$2:$F$60, 2, FALSE), Transpose_Avg_q4er_youth!$O$1:$AA$52, 11,FALSE )</f>
        <v>4.8995000000000011E-2</v>
      </c>
      <c r="N604" s="29">
        <f>VLOOKUP(VLOOKUP($B604, BTS!$E$2:$F$60, 2, FALSE), Transpose_Avg_q4er_youth!$O$1:$AA$52, 12,FALSE )</f>
        <v>5.2355749999999972E-2</v>
      </c>
      <c r="O604" s="111">
        <f>VLOOKUP(VLOOKUP($B604, BTS!$E$2:$F$60, 2, FALSE), Transpose_Avg_q4er_youth!$O$1:$AA$52, 13,FALSE )</f>
        <v>5.1576250000000018E-2</v>
      </c>
    </row>
    <row r="605" spans="1:15" ht="15.75" hidden="1" outlineLevel="1" thickBot="1" x14ac:dyDescent="0.3">
      <c r="A605" s="27"/>
      <c r="B605" s="30" t="s">
        <v>152</v>
      </c>
      <c r="C605" s="28">
        <f>VLOOKUP(VLOOKUP($B605,VName,2,FALSE), Regression_q4er_youth!$U$7:$AC$57, 2,FALSE)</f>
        <v>-12.8</v>
      </c>
      <c r="D605" s="29">
        <f>VLOOKUP(VLOOKUP($B605, BTS!$E$2:$F$60, 2, FALSE), Transpose_Avg_q4er_youth!$O$1:$AA$52, 2,FALSE )</f>
        <v>0.1402905000000001</v>
      </c>
      <c r="E605" s="29">
        <f>VLOOKUP(VLOOKUP($B605, BTS!$E$2:$F$60, 2, FALSE), Transpose_Avg_q4er_youth!$O$1:$AA$52, 3,FALSE )</f>
        <v>0.34453150000000016</v>
      </c>
      <c r="F605" s="29">
        <f>VLOOKUP(VLOOKUP($B605, BTS!$E$2:$F$60, 2, FALSE), Transpose_Avg_q4er_youth!$O$1:$AA$52, 4,FALSE )</f>
        <v>0.24089599999999989</v>
      </c>
      <c r="G605" s="29">
        <f>VLOOKUP(VLOOKUP($B605, BTS!$E$2:$F$60, 2, FALSE), Transpose_Avg_q4er_youth!$O$1:$AA$52, 5,FALSE )</f>
        <v>0.25471350000000009</v>
      </c>
      <c r="H605" s="29">
        <f>VLOOKUP(VLOOKUP($B605, BTS!$E$2:$F$60, 2, FALSE), Transpose_Avg_q4er_youth!$O$1:$AA$52, 6,FALSE )</f>
        <v>8.7683749999999949E-2</v>
      </c>
      <c r="I605" s="29">
        <f>VLOOKUP(VLOOKUP($B605, BTS!$E$2:$F$60, 2, FALSE), Transpose_Avg_q4er_youth!$O$1:$AA$52, 7,FALSE )</f>
        <v>0.16888424999999996</v>
      </c>
      <c r="J605" s="29">
        <f>VLOOKUP(VLOOKUP($B605, BTS!$E$2:$F$60, 2, FALSE), Transpose_Avg_q4er_youth!$O$1:$AA$52, 8,FALSE )</f>
        <v>0.14696275</v>
      </c>
      <c r="K605" s="29">
        <f>VLOOKUP(VLOOKUP($B605, BTS!$E$2:$F$60, 2, FALSE), Transpose_Avg_q4er_youth!$O$1:$AA$52, 9,FALSE )</f>
        <v>0.1537695</v>
      </c>
      <c r="L605" s="29">
        <f>VLOOKUP(VLOOKUP($B605, BTS!$E$2:$F$60, 2, FALSE), Transpose_Avg_q4er_youth!$O$1:$AA$52, 10,FALSE )</f>
        <v>0.29455900000000002</v>
      </c>
      <c r="M605" s="29">
        <f>VLOOKUP(VLOOKUP($B605, BTS!$E$2:$F$60, 2, FALSE), Transpose_Avg_q4er_youth!$O$1:$AA$52, 11,FALSE )</f>
        <v>0.17426849999999999</v>
      </c>
      <c r="N605" s="29">
        <f>VLOOKUP(VLOOKUP($B605, BTS!$E$2:$F$60, 2, FALSE), Transpose_Avg_q4er_youth!$O$1:$AA$52, 12,FALSE )</f>
        <v>0.20817250000000004</v>
      </c>
      <c r="O605" s="111">
        <f>VLOOKUP(VLOOKUP($B605, BTS!$E$2:$F$60, 2, FALSE), Transpose_Avg_q4er_youth!$O$1:$AA$52, 13,FALSE )</f>
        <v>8.9435250000000022E-2</v>
      </c>
    </row>
    <row r="606" spans="1:15" ht="15.75" hidden="1" outlineLevel="1" thickBot="1" x14ac:dyDescent="0.3">
      <c r="A606" s="27"/>
      <c r="B606" s="30" t="s">
        <v>153</v>
      </c>
      <c r="C606" s="28">
        <f>VLOOKUP(VLOOKUP($B606,VName,2,FALSE), Regression_q4er_youth!$U$7:$AC$57, 2,FALSE)</f>
        <v>4.2910000000000004</v>
      </c>
      <c r="D606" s="29">
        <f>VLOOKUP(VLOOKUP($B606, BTS!$E$2:$F$60, 2, FALSE), Transpose_Avg_q4er_youth!$O$1:$AA$52, 2,FALSE )</f>
        <v>8.5197500000000065E-3</v>
      </c>
      <c r="E606" s="29">
        <f>VLOOKUP(VLOOKUP($B606, BTS!$E$2:$F$60, 2, FALSE), Transpose_Avg_q4er_youth!$O$1:$AA$52, 3,FALSE )</f>
        <v>7.9155000000000007E-3</v>
      </c>
      <c r="F606" s="29">
        <f>VLOOKUP(VLOOKUP($B606, BTS!$E$2:$F$60, 2, FALSE), Transpose_Avg_q4er_youth!$O$1:$AA$52, 4,FALSE )</f>
        <v>1.1279500000000007E-2</v>
      </c>
      <c r="G606" s="29">
        <f>VLOOKUP(VLOOKUP($B606, BTS!$E$2:$F$60, 2, FALSE), Transpose_Avg_q4er_youth!$O$1:$AA$52, 5,FALSE )</f>
        <v>8.4819999999999965E-3</v>
      </c>
      <c r="H606" s="29">
        <f>VLOOKUP(VLOOKUP($B606, BTS!$E$2:$F$60, 2, FALSE), Transpose_Avg_q4er_youth!$O$1:$AA$52, 6,FALSE )</f>
        <v>8.863750000000007E-3</v>
      </c>
      <c r="I606" s="29">
        <f>VLOOKUP(VLOOKUP($B606, BTS!$E$2:$F$60, 2, FALSE), Transpose_Avg_q4er_youth!$O$1:$AA$52, 7,FALSE )</f>
        <v>8.5407499999999997E-3</v>
      </c>
      <c r="J606" s="29">
        <f>VLOOKUP(VLOOKUP($B606, BTS!$E$2:$F$60, 2, FALSE), Transpose_Avg_q4er_youth!$O$1:$AA$52, 8,FALSE )</f>
        <v>9.6229999999999996E-3</v>
      </c>
      <c r="K606" s="29">
        <f>VLOOKUP(VLOOKUP($B606, BTS!$E$2:$F$60, 2, FALSE), Transpose_Avg_q4er_youth!$O$1:$AA$52, 9,FALSE )</f>
        <v>1.1029250000000001E-2</v>
      </c>
      <c r="L606" s="29">
        <f>VLOOKUP(VLOOKUP($B606, BTS!$E$2:$F$60, 2, FALSE), Transpose_Avg_q4er_youth!$O$1:$AA$52, 10,FALSE )</f>
        <v>6.5762499999999996E-3</v>
      </c>
      <c r="M606" s="29">
        <f>VLOOKUP(VLOOKUP($B606, BTS!$E$2:$F$60, 2, FALSE), Transpose_Avg_q4er_youth!$O$1:$AA$52, 11,FALSE )</f>
        <v>5.5145000000000003E-3</v>
      </c>
      <c r="N606" s="29">
        <f>VLOOKUP(VLOOKUP($B606, BTS!$E$2:$F$60, 2, FALSE), Transpose_Avg_q4er_youth!$O$1:$AA$52, 12,FALSE )</f>
        <v>1.0127249999999997E-2</v>
      </c>
      <c r="O606" s="111">
        <f>VLOOKUP(VLOOKUP($B606, BTS!$E$2:$F$60, 2, FALSE), Transpose_Avg_q4er_youth!$O$1:$AA$52, 13,FALSE )</f>
        <v>1.4683750000000002E-2</v>
      </c>
    </row>
    <row r="607" spans="1:15" ht="15.75" hidden="1" outlineLevel="1" thickBot="1" x14ac:dyDescent="0.3">
      <c r="A607" s="27"/>
      <c r="B607" s="30" t="s">
        <v>154</v>
      </c>
      <c r="C607" s="28">
        <f>VLOOKUP(VLOOKUP($B607,VName,2,FALSE), Regression_q4er_youth!$U$7:$AC$57, 2,FALSE)</f>
        <v>-15.26</v>
      </c>
      <c r="D607" s="29">
        <f>VLOOKUP(VLOOKUP($B607, BTS!$E$2:$F$60, 2, FALSE), Transpose_Avg_q4er_youth!$O$1:$AA$52, 2,FALSE )</f>
        <v>3.3658250000000008E-2</v>
      </c>
      <c r="E607" s="29">
        <f>VLOOKUP(VLOOKUP($B607, BTS!$E$2:$F$60, 2, FALSE), Transpose_Avg_q4er_youth!$O$1:$AA$52, 3,FALSE )</f>
        <v>2.9974999999999995E-2</v>
      </c>
      <c r="F607" s="29">
        <f>VLOOKUP(VLOOKUP($B607, BTS!$E$2:$F$60, 2, FALSE), Transpose_Avg_q4er_youth!$O$1:$AA$52, 4,FALSE )</f>
        <v>4.3834250000000012E-2</v>
      </c>
      <c r="G607" s="29">
        <f>VLOOKUP(VLOOKUP($B607, BTS!$E$2:$F$60, 2, FALSE), Transpose_Avg_q4er_youth!$O$1:$AA$52, 5,FALSE )</f>
        <v>3.2299750000000002E-2</v>
      </c>
      <c r="H607" s="29">
        <f>VLOOKUP(VLOOKUP($B607, BTS!$E$2:$F$60, 2, FALSE), Transpose_Avg_q4er_youth!$O$1:$AA$52, 6,FALSE )</f>
        <v>6.6449749999999974E-2</v>
      </c>
      <c r="I607" s="29">
        <f>VLOOKUP(VLOOKUP($B607, BTS!$E$2:$F$60, 2, FALSE), Transpose_Avg_q4er_youth!$O$1:$AA$52, 7,FALSE )</f>
        <v>3.7172499999999997E-2</v>
      </c>
      <c r="J607" s="29">
        <f>VLOOKUP(VLOOKUP($B607, BTS!$E$2:$F$60, 2, FALSE), Transpose_Avg_q4er_youth!$O$1:$AA$52, 8,FALSE )</f>
        <v>3.6638749999999998E-2</v>
      </c>
      <c r="K607" s="29">
        <f>VLOOKUP(VLOOKUP($B607, BTS!$E$2:$F$60, 2, FALSE), Transpose_Avg_q4er_youth!$O$1:$AA$52, 9,FALSE )</f>
        <v>3.3604000000000002E-2</v>
      </c>
      <c r="L607" s="29">
        <f>VLOOKUP(VLOOKUP($B607, BTS!$E$2:$F$60, 2, FALSE), Transpose_Avg_q4er_youth!$O$1:$AA$52, 10,FALSE )</f>
        <v>2.6475999999999996E-2</v>
      </c>
      <c r="M607" s="29">
        <f>VLOOKUP(VLOOKUP($B607, BTS!$E$2:$F$60, 2, FALSE), Transpose_Avg_q4er_youth!$O$1:$AA$52, 11,FALSE )</f>
        <v>4.0667000000000002E-2</v>
      </c>
      <c r="N607" s="29">
        <f>VLOOKUP(VLOOKUP($B607, BTS!$E$2:$F$60, 2, FALSE), Transpose_Avg_q4er_youth!$O$1:$AA$52, 12,FALSE )</f>
        <v>3.1956000000000005E-2</v>
      </c>
      <c r="O607" s="111">
        <f>VLOOKUP(VLOOKUP($B607, BTS!$E$2:$F$60, 2, FALSE), Transpose_Avg_q4er_youth!$O$1:$AA$52, 13,FALSE )</f>
        <v>6.1416999999999999E-2</v>
      </c>
    </row>
    <row r="608" spans="1:15" ht="15.75" hidden="1" outlineLevel="1" thickBot="1" x14ac:dyDescent="0.3">
      <c r="A608" s="27"/>
      <c r="B608" s="30" t="s">
        <v>155</v>
      </c>
      <c r="C608" s="28">
        <f>VLOOKUP(VLOOKUP($B608,VName,2,FALSE), Regression_q4er_youth!$U$7:$AC$57, 2,FALSE)</f>
        <v>-5.7649999999999997</v>
      </c>
      <c r="D608" s="29">
        <f>VLOOKUP(VLOOKUP($B608, BTS!$E$2:$F$60, 2, FALSE), Transpose_Avg_q4er_youth!$O$1:$AA$52, 2,FALSE )</f>
        <v>8.8537999999999964E-2</v>
      </c>
      <c r="E608" s="29">
        <f>VLOOKUP(VLOOKUP($B608, BTS!$E$2:$F$60, 2, FALSE), Transpose_Avg_q4er_youth!$O$1:$AA$52, 3,FALSE )</f>
        <v>8.1332249999999925E-2</v>
      </c>
      <c r="F608" s="29">
        <f>VLOOKUP(VLOOKUP($B608, BTS!$E$2:$F$60, 2, FALSE), Transpose_Avg_q4er_youth!$O$1:$AA$52, 4,FALSE )</f>
        <v>8.3190999999999932E-2</v>
      </c>
      <c r="G608" s="29">
        <f>VLOOKUP(VLOOKUP($B608, BTS!$E$2:$F$60, 2, FALSE), Transpose_Avg_q4er_youth!$O$1:$AA$52, 5,FALSE )</f>
        <v>6.2223249999999994E-2</v>
      </c>
      <c r="H608" s="29">
        <f>VLOOKUP(VLOOKUP($B608, BTS!$E$2:$F$60, 2, FALSE), Transpose_Avg_q4er_youth!$O$1:$AA$52, 6,FALSE )</f>
        <v>0.13081224999999999</v>
      </c>
      <c r="I608" s="29">
        <f>VLOOKUP(VLOOKUP($B608, BTS!$E$2:$F$60, 2, FALSE), Transpose_Avg_q4er_youth!$O$1:$AA$52, 7,FALSE )</f>
        <v>7.4361500000000011E-2</v>
      </c>
      <c r="J608" s="29">
        <f>VLOOKUP(VLOOKUP($B608, BTS!$E$2:$F$60, 2, FALSE), Transpose_Avg_q4er_youth!$O$1:$AA$52, 8,FALSE )</f>
        <v>5.7516999999999999E-2</v>
      </c>
      <c r="K608" s="29">
        <f>VLOOKUP(VLOOKUP($B608, BTS!$E$2:$F$60, 2, FALSE), Transpose_Avg_q4er_youth!$O$1:$AA$52, 9,FALSE )</f>
        <v>7.6304750000000005E-2</v>
      </c>
      <c r="L608" s="29">
        <f>VLOOKUP(VLOOKUP($B608, BTS!$E$2:$F$60, 2, FALSE), Transpose_Avg_q4er_youth!$O$1:$AA$52, 10,FALSE )</f>
        <v>8.7634749999999997E-2</v>
      </c>
      <c r="M608" s="29">
        <f>VLOOKUP(VLOOKUP($B608, BTS!$E$2:$F$60, 2, FALSE), Transpose_Avg_q4er_youth!$O$1:$AA$52, 11,FALSE )</f>
        <v>7.6991749999999998E-2</v>
      </c>
      <c r="N608" s="29">
        <f>VLOOKUP(VLOOKUP($B608, BTS!$E$2:$F$60, 2, FALSE), Transpose_Avg_q4er_youth!$O$1:$AA$52, 12,FALSE )</f>
        <v>9.9497500000000003E-2</v>
      </c>
      <c r="O608" s="111">
        <f>VLOOKUP(VLOOKUP($B608, BTS!$E$2:$F$60, 2, FALSE), Transpose_Avg_q4er_youth!$O$1:$AA$52, 13,FALSE )</f>
        <v>0.17818549999999991</v>
      </c>
    </row>
    <row r="609" spans="1:15" ht="15.75" hidden="1" outlineLevel="1" thickBot="1" x14ac:dyDescent="0.3">
      <c r="A609" s="27"/>
      <c r="B609" s="30" t="s">
        <v>156</v>
      </c>
      <c r="C609" s="28">
        <f>VLOOKUP(VLOOKUP($B609,VName,2,FALSE), Regression_q4er_youth!$U$7:$AC$57, 2,FALSE)</f>
        <v>-14.63</v>
      </c>
      <c r="D609" s="29">
        <f>VLOOKUP(VLOOKUP($B609, BTS!$E$2:$F$60, 2, FALSE), Transpose_Avg_q4er_youth!$O$1:$AA$52, 2,FALSE )</f>
        <v>0.23938974999999979</v>
      </c>
      <c r="E609" s="29">
        <f>VLOOKUP(VLOOKUP($B609, BTS!$E$2:$F$60, 2, FALSE), Transpose_Avg_q4er_youth!$O$1:$AA$52, 3,FALSE )</f>
        <v>0.19932699999999995</v>
      </c>
      <c r="F609" s="29">
        <f>VLOOKUP(VLOOKUP($B609, BTS!$E$2:$F$60, 2, FALSE), Transpose_Avg_q4er_youth!$O$1:$AA$52, 4,FALSE )</f>
        <v>0.22577700000000003</v>
      </c>
      <c r="G609" s="29">
        <f>VLOOKUP(VLOOKUP($B609, BTS!$E$2:$F$60, 2, FALSE), Transpose_Avg_q4er_youth!$O$1:$AA$52, 5,FALSE )</f>
        <v>0.24602275000000004</v>
      </c>
      <c r="H609" s="29">
        <f>VLOOKUP(VLOOKUP($B609, BTS!$E$2:$F$60, 2, FALSE), Transpose_Avg_q4er_youth!$O$1:$AA$52, 6,FALSE )</f>
        <v>0.19053750000000017</v>
      </c>
      <c r="I609" s="29">
        <f>VLOOKUP(VLOOKUP($B609, BTS!$E$2:$F$60, 2, FALSE), Transpose_Avg_q4er_youth!$O$1:$AA$52, 7,FALSE )</f>
        <v>0.29740974999999992</v>
      </c>
      <c r="J609" s="29">
        <f>VLOOKUP(VLOOKUP($B609, BTS!$E$2:$F$60, 2, FALSE), Transpose_Avg_q4er_youth!$O$1:$AA$52, 8,FALSE )</f>
        <v>0.27215075</v>
      </c>
      <c r="K609" s="29">
        <f>VLOOKUP(VLOOKUP($B609, BTS!$E$2:$F$60, 2, FALSE), Transpose_Avg_q4er_youth!$O$1:$AA$52, 9,FALSE )</f>
        <v>0.28342974999999998</v>
      </c>
      <c r="L609" s="29">
        <f>VLOOKUP(VLOOKUP($B609, BTS!$E$2:$F$60, 2, FALSE), Transpose_Avg_q4er_youth!$O$1:$AA$52, 10,FALSE )</f>
        <v>0.18465074999999997</v>
      </c>
      <c r="M609" s="29">
        <f>VLOOKUP(VLOOKUP($B609, BTS!$E$2:$F$60, 2, FALSE), Transpose_Avg_q4er_youth!$O$1:$AA$52, 11,FALSE )</f>
        <v>0.208069</v>
      </c>
      <c r="N609" s="29">
        <f>VLOOKUP(VLOOKUP($B609, BTS!$E$2:$F$60, 2, FALSE), Transpose_Avg_q4er_youth!$O$1:$AA$52, 12,FALSE )</f>
        <v>0.22614525000000008</v>
      </c>
      <c r="O609" s="111">
        <f>VLOOKUP(VLOOKUP($B609, BTS!$E$2:$F$60, 2, FALSE), Transpose_Avg_q4er_youth!$O$1:$AA$52, 13,FALSE )</f>
        <v>0.24291225000000005</v>
      </c>
    </row>
    <row r="610" spans="1:15" ht="15.75" hidden="1" outlineLevel="1" thickBot="1" x14ac:dyDescent="0.3">
      <c r="A610" s="27"/>
      <c r="B610" s="30" t="s">
        <v>157</v>
      </c>
      <c r="C610" s="28">
        <f>VLOOKUP(VLOOKUP($B610,VName,2,FALSE), Regression_q4er_youth!$U$7:$AC$57, 2,FALSE)</f>
        <v>-16.899999999999999</v>
      </c>
      <c r="D610" s="29">
        <f>VLOOKUP(VLOOKUP($B610, BTS!$E$2:$F$60, 2, FALSE), Transpose_Avg_q4er_youth!$O$1:$AA$52, 2,FALSE )</f>
        <v>0.12085850000000008</v>
      </c>
      <c r="E610" s="29">
        <f>VLOOKUP(VLOOKUP($B610, BTS!$E$2:$F$60, 2, FALSE), Transpose_Avg_q4er_youth!$O$1:$AA$52, 3,FALSE )</f>
        <v>7.4850999999999945E-2</v>
      </c>
      <c r="F610" s="29">
        <f>VLOOKUP(VLOOKUP($B610, BTS!$E$2:$F$60, 2, FALSE), Transpose_Avg_q4er_youth!$O$1:$AA$52, 4,FALSE )</f>
        <v>8.9309750000000021E-2</v>
      </c>
      <c r="G610" s="29">
        <f>VLOOKUP(VLOOKUP($B610, BTS!$E$2:$F$60, 2, FALSE), Transpose_Avg_q4er_youth!$O$1:$AA$52, 5,FALSE )</f>
        <v>9.9341499999999999E-2</v>
      </c>
      <c r="H610" s="29">
        <f>VLOOKUP(VLOOKUP($B610, BTS!$E$2:$F$60, 2, FALSE), Transpose_Avg_q4er_youth!$O$1:$AA$52, 6,FALSE )</f>
        <v>0.11240725000000001</v>
      </c>
      <c r="I610" s="29">
        <f>VLOOKUP(VLOOKUP($B610, BTS!$E$2:$F$60, 2, FALSE), Transpose_Avg_q4er_youth!$O$1:$AA$52, 7,FALSE )</f>
        <v>0.10076025</v>
      </c>
      <c r="J610" s="29">
        <f>VLOOKUP(VLOOKUP($B610, BTS!$E$2:$F$60, 2, FALSE), Transpose_Avg_q4er_youth!$O$1:$AA$52, 8,FALSE )</f>
        <v>0.10634974999999999</v>
      </c>
      <c r="K610" s="29">
        <f>VLOOKUP(VLOOKUP($B610, BTS!$E$2:$F$60, 2, FALSE), Transpose_Avg_q4er_youth!$O$1:$AA$52, 9,FALSE )</f>
        <v>0.11599625000000004</v>
      </c>
      <c r="L610" s="29">
        <f>VLOOKUP(VLOOKUP($B610, BTS!$E$2:$F$60, 2, FALSE), Transpose_Avg_q4er_youth!$O$1:$AA$52, 10,FALSE )</f>
        <v>9.5091500000000009E-2</v>
      </c>
      <c r="M610" s="29">
        <f>VLOOKUP(VLOOKUP($B610, BTS!$E$2:$F$60, 2, FALSE), Transpose_Avg_q4er_youth!$O$1:$AA$52, 11,FALSE )</f>
        <v>0.11319025000000002</v>
      </c>
      <c r="N610" s="29">
        <f>VLOOKUP(VLOOKUP($B610, BTS!$E$2:$F$60, 2, FALSE), Transpose_Avg_q4er_youth!$O$1:$AA$52, 12,FALSE )</f>
        <v>9.1916749999999964E-2</v>
      </c>
      <c r="O610" s="111">
        <f>VLOOKUP(VLOOKUP($B610, BTS!$E$2:$F$60, 2, FALSE), Transpose_Avg_q4er_youth!$O$1:$AA$52, 13,FALSE )</f>
        <v>8.1829499999999999E-2</v>
      </c>
    </row>
    <row r="611" spans="1:15" ht="15.75" hidden="1" outlineLevel="1" thickBot="1" x14ac:dyDescent="0.3">
      <c r="A611" s="27"/>
      <c r="B611" s="30" t="s">
        <v>158</v>
      </c>
      <c r="C611" s="28">
        <f>VLOOKUP(VLOOKUP($B611,VName,2,FALSE), Regression_q4er_youth!$U$7:$AC$57, 2,FALSE)</f>
        <v>8.8490000000000002</v>
      </c>
      <c r="D611" s="29">
        <f>VLOOKUP(VLOOKUP($B611, BTS!$E$2:$F$60, 2, FALSE), Transpose_Avg_q4er_youth!$O$1:$AA$52, 2,FALSE )</f>
        <v>3.6120250000000007E-2</v>
      </c>
      <c r="E611" s="29">
        <f>VLOOKUP(VLOOKUP($B611, BTS!$E$2:$F$60, 2, FALSE), Transpose_Avg_q4er_youth!$O$1:$AA$52, 3,FALSE )</f>
        <v>2.5002249999999993E-2</v>
      </c>
      <c r="F611" s="29">
        <f>VLOOKUP(VLOOKUP($B611, BTS!$E$2:$F$60, 2, FALSE), Transpose_Avg_q4er_youth!$O$1:$AA$52, 4,FALSE )</f>
        <v>2.9457999999999984E-2</v>
      </c>
      <c r="G611" s="29">
        <f>VLOOKUP(VLOOKUP($B611, BTS!$E$2:$F$60, 2, FALSE), Transpose_Avg_q4er_youth!$O$1:$AA$52, 5,FALSE )</f>
        <v>2.6723750000000004E-2</v>
      </c>
      <c r="H611" s="29">
        <f>VLOOKUP(VLOOKUP($B611, BTS!$E$2:$F$60, 2, FALSE), Transpose_Avg_q4er_youth!$O$1:$AA$52, 6,FALSE )</f>
        <v>2.6696500000000008E-2</v>
      </c>
      <c r="I611" s="29">
        <f>VLOOKUP(VLOOKUP($B611, BTS!$E$2:$F$60, 2, FALSE), Transpose_Avg_q4er_youth!$O$1:$AA$52, 7,FALSE )</f>
        <v>2.6220499999999997E-2</v>
      </c>
      <c r="J611" s="29">
        <f>VLOOKUP(VLOOKUP($B611, BTS!$E$2:$F$60, 2, FALSE), Transpose_Avg_q4er_youth!$O$1:$AA$52, 8,FALSE )</f>
        <v>2.6315249999999995E-2</v>
      </c>
      <c r="K611" s="29">
        <f>VLOOKUP(VLOOKUP($B611, BTS!$E$2:$F$60, 2, FALSE), Transpose_Avg_q4er_youth!$O$1:$AA$52, 9,FALSE )</f>
        <v>2.4347000000000001E-2</v>
      </c>
      <c r="L611" s="29">
        <f>VLOOKUP(VLOOKUP($B611, BTS!$E$2:$F$60, 2, FALSE), Transpose_Avg_q4er_youth!$O$1:$AA$52, 10,FALSE )</f>
        <v>1.9802750000000001E-2</v>
      </c>
      <c r="M611" s="29">
        <f>VLOOKUP(VLOOKUP($B611, BTS!$E$2:$F$60, 2, FALSE), Transpose_Avg_q4er_youth!$O$1:$AA$52, 11,FALSE )</f>
        <v>2.2812249999999999E-2</v>
      </c>
      <c r="N611" s="29">
        <f>VLOOKUP(VLOOKUP($B611, BTS!$E$2:$F$60, 2, FALSE), Transpose_Avg_q4er_youth!$O$1:$AA$52, 12,FALSE )</f>
        <v>2.8008749999999999E-2</v>
      </c>
      <c r="O611" s="111">
        <f>VLOOKUP(VLOOKUP($B611, BTS!$E$2:$F$60, 2, FALSE), Transpose_Avg_q4er_youth!$O$1:$AA$52, 13,FALSE )</f>
        <v>3.1417500000000008E-2</v>
      </c>
    </row>
    <row r="612" spans="1:15" ht="15.75" hidden="1" outlineLevel="1" thickBot="1" x14ac:dyDescent="0.3">
      <c r="A612" s="27"/>
      <c r="B612" s="56" t="s">
        <v>159</v>
      </c>
      <c r="C612" s="28">
        <f>VLOOKUP(VLOOKUP($B612,VName,2,FALSE), Regression_q4er_youth!$U$7:$AC$57, 2,FALSE)</f>
        <v>-13.12</v>
      </c>
      <c r="D612" s="29">
        <f>VLOOKUP(VLOOKUP($B612, BTS!$E$2:$F$60, 2, FALSE), Transpose_Avg_q4er_youth!$O$1:$AA$52, 2,FALSE )</f>
        <v>0.21667924999999974</v>
      </c>
      <c r="E612" s="29">
        <f>VLOOKUP(VLOOKUP($B612, BTS!$E$2:$F$60, 2, FALSE), Transpose_Avg_q4er_youth!$O$1:$AA$52, 3,FALSE )</f>
        <v>0.16783674999999987</v>
      </c>
      <c r="F612" s="29">
        <f>VLOOKUP(VLOOKUP($B612, BTS!$E$2:$F$60, 2, FALSE), Transpose_Avg_q4er_youth!$O$1:$AA$52, 4,FALSE )</f>
        <v>0.20067749999999998</v>
      </c>
      <c r="G612" s="29">
        <f>VLOOKUP(VLOOKUP($B612, BTS!$E$2:$F$60, 2, FALSE), Transpose_Avg_q4er_youth!$O$1:$AA$52, 5,FALSE )</f>
        <v>0.16894324999999999</v>
      </c>
      <c r="H612" s="29">
        <f>VLOOKUP(VLOOKUP($B612, BTS!$E$2:$F$60, 2, FALSE), Transpose_Avg_q4er_youth!$O$1:$AA$52, 6,FALSE )</f>
        <v>0.27542525000000012</v>
      </c>
      <c r="I612" s="29">
        <f>VLOOKUP(VLOOKUP($B612, BTS!$E$2:$F$60, 2, FALSE), Transpose_Avg_q4er_youth!$O$1:$AA$52, 7,FALSE )</f>
        <v>0.18573024999999996</v>
      </c>
      <c r="J612" s="29">
        <f>VLOOKUP(VLOOKUP($B612, BTS!$E$2:$F$60, 2, FALSE), Transpose_Avg_q4er_youth!$O$1:$AA$52, 8,FALSE )</f>
        <v>0.21021325000000002</v>
      </c>
      <c r="K612" s="29">
        <f>VLOOKUP(VLOOKUP($B612, BTS!$E$2:$F$60, 2, FALSE), Transpose_Avg_q4er_youth!$O$1:$AA$52, 9,FALSE )</f>
        <v>0.15693475000000001</v>
      </c>
      <c r="L612" s="29">
        <f>VLOOKUP(VLOOKUP($B612, BTS!$E$2:$F$60, 2, FALSE), Transpose_Avg_q4er_youth!$O$1:$AA$52, 10,FALSE )</f>
        <v>0.19456924999999997</v>
      </c>
      <c r="M612" s="29">
        <f>VLOOKUP(VLOOKUP($B612, BTS!$E$2:$F$60, 2, FALSE), Transpose_Avg_q4er_youth!$O$1:$AA$52, 11,FALSE )</f>
        <v>0.25366050000000007</v>
      </c>
      <c r="N612" s="29">
        <f>VLOOKUP(VLOOKUP($B612, BTS!$E$2:$F$60, 2, FALSE), Transpose_Avg_q4er_youth!$O$1:$AA$52, 12,FALSE )</f>
        <v>0.20323475000000005</v>
      </c>
      <c r="O612" s="111">
        <f>VLOOKUP(VLOOKUP($B612, BTS!$E$2:$F$60, 2, FALSE), Transpose_Avg_q4er_youth!$O$1:$AA$52, 13,FALSE )</f>
        <v>0.19705775000000009</v>
      </c>
    </row>
    <row r="613" spans="1:15" ht="15.75" hidden="1" outlineLevel="1" thickBot="1" x14ac:dyDescent="0.3">
      <c r="B613" s="33" t="s">
        <v>160</v>
      </c>
      <c r="C613" s="28">
        <f>VLOOKUP(VLOOKUP($B613,VName,2,FALSE), Regression_q4er_youth!$U$7:$AC$57, 2,FALSE)</f>
        <v>-15.88</v>
      </c>
      <c r="D613" s="29">
        <f>VLOOKUP(VLOOKUP($B613, BTS!$E$2:$F$60, 2, FALSE), Transpose_Avg_q4er_youth!$O$1:$AA$52, 2,FALSE )</f>
        <v>4.7056999999999995E-2</v>
      </c>
      <c r="E613" s="29">
        <f>VLOOKUP(VLOOKUP($B613, BTS!$E$2:$F$60, 2, FALSE), Transpose_Avg_q4er_youth!$O$1:$AA$52, 3,FALSE )</f>
        <v>2.7737999999999985E-2</v>
      </c>
      <c r="F613" s="29">
        <f>VLOOKUP(VLOOKUP($B613, BTS!$E$2:$F$60, 2, FALSE), Transpose_Avg_q4er_youth!$O$1:$AA$52, 4,FALSE )</f>
        <v>3.2813749999999975E-2</v>
      </c>
      <c r="G613" s="29">
        <f>VLOOKUP(VLOOKUP($B613, BTS!$E$2:$F$60, 2, FALSE), Transpose_Avg_q4er_youth!$O$1:$AA$52, 5,FALSE )</f>
        <v>4.6643250000000011E-2</v>
      </c>
      <c r="H613" s="29">
        <f>VLOOKUP(VLOOKUP($B613, BTS!$E$2:$F$60, 2, FALSE), Transpose_Avg_q4er_youth!$O$1:$AA$52, 6,FALSE )</f>
        <v>3.7461500000000009E-2</v>
      </c>
      <c r="I613" s="29">
        <f>VLOOKUP(VLOOKUP($B613, BTS!$E$2:$F$60, 2, FALSE), Transpose_Avg_q4er_youth!$O$1:$AA$52, 7,FALSE )</f>
        <v>4.5846499999999998E-2</v>
      </c>
      <c r="J613" s="29">
        <f>VLOOKUP(VLOOKUP($B613, BTS!$E$2:$F$60, 2, FALSE), Transpose_Avg_q4er_youth!$O$1:$AA$52, 8,FALSE )</f>
        <v>7.3419750000000006E-2</v>
      </c>
      <c r="K613" s="29">
        <f>VLOOKUP(VLOOKUP($B613, BTS!$E$2:$F$60, 2, FALSE), Transpose_Avg_q4er_youth!$O$1:$AA$52, 9,FALSE )</f>
        <v>8.0860500000000002E-2</v>
      </c>
      <c r="L613" s="29">
        <f>VLOOKUP(VLOOKUP($B613, BTS!$E$2:$F$60, 2, FALSE), Transpose_Avg_q4er_youth!$O$1:$AA$52, 10,FALSE )</f>
        <v>4.1879000000000006E-2</v>
      </c>
      <c r="M613" s="29">
        <f>VLOOKUP(VLOOKUP($B613, BTS!$E$2:$F$60, 2, FALSE), Transpose_Avg_q4er_youth!$O$1:$AA$52, 11,FALSE )</f>
        <v>5.0810749999999988E-2</v>
      </c>
      <c r="N613" s="29">
        <f>VLOOKUP(VLOOKUP($B613, BTS!$E$2:$F$60, 2, FALSE), Transpose_Avg_q4er_youth!$O$1:$AA$52, 12,FALSE )</f>
        <v>3.4887000000000015E-2</v>
      </c>
      <c r="O613" s="111">
        <f>VLOOKUP(VLOOKUP($B613, BTS!$E$2:$F$60, 2, FALSE), Transpose_Avg_q4er_youth!$O$1:$AA$52, 13,FALSE )</f>
        <v>5.0342000000000012E-2</v>
      </c>
    </row>
    <row r="614" spans="1:15" ht="15.75" hidden="1" outlineLevel="1" thickBot="1" x14ac:dyDescent="0.3">
      <c r="A614" s="27"/>
      <c r="B614" s="57" t="s">
        <v>161</v>
      </c>
      <c r="C614" s="28">
        <f>VLOOKUP(VLOOKUP($B614,VName,2,FALSE), Regression_q4er_youth!$U$7:$AC$57, 2,FALSE)</f>
        <v>0.36699999999999999</v>
      </c>
      <c r="D614" s="29">
        <f>VLOOKUP(VLOOKUP($B614, BTS!$E$2:$F$60, 2, FALSE), Transpose_Avg_q4er_youth!$O$1:$AA$52, 2,FALSE )</f>
        <v>5.5066750000000032E-2</v>
      </c>
      <c r="E614" s="29">
        <f>VLOOKUP(VLOOKUP($B614, BTS!$E$2:$F$60, 2, FALSE), Transpose_Avg_q4er_youth!$O$1:$AA$52, 3,FALSE )</f>
        <v>3.3461750000000026E-2</v>
      </c>
      <c r="F614" s="29">
        <f>VLOOKUP(VLOOKUP($B614, BTS!$E$2:$F$60, 2, FALSE), Transpose_Avg_q4er_youth!$O$1:$AA$52, 4,FALSE )</f>
        <v>3.3315000000000011E-2</v>
      </c>
      <c r="G614" s="29">
        <f>VLOOKUP(VLOOKUP($B614, BTS!$E$2:$F$60, 2, FALSE), Transpose_Avg_q4er_youth!$O$1:$AA$52, 5,FALSE )</f>
        <v>3.6889249999999985E-2</v>
      </c>
      <c r="H614" s="29">
        <f>VLOOKUP(VLOOKUP($B614, BTS!$E$2:$F$60, 2, FALSE), Transpose_Avg_q4er_youth!$O$1:$AA$52, 6,FALSE )</f>
        <v>2.7629999999999967E-2</v>
      </c>
      <c r="I614" s="29">
        <f>VLOOKUP(VLOOKUP($B614, BTS!$E$2:$F$60, 2, FALSE), Transpose_Avg_q4er_youth!$O$1:$AA$52, 7,FALSE )</f>
        <v>3.7145999999999998E-2</v>
      </c>
      <c r="J614" s="29">
        <f>VLOOKUP(VLOOKUP($B614, BTS!$E$2:$F$60, 2, FALSE), Transpose_Avg_q4er_youth!$O$1:$AA$52, 8,FALSE )</f>
        <v>4.0722249999999995E-2</v>
      </c>
      <c r="K614" s="29">
        <f>VLOOKUP(VLOOKUP($B614, BTS!$E$2:$F$60, 2, FALSE), Transpose_Avg_q4er_youth!$O$1:$AA$52, 9,FALSE )</f>
        <v>3.3026250000000007E-2</v>
      </c>
      <c r="L614" s="29">
        <f>VLOOKUP(VLOOKUP($B614, BTS!$E$2:$F$60, 2, FALSE), Transpose_Avg_q4er_youth!$O$1:$AA$52, 10,FALSE )</f>
        <v>3.1023500000000002E-2</v>
      </c>
      <c r="M614" s="29">
        <f>VLOOKUP(VLOOKUP($B614, BTS!$E$2:$F$60, 2, FALSE), Transpose_Avg_q4er_youth!$O$1:$AA$52, 11,FALSE )</f>
        <v>3.2326499999999994E-2</v>
      </c>
      <c r="N614" s="29">
        <f>VLOOKUP(VLOOKUP($B614, BTS!$E$2:$F$60, 2, FALSE), Transpose_Avg_q4er_youth!$O$1:$AA$52, 12,FALSE )</f>
        <v>3.2834250000000009E-2</v>
      </c>
      <c r="O614" s="111">
        <f>VLOOKUP(VLOOKUP($B614, BTS!$E$2:$F$60, 2, FALSE), Transpose_Avg_q4er_youth!$O$1:$AA$52, 13,FALSE )</f>
        <v>4.5481750000000008E-2</v>
      </c>
    </row>
    <row r="615" spans="1:15" hidden="1" outlineLevel="1" x14ac:dyDescent="0.25">
      <c r="A615" s="27"/>
      <c r="B615" s="34" t="s">
        <v>163</v>
      </c>
      <c r="C615" s="35"/>
      <c r="D615" s="93" t="str">
        <f>VLOOKUP(INDEX(BTS!$A$3:$A$14, MATCH(D$11, BTS!$C$3:$C$14, 0), 1)&amp;".region", Regression_q4er_youth!$U$47:$AC$58, 2,FALSE )</f>
        <v>12.20</v>
      </c>
      <c r="E615" s="93">
        <f>VLOOKUP(INDEX(BTS!$A$3:$A$14, MATCH(E$11, BTS!$C$3:$C$14, 0), 1)&amp;".region", Regression_q4er_youth!$U$47:$AC$58, 2,FALSE )</f>
        <v>12.334</v>
      </c>
      <c r="F615" s="93">
        <f>VLOOKUP(INDEX(BTS!$A$3:$A$14, MATCH(F$11, BTS!$C$3:$C$14, 0), 1)&amp;".region", Regression_q4er_youth!$U$47:$AC$58, 2,FALSE )</f>
        <v>12.318999999999999</v>
      </c>
      <c r="G615" s="93">
        <f>VLOOKUP(INDEX(BTS!$A$3:$A$14, MATCH(G$11, BTS!$C$3:$C$14, 0), 1)&amp;".region", Regression_q4er_youth!$U$47:$AC$58, 2,FALSE )</f>
        <v>12.773</v>
      </c>
      <c r="H615" s="93">
        <f>VLOOKUP(INDEX(BTS!$A$3:$A$14, MATCH(H$11, BTS!$C$3:$C$14, 0), 1)&amp;".region", Regression_q4er_youth!$U$47:$AC$58, 2,FALSE )</f>
        <v>11.981999999999999</v>
      </c>
      <c r="I615" s="93">
        <f>VLOOKUP(INDEX(BTS!$A$3:$A$14, MATCH(I$11, BTS!$C$3:$C$14, 0), 1)&amp;".region", Regression_q4er_youth!$U$47:$AC$58, 2,FALSE )</f>
        <v>12.776999999999999</v>
      </c>
      <c r="J615" s="93">
        <f>VLOOKUP(INDEX(BTS!$A$3:$A$14, MATCH(J$11, BTS!$C$3:$C$14, 0), 1)&amp;".region", Regression_q4er_youth!$U$47:$AC$58, 2,FALSE )</f>
        <v>12.863999999999999</v>
      </c>
      <c r="K615" s="93">
        <f>VLOOKUP(INDEX(BTS!$A$3:$A$14, MATCH(K$11, BTS!$C$3:$C$14, 0), 1)&amp;".region", Regression_q4er_youth!$U$47:$AC$58, 2,FALSE )</f>
        <v>12.725999999999999</v>
      </c>
      <c r="L615" s="93">
        <f>VLOOKUP(INDEX(BTS!$A$3:$A$14, MATCH(L$11, BTS!$C$3:$C$14, 0), 1)&amp;".region", Regression_q4er_youth!$U$47:$AC$58, 2,FALSE )</f>
        <v>12.536999999999999</v>
      </c>
      <c r="M615" s="93">
        <f>VLOOKUP(INDEX(BTS!$A$3:$A$14, MATCH(M$11, BTS!$C$3:$C$14, 0), 1)&amp;".region", Regression_q4er_youth!$U$47:$AC$58, 2,FALSE )</f>
        <v>12.638</v>
      </c>
      <c r="N615" s="93">
        <f>VLOOKUP(INDEX(BTS!$A$3:$A$14, MATCH(N$11, BTS!$C$3:$C$14, 0), 1)&amp;".region", Regression_q4er_youth!$U$47:$AC$58, 2,FALSE )</f>
        <v>12.2197</v>
      </c>
      <c r="O615" s="93">
        <f>VLOOKUP(INDEX(BTS!$A$3:$A$14, MATCH(O$11, BTS!$C$3:$C$14, 0), 1)&amp;".region", Regression_q4er_youth!$U$47:$AC$58, 2,FALSE )</f>
        <v>11.417999999999999</v>
      </c>
    </row>
    <row r="616" spans="1:15" ht="15.75" hidden="1" outlineLevel="1" thickBot="1" x14ac:dyDescent="0.3">
      <c r="A616" s="27"/>
      <c r="B616" s="36" t="s">
        <v>221</v>
      </c>
      <c r="C616" s="37"/>
      <c r="D616" s="38">
        <f>D615 - AVERAGE($D$615:$O$615)</f>
        <v>-0.21706363636363868</v>
      </c>
      <c r="E616" s="38">
        <f t="shared" ref="E616:O616" si="26">E615 - AVERAGE($D$615:$O$615)</f>
        <v>-8.3063636363638338E-2</v>
      </c>
      <c r="F616" s="38">
        <f t="shared" si="26"/>
        <v>-9.8063636363638906E-2</v>
      </c>
      <c r="G616" s="38">
        <f t="shared" si="26"/>
        <v>0.35593636363636172</v>
      </c>
      <c r="H616" s="38">
        <f t="shared" si="26"/>
        <v>-0.43506363636363865</v>
      </c>
      <c r="I616" s="38">
        <f t="shared" si="26"/>
        <v>0.35993636363636128</v>
      </c>
      <c r="J616" s="38">
        <f t="shared" si="26"/>
        <v>0.44693636363636102</v>
      </c>
      <c r="K616" s="38">
        <f t="shared" si="26"/>
        <v>0.30893636363636112</v>
      </c>
      <c r="L616" s="38">
        <f t="shared" si="26"/>
        <v>0.11993636363636107</v>
      </c>
      <c r="M616" s="38">
        <f t="shared" si="26"/>
        <v>0.22093636363636193</v>
      </c>
      <c r="N616" s="38">
        <f t="shared" si="26"/>
        <v>-0.19736363636363841</v>
      </c>
      <c r="O616" s="38">
        <f t="shared" si="26"/>
        <v>-0.99906363636363871</v>
      </c>
    </row>
    <row r="617" spans="1:15" ht="19.5" collapsed="1" thickBot="1" x14ac:dyDescent="0.3">
      <c r="B617" s="225" t="s">
        <v>213</v>
      </c>
      <c r="C617" s="226"/>
      <c r="D617" s="227"/>
      <c r="E617" s="226"/>
      <c r="F617" s="226"/>
      <c r="G617" s="226"/>
      <c r="H617" s="226"/>
      <c r="I617" s="226"/>
      <c r="J617" s="226"/>
      <c r="K617" s="226"/>
      <c r="L617" s="226"/>
      <c r="M617" s="226"/>
      <c r="N617" s="226"/>
      <c r="O617" s="228"/>
    </row>
    <row r="618" spans="1:15" ht="15.75" thickBot="1" x14ac:dyDescent="0.3"/>
    <row r="619" spans="1:15" ht="19.5" hidden="1" outlineLevel="1" thickBot="1" x14ac:dyDescent="0.3">
      <c r="A619" t="s">
        <v>223</v>
      </c>
      <c r="B619" s="225" t="s">
        <v>181</v>
      </c>
      <c r="C619" s="226"/>
      <c r="D619" s="227"/>
      <c r="E619" s="226"/>
      <c r="F619" s="226"/>
      <c r="G619" s="226"/>
      <c r="H619" s="226"/>
      <c r="I619" s="226"/>
      <c r="J619" s="226"/>
      <c r="K619" s="226"/>
      <c r="L619" s="226"/>
      <c r="M619" s="226"/>
      <c r="N619" s="226"/>
      <c r="O619" s="228"/>
    </row>
    <row r="620" spans="1:15" hidden="1" outlineLevel="1" x14ac:dyDescent="0.25">
      <c r="A620" t="s">
        <v>42</v>
      </c>
      <c r="B620" s="229" t="s">
        <v>219</v>
      </c>
      <c r="C620" s="230"/>
      <c r="D620" s="231">
        <v>2022</v>
      </c>
      <c r="E620" s="231">
        <v>2022</v>
      </c>
      <c r="F620" s="231">
        <v>2022</v>
      </c>
      <c r="G620" s="231">
        <v>2022</v>
      </c>
      <c r="H620" s="231">
        <v>2022</v>
      </c>
      <c r="I620" s="231">
        <v>2022</v>
      </c>
      <c r="J620" s="231">
        <v>2022</v>
      </c>
      <c r="K620" s="231">
        <v>2022</v>
      </c>
      <c r="L620" s="231">
        <v>2022</v>
      </c>
      <c r="M620" s="231">
        <v>2022</v>
      </c>
      <c r="N620" s="231">
        <v>2022</v>
      </c>
      <c r="O620" s="232">
        <v>2022</v>
      </c>
    </row>
    <row r="621" spans="1:15" hidden="1" outlineLevel="1" x14ac:dyDescent="0.25">
      <c r="B621" s="233" t="s">
        <v>220</v>
      </c>
      <c r="C621" s="234" t="s">
        <v>118</v>
      </c>
      <c r="D621" s="234" t="s">
        <v>87</v>
      </c>
      <c r="E621" s="234" t="s">
        <v>168</v>
      </c>
      <c r="F621" s="234" t="s">
        <v>77</v>
      </c>
      <c r="G621" s="234" t="s">
        <v>169</v>
      </c>
      <c r="H621" s="234" t="s">
        <v>170</v>
      </c>
      <c r="I621" s="234" t="s">
        <v>171</v>
      </c>
      <c r="J621" s="234" t="s">
        <v>172</v>
      </c>
      <c r="K621" s="234" t="s">
        <v>173</v>
      </c>
      <c r="L621" s="234" t="s">
        <v>174</v>
      </c>
      <c r="M621" s="234" t="s">
        <v>175</v>
      </c>
      <c r="N621" s="234" t="s">
        <v>176</v>
      </c>
      <c r="O621" s="234" t="s">
        <v>177</v>
      </c>
    </row>
    <row r="622" spans="1:15" hidden="1" outlineLevel="1" x14ac:dyDescent="0.25">
      <c r="A622" s="27"/>
      <c r="B622" s="55" t="s">
        <v>119</v>
      </c>
      <c r="C622" s="28">
        <f>VLOOKUP(VLOOKUP($B622,VName,2,FALSE), Regression_me_youth!$U$7:$AC$57, 2,FALSE)</f>
        <v>-1369</v>
      </c>
      <c r="D622" s="29">
        <f>VLOOKUP(VLOOKUP($B622, BTS!$E$2:$F$60, 2, FALSE), Transpose_Avg_me_youth!$O$1:$AA$52, 2,FALSE )</f>
        <v>0.51076821947755113</v>
      </c>
      <c r="E622" s="29">
        <f>VLOOKUP(VLOOKUP($B622, BTS!$E$2:$F$60, 2, FALSE), Transpose_Avg_me_youth!$O$1:$AA$52, 3,FALSE )</f>
        <v>0.60335534398034407</v>
      </c>
      <c r="F622" s="29">
        <f>VLOOKUP(VLOOKUP($B622, BTS!$E$2:$F$60, 2, FALSE), Transpose_Avg_me_youth!$O$1:$AA$52, 4,FALSE )</f>
        <v>0.52383220314016588</v>
      </c>
      <c r="G622" s="29">
        <f>VLOOKUP(VLOOKUP($B622, BTS!$E$2:$F$60, 2, FALSE), Transpose_Avg_me_youth!$O$1:$AA$52, 5,FALSE )</f>
        <v>0.51808486075589655</v>
      </c>
      <c r="H622" s="29">
        <f>VLOOKUP(VLOOKUP($B622, BTS!$E$2:$F$60, 2, FALSE), Transpose_Avg_me_youth!$O$1:$AA$52, 6,FALSE )</f>
        <v>0.53885918003565059</v>
      </c>
      <c r="I622" s="29">
        <f>VLOOKUP(VLOOKUP($B622, BTS!$E$2:$F$60, 2, FALSE), Transpose_Avg_me_youth!$O$1:$AA$52, 7,FALSE )</f>
        <v>0.50128517316017318</v>
      </c>
      <c r="J622" s="29">
        <f>VLOOKUP(VLOOKUP($B622, BTS!$E$2:$F$60, 2, FALSE), Transpose_Avg_me_youth!$O$1:$AA$52, 8,FALSE )</f>
        <v>0.4878350815850816</v>
      </c>
      <c r="K622" s="29">
        <f>VLOOKUP(VLOOKUP($B622, BTS!$E$2:$F$60, 2, FALSE), Transpose_Avg_me_youth!$O$1:$AA$52, 9,FALSE )</f>
        <v>0.45549450549450549</v>
      </c>
      <c r="L622" s="29">
        <f>VLOOKUP(VLOOKUP($B622, BTS!$E$2:$F$60, 2, FALSE), Transpose_Avg_me_youth!$O$1:$AA$52, 10,FALSE )</f>
        <v>0.57654483197961459</v>
      </c>
      <c r="M622" s="29">
        <f>VLOOKUP(VLOOKUP($B622, BTS!$E$2:$F$60, 2, FALSE), Transpose_Avg_me_youth!$O$1:$AA$52, 11,FALSE )</f>
        <v>0.32708333333333334</v>
      </c>
      <c r="N622" s="29">
        <f>VLOOKUP(VLOOKUP($B622, BTS!$E$2:$F$60, 2, FALSE), Transpose_Avg_me_youth!$O$1:$AA$52, 12,FALSE )</f>
        <v>0.41257152085640458</v>
      </c>
      <c r="O622" s="111">
        <f>VLOOKUP(VLOOKUP($B622, BTS!$E$2:$F$60, 2, FALSE), Transpose_Avg_me_youth!$O$1:$AA$52, 13,FALSE )</f>
        <v>0.53104204476709016</v>
      </c>
    </row>
    <row r="623" spans="1:15" ht="15.75" hidden="1" outlineLevel="1" thickBot="1" x14ac:dyDescent="0.3">
      <c r="A623" s="27"/>
      <c r="B623" s="246" t="s">
        <v>194</v>
      </c>
      <c r="C623" s="28">
        <f>VLOOKUP(VLOOKUP($B623,VName,2,FALSE), Regression_me_youth!$U$7:$AC$57, 2,FALSE)</f>
        <v>17863</v>
      </c>
      <c r="D623" s="29">
        <f>VLOOKUP(VLOOKUP($B623, BTS!$E$2:$F$60, 2, FALSE), Transpose_Avg_me_youth!$O$1:$AA$52, 2,FALSE )</f>
        <v>0.5142260564911032</v>
      </c>
      <c r="E623" s="29">
        <f>VLOOKUP(VLOOKUP($B623, BTS!$E$2:$F$60, 2, FALSE), Transpose_Avg_me_youth!$O$1:$AA$52, 3,FALSE )</f>
        <v>0.64547757985257981</v>
      </c>
      <c r="F623" s="29">
        <f>VLOOKUP(VLOOKUP($B623, BTS!$E$2:$F$60, 2, FALSE), Transpose_Avg_me_youth!$O$1:$AA$52, 4,FALSE )</f>
        <v>0.93276298691904436</v>
      </c>
      <c r="G623" s="29">
        <f>VLOOKUP(VLOOKUP($B623, BTS!$E$2:$F$60, 2, FALSE), Transpose_Avg_me_youth!$O$1:$AA$52, 5,FALSE )</f>
        <v>0.7317597328786587</v>
      </c>
      <c r="H623" s="29">
        <f>VLOOKUP(VLOOKUP($B623, BTS!$E$2:$F$60, 2, FALSE), Transpose_Avg_me_youth!$O$1:$AA$52, 6,FALSE )</f>
        <v>0.5887923351158646</v>
      </c>
      <c r="I623" s="29">
        <f>VLOOKUP(VLOOKUP($B623, BTS!$E$2:$F$60, 2, FALSE), Transpose_Avg_me_youth!$O$1:$AA$52, 7,FALSE )</f>
        <v>0.46043019480519476</v>
      </c>
      <c r="J623" s="29">
        <f>VLOOKUP(VLOOKUP($B623, BTS!$E$2:$F$60, 2, FALSE), Transpose_Avg_me_youth!$O$1:$AA$52, 8,FALSE )</f>
        <v>0.71627331002331007</v>
      </c>
      <c r="K623" s="29">
        <f>VLOOKUP(VLOOKUP($B623, BTS!$E$2:$F$60, 2, FALSE), Transpose_Avg_me_youth!$O$1:$AA$52, 9,FALSE )</f>
        <v>0.68241758241758244</v>
      </c>
      <c r="L623" s="29">
        <f>VLOOKUP(VLOOKUP($B623, BTS!$E$2:$F$60, 2, FALSE), Transpose_Avg_me_youth!$O$1:$AA$52, 10,FALSE )</f>
        <v>0.6660097149227584</v>
      </c>
      <c r="M623" s="29">
        <f>VLOOKUP(VLOOKUP($B623, BTS!$E$2:$F$60, 2, FALSE), Transpose_Avg_me_youth!$O$1:$AA$52, 11,FALSE )</f>
        <v>0.25937500000000002</v>
      </c>
      <c r="N623" s="29">
        <f>VLOOKUP(VLOOKUP($B623, BTS!$E$2:$F$60, 2, FALSE), Transpose_Avg_me_youth!$O$1:$AA$52, 12,FALSE )</f>
        <v>0.77019425987449242</v>
      </c>
      <c r="O623" s="111">
        <f>VLOOKUP(VLOOKUP($B623, BTS!$E$2:$F$60, 2, FALSE), Transpose_Avg_me_youth!$O$1:$AA$52, 13,FALSE )</f>
        <v>0.54078758318209319</v>
      </c>
    </row>
    <row r="624" spans="1:15" ht="15.75" hidden="1" outlineLevel="1" thickBot="1" x14ac:dyDescent="0.3">
      <c r="A624" s="27"/>
      <c r="B624" s="31" t="s">
        <v>120</v>
      </c>
      <c r="C624" s="28">
        <f>VLOOKUP(VLOOKUP($B624,VName,2,FALSE), Regression_me_youth!$U$7:$AC$57, 2,FALSE)</f>
        <v>18324</v>
      </c>
      <c r="D624" s="29">
        <f>VLOOKUP(VLOOKUP($B624, BTS!$E$2:$F$60, 2, FALSE), Transpose_Avg_me_youth!$O$1:$AA$52, 2,FALSE )</f>
        <v>0.48282480257264176</v>
      </c>
      <c r="E624" s="29">
        <f>VLOOKUP(VLOOKUP($B624, BTS!$E$2:$F$60, 2, FALSE), Transpose_Avg_me_youth!$O$1:$AA$52, 3,FALSE )</f>
        <v>0.34571560196560197</v>
      </c>
      <c r="F624" s="29">
        <f>VLOOKUP(VLOOKUP($B624, BTS!$E$2:$F$60, 2, FALSE), Transpose_Avg_me_youth!$O$1:$AA$52, 4,FALSE )</f>
        <v>6.7237013080955671E-2</v>
      </c>
      <c r="G624" s="29">
        <f>VLOOKUP(VLOOKUP($B624, BTS!$E$2:$F$60, 2, FALSE), Transpose_Avg_me_youth!$O$1:$AA$52, 5,FALSE )</f>
        <v>0.2682402671213413</v>
      </c>
      <c r="H624" s="29">
        <f>VLOOKUP(VLOOKUP($B624, BTS!$E$2:$F$60, 2, FALSE), Transpose_Avg_me_youth!$O$1:$AA$52, 6,FALSE )</f>
        <v>0.41120766488413546</v>
      </c>
      <c r="I624" s="29">
        <f>VLOOKUP(VLOOKUP($B624, BTS!$E$2:$F$60, 2, FALSE), Transpose_Avg_me_youth!$O$1:$AA$52, 7,FALSE )</f>
        <v>0.53956980519480524</v>
      </c>
      <c r="J624" s="29">
        <f>VLOOKUP(VLOOKUP($B624, BTS!$E$2:$F$60, 2, FALSE), Transpose_Avg_me_youth!$O$1:$AA$52, 8,FALSE )</f>
        <v>0.28372668997668998</v>
      </c>
      <c r="K624" s="29">
        <f>VLOOKUP(VLOOKUP($B624, BTS!$E$2:$F$60, 2, FALSE), Transpose_Avg_me_youth!$O$1:$AA$52, 9,FALSE )</f>
        <v>0.31758241758241762</v>
      </c>
      <c r="L624" s="29">
        <f>VLOOKUP(VLOOKUP($B624, BTS!$E$2:$F$60, 2, FALSE), Transpose_Avg_me_youth!$O$1:$AA$52, 10,FALSE )</f>
        <v>0.3339902850772416</v>
      </c>
      <c r="M624" s="29">
        <f>VLOOKUP(VLOOKUP($B624, BTS!$E$2:$F$60, 2, FALSE), Transpose_Avg_me_youth!$O$1:$AA$52, 11,FALSE )</f>
        <v>0.74062499999999998</v>
      </c>
      <c r="N624" s="29">
        <f>VLOOKUP(VLOOKUP($B624, BTS!$E$2:$F$60, 2, FALSE), Transpose_Avg_me_youth!$O$1:$AA$52, 12,FALSE )</f>
        <v>0.22742478774455521</v>
      </c>
      <c r="O624" s="111">
        <f>VLOOKUP(VLOOKUP($B624, BTS!$E$2:$F$60, 2, FALSE), Transpose_Avg_me_youth!$O$1:$AA$52, 13,FALSE )</f>
        <v>0.44605452208106472</v>
      </c>
    </row>
    <row r="625" spans="1:15" ht="15.75" hidden="1" outlineLevel="1" thickBot="1" x14ac:dyDescent="0.3">
      <c r="A625" s="27"/>
      <c r="B625" s="31" t="s">
        <v>125</v>
      </c>
      <c r="C625" s="28">
        <f>VLOOKUP(VLOOKUP($B625,VName,2,FALSE), Regression_me_youth!$U$7:$AC$57, 2,FALSE)</f>
        <v>4663</v>
      </c>
      <c r="D625" s="29">
        <f>VLOOKUP(VLOOKUP($B625, BTS!$E$2:$F$60, 2, FALSE), Transpose_Avg_me_youth!$O$1:$AA$52, 2,FALSE )</f>
        <v>0.376613897749835</v>
      </c>
      <c r="E625" s="29">
        <f>VLOOKUP(VLOOKUP($B625, BTS!$E$2:$F$60, 2, FALSE), Transpose_Avg_me_youth!$O$1:$AA$52, 3,FALSE )</f>
        <v>0.23469748157248155</v>
      </c>
      <c r="F625" s="29">
        <f>VLOOKUP(VLOOKUP($B625, BTS!$E$2:$F$60, 2, FALSE), Transpose_Avg_me_youth!$O$1:$AA$52, 4,FALSE )</f>
        <v>0.19144822329951522</v>
      </c>
      <c r="G625" s="29">
        <f>VLOOKUP(VLOOKUP($B625, BTS!$E$2:$F$60, 2, FALSE), Transpose_Avg_me_youth!$O$1:$AA$52, 5,FALSE )</f>
        <v>0.2027653452685422</v>
      </c>
      <c r="H625" s="29">
        <f>VLOOKUP(VLOOKUP($B625, BTS!$E$2:$F$60, 2, FALSE), Transpose_Avg_me_youth!$O$1:$AA$52, 6,FALSE )</f>
        <v>0.15768716577540107</v>
      </c>
      <c r="I625" s="29">
        <f>VLOOKUP(VLOOKUP($B625, BTS!$E$2:$F$60, 2, FALSE), Transpose_Avg_me_youth!$O$1:$AA$52, 7,FALSE )</f>
        <v>8.4483225108225105E-2</v>
      </c>
      <c r="J625" s="29">
        <f>VLOOKUP(VLOOKUP($B625, BTS!$E$2:$F$60, 2, FALSE), Transpose_Avg_me_youth!$O$1:$AA$52, 8,FALSE )</f>
        <v>6.1188811188811192E-2</v>
      </c>
      <c r="K625" s="29">
        <f>VLOOKUP(VLOOKUP($B625, BTS!$E$2:$F$60, 2, FALSE), Transpose_Avg_me_youth!$O$1:$AA$52, 9,FALSE )</f>
        <v>1.9230769230769232E-2</v>
      </c>
      <c r="L625" s="29">
        <f>VLOOKUP(VLOOKUP($B625, BTS!$E$2:$F$60, 2, FALSE), Transpose_Avg_me_youth!$O$1:$AA$52, 10,FALSE )</f>
        <v>0</v>
      </c>
      <c r="M625" s="29">
        <f>VLOOKUP(VLOOKUP($B625, BTS!$E$2:$F$60, 2, FALSE), Transpose_Avg_me_youth!$O$1:$AA$52, 11,FALSE )</f>
        <v>0.11458333333333333</v>
      </c>
      <c r="N625" s="29">
        <f>VLOOKUP(VLOOKUP($B625, BTS!$E$2:$F$60, 2, FALSE), Transpose_Avg_me_youth!$O$1:$AA$52, 12,FALSE )</f>
        <v>0.118812292358804</v>
      </c>
      <c r="O625" s="111">
        <f>VLOOKUP(VLOOKUP($B625, BTS!$E$2:$F$60, 2, FALSE), Transpose_Avg_me_youth!$O$1:$AA$52, 13,FALSE )</f>
        <v>0.52943511796733211</v>
      </c>
    </row>
    <row r="626" spans="1:15" ht="15.75" hidden="1" outlineLevel="1" thickBot="1" x14ac:dyDescent="0.3">
      <c r="A626" s="27"/>
      <c r="B626" s="56" t="s">
        <v>126</v>
      </c>
      <c r="C626" s="28">
        <f>VLOOKUP(VLOOKUP($B626,VName,2,FALSE), Regression_me_youth!$U$7:$AC$57, 2,FALSE)</f>
        <v>2675</v>
      </c>
      <c r="D626" s="29">
        <f>VLOOKUP(VLOOKUP($B626, BTS!$E$2:$F$60, 2, FALSE), Transpose_Avg_me_youth!$O$1:$AA$52, 2,FALSE )</f>
        <v>0.45000664750552921</v>
      </c>
      <c r="E626" s="29">
        <f>VLOOKUP(VLOOKUP($B626, BTS!$E$2:$F$60, 2, FALSE), Transpose_Avg_me_youth!$O$1:$AA$52, 3,FALSE )</f>
        <v>0.51620085995085996</v>
      </c>
      <c r="F626" s="29">
        <f>VLOOKUP(VLOOKUP($B626, BTS!$E$2:$F$60, 2, FALSE), Transpose_Avg_me_youth!$O$1:$AA$52, 4,FALSE )</f>
        <v>0.61777118060030878</v>
      </c>
      <c r="G626" s="29">
        <f>VLOOKUP(VLOOKUP($B626, BTS!$E$2:$F$60, 2, FALSE), Transpose_Avg_me_youth!$O$1:$AA$52, 5,FALSE )</f>
        <v>0.62150557686842844</v>
      </c>
      <c r="H626" s="29">
        <f>VLOOKUP(VLOOKUP($B626, BTS!$E$2:$F$60, 2, FALSE), Transpose_Avg_me_youth!$O$1:$AA$52, 6,FALSE )</f>
        <v>0.71820409982174693</v>
      </c>
      <c r="I626" s="29">
        <f>VLOOKUP(VLOOKUP($B626, BTS!$E$2:$F$60, 2, FALSE), Transpose_Avg_me_youth!$O$1:$AA$52, 7,FALSE )</f>
        <v>0.8127705627705627</v>
      </c>
      <c r="J626" s="29">
        <f>VLOOKUP(VLOOKUP($B626, BTS!$E$2:$F$60, 2, FALSE), Transpose_Avg_me_youth!$O$1:$AA$52, 8,FALSE )</f>
        <v>0.81162587412587417</v>
      </c>
      <c r="K626" s="29">
        <f>VLOOKUP(VLOOKUP($B626, BTS!$E$2:$F$60, 2, FALSE), Transpose_Avg_me_youth!$O$1:$AA$52, 9,FALSE )</f>
        <v>0.86794871794871797</v>
      </c>
      <c r="L626" s="29">
        <f>VLOOKUP(VLOOKUP($B626, BTS!$E$2:$F$60, 2, FALSE), Transpose_Avg_me_youth!$O$1:$AA$52, 10,FALSE )</f>
        <v>0.9464285714285714</v>
      </c>
      <c r="M626" s="29">
        <f>VLOOKUP(VLOOKUP($B626, BTS!$E$2:$F$60, 2, FALSE), Transpose_Avg_me_youth!$O$1:$AA$52, 11,FALSE )</f>
        <v>0.75520833333333326</v>
      </c>
      <c r="N626" s="29">
        <f>VLOOKUP(VLOOKUP($B626, BTS!$E$2:$F$60, 2, FALSE), Transpose_Avg_me_youth!$O$1:$AA$52, 12,FALSE )</f>
        <v>0.76459948320413429</v>
      </c>
      <c r="O626" s="111">
        <f>VLOOKUP(VLOOKUP($B626, BTS!$E$2:$F$60, 2, FALSE), Transpose_Avg_me_youth!$O$1:$AA$52, 13,FALSE )</f>
        <v>0.34772005444646098</v>
      </c>
    </row>
    <row r="627" spans="1:15" ht="15.75" hidden="1" outlineLevel="1" thickBot="1" x14ac:dyDescent="0.3">
      <c r="A627" s="27"/>
      <c r="B627" s="31" t="s">
        <v>127</v>
      </c>
      <c r="C627" s="28">
        <f>VLOOKUP(VLOOKUP($B627,VName,2,FALSE), Regression_me_youth!$U$7:$AC$57, 2,FALSE)</f>
        <v>2587</v>
      </c>
      <c r="D627" s="29">
        <f>VLOOKUP(VLOOKUP($B627, BTS!$E$2:$F$60, 2, FALSE), Transpose_Avg_me_youth!$O$1:$AA$52, 2,FALSE )</f>
        <v>0.150115001091359</v>
      </c>
      <c r="E627" s="29">
        <f>VLOOKUP(VLOOKUP($B627, BTS!$E$2:$F$60, 2, FALSE), Transpose_Avg_me_youth!$O$1:$AA$52, 3,FALSE )</f>
        <v>0.23773802211302214</v>
      </c>
      <c r="F627" s="29">
        <f>VLOOKUP(VLOOKUP($B627, BTS!$E$2:$F$60, 2, FALSE), Transpose_Avg_me_youth!$O$1:$AA$52, 4,FALSE )</f>
        <v>0.18610769890391426</v>
      </c>
      <c r="G627" s="29">
        <f>VLOOKUP(VLOOKUP($B627, BTS!$E$2:$F$60, 2, FALSE), Transpose_Avg_me_youth!$O$1:$AA$52, 5,FALSE )</f>
        <v>0.17572907786302927</v>
      </c>
      <c r="H627" s="29">
        <f>VLOOKUP(VLOOKUP($B627, BTS!$E$2:$F$60, 2, FALSE), Transpose_Avg_me_youth!$O$1:$AA$52, 6,FALSE )</f>
        <v>0.11842691622103386</v>
      </c>
      <c r="I627" s="29">
        <f>VLOOKUP(VLOOKUP($B627, BTS!$E$2:$F$60, 2, FALSE), Transpose_Avg_me_youth!$O$1:$AA$52, 7,FALSE )</f>
        <v>0.10274621212121213</v>
      </c>
      <c r="J627" s="29">
        <f>VLOOKUP(VLOOKUP($B627, BTS!$E$2:$F$60, 2, FALSE), Transpose_Avg_me_youth!$O$1:$AA$52, 8,FALSE )</f>
        <v>0.12718531468531469</v>
      </c>
      <c r="K627" s="29">
        <f>VLOOKUP(VLOOKUP($B627, BTS!$E$2:$F$60, 2, FALSE), Transpose_Avg_me_youth!$O$1:$AA$52, 9,FALSE )</f>
        <v>0.11282051282051282</v>
      </c>
      <c r="L627" s="29">
        <f>VLOOKUP(VLOOKUP($B627, BTS!$E$2:$F$60, 2, FALSE), Transpose_Avg_me_youth!$O$1:$AA$52, 10,FALSE )</f>
        <v>5.3571428571428568E-2</v>
      </c>
      <c r="M627" s="29">
        <f>VLOOKUP(VLOOKUP($B627, BTS!$E$2:$F$60, 2, FALSE), Transpose_Avg_me_youth!$O$1:$AA$52, 11,FALSE )</f>
        <v>0.11354166666666667</v>
      </c>
      <c r="N627" s="29">
        <f>VLOOKUP(VLOOKUP($B627, BTS!$E$2:$F$60, 2, FALSE), Transpose_Avg_me_youth!$O$1:$AA$52, 12,FALSE )</f>
        <v>0.11420727205610927</v>
      </c>
      <c r="O627" s="111">
        <f>VLOOKUP(VLOOKUP($B627, BTS!$E$2:$F$60, 2, FALSE), Transpose_Avg_me_youth!$O$1:$AA$52, 13,FALSE )</f>
        <v>9.1594827586206906E-2</v>
      </c>
    </row>
    <row r="628" spans="1:15" ht="15.75" hidden="1" outlineLevel="1" thickBot="1" x14ac:dyDescent="0.3">
      <c r="A628" s="27"/>
      <c r="B628" s="31" t="s">
        <v>128</v>
      </c>
      <c r="C628" s="28">
        <f>VLOOKUP(VLOOKUP($B628,VName,2,FALSE), Regression_me_youth!$U$7:$AC$57, 2,FALSE)</f>
        <v>2068</v>
      </c>
      <c r="D628" s="29">
        <f>VLOOKUP(VLOOKUP($B628, BTS!$E$2:$F$60, 2, FALSE), Transpose_Avg_me_youth!$O$1:$AA$52, 2,FALSE )</f>
        <v>0.17851125439172855</v>
      </c>
      <c r="E628" s="29">
        <f>VLOOKUP(VLOOKUP($B628, BTS!$E$2:$F$60, 2, FALSE), Transpose_Avg_me_youth!$O$1:$AA$52, 3,FALSE )</f>
        <v>0.24859490171990173</v>
      </c>
      <c r="F628" s="29">
        <f>VLOOKUP(VLOOKUP($B628, BTS!$E$2:$F$60, 2, FALSE), Transpose_Avg_me_youth!$O$1:$AA$52, 4,FALSE )</f>
        <v>0.11249575848762794</v>
      </c>
      <c r="G628" s="29">
        <f>VLOOKUP(VLOOKUP($B628, BTS!$E$2:$F$60, 2, FALSE), Transpose_Avg_me_youth!$O$1:$AA$52, 5,FALSE )</f>
        <v>0.13840934924694515</v>
      </c>
      <c r="H628" s="29">
        <f>VLOOKUP(VLOOKUP($B628, BTS!$E$2:$F$60, 2, FALSE), Transpose_Avg_me_youth!$O$1:$AA$52, 6,FALSE )</f>
        <v>9.6078431372549011E-2</v>
      </c>
      <c r="I628" s="29">
        <f>VLOOKUP(VLOOKUP($B628, BTS!$E$2:$F$60, 2, FALSE), Transpose_Avg_me_youth!$O$1:$AA$52, 7,FALSE )</f>
        <v>4.3560606060606064E-2</v>
      </c>
      <c r="J628" s="29">
        <f>VLOOKUP(VLOOKUP($B628, BTS!$E$2:$F$60, 2, FALSE), Transpose_Avg_me_youth!$O$1:$AA$52, 8,FALSE )</f>
        <v>5.0480769230769232E-2</v>
      </c>
      <c r="K628" s="29">
        <f>VLOOKUP(VLOOKUP($B628, BTS!$E$2:$F$60, 2, FALSE), Transpose_Avg_me_youth!$O$1:$AA$52, 9,FALSE )</f>
        <v>0.12673992673992673</v>
      </c>
      <c r="L628" s="29">
        <f>VLOOKUP(VLOOKUP($B628, BTS!$E$2:$F$60, 2, FALSE), Transpose_Avg_me_youth!$O$1:$AA$52, 10,FALSE )</f>
        <v>4.7957477305303392E-2</v>
      </c>
      <c r="M628" s="29">
        <f>VLOOKUP(VLOOKUP($B628, BTS!$E$2:$F$60, 2, FALSE), Transpose_Avg_me_youth!$O$1:$AA$52, 11,FALSE )</f>
        <v>6.5625000000000003E-2</v>
      </c>
      <c r="N628" s="29">
        <f>VLOOKUP(VLOOKUP($B628, BTS!$E$2:$F$60, 2, FALSE), Transpose_Avg_me_youth!$O$1:$AA$52, 12,FALSE )</f>
        <v>8.5061369509043916E-2</v>
      </c>
      <c r="O628" s="111">
        <f>VLOOKUP(VLOOKUP($B628, BTS!$E$2:$F$60, 2, FALSE), Transpose_Avg_me_youth!$O$1:$AA$52, 13,FALSE )</f>
        <v>0.11709770114942529</v>
      </c>
    </row>
    <row r="629" spans="1:15" ht="15.75" hidden="1" outlineLevel="1" thickBot="1" x14ac:dyDescent="0.3">
      <c r="A629" s="27"/>
      <c r="B629" s="31" t="s">
        <v>129</v>
      </c>
      <c r="C629" s="28">
        <f>VLOOKUP(VLOOKUP($B629,VName,2,FALSE), Regression_me_youth!$U$7:$AC$57, 2,FALSE)</f>
        <v>-1433</v>
      </c>
      <c r="D629" s="29">
        <f>VLOOKUP(VLOOKUP($B629, BTS!$E$2:$F$60, 2, FALSE), Transpose_Avg_me_youth!$O$1:$AA$52, 2,FALSE )</f>
        <v>0.46734385430840247</v>
      </c>
      <c r="E629" s="29">
        <f>VLOOKUP(VLOOKUP($B629, BTS!$E$2:$F$60, 2, FALSE), Transpose_Avg_me_youth!$O$1:$AA$52, 3,FALSE )</f>
        <v>0.3178132678132678</v>
      </c>
      <c r="F629" s="29">
        <f>VLOOKUP(VLOOKUP($B629, BTS!$E$2:$F$60, 2, FALSE), Transpose_Avg_me_youth!$O$1:$AA$52, 4,FALSE )</f>
        <v>2.5904954612529625E-2</v>
      </c>
      <c r="G629" s="29">
        <f>VLOOKUP(VLOOKUP($B629, BTS!$E$2:$F$60, 2, FALSE), Transpose_Avg_me_youth!$O$1:$AA$52, 5,FALSE )</f>
        <v>0.30770460358056267</v>
      </c>
      <c r="H629" s="29">
        <f>VLOOKUP(VLOOKUP($B629, BTS!$E$2:$F$60, 2, FALSE), Transpose_Avg_me_youth!$O$1:$AA$52, 6,FALSE )</f>
        <v>0.34890819964349379</v>
      </c>
      <c r="I629" s="29">
        <f>VLOOKUP(VLOOKUP($B629, BTS!$E$2:$F$60, 2, FALSE), Transpose_Avg_me_youth!$O$1:$AA$52, 7,FALSE )</f>
        <v>0.37466179653679654</v>
      </c>
      <c r="J629" s="29">
        <f>VLOOKUP(VLOOKUP($B629, BTS!$E$2:$F$60, 2, FALSE), Transpose_Avg_me_youth!$O$1:$AA$52, 8,FALSE )</f>
        <v>0.53088578088578087</v>
      </c>
      <c r="K629" s="29">
        <f>VLOOKUP(VLOOKUP($B629, BTS!$E$2:$F$60, 2, FALSE), Transpose_Avg_me_youth!$O$1:$AA$52, 9,FALSE )</f>
        <v>0.37545787545787546</v>
      </c>
      <c r="L629" s="29">
        <f>VLOOKUP(VLOOKUP($B629, BTS!$E$2:$F$60, 2, FALSE), Transpose_Avg_me_youth!$O$1:$AA$52, 10,FALSE )</f>
        <v>0.40482162764771457</v>
      </c>
      <c r="M629" s="29">
        <f>VLOOKUP(VLOOKUP($B629, BTS!$E$2:$F$60, 2, FALSE), Transpose_Avg_me_youth!$O$1:$AA$52, 11,FALSE )</f>
        <v>0.77083333333333337</v>
      </c>
      <c r="N629" s="29">
        <f>VLOOKUP(VLOOKUP($B629, BTS!$E$2:$F$60, 2, FALSE), Transpose_Avg_me_youth!$O$1:$AA$52, 12,FALSE )</f>
        <v>0.2529784976005906</v>
      </c>
      <c r="O629" s="111">
        <f>VLOOKUP(VLOOKUP($B629, BTS!$E$2:$F$60, 2, FALSE), Transpose_Avg_me_youth!$O$1:$AA$52, 13,FALSE )</f>
        <v>0.34821158499697519</v>
      </c>
    </row>
    <row r="630" spans="1:15" ht="15.75" hidden="1" outlineLevel="1" thickBot="1" x14ac:dyDescent="0.3">
      <c r="A630" s="27"/>
      <c r="B630" s="31" t="s">
        <v>130</v>
      </c>
      <c r="C630" s="28">
        <f>VLOOKUP(VLOOKUP($B630,VName,2,FALSE), Regression_me_youth!$U$7:$AC$57, 2,FALSE)</f>
        <v>735.6</v>
      </c>
      <c r="D630" s="29">
        <f>VLOOKUP(VLOOKUP($B630, BTS!$E$2:$F$60, 2, FALSE), Transpose_Avg_me_youth!$O$1:$AA$52, 2,FALSE )</f>
        <v>4.5871559633027525E-3</v>
      </c>
      <c r="E630" s="29">
        <f>VLOOKUP(VLOOKUP($B630, BTS!$E$2:$F$60, 2, FALSE), Transpose_Avg_me_youth!$O$1:$AA$52, 3,FALSE )</f>
        <v>0</v>
      </c>
      <c r="F630" s="29">
        <f>VLOOKUP(VLOOKUP($B630, BTS!$E$2:$F$60, 2, FALSE), Transpose_Avg_me_youth!$O$1:$AA$52, 4,FALSE )</f>
        <v>0</v>
      </c>
      <c r="G630" s="29">
        <f>VLOOKUP(VLOOKUP($B630, BTS!$E$2:$F$60, 2, FALSE), Transpose_Avg_me_youth!$O$1:$AA$52, 5,FALSE )</f>
        <v>1.0869565217391304E-2</v>
      </c>
      <c r="H630" s="29">
        <f>VLOOKUP(VLOOKUP($B630, BTS!$E$2:$F$60, 2, FALSE), Transpose_Avg_me_youth!$O$1:$AA$52, 6,FALSE )</f>
        <v>5.1448306595365416E-2</v>
      </c>
      <c r="I630" s="29">
        <f>VLOOKUP(VLOOKUP($B630, BTS!$E$2:$F$60, 2, FALSE), Transpose_Avg_me_youth!$O$1:$AA$52, 7,FALSE )</f>
        <v>0.11688311688311688</v>
      </c>
      <c r="J630" s="29">
        <f>VLOOKUP(VLOOKUP($B630, BTS!$E$2:$F$60, 2, FALSE), Transpose_Avg_me_youth!$O$1:$AA$52, 8,FALSE )</f>
        <v>0</v>
      </c>
      <c r="K630" s="29">
        <f>VLOOKUP(VLOOKUP($B630, BTS!$E$2:$F$60, 2, FALSE), Transpose_Avg_me_youth!$O$1:$AA$52, 9,FALSE )</f>
        <v>3.5714285714285712E-2</v>
      </c>
      <c r="L630" s="29">
        <f>VLOOKUP(VLOOKUP($B630, BTS!$E$2:$F$60, 2, FALSE), Transpose_Avg_me_youth!$O$1:$AA$52, 10,FALSE )</f>
        <v>1.7857142857142856E-2</v>
      </c>
      <c r="M630" s="29">
        <f>VLOOKUP(VLOOKUP($B630, BTS!$E$2:$F$60, 2, FALSE), Transpose_Avg_me_youth!$O$1:$AA$52, 11,FALSE )</f>
        <v>6.6666666666666666E-2</v>
      </c>
      <c r="N630" s="29">
        <f>VLOOKUP(VLOOKUP($B630, BTS!$E$2:$F$60, 2, FALSE), Transpose_Avg_me_youth!$O$1:$AA$52, 12,FALSE )</f>
        <v>1.0575858250276855E-2</v>
      </c>
      <c r="O630" s="111">
        <f>VLOOKUP(VLOOKUP($B630, BTS!$E$2:$F$60, 2, FALSE), Transpose_Avg_me_youth!$O$1:$AA$52, 13,FALSE )</f>
        <v>3.4123563218390801E-2</v>
      </c>
    </row>
    <row r="631" spans="1:15" ht="15.75" hidden="1" outlineLevel="1" thickBot="1" x14ac:dyDescent="0.3">
      <c r="A631" s="27"/>
      <c r="B631" s="56" t="s">
        <v>131</v>
      </c>
      <c r="C631" s="28">
        <f>VLOOKUP(VLOOKUP($B631,VName,2,FALSE), Regression_me_youth!$U$7:$AC$57, 2,FALSE)</f>
        <v>1890</v>
      </c>
      <c r="D631" s="29">
        <f>VLOOKUP(VLOOKUP($B631, BTS!$E$2:$F$60, 2, FALSE), Transpose_Avg_me_youth!$O$1:$AA$52, 2,FALSE )</f>
        <v>9.9601593625498006E-4</v>
      </c>
      <c r="E631" s="29">
        <f>VLOOKUP(VLOOKUP($B631, BTS!$E$2:$F$60, 2, FALSE), Transpose_Avg_me_youth!$O$1:$AA$52, 3,FALSE )</f>
        <v>0</v>
      </c>
      <c r="F631" s="29">
        <f>VLOOKUP(VLOOKUP($B631, BTS!$E$2:$F$60, 2, FALSE), Transpose_Avg_me_youth!$O$1:$AA$52, 4,FALSE )</f>
        <v>0</v>
      </c>
      <c r="G631" s="29">
        <f>VLOOKUP(VLOOKUP($B631, BTS!$E$2:$F$60, 2, FALSE), Transpose_Avg_me_youth!$O$1:$AA$52, 5,FALSE )</f>
        <v>0</v>
      </c>
      <c r="H631" s="29">
        <f>VLOOKUP(VLOOKUP($B631, BTS!$E$2:$F$60, 2, FALSE), Transpose_Avg_me_youth!$O$1:$AA$52, 6,FALSE )</f>
        <v>1.893939393939394E-3</v>
      </c>
      <c r="I631" s="29">
        <f>VLOOKUP(VLOOKUP($B631, BTS!$E$2:$F$60, 2, FALSE), Transpose_Avg_me_youth!$O$1:$AA$52, 7,FALSE )</f>
        <v>0</v>
      </c>
      <c r="J631" s="29">
        <f>VLOOKUP(VLOOKUP($B631, BTS!$E$2:$F$60, 2, FALSE), Transpose_Avg_me_youth!$O$1:$AA$52, 8,FALSE )</f>
        <v>0</v>
      </c>
      <c r="K631" s="29">
        <f>VLOOKUP(VLOOKUP($B631, BTS!$E$2:$F$60, 2, FALSE), Transpose_Avg_me_youth!$O$1:$AA$52, 9,FALSE )</f>
        <v>0</v>
      </c>
      <c r="L631" s="29">
        <f>VLOOKUP(VLOOKUP($B631, BTS!$E$2:$F$60, 2, FALSE), Transpose_Avg_me_youth!$O$1:$AA$52, 10,FALSE )</f>
        <v>1.7857142857142856E-2</v>
      </c>
      <c r="M631" s="29">
        <f>VLOOKUP(VLOOKUP($B631, BTS!$E$2:$F$60, 2, FALSE), Transpose_Avg_me_youth!$O$1:$AA$52, 11,FALSE )</f>
        <v>0</v>
      </c>
      <c r="N631" s="29">
        <f>VLOOKUP(VLOOKUP($B631, BTS!$E$2:$F$60, 2, FALSE), Transpose_Avg_me_youth!$O$1:$AA$52, 12,FALSE )</f>
        <v>0</v>
      </c>
      <c r="O631" s="111">
        <f>VLOOKUP(VLOOKUP($B631, BTS!$E$2:$F$60, 2, FALSE), Transpose_Avg_me_youth!$O$1:$AA$52, 13,FALSE )</f>
        <v>0</v>
      </c>
    </row>
    <row r="632" spans="1:15" ht="15.75" hidden="1" outlineLevel="1" thickBot="1" x14ac:dyDescent="0.3">
      <c r="A632" s="27"/>
      <c r="B632" s="31" t="s">
        <v>132</v>
      </c>
      <c r="C632" s="28">
        <f>VLOOKUP(VLOOKUP($B632,VName,2,FALSE), Regression_me_youth!$U$7:$AC$57, 2,FALSE)</f>
        <v>3366</v>
      </c>
      <c r="D632" s="29">
        <f>VLOOKUP(VLOOKUP($B632, BTS!$E$2:$F$60, 2, FALSE), Transpose_Avg_me_youth!$O$1:$AA$52, 2,FALSE )</f>
        <v>0</v>
      </c>
      <c r="E632" s="29">
        <f>VLOOKUP(VLOOKUP($B632, BTS!$E$2:$F$60, 2, FALSE), Transpose_Avg_me_youth!$O$1:$AA$52, 3,FALSE )</f>
        <v>5.681818181818182E-3</v>
      </c>
      <c r="F632" s="29">
        <f>VLOOKUP(VLOOKUP($B632, BTS!$E$2:$F$60, 2, FALSE), Transpose_Avg_me_youth!$O$1:$AA$52, 4,FALSE )</f>
        <v>0</v>
      </c>
      <c r="G632" s="29">
        <f>VLOOKUP(VLOOKUP($B632, BTS!$E$2:$F$60, 2, FALSE), Transpose_Avg_me_youth!$O$1:$AA$52, 5,FALSE )</f>
        <v>2.1241830065359478E-2</v>
      </c>
      <c r="H632" s="29">
        <f>VLOOKUP(VLOOKUP($B632, BTS!$E$2:$F$60, 2, FALSE), Transpose_Avg_me_youth!$O$1:$AA$52, 6,FALSE )</f>
        <v>0</v>
      </c>
      <c r="I632" s="29">
        <f>VLOOKUP(VLOOKUP($B632, BTS!$E$2:$F$60, 2, FALSE), Transpose_Avg_me_youth!$O$1:$AA$52, 7,FALSE )</f>
        <v>0</v>
      </c>
      <c r="J632" s="29">
        <f>VLOOKUP(VLOOKUP($B632, BTS!$E$2:$F$60, 2, FALSE), Transpose_Avg_me_youth!$O$1:$AA$52, 8,FALSE )</f>
        <v>0</v>
      </c>
      <c r="K632" s="29">
        <f>VLOOKUP(VLOOKUP($B632, BTS!$E$2:$F$60, 2, FALSE), Transpose_Avg_me_youth!$O$1:$AA$52, 9,FALSE )</f>
        <v>0</v>
      </c>
      <c r="L632" s="29">
        <f>VLOOKUP(VLOOKUP($B632, BTS!$E$2:$F$60, 2, FALSE), Transpose_Avg_me_youth!$O$1:$AA$52, 10,FALSE )</f>
        <v>0</v>
      </c>
      <c r="M632" s="29">
        <f>VLOOKUP(VLOOKUP($B632, BTS!$E$2:$F$60, 2, FALSE), Transpose_Avg_me_youth!$O$1:$AA$52, 11,FALSE )</f>
        <v>0</v>
      </c>
      <c r="N632" s="29">
        <f>VLOOKUP(VLOOKUP($B632, BTS!$E$2:$F$60, 2, FALSE), Transpose_Avg_me_youth!$O$1:$AA$52, 12,FALSE )</f>
        <v>0</v>
      </c>
      <c r="O632" s="111">
        <f>VLOOKUP(VLOOKUP($B632, BTS!$E$2:$F$60, 2, FALSE), Transpose_Avg_me_youth!$O$1:$AA$52, 13,FALSE )</f>
        <v>0</v>
      </c>
    </row>
    <row r="633" spans="1:15" ht="15.75" hidden="1" outlineLevel="1" thickBot="1" x14ac:dyDescent="0.3">
      <c r="A633" s="27"/>
      <c r="B633" s="31" t="s">
        <v>195</v>
      </c>
      <c r="C633" s="28">
        <f>VLOOKUP(VLOOKUP($B633,VName,2,FALSE), Regression_me_youth!$U$7:$AC$57, 2,FALSE)</f>
        <v>-17128</v>
      </c>
      <c r="D633" s="29">
        <f>VLOOKUP(VLOOKUP($B633, BTS!$E$2:$F$60, 2, FALSE), Transpose_Avg_me_youth!$O$1:$AA$52, 2,FALSE )</f>
        <v>1.953125E-3</v>
      </c>
      <c r="E633" s="29">
        <f>VLOOKUP(VLOOKUP($B633, BTS!$E$2:$F$60, 2, FALSE), Transpose_Avg_me_youth!$O$1:$AA$52, 3,FALSE )</f>
        <v>0</v>
      </c>
      <c r="F633" s="29">
        <f>VLOOKUP(VLOOKUP($B633, BTS!$E$2:$F$60, 2, FALSE), Transpose_Avg_me_youth!$O$1:$AA$52, 4,FALSE )</f>
        <v>0</v>
      </c>
      <c r="G633" s="29">
        <f>VLOOKUP(VLOOKUP($B633, BTS!$E$2:$F$60, 2, FALSE), Transpose_Avg_me_youth!$O$1:$AA$52, 5,FALSE )</f>
        <v>0</v>
      </c>
      <c r="H633" s="29">
        <f>VLOOKUP(VLOOKUP($B633, BTS!$E$2:$F$60, 2, FALSE), Transpose_Avg_me_youth!$O$1:$AA$52, 6,FALSE )</f>
        <v>8.3333333333333332E-3</v>
      </c>
      <c r="I633" s="29">
        <f>VLOOKUP(VLOOKUP($B633, BTS!$E$2:$F$60, 2, FALSE), Transpose_Avg_me_youth!$O$1:$AA$52, 7,FALSE )</f>
        <v>0</v>
      </c>
      <c r="J633" s="29">
        <f>VLOOKUP(VLOOKUP($B633, BTS!$E$2:$F$60, 2, FALSE), Transpose_Avg_me_youth!$O$1:$AA$52, 8,FALSE )</f>
        <v>0</v>
      </c>
      <c r="K633" s="29">
        <f>VLOOKUP(VLOOKUP($B633, BTS!$E$2:$F$60, 2, FALSE), Transpose_Avg_me_youth!$O$1:$AA$52, 9,FALSE )</f>
        <v>0</v>
      </c>
      <c r="L633" s="29">
        <f>VLOOKUP(VLOOKUP($B633, BTS!$E$2:$F$60, 2, FALSE), Transpose_Avg_me_youth!$O$1:$AA$52, 10,FALSE )</f>
        <v>0</v>
      </c>
      <c r="M633" s="29">
        <f>VLOOKUP(VLOOKUP($B633, BTS!$E$2:$F$60, 2, FALSE), Transpose_Avg_me_youth!$O$1:$AA$52, 11,FALSE )</f>
        <v>0</v>
      </c>
      <c r="N633" s="29">
        <f>VLOOKUP(VLOOKUP($B633, BTS!$E$2:$F$60, 2, FALSE), Transpose_Avg_me_youth!$O$1:$AA$52, 12,FALSE )</f>
        <v>0</v>
      </c>
      <c r="O633" s="111">
        <f>VLOOKUP(VLOOKUP($B633, BTS!$E$2:$F$60, 2, FALSE), Transpose_Avg_me_youth!$O$1:$AA$52, 13,FALSE )</f>
        <v>0</v>
      </c>
    </row>
    <row r="634" spans="1:15" ht="15.75" hidden="1" outlineLevel="1" thickBot="1" x14ac:dyDescent="0.3">
      <c r="A634" s="27"/>
      <c r="B634" s="56" t="s">
        <v>135</v>
      </c>
      <c r="C634" s="28">
        <f>VLOOKUP(VLOOKUP($B634,VName,2,FALSE), Regression_me_youth!$U$7:$AC$57, 2,FALSE)</f>
        <v>12388</v>
      </c>
      <c r="D634" s="29">
        <f>VLOOKUP(VLOOKUP($B634, BTS!$E$2:$F$60, 2, FALSE), Transpose_Avg_me_youth!$O$1:$AA$52, 2,FALSE )</f>
        <v>4.2467029816513763E-3</v>
      </c>
      <c r="E634" s="29">
        <f>VLOOKUP(VLOOKUP($B634, BTS!$E$2:$F$60, 2, FALSE), Transpose_Avg_me_youth!$O$1:$AA$52, 3,FALSE )</f>
        <v>0</v>
      </c>
      <c r="F634" s="29">
        <f>VLOOKUP(VLOOKUP($B634, BTS!$E$2:$F$60, 2, FALSE), Transpose_Avg_me_youth!$O$1:$AA$52, 4,FALSE )</f>
        <v>0</v>
      </c>
      <c r="G634" s="29">
        <f>VLOOKUP(VLOOKUP($B634, BTS!$E$2:$F$60, 2, FALSE), Transpose_Avg_me_youth!$O$1:$AA$52, 5,FALSE )</f>
        <v>0</v>
      </c>
      <c r="H634" s="29">
        <f>VLOOKUP(VLOOKUP($B634, BTS!$E$2:$F$60, 2, FALSE), Transpose_Avg_me_youth!$O$1:$AA$52, 6,FALSE )</f>
        <v>0</v>
      </c>
      <c r="I634" s="29">
        <f>VLOOKUP(VLOOKUP($B634, BTS!$E$2:$F$60, 2, FALSE), Transpose_Avg_me_youth!$O$1:$AA$52, 7,FALSE )</f>
        <v>0</v>
      </c>
      <c r="J634" s="29">
        <f>VLOOKUP(VLOOKUP($B634, BTS!$E$2:$F$60, 2, FALSE), Transpose_Avg_me_youth!$O$1:$AA$52, 8,FALSE )</f>
        <v>0</v>
      </c>
      <c r="K634" s="29">
        <f>VLOOKUP(VLOOKUP($B634, BTS!$E$2:$F$60, 2, FALSE), Transpose_Avg_me_youth!$O$1:$AA$52, 9,FALSE )</f>
        <v>0</v>
      </c>
      <c r="L634" s="29">
        <f>VLOOKUP(VLOOKUP($B634, BTS!$E$2:$F$60, 2, FALSE), Transpose_Avg_me_youth!$O$1:$AA$52, 10,FALSE )</f>
        <v>4.0064102564102561E-2</v>
      </c>
      <c r="M634" s="29">
        <f>VLOOKUP(VLOOKUP($B634, BTS!$E$2:$F$60, 2, FALSE), Transpose_Avg_me_youth!$O$1:$AA$52, 11,FALSE )</f>
        <v>1.6666666666666666E-2</v>
      </c>
      <c r="N634" s="29">
        <f>VLOOKUP(VLOOKUP($B634, BTS!$E$2:$F$60, 2, FALSE), Transpose_Avg_me_youth!$O$1:$AA$52, 12,FALSE )</f>
        <v>0</v>
      </c>
      <c r="O634" s="111">
        <f>VLOOKUP(VLOOKUP($B634, BTS!$E$2:$F$60, 2, FALSE), Transpose_Avg_me_youth!$O$1:$AA$52, 13,FALSE )</f>
        <v>0</v>
      </c>
    </row>
    <row r="635" spans="1:15" ht="15.75" hidden="1" outlineLevel="1" thickBot="1" x14ac:dyDescent="0.3">
      <c r="A635" s="27"/>
      <c r="B635" s="56" t="s">
        <v>136</v>
      </c>
      <c r="C635" s="28">
        <f>VLOOKUP(VLOOKUP($B635,VName,2,FALSE), Regression_me_youth!$U$7:$AC$57, 2,FALSE)</f>
        <v>-593.79999999999995</v>
      </c>
      <c r="D635" s="29">
        <f>VLOOKUP(VLOOKUP($B635, BTS!$E$2:$F$60, 2, FALSE), Transpose_Avg_me_youth!$O$1:$AA$52, 2,FALSE )</f>
        <v>1.6198434904143164E-2</v>
      </c>
      <c r="E635" s="29">
        <f>VLOOKUP(VLOOKUP($B635, BTS!$E$2:$F$60, 2, FALSE), Transpose_Avg_me_youth!$O$1:$AA$52, 3,FALSE )</f>
        <v>3.1250000000000002E-3</v>
      </c>
      <c r="F635" s="29">
        <f>VLOOKUP(VLOOKUP($B635, BTS!$E$2:$F$60, 2, FALSE), Transpose_Avg_me_youth!$O$1:$AA$52, 4,FALSE )</f>
        <v>0</v>
      </c>
      <c r="G635" s="29">
        <f>VLOOKUP(VLOOKUP($B635, BTS!$E$2:$F$60, 2, FALSE), Transpose_Avg_me_youth!$O$1:$AA$52, 5,FALSE )</f>
        <v>7.3529411764705881E-3</v>
      </c>
      <c r="H635" s="29">
        <f>VLOOKUP(VLOOKUP($B635, BTS!$E$2:$F$60, 2, FALSE), Transpose_Avg_me_youth!$O$1:$AA$52, 6,FALSE )</f>
        <v>1.4015151515151515E-2</v>
      </c>
      <c r="I635" s="29">
        <f>VLOOKUP(VLOOKUP($B635, BTS!$E$2:$F$60, 2, FALSE), Transpose_Avg_me_youth!$O$1:$AA$52, 7,FALSE )</f>
        <v>0</v>
      </c>
      <c r="J635" s="29">
        <f>VLOOKUP(VLOOKUP($B635, BTS!$E$2:$F$60, 2, FALSE), Transpose_Avg_me_youth!$O$1:$AA$52, 8,FALSE )</f>
        <v>5.3977272727272728E-2</v>
      </c>
      <c r="K635" s="29">
        <f>VLOOKUP(VLOOKUP($B635, BTS!$E$2:$F$60, 2, FALSE), Transpose_Avg_me_youth!$O$1:$AA$52, 9,FALSE )</f>
        <v>1.6666666666666666E-2</v>
      </c>
      <c r="L635" s="29">
        <f>VLOOKUP(VLOOKUP($B635, BTS!$E$2:$F$60, 2, FALSE), Transpose_Avg_me_youth!$O$1:$AA$52, 10,FALSE )</f>
        <v>1.7857142857142856E-2</v>
      </c>
      <c r="M635" s="29">
        <f>VLOOKUP(VLOOKUP($B635, BTS!$E$2:$F$60, 2, FALSE), Transpose_Avg_me_youth!$O$1:$AA$52, 11,FALSE )</f>
        <v>0</v>
      </c>
      <c r="N635" s="29">
        <f>VLOOKUP(VLOOKUP($B635, BTS!$E$2:$F$60, 2, FALSE), Transpose_Avg_me_youth!$O$1:$AA$52, 12,FALSE )</f>
        <v>3.7063953488372089E-2</v>
      </c>
      <c r="O635" s="111">
        <f>VLOOKUP(VLOOKUP($B635, BTS!$E$2:$F$60, 2, FALSE), Transpose_Avg_me_youth!$O$1:$AA$52, 13,FALSE )</f>
        <v>1.7241379310344827E-2</v>
      </c>
    </row>
    <row r="636" spans="1:15" ht="15.75" hidden="1" outlineLevel="1" thickBot="1" x14ac:dyDescent="0.3">
      <c r="A636" s="27"/>
      <c r="B636" s="56" t="s">
        <v>137</v>
      </c>
      <c r="C636" s="28">
        <f>VLOOKUP(VLOOKUP($B636,VName,2,FALSE), Regression_me_youth!$U$7:$AC$57, 2,FALSE)</f>
        <v>-4019</v>
      </c>
      <c r="D636" s="29">
        <f>VLOOKUP(VLOOKUP($B636, BTS!$E$2:$F$60, 2, FALSE), Transpose_Avg_me_youth!$O$1:$AA$52, 2,FALSE )</f>
        <v>0</v>
      </c>
      <c r="E636" s="29">
        <f>VLOOKUP(VLOOKUP($B636, BTS!$E$2:$F$60, 2, FALSE), Transpose_Avg_me_youth!$O$1:$AA$52, 3,FALSE )</f>
        <v>0</v>
      </c>
      <c r="F636" s="29">
        <f>VLOOKUP(VLOOKUP($B636, BTS!$E$2:$F$60, 2, FALSE), Transpose_Avg_me_youth!$O$1:$AA$52, 4,FALSE )</f>
        <v>0</v>
      </c>
      <c r="G636" s="29">
        <f>VLOOKUP(VLOOKUP($B636, BTS!$E$2:$F$60, 2, FALSE), Transpose_Avg_me_youth!$O$1:$AA$52, 5,FALSE )</f>
        <v>0</v>
      </c>
      <c r="H636" s="29">
        <f>VLOOKUP(VLOOKUP($B636, BTS!$E$2:$F$60, 2, FALSE), Transpose_Avg_me_youth!$O$1:$AA$52, 6,FALSE )</f>
        <v>0</v>
      </c>
      <c r="I636" s="29">
        <f>VLOOKUP(VLOOKUP($B636, BTS!$E$2:$F$60, 2, FALSE), Transpose_Avg_me_youth!$O$1:$AA$52, 7,FALSE )</f>
        <v>5.3977272727272728E-2</v>
      </c>
      <c r="J636" s="29">
        <f>VLOOKUP(VLOOKUP($B636, BTS!$E$2:$F$60, 2, FALSE), Transpose_Avg_me_youth!$O$1:$AA$52, 8,FALSE )</f>
        <v>0</v>
      </c>
      <c r="K636" s="29">
        <f>VLOOKUP(VLOOKUP($B636, BTS!$E$2:$F$60, 2, FALSE), Transpose_Avg_me_youth!$O$1:$AA$52, 9,FALSE )</f>
        <v>0</v>
      </c>
      <c r="L636" s="29">
        <f>VLOOKUP(VLOOKUP($B636, BTS!$E$2:$F$60, 2, FALSE), Transpose_Avg_me_youth!$O$1:$AA$52, 10,FALSE )</f>
        <v>0</v>
      </c>
      <c r="M636" s="29">
        <f>VLOOKUP(VLOOKUP($B636, BTS!$E$2:$F$60, 2, FALSE), Transpose_Avg_me_youth!$O$1:$AA$52, 11,FALSE )</f>
        <v>0</v>
      </c>
      <c r="N636" s="29">
        <f>VLOOKUP(VLOOKUP($B636, BTS!$E$2:$F$60, 2, FALSE), Transpose_Avg_me_youth!$O$1:$AA$52, 12,FALSE )</f>
        <v>1.6269841269841268E-2</v>
      </c>
      <c r="O636" s="111">
        <f>VLOOKUP(VLOOKUP($B636, BTS!$E$2:$F$60, 2, FALSE), Transpose_Avg_me_youth!$O$1:$AA$52, 13,FALSE )</f>
        <v>5.7471264367816091E-3</v>
      </c>
    </row>
    <row r="637" spans="1:15" ht="15.75" hidden="1" outlineLevel="1" thickBot="1" x14ac:dyDescent="0.3">
      <c r="A637" s="27"/>
      <c r="B637" s="31" t="s">
        <v>138</v>
      </c>
      <c r="C637" s="28">
        <f>VLOOKUP(VLOOKUP($B637,VName,2,FALSE), Regression_me_youth!$U$7:$AC$57, 2,FALSE)</f>
        <v>2487</v>
      </c>
      <c r="D637" s="29">
        <f>VLOOKUP(VLOOKUP($B637, BTS!$E$2:$F$60, 2, FALSE), Transpose_Avg_me_youth!$O$1:$AA$52, 2,FALSE )</f>
        <v>0.34491448666774827</v>
      </c>
      <c r="E637" s="29">
        <f>VLOOKUP(VLOOKUP($B637, BTS!$E$2:$F$60, 2, FALSE), Transpose_Avg_me_youth!$O$1:$AA$52, 3,FALSE )</f>
        <v>0.29904023341523345</v>
      </c>
      <c r="F637" s="29">
        <f>VLOOKUP(VLOOKUP($B637, BTS!$E$2:$F$60, 2, FALSE), Transpose_Avg_me_youth!$O$1:$AA$52, 4,FALSE )</f>
        <v>0.10522057837131185</v>
      </c>
      <c r="G637" s="29">
        <f>VLOOKUP(VLOOKUP($B637, BTS!$E$2:$F$60, 2, FALSE), Transpose_Avg_me_youth!$O$1:$AA$52, 5,FALSE )</f>
        <v>0.25900468883205457</v>
      </c>
      <c r="H637" s="29">
        <f>VLOOKUP(VLOOKUP($B637, BTS!$E$2:$F$60, 2, FALSE), Transpose_Avg_me_youth!$O$1:$AA$52, 6,FALSE )</f>
        <v>0.40962566844919779</v>
      </c>
      <c r="I637" s="29">
        <f>VLOOKUP(VLOOKUP($B637, BTS!$E$2:$F$60, 2, FALSE), Transpose_Avg_me_youth!$O$1:$AA$52, 7,FALSE )</f>
        <v>0.26718073593073594</v>
      </c>
      <c r="J637" s="29">
        <f>VLOOKUP(VLOOKUP($B637, BTS!$E$2:$F$60, 2, FALSE), Transpose_Avg_me_youth!$O$1:$AA$52, 8,FALSE )</f>
        <v>0.36414627039627046</v>
      </c>
      <c r="K637" s="29">
        <f>VLOOKUP(VLOOKUP($B637, BTS!$E$2:$F$60, 2, FALSE), Transpose_Avg_me_youth!$O$1:$AA$52, 9,FALSE )</f>
        <v>0.38406593406593409</v>
      </c>
      <c r="L637" s="29">
        <f>VLOOKUP(VLOOKUP($B637, BTS!$E$2:$F$60, 2, FALSE), Transpose_Avg_me_youth!$O$1:$AA$52, 10,FALSE )</f>
        <v>0.41341176939003027</v>
      </c>
      <c r="M637" s="29">
        <f>VLOOKUP(VLOOKUP($B637, BTS!$E$2:$F$60, 2, FALSE), Transpose_Avg_me_youth!$O$1:$AA$52, 11,FALSE )</f>
        <v>0.49895833333333328</v>
      </c>
      <c r="N637" s="29">
        <f>VLOOKUP(VLOOKUP($B637, BTS!$E$2:$F$60, 2, FALSE), Transpose_Avg_me_youth!$O$1:$AA$52, 12,FALSE )</f>
        <v>0.323218899963086</v>
      </c>
      <c r="O637" s="111">
        <f>VLOOKUP(VLOOKUP($B637, BTS!$E$2:$F$60, 2, FALSE), Transpose_Avg_me_youth!$O$1:$AA$52, 13,FALSE )</f>
        <v>0.23712568058076222</v>
      </c>
    </row>
    <row r="638" spans="1:15" ht="15.75" hidden="1" outlineLevel="1" thickBot="1" x14ac:dyDescent="0.3">
      <c r="A638" s="27"/>
      <c r="B638" s="31" t="s">
        <v>139</v>
      </c>
      <c r="C638" s="28">
        <f>VLOOKUP(VLOOKUP($B638,VName,2,FALSE), Regression_me_youth!$U$7:$AC$57, 2,FALSE)</f>
        <v>1787</v>
      </c>
      <c r="D638" s="29">
        <f>VLOOKUP(VLOOKUP($B638, BTS!$E$2:$F$60, 2, FALSE), Transpose_Avg_me_youth!$O$1:$AA$52, 2,FALSE )</f>
        <v>3.0365268360089157E-2</v>
      </c>
      <c r="E638" s="29">
        <f>VLOOKUP(VLOOKUP($B638, BTS!$E$2:$F$60, 2, FALSE), Transpose_Avg_me_youth!$O$1:$AA$52, 3,FALSE )</f>
        <v>1.7613636363636366E-2</v>
      </c>
      <c r="F638" s="29">
        <f>VLOOKUP(VLOOKUP($B638, BTS!$E$2:$F$60, 2, FALSE), Transpose_Avg_me_youth!$O$1:$AA$52, 4,FALSE )</f>
        <v>3.2894736842105261E-3</v>
      </c>
      <c r="G638" s="29">
        <f>VLOOKUP(VLOOKUP($B638, BTS!$E$2:$F$60, 2, FALSE), Transpose_Avg_me_youth!$O$1:$AA$52, 5,FALSE )</f>
        <v>4.4717071611253198E-2</v>
      </c>
      <c r="H638" s="29">
        <f>VLOOKUP(VLOOKUP($B638, BTS!$E$2:$F$60, 2, FALSE), Transpose_Avg_me_youth!$O$1:$AA$52, 6,FALSE )</f>
        <v>1.9696969696969699E-2</v>
      </c>
      <c r="I638" s="29">
        <f>VLOOKUP(VLOOKUP($B638, BTS!$E$2:$F$60, 2, FALSE), Transpose_Avg_me_youth!$O$1:$AA$52, 7,FALSE )</f>
        <v>2.6041666666666664E-2</v>
      </c>
      <c r="J638" s="29">
        <f>VLOOKUP(VLOOKUP($B638, BTS!$E$2:$F$60, 2, FALSE), Transpose_Avg_me_youth!$O$1:$AA$52, 8,FALSE )</f>
        <v>0</v>
      </c>
      <c r="K638" s="29">
        <f>VLOOKUP(VLOOKUP($B638, BTS!$E$2:$F$60, 2, FALSE), Transpose_Avg_me_youth!$O$1:$AA$52, 9,FALSE )</f>
        <v>1.6666666666666666E-2</v>
      </c>
      <c r="L638" s="29">
        <f>VLOOKUP(VLOOKUP($B638, BTS!$E$2:$F$60, 2, FALSE), Transpose_Avg_me_youth!$O$1:$AA$52, 10,FALSE )</f>
        <v>9.5009157509157505E-2</v>
      </c>
      <c r="M638" s="29">
        <f>VLOOKUP(VLOOKUP($B638, BTS!$E$2:$F$60, 2, FALSE), Transpose_Avg_me_youth!$O$1:$AA$52, 11,FALSE )</f>
        <v>3.3333333333333333E-2</v>
      </c>
      <c r="N638" s="29">
        <f>VLOOKUP(VLOOKUP($B638, BTS!$E$2:$F$60, 2, FALSE), Transpose_Avg_me_youth!$O$1:$AA$52, 12,FALSE )</f>
        <v>6.7222683647102252E-2</v>
      </c>
      <c r="O638" s="111">
        <f>VLOOKUP(VLOOKUP($B638, BTS!$E$2:$F$60, 2, FALSE), Transpose_Avg_me_youth!$O$1:$AA$52, 13,FALSE )</f>
        <v>1.8498563218390805E-2</v>
      </c>
    </row>
    <row r="639" spans="1:15" ht="15.75" hidden="1" outlineLevel="1" thickBot="1" x14ac:dyDescent="0.3">
      <c r="A639" s="27"/>
      <c r="B639" s="31" t="s">
        <v>140</v>
      </c>
      <c r="C639" s="28">
        <f>VLOOKUP(VLOOKUP($B639,VName,2,FALSE), Regression_me_youth!$U$7:$AC$57, 2,FALSE)</f>
        <v>-11085</v>
      </c>
      <c r="D639" s="29">
        <f>VLOOKUP(VLOOKUP($B639, BTS!$E$2:$F$60, 2, FALSE), Transpose_Avg_me_youth!$O$1:$AA$52, 2,FALSE )</f>
        <v>0</v>
      </c>
      <c r="E639" s="29">
        <f>VLOOKUP(VLOOKUP($B639, BTS!$E$2:$F$60, 2, FALSE), Transpose_Avg_me_youth!$O$1:$AA$52, 3,FALSE )</f>
        <v>0</v>
      </c>
      <c r="F639" s="29">
        <f>VLOOKUP(VLOOKUP($B639, BTS!$E$2:$F$60, 2, FALSE), Transpose_Avg_me_youth!$O$1:$AA$52, 4,FALSE )</f>
        <v>0</v>
      </c>
      <c r="G639" s="29">
        <f>VLOOKUP(VLOOKUP($B639, BTS!$E$2:$F$60, 2, FALSE), Transpose_Avg_me_youth!$O$1:$AA$52, 5,FALSE )</f>
        <v>0</v>
      </c>
      <c r="H639" s="29">
        <f>VLOOKUP(VLOOKUP($B639, BTS!$E$2:$F$60, 2, FALSE), Transpose_Avg_me_youth!$O$1:$AA$52, 6,FALSE )</f>
        <v>1.893939393939394E-3</v>
      </c>
      <c r="I639" s="29">
        <f>VLOOKUP(VLOOKUP($B639, BTS!$E$2:$F$60, 2, FALSE), Transpose_Avg_me_youth!$O$1:$AA$52, 7,FALSE )</f>
        <v>0</v>
      </c>
      <c r="J639" s="29">
        <f>VLOOKUP(VLOOKUP($B639, BTS!$E$2:$F$60, 2, FALSE), Transpose_Avg_me_youth!$O$1:$AA$52, 8,FALSE )</f>
        <v>0</v>
      </c>
      <c r="K639" s="29">
        <f>VLOOKUP(VLOOKUP($B639, BTS!$E$2:$F$60, 2, FALSE), Transpose_Avg_me_youth!$O$1:$AA$52, 9,FALSE )</f>
        <v>1.9230769230769232E-2</v>
      </c>
      <c r="L639" s="29">
        <f>VLOOKUP(VLOOKUP($B639, BTS!$E$2:$F$60, 2, FALSE), Transpose_Avg_me_youth!$O$1:$AA$52, 10,FALSE )</f>
        <v>0</v>
      </c>
      <c r="M639" s="29">
        <f>VLOOKUP(VLOOKUP($B639, BTS!$E$2:$F$60, 2, FALSE), Transpose_Avg_me_youth!$O$1:$AA$52, 11,FALSE )</f>
        <v>0</v>
      </c>
      <c r="N639" s="29">
        <f>VLOOKUP(VLOOKUP($B639, BTS!$E$2:$F$60, 2, FALSE), Transpose_Avg_me_youth!$O$1:$AA$52, 12,FALSE )</f>
        <v>0</v>
      </c>
      <c r="O639" s="111">
        <f>VLOOKUP(VLOOKUP($B639, BTS!$E$2:$F$60, 2, FALSE), Transpose_Avg_me_youth!$O$1:$AA$52, 13,FALSE )</f>
        <v>0</v>
      </c>
    </row>
    <row r="640" spans="1:15" ht="15.75" hidden="1" outlineLevel="1" thickBot="1" x14ac:dyDescent="0.3">
      <c r="A640" s="27"/>
      <c r="B640" s="31" t="s">
        <v>141</v>
      </c>
      <c r="C640" s="28">
        <f>VLOOKUP(VLOOKUP($B640,VName,2,FALSE), Regression_me_youth!$U$7:$AC$57, 2,FALSE)</f>
        <v>-1553</v>
      </c>
      <c r="D640" s="29">
        <f>VLOOKUP(VLOOKUP($B640, BTS!$E$2:$F$60, 2, FALSE), Transpose_Avg_me_youth!$O$1:$AA$52, 2,FALSE )</f>
        <v>0.17679746626054205</v>
      </c>
      <c r="E640" s="29">
        <f>VLOOKUP(VLOOKUP($B640, BTS!$E$2:$F$60, 2, FALSE), Transpose_Avg_me_youth!$O$1:$AA$52, 3,FALSE )</f>
        <v>0.21194717444717445</v>
      </c>
      <c r="F640" s="29">
        <f>VLOOKUP(VLOOKUP($B640, BTS!$E$2:$F$60, 2, FALSE), Transpose_Avg_me_youth!$O$1:$AA$52, 4,FALSE )</f>
        <v>0.3119633993650226</v>
      </c>
      <c r="G640" s="29">
        <f>VLOOKUP(VLOOKUP($B640, BTS!$E$2:$F$60, 2, FALSE), Transpose_Avg_me_youth!$O$1:$AA$52, 5,FALSE )</f>
        <v>0.21446078431372548</v>
      </c>
      <c r="H640" s="29">
        <f>VLOOKUP(VLOOKUP($B640, BTS!$E$2:$F$60, 2, FALSE), Transpose_Avg_me_youth!$O$1:$AA$52, 6,FALSE )</f>
        <v>0.24766042780748659</v>
      </c>
      <c r="I640" s="29">
        <f>VLOOKUP(VLOOKUP($B640, BTS!$E$2:$F$60, 2, FALSE), Transpose_Avg_me_youth!$O$1:$AA$52, 7,FALSE )</f>
        <v>0.21063311688311687</v>
      </c>
      <c r="J640" s="29">
        <f>VLOOKUP(VLOOKUP($B640, BTS!$E$2:$F$60, 2, FALSE), Transpose_Avg_me_youth!$O$1:$AA$52, 8,FALSE )</f>
        <v>0.30106351981351981</v>
      </c>
      <c r="K640" s="29">
        <f>VLOOKUP(VLOOKUP($B640, BTS!$E$2:$F$60, 2, FALSE), Transpose_Avg_me_youth!$O$1:$AA$52, 9,FALSE )</f>
        <v>0.35054945054945058</v>
      </c>
      <c r="L640" s="29">
        <f>VLOOKUP(VLOOKUP($B640, BTS!$E$2:$F$60, 2, FALSE), Transpose_Avg_me_youth!$O$1:$AA$52, 10,FALSE )</f>
        <v>0.31991559165472211</v>
      </c>
      <c r="M640" s="29">
        <f>VLOOKUP(VLOOKUP($B640, BTS!$E$2:$F$60, 2, FALSE), Transpose_Avg_me_youth!$O$1:$AA$52, 11,FALSE )</f>
        <v>6.6666666666666666E-2</v>
      </c>
      <c r="N640" s="29">
        <f>VLOOKUP(VLOOKUP($B640, BTS!$E$2:$F$60, 2, FALSE), Transpose_Avg_me_youth!$O$1:$AA$52, 12,FALSE )</f>
        <v>0.14893180140273163</v>
      </c>
      <c r="O640" s="111">
        <f>VLOOKUP(VLOOKUP($B640, BTS!$E$2:$F$60, 2, FALSE), Transpose_Avg_me_youth!$O$1:$AA$52, 13,FALSE )</f>
        <v>0.28522005444646098</v>
      </c>
    </row>
    <row r="641" spans="1:15" ht="15.75" hidden="1" outlineLevel="1" thickBot="1" x14ac:dyDescent="0.3">
      <c r="A641" s="27"/>
      <c r="B641" s="31" t="s">
        <v>142</v>
      </c>
      <c r="C641" s="28">
        <f>VLOOKUP(VLOOKUP($B641,VName,2,FALSE), Regression_me_youth!$U$7:$AC$57, 2,FALSE)</f>
        <v>-2873</v>
      </c>
      <c r="D641" s="29">
        <f>VLOOKUP(VLOOKUP($B641, BTS!$E$2:$F$60, 2, FALSE), Transpose_Avg_me_youth!$O$1:$AA$52, 2,FALSE )</f>
        <v>0.12594956071292121</v>
      </c>
      <c r="E641" s="29">
        <f>VLOOKUP(VLOOKUP($B641, BTS!$E$2:$F$60, 2, FALSE), Transpose_Avg_me_youth!$O$1:$AA$52, 3,FALSE )</f>
        <v>0.10158169533169534</v>
      </c>
      <c r="F641" s="29">
        <f>VLOOKUP(VLOOKUP($B641, BTS!$E$2:$F$60, 2, FALSE), Transpose_Avg_me_youth!$O$1:$AA$52, 4,FALSE )</f>
        <v>0.21733246354929756</v>
      </c>
      <c r="G641" s="29">
        <f>VLOOKUP(VLOOKUP($B641, BTS!$E$2:$F$60, 2, FALSE), Transpose_Avg_me_youth!$O$1:$AA$52, 5,FALSE )</f>
        <v>0.43134590792838873</v>
      </c>
      <c r="H641" s="29">
        <f>VLOOKUP(VLOOKUP($B641, BTS!$E$2:$F$60, 2, FALSE), Transpose_Avg_me_youth!$O$1:$AA$52, 6,FALSE )</f>
        <v>0.30706327985739751</v>
      </c>
      <c r="I641" s="29">
        <f>VLOOKUP(VLOOKUP($B641, BTS!$E$2:$F$60, 2, FALSE), Transpose_Avg_me_youth!$O$1:$AA$52, 7,FALSE )</f>
        <v>0.7413419913419913</v>
      </c>
      <c r="J641" s="29">
        <f>VLOOKUP(VLOOKUP($B641, BTS!$E$2:$F$60, 2, FALSE), Transpose_Avg_me_youth!$O$1:$AA$52, 8,FALSE )</f>
        <v>0.36006701631701632</v>
      </c>
      <c r="K641" s="29">
        <f>VLOOKUP(VLOOKUP($B641, BTS!$E$2:$F$60, 2, FALSE), Transpose_Avg_me_youth!$O$1:$AA$52, 9,FALSE )</f>
        <v>0.27655677655677657</v>
      </c>
      <c r="L641" s="29">
        <f>VLOOKUP(VLOOKUP($B641, BTS!$E$2:$F$60, 2, FALSE), Transpose_Avg_me_youth!$O$1:$AA$52, 10,FALSE )</f>
        <v>0.37746854594680679</v>
      </c>
      <c r="M641" s="29">
        <f>VLOOKUP(VLOOKUP($B641, BTS!$E$2:$F$60, 2, FALSE), Transpose_Avg_me_youth!$O$1:$AA$52, 11,FALSE )</f>
        <v>0.51874999999999993</v>
      </c>
      <c r="N641" s="29">
        <f>VLOOKUP(VLOOKUP($B641, BTS!$E$2:$F$60, 2, FALSE), Transpose_Avg_me_youth!$O$1:$AA$52, 12,FALSE )</f>
        <v>0.13764304171280917</v>
      </c>
      <c r="O641" s="111">
        <f>VLOOKUP(VLOOKUP($B641, BTS!$E$2:$F$60, 2, FALSE), Transpose_Avg_me_youth!$O$1:$AA$52, 13,FALSE )</f>
        <v>0.104752722323049</v>
      </c>
    </row>
    <row r="642" spans="1:15" ht="15.75" hidden="1" outlineLevel="1" thickBot="1" x14ac:dyDescent="0.3">
      <c r="A642" s="27"/>
      <c r="B642" s="31" t="s">
        <v>143</v>
      </c>
      <c r="C642" s="28">
        <f>VLOOKUP(VLOOKUP($B642,VName,2,FALSE), Regression_me_youth!$U$7:$AC$57, 2,FALSE)</f>
        <v>-425.2</v>
      </c>
      <c r="D642" s="29">
        <f>VLOOKUP(VLOOKUP($B642, BTS!$E$2:$F$60, 2, FALSE), Transpose_Avg_me_youth!$O$1:$AA$52, 2,FALSE )</f>
        <v>1.6013150099963656E-2</v>
      </c>
      <c r="E642" s="29">
        <f>VLOOKUP(VLOOKUP($B642, BTS!$E$2:$F$60, 2, FALSE), Transpose_Avg_me_youth!$O$1:$AA$52, 3,FALSE )</f>
        <v>0</v>
      </c>
      <c r="F642" s="29">
        <f>VLOOKUP(VLOOKUP($B642, BTS!$E$2:$F$60, 2, FALSE), Transpose_Avg_me_youth!$O$1:$AA$52, 4,FALSE )</f>
        <v>0</v>
      </c>
      <c r="G642" s="29">
        <f>VLOOKUP(VLOOKUP($B642, BTS!$E$2:$F$60, 2, FALSE), Transpose_Avg_me_youth!$O$1:$AA$52, 5,FALSE )</f>
        <v>0</v>
      </c>
      <c r="H642" s="29">
        <f>VLOOKUP(VLOOKUP($B642, BTS!$E$2:$F$60, 2, FALSE), Transpose_Avg_me_youth!$O$1:$AA$52, 6,FALSE )</f>
        <v>1.893939393939394E-3</v>
      </c>
      <c r="I642" s="29">
        <f>VLOOKUP(VLOOKUP($B642, BTS!$E$2:$F$60, 2, FALSE), Transpose_Avg_me_youth!$O$1:$AA$52, 7,FALSE )</f>
        <v>0</v>
      </c>
      <c r="J642" s="29">
        <f>VLOOKUP(VLOOKUP($B642, BTS!$E$2:$F$60, 2, FALSE), Transpose_Avg_me_youth!$O$1:$AA$52, 8,FALSE )</f>
        <v>3.125E-2</v>
      </c>
      <c r="K642" s="29">
        <f>VLOOKUP(VLOOKUP($B642, BTS!$E$2:$F$60, 2, FALSE), Transpose_Avg_me_youth!$O$1:$AA$52, 9,FALSE )</f>
        <v>0</v>
      </c>
      <c r="L642" s="29">
        <f>VLOOKUP(VLOOKUP($B642, BTS!$E$2:$F$60, 2, FALSE), Transpose_Avg_me_youth!$O$1:$AA$52, 10,FALSE )</f>
        <v>2.0833333333333332E-2</v>
      </c>
      <c r="M642" s="29">
        <f>VLOOKUP(VLOOKUP($B642, BTS!$E$2:$F$60, 2, FALSE), Transpose_Avg_me_youth!$O$1:$AA$52, 11,FALSE )</f>
        <v>0.125</v>
      </c>
      <c r="N642" s="29">
        <f>VLOOKUP(VLOOKUP($B642, BTS!$E$2:$F$60, 2, FALSE), Transpose_Avg_me_youth!$O$1:$AA$52, 12,FALSE )</f>
        <v>2.3809523809523812E-3</v>
      </c>
      <c r="O642" s="111">
        <f>VLOOKUP(VLOOKUP($B642, BTS!$E$2:$F$60, 2, FALSE), Transpose_Avg_me_youth!$O$1:$AA$52, 13,FALSE )</f>
        <v>2.8735632183908046E-3</v>
      </c>
    </row>
    <row r="643" spans="1:15" ht="15.75" hidden="1" outlineLevel="1" thickBot="1" x14ac:dyDescent="0.3">
      <c r="A643" s="27"/>
      <c r="B643" s="31" t="s">
        <v>144</v>
      </c>
      <c r="C643" s="28">
        <f>VLOOKUP(VLOOKUP($B643,VName,2,FALSE), Regression_me_youth!$U$7:$AC$57, 2,FALSE)</f>
        <v>11152</v>
      </c>
      <c r="D643" s="29">
        <f>VLOOKUP(VLOOKUP($B643, BTS!$E$2:$F$60, 2, FALSE), Transpose_Avg_me_youth!$O$1:$AA$52, 2,FALSE )</f>
        <v>2.9880478087649402E-3</v>
      </c>
      <c r="E643" s="29">
        <f>VLOOKUP(VLOOKUP($B643, BTS!$E$2:$F$60, 2, FALSE), Transpose_Avg_me_youth!$O$1:$AA$52, 3,FALSE )</f>
        <v>2.124539312039312E-2</v>
      </c>
      <c r="F643" s="29">
        <f>VLOOKUP(VLOOKUP($B643, BTS!$E$2:$F$60, 2, FALSE), Transpose_Avg_me_youth!$O$1:$AA$52, 4,FALSE )</f>
        <v>3.0896458435809147E-2</v>
      </c>
      <c r="G643" s="29">
        <f>VLOOKUP(VLOOKUP($B643, BTS!$E$2:$F$60, 2, FALSE), Transpose_Avg_me_youth!$O$1:$AA$52, 5,FALSE )</f>
        <v>2.165032679738562E-2</v>
      </c>
      <c r="H643" s="29">
        <f>VLOOKUP(VLOOKUP($B643, BTS!$E$2:$F$60, 2, FALSE), Transpose_Avg_me_youth!$O$1:$AA$52, 6,FALSE )</f>
        <v>3.4848484848484851E-2</v>
      </c>
      <c r="I643" s="29">
        <f>VLOOKUP(VLOOKUP($B643, BTS!$E$2:$F$60, 2, FALSE), Transpose_Avg_me_youth!$O$1:$AA$52, 7,FALSE )</f>
        <v>0</v>
      </c>
      <c r="J643" s="29">
        <f>VLOOKUP(VLOOKUP($B643, BTS!$E$2:$F$60, 2, FALSE), Transpose_Avg_me_youth!$O$1:$AA$52, 8,FALSE )</f>
        <v>0</v>
      </c>
      <c r="K643" s="29">
        <f>VLOOKUP(VLOOKUP($B643, BTS!$E$2:$F$60, 2, FALSE), Transpose_Avg_me_youth!$O$1:$AA$52, 9,FALSE )</f>
        <v>0</v>
      </c>
      <c r="L643" s="29">
        <f>VLOOKUP(VLOOKUP($B643, BTS!$E$2:$F$60, 2, FALSE), Transpose_Avg_me_youth!$O$1:$AA$52, 10,FALSE )</f>
        <v>0</v>
      </c>
      <c r="M643" s="29">
        <f>VLOOKUP(VLOOKUP($B643, BTS!$E$2:$F$60, 2, FALSE), Transpose_Avg_me_youth!$O$1:$AA$52, 11,FALSE )</f>
        <v>0</v>
      </c>
      <c r="N643" s="29">
        <f>VLOOKUP(VLOOKUP($B643, BTS!$E$2:$F$60, 2, FALSE), Transpose_Avg_me_youth!$O$1:$AA$52, 12,FALSE )</f>
        <v>3.5972683647102245E-2</v>
      </c>
      <c r="O643" s="111">
        <f>VLOOKUP(VLOOKUP($B643, BTS!$E$2:$F$60, 2, FALSE), Transpose_Avg_me_youth!$O$1:$AA$52, 13,FALSE )</f>
        <v>7.5969827586206906E-2</v>
      </c>
    </row>
    <row r="644" spans="1:15" ht="15.75" hidden="1" outlineLevel="1" thickBot="1" x14ac:dyDescent="0.3">
      <c r="A644" s="27"/>
      <c r="B644" s="31" t="s">
        <v>145</v>
      </c>
      <c r="C644" s="28">
        <f>VLOOKUP(VLOOKUP($B644,VName,2,FALSE), Regression_me_youth!$U$7:$AC$57, 2,FALSE)</f>
        <v>866.7</v>
      </c>
      <c r="D644" s="29">
        <f>VLOOKUP(VLOOKUP($B644, BTS!$E$2:$F$60, 2, FALSE), Transpose_Avg_me_youth!$O$1:$AA$52, 2,FALSE )</f>
        <v>8.5329795798629968E-2</v>
      </c>
      <c r="E644" s="29">
        <f>VLOOKUP(VLOOKUP($B644, BTS!$E$2:$F$60, 2, FALSE), Transpose_Avg_me_youth!$O$1:$AA$52, 3,FALSE )</f>
        <v>0.16822020884520886</v>
      </c>
      <c r="F644" s="29">
        <f>VLOOKUP(VLOOKUP($B644, BTS!$E$2:$F$60, 2, FALSE), Transpose_Avg_me_youth!$O$1:$AA$52, 4,FALSE )</f>
        <v>2.1053026138237792E-2</v>
      </c>
      <c r="G644" s="29">
        <f>VLOOKUP(VLOOKUP($B644, BTS!$E$2:$F$60, 2, FALSE), Transpose_Avg_me_youth!$O$1:$AA$52, 5,FALSE )</f>
        <v>9.5472790565501564E-2</v>
      </c>
      <c r="H644" s="29">
        <f>VLOOKUP(VLOOKUP($B644, BTS!$E$2:$F$60, 2, FALSE), Transpose_Avg_me_youth!$O$1:$AA$52, 6,FALSE )</f>
        <v>0.15844474153297683</v>
      </c>
      <c r="I644" s="29">
        <f>VLOOKUP(VLOOKUP($B644, BTS!$E$2:$F$60, 2, FALSE), Transpose_Avg_me_youth!$O$1:$AA$52, 7,FALSE )</f>
        <v>0.11647727272727273</v>
      </c>
      <c r="J644" s="29">
        <f>VLOOKUP(VLOOKUP($B644, BTS!$E$2:$F$60, 2, FALSE), Transpose_Avg_me_youth!$O$1:$AA$52, 8,FALSE )</f>
        <v>7.6704545454545456E-2</v>
      </c>
      <c r="K644" s="29">
        <f>VLOOKUP(VLOOKUP($B644, BTS!$E$2:$F$60, 2, FALSE), Transpose_Avg_me_youth!$O$1:$AA$52, 9,FALSE )</f>
        <v>0.1434065934065934</v>
      </c>
      <c r="L644" s="29">
        <f>VLOOKUP(VLOOKUP($B644, BTS!$E$2:$F$60, 2, FALSE), Transpose_Avg_me_youth!$O$1:$AA$52, 10,FALSE )</f>
        <v>0.19115304984870202</v>
      </c>
      <c r="M644" s="29">
        <f>VLOOKUP(VLOOKUP($B644, BTS!$E$2:$F$60, 2, FALSE), Transpose_Avg_me_youth!$O$1:$AA$52, 11,FALSE )</f>
        <v>0.13124999999999998</v>
      </c>
      <c r="N644" s="29">
        <f>VLOOKUP(VLOOKUP($B644, BTS!$E$2:$F$60, 2, FALSE), Transpose_Avg_me_youth!$O$1:$AA$52, 12,FALSE )</f>
        <v>0.1613718161683278</v>
      </c>
      <c r="O644" s="111">
        <f>VLOOKUP(VLOOKUP($B644, BTS!$E$2:$F$60, 2, FALSE), Transpose_Avg_me_youth!$O$1:$AA$52, 13,FALSE )</f>
        <v>0.26478372655777371</v>
      </c>
    </row>
    <row r="645" spans="1:15" ht="15.75" hidden="1" outlineLevel="1" thickBot="1" x14ac:dyDescent="0.3">
      <c r="A645" s="27"/>
      <c r="B645" s="31" t="s">
        <v>146</v>
      </c>
      <c r="C645" s="28">
        <f>VLOOKUP(VLOOKUP($B645,VName,2,FALSE), Regression_me_youth!$U$7:$AC$57, 2,FALSE)</f>
        <v>-1088</v>
      </c>
      <c r="D645" s="29">
        <f>VLOOKUP(VLOOKUP($B645, BTS!$E$2:$F$60, 2, FALSE), Transpose_Avg_me_youth!$O$1:$AA$52, 2,FALSE )</f>
        <v>0.81770079755411451</v>
      </c>
      <c r="E645" s="29">
        <f>VLOOKUP(VLOOKUP($B645, BTS!$E$2:$F$60, 2, FALSE), Transpose_Avg_me_youth!$O$1:$AA$52, 3,FALSE )</f>
        <v>0.82031633906633905</v>
      </c>
      <c r="F645" s="29">
        <f>VLOOKUP(VLOOKUP($B645, BTS!$E$2:$F$60, 2, FALSE), Transpose_Avg_me_youth!$O$1:$AA$52, 4,FALSE )</f>
        <v>0.92936172143588025</v>
      </c>
      <c r="G645" s="29">
        <f>VLOOKUP(VLOOKUP($B645, BTS!$E$2:$F$60, 2, FALSE), Transpose_Avg_me_youth!$O$1:$AA$52, 5,FALSE )</f>
        <v>0.91841609832338733</v>
      </c>
      <c r="H645" s="29">
        <f>VLOOKUP(VLOOKUP($B645, BTS!$E$2:$F$60, 2, FALSE), Transpose_Avg_me_youth!$O$1:$AA$52, 6,FALSE )</f>
        <v>0.62308377896613187</v>
      </c>
      <c r="I645" s="29">
        <f>VLOOKUP(VLOOKUP($B645, BTS!$E$2:$F$60, 2, FALSE), Transpose_Avg_me_youth!$O$1:$AA$52, 7,FALSE )</f>
        <v>0.73207521645021656</v>
      </c>
      <c r="J645" s="29">
        <f>VLOOKUP(VLOOKUP($B645, BTS!$E$2:$F$60, 2, FALSE), Transpose_Avg_me_youth!$O$1:$AA$52, 8,FALSE )</f>
        <v>0.86268939393939392</v>
      </c>
      <c r="K645" s="29">
        <f>VLOOKUP(VLOOKUP($B645, BTS!$E$2:$F$60, 2, FALSE), Transpose_Avg_me_youth!$O$1:$AA$52, 9,FALSE )</f>
        <v>0.82326007326007322</v>
      </c>
      <c r="L645" s="29">
        <f>VLOOKUP(VLOOKUP($B645, BTS!$E$2:$F$60, 2, FALSE), Transpose_Avg_me_youth!$O$1:$AA$52, 10,FALSE )</f>
        <v>0.70265965918139828</v>
      </c>
      <c r="M645" s="29">
        <f>VLOOKUP(VLOOKUP($B645, BTS!$E$2:$F$60, 2, FALSE), Transpose_Avg_me_youth!$O$1:$AA$52, 11,FALSE )</f>
        <v>0.3125</v>
      </c>
      <c r="N645" s="29">
        <f>VLOOKUP(VLOOKUP($B645, BTS!$E$2:$F$60, 2, FALSE), Transpose_Avg_me_youth!$O$1:$AA$52, 12,FALSE )</f>
        <v>0.85614848652639353</v>
      </c>
      <c r="O645" s="111">
        <f>VLOOKUP(VLOOKUP($B645, BTS!$E$2:$F$60, 2, FALSE), Transpose_Avg_me_youth!$O$1:$AA$52, 13,FALSE )</f>
        <v>0.94409785238959465</v>
      </c>
    </row>
    <row r="646" spans="1:15" ht="15.75" hidden="1" outlineLevel="1" thickBot="1" x14ac:dyDescent="0.3">
      <c r="A646" s="27"/>
      <c r="B646" s="31" t="s">
        <v>147</v>
      </c>
      <c r="C646" s="28">
        <f>VLOOKUP(VLOOKUP($B646,VName,2,FALSE), Regression_me_youth!$U$7:$AC$57, 2,FALSE)</f>
        <v>1322</v>
      </c>
      <c r="D646" s="29">
        <f>VLOOKUP(VLOOKUP($B646, BTS!$E$2:$F$60, 2, FALSE), Transpose_Avg_me_youth!$O$1:$AA$52, 2,FALSE )</f>
        <v>3.221158500410682E-2</v>
      </c>
      <c r="E646" s="29">
        <f>VLOOKUP(VLOOKUP($B646, BTS!$E$2:$F$60, 2, FALSE), Transpose_Avg_me_youth!$O$1:$AA$52, 3,FALSE )</f>
        <v>1.1363636363636364E-2</v>
      </c>
      <c r="F646" s="29">
        <f>VLOOKUP(VLOOKUP($B646, BTS!$E$2:$F$60, 2, FALSE), Transpose_Avg_me_youth!$O$1:$AA$52, 4,FALSE )</f>
        <v>1.6036533559898047E-2</v>
      </c>
      <c r="G646" s="29">
        <f>VLOOKUP(VLOOKUP($B646, BTS!$E$2:$F$60, 2, FALSE), Transpose_Avg_me_youth!$O$1:$AA$52, 5,FALSE )</f>
        <v>2.4758454106280192E-2</v>
      </c>
      <c r="H646" s="29">
        <f>VLOOKUP(VLOOKUP($B646, BTS!$E$2:$F$60, 2, FALSE), Transpose_Avg_me_youth!$O$1:$AA$52, 6,FALSE )</f>
        <v>5.681818181818182E-3</v>
      </c>
      <c r="I646" s="29">
        <f>VLOOKUP(VLOOKUP($B646, BTS!$E$2:$F$60, 2, FALSE), Transpose_Avg_me_youth!$O$1:$AA$52, 7,FALSE )</f>
        <v>2.6041666666666664E-2</v>
      </c>
      <c r="J646" s="29">
        <f>VLOOKUP(VLOOKUP($B646, BTS!$E$2:$F$60, 2, FALSE), Transpose_Avg_me_youth!$O$1:$AA$52, 8,FALSE )</f>
        <v>4.195804195804196E-2</v>
      </c>
      <c r="K646" s="29">
        <f>VLOOKUP(VLOOKUP($B646, BTS!$E$2:$F$60, 2, FALSE), Transpose_Avg_me_youth!$O$1:$AA$52, 9,FALSE )</f>
        <v>5.4945054945054944E-2</v>
      </c>
      <c r="L646" s="29">
        <f>VLOOKUP(VLOOKUP($B646, BTS!$E$2:$F$60, 2, FALSE), Transpose_Avg_me_youth!$O$1:$AA$52, 10,FALSE )</f>
        <v>3.8461538461538464E-2</v>
      </c>
      <c r="M646" s="29">
        <f>VLOOKUP(VLOOKUP($B646, BTS!$E$2:$F$60, 2, FALSE), Transpose_Avg_me_youth!$O$1:$AA$52, 11,FALSE )</f>
        <v>0</v>
      </c>
      <c r="N646" s="29">
        <f>VLOOKUP(VLOOKUP($B646, BTS!$E$2:$F$60, 2, FALSE), Transpose_Avg_me_youth!$O$1:$AA$52, 12,FALSE )</f>
        <v>4.7619047619047623E-3</v>
      </c>
      <c r="O646" s="111">
        <f>VLOOKUP(VLOOKUP($B646, BTS!$E$2:$F$60, 2, FALSE), Transpose_Avg_me_youth!$O$1:$AA$52, 13,FALSE )</f>
        <v>0.11634150030248033</v>
      </c>
    </row>
    <row r="647" spans="1:15" ht="15.75" hidden="1" outlineLevel="1" thickBot="1" x14ac:dyDescent="0.3">
      <c r="A647" s="27"/>
      <c r="B647" s="31" t="s">
        <v>148</v>
      </c>
      <c r="C647" s="28">
        <f>VLOOKUP(VLOOKUP($B647,VName,2,FALSE), Regression_me_youth!$U$7:$AC$57, 2,FALSE)</f>
        <v>476.6</v>
      </c>
      <c r="D647" s="29">
        <f>VLOOKUP(VLOOKUP($B647, BTS!$E$2:$F$60, 2, FALSE), Transpose_Avg_me_youth!$O$1:$AA$52, 2,FALSE )</f>
        <v>7.7585197282102336E-2</v>
      </c>
      <c r="E647" s="29">
        <f>VLOOKUP(VLOOKUP($B647, BTS!$E$2:$F$60, 2, FALSE), Transpose_Avg_me_youth!$O$1:$AA$52, 3,FALSE )</f>
        <v>6.777487714987715E-2</v>
      </c>
      <c r="F647" s="29">
        <f>VLOOKUP(VLOOKUP($B647, BTS!$E$2:$F$60, 2, FALSE), Transpose_Avg_me_youth!$O$1:$AA$52, 4,FALSE )</f>
        <v>1.6989558645977731E-2</v>
      </c>
      <c r="G647" s="29">
        <f>VLOOKUP(VLOOKUP($B647, BTS!$E$2:$F$60, 2, FALSE), Transpose_Avg_me_youth!$O$1:$AA$52, 5,FALSE )</f>
        <v>4.7691993464052292E-2</v>
      </c>
      <c r="H647" s="29">
        <f>VLOOKUP(VLOOKUP($B647, BTS!$E$2:$F$60, 2, FALSE), Transpose_Avg_me_youth!$O$1:$AA$52, 6,FALSE )</f>
        <v>7.7584670231729047E-2</v>
      </c>
      <c r="I647" s="29">
        <f>VLOOKUP(VLOOKUP($B647, BTS!$E$2:$F$60, 2, FALSE), Transpose_Avg_me_youth!$O$1:$AA$52, 7,FALSE )</f>
        <v>0.1306141774891775</v>
      </c>
      <c r="J647" s="29">
        <f>VLOOKUP(VLOOKUP($B647, BTS!$E$2:$F$60, 2, FALSE), Transpose_Avg_me_youth!$O$1:$AA$52, 8,FALSE )</f>
        <v>4.5454545454545456E-2</v>
      </c>
      <c r="K647" s="29">
        <f>VLOOKUP(VLOOKUP($B647, BTS!$E$2:$F$60, 2, FALSE), Transpose_Avg_me_youth!$O$1:$AA$52, 9,FALSE )</f>
        <v>5.2564102564102565E-2</v>
      </c>
      <c r="L647" s="29">
        <f>VLOOKUP(VLOOKUP($B647, BTS!$E$2:$F$60, 2, FALSE), Transpose_Avg_me_youth!$O$1:$AA$52, 10,FALSE )</f>
        <v>8.8927376970855232E-2</v>
      </c>
      <c r="M647" s="29">
        <f>VLOOKUP(VLOOKUP($B647, BTS!$E$2:$F$60, 2, FALSE), Transpose_Avg_me_youth!$O$1:$AA$52, 11,FALSE )</f>
        <v>0.16250000000000001</v>
      </c>
      <c r="N647" s="29">
        <f>VLOOKUP(VLOOKUP($B647, BTS!$E$2:$F$60, 2, FALSE), Transpose_Avg_me_youth!$O$1:$AA$52, 12,FALSE )</f>
        <v>6.7222683647102252E-2</v>
      </c>
      <c r="O647" s="111">
        <f>VLOOKUP(VLOOKUP($B647, BTS!$E$2:$F$60, 2, FALSE), Transpose_Avg_me_youth!$O$1:$AA$52, 13,FALSE )</f>
        <v>0.27093731094978829</v>
      </c>
    </row>
    <row r="648" spans="1:15" ht="15.75" hidden="1" outlineLevel="1" thickBot="1" x14ac:dyDescent="0.3">
      <c r="A648" s="27"/>
      <c r="B648" s="30" t="s">
        <v>196</v>
      </c>
      <c r="C648" s="28">
        <f>VLOOKUP(VLOOKUP($B648,VName,2,FALSE), Regression_me_youth!$U$7:$AC$57, 2,FALSE)</f>
        <v>-3489</v>
      </c>
      <c r="D648" s="29">
        <f>VLOOKUP(VLOOKUP($B648, BTS!$E$2:$F$60, 2, FALSE), Transpose_Avg_me_youth!$O$1:$AA$52, 2,FALSE )</f>
        <v>1.1886819338105429E-2</v>
      </c>
      <c r="E648" s="29">
        <f>VLOOKUP(VLOOKUP($B648, BTS!$E$2:$F$60, 2, FALSE), Transpose_Avg_me_youth!$O$1:$AA$52, 3,FALSE )</f>
        <v>5.681818181818182E-3</v>
      </c>
      <c r="F648" s="29">
        <f>VLOOKUP(VLOOKUP($B648, BTS!$E$2:$F$60, 2, FALSE), Transpose_Avg_me_youth!$O$1:$AA$52, 4,FALSE )</f>
        <v>1.465311004784689E-2</v>
      </c>
      <c r="G648" s="29">
        <f>VLOOKUP(VLOOKUP($B648, BTS!$E$2:$F$60, 2, FALSE), Transpose_Avg_me_youth!$O$1:$AA$52, 5,FALSE )</f>
        <v>0</v>
      </c>
      <c r="H648" s="29">
        <f>VLOOKUP(VLOOKUP($B648, BTS!$E$2:$F$60, 2, FALSE), Transpose_Avg_me_youth!$O$1:$AA$52, 6,FALSE )</f>
        <v>1.2121212121212121E-2</v>
      </c>
      <c r="I648" s="29">
        <f>VLOOKUP(VLOOKUP($B648, BTS!$E$2:$F$60, 2, FALSE), Transpose_Avg_me_youth!$O$1:$AA$52, 7,FALSE )</f>
        <v>2.6041666666666664E-2</v>
      </c>
      <c r="J648" s="29">
        <f>VLOOKUP(VLOOKUP($B648, BTS!$E$2:$F$60, 2, FALSE), Transpose_Avg_me_youth!$O$1:$AA$52, 8,FALSE )</f>
        <v>1.9230769230769232E-2</v>
      </c>
      <c r="K648" s="29">
        <f>VLOOKUP(VLOOKUP($B648, BTS!$E$2:$F$60, 2, FALSE), Transpose_Avg_me_youth!$O$1:$AA$52, 9,FALSE )</f>
        <v>1.6666666666666666E-2</v>
      </c>
      <c r="L648" s="29">
        <f>VLOOKUP(VLOOKUP($B648, BTS!$E$2:$F$60, 2, FALSE), Transpose_Avg_me_youth!$O$1:$AA$52, 10,FALSE )</f>
        <v>3.0100334448160536E-2</v>
      </c>
      <c r="M648" s="29">
        <f>VLOOKUP(VLOOKUP($B648, BTS!$E$2:$F$60, 2, FALSE), Transpose_Avg_me_youth!$O$1:$AA$52, 11,FALSE )</f>
        <v>1.6666666666666666E-2</v>
      </c>
      <c r="N648" s="29">
        <f>VLOOKUP(VLOOKUP($B648, BTS!$E$2:$F$60, 2, FALSE), Transpose_Avg_me_youth!$O$1:$AA$52, 12,FALSE )</f>
        <v>4.7619047619047623E-3</v>
      </c>
      <c r="O648" s="111">
        <f>VLOOKUP(VLOOKUP($B648, BTS!$E$2:$F$60, 2, FALSE), Transpose_Avg_me_youth!$O$1:$AA$52, 13,FALSE )</f>
        <v>2.8735632183908046E-3</v>
      </c>
    </row>
    <row r="649" spans="1:15" ht="15.75" hidden="1" outlineLevel="1" thickBot="1" x14ac:dyDescent="0.3">
      <c r="A649" s="27"/>
      <c r="B649" s="32" t="s">
        <v>150</v>
      </c>
      <c r="C649" s="28">
        <f>VLOOKUP(VLOOKUP($B649,VName,2,FALSE), Regression_me_youth!$U$7:$AC$57, 2,FALSE)</f>
        <v>-260792</v>
      </c>
      <c r="D649" s="29">
        <f>VLOOKUP(VLOOKUP($B649, BTS!$E$2:$F$60, 2, FALSE), Transpose_Avg_me_youth!$O$1:$AA$52, 2,FALSE )</f>
        <v>8.6002499999999916E-3</v>
      </c>
      <c r="E649" s="29">
        <f>VLOOKUP(VLOOKUP($B649, BTS!$E$2:$F$60, 2, FALSE), Transpose_Avg_me_youth!$O$1:$AA$52, 3,FALSE )</f>
        <v>4.1317500000000017E-3</v>
      </c>
      <c r="F649" s="29">
        <f>VLOOKUP(VLOOKUP($B649, BTS!$E$2:$F$60, 2, FALSE), Transpose_Avg_me_youth!$O$1:$AA$52, 4,FALSE )</f>
        <v>6.8449999999999987E-3</v>
      </c>
      <c r="G649" s="29">
        <f>VLOOKUP(VLOOKUP($B649, BTS!$E$2:$F$60, 2, FALSE), Transpose_Avg_me_youth!$O$1:$AA$52, 5,FALSE )</f>
        <v>1.3446250000000003E-2</v>
      </c>
      <c r="H649" s="29">
        <f>VLOOKUP(VLOOKUP($B649, BTS!$E$2:$F$60, 2, FALSE), Transpose_Avg_me_youth!$O$1:$AA$52, 6,FALSE )</f>
        <v>5.3717499999999981E-3</v>
      </c>
      <c r="I649" s="29">
        <f>VLOOKUP(VLOOKUP($B649, BTS!$E$2:$F$60, 2, FALSE), Transpose_Avg_me_youth!$O$1:$AA$52, 7,FALSE )</f>
        <v>1.2441250000000001E-2</v>
      </c>
      <c r="J649" s="29">
        <f>VLOOKUP(VLOOKUP($B649, BTS!$E$2:$F$60, 2, FALSE), Transpose_Avg_me_youth!$O$1:$AA$52, 8,FALSE )</f>
        <v>1.3855500000000003E-2</v>
      </c>
      <c r="K649" s="29">
        <f>VLOOKUP(VLOOKUP($B649, BTS!$E$2:$F$60, 2, FALSE), Transpose_Avg_me_youth!$O$1:$AA$52, 9,FALSE )</f>
        <v>9.8447499999999993E-3</v>
      </c>
      <c r="L649" s="29">
        <f>VLOOKUP(VLOOKUP($B649, BTS!$E$2:$F$60, 2, FALSE), Transpose_Avg_me_youth!$O$1:$AA$52, 10,FALSE )</f>
        <v>9.7365000000000021E-3</v>
      </c>
      <c r="M649" s="29">
        <f>VLOOKUP(VLOOKUP($B649, BTS!$E$2:$F$60, 2, FALSE), Transpose_Avg_me_youth!$O$1:$AA$52, 11,FALSE )</f>
        <v>4.9904999999999993E-3</v>
      </c>
      <c r="N649" s="29">
        <f>VLOOKUP(VLOOKUP($B649, BTS!$E$2:$F$60, 2, FALSE), Transpose_Avg_me_youth!$O$1:$AA$52, 12,FALSE )</f>
        <v>1.4398000000000005E-2</v>
      </c>
      <c r="O649" s="111">
        <f>VLOOKUP(VLOOKUP($B649, BTS!$E$2:$F$60, 2, FALSE), Transpose_Avg_me_youth!$O$1:$AA$52, 13,FALSE )</f>
        <v>1.1750000000000007E-3</v>
      </c>
    </row>
    <row r="650" spans="1:15" ht="15.75" hidden="1" outlineLevel="1" thickBot="1" x14ac:dyDescent="0.3">
      <c r="A650" s="27"/>
      <c r="B650" s="30" t="s">
        <v>151</v>
      </c>
      <c r="C650" s="28">
        <f>VLOOKUP(VLOOKUP($B650,VName,2,FALSE), Regression_me_youth!$U$7:$AC$57, 2,FALSE)</f>
        <v>-135053</v>
      </c>
      <c r="D650" s="29">
        <f>VLOOKUP(VLOOKUP($B650, BTS!$E$2:$F$60, 2, FALSE), Transpose_Avg_me_youth!$O$1:$AA$52, 2,FALSE )</f>
        <v>6.2127750000000051E-2</v>
      </c>
      <c r="E650" s="29">
        <f>VLOOKUP(VLOOKUP($B650, BTS!$E$2:$F$60, 2, FALSE), Transpose_Avg_me_youth!$O$1:$AA$52, 3,FALSE )</f>
        <v>3.7916250000000006E-2</v>
      </c>
      <c r="F650" s="29">
        <f>VLOOKUP(VLOOKUP($B650, BTS!$E$2:$F$60, 2, FALSE), Transpose_Avg_me_youth!$O$1:$AA$52, 4,FALSE )</f>
        <v>4.6732499999999969E-2</v>
      </c>
      <c r="G650" s="29">
        <f>VLOOKUP(VLOOKUP($B650, BTS!$E$2:$F$60, 2, FALSE), Transpose_Avg_me_youth!$O$1:$AA$52, 5,FALSE )</f>
        <v>4.1385999999999999E-2</v>
      </c>
      <c r="H650" s="29">
        <f>VLOOKUP(VLOOKUP($B650, BTS!$E$2:$F$60, 2, FALSE), Transpose_Avg_me_youth!$O$1:$AA$52, 6,FALSE )</f>
        <v>5.7652749999999982E-2</v>
      </c>
      <c r="I650" s="29">
        <f>VLOOKUP(VLOOKUP($B650, BTS!$E$2:$F$60, 2, FALSE), Transpose_Avg_me_youth!$O$1:$AA$52, 7,FALSE )</f>
        <v>4.2483250000000007E-2</v>
      </c>
      <c r="J650" s="29">
        <f>VLOOKUP(VLOOKUP($B650, BTS!$E$2:$F$60, 2, FALSE), Transpose_Avg_me_youth!$O$1:$AA$52, 8,FALSE )</f>
        <v>4.8804E-2</v>
      </c>
      <c r="K650" s="29">
        <f>VLOOKUP(VLOOKUP($B650, BTS!$E$2:$F$60, 2, FALSE), Transpose_Avg_me_youth!$O$1:$AA$52, 9,FALSE )</f>
        <v>5.5081500000000005E-2</v>
      </c>
      <c r="L650" s="29">
        <f>VLOOKUP(VLOOKUP($B650, BTS!$E$2:$F$60, 2, FALSE), Transpose_Avg_me_youth!$O$1:$AA$52, 10,FALSE )</f>
        <v>3.9438999999999995E-2</v>
      </c>
      <c r="M650" s="29">
        <f>VLOOKUP(VLOOKUP($B650, BTS!$E$2:$F$60, 2, FALSE), Transpose_Avg_me_youth!$O$1:$AA$52, 11,FALSE )</f>
        <v>4.9905000000000005E-2</v>
      </c>
      <c r="N650" s="29">
        <f>VLOOKUP(VLOOKUP($B650, BTS!$E$2:$F$60, 2, FALSE), Transpose_Avg_me_youth!$O$1:$AA$52, 12,FALSE )</f>
        <v>5.2383999999999993E-2</v>
      </c>
      <c r="O650" s="111">
        <f>VLOOKUP(VLOOKUP($B650, BTS!$E$2:$F$60, 2, FALSE), Transpose_Avg_me_youth!$O$1:$AA$52, 13,FALSE )</f>
        <v>5.1409249999999997E-2</v>
      </c>
    </row>
    <row r="651" spans="1:15" ht="15.75" hidden="1" outlineLevel="1" thickBot="1" x14ac:dyDescent="0.3">
      <c r="A651" s="27"/>
      <c r="B651" s="30" t="s">
        <v>152</v>
      </c>
      <c r="C651" s="28">
        <f>VLOOKUP(VLOOKUP($B651,VName,2,FALSE), Regression_me_youth!$U$7:$AC$57, 2,FALSE)</f>
        <v>-171963</v>
      </c>
      <c r="D651" s="29">
        <f>VLOOKUP(VLOOKUP($B651, BTS!$E$2:$F$60, 2, FALSE), Transpose_Avg_me_youth!$O$1:$AA$52, 2,FALSE )</f>
        <v>0.14057024999999987</v>
      </c>
      <c r="E651" s="29">
        <f>VLOOKUP(VLOOKUP($B651, BTS!$E$2:$F$60, 2, FALSE), Transpose_Avg_me_youth!$O$1:$AA$52, 3,FALSE )</f>
        <v>0.34830625000000004</v>
      </c>
      <c r="F651" s="29">
        <f>VLOOKUP(VLOOKUP($B651, BTS!$E$2:$F$60, 2, FALSE), Transpose_Avg_me_youth!$O$1:$AA$52, 4,FALSE )</f>
        <v>0.24090149999999999</v>
      </c>
      <c r="G651" s="29">
        <f>VLOOKUP(VLOOKUP($B651, BTS!$E$2:$F$60, 2, FALSE), Transpose_Avg_me_youth!$O$1:$AA$52, 5,FALSE )</f>
        <v>0.25161375000000002</v>
      </c>
      <c r="H651" s="29">
        <f>VLOOKUP(VLOOKUP($B651, BTS!$E$2:$F$60, 2, FALSE), Transpose_Avg_me_youth!$O$1:$AA$52, 6,FALSE )</f>
        <v>8.7092499999999948E-2</v>
      </c>
      <c r="I651" s="29">
        <f>VLOOKUP(VLOOKUP($B651, BTS!$E$2:$F$60, 2, FALSE), Transpose_Avg_me_youth!$O$1:$AA$52, 7,FALSE )</f>
        <v>0.17084749999999996</v>
      </c>
      <c r="J651" s="29">
        <f>VLOOKUP(VLOOKUP($B651, BTS!$E$2:$F$60, 2, FALSE), Transpose_Avg_me_youth!$O$1:$AA$52, 8,FALSE )</f>
        <v>0.14846350000000003</v>
      </c>
      <c r="K651" s="29">
        <f>VLOOKUP(VLOOKUP($B651, BTS!$E$2:$F$60, 2, FALSE), Transpose_Avg_me_youth!$O$1:$AA$52, 9,FALSE )</f>
        <v>0.16042000000000001</v>
      </c>
      <c r="L651" s="29">
        <f>VLOOKUP(VLOOKUP($B651, BTS!$E$2:$F$60, 2, FALSE), Transpose_Avg_me_youth!$O$1:$AA$52, 10,FALSE )</f>
        <v>0.29258075</v>
      </c>
      <c r="M651" s="29">
        <f>VLOOKUP(VLOOKUP($B651, BTS!$E$2:$F$60, 2, FALSE), Transpose_Avg_me_youth!$O$1:$AA$52, 11,FALSE )</f>
        <v>0.17302675000000001</v>
      </c>
      <c r="N651" s="29">
        <f>VLOOKUP(VLOOKUP($B651, BTS!$E$2:$F$60, 2, FALSE), Transpose_Avg_me_youth!$O$1:$AA$52, 12,FALSE )</f>
        <v>0.20768524999999993</v>
      </c>
      <c r="O651" s="111">
        <f>VLOOKUP(VLOOKUP($B651, BTS!$E$2:$F$60, 2, FALSE), Transpose_Avg_me_youth!$O$1:$AA$52, 13,FALSE )</f>
        <v>8.9043500000000053E-2</v>
      </c>
    </row>
    <row r="652" spans="1:15" ht="15.75" hidden="1" outlineLevel="1" thickBot="1" x14ac:dyDescent="0.3">
      <c r="A652" s="27"/>
      <c r="B652" s="30" t="s">
        <v>153</v>
      </c>
      <c r="C652" s="28">
        <f>VLOOKUP(VLOOKUP($B652,VName,2,FALSE), Regression_me_youth!$U$7:$AC$57, 2,FALSE)</f>
        <v>-166598</v>
      </c>
      <c r="D652" s="29">
        <f>VLOOKUP(VLOOKUP($B652, BTS!$E$2:$F$60, 2, FALSE), Transpose_Avg_me_youth!$O$1:$AA$52, 2,FALSE )</f>
        <v>8.6589999999999983E-3</v>
      </c>
      <c r="E652" s="29">
        <f>VLOOKUP(VLOOKUP($B652, BTS!$E$2:$F$60, 2, FALSE), Transpose_Avg_me_youth!$O$1:$AA$52, 3,FALSE )</f>
        <v>8.0219999999999961E-3</v>
      </c>
      <c r="F652" s="29">
        <f>VLOOKUP(VLOOKUP($B652, BTS!$E$2:$F$60, 2, FALSE), Transpose_Avg_me_youth!$O$1:$AA$52, 4,FALSE )</f>
        <v>1.0820500000000002E-2</v>
      </c>
      <c r="G652" s="29">
        <f>VLOOKUP(VLOOKUP($B652, BTS!$E$2:$F$60, 2, FALSE), Transpose_Avg_me_youth!$O$1:$AA$52, 5,FALSE )</f>
        <v>8.5919999999999989E-3</v>
      </c>
      <c r="H652" s="29">
        <f>VLOOKUP(VLOOKUP($B652, BTS!$E$2:$F$60, 2, FALSE), Transpose_Avg_me_youth!$O$1:$AA$52, 6,FALSE )</f>
        <v>8.8185000000000034E-3</v>
      </c>
      <c r="I652" s="29">
        <f>VLOOKUP(VLOOKUP($B652, BTS!$E$2:$F$60, 2, FALSE), Transpose_Avg_me_youth!$O$1:$AA$52, 7,FALSE )</f>
        <v>8.793249999999999E-3</v>
      </c>
      <c r="J652" s="29">
        <f>VLOOKUP(VLOOKUP($B652, BTS!$E$2:$F$60, 2, FALSE), Transpose_Avg_me_youth!$O$1:$AA$52, 8,FALSE )</f>
        <v>1.0344499999999998E-2</v>
      </c>
      <c r="K652" s="29">
        <f>VLOOKUP(VLOOKUP($B652, BTS!$E$2:$F$60, 2, FALSE), Transpose_Avg_me_youth!$O$1:$AA$52, 9,FALSE )</f>
        <v>1.0807000000000001E-2</v>
      </c>
      <c r="L652" s="29">
        <f>VLOOKUP(VLOOKUP($B652, BTS!$E$2:$F$60, 2, FALSE), Transpose_Avg_me_youth!$O$1:$AA$52, 10,FALSE )</f>
        <v>6.5924999999999985E-3</v>
      </c>
      <c r="M652" s="29">
        <f>VLOOKUP(VLOOKUP($B652, BTS!$E$2:$F$60, 2, FALSE), Transpose_Avg_me_youth!$O$1:$AA$52, 11,FALSE )</f>
        <v>5.6689999999999987E-3</v>
      </c>
      <c r="N652" s="29">
        <f>VLOOKUP(VLOOKUP($B652, BTS!$E$2:$F$60, 2, FALSE), Transpose_Avg_me_youth!$O$1:$AA$52, 12,FALSE )</f>
        <v>1.0369000000000001E-2</v>
      </c>
      <c r="O652" s="111">
        <f>VLOOKUP(VLOOKUP($B652, BTS!$E$2:$F$60, 2, FALSE), Transpose_Avg_me_youth!$O$1:$AA$52, 13,FALSE )</f>
        <v>1.3978749999999998E-2</v>
      </c>
    </row>
    <row r="653" spans="1:15" ht="15.75" hidden="1" outlineLevel="1" thickBot="1" x14ac:dyDescent="0.3">
      <c r="A653" s="27"/>
      <c r="B653" s="30" t="s">
        <v>154</v>
      </c>
      <c r="C653" s="28">
        <f>VLOOKUP(VLOOKUP($B653,VName,2,FALSE), Regression_me_youth!$U$7:$AC$57, 2,FALSE)</f>
        <v>43169</v>
      </c>
      <c r="D653" s="29">
        <f>VLOOKUP(VLOOKUP($B653, BTS!$E$2:$F$60, 2, FALSE), Transpose_Avg_me_youth!$O$1:$AA$52, 2,FALSE )</f>
        <v>3.2958500000000043E-2</v>
      </c>
      <c r="E653" s="29">
        <f>VLOOKUP(VLOOKUP($B653, BTS!$E$2:$F$60, 2, FALSE), Transpose_Avg_me_youth!$O$1:$AA$52, 3,FALSE )</f>
        <v>2.9413000000000002E-2</v>
      </c>
      <c r="F653" s="29">
        <f>VLOOKUP(VLOOKUP($B653, BTS!$E$2:$F$60, 2, FALSE), Transpose_Avg_me_youth!$O$1:$AA$52, 4,FALSE )</f>
        <v>4.337775E-2</v>
      </c>
      <c r="G653" s="29">
        <f>VLOOKUP(VLOOKUP($B653, BTS!$E$2:$F$60, 2, FALSE), Transpose_Avg_me_youth!$O$1:$AA$52, 5,FALSE )</f>
        <v>3.1991249999999985E-2</v>
      </c>
      <c r="H653" s="29">
        <f>VLOOKUP(VLOOKUP($B653, BTS!$E$2:$F$60, 2, FALSE), Transpose_Avg_me_youth!$O$1:$AA$52, 6,FALSE )</f>
        <v>6.5019749999999973E-2</v>
      </c>
      <c r="I653" s="29">
        <f>VLOOKUP(VLOOKUP($B653, BTS!$E$2:$F$60, 2, FALSE), Transpose_Avg_me_youth!$O$1:$AA$52, 7,FALSE )</f>
        <v>3.6541249999999997E-2</v>
      </c>
      <c r="J653" s="29">
        <f>VLOOKUP(VLOOKUP($B653, BTS!$E$2:$F$60, 2, FALSE), Transpose_Avg_me_youth!$O$1:$AA$52, 8,FALSE )</f>
        <v>3.6377499999999993E-2</v>
      </c>
      <c r="K653" s="29">
        <f>VLOOKUP(VLOOKUP($B653, BTS!$E$2:$F$60, 2, FALSE), Transpose_Avg_me_youth!$O$1:$AA$52, 9,FALSE )</f>
        <v>3.260275E-2</v>
      </c>
      <c r="L653" s="29">
        <f>VLOOKUP(VLOOKUP($B653, BTS!$E$2:$F$60, 2, FALSE), Transpose_Avg_me_youth!$O$1:$AA$52, 10,FALSE )</f>
        <v>2.6110249999999998E-2</v>
      </c>
      <c r="M653" s="29">
        <f>VLOOKUP(VLOOKUP($B653, BTS!$E$2:$F$60, 2, FALSE), Transpose_Avg_me_youth!$O$1:$AA$52, 11,FALSE )</f>
        <v>4.1156749999999999E-2</v>
      </c>
      <c r="N653" s="29">
        <f>VLOOKUP(VLOOKUP($B653, BTS!$E$2:$F$60, 2, FALSE), Transpose_Avg_me_youth!$O$1:$AA$52, 12,FALSE )</f>
        <v>3.1906999999999991E-2</v>
      </c>
      <c r="O653" s="111">
        <f>VLOOKUP(VLOOKUP($B653, BTS!$E$2:$F$60, 2, FALSE), Transpose_Avg_me_youth!$O$1:$AA$52, 13,FALSE )</f>
        <v>6.1120000000000028E-2</v>
      </c>
    </row>
    <row r="654" spans="1:15" ht="15.75" hidden="1" outlineLevel="1" thickBot="1" x14ac:dyDescent="0.3">
      <c r="A654" s="27"/>
      <c r="B654" s="30" t="s">
        <v>155</v>
      </c>
      <c r="C654" s="28">
        <f>VLOOKUP(VLOOKUP($B654,VName,2,FALSE), Regression_me_youth!$U$7:$AC$57, 2,FALSE)</f>
        <v>-169521</v>
      </c>
      <c r="D654" s="29">
        <f>VLOOKUP(VLOOKUP($B654, BTS!$E$2:$F$60, 2, FALSE), Transpose_Avg_me_youth!$O$1:$AA$52, 2,FALSE )</f>
        <v>9.066949999999982E-2</v>
      </c>
      <c r="E654" s="29">
        <f>VLOOKUP(VLOOKUP($B654, BTS!$E$2:$F$60, 2, FALSE), Transpose_Avg_me_youth!$O$1:$AA$52, 3,FALSE )</f>
        <v>8.0386750000000035E-2</v>
      </c>
      <c r="F654" s="29">
        <f>VLOOKUP(VLOOKUP($B654, BTS!$E$2:$F$60, 2, FALSE), Transpose_Avg_me_youth!$O$1:$AA$52, 4,FALSE )</f>
        <v>8.6430499999999966E-2</v>
      </c>
      <c r="G654" s="29">
        <f>VLOOKUP(VLOOKUP($B654, BTS!$E$2:$F$60, 2, FALSE), Transpose_Avg_me_youth!$O$1:$AA$52, 5,FALSE )</f>
        <v>6.6128999999999952E-2</v>
      </c>
      <c r="H654" s="29">
        <f>VLOOKUP(VLOOKUP($B654, BTS!$E$2:$F$60, 2, FALSE), Transpose_Avg_me_youth!$O$1:$AA$52, 6,FALSE )</f>
        <v>0.13288049999999996</v>
      </c>
      <c r="I654" s="29">
        <f>VLOOKUP(VLOOKUP($B654, BTS!$E$2:$F$60, 2, FALSE), Transpose_Avg_me_youth!$O$1:$AA$52, 7,FALSE )</f>
        <v>7.29075E-2</v>
      </c>
      <c r="J654" s="29">
        <f>VLOOKUP(VLOOKUP($B654, BTS!$E$2:$F$60, 2, FALSE), Transpose_Avg_me_youth!$O$1:$AA$52, 8,FALSE )</f>
        <v>5.6981749999999998E-2</v>
      </c>
      <c r="K654" s="29">
        <f>VLOOKUP(VLOOKUP($B654, BTS!$E$2:$F$60, 2, FALSE), Transpose_Avg_me_youth!$O$1:$AA$52, 9,FALSE )</f>
        <v>7.5393749999999982E-2</v>
      </c>
      <c r="L654" s="29">
        <f>VLOOKUP(VLOOKUP($B654, BTS!$E$2:$F$60, 2, FALSE), Transpose_Avg_me_youth!$O$1:$AA$52, 10,FALSE )</f>
        <v>8.6131250000000006E-2</v>
      </c>
      <c r="M654" s="29">
        <f>VLOOKUP(VLOOKUP($B654, BTS!$E$2:$F$60, 2, FALSE), Transpose_Avg_me_youth!$O$1:$AA$52, 11,FALSE )</f>
        <v>8.1056500000000004E-2</v>
      </c>
      <c r="N654" s="29">
        <f>VLOOKUP(VLOOKUP($B654, BTS!$E$2:$F$60, 2, FALSE), Transpose_Avg_me_youth!$O$1:$AA$52, 12,FALSE )</f>
        <v>0.10020124999999999</v>
      </c>
      <c r="O654" s="111">
        <f>VLOOKUP(VLOOKUP($B654, BTS!$E$2:$F$60, 2, FALSE), Transpose_Avg_me_youth!$O$1:$AA$52, 13,FALSE )</f>
        <v>0.17997500000000008</v>
      </c>
    </row>
    <row r="655" spans="1:15" ht="15.75" hidden="1" outlineLevel="1" thickBot="1" x14ac:dyDescent="0.3">
      <c r="A655" s="27"/>
      <c r="B655" s="30" t="s">
        <v>156</v>
      </c>
      <c r="C655" s="28">
        <f>VLOOKUP(VLOOKUP($B655,VName,2,FALSE), Regression_me_youth!$U$7:$AC$57, 2,FALSE)</f>
        <v>-157409</v>
      </c>
      <c r="D655" s="29">
        <f>VLOOKUP(VLOOKUP($B655, BTS!$E$2:$F$60, 2, FALSE), Transpose_Avg_me_youth!$O$1:$AA$52, 2,FALSE )</f>
        <v>0.23595250000000004</v>
      </c>
      <c r="E655" s="29">
        <f>VLOOKUP(VLOOKUP($B655, BTS!$E$2:$F$60, 2, FALSE), Transpose_Avg_me_youth!$O$1:$AA$52, 3,FALSE )</f>
        <v>0.19579625000000009</v>
      </c>
      <c r="F655" s="29">
        <f>VLOOKUP(VLOOKUP($B655, BTS!$E$2:$F$60, 2, FALSE), Transpose_Avg_me_youth!$O$1:$AA$52, 4,FALSE )</f>
        <v>0.22232925000000023</v>
      </c>
      <c r="G655" s="29">
        <f>VLOOKUP(VLOOKUP($B655, BTS!$E$2:$F$60, 2, FALSE), Transpose_Avg_me_youth!$O$1:$AA$52, 5,FALSE )</f>
        <v>0.24402474999999993</v>
      </c>
      <c r="H655" s="29">
        <f>VLOOKUP(VLOOKUP($B655, BTS!$E$2:$F$60, 2, FALSE), Transpose_Avg_me_youth!$O$1:$AA$52, 6,FALSE )</f>
        <v>0.18878949999999997</v>
      </c>
      <c r="I655" s="29">
        <f>VLOOKUP(VLOOKUP($B655, BTS!$E$2:$F$60, 2, FALSE), Transpose_Avg_me_youth!$O$1:$AA$52, 7,FALSE )</f>
        <v>0.29433574999999995</v>
      </c>
      <c r="J655" s="29">
        <f>VLOOKUP(VLOOKUP($B655, BTS!$E$2:$F$60, 2, FALSE), Transpose_Avg_me_youth!$O$1:$AA$52, 8,FALSE )</f>
        <v>0.26590900000000001</v>
      </c>
      <c r="K655" s="29">
        <f>VLOOKUP(VLOOKUP($B655, BTS!$E$2:$F$60, 2, FALSE), Transpose_Avg_me_youth!$O$1:$AA$52, 9,FALSE )</f>
        <v>0.27629000000000004</v>
      </c>
      <c r="L655" s="29">
        <f>VLOOKUP(VLOOKUP($B655, BTS!$E$2:$F$60, 2, FALSE), Transpose_Avg_me_youth!$O$1:$AA$52, 10,FALSE )</f>
        <v>0.18452399999999994</v>
      </c>
      <c r="M655" s="29">
        <f>VLOOKUP(VLOOKUP($B655, BTS!$E$2:$F$60, 2, FALSE), Transpose_Avg_me_youth!$O$1:$AA$52, 11,FALSE )</f>
        <v>0.20632950000000005</v>
      </c>
      <c r="N655" s="29">
        <f>VLOOKUP(VLOOKUP($B655, BTS!$E$2:$F$60, 2, FALSE), Transpose_Avg_me_youth!$O$1:$AA$52, 12,FALSE )</f>
        <v>0.22283425000000021</v>
      </c>
      <c r="O655" s="111">
        <f>VLOOKUP(VLOOKUP($B655, BTS!$E$2:$F$60, 2, FALSE), Transpose_Avg_me_youth!$O$1:$AA$52, 13,FALSE )</f>
        <v>0.24009849999999999</v>
      </c>
    </row>
    <row r="656" spans="1:15" ht="15.75" hidden="1" outlineLevel="1" thickBot="1" x14ac:dyDescent="0.3">
      <c r="A656" s="27"/>
      <c r="B656" s="30" t="s">
        <v>157</v>
      </c>
      <c r="C656" s="28">
        <f>VLOOKUP(VLOOKUP($B656,VName,2,FALSE), Regression_me_youth!$U$7:$AC$57, 2,FALSE)</f>
        <v>-234232</v>
      </c>
      <c r="D656" s="29">
        <f>VLOOKUP(VLOOKUP($B656, BTS!$E$2:$F$60, 2, FALSE), Transpose_Avg_me_youth!$O$1:$AA$52, 2,FALSE )</f>
        <v>0.12294824999999994</v>
      </c>
      <c r="E656" s="29">
        <f>VLOOKUP(VLOOKUP($B656, BTS!$E$2:$F$60, 2, FALSE), Transpose_Avg_me_youth!$O$1:$AA$52, 3,FALSE )</f>
        <v>7.6884499999999981E-2</v>
      </c>
      <c r="F656" s="29">
        <f>VLOOKUP(VLOOKUP($B656, BTS!$E$2:$F$60, 2, FALSE), Transpose_Avg_me_youth!$O$1:$AA$52, 4,FALSE )</f>
        <v>9.0760500000000008E-2</v>
      </c>
      <c r="G656" s="29">
        <f>VLOOKUP(VLOOKUP($B656, BTS!$E$2:$F$60, 2, FALSE), Transpose_Avg_me_youth!$O$1:$AA$52, 5,FALSE )</f>
        <v>0.10186499999999998</v>
      </c>
      <c r="H656" s="29">
        <f>VLOOKUP(VLOOKUP($B656, BTS!$E$2:$F$60, 2, FALSE), Transpose_Avg_me_youth!$O$1:$AA$52, 6,FALSE )</f>
        <v>0.11515925000000003</v>
      </c>
      <c r="I656" s="29">
        <f>VLOOKUP(VLOOKUP($B656, BTS!$E$2:$F$60, 2, FALSE), Transpose_Avg_me_youth!$O$1:$AA$52, 7,FALSE )</f>
        <v>0.10348750000000001</v>
      </c>
      <c r="J656" s="29">
        <f>VLOOKUP(VLOOKUP($B656, BTS!$E$2:$F$60, 2, FALSE), Transpose_Avg_me_youth!$O$1:$AA$52, 8,FALSE )</f>
        <v>0.10872375000000001</v>
      </c>
      <c r="K656" s="29">
        <f>VLOOKUP(VLOOKUP($B656, BTS!$E$2:$F$60, 2, FALSE), Transpose_Avg_me_youth!$O$1:$AA$52, 9,FALSE )</f>
        <v>0.12094300000000002</v>
      </c>
      <c r="L656" s="29">
        <f>VLOOKUP(VLOOKUP($B656, BTS!$E$2:$F$60, 2, FALSE), Transpose_Avg_me_youth!$O$1:$AA$52, 10,FALSE )</f>
        <v>9.7739750000000014E-2</v>
      </c>
      <c r="M656" s="29">
        <f>VLOOKUP(VLOOKUP($B656, BTS!$E$2:$F$60, 2, FALSE), Transpose_Avg_me_youth!$O$1:$AA$52, 11,FALSE )</f>
        <v>0.11453200000000001</v>
      </c>
      <c r="N656" s="29">
        <f>VLOOKUP(VLOOKUP($B656, BTS!$E$2:$F$60, 2, FALSE), Transpose_Avg_me_youth!$O$1:$AA$52, 12,FALSE )</f>
        <v>9.3685499999999977E-2</v>
      </c>
      <c r="O656" s="111">
        <f>VLOOKUP(VLOOKUP($B656, BTS!$E$2:$F$60, 2, FALSE), Transpose_Avg_me_youth!$O$1:$AA$52, 13,FALSE )</f>
        <v>8.6782000000000054E-2</v>
      </c>
    </row>
    <row r="657" spans="1:15" ht="15.75" hidden="1" outlineLevel="1" thickBot="1" x14ac:dyDescent="0.3">
      <c r="A657" s="27"/>
      <c r="B657" s="30" t="s">
        <v>158</v>
      </c>
      <c r="C657" s="28">
        <f>VLOOKUP(VLOOKUP($B657,VName,2,FALSE), Regression_me_youth!$U$7:$AC$57, 2,FALSE)</f>
        <v>91859</v>
      </c>
      <c r="D657" s="29">
        <f>VLOOKUP(VLOOKUP($B657, BTS!$E$2:$F$60, 2, FALSE), Transpose_Avg_me_youth!$O$1:$AA$52, 2,FALSE )</f>
        <v>3.6641500000000056E-2</v>
      </c>
      <c r="E657" s="29">
        <f>VLOOKUP(VLOOKUP($B657, BTS!$E$2:$F$60, 2, FALSE), Transpose_Avg_me_youth!$O$1:$AA$52, 3,FALSE )</f>
        <v>2.5327000000000009E-2</v>
      </c>
      <c r="F657" s="29">
        <f>VLOOKUP(VLOOKUP($B657, BTS!$E$2:$F$60, 2, FALSE), Transpose_Avg_me_youth!$O$1:$AA$52, 4,FALSE )</f>
        <v>2.9903250000000017E-2</v>
      </c>
      <c r="G657" s="29">
        <f>VLOOKUP(VLOOKUP($B657, BTS!$E$2:$F$60, 2, FALSE), Transpose_Avg_me_youth!$O$1:$AA$52, 5,FALSE )</f>
        <v>2.6560250000000014E-2</v>
      </c>
      <c r="H657" s="29">
        <f>VLOOKUP(VLOOKUP($B657, BTS!$E$2:$F$60, 2, FALSE), Transpose_Avg_me_youth!$O$1:$AA$52, 6,FALSE )</f>
        <v>2.7110000000000009E-2</v>
      </c>
      <c r="I657" s="29">
        <f>VLOOKUP(VLOOKUP($B657, BTS!$E$2:$F$60, 2, FALSE), Transpose_Avg_me_youth!$O$1:$AA$52, 7,FALSE )</f>
        <v>2.68405E-2</v>
      </c>
      <c r="J657" s="29">
        <f>VLOOKUP(VLOOKUP($B657, BTS!$E$2:$F$60, 2, FALSE), Transpose_Avg_me_youth!$O$1:$AA$52, 8,FALSE )</f>
        <v>2.7014499999999997E-2</v>
      </c>
      <c r="K657" s="29">
        <f>VLOOKUP(VLOOKUP($B657, BTS!$E$2:$F$60, 2, FALSE), Transpose_Avg_me_youth!$O$1:$AA$52, 9,FALSE )</f>
        <v>2.4616249999999996E-2</v>
      </c>
      <c r="L657" s="29">
        <f>VLOOKUP(VLOOKUP($B657, BTS!$E$2:$F$60, 2, FALSE), Transpose_Avg_me_youth!$O$1:$AA$52, 10,FALSE )</f>
        <v>2.00345E-2</v>
      </c>
      <c r="M657" s="29">
        <f>VLOOKUP(VLOOKUP($B657, BTS!$E$2:$F$60, 2, FALSE), Transpose_Avg_me_youth!$O$1:$AA$52, 11,FALSE )</f>
        <v>2.2960999999999999E-2</v>
      </c>
      <c r="N657" s="29">
        <f>VLOOKUP(VLOOKUP($B657, BTS!$E$2:$F$60, 2, FALSE), Transpose_Avg_me_youth!$O$1:$AA$52, 12,FALSE )</f>
        <v>2.8483749999999995E-2</v>
      </c>
      <c r="O657" s="111">
        <f>VLOOKUP(VLOOKUP($B657, BTS!$E$2:$F$60, 2, FALSE), Transpose_Avg_me_youth!$O$1:$AA$52, 13,FALSE )</f>
        <v>3.1417750000000001E-2</v>
      </c>
    </row>
    <row r="658" spans="1:15" ht="15.75" hidden="1" outlineLevel="1" thickBot="1" x14ac:dyDescent="0.3">
      <c r="A658" s="27"/>
      <c r="B658" s="56" t="s">
        <v>159</v>
      </c>
      <c r="C658" s="28">
        <f>VLOOKUP(VLOOKUP($B658,VName,2,FALSE), Regression_me_youth!$U$7:$AC$57, 2,FALSE)</f>
        <v>-201650</v>
      </c>
      <c r="D658" s="29">
        <f>VLOOKUP(VLOOKUP($B658, BTS!$E$2:$F$60, 2, FALSE), Transpose_Avg_me_youth!$O$1:$AA$52, 2,FALSE )</f>
        <v>0.21497625000000023</v>
      </c>
      <c r="E658" s="29">
        <f>VLOOKUP(VLOOKUP($B658, BTS!$E$2:$F$60, 2, FALSE), Transpose_Avg_me_youth!$O$1:$AA$52, 3,FALSE )</f>
        <v>0.16664174999999989</v>
      </c>
      <c r="F658" s="29">
        <f>VLOOKUP(VLOOKUP($B658, BTS!$E$2:$F$60, 2, FALSE), Transpose_Avg_me_youth!$O$1:$AA$52, 4,FALSE )</f>
        <v>0.20148725000000012</v>
      </c>
      <c r="G658" s="29">
        <f>VLOOKUP(VLOOKUP($B658, BTS!$E$2:$F$60, 2, FALSE), Transpose_Avg_me_youth!$O$1:$AA$52, 5,FALSE )</f>
        <v>0.16848974999999999</v>
      </c>
      <c r="H658" s="29">
        <f>VLOOKUP(VLOOKUP($B658, BTS!$E$2:$F$60, 2, FALSE), Transpose_Avg_me_youth!$O$1:$AA$52, 6,FALSE )</f>
        <v>0.27588075000000012</v>
      </c>
      <c r="I658" s="29">
        <f>VLOOKUP(VLOOKUP($B658, BTS!$E$2:$F$60, 2, FALSE), Transpose_Avg_me_youth!$O$1:$AA$52, 7,FALSE )</f>
        <v>0.18626974999999998</v>
      </c>
      <c r="J658" s="29">
        <f>VLOOKUP(VLOOKUP($B658, BTS!$E$2:$F$60, 2, FALSE), Transpose_Avg_me_youth!$O$1:$AA$52, 8,FALSE )</f>
        <v>0.21159749999999999</v>
      </c>
      <c r="K658" s="29">
        <f>VLOOKUP(VLOOKUP($B658, BTS!$E$2:$F$60, 2, FALSE), Transpose_Avg_me_youth!$O$1:$AA$52, 9,FALSE )</f>
        <v>0.15533150000000001</v>
      </c>
      <c r="L658" s="29">
        <f>VLOOKUP(VLOOKUP($B658, BTS!$E$2:$F$60, 2, FALSE), Transpose_Avg_me_youth!$O$1:$AA$52, 10,FALSE )</f>
        <v>0.195521</v>
      </c>
      <c r="M658" s="29">
        <f>VLOOKUP(VLOOKUP($B658, BTS!$E$2:$F$60, 2, FALSE), Transpose_Avg_me_youth!$O$1:$AA$52, 11,FALSE )</f>
        <v>0.25243950000000004</v>
      </c>
      <c r="N658" s="29">
        <f>VLOOKUP(VLOOKUP($B658, BTS!$E$2:$F$60, 2, FALSE), Transpose_Avg_me_youth!$O$1:$AA$52, 12,FALSE )</f>
        <v>0.20345100000000005</v>
      </c>
      <c r="O658" s="111">
        <f>VLOOKUP(VLOOKUP($B658, BTS!$E$2:$F$60, 2, FALSE), Transpose_Avg_me_youth!$O$1:$AA$52, 13,FALSE )</f>
        <v>0.19645875000000002</v>
      </c>
    </row>
    <row r="659" spans="1:15" ht="15.75" hidden="1" outlineLevel="1" thickBot="1" x14ac:dyDescent="0.3">
      <c r="B659" s="33" t="s">
        <v>160</v>
      </c>
      <c r="C659" s="28">
        <f>VLOOKUP(VLOOKUP($B659,VName,2,FALSE), Regression_me_youth!$U$7:$AC$57, 2,FALSE)</f>
        <v>-157379</v>
      </c>
      <c r="D659" s="29">
        <f>VLOOKUP(VLOOKUP($B659, BTS!$E$2:$F$60, 2, FALSE), Transpose_Avg_me_youth!$O$1:$AA$52, 2,FALSE )</f>
        <v>4.5896750000000035E-2</v>
      </c>
      <c r="E659" s="29">
        <f>VLOOKUP(VLOOKUP($B659, BTS!$E$2:$F$60, 2, FALSE), Transpose_Avg_me_youth!$O$1:$AA$52, 3,FALSE )</f>
        <v>2.7173749999999993E-2</v>
      </c>
      <c r="F659" s="29">
        <f>VLOOKUP(VLOOKUP($B659, BTS!$E$2:$F$60, 2, FALSE), Transpose_Avg_me_youth!$O$1:$AA$52, 4,FALSE )</f>
        <v>3.232575E-2</v>
      </c>
      <c r="G659" s="29">
        <f>VLOOKUP(VLOOKUP($B659, BTS!$E$2:$F$60, 2, FALSE), Transpose_Avg_me_youth!$O$1:$AA$52, 5,FALSE )</f>
        <v>4.5902000000000012E-2</v>
      </c>
      <c r="H659" s="29">
        <f>VLOOKUP(VLOOKUP($B659, BTS!$E$2:$F$60, 2, FALSE), Transpose_Avg_me_youth!$O$1:$AA$52, 6,FALSE )</f>
        <v>3.7004749999999982E-2</v>
      </c>
      <c r="I659" s="29">
        <f>VLOOKUP(VLOOKUP($B659, BTS!$E$2:$F$60, 2, FALSE), Transpose_Avg_me_youth!$O$1:$AA$52, 7,FALSE )</f>
        <v>4.5050749999999994E-2</v>
      </c>
      <c r="J659" s="29">
        <f>VLOOKUP(VLOOKUP($B659, BTS!$E$2:$F$60, 2, FALSE), Transpose_Avg_me_youth!$O$1:$AA$52, 8,FALSE )</f>
        <v>7.1928250000000013E-2</v>
      </c>
      <c r="K659" s="29">
        <f>VLOOKUP(VLOOKUP($B659, BTS!$E$2:$F$60, 2, FALSE), Transpose_Avg_me_youth!$O$1:$AA$52, 9,FALSE )</f>
        <v>7.8667249999999994E-2</v>
      </c>
      <c r="L659" s="29">
        <f>VLOOKUP(VLOOKUP($B659, BTS!$E$2:$F$60, 2, FALSE), Transpose_Avg_me_youth!$O$1:$AA$52, 10,FALSE )</f>
        <v>4.1590250000000002E-2</v>
      </c>
      <c r="M659" s="29">
        <f>VLOOKUP(VLOOKUP($B659, BTS!$E$2:$F$60, 2, FALSE), Transpose_Avg_me_youth!$O$1:$AA$52, 11,FALSE )</f>
        <v>4.7931499999999988E-2</v>
      </c>
      <c r="N659" s="29">
        <f>VLOOKUP(VLOOKUP($B659, BTS!$E$2:$F$60, 2, FALSE), Transpose_Avg_me_youth!$O$1:$AA$52, 12,FALSE )</f>
        <v>3.4601250000000014E-2</v>
      </c>
      <c r="O659" s="111">
        <f>VLOOKUP(VLOOKUP($B659, BTS!$E$2:$F$60, 2, FALSE), Transpose_Avg_me_youth!$O$1:$AA$52, 13,FALSE )</f>
        <v>4.8542000000000016E-2</v>
      </c>
    </row>
    <row r="660" spans="1:15" ht="15.75" hidden="1" outlineLevel="1" thickBot="1" x14ac:dyDescent="0.3">
      <c r="A660" s="27"/>
      <c r="B660" s="57" t="s">
        <v>161</v>
      </c>
      <c r="C660" s="28">
        <f>VLOOKUP(VLOOKUP($B660,VName,2,FALSE), Regression_me_youth!$U$7:$AC$57, 2,FALSE)</f>
        <v>-5355</v>
      </c>
      <c r="D660" s="29">
        <f>VLOOKUP(VLOOKUP($B660, BTS!$E$2:$F$60, 2, FALSE), Transpose_Avg_me_youth!$O$1:$AA$52, 2,FALSE )</f>
        <v>4.0787999999999991E-2</v>
      </c>
      <c r="E660" s="29">
        <f>VLOOKUP(VLOOKUP($B660, BTS!$E$2:$F$60, 2, FALSE), Transpose_Avg_me_youth!$O$1:$AA$52, 3,FALSE )</f>
        <v>2.397525000000001E-2</v>
      </c>
      <c r="F660" s="29">
        <f>VLOOKUP(VLOOKUP($B660, BTS!$E$2:$F$60, 2, FALSE), Transpose_Avg_me_youth!$O$1:$AA$52, 4,FALSE )</f>
        <v>2.4870250000000003E-2</v>
      </c>
      <c r="G660" s="29">
        <f>VLOOKUP(VLOOKUP($B660, BTS!$E$2:$F$60, 2, FALSE), Transpose_Avg_me_youth!$O$1:$AA$52, 5,FALSE )</f>
        <v>2.8243999999999977E-2</v>
      </c>
      <c r="H660" s="29">
        <f>VLOOKUP(VLOOKUP($B660, BTS!$E$2:$F$60, 2, FALSE), Transpose_Avg_me_youth!$O$1:$AA$52, 6,FALSE )</f>
        <v>2.0572500000000014E-2</v>
      </c>
      <c r="I660" s="29">
        <f>VLOOKUP(VLOOKUP($B660, BTS!$E$2:$F$60, 2, FALSE), Transpose_Avg_me_youth!$O$1:$AA$52, 7,FALSE )</f>
        <v>2.8243500000000001E-2</v>
      </c>
      <c r="J660" s="29">
        <f>VLOOKUP(VLOOKUP($B660, BTS!$E$2:$F$60, 2, FALSE), Transpose_Avg_me_youth!$O$1:$AA$52, 8,FALSE )</f>
        <v>3.0257750000000003E-2</v>
      </c>
      <c r="K660" s="29">
        <f>VLOOKUP(VLOOKUP($B660, BTS!$E$2:$F$60, 2, FALSE), Transpose_Avg_me_youth!$O$1:$AA$52, 9,FALSE )</f>
        <v>2.4804500000000004E-2</v>
      </c>
      <c r="L660" s="29">
        <f>VLOOKUP(VLOOKUP($B660, BTS!$E$2:$F$60, 2, FALSE), Transpose_Avg_me_youth!$O$1:$AA$52, 10,FALSE )</f>
        <v>2.306625E-2</v>
      </c>
      <c r="M660" s="29">
        <f>VLOOKUP(VLOOKUP($B660, BTS!$E$2:$F$60, 2, FALSE), Transpose_Avg_me_youth!$O$1:$AA$52, 11,FALSE )</f>
        <v>2.3842499999999996E-2</v>
      </c>
      <c r="N660" s="29">
        <f>VLOOKUP(VLOOKUP($B660, BTS!$E$2:$F$60, 2, FALSE), Transpose_Avg_me_youth!$O$1:$AA$52, 12,FALSE )</f>
        <v>2.428725E-2</v>
      </c>
      <c r="O660" s="111">
        <f>VLOOKUP(VLOOKUP($B660, BTS!$E$2:$F$60, 2, FALSE), Transpose_Avg_me_youth!$O$1:$AA$52, 13,FALSE )</f>
        <v>3.1959750000000002E-2</v>
      </c>
    </row>
    <row r="661" spans="1:15" ht="15.75" hidden="1" outlineLevel="1" thickBot="1" x14ac:dyDescent="0.3">
      <c r="A661" s="27"/>
      <c r="B661" s="57" t="s">
        <v>162</v>
      </c>
      <c r="C661" s="28">
        <f>VLOOKUP(VLOOKUP($B661,VName,2,FALSE), Regression_me_youth!$U$7:$AC$57, 2,FALSE)</f>
        <v>0.23</v>
      </c>
      <c r="D661" s="29">
        <f>VLOOKUP(VLOOKUP($B661, BTS!$E$2:$F$60, 2, FALSE), Transpose_Avg_me_youth!$O$1:$AA$52, 2,FALSE )</f>
        <v>306.177490234375</v>
      </c>
      <c r="E661" s="29">
        <f>VLOOKUP(VLOOKUP($B661, BTS!$E$2:$F$60, 2, FALSE), Transpose_Avg_me_youth!$O$1:$AA$52, 3,FALSE )</f>
        <v>833.13372802734375</v>
      </c>
      <c r="F661" s="29">
        <f>VLOOKUP(VLOOKUP($B661, BTS!$E$2:$F$60, 2, FALSE), Transpose_Avg_me_youth!$O$1:$AA$52, 4,FALSE )</f>
        <v>0</v>
      </c>
      <c r="G661" s="29">
        <f>VLOOKUP(VLOOKUP($B661, BTS!$E$2:$F$60, 2, FALSE), Transpose_Avg_me_youth!$O$1:$AA$52, 5,FALSE )</f>
        <v>565.0050048828125</v>
      </c>
      <c r="H661" s="29">
        <f>VLOOKUP(VLOOKUP($B661, BTS!$E$2:$F$60, 2, FALSE), Transpose_Avg_me_youth!$O$1:$AA$52, 6,FALSE )</f>
        <v>671.8924560546875</v>
      </c>
      <c r="I661" s="29">
        <f>VLOOKUP(VLOOKUP($B661, BTS!$E$2:$F$60, 2, FALSE), Transpose_Avg_me_youth!$O$1:$AA$52, 7,FALSE )</f>
        <v>129.13624572753906</v>
      </c>
      <c r="J661" s="29">
        <f>VLOOKUP(VLOOKUP($B661, BTS!$E$2:$F$60, 2, FALSE), Transpose_Avg_me_youth!$O$1:$AA$52, 8,FALSE )</f>
        <v>38.0625</v>
      </c>
      <c r="K661" s="29">
        <f>VLOOKUP(VLOOKUP($B661, BTS!$E$2:$F$60, 2, FALSE), Transpose_Avg_me_youth!$O$1:$AA$52, 9,FALSE )</f>
        <v>573.4100341796875</v>
      </c>
      <c r="L661" s="29">
        <f>VLOOKUP(VLOOKUP($B661, BTS!$E$2:$F$60, 2, FALSE), Transpose_Avg_me_youth!$O$1:$AA$52, 10,FALSE )</f>
        <v>1029.141357421875</v>
      </c>
      <c r="M661" s="29">
        <f>VLOOKUP(VLOOKUP($B661, BTS!$E$2:$F$60, 2, FALSE), Transpose_Avg_me_youth!$O$1:$AA$52, 11,FALSE )</f>
        <v>3170.7099609375</v>
      </c>
      <c r="N661" s="29">
        <f>VLOOKUP(VLOOKUP($B661, BTS!$E$2:$F$60, 2, FALSE), Transpose_Avg_me_youth!$O$1:$AA$52, 12,FALSE )</f>
        <v>199.88249206542969</v>
      </c>
      <c r="O661" s="111">
        <f>VLOOKUP(VLOOKUP($B661, BTS!$E$2:$F$60, 2, FALSE), Transpose_Avg_me_youth!$O$1:$AA$52, 13,FALSE )</f>
        <v>1006.7050170898438</v>
      </c>
    </row>
    <row r="662" spans="1:15" hidden="1" outlineLevel="1" x14ac:dyDescent="0.25">
      <c r="A662" s="27"/>
      <c r="B662" s="34" t="s">
        <v>163</v>
      </c>
      <c r="C662" s="35"/>
      <c r="D662" s="93" t="str">
        <f>VLOOKUP(INDEX(BTS!$A$3:$A$14, MATCH(D$11, BTS!$C$3:$C$14, 0), 1)&amp;".region", Regression_me_youth!$U$47:$AC$59, 2,FALSE )</f>
        <v>146,104</v>
      </c>
      <c r="E662" s="93">
        <f>VLOOKUP(INDEX(BTS!$A$3:$A$14, MATCH(E$11, BTS!$C$3:$C$14, 0), 1)&amp;".region", Regression_me_youth!$U$47:$AC$59, 2,FALSE )</f>
        <v>146285</v>
      </c>
      <c r="F662" s="93">
        <f>VLOOKUP(INDEX(BTS!$A$3:$A$14, MATCH(F$11, BTS!$C$3:$C$14, 0), 1)&amp;".region", Regression_me_youth!$U$47:$AC$59, 2,FALSE )</f>
        <v>144415</v>
      </c>
      <c r="G662" s="93">
        <f>VLOOKUP(INDEX(BTS!$A$3:$A$14, MATCH(G$11, BTS!$C$3:$C$14, 0), 1)&amp;".region", Regression_me_youth!$U$47:$AC$59, 2,FALSE )</f>
        <v>147534</v>
      </c>
      <c r="H662" s="93">
        <f>VLOOKUP(INDEX(BTS!$A$3:$A$14, MATCH(H$11, BTS!$C$3:$C$14, 0), 1)&amp;".region", Regression_me_youth!$U$47:$AC$59, 2,FALSE )</f>
        <v>144067</v>
      </c>
      <c r="I662" s="93">
        <f>VLOOKUP(INDEX(BTS!$A$3:$A$14, MATCH(I$11, BTS!$C$3:$C$14, 0), 1)&amp;".region", Regression_me_youth!$U$47:$AC$59, 2,FALSE )</f>
        <v>146771.4</v>
      </c>
      <c r="J662" s="93">
        <f>VLOOKUP(INDEX(BTS!$A$3:$A$14, MATCH(J$11, BTS!$C$3:$C$14, 0), 1)&amp;".region", Regression_me_youth!$U$47:$AC$59, 2,FALSE )</f>
        <v>149122</v>
      </c>
      <c r="K662" s="93">
        <f>VLOOKUP(INDEX(BTS!$A$3:$A$14, MATCH(K$11, BTS!$C$3:$C$14, 0), 1)&amp;".region", Regression_me_youth!$U$47:$AC$59, 2,FALSE )</f>
        <v>147585</v>
      </c>
      <c r="L662" s="93">
        <f>VLOOKUP(INDEX(BTS!$A$3:$A$14, MATCH(L$11, BTS!$C$3:$C$14, 0), 1)&amp;".region", Regression_me_youth!$U$47:$AC$59, 2,FALSE )</f>
        <v>152667</v>
      </c>
      <c r="M662" s="93">
        <f>VLOOKUP(INDEX(BTS!$A$3:$A$14, MATCH(M$11, BTS!$C$3:$C$14, 0), 1)&amp;".region", Regression_me_youth!$U$47:$AC$59, 2,FALSE )</f>
        <v>150710</v>
      </c>
      <c r="N662" s="93">
        <f>VLOOKUP(INDEX(BTS!$A$3:$A$14, MATCH(N$11, BTS!$C$3:$C$14, 0), 1)&amp;".region", Regression_me_youth!$U$47:$AC$59, 2,FALSE )</f>
        <v>148061</v>
      </c>
      <c r="O662" s="93">
        <f>VLOOKUP(INDEX(BTS!$A$3:$A$14, MATCH(O$11, BTS!$C$3:$C$14, 0), 1)&amp;".region", Regression_me_youth!$U$47:$AC$59, 2,FALSE )</f>
        <v>135661</v>
      </c>
    </row>
    <row r="663" spans="1:15" ht="15.75" hidden="1" outlineLevel="1" thickBot="1" x14ac:dyDescent="0.3">
      <c r="B663" s="36" t="s">
        <v>221</v>
      </c>
      <c r="C663" s="37"/>
      <c r="D663" s="38">
        <f>D662 - AVERAGE($D$662:$O$662)</f>
        <v>-521.30909090908244</v>
      </c>
      <c r="E663" s="38">
        <f t="shared" ref="E663:O663" si="27">E662 - AVERAGE($D$662:$O$662)</f>
        <v>-340.30909090908244</v>
      </c>
      <c r="F663" s="38">
        <f t="shared" si="27"/>
        <v>-2210.3090909090824</v>
      </c>
      <c r="G663" s="38">
        <f t="shared" si="27"/>
        <v>908.69090909091756</v>
      </c>
      <c r="H663" s="38">
        <f t="shared" si="27"/>
        <v>-2558.3090909090824</v>
      </c>
      <c r="I663" s="38">
        <f t="shared" si="27"/>
        <v>146.09090909091174</v>
      </c>
      <c r="J663" s="38">
        <f t="shared" si="27"/>
        <v>2496.6909090909176</v>
      </c>
      <c r="K663" s="38">
        <f t="shared" si="27"/>
        <v>959.69090909091756</v>
      </c>
      <c r="L663" s="38">
        <f t="shared" si="27"/>
        <v>6041.6909090909176</v>
      </c>
      <c r="M663" s="38">
        <f t="shared" si="27"/>
        <v>4084.6909090909176</v>
      </c>
      <c r="N663" s="38">
        <f t="shared" si="27"/>
        <v>1435.6909090909176</v>
      </c>
      <c r="O663" s="38">
        <f t="shared" si="27"/>
        <v>-10964.309090909082</v>
      </c>
    </row>
    <row r="664" spans="1:15" ht="19.5" collapsed="1" thickBot="1" x14ac:dyDescent="0.3">
      <c r="B664" s="225" t="s">
        <v>181</v>
      </c>
      <c r="C664" s="226"/>
      <c r="D664" s="227"/>
      <c r="E664" s="226"/>
      <c r="F664" s="226"/>
      <c r="G664" s="226"/>
      <c r="H664" s="226"/>
      <c r="I664" s="226"/>
      <c r="J664" s="226"/>
      <c r="K664" s="226"/>
      <c r="L664" s="226"/>
      <c r="M664" s="226"/>
      <c r="N664" s="226"/>
      <c r="O664" s="228"/>
    </row>
    <row r="665" spans="1:15" ht="15.75" thickBot="1" x14ac:dyDescent="0.3"/>
    <row r="666" spans="1:15" ht="19.5" hidden="1" outlineLevel="1" thickBot="1" x14ac:dyDescent="0.3">
      <c r="A666" t="s">
        <v>224</v>
      </c>
      <c r="B666" s="225" t="s">
        <v>182</v>
      </c>
      <c r="C666" s="226"/>
      <c r="D666" s="227"/>
      <c r="E666" s="226"/>
      <c r="F666" s="226"/>
      <c r="G666" s="226"/>
      <c r="H666" s="226"/>
      <c r="I666" s="226"/>
      <c r="J666" s="226"/>
      <c r="K666" s="226"/>
      <c r="L666" s="226"/>
      <c r="M666" s="226"/>
      <c r="N666" s="226"/>
      <c r="O666" s="228"/>
    </row>
    <row r="667" spans="1:15" hidden="1" outlineLevel="1" x14ac:dyDescent="0.25">
      <c r="A667" t="s">
        <v>42</v>
      </c>
      <c r="B667" s="229" t="s">
        <v>219</v>
      </c>
      <c r="C667" s="230"/>
      <c r="D667" s="231">
        <v>2022</v>
      </c>
      <c r="E667" s="231">
        <v>2022</v>
      </c>
      <c r="F667" s="231">
        <v>2022</v>
      </c>
      <c r="G667" s="231">
        <v>2022</v>
      </c>
      <c r="H667" s="231">
        <v>2022</v>
      </c>
      <c r="I667" s="231">
        <v>2022</v>
      </c>
      <c r="J667" s="231">
        <v>2022</v>
      </c>
      <c r="K667" s="231">
        <v>2022</v>
      </c>
      <c r="L667" s="231">
        <v>2022</v>
      </c>
      <c r="M667" s="231">
        <v>2022</v>
      </c>
      <c r="N667" s="231">
        <v>2022</v>
      </c>
      <c r="O667" s="232">
        <v>2022</v>
      </c>
    </row>
    <row r="668" spans="1:15" hidden="1" outlineLevel="1" x14ac:dyDescent="0.25">
      <c r="A668" s="27"/>
      <c r="B668" s="233" t="s">
        <v>220</v>
      </c>
      <c r="C668" s="234" t="s">
        <v>118</v>
      </c>
      <c r="D668" s="234" t="s">
        <v>87</v>
      </c>
      <c r="E668" s="234" t="s">
        <v>168</v>
      </c>
      <c r="F668" s="234" t="s">
        <v>77</v>
      </c>
      <c r="G668" s="234" t="s">
        <v>169</v>
      </c>
      <c r="H668" s="234" t="s">
        <v>170</v>
      </c>
      <c r="I668" s="234" t="s">
        <v>171</v>
      </c>
      <c r="J668" s="234" t="s">
        <v>172</v>
      </c>
      <c r="K668" s="234" t="s">
        <v>173</v>
      </c>
      <c r="L668" s="234" t="s">
        <v>174</v>
      </c>
      <c r="M668" s="234" t="s">
        <v>175</v>
      </c>
      <c r="N668" s="234" t="s">
        <v>176</v>
      </c>
      <c r="O668" s="234" t="s">
        <v>177</v>
      </c>
    </row>
    <row r="669" spans="1:15" hidden="1" outlineLevel="1" x14ac:dyDescent="0.25">
      <c r="A669" s="27"/>
      <c r="B669" s="55" t="s">
        <v>119</v>
      </c>
      <c r="C669" s="28">
        <f>VLOOKUP(VLOOKUP($B669,VName,2,FALSE), Regression_cred_youth!$U$7:$AC$57, 2,FALSE)</f>
        <v>-2.5200000000000001E-3</v>
      </c>
      <c r="D669" s="29">
        <f>VLOOKUP(VLOOKUP($B669, BTS!$E$2:$F$60, 2, FALSE), Transpose_Avg_cred_youth!$O$1:$AA$52, 2,FALSE )</f>
        <v>0.48337424376243399</v>
      </c>
      <c r="E669" s="29">
        <f>VLOOKUP(VLOOKUP($B669, BTS!$E$2:$F$60, 2, FALSE), Transpose_Avg_cred_youth!$O$1:$AA$52, 3,FALSE )</f>
        <v>0.60828502973022647</v>
      </c>
      <c r="F669" s="29">
        <f>VLOOKUP(VLOOKUP($B669, BTS!$E$2:$F$60, 2, FALSE), Transpose_Avg_cred_youth!$O$1:$AA$52, 4,FALSE )</f>
        <v>0.48702226827226824</v>
      </c>
      <c r="G669" s="29">
        <f>VLOOKUP(VLOOKUP($B669, BTS!$E$2:$F$60, 2, FALSE), Transpose_Avg_cred_youth!$O$1:$AA$52, 5,FALSE )</f>
        <v>0.5614349906629319</v>
      </c>
      <c r="H669" s="29">
        <f>VLOOKUP(VLOOKUP($B669, BTS!$E$2:$F$60, 2, FALSE), Transpose_Avg_cred_youth!$O$1:$AA$52, 6,FALSE )</f>
        <v>0.62358732876712331</v>
      </c>
      <c r="I669" s="29">
        <f>VLOOKUP(VLOOKUP($B669, BTS!$E$2:$F$60, 2, FALSE), Transpose_Avg_cred_youth!$O$1:$AA$52, 7,FALSE )</f>
        <v>0.41125541125541126</v>
      </c>
      <c r="J669" s="29">
        <f>VLOOKUP(VLOOKUP($B669, BTS!$E$2:$F$60, 2, FALSE), Transpose_Avg_cred_youth!$O$1:$AA$52, 8,FALSE )</f>
        <v>0.61405261405261402</v>
      </c>
      <c r="K669" s="29">
        <f>VLOOKUP(VLOOKUP($B669, BTS!$E$2:$F$60, 2, FALSE), Transpose_Avg_cred_youth!$O$1:$AA$52, 9,FALSE )</f>
        <v>0.43333333333333335</v>
      </c>
      <c r="L669" s="29">
        <f>VLOOKUP(VLOOKUP($B669, BTS!$E$2:$F$60, 2, FALSE), Transpose_Avg_cred_youth!$O$1:$AA$52, 10,FALSE )</f>
        <v>0.57765151515151514</v>
      </c>
      <c r="M669" s="29">
        <f>VLOOKUP(VLOOKUP($B669, BTS!$E$2:$F$60, 2, FALSE), Transpose_Avg_cred_youth!$O$1:$AA$52, 11,FALSE )</f>
        <v>0.26666666666666666</v>
      </c>
      <c r="N669" s="29">
        <f>VLOOKUP(VLOOKUP($B669, BTS!$E$2:$F$60, 2, FALSE), Transpose_Avg_cred_youth!$O$1:$AA$52, 12,FALSE )</f>
        <v>0.53841113841113841</v>
      </c>
      <c r="O669" s="111">
        <f>VLOOKUP(VLOOKUP($B669, BTS!$E$2:$F$60, 2, FALSE), Transpose_Avg_cred_youth!$O$1:$AA$52, 13,FALSE )</f>
        <v>0.67107843137254897</v>
      </c>
    </row>
    <row r="670" spans="1:15" ht="15.75" hidden="1" outlineLevel="1" thickBot="1" x14ac:dyDescent="0.3">
      <c r="A670" s="27"/>
      <c r="B670" s="246" t="s">
        <v>194</v>
      </c>
      <c r="C670" s="28">
        <f>VLOOKUP(VLOOKUP($B670,VName,2,FALSE), Regression_cred_youth!$U$7:$AC$57, 2,FALSE)</f>
        <v>-0.249</v>
      </c>
      <c r="D670" s="29">
        <f>VLOOKUP(VLOOKUP($B670, BTS!$E$2:$F$60, 2, FALSE), Transpose_Avg_cred_youth!$O$1:$AA$52, 2,FALSE )</f>
        <v>0.54648663104103234</v>
      </c>
      <c r="E670" s="29">
        <f>VLOOKUP(VLOOKUP($B670, BTS!$E$2:$F$60, 2, FALSE), Transpose_Avg_cred_youth!$O$1:$AA$52, 3,FALSE )</f>
        <v>0.62887070023125879</v>
      </c>
      <c r="F670" s="29">
        <f>VLOOKUP(VLOOKUP($B670, BTS!$E$2:$F$60, 2, FALSE), Transpose_Avg_cred_youth!$O$1:$AA$52, 4,FALSE )</f>
        <v>0.91044428544428546</v>
      </c>
      <c r="G670" s="29">
        <f>VLOOKUP(VLOOKUP($B670, BTS!$E$2:$F$60, 2, FALSE), Transpose_Avg_cred_youth!$O$1:$AA$52, 5,FALSE )</f>
        <v>0.6699929971988795</v>
      </c>
      <c r="H670" s="29">
        <f>VLOOKUP(VLOOKUP($B670, BTS!$E$2:$F$60, 2, FALSE), Transpose_Avg_cred_youth!$O$1:$AA$52, 6,FALSE )</f>
        <v>0.65079908675799092</v>
      </c>
      <c r="I670" s="29">
        <f>VLOOKUP(VLOOKUP($B670, BTS!$E$2:$F$60, 2, FALSE), Transpose_Avg_cred_youth!$O$1:$AA$52, 7,FALSE )</f>
        <v>0.75108225108225102</v>
      </c>
      <c r="J670" s="29">
        <f>VLOOKUP(VLOOKUP($B670, BTS!$E$2:$F$60, 2, FALSE), Transpose_Avg_cred_youth!$O$1:$AA$52, 8,FALSE )</f>
        <v>0.74075924075924071</v>
      </c>
      <c r="K670" s="29">
        <f>VLOOKUP(VLOOKUP($B670, BTS!$E$2:$F$60, 2, FALSE), Transpose_Avg_cred_youth!$O$1:$AA$52, 9,FALSE )</f>
        <v>0.69166666666666665</v>
      </c>
      <c r="L670" s="29">
        <f>VLOOKUP(VLOOKUP($B670, BTS!$E$2:$F$60, 2, FALSE), Transpose_Avg_cred_youth!$O$1:$AA$52, 10,FALSE )</f>
        <v>0.78219696969696972</v>
      </c>
      <c r="M670" s="29">
        <f>VLOOKUP(VLOOKUP($B670, BTS!$E$2:$F$60, 2, FALSE), Transpose_Avg_cred_youth!$O$1:$AA$52, 11,FALSE )</f>
        <v>9.9999999999999992E-2</v>
      </c>
      <c r="N670" s="29">
        <f>VLOOKUP(VLOOKUP($B670, BTS!$E$2:$F$60, 2, FALSE), Transpose_Avg_cred_youth!$O$1:$AA$52, 12,FALSE )</f>
        <v>0.74748742248742261</v>
      </c>
      <c r="O670" s="111">
        <f>VLOOKUP(VLOOKUP($B670, BTS!$E$2:$F$60, 2, FALSE), Transpose_Avg_cred_youth!$O$1:$AA$52, 13,FALSE )</f>
        <v>0.57892156862745103</v>
      </c>
    </row>
    <row r="671" spans="1:15" ht="15.75" hidden="1" outlineLevel="1" thickBot="1" x14ac:dyDescent="0.3">
      <c r="A671" s="27"/>
      <c r="B671" s="31" t="s">
        <v>120</v>
      </c>
      <c r="C671" s="28">
        <f>VLOOKUP(VLOOKUP($B671,VName,2,FALSE), Regression_cred_youth!$U$7:$AC$57, 2,FALSE)</f>
        <v>-0.36299999999999999</v>
      </c>
      <c r="D671" s="29">
        <f>VLOOKUP(VLOOKUP($B671, BTS!$E$2:$F$60, 2, FALSE), Transpose_Avg_cred_youth!$O$1:$AA$52, 2,FALSE )</f>
        <v>0.44829994439070436</v>
      </c>
      <c r="E671" s="29">
        <f>VLOOKUP(VLOOKUP($B671, BTS!$E$2:$F$60, 2, FALSE), Transpose_Avg_cred_youth!$O$1:$AA$52, 3,FALSE )</f>
        <v>0.3587891718710593</v>
      </c>
      <c r="F671" s="29">
        <f>VLOOKUP(VLOOKUP($B671, BTS!$E$2:$F$60, 2, FALSE), Transpose_Avg_cred_youth!$O$1:$AA$52, 4,FALSE )</f>
        <v>8.9555714555714552E-2</v>
      </c>
      <c r="G671" s="29">
        <f>VLOOKUP(VLOOKUP($B671, BTS!$E$2:$F$60, 2, FALSE), Transpose_Avg_cred_youth!$O$1:$AA$52, 5,FALSE )</f>
        <v>0.33000700280112044</v>
      </c>
      <c r="H671" s="29">
        <f>VLOOKUP(VLOOKUP($B671, BTS!$E$2:$F$60, 2, FALSE), Transpose_Avg_cred_youth!$O$1:$AA$52, 6,FALSE )</f>
        <v>0.34577625570776255</v>
      </c>
      <c r="I671" s="29">
        <f>VLOOKUP(VLOOKUP($B671, BTS!$E$2:$F$60, 2, FALSE), Transpose_Avg_cred_youth!$O$1:$AA$52, 7,FALSE )</f>
        <v>0.24891774891774893</v>
      </c>
      <c r="J671" s="29">
        <f>VLOOKUP(VLOOKUP($B671, BTS!$E$2:$F$60, 2, FALSE), Transpose_Avg_cred_youth!$O$1:$AA$52, 8,FALSE )</f>
        <v>0.25924075924075923</v>
      </c>
      <c r="K671" s="29">
        <f>VLOOKUP(VLOOKUP($B671, BTS!$E$2:$F$60, 2, FALSE), Transpose_Avg_cred_youth!$O$1:$AA$52, 9,FALSE )</f>
        <v>0.30833333333333329</v>
      </c>
      <c r="L671" s="29">
        <f>VLOOKUP(VLOOKUP($B671, BTS!$E$2:$F$60, 2, FALSE), Transpose_Avg_cred_youth!$O$1:$AA$52, 10,FALSE )</f>
        <v>0.2178030303030303</v>
      </c>
      <c r="M671" s="29">
        <f>VLOOKUP(VLOOKUP($B671, BTS!$E$2:$F$60, 2, FALSE), Transpose_Avg_cred_youth!$O$1:$AA$52, 11,FALSE )</f>
        <v>0.9</v>
      </c>
      <c r="N671" s="29">
        <f>VLOOKUP(VLOOKUP($B671, BTS!$E$2:$F$60, 2, FALSE), Transpose_Avg_cred_youth!$O$1:$AA$52, 12,FALSE )</f>
        <v>0.2525125775125775</v>
      </c>
      <c r="O671" s="111">
        <f>VLOOKUP(VLOOKUP($B671, BTS!$E$2:$F$60, 2, FALSE), Transpose_Avg_cred_youth!$O$1:$AA$52, 13,FALSE )</f>
        <v>0.39330065359477123</v>
      </c>
    </row>
    <row r="672" spans="1:15" ht="15.75" hidden="1" outlineLevel="1" thickBot="1" x14ac:dyDescent="0.3">
      <c r="A672" s="27"/>
      <c r="B672" s="31" t="s">
        <v>125</v>
      </c>
      <c r="C672" s="28">
        <f>VLOOKUP(VLOOKUP($B672,VName,2,FALSE), Regression_cred_youth!$U$7:$AC$57, 2,FALSE)</f>
        <v>-4.9700000000000001E-2</v>
      </c>
      <c r="D672" s="29">
        <f>VLOOKUP(VLOOKUP($B672, BTS!$E$2:$F$60, 2, FALSE), Transpose_Avg_cred_youth!$O$1:$AA$52, 2,FALSE )</f>
        <v>0.29361696410630256</v>
      </c>
      <c r="E672" s="29">
        <f>VLOOKUP(VLOOKUP($B672, BTS!$E$2:$F$60, 2, FALSE), Transpose_Avg_cred_youth!$O$1:$AA$52, 3,FALSE )</f>
        <v>0.14726293831245163</v>
      </c>
      <c r="F672" s="29">
        <f>VLOOKUP(VLOOKUP($B672, BTS!$E$2:$F$60, 2, FALSE), Transpose_Avg_cred_youth!$O$1:$AA$52, 4,FALSE )</f>
        <v>0.2219376906876907</v>
      </c>
      <c r="G672" s="29">
        <f>VLOOKUP(VLOOKUP($B672, BTS!$E$2:$F$60, 2, FALSE), Transpose_Avg_cred_youth!$O$1:$AA$52, 5,FALSE )</f>
        <v>0.12349731559290383</v>
      </c>
      <c r="H672" s="29">
        <f>VLOOKUP(VLOOKUP($B672, BTS!$E$2:$F$60, 2, FALSE), Transpose_Avg_cred_youth!$O$1:$AA$52, 6,FALSE )</f>
        <v>9.8901255707762564E-2</v>
      </c>
      <c r="I672" s="29">
        <f>VLOOKUP(VLOOKUP($B672, BTS!$E$2:$F$60, 2, FALSE), Transpose_Avg_cred_youth!$O$1:$AA$52, 7,FALSE )</f>
        <v>9.4155844155844159E-2</v>
      </c>
      <c r="J672" s="29">
        <f>VLOOKUP(VLOOKUP($B672, BTS!$E$2:$F$60, 2, FALSE), Transpose_Avg_cred_youth!$O$1:$AA$52, 8,FALSE )</f>
        <v>5.0366300366300368E-2</v>
      </c>
      <c r="K672" s="29">
        <f>VLOOKUP(VLOOKUP($B672, BTS!$E$2:$F$60, 2, FALSE), Transpose_Avg_cred_youth!$O$1:$AA$52, 9,FALSE )</f>
        <v>0</v>
      </c>
      <c r="L672" s="29">
        <f>VLOOKUP(VLOOKUP($B672, BTS!$E$2:$F$60, 2, FALSE), Transpose_Avg_cred_youth!$O$1:$AA$52, 10,FALSE )</f>
        <v>0</v>
      </c>
      <c r="M672" s="29">
        <f>VLOOKUP(VLOOKUP($B672, BTS!$E$2:$F$60, 2, FALSE), Transpose_Avg_cred_youth!$O$1:$AA$52, 11,FALSE )</f>
        <v>0.26666666666666666</v>
      </c>
      <c r="N672" s="29">
        <f>VLOOKUP(VLOOKUP($B672, BTS!$E$2:$F$60, 2, FALSE), Transpose_Avg_cred_youth!$O$1:$AA$52, 12,FALSE )</f>
        <v>5.2992277992277993E-2</v>
      </c>
      <c r="O672" s="111">
        <f>VLOOKUP(VLOOKUP($B672, BTS!$E$2:$F$60, 2, FALSE), Transpose_Avg_cred_youth!$O$1:$AA$52, 13,FALSE )</f>
        <v>0.46241830065359479</v>
      </c>
    </row>
    <row r="673" spans="1:15" ht="15.75" hidden="1" outlineLevel="1" thickBot="1" x14ac:dyDescent="0.3">
      <c r="A673" s="27"/>
      <c r="B673" s="56" t="s">
        <v>126</v>
      </c>
      <c r="C673" s="28">
        <f>VLOOKUP(VLOOKUP($B673,VName,2,FALSE), Regression_cred_youth!$U$7:$AC$57, 2,FALSE)</f>
        <v>-0.26100000000000001</v>
      </c>
      <c r="D673" s="29">
        <f>VLOOKUP(VLOOKUP($B673, BTS!$E$2:$F$60, 2, FALSE), Transpose_Avg_cred_youth!$O$1:$AA$52, 2,FALSE )</f>
        <v>0.53320972053886218</v>
      </c>
      <c r="E673" s="29">
        <f>VLOOKUP(VLOOKUP($B673, BTS!$E$2:$F$60, 2, FALSE), Transpose_Avg_cred_youth!$O$1:$AA$52, 3,FALSE )</f>
        <v>0.65422982469639268</v>
      </c>
      <c r="F673" s="29">
        <f>VLOOKUP(VLOOKUP($B673, BTS!$E$2:$F$60, 2, FALSE), Transpose_Avg_cred_youth!$O$1:$AA$52, 4,FALSE )</f>
        <v>0.51684295434295435</v>
      </c>
      <c r="G673" s="29">
        <f>VLOOKUP(VLOOKUP($B673, BTS!$E$2:$F$60, 2, FALSE), Transpose_Avg_cred_youth!$O$1:$AA$52, 5,FALSE )</f>
        <v>0.73862044817927175</v>
      </c>
      <c r="H673" s="29">
        <f>VLOOKUP(VLOOKUP($B673, BTS!$E$2:$F$60, 2, FALSE), Transpose_Avg_cred_youth!$O$1:$AA$52, 6,FALSE )</f>
        <v>0.71565353881278537</v>
      </c>
      <c r="I673" s="29">
        <f>VLOOKUP(VLOOKUP($B673, BTS!$E$2:$F$60, 2, FALSE), Transpose_Avg_cred_youth!$O$1:$AA$52, 7,FALSE )</f>
        <v>0.7056277056277056</v>
      </c>
      <c r="J673" s="29">
        <f>VLOOKUP(VLOOKUP($B673, BTS!$E$2:$F$60, 2, FALSE), Transpose_Avg_cred_youth!$O$1:$AA$52, 8,FALSE )</f>
        <v>0.86113886113886118</v>
      </c>
      <c r="K673" s="29">
        <f>VLOOKUP(VLOOKUP($B673, BTS!$E$2:$F$60, 2, FALSE), Transpose_Avg_cred_youth!$O$1:$AA$52, 9,FALSE )</f>
        <v>0.98333333333333339</v>
      </c>
      <c r="L673" s="29">
        <f>VLOOKUP(VLOOKUP($B673, BTS!$E$2:$F$60, 2, FALSE), Transpose_Avg_cred_youth!$O$1:$AA$52, 10,FALSE )</f>
        <v>0.95833333333333337</v>
      </c>
      <c r="M673" s="29">
        <f>VLOOKUP(VLOOKUP($B673, BTS!$E$2:$F$60, 2, FALSE), Transpose_Avg_cred_youth!$O$1:$AA$52, 11,FALSE )</f>
        <v>0.70000000000000007</v>
      </c>
      <c r="N673" s="29">
        <f>VLOOKUP(VLOOKUP($B673, BTS!$E$2:$F$60, 2, FALSE), Transpose_Avg_cred_youth!$O$1:$AA$52, 12,FALSE )</f>
        <v>0.85143617643617642</v>
      </c>
      <c r="O673" s="111">
        <f>VLOOKUP(VLOOKUP($B673, BTS!$E$2:$F$60, 2, FALSE), Transpose_Avg_cred_youth!$O$1:$AA$52, 13,FALSE )</f>
        <v>0.43071895424836604</v>
      </c>
    </row>
    <row r="674" spans="1:15" ht="15.75" hidden="1" outlineLevel="1" thickBot="1" x14ac:dyDescent="0.3">
      <c r="A674" s="27"/>
      <c r="B674" s="31" t="s">
        <v>127</v>
      </c>
      <c r="C674" s="28">
        <f>VLOOKUP(VLOOKUP($B674,VName,2,FALSE), Regression_cred_youth!$U$7:$AC$57, 2,FALSE)</f>
        <v>-0.28699999999999998</v>
      </c>
      <c r="D674" s="29">
        <f>VLOOKUP(VLOOKUP($B674, BTS!$E$2:$F$60, 2, FALSE), Transpose_Avg_cred_youth!$O$1:$AA$52, 2,FALSE )</f>
        <v>0.14889554586110082</v>
      </c>
      <c r="E674" s="29">
        <f>VLOOKUP(VLOOKUP($B674, BTS!$E$2:$F$60, 2, FALSE), Transpose_Avg_cred_youth!$O$1:$AA$52, 3,FALSE )</f>
        <v>0.17922266464902942</v>
      </c>
      <c r="F674" s="29">
        <f>VLOOKUP(VLOOKUP($B674, BTS!$E$2:$F$60, 2, FALSE), Transpose_Avg_cred_youth!$O$1:$AA$52, 4,FALSE )</f>
        <v>0.21588968463968464</v>
      </c>
      <c r="G674" s="29">
        <f>VLOOKUP(VLOOKUP($B674, BTS!$E$2:$F$60, 2, FALSE), Transpose_Avg_cred_youth!$O$1:$AA$52, 5,FALSE )</f>
        <v>0.13052929505135388</v>
      </c>
      <c r="H674" s="29">
        <f>VLOOKUP(VLOOKUP($B674, BTS!$E$2:$F$60, 2, FALSE), Transpose_Avg_cred_youth!$O$1:$AA$52, 6,FALSE )</f>
        <v>0.17368721461187214</v>
      </c>
      <c r="I674" s="29">
        <f>VLOOKUP(VLOOKUP($B674, BTS!$E$2:$F$60, 2, FALSE), Transpose_Avg_cred_youth!$O$1:$AA$52, 7,FALSE )</f>
        <v>0.14177489177489178</v>
      </c>
      <c r="J674" s="29">
        <f>VLOOKUP(VLOOKUP($B674, BTS!$E$2:$F$60, 2, FALSE), Transpose_Avg_cred_youth!$O$1:$AA$52, 8,FALSE )</f>
        <v>8.8494838494838496E-2</v>
      </c>
      <c r="K674" s="29">
        <f>VLOOKUP(VLOOKUP($B674, BTS!$E$2:$F$60, 2, FALSE), Transpose_Avg_cred_youth!$O$1:$AA$52, 9,FALSE )</f>
        <v>1.6666666666666666E-2</v>
      </c>
      <c r="L674" s="29">
        <f>VLOOKUP(VLOOKUP($B674, BTS!$E$2:$F$60, 2, FALSE), Transpose_Avg_cred_youth!$O$1:$AA$52, 10,FALSE )</f>
        <v>4.1666666666666664E-2</v>
      </c>
      <c r="M674" s="29">
        <f>VLOOKUP(VLOOKUP($B674, BTS!$E$2:$F$60, 2, FALSE), Transpose_Avg_cred_youth!$O$1:$AA$52, 11,FALSE )</f>
        <v>3.3333333333333333E-2</v>
      </c>
      <c r="N674" s="29">
        <f>VLOOKUP(VLOOKUP($B674, BTS!$E$2:$F$60, 2, FALSE), Transpose_Avg_cred_youth!$O$1:$AA$52, 12,FALSE )</f>
        <v>9.2193167193167197E-2</v>
      </c>
      <c r="O674" s="111">
        <f>VLOOKUP(VLOOKUP($B674, BTS!$E$2:$F$60, 2, FALSE), Transpose_Avg_cred_youth!$O$1:$AA$52, 13,FALSE )</f>
        <v>7.3529411764705885E-2</v>
      </c>
    </row>
    <row r="675" spans="1:15" ht="15.75" hidden="1" outlineLevel="1" thickBot="1" x14ac:dyDescent="0.3">
      <c r="A675" s="27"/>
      <c r="B675" s="31" t="s">
        <v>128</v>
      </c>
      <c r="C675" s="28">
        <f>VLOOKUP(VLOOKUP($B675,VName,2,FALSE), Regression_cred_youth!$U$7:$AC$57, 2,FALSE)</f>
        <v>0.125</v>
      </c>
      <c r="D675" s="29">
        <f>VLOOKUP(VLOOKUP($B675, BTS!$E$2:$F$60, 2, FALSE), Transpose_Avg_cred_youth!$O$1:$AA$52, 2,FALSE )</f>
        <v>0.19901072592433994</v>
      </c>
      <c r="E675" s="29">
        <f>VLOOKUP(VLOOKUP($B675, BTS!$E$2:$F$60, 2, FALSE), Transpose_Avg_cred_youth!$O$1:$AA$52, 3,FALSE )</f>
        <v>0.25737378012028883</v>
      </c>
      <c r="F675" s="29">
        <f>VLOOKUP(VLOOKUP($B675, BTS!$E$2:$F$60, 2, FALSE), Transpose_Avg_cred_youth!$O$1:$AA$52, 4,FALSE )</f>
        <v>8.2752551502551508E-2</v>
      </c>
      <c r="G675" s="29">
        <f>VLOOKUP(VLOOKUP($B675, BTS!$E$2:$F$60, 2, FALSE), Transpose_Avg_cred_youth!$O$1:$AA$52, 5,FALSE )</f>
        <v>0.14529353408029877</v>
      </c>
      <c r="H675" s="29">
        <f>VLOOKUP(VLOOKUP($B675, BTS!$E$2:$F$60, 2, FALSE), Transpose_Avg_cred_youth!$O$1:$AA$52, 6,FALSE )</f>
        <v>0.11005993150684931</v>
      </c>
      <c r="I675" s="29">
        <f>VLOOKUP(VLOOKUP($B675, BTS!$E$2:$F$60, 2, FALSE), Transpose_Avg_cred_youth!$O$1:$AA$52, 7,FALSE )</f>
        <v>2.2727272727272728E-2</v>
      </c>
      <c r="J675" s="29">
        <f>VLOOKUP(VLOOKUP($B675, BTS!$E$2:$F$60, 2, FALSE), Transpose_Avg_cred_youth!$O$1:$AA$52, 8,FALSE )</f>
        <v>1.9230769230769232E-2</v>
      </c>
      <c r="K675" s="29">
        <f>VLOOKUP(VLOOKUP($B675, BTS!$E$2:$F$60, 2, FALSE), Transpose_Avg_cred_youth!$O$1:$AA$52, 9,FALSE )</f>
        <v>5.8333333333333334E-2</v>
      </c>
      <c r="L675" s="29">
        <f>VLOOKUP(VLOOKUP($B675, BTS!$E$2:$F$60, 2, FALSE), Transpose_Avg_cred_youth!$O$1:$AA$52, 10,FALSE )</f>
        <v>2.0833333333333332E-2</v>
      </c>
      <c r="M675" s="29">
        <f>VLOOKUP(VLOOKUP($B675, BTS!$E$2:$F$60, 2, FALSE), Transpose_Avg_cred_youth!$O$1:$AA$52, 11,FALSE )</f>
        <v>0</v>
      </c>
      <c r="N675" s="29">
        <f>VLOOKUP(VLOOKUP($B675, BTS!$E$2:$F$60, 2, FALSE), Transpose_Avg_cred_youth!$O$1:$AA$52, 12,FALSE )</f>
        <v>0.14026266526266526</v>
      </c>
      <c r="O675" s="111">
        <f>VLOOKUP(VLOOKUP($B675, BTS!$E$2:$F$60, 2, FALSE), Transpose_Avg_cred_youth!$O$1:$AA$52, 13,FALSE )</f>
        <v>0.17058823529411762</v>
      </c>
    </row>
    <row r="676" spans="1:15" ht="15.75" hidden="1" outlineLevel="1" thickBot="1" x14ac:dyDescent="0.3">
      <c r="A676" s="27"/>
      <c r="B676" s="31" t="s">
        <v>129</v>
      </c>
      <c r="C676" s="28">
        <f>VLOOKUP(VLOOKUP($B676,VName,2,FALSE), Regression_cred_youth!$U$7:$AC$57, 2,FALSE)</f>
        <v>0.18</v>
      </c>
      <c r="D676" s="29">
        <f>VLOOKUP(VLOOKUP($B676, BTS!$E$2:$F$60, 2, FALSE), Transpose_Avg_cred_youth!$O$1:$AA$52, 2,FALSE )</f>
        <v>0.28888516106941475</v>
      </c>
      <c r="E676" s="29">
        <f>VLOOKUP(VLOOKUP($B676, BTS!$E$2:$F$60, 2, FALSE), Transpose_Avg_cred_youth!$O$1:$AA$52, 3,FALSE )</f>
        <v>0.16785582229403645</v>
      </c>
      <c r="F676" s="29">
        <f>VLOOKUP(VLOOKUP($B676, BTS!$E$2:$F$60, 2, FALSE), Transpose_Avg_cred_youth!$O$1:$AA$52, 4,FALSE )</f>
        <v>5.2860146610146611E-2</v>
      </c>
      <c r="G676" s="29">
        <f>VLOOKUP(VLOOKUP($B676, BTS!$E$2:$F$60, 2, FALSE), Transpose_Avg_cred_youth!$O$1:$AA$52, 5,FALSE )</f>
        <v>0.28495564892623715</v>
      </c>
      <c r="H676" s="29">
        <f>VLOOKUP(VLOOKUP($B676, BTS!$E$2:$F$60, 2, FALSE), Transpose_Avg_cred_youth!$O$1:$AA$52, 6,FALSE )</f>
        <v>0.21474029680365297</v>
      </c>
      <c r="I676" s="29">
        <f>VLOOKUP(VLOOKUP($B676, BTS!$E$2:$F$60, 2, FALSE), Transpose_Avg_cred_youth!$O$1:$AA$52, 7,FALSE )</f>
        <v>3.5714285714285712E-2</v>
      </c>
      <c r="J676" s="29">
        <f>VLOOKUP(VLOOKUP($B676, BTS!$E$2:$F$60, 2, FALSE), Transpose_Avg_cred_youth!$O$1:$AA$52, 8,FALSE )</f>
        <v>0.34149184149184147</v>
      </c>
      <c r="K676" s="29">
        <f>VLOOKUP(VLOOKUP($B676, BTS!$E$2:$F$60, 2, FALSE), Transpose_Avg_cred_youth!$O$1:$AA$52, 9,FALSE )</f>
        <v>0.43333333333333335</v>
      </c>
      <c r="L676" s="29">
        <f>VLOOKUP(VLOOKUP($B676, BTS!$E$2:$F$60, 2, FALSE), Transpose_Avg_cred_youth!$O$1:$AA$52, 10,FALSE )</f>
        <v>0.44128787878787878</v>
      </c>
      <c r="M676" s="29">
        <f>VLOOKUP(VLOOKUP($B676, BTS!$E$2:$F$60, 2, FALSE), Transpose_Avg_cred_youth!$O$1:$AA$52, 11,FALSE )</f>
        <v>0.76666666666666661</v>
      </c>
      <c r="N676" s="29">
        <f>VLOOKUP(VLOOKUP($B676, BTS!$E$2:$F$60, 2, FALSE), Transpose_Avg_cred_youth!$O$1:$AA$52, 12,FALSE )</f>
        <v>0.12036972036972036</v>
      </c>
      <c r="O676" s="111">
        <f>VLOOKUP(VLOOKUP($B676, BTS!$E$2:$F$60, 2, FALSE), Transpose_Avg_cred_youth!$O$1:$AA$52, 13,FALSE )</f>
        <v>0.2091503267973856</v>
      </c>
    </row>
    <row r="677" spans="1:15" ht="15.75" hidden="1" outlineLevel="1" thickBot="1" x14ac:dyDescent="0.3">
      <c r="A677" s="27"/>
      <c r="B677" s="31" t="s">
        <v>130</v>
      </c>
      <c r="C677" s="28">
        <f>VLOOKUP(VLOOKUP($B677,VName,2,FALSE), Regression_cred_youth!$U$7:$AC$57, 2,FALSE)</f>
        <v>0.77600000000000002</v>
      </c>
      <c r="D677" s="29">
        <f>VLOOKUP(VLOOKUP($B677, BTS!$E$2:$F$60, 2, FALSE), Transpose_Avg_cred_youth!$O$1:$AA$52, 2,FALSE )</f>
        <v>4.2372881355932203E-3</v>
      </c>
      <c r="E677" s="29">
        <f>VLOOKUP(VLOOKUP($B677, BTS!$E$2:$F$60, 2, FALSE), Transpose_Avg_cred_youth!$O$1:$AA$52, 3,FALSE )</f>
        <v>0</v>
      </c>
      <c r="F677" s="29">
        <f>VLOOKUP(VLOOKUP($B677, BTS!$E$2:$F$60, 2, FALSE), Transpose_Avg_cred_youth!$O$1:$AA$52, 4,FALSE )</f>
        <v>0</v>
      </c>
      <c r="G677" s="29">
        <f>VLOOKUP(VLOOKUP($B677, BTS!$E$2:$F$60, 2, FALSE), Transpose_Avg_cred_youth!$O$1:$AA$52, 5,FALSE )</f>
        <v>5.5555555555555552E-2</v>
      </c>
      <c r="H677" s="29">
        <f>VLOOKUP(VLOOKUP($B677, BTS!$E$2:$F$60, 2, FALSE), Transpose_Avg_cred_youth!$O$1:$AA$52, 6,FALSE )</f>
        <v>3.2291666666666663E-2</v>
      </c>
      <c r="I677" s="29">
        <f>VLOOKUP(VLOOKUP($B677, BTS!$E$2:$F$60, 2, FALSE), Transpose_Avg_cred_youth!$O$1:$AA$52, 7,FALSE )</f>
        <v>0</v>
      </c>
      <c r="J677" s="29">
        <f>VLOOKUP(VLOOKUP($B677, BTS!$E$2:$F$60, 2, FALSE), Transpose_Avg_cred_youth!$O$1:$AA$52, 8,FALSE )</f>
        <v>0</v>
      </c>
      <c r="K677" s="29">
        <f>VLOOKUP(VLOOKUP($B677, BTS!$E$2:$F$60, 2, FALSE), Transpose_Avg_cred_youth!$O$1:$AA$52, 9,FALSE )</f>
        <v>2.5000000000000001E-2</v>
      </c>
      <c r="L677" s="29">
        <f>VLOOKUP(VLOOKUP($B677, BTS!$E$2:$F$60, 2, FALSE), Transpose_Avg_cred_youth!$O$1:$AA$52, 10,FALSE )</f>
        <v>2.0833333333333332E-2</v>
      </c>
      <c r="M677" s="29">
        <f>VLOOKUP(VLOOKUP($B677, BTS!$E$2:$F$60, 2, FALSE), Transpose_Avg_cred_youth!$O$1:$AA$52, 11,FALSE )</f>
        <v>0.19999999999999998</v>
      </c>
      <c r="N677" s="29">
        <f>VLOOKUP(VLOOKUP($B677, BTS!$E$2:$F$60, 2, FALSE), Transpose_Avg_cred_youth!$O$1:$AA$52, 12,FALSE )</f>
        <v>0</v>
      </c>
      <c r="O677" s="111">
        <f>VLOOKUP(VLOOKUP($B677, BTS!$E$2:$F$60, 2, FALSE), Transpose_Avg_cred_youth!$O$1:$AA$52, 13,FALSE )</f>
        <v>0</v>
      </c>
    </row>
    <row r="678" spans="1:15" ht="15.75" hidden="1" outlineLevel="1" thickBot="1" x14ac:dyDescent="0.3">
      <c r="A678" s="27"/>
      <c r="B678" s="56" t="s">
        <v>131</v>
      </c>
      <c r="C678" s="28">
        <f>VLOOKUP(VLOOKUP($B678,VName,2,FALSE), Regression_cred_youth!$U$7:$AC$57, 2,FALSE)</f>
        <v>0.20100000000000001</v>
      </c>
      <c r="D678" s="29">
        <f>VLOOKUP(VLOOKUP($B678, BTS!$E$2:$F$60, 2, FALSE), Transpose_Avg_cred_youth!$O$1:$AA$52, 2,FALSE )</f>
        <v>0</v>
      </c>
      <c r="E678" s="29">
        <f>VLOOKUP(VLOOKUP($B678, BTS!$E$2:$F$60, 2, FALSE), Transpose_Avg_cred_youth!$O$1:$AA$52, 3,FALSE )</f>
        <v>0</v>
      </c>
      <c r="F678" s="29">
        <f>VLOOKUP(VLOOKUP($B678, BTS!$E$2:$F$60, 2, FALSE), Transpose_Avg_cred_youth!$O$1:$AA$52, 4,FALSE )</f>
        <v>0</v>
      </c>
      <c r="G678" s="29">
        <f>VLOOKUP(VLOOKUP($B678, BTS!$E$2:$F$60, 2, FALSE), Transpose_Avg_cred_youth!$O$1:$AA$52, 5,FALSE )</f>
        <v>0</v>
      </c>
      <c r="H678" s="29">
        <f>VLOOKUP(VLOOKUP($B678, BTS!$E$2:$F$60, 2, FALSE), Transpose_Avg_cred_youth!$O$1:$AA$52, 6,FALSE )</f>
        <v>0</v>
      </c>
      <c r="I678" s="29">
        <f>VLOOKUP(VLOOKUP($B678, BTS!$E$2:$F$60, 2, FALSE), Transpose_Avg_cred_youth!$O$1:$AA$52, 7,FALSE )</f>
        <v>0</v>
      </c>
      <c r="J678" s="29">
        <f>VLOOKUP(VLOOKUP($B678, BTS!$E$2:$F$60, 2, FALSE), Transpose_Avg_cred_youth!$O$1:$AA$52, 8,FALSE )</f>
        <v>0</v>
      </c>
      <c r="K678" s="29">
        <f>VLOOKUP(VLOOKUP($B678, BTS!$E$2:$F$60, 2, FALSE), Transpose_Avg_cred_youth!$O$1:$AA$52, 9,FALSE )</f>
        <v>0</v>
      </c>
      <c r="L678" s="29">
        <f>VLOOKUP(VLOOKUP($B678, BTS!$E$2:$F$60, 2, FALSE), Transpose_Avg_cred_youth!$O$1:$AA$52, 10,FALSE )</f>
        <v>0</v>
      </c>
      <c r="M678" s="29">
        <f>VLOOKUP(VLOOKUP($B678, BTS!$E$2:$F$60, 2, FALSE), Transpose_Avg_cred_youth!$O$1:$AA$52, 11,FALSE )</f>
        <v>0</v>
      </c>
      <c r="N678" s="29">
        <f>VLOOKUP(VLOOKUP($B678, BTS!$E$2:$F$60, 2, FALSE), Transpose_Avg_cred_youth!$O$1:$AA$52, 12,FALSE )</f>
        <v>0</v>
      </c>
      <c r="O678" s="111">
        <f>VLOOKUP(VLOOKUP($B678, BTS!$E$2:$F$60, 2, FALSE), Transpose_Avg_cred_youth!$O$1:$AA$52, 13,FALSE )</f>
        <v>0</v>
      </c>
    </row>
    <row r="679" spans="1:15" ht="15.75" hidden="1" outlineLevel="1" thickBot="1" x14ac:dyDescent="0.3">
      <c r="A679" s="27"/>
      <c r="B679" s="31" t="s">
        <v>132</v>
      </c>
      <c r="C679" s="28">
        <f>VLOOKUP(VLOOKUP($B679,VName,2,FALSE), Regression_cred_youth!$U$7:$AC$57, 2,FALSE)</f>
        <v>3.5799999999999998E-2</v>
      </c>
      <c r="D679" s="29">
        <f>VLOOKUP(VLOOKUP($B679, BTS!$E$2:$F$60, 2, FALSE), Transpose_Avg_cred_youth!$O$1:$AA$52, 2,FALSE )</f>
        <v>0</v>
      </c>
      <c r="E679" s="29">
        <f>VLOOKUP(VLOOKUP($B679, BTS!$E$2:$F$60, 2, FALSE), Transpose_Avg_cred_youth!$O$1:$AA$52, 3,FALSE )</f>
        <v>6.9444444444444441E-3</v>
      </c>
      <c r="F679" s="29">
        <f>VLOOKUP(VLOOKUP($B679, BTS!$E$2:$F$60, 2, FALSE), Transpose_Avg_cred_youth!$O$1:$AA$52, 4,FALSE )</f>
        <v>0</v>
      </c>
      <c r="G679" s="29">
        <f>VLOOKUP(VLOOKUP($B679, BTS!$E$2:$F$60, 2, FALSE), Transpose_Avg_cred_youth!$O$1:$AA$52, 5,FALSE )</f>
        <v>1.5625E-2</v>
      </c>
      <c r="H679" s="29">
        <f>VLOOKUP(VLOOKUP($B679, BTS!$E$2:$F$60, 2, FALSE), Transpose_Avg_cred_youth!$O$1:$AA$52, 6,FALSE )</f>
        <v>0</v>
      </c>
      <c r="I679" s="29">
        <f>VLOOKUP(VLOOKUP($B679, BTS!$E$2:$F$60, 2, FALSE), Transpose_Avg_cred_youth!$O$1:$AA$52, 7,FALSE )</f>
        <v>0</v>
      </c>
      <c r="J679" s="29">
        <f>VLOOKUP(VLOOKUP($B679, BTS!$E$2:$F$60, 2, FALSE), Transpose_Avg_cred_youth!$O$1:$AA$52, 8,FALSE )</f>
        <v>0</v>
      </c>
      <c r="K679" s="29">
        <f>VLOOKUP(VLOOKUP($B679, BTS!$E$2:$F$60, 2, FALSE), Transpose_Avg_cred_youth!$O$1:$AA$52, 9,FALSE )</f>
        <v>0</v>
      </c>
      <c r="L679" s="29">
        <f>VLOOKUP(VLOOKUP($B679, BTS!$E$2:$F$60, 2, FALSE), Transpose_Avg_cred_youth!$O$1:$AA$52, 10,FALSE )</f>
        <v>0</v>
      </c>
      <c r="M679" s="29">
        <f>VLOOKUP(VLOOKUP($B679, BTS!$E$2:$F$60, 2, FALSE), Transpose_Avg_cred_youth!$O$1:$AA$52, 11,FALSE )</f>
        <v>0</v>
      </c>
      <c r="N679" s="29">
        <f>VLOOKUP(VLOOKUP($B679, BTS!$E$2:$F$60, 2, FALSE), Transpose_Avg_cred_youth!$O$1:$AA$52, 12,FALSE )</f>
        <v>0</v>
      </c>
      <c r="O679" s="111">
        <f>VLOOKUP(VLOOKUP($B679, BTS!$E$2:$F$60, 2, FALSE), Transpose_Avg_cred_youth!$O$1:$AA$52, 13,FALSE )</f>
        <v>0</v>
      </c>
    </row>
    <row r="680" spans="1:15" ht="15.75" hidden="1" outlineLevel="1" thickBot="1" x14ac:dyDescent="0.3">
      <c r="A680" s="27"/>
      <c r="B680" s="31" t="s">
        <v>195</v>
      </c>
      <c r="C680" s="28">
        <f>VLOOKUP(VLOOKUP($B680,VName,2,FALSE), Regression_cred_youth!$U$7:$AC$57, 2,FALSE)</f>
        <v>15.47</v>
      </c>
      <c r="D680" s="29">
        <f>VLOOKUP(VLOOKUP($B680, BTS!$E$2:$F$60, 2, FALSE), Transpose_Avg_cred_youth!$O$1:$AA$52, 2,FALSE )</f>
        <v>0</v>
      </c>
      <c r="E680" s="29">
        <f>VLOOKUP(VLOOKUP($B680, BTS!$E$2:$F$60, 2, FALSE), Transpose_Avg_cred_youth!$O$1:$AA$52, 3,FALSE )</f>
        <v>1.1363636363636364E-2</v>
      </c>
      <c r="F680" s="29">
        <f>VLOOKUP(VLOOKUP($B680, BTS!$E$2:$F$60, 2, FALSE), Transpose_Avg_cred_youth!$O$1:$AA$52, 4,FALSE )</f>
        <v>0</v>
      </c>
      <c r="G680" s="29">
        <f>VLOOKUP(VLOOKUP($B680, BTS!$E$2:$F$60, 2, FALSE), Transpose_Avg_cred_youth!$O$1:$AA$52, 5,FALSE )</f>
        <v>0</v>
      </c>
      <c r="H680" s="29">
        <f>VLOOKUP(VLOOKUP($B680, BTS!$E$2:$F$60, 2, FALSE), Transpose_Avg_cred_youth!$O$1:$AA$52, 6,FALSE )</f>
        <v>0</v>
      </c>
      <c r="I680" s="29">
        <f>VLOOKUP(VLOOKUP($B680, BTS!$E$2:$F$60, 2, FALSE), Transpose_Avg_cred_youth!$O$1:$AA$52, 7,FALSE )</f>
        <v>0</v>
      </c>
      <c r="J680" s="29">
        <f>VLOOKUP(VLOOKUP($B680, BTS!$E$2:$F$60, 2, FALSE), Transpose_Avg_cred_youth!$O$1:$AA$52, 8,FALSE )</f>
        <v>0</v>
      </c>
      <c r="K680" s="29">
        <f>VLOOKUP(VLOOKUP($B680, BTS!$E$2:$F$60, 2, FALSE), Transpose_Avg_cred_youth!$O$1:$AA$52, 9,FALSE )</f>
        <v>0</v>
      </c>
      <c r="L680" s="29">
        <f>VLOOKUP(VLOOKUP($B680, BTS!$E$2:$F$60, 2, FALSE), Transpose_Avg_cred_youth!$O$1:$AA$52, 10,FALSE )</f>
        <v>0</v>
      </c>
      <c r="M680" s="29">
        <f>VLOOKUP(VLOOKUP($B680, BTS!$E$2:$F$60, 2, FALSE), Transpose_Avg_cred_youth!$O$1:$AA$52, 11,FALSE )</f>
        <v>0</v>
      </c>
      <c r="N680" s="29">
        <f>VLOOKUP(VLOOKUP($B680, BTS!$E$2:$F$60, 2, FALSE), Transpose_Avg_cred_youth!$O$1:$AA$52, 12,FALSE )</f>
        <v>0</v>
      </c>
      <c r="O680" s="111">
        <f>VLOOKUP(VLOOKUP($B680, BTS!$E$2:$F$60, 2, FALSE), Transpose_Avg_cred_youth!$O$1:$AA$52, 13,FALSE )</f>
        <v>0</v>
      </c>
    </row>
    <row r="681" spans="1:15" ht="15.75" hidden="1" outlineLevel="1" thickBot="1" x14ac:dyDescent="0.3">
      <c r="A681" s="27"/>
      <c r="B681" s="56" t="s">
        <v>135</v>
      </c>
      <c r="C681" s="28">
        <f>VLOOKUP(VLOOKUP($B681,VName,2,FALSE), Regression_cred_youth!$U$7:$AC$57, 2,FALSE)</f>
        <v>1.6120000000000001</v>
      </c>
      <c r="D681" s="29">
        <f>VLOOKUP(VLOOKUP($B681, BTS!$E$2:$F$60, 2, FALSE), Transpose_Avg_cred_youth!$O$1:$AA$52, 2,FALSE )</f>
        <v>2.6881720430107529E-3</v>
      </c>
      <c r="E681" s="29">
        <f>VLOOKUP(VLOOKUP($B681, BTS!$E$2:$F$60, 2, FALSE), Transpose_Avg_cred_youth!$O$1:$AA$52, 3,FALSE )</f>
        <v>0</v>
      </c>
      <c r="F681" s="29">
        <f>VLOOKUP(VLOOKUP($B681, BTS!$E$2:$F$60, 2, FALSE), Transpose_Avg_cred_youth!$O$1:$AA$52, 4,FALSE )</f>
        <v>0</v>
      </c>
      <c r="G681" s="29">
        <f>VLOOKUP(VLOOKUP($B681, BTS!$E$2:$F$60, 2, FALSE), Transpose_Avg_cred_youth!$O$1:$AA$52, 5,FALSE )</f>
        <v>0</v>
      </c>
      <c r="H681" s="29">
        <f>VLOOKUP(VLOOKUP($B681, BTS!$E$2:$F$60, 2, FALSE), Transpose_Avg_cred_youth!$O$1:$AA$52, 6,FALSE )</f>
        <v>0</v>
      </c>
      <c r="I681" s="29">
        <f>VLOOKUP(VLOOKUP($B681, BTS!$E$2:$F$60, 2, FALSE), Transpose_Avg_cred_youth!$O$1:$AA$52, 7,FALSE )</f>
        <v>0</v>
      </c>
      <c r="J681" s="29">
        <f>VLOOKUP(VLOOKUP($B681, BTS!$E$2:$F$60, 2, FALSE), Transpose_Avg_cred_youth!$O$1:$AA$52, 8,FALSE )</f>
        <v>0</v>
      </c>
      <c r="K681" s="29">
        <f>VLOOKUP(VLOOKUP($B681, BTS!$E$2:$F$60, 2, FALSE), Transpose_Avg_cred_youth!$O$1:$AA$52, 9,FALSE )</f>
        <v>0</v>
      </c>
      <c r="L681" s="29">
        <f>VLOOKUP(VLOOKUP($B681, BTS!$E$2:$F$60, 2, FALSE), Transpose_Avg_cred_youth!$O$1:$AA$52, 10,FALSE )</f>
        <v>2.2727272727272728E-2</v>
      </c>
      <c r="M681" s="29">
        <f>VLOOKUP(VLOOKUP($B681, BTS!$E$2:$F$60, 2, FALSE), Transpose_Avg_cred_youth!$O$1:$AA$52, 11,FALSE )</f>
        <v>3.3333333333333333E-2</v>
      </c>
      <c r="N681" s="29">
        <f>VLOOKUP(VLOOKUP($B681, BTS!$E$2:$F$60, 2, FALSE), Transpose_Avg_cred_youth!$O$1:$AA$52, 12,FALSE )</f>
        <v>0</v>
      </c>
      <c r="O681" s="111">
        <f>VLOOKUP(VLOOKUP($B681, BTS!$E$2:$F$60, 2, FALSE), Transpose_Avg_cred_youth!$O$1:$AA$52, 13,FALSE )</f>
        <v>0</v>
      </c>
    </row>
    <row r="682" spans="1:15" ht="15.75" hidden="1" outlineLevel="1" thickBot="1" x14ac:dyDescent="0.3">
      <c r="A682" s="27"/>
      <c r="B682" s="56" t="s">
        <v>136</v>
      </c>
      <c r="C682" s="28">
        <f>VLOOKUP(VLOOKUP($B682,VName,2,FALSE), Regression_cred_youth!$U$7:$AC$57, 2,FALSE)</f>
        <v>-3.6299999999999999E-2</v>
      </c>
      <c r="D682" s="29">
        <f>VLOOKUP(VLOOKUP($B682, BTS!$E$2:$F$60, 2, FALSE), Transpose_Avg_cred_youth!$O$1:$AA$52, 2,FALSE )</f>
        <v>9.2224979321753522E-3</v>
      </c>
      <c r="E682" s="29">
        <f>VLOOKUP(VLOOKUP($B682, BTS!$E$2:$F$60, 2, FALSE), Transpose_Avg_cred_youth!$O$1:$AA$52, 3,FALSE )</f>
        <v>0</v>
      </c>
      <c r="F682" s="29">
        <f>VLOOKUP(VLOOKUP($B682, BTS!$E$2:$F$60, 2, FALSE), Transpose_Avg_cred_youth!$O$1:$AA$52, 4,FALSE )</f>
        <v>2.403846153846154E-3</v>
      </c>
      <c r="G682" s="29">
        <f>VLOOKUP(VLOOKUP($B682, BTS!$E$2:$F$60, 2, FALSE), Transpose_Avg_cred_youth!$O$1:$AA$52, 5,FALSE )</f>
        <v>8.9285714285714281E-3</v>
      </c>
      <c r="H682" s="29">
        <f>VLOOKUP(VLOOKUP($B682, BTS!$E$2:$F$60, 2, FALSE), Transpose_Avg_cred_youth!$O$1:$AA$52, 6,FALSE )</f>
        <v>2.7382990867579907E-2</v>
      </c>
      <c r="I682" s="29">
        <f>VLOOKUP(VLOOKUP($B682, BTS!$E$2:$F$60, 2, FALSE), Transpose_Avg_cred_youth!$O$1:$AA$52, 7,FALSE )</f>
        <v>0</v>
      </c>
      <c r="J682" s="29">
        <f>VLOOKUP(VLOOKUP($B682, BTS!$E$2:$F$60, 2, FALSE), Transpose_Avg_cred_youth!$O$1:$AA$52, 8,FALSE )</f>
        <v>1.1904761904761904E-2</v>
      </c>
      <c r="K682" s="29">
        <f>VLOOKUP(VLOOKUP($B682, BTS!$E$2:$F$60, 2, FALSE), Transpose_Avg_cred_youth!$O$1:$AA$52, 9,FALSE )</f>
        <v>2.5000000000000001E-2</v>
      </c>
      <c r="L682" s="29">
        <f>VLOOKUP(VLOOKUP($B682, BTS!$E$2:$F$60, 2, FALSE), Transpose_Avg_cred_youth!$O$1:$AA$52, 10,FALSE )</f>
        <v>2.0833333333333332E-2</v>
      </c>
      <c r="M682" s="29">
        <f>VLOOKUP(VLOOKUP($B682, BTS!$E$2:$F$60, 2, FALSE), Transpose_Avg_cred_youth!$O$1:$AA$52, 11,FALSE )</f>
        <v>0</v>
      </c>
      <c r="N682" s="29">
        <f>VLOOKUP(VLOOKUP($B682, BTS!$E$2:$F$60, 2, FALSE), Transpose_Avg_cred_youth!$O$1:$AA$52, 12,FALSE )</f>
        <v>6.7567567567567571E-3</v>
      </c>
      <c r="O682" s="111">
        <f>VLOOKUP(VLOOKUP($B682, BTS!$E$2:$F$60, 2, FALSE), Transpose_Avg_cred_youth!$O$1:$AA$52, 13,FALSE )</f>
        <v>1.6666666666666666E-2</v>
      </c>
    </row>
    <row r="683" spans="1:15" ht="15.75" hidden="1" outlineLevel="1" thickBot="1" x14ac:dyDescent="0.3">
      <c r="A683" s="27"/>
      <c r="B683" s="56" t="s">
        <v>137</v>
      </c>
      <c r="C683" s="28">
        <f>VLOOKUP(VLOOKUP($B683,VName,2,FALSE), Regression_cred_youth!$U$7:$AC$57, 2,FALSE)</f>
        <v>0.254</v>
      </c>
      <c r="D683" s="29">
        <f>VLOOKUP(VLOOKUP($B683, BTS!$E$2:$F$60, 2, FALSE), Transpose_Avg_cred_youth!$O$1:$AA$52, 2,FALSE )</f>
        <v>0</v>
      </c>
      <c r="E683" s="29">
        <f>VLOOKUP(VLOOKUP($B683, BTS!$E$2:$F$60, 2, FALSE), Transpose_Avg_cred_youth!$O$1:$AA$52, 3,FALSE )</f>
        <v>0</v>
      </c>
      <c r="F683" s="29">
        <f>VLOOKUP(VLOOKUP($B683, BTS!$E$2:$F$60, 2, FALSE), Transpose_Avg_cred_youth!$O$1:$AA$52, 4,FALSE )</f>
        <v>0</v>
      </c>
      <c r="G683" s="29">
        <f>VLOOKUP(VLOOKUP($B683, BTS!$E$2:$F$60, 2, FALSE), Transpose_Avg_cred_youth!$O$1:$AA$52, 5,FALSE )</f>
        <v>0</v>
      </c>
      <c r="H683" s="29">
        <f>VLOOKUP(VLOOKUP($B683, BTS!$E$2:$F$60, 2, FALSE), Transpose_Avg_cred_youth!$O$1:$AA$52, 6,FALSE )</f>
        <v>0</v>
      </c>
      <c r="I683" s="29">
        <f>VLOOKUP(VLOOKUP($B683, BTS!$E$2:$F$60, 2, FALSE), Transpose_Avg_cred_youth!$O$1:$AA$52, 7,FALSE )</f>
        <v>0.15476190476190477</v>
      </c>
      <c r="J683" s="29">
        <f>VLOOKUP(VLOOKUP($B683, BTS!$E$2:$F$60, 2, FALSE), Transpose_Avg_cred_youth!$O$1:$AA$52, 8,FALSE )</f>
        <v>0</v>
      </c>
      <c r="K683" s="29">
        <f>VLOOKUP(VLOOKUP($B683, BTS!$E$2:$F$60, 2, FALSE), Transpose_Avg_cred_youth!$O$1:$AA$52, 9,FALSE )</f>
        <v>0</v>
      </c>
      <c r="L683" s="29">
        <f>VLOOKUP(VLOOKUP($B683, BTS!$E$2:$F$60, 2, FALSE), Transpose_Avg_cred_youth!$O$1:$AA$52, 10,FALSE )</f>
        <v>0</v>
      </c>
      <c r="M683" s="29">
        <f>VLOOKUP(VLOOKUP($B683, BTS!$E$2:$F$60, 2, FALSE), Transpose_Avg_cred_youth!$O$1:$AA$52, 11,FALSE )</f>
        <v>0</v>
      </c>
      <c r="N683" s="29">
        <f>VLOOKUP(VLOOKUP($B683, BTS!$E$2:$F$60, 2, FALSE), Transpose_Avg_cred_youth!$O$1:$AA$52, 12,FALSE )</f>
        <v>2.2727272727272728E-2</v>
      </c>
      <c r="O683" s="111">
        <f>VLOOKUP(VLOOKUP($B683, BTS!$E$2:$F$60, 2, FALSE), Transpose_Avg_cred_youth!$O$1:$AA$52, 13,FALSE )</f>
        <v>0</v>
      </c>
    </row>
    <row r="684" spans="1:15" ht="15.75" hidden="1" outlineLevel="1" thickBot="1" x14ac:dyDescent="0.3">
      <c r="A684" s="27"/>
      <c r="B684" s="31" t="s">
        <v>138</v>
      </c>
      <c r="C684" s="28">
        <f>VLOOKUP(VLOOKUP($B684,VName,2,FALSE), Regression_cred_youth!$U$7:$AC$57, 2,FALSE)</f>
        <v>2.5499999999999998E-2</v>
      </c>
      <c r="D684" s="29">
        <f>VLOOKUP(VLOOKUP($B684, BTS!$E$2:$F$60, 2, FALSE), Transpose_Avg_cred_youth!$O$1:$AA$52, 2,FALSE )</f>
        <v>0.37446191952752916</v>
      </c>
      <c r="E684" s="29">
        <f>VLOOKUP(VLOOKUP($B684, BTS!$E$2:$F$60, 2, FALSE), Transpose_Avg_cred_youth!$O$1:$AA$52, 3,FALSE )</f>
        <v>0.36885197724173602</v>
      </c>
      <c r="F684" s="29">
        <f>VLOOKUP(VLOOKUP($B684, BTS!$E$2:$F$60, 2, FALSE), Transpose_Avg_cred_youth!$O$1:$AA$52, 4,FALSE )</f>
        <v>0.15801428301428302</v>
      </c>
      <c r="G684" s="29">
        <f>VLOOKUP(VLOOKUP($B684, BTS!$E$2:$F$60, 2, FALSE), Transpose_Avg_cred_youth!$O$1:$AA$52, 5,FALSE )</f>
        <v>0.30667892156862742</v>
      </c>
      <c r="H684" s="29">
        <f>VLOOKUP(VLOOKUP($B684, BTS!$E$2:$F$60, 2, FALSE), Transpose_Avg_cred_youth!$O$1:$AA$52, 6,FALSE )</f>
        <v>0.44031107305936074</v>
      </c>
      <c r="I684" s="29">
        <f>VLOOKUP(VLOOKUP($B684, BTS!$E$2:$F$60, 2, FALSE), Transpose_Avg_cred_youth!$O$1:$AA$52, 7,FALSE )</f>
        <v>0.29437229437229434</v>
      </c>
      <c r="J684" s="29">
        <f>VLOOKUP(VLOOKUP($B684, BTS!$E$2:$F$60, 2, FALSE), Transpose_Avg_cred_youth!$O$1:$AA$52, 8,FALSE )</f>
        <v>0.40026640026640026</v>
      </c>
      <c r="K684" s="29">
        <f>VLOOKUP(VLOOKUP($B684, BTS!$E$2:$F$60, 2, FALSE), Transpose_Avg_cred_youth!$O$1:$AA$52, 9,FALSE )</f>
        <v>0.43333333333333335</v>
      </c>
      <c r="L684" s="29">
        <f>VLOOKUP(VLOOKUP($B684, BTS!$E$2:$F$60, 2, FALSE), Transpose_Avg_cred_youth!$O$1:$AA$52, 10,FALSE )</f>
        <v>0.31628787878787878</v>
      </c>
      <c r="M684" s="29">
        <f>VLOOKUP(VLOOKUP($B684, BTS!$E$2:$F$60, 2, FALSE), Transpose_Avg_cred_youth!$O$1:$AA$52, 11,FALSE )</f>
        <v>0.26666666666666666</v>
      </c>
      <c r="N684" s="29">
        <f>VLOOKUP(VLOOKUP($B684, BTS!$E$2:$F$60, 2, FALSE), Transpose_Avg_cred_youth!$O$1:$AA$52, 12,FALSE )</f>
        <v>0.32372762372762376</v>
      </c>
      <c r="O684" s="111">
        <f>VLOOKUP(VLOOKUP($B684, BTS!$E$2:$F$60, 2, FALSE), Transpose_Avg_cred_youth!$O$1:$AA$52, 13,FALSE )</f>
        <v>0.36045751633986928</v>
      </c>
    </row>
    <row r="685" spans="1:15" ht="15.75" hidden="1" outlineLevel="1" thickBot="1" x14ac:dyDescent="0.3">
      <c r="A685" s="27"/>
      <c r="B685" s="31" t="s">
        <v>139</v>
      </c>
      <c r="C685" s="28">
        <f>VLOOKUP(VLOOKUP($B685,VName,2,FALSE), Regression_cred_youth!$U$7:$AC$57, 2,FALSE)</f>
        <v>0.35399999999999998</v>
      </c>
      <c r="D685" s="29">
        <f>VLOOKUP(VLOOKUP($B685, BTS!$E$2:$F$60, 2, FALSE), Transpose_Avg_cred_youth!$O$1:$AA$52, 2,FALSE )</f>
        <v>1.7956237311076022E-2</v>
      </c>
      <c r="E685" s="29">
        <f>VLOOKUP(VLOOKUP($B685, BTS!$E$2:$F$60, 2, FALSE), Transpose_Avg_cred_youth!$O$1:$AA$52, 3,FALSE )</f>
        <v>4.7979797979797977E-2</v>
      </c>
      <c r="F685" s="29">
        <f>VLOOKUP(VLOOKUP($B685, BTS!$E$2:$F$60, 2, FALSE), Transpose_Avg_cred_youth!$O$1:$AA$52, 4,FALSE )</f>
        <v>5.7822245322245325E-3</v>
      </c>
      <c r="G685" s="29">
        <f>VLOOKUP(VLOOKUP($B685, BTS!$E$2:$F$60, 2, FALSE), Transpose_Avg_cred_youth!$O$1:$AA$52, 5,FALSE )</f>
        <v>8.9285714285714281E-3</v>
      </c>
      <c r="H685" s="29">
        <f>VLOOKUP(VLOOKUP($B685, BTS!$E$2:$F$60, 2, FALSE), Transpose_Avg_cred_youth!$O$1:$AA$52, 6,FALSE )</f>
        <v>1.0045662100456621E-2</v>
      </c>
      <c r="I685" s="29">
        <f>VLOOKUP(VLOOKUP($B685, BTS!$E$2:$F$60, 2, FALSE), Transpose_Avg_cred_youth!$O$1:$AA$52, 7,FALSE )</f>
        <v>4.5454545454545456E-2</v>
      </c>
      <c r="J685" s="29">
        <f>VLOOKUP(VLOOKUP($B685, BTS!$E$2:$F$60, 2, FALSE), Transpose_Avg_cred_youth!$O$1:$AA$52, 8,FALSE )</f>
        <v>3.4632034632034632E-2</v>
      </c>
      <c r="K685" s="29">
        <f>VLOOKUP(VLOOKUP($B685, BTS!$E$2:$F$60, 2, FALSE), Transpose_Avg_cred_youth!$O$1:$AA$52, 9,FALSE )</f>
        <v>0.05</v>
      </c>
      <c r="L685" s="29">
        <f>VLOOKUP(VLOOKUP($B685, BTS!$E$2:$F$60, 2, FALSE), Transpose_Avg_cred_youth!$O$1:$AA$52, 10,FALSE )</f>
        <v>6.4393939393939392E-2</v>
      </c>
      <c r="M685" s="29">
        <f>VLOOKUP(VLOOKUP($B685, BTS!$E$2:$F$60, 2, FALSE), Transpose_Avg_cred_youth!$O$1:$AA$52, 11,FALSE )</f>
        <v>0</v>
      </c>
      <c r="N685" s="29">
        <f>VLOOKUP(VLOOKUP($B685, BTS!$E$2:$F$60, 2, FALSE), Transpose_Avg_cred_youth!$O$1:$AA$52, 12,FALSE )</f>
        <v>4.5454545454545456E-2</v>
      </c>
      <c r="O685" s="111">
        <f>VLOOKUP(VLOOKUP($B685, BTS!$E$2:$F$60, 2, FALSE), Transpose_Avg_cred_youth!$O$1:$AA$52, 13,FALSE )</f>
        <v>9.9019607843137264E-2</v>
      </c>
    </row>
    <row r="686" spans="1:15" ht="15.75" hidden="1" outlineLevel="1" thickBot="1" x14ac:dyDescent="0.3">
      <c r="A686" s="27"/>
      <c r="B686" s="31" t="s">
        <v>140</v>
      </c>
      <c r="C686" s="28">
        <f>VLOOKUP(VLOOKUP($B686,VName,2,FALSE), Regression_cred_youth!$U$7:$AC$57, 2,FALSE)</f>
        <v>-0.32300000000000001</v>
      </c>
      <c r="D686" s="29">
        <f>VLOOKUP(VLOOKUP($B686, BTS!$E$2:$F$60, 2, FALSE), Transpose_Avg_cred_youth!$O$1:$AA$52, 2,FALSE )</f>
        <v>0</v>
      </c>
      <c r="E686" s="29">
        <f>VLOOKUP(VLOOKUP($B686, BTS!$E$2:$F$60, 2, FALSE), Transpose_Avg_cred_youth!$O$1:$AA$52, 3,FALSE )</f>
        <v>0</v>
      </c>
      <c r="F686" s="29">
        <f>VLOOKUP(VLOOKUP($B686, BTS!$E$2:$F$60, 2, FALSE), Transpose_Avg_cred_youth!$O$1:$AA$52, 4,FALSE )</f>
        <v>0</v>
      </c>
      <c r="G686" s="29">
        <f>VLOOKUP(VLOOKUP($B686, BTS!$E$2:$F$60, 2, FALSE), Transpose_Avg_cred_youth!$O$1:$AA$52, 5,FALSE )</f>
        <v>0</v>
      </c>
      <c r="H686" s="29">
        <f>VLOOKUP(VLOOKUP($B686, BTS!$E$2:$F$60, 2, FALSE), Transpose_Avg_cred_youth!$O$1:$AA$52, 6,FALSE )</f>
        <v>0</v>
      </c>
      <c r="I686" s="29">
        <f>VLOOKUP(VLOOKUP($B686, BTS!$E$2:$F$60, 2, FALSE), Transpose_Avg_cred_youth!$O$1:$AA$52, 7,FALSE )</f>
        <v>0</v>
      </c>
      <c r="J686" s="29">
        <f>VLOOKUP(VLOOKUP($B686, BTS!$E$2:$F$60, 2, FALSE), Transpose_Avg_cred_youth!$O$1:$AA$52, 8,FALSE )</f>
        <v>0</v>
      </c>
      <c r="K686" s="29">
        <f>VLOOKUP(VLOOKUP($B686, BTS!$E$2:$F$60, 2, FALSE), Transpose_Avg_cred_youth!$O$1:$AA$52, 9,FALSE )</f>
        <v>0</v>
      </c>
      <c r="L686" s="29">
        <f>VLOOKUP(VLOOKUP($B686, BTS!$E$2:$F$60, 2, FALSE), Transpose_Avg_cred_youth!$O$1:$AA$52, 10,FALSE )</f>
        <v>0</v>
      </c>
      <c r="M686" s="29">
        <f>VLOOKUP(VLOOKUP($B686, BTS!$E$2:$F$60, 2, FALSE), Transpose_Avg_cred_youth!$O$1:$AA$52, 11,FALSE )</f>
        <v>0</v>
      </c>
      <c r="N686" s="29">
        <f>VLOOKUP(VLOOKUP($B686, BTS!$E$2:$F$60, 2, FALSE), Transpose_Avg_cred_youth!$O$1:$AA$52, 12,FALSE )</f>
        <v>3.3783783783783786E-3</v>
      </c>
      <c r="O686" s="111">
        <f>VLOOKUP(VLOOKUP($B686, BTS!$E$2:$F$60, 2, FALSE), Transpose_Avg_cred_youth!$O$1:$AA$52, 13,FALSE )</f>
        <v>0</v>
      </c>
    </row>
    <row r="687" spans="1:15" ht="15.75" hidden="1" outlineLevel="1" thickBot="1" x14ac:dyDescent="0.3">
      <c r="A687" s="27"/>
      <c r="B687" s="31" t="s">
        <v>141</v>
      </c>
      <c r="C687" s="28">
        <f>VLOOKUP(VLOOKUP($B687,VName,2,FALSE), Regression_cred_youth!$U$7:$AC$57, 2,FALSE)</f>
        <v>0.31</v>
      </c>
      <c r="D687" s="29">
        <f>VLOOKUP(VLOOKUP($B687, BTS!$E$2:$F$60, 2, FALSE), Transpose_Avg_cred_youth!$O$1:$AA$52, 2,FALSE )</f>
        <v>0.15481190336302419</v>
      </c>
      <c r="E687" s="29">
        <f>VLOOKUP(VLOOKUP($B687, BTS!$E$2:$F$60, 2, FALSE), Transpose_Avg_cred_youth!$O$1:$AA$52, 3,FALSE )</f>
        <v>0.20120481155182804</v>
      </c>
      <c r="F687" s="29">
        <f>VLOOKUP(VLOOKUP($B687, BTS!$E$2:$F$60, 2, FALSE), Transpose_Avg_cred_youth!$O$1:$AA$52, 4,FALSE )</f>
        <v>0.25548016173016175</v>
      </c>
      <c r="G687" s="29">
        <f>VLOOKUP(VLOOKUP($B687, BTS!$E$2:$F$60, 2, FALSE), Transpose_Avg_cred_youth!$O$1:$AA$52, 5,FALSE )</f>
        <v>0.30510329131652658</v>
      </c>
      <c r="H687" s="29">
        <f>VLOOKUP(VLOOKUP($B687, BTS!$E$2:$F$60, 2, FALSE), Transpose_Avg_cred_youth!$O$1:$AA$52, 6,FALSE )</f>
        <v>0.23991152968036528</v>
      </c>
      <c r="I687" s="29">
        <f>VLOOKUP(VLOOKUP($B687, BTS!$E$2:$F$60, 2, FALSE), Transpose_Avg_cred_youth!$O$1:$AA$52, 7,FALSE )</f>
        <v>0.23593073593073594</v>
      </c>
      <c r="J687" s="29">
        <f>VLOOKUP(VLOOKUP($B687, BTS!$E$2:$F$60, 2, FALSE), Transpose_Avg_cred_youth!$O$1:$AA$52, 8,FALSE )</f>
        <v>0.30661005661005658</v>
      </c>
      <c r="K687" s="29">
        <f>VLOOKUP(VLOOKUP($B687, BTS!$E$2:$F$60, 2, FALSE), Transpose_Avg_cred_youth!$O$1:$AA$52, 9,FALSE )</f>
        <v>0.30833333333333335</v>
      </c>
      <c r="L687" s="29">
        <f>VLOOKUP(VLOOKUP($B687, BTS!$E$2:$F$60, 2, FALSE), Transpose_Avg_cred_youth!$O$1:$AA$52, 10,FALSE )</f>
        <v>0.34469696969696967</v>
      </c>
      <c r="M687" s="29">
        <f>VLOOKUP(VLOOKUP($B687, BTS!$E$2:$F$60, 2, FALSE), Transpose_Avg_cred_youth!$O$1:$AA$52, 11,FALSE )</f>
        <v>3.3333333333333333E-2</v>
      </c>
      <c r="N687" s="29">
        <f>VLOOKUP(VLOOKUP($B687, BTS!$E$2:$F$60, 2, FALSE), Transpose_Avg_cred_youth!$O$1:$AA$52, 12,FALSE )</f>
        <v>0.17801567801567802</v>
      </c>
      <c r="O687" s="111">
        <f>VLOOKUP(VLOOKUP($B687, BTS!$E$2:$F$60, 2, FALSE), Transpose_Avg_cred_youth!$O$1:$AA$52, 13,FALSE )</f>
        <v>0.43333333333333329</v>
      </c>
    </row>
    <row r="688" spans="1:15" ht="15.75" hidden="1" outlineLevel="1" thickBot="1" x14ac:dyDescent="0.3">
      <c r="A688" s="27"/>
      <c r="B688" s="31" t="s">
        <v>142</v>
      </c>
      <c r="C688" s="28">
        <f>VLOOKUP(VLOOKUP($B688,VName,2,FALSE), Regression_cred_youth!$U$7:$AC$57, 2,FALSE)</f>
        <v>-0.27400000000000002</v>
      </c>
      <c r="D688" s="29">
        <f>VLOOKUP(VLOOKUP($B688, BTS!$E$2:$F$60, 2, FALSE), Transpose_Avg_cred_youth!$O$1:$AA$52, 2,FALSE )</f>
        <v>0.11945774139595901</v>
      </c>
      <c r="E688" s="29">
        <f>VLOOKUP(VLOOKUP($B688, BTS!$E$2:$F$60, 2, FALSE), Transpose_Avg_cred_youth!$O$1:$AA$52, 3,FALSE )</f>
        <v>0.12293293707280165</v>
      </c>
      <c r="F688" s="29">
        <f>VLOOKUP(VLOOKUP($B688, BTS!$E$2:$F$60, 2, FALSE), Transpose_Avg_cred_youth!$O$1:$AA$52, 4,FALSE )</f>
        <v>0.15336099711099713</v>
      </c>
      <c r="G688" s="29">
        <f>VLOOKUP(VLOOKUP($B688, BTS!$E$2:$F$60, 2, FALSE), Transpose_Avg_cred_youth!$O$1:$AA$52, 5,FALSE )</f>
        <v>0.49325980392156865</v>
      </c>
      <c r="H688" s="29">
        <f>VLOOKUP(VLOOKUP($B688, BTS!$E$2:$F$60, 2, FALSE), Transpose_Avg_cred_youth!$O$1:$AA$52, 6,FALSE )</f>
        <v>0.13070776255707761</v>
      </c>
      <c r="I688" s="29">
        <f>VLOOKUP(VLOOKUP($B688, BTS!$E$2:$F$60, 2, FALSE), Transpose_Avg_cred_youth!$O$1:$AA$52, 7,FALSE )</f>
        <v>0.81493506493506496</v>
      </c>
      <c r="J688" s="29">
        <f>VLOOKUP(VLOOKUP($B688, BTS!$E$2:$F$60, 2, FALSE), Transpose_Avg_cred_youth!$O$1:$AA$52, 8,FALSE )</f>
        <v>0.32692307692307687</v>
      </c>
      <c r="K688" s="29">
        <f>VLOOKUP(VLOOKUP($B688, BTS!$E$2:$F$60, 2, FALSE), Transpose_Avg_cred_youth!$O$1:$AA$52, 9,FALSE )</f>
        <v>0.31666666666666665</v>
      </c>
      <c r="L688" s="29">
        <f>VLOOKUP(VLOOKUP($B688, BTS!$E$2:$F$60, 2, FALSE), Transpose_Avg_cred_youth!$O$1:$AA$52, 10,FALSE )</f>
        <v>0.15151515151515149</v>
      </c>
      <c r="M688" s="29">
        <f>VLOOKUP(VLOOKUP($B688, BTS!$E$2:$F$60, 2, FALSE), Transpose_Avg_cred_youth!$O$1:$AA$52, 11,FALSE )</f>
        <v>0.3666666666666667</v>
      </c>
      <c r="N688" s="29">
        <f>VLOOKUP(VLOOKUP($B688, BTS!$E$2:$F$60, 2, FALSE), Transpose_Avg_cred_youth!$O$1:$AA$52, 12,FALSE )</f>
        <v>0.13146718146718148</v>
      </c>
      <c r="O688" s="111">
        <f>VLOOKUP(VLOOKUP($B688, BTS!$E$2:$F$60, 2, FALSE), Transpose_Avg_cred_youth!$O$1:$AA$52, 13,FALSE )</f>
        <v>9.1503267973856203E-2</v>
      </c>
    </row>
    <row r="689" spans="1:15" ht="15.75" hidden="1" outlineLevel="1" thickBot="1" x14ac:dyDescent="0.3">
      <c r="A689" s="27"/>
      <c r="B689" s="31" t="s">
        <v>143</v>
      </c>
      <c r="C689" s="28">
        <f>VLOOKUP(VLOOKUP($B689,VName,2,FALSE), Regression_cred_youth!$U$7:$AC$57, 2,FALSE)</f>
        <v>-1.631</v>
      </c>
      <c r="D689" s="29">
        <f>VLOOKUP(VLOOKUP($B689, BTS!$E$2:$F$60, 2, FALSE), Transpose_Avg_cred_youth!$O$1:$AA$52, 2,FALSE )</f>
        <v>9.3460682443733296E-3</v>
      </c>
      <c r="E689" s="29">
        <f>VLOOKUP(VLOOKUP($B689, BTS!$E$2:$F$60, 2, FALSE), Transpose_Avg_cred_youth!$O$1:$AA$52, 3,FALSE )</f>
        <v>0</v>
      </c>
      <c r="F689" s="29">
        <f>VLOOKUP(VLOOKUP($B689, BTS!$E$2:$F$60, 2, FALSE), Transpose_Avg_cred_youth!$O$1:$AA$52, 4,FALSE )</f>
        <v>0</v>
      </c>
      <c r="G689" s="29">
        <f>VLOOKUP(VLOOKUP($B689, BTS!$E$2:$F$60, 2, FALSE), Transpose_Avg_cred_youth!$O$1:$AA$52, 5,FALSE )</f>
        <v>0</v>
      </c>
      <c r="H689" s="29">
        <f>VLOOKUP(VLOOKUP($B689, BTS!$E$2:$F$60, 2, FALSE), Transpose_Avg_cred_youth!$O$1:$AA$52, 6,FALSE )</f>
        <v>0</v>
      </c>
      <c r="I689" s="29">
        <f>VLOOKUP(VLOOKUP($B689, BTS!$E$2:$F$60, 2, FALSE), Transpose_Avg_cred_youth!$O$1:$AA$52, 7,FALSE )</f>
        <v>0</v>
      </c>
      <c r="J689" s="29">
        <f>VLOOKUP(VLOOKUP($B689, BTS!$E$2:$F$60, 2, FALSE), Transpose_Avg_cred_youth!$O$1:$AA$52, 8,FALSE )</f>
        <v>0</v>
      </c>
      <c r="K689" s="29">
        <f>VLOOKUP(VLOOKUP($B689, BTS!$E$2:$F$60, 2, FALSE), Transpose_Avg_cred_youth!$O$1:$AA$52, 9,FALSE )</f>
        <v>0</v>
      </c>
      <c r="L689" s="29">
        <f>VLOOKUP(VLOOKUP($B689, BTS!$E$2:$F$60, 2, FALSE), Transpose_Avg_cred_youth!$O$1:$AA$52, 10,FALSE )</f>
        <v>0</v>
      </c>
      <c r="M689" s="29">
        <f>VLOOKUP(VLOOKUP($B689, BTS!$E$2:$F$60, 2, FALSE), Transpose_Avg_cred_youth!$O$1:$AA$52, 11,FALSE )</f>
        <v>0.33333333333333331</v>
      </c>
      <c r="N689" s="29">
        <f>VLOOKUP(VLOOKUP($B689, BTS!$E$2:$F$60, 2, FALSE), Transpose_Avg_cred_youth!$O$1:$AA$52, 12,FALSE )</f>
        <v>0</v>
      </c>
      <c r="O689" s="111">
        <f>VLOOKUP(VLOOKUP($B689, BTS!$E$2:$F$60, 2, FALSE), Transpose_Avg_cred_youth!$O$1:$AA$52, 13,FALSE )</f>
        <v>0</v>
      </c>
    </row>
    <row r="690" spans="1:15" ht="15.75" hidden="1" outlineLevel="1" thickBot="1" x14ac:dyDescent="0.3">
      <c r="A690" s="27"/>
      <c r="B690" s="31" t="s">
        <v>144</v>
      </c>
      <c r="C690" s="28">
        <f>VLOOKUP(VLOOKUP($B690,VName,2,FALSE), Regression_cred_youth!$U$7:$AC$57, 2,FALSE)</f>
        <v>1.4570000000000001</v>
      </c>
      <c r="D690" s="29">
        <f>VLOOKUP(VLOOKUP($B690, BTS!$E$2:$F$60, 2, FALSE), Transpose_Avg_cred_youth!$O$1:$AA$52, 2,FALSE )</f>
        <v>1.2626262626262627E-3</v>
      </c>
      <c r="E690" s="29">
        <f>VLOOKUP(VLOOKUP($B690, BTS!$E$2:$F$60, 2, FALSE), Transpose_Avg_cred_youth!$O$1:$AA$52, 3,FALSE )</f>
        <v>3.2033196971834293E-2</v>
      </c>
      <c r="F690" s="29">
        <f>VLOOKUP(VLOOKUP($B690, BTS!$E$2:$F$60, 2, FALSE), Transpose_Avg_cred_youth!$O$1:$AA$52, 4,FALSE )</f>
        <v>2.6962058212058212E-2</v>
      </c>
      <c r="G690" s="29">
        <f>VLOOKUP(VLOOKUP($B690, BTS!$E$2:$F$60, 2, FALSE), Transpose_Avg_cred_youth!$O$1:$AA$52, 5,FALSE )</f>
        <v>5.4621848739495799E-2</v>
      </c>
      <c r="H690" s="29">
        <f>VLOOKUP(VLOOKUP($B690, BTS!$E$2:$F$60, 2, FALSE), Transpose_Avg_cred_youth!$O$1:$AA$52, 6,FALSE )</f>
        <v>5.3581621004566204E-2</v>
      </c>
      <c r="I690" s="29">
        <f>VLOOKUP(VLOOKUP($B690, BTS!$E$2:$F$60, 2, FALSE), Transpose_Avg_cred_youth!$O$1:$AA$52, 7,FALSE )</f>
        <v>0</v>
      </c>
      <c r="J690" s="29">
        <f>VLOOKUP(VLOOKUP($B690, BTS!$E$2:$F$60, 2, FALSE), Transpose_Avg_cred_youth!$O$1:$AA$52, 8,FALSE )</f>
        <v>0</v>
      </c>
      <c r="K690" s="29">
        <f>VLOOKUP(VLOOKUP($B690, BTS!$E$2:$F$60, 2, FALSE), Transpose_Avg_cred_youth!$O$1:$AA$52, 9,FALSE )</f>
        <v>0</v>
      </c>
      <c r="L690" s="29">
        <f>VLOOKUP(VLOOKUP($B690, BTS!$E$2:$F$60, 2, FALSE), Transpose_Avg_cred_youth!$O$1:$AA$52, 10,FALSE )</f>
        <v>0</v>
      </c>
      <c r="M690" s="29">
        <f>VLOOKUP(VLOOKUP($B690, BTS!$E$2:$F$60, 2, FALSE), Transpose_Avg_cred_youth!$O$1:$AA$52, 11,FALSE )</f>
        <v>0</v>
      </c>
      <c r="N690" s="29">
        <f>VLOOKUP(VLOOKUP($B690, BTS!$E$2:$F$60, 2, FALSE), Transpose_Avg_cred_youth!$O$1:$AA$52, 12,FALSE )</f>
        <v>8.3002808002808015E-2</v>
      </c>
      <c r="O690" s="111">
        <f>VLOOKUP(VLOOKUP($B690, BTS!$E$2:$F$60, 2, FALSE), Transpose_Avg_cred_youth!$O$1:$AA$52, 13,FALSE )</f>
        <v>0.1465686274509804</v>
      </c>
    </row>
    <row r="691" spans="1:15" ht="15.75" hidden="1" outlineLevel="1" thickBot="1" x14ac:dyDescent="0.3">
      <c r="A691" s="27"/>
      <c r="B691" s="31" t="s">
        <v>145</v>
      </c>
      <c r="C691" s="28">
        <f>VLOOKUP(VLOOKUP($B691,VName,2,FALSE), Regression_cred_youth!$U$7:$AC$57, 2,FALSE)</f>
        <v>-8.6599999999999996E-2</v>
      </c>
      <c r="D691" s="29">
        <f>VLOOKUP(VLOOKUP($B691, BTS!$E$2:$F$60, 2, FALSE), Transpose_Avg_cred_youth!$O$1:$AA$52, 2,FALSE )</f>
        <v>7.965762898786409E-2</v>
      </c>
      <c r="E691" s="29">
        <f>VLOOKUP(VLOOKUP($B691, BTS!$E$2:$F$60, 2, FALSE), Transpose_Avg_cred_youth!$O$1:$AA$52, 3,FALSE )</f>
        <v>0.12722896549070903</v>
      </c>
      <c r="F691" s="29">
        <f>VLOOKUP(VLOOKUP($B691, BTS!$E$2:$F$60, 2, FALSE), Transpose_Avg_cred_youth!$O$1:$AA$52, 4,FALSE )</f>
        <v>5.6693306693306689E-2</v>
      </c>
      <c r="G691" s="29">
        <f>VLOOKUP(VLOOKUP($B691, BTS!$E$2:$F$60, 2, FALSE), Transpose_Avg_cred_youth!$O$1:$AA$52, 5,FALSE )</f>
        <v>0.12514589169000934</v>
      </c>
      <c r="H691" s="29">
        <f>VLOOKUP(VLOOKUP($B691, BTS!$E$2:$F$60, 2, FALSE), Transpose_Avg_cred_youth!$O$1:$AA$52, 6,FALSE )</f>
        <v>0.20886130136986303</v>
      </c>
      <c r="I691" s="29">
        <f>VLOOKUP(VLOOKUP($B691, BTS!$E$2:$F$60, 2, FALSE), Transpose_Avg_cred_youth!$O$1:$AA$52, 7,FALSE )</f>
        <v>9.4155844155844159E-2</v>
      </c>
      <c r="J691" s="29">
        <f>VLOOKUP(VLOOKUP($B691, BTS!$E$2:$F$60, 2, FALSE), Transpose_Avg_cred_youth!$O$1:$AA$52, 8,FALSE )</f>
        <v>5.735930735930736E-2</v>
      </c>
      <c r="K691" s="29">
        <f>VLOOKUP(VLOOKUP($B691, BTS!$E$2:$F$60, 2, FALSE), Transpose_Avg_cred_youth!$O$1:$AA$52, 9,FALSE )</f>
        <v>8.3333333333333343E-2</v>
      </c>
      <c r="L691" s="29">
        <f>VLOOKUP(VLOOKUP($B691, BTS!$E$2:$F$60, 2, FALSE), Transpose_Avg_cred_youth!$O$1:$AA$52, 10,FALSE )</f>
        <v>0.50378787878787878</v>
      </c>
      <c r="M691" s="29">
        <f>VLOOKUP(VLOOKUP($B691, BTS!$E$2:$F$60, 2, FALSE), Transpose_Avg_cred_youth!$O$1:$AA$52, 11,FALSE )</f>
        <v>3.3333333333333333E-2</v>
      </c>
      <c r="N691" s="29">
        <f>VLOOKUP(VLOOKUP($B691, BTS!$E$2:$F$60, 2, FALSE), Transpose_Avg_cred_youth!$O$1:$AA$52, 12,FALSE )</f>
        <v>0.14686147186147186</v>
      </c>
      <c r="O691" s="111">
        <f>VLOOKUP(VLOOKUP($B691, BTS!$E$2:$F$60, 2, FALSE), Transpose_Avg_cred_youth!$O$1:$AA$52, 13,FALSE )</f>
        <v>0.28415032679738561</v>
      </c>
    </row>
    <row r="692" spans="1:15" ht="15.75" hidden="1" outlineLevel="1" thickBot="1" x14ac:dyDescent="0.3">
      <c r="A692" s="27"/>
      <c r="B692" s="31" t="s">
        <v>146</v>
      </c>
      <c r="C692" s="28">
        <f>VLOOKUP(VLOOKUP($B692,VName,2,FALSE), Regression_cred_youth!$U$7:$AC$57, 2,FALSE)</f>
        <v>-9.0899999999999995E-2</v>
      </c>
      <c r="D692" s="29">
        <f>VLOOKUP(VLOOKUP($B692, BTS!$E$2:$F$60, 2, FALSE), Transpose_Avg_cred_youth!$O$1:$AA$52, 2,FALSE )</f>
        <v>0.80474856229366876</v>
      </c>
      <c r="E692" s="29">
        <f>VLOOKUP(VLOOKUP($B692, BTS!$E$2:$F$60, 2, FALSE), Transpose_Avg_cred_youth!$O$1:$AA$52, 3,FALSE )</f>
        <v>0.77189344780859792</v>
      </c>
      <c r="F692" s="29">
        <f>VLOOKUP(VLOOKUP($B692, BTS!$E$2:$F$60, 2, FALSE), Transpose_Avg_cred_youth!$O$1:$AA$52, 4,FALSE )</f>
        <v>0.85998798498798501</v>
      </c>
      <c r="G692" s="29">
        <f>VLOOKUP(VLOOKUP($B692, BTS!$E$2:$F$60, 2, FALSE), Transpose_Avg_cred_youth!$O$1:$AA$52, 5,FALSE )</f>
        <v>0.93204365079365081</v>
      </c>
      <c r="H692" s="29">
        <f>VLOOKUP(VLOOKUP($B692, BTS!$E$2:$F$60, 2, FALSE), Transpose_Avg_cred_youth!$O$1:$AA$52, 6,FALSE )</f>
        <v>0.6274400684931507</v>
      </c>
      <c r="I692" s="29">
        <f>VLOOKUP(VLOOKUP($B692, BTS!$E$2:$F$60, 2, FALSE), Transpose_Avg_cred_youth!$O$1:$AA$52, 7,FALSE )</f>
        <v>0.76623376623376627</v>
      </c>
      <c r="J692" s="29">
        <f>VLOOKUP(VLOOKUP($B692, BTS!$E$2:$F$60, 2, FALSE), Transpose_Avg_cred_youth!$O$1:$AA$52, 8,FALSE )</f>
        <v>0.90476190476190477</v>
      </c>
      <c r="K692" s="29">
        <f>VLOOKUP(VLOOKUP($B692, BTS!$E$2:$F$60, 2, FALSE), Transpose_Avg_cred_youth!$O$1:$AA$52, 9,FALSE )</f>
        <v>0.8</v>
      </c>
      <c r="L692" s="29">
        <f>VLOOKUP(VLOOKUP($B692, BTS!$E$2:$F$60, 2, FALSE), Transpose_Avg_cred_youth!$O$1:$AA$52, 10,FALSE )</f>
        <v>0.59848484848484851</v>
      </c>
      <c r="M692" s="29">
        <f>VLOOKUP(VLOOKUP($B692, BTS!$E$2:$F$60, 2, FALSE), Transpose_Avg_cred_youth!$O$1:$AA$52, 11,FALSE )</f>
        <v>0.3</v>
      </c>
      <c r="N692" s="29">
        <f>VLOOKUP(VLOOKUP($B692, BTS!$E$2:$F$60, 2, FALSE), Transpose_Avg_cred_youth!$O$1:$AA$52, 12,FALSE )</f>
        <v>0.92132034632034632</v>
      </c>
      <c r="O692" s="111">
        <f>VLOOKUP(VLOOKUP($B692, BTS!$E$2:$F$60, 2, FALSE), Transpose_Avg_cred_youth!$O$1:$AA$52, 13,FALSE )</f>
        <v>0.96486928104575165</v>
      </c>
    </row>
    <row r="693" spans="1:15" ht="15.75" hidden="1" outlineLevel="1" thickBot="1" x14ac:dyDescent="0.3">
      <c r="A693" s="27"/>
      <c r="B693" s="31" t="s">
        <v>147</v>
      </c>
      <c r="C693" s="28">
        <f>VLOOKUP(VLOOKUP($B693,VName,2,FALSE), Regression_cred_youth!$U$7:$AC$57, 2,FALSE)</f>
        <v>-0.51500000000000001</v>
      </c>
      <c r="D693" s="29">
        <f>VLOOKUP(VLOOKUP($B693, BTS!$E$2:$F$60, 2, FALSE), Transpose_Avg_cred_youth!$O$1:$AA$52, 2,FALSE )</f>
        <v>2.6984867389460064E-2</v>
      </c>
      <c r="E693" s="29">
        <f>VLOOKUP(VLOOKUP($B693, BTS!$E$2:$F$60, 2, FALSE), Transpose_Avg_cred_youth!$O$1:$AA$52, 3,FALSE )</f>
        <v>2.3703764261318219E-2</v>
      </c>
      <c r="F693" s="29">
        <f>VLOOKUP(VLOOKUP($B693, BTS!$E$2:$F$60, 2, FALSE), Transpose_Avg_cred_youth!$O$1:$AA$52, 4,FALSE )</f>
        <v>1.1363636363636364E-2</v>
      </c>
      <c r="G693" s="29">
        <f>VLOOKUP(VLOOKUP($B693, BTS!$E$2:$F$60, 2, FALSE), Transpose_Avg_cred_youth!$O$1:$AA$52, 5,FALSE )</f>
        <v>1.5625E-2</v>
      </c>
      <c r="H693" s="29">
        <f>VLOOKUP(VLOOKUP($B693, BTS!$E$2:$F$60, 2, FALSE), Transpose_Avg_cred_youth!$O$1:$AA$52, 6,FALSE )</f>
        <v>8.3333333333333332E-3</v>
      </c>
      <c r="I693" s="29">
        <f>VLOOKUP(VLOOKUP($B693, BTS!$E$2:$F$60, 2, FALSE), Transpose_Avg_cred_youth!$O$1:$AA$52, 7,FALSE )</f>
        <v>0</v>
      </c>
      <c r="J693" s="29">
        <f>VLOOKUP(VLOOKUP($B693, BTS!$E$2:$F$60, 2, FALSE), Transpose_Avg_cred_youth!$O$1:$AA$52, 8,FALSE )</f>
        <v>3.1135531135531136E-2</v>
      </c>
      <c r="K693" s="29">
        <f>VLOOKUP(VLOOKUP($B693, BTS!$E$2:$F$60, 2, FALSE), Transpose_Avg_cred_youth!$O$1:$AA$52, 9,FALSE )</f>
        <v>8.3333333333333329E-2</v>
      </c>
      <c r="L693" s="29">
        <f>VLOOKUP(VLOOKUP($B693, BTS!$E$2:$F$60, 2, FALSE), Transpose_Avg_cred_youth!$O$1:$AA$52, 10,FALSE )</f>
        <v>4.5454545454545456E-2</v>
      </c>
      <c r="M693" s="29">
        <f>VLOOKUP(VLOOKUP($B693, BTS!$E$2:$F$60, 2, FALSE), Transpose_Avg_cred_youth!$O$1:$AA$52, 11,FALSE )</f>
        <v>0</v>
      </c>
      <c r="N693" s="29">
        <f>VLOOKUP(VLOOKUP($B693, BTS!$E$2:$F$60, 2, FALSE), Transpose_Avg_cred_youth!$O$1:$AA$52, 12,FALSE )</f>
        <v>1.0135135135135136E-2</v>
      </c>
      <c r="O693" s="111">
        <f>VLOOKUP(VLOOKUP($B693, BTS!$E$2:$F$60, 2, FALSE), Transpose_Avg_cred_youth!$O$1:$AA$52, 13,FALSE )</f>
        <v>6.6666666666666666E-2</v>
      </c>
    </row>
    <row r="694" spans="1:15" ht="15.75" hidden="1" outlineLevel="1" thickBot="1" x14ac:dyDescent="0.3">
      <c r="A694" s="27"/>
      <c r="B694" s="31" t="s">
        <v>148</v>
      </c>
      <c r="C694" s="28">
        <f>VLOOKUP(VLOOKUP($B694,VName,2,FALSE), Regression_cred_youth!$U$7:$AC$57, 2,FALSE)</f>
        <v>0.159</v>
      </c>
      <c r="D694" s="29">
        <f>VLOOKUP(VLOOKUP($B694, BTS!$E$2:$F$60, 2, FALSE), Transpose_Avg_cred_youth!$O$1:$AA$52, 2,FALSE )</f>
        <v>3.6207365321635418E-2</v>
      </c>
      <c r="E694" s="29">
        <f>VLOOKUP(VLOOKUP($B694, BTS!$E$2:$F$60, 2, FALSE), Transpose_Avg_cred_youth!$O$1:$AA$52, 3,FALSE )</f>
        <v>8.6389444594057369E-2</v>
      </c>
      <c r="F694" s="29">
        <f>VLOOKUP(VLOOKUP($B694, BTS!$E$2:$F$60, 2, FALSE), Transpose_Avg_cred_youth!$O$1:$AA$52, 4,FALSE )</f>
        <v>1.4742014742014743E-2</v>
      </c>
      <c r="G694" s="29">
        <f>VLOOKUP(VLOOKUP($B694, BTS!$E$2:$F$60, 2, FALSE), Transpose_Avg_cred_youth!$O$1:$AA$52, 5,FALSE )</f>
        <v>0</v>
      </c>
      <c r="H694" s="29">
        <f>VLOOKUP(VLOOKUP($B694, BTS!$E$2:$F$60, 2, FALSE), Transpose_Avg_cred_youth!$O$1:$AA$52, 6,FALSE )</f>
        <v>5.0970319634703193E-2</v>
      </c>
      <c r="I694" s="29">
        <f>VLOOKUP(VLOOKUP($B694, BTS!$E$2:$F$60, 2, FALSE), Transpose_Avg_cred_youth!$O$1:$AA$52, 7,FALSE )</f>
        <v>4.5454545454545456E-2</v>
      </c>
      <c r="J694" s="29">
        <f>VLOOKUP(VLOOKUP($B694, BTS!$E$2:$F$60, 2, FALSE), Transpose_Avg_cred_youth!$O$1:$AA$52, 8,FALSE )</f>
        <v>0</v>
      </c>
      <c r="K694" s="29">
        <f>VLOOKUP(VLOOKUP($B694, BTS!$E$2:$F$60, 2, FALSE), Transpose_Avg_cred_youth!$O$1:$AA$52, 9,FALSE )</f>
        <v>6.6666666666666666E-2</v>
      </c>
      <c r="L694" s="29">
        <f>VLOOKUP(VLOOKUP($B694, BTS!$E$2:$F$60, 2, FALSE), Transpose_Avg_cred_youth!$O$1:$AA$52, 10,FALSE )</f>
        <v>6.6287878787878785E-2</v>
      </c>
      <c r="M694" s="29">
        <f>VLOOKUP(VLOOKUP($B694, BTS!$E$2:$F$60, 2, FALSE), Transpose_Avg_cred_youth!$O$1:$AA$52, 11,FALSE )</f>
        <v>9.9999999999999992E-2</v>
      </c>
      <c r="N694" s="29">
        <f>VLOOKUP(VLOOKUP($B694, BTS!$E$2:$F$60, 2, FALSE), Transpose_Avg_cred_youth!$O$1:$AA$52, 12,FALSE )</f>
        <v>0</v>
      </c>
      <c r="O694" s="111">
        <f>VLOOKUP(VLOOKUP($B694, BTS!$E$2:$F$60, 2, FALSE), Transpose_Avg_cred_youth!$O$1:$AA$52, 13,FALSE )</f>
        <v>6.6666666666666666E-2</v>
      </c>
    </row>
    <row r="695" spans="1:15" ht="15.75" hidden="1" outlineLevel="1" thickBot="1" x14ac:dyDescent="0.3">
      <c r="A695" s="27"/>
      <c r="B695" s="30" t="s">
        <v>196</v>
      </c>
      <c r="C695" s="28">
        <f>VLOOKUP(VLOOKUP($B695,VName,2,FALSE), Regression_cred_youth!$U$7:$AC$57, 2,FALSE)</f>
        <v>-0.11899999999999999</v>
      </c>
      <c r="D695" s="29">
        <f>VLOOKUP(VLOOKUP($B695, BTS!$E$2:$F$60, 2, FALSE), Transpose_Avg_cred_youth!$O$1:$AA$52, 2,FALSE )</f>
        <v>2.5252525252525255E-3</v>
      </c>
      <c r="E695" s="29">
        <f>VLOOKUP(VLOOKUP($B695, BTS!$E$2:$F$60, 2, FALSE), Transpose_Avg_cred_youth!$O$1:$AA$52, 3,FALSE )</f>
        <v>1.2340127897681855E-2</v>
      </c>
      <c r="F695" s="29">
        <f>VLOOKUP(VLOOKUP($B695, BTS!$E$2:$F$60, 2, FALSE), Transpose_Avg_cred_youth!$O$1:$AA$52, 4,FALSE )</f>
        <v>1.7145860895860898E-2</v>
      </c>
      <c r="G695" s="29">
        <f>VLOOKUP(VLOOKUP($B695, BTS!$E$2:$F$60, 2, FALSE), Transpose_Avg_cred_youth!$O$1:$AA$52, 5,FALSE )</f>
        <v>0</v>
      </c>
      <c r="H695" s="29">
        <f>VLOOKUP(VLOOKUP($B695, BTS!$E$2:$F$60, 2, FALSE), Transpose_Avg_cred_youth!$O$1:$AA$52, 6,FALSE )</f>
        <v>1.9049657534246575E-2</v>
      </c>
      <c r="I695" s="29">
        <f>VLOOKUP(VLOOKUP($B695, BTS!$E$2:$F$60, 2, FALSE), Transpose_Avg_cred_youth!$O$1:$AA$52, 7,FALSE )</f>
        <v>5.844155844155844E-2</v>
      </c>
      <c r="J695" s="29">
        <f>VLOOKUP(VLOOKUP($B695, BTS!$E$2:$F$60, 2, FALSE), Transpose_Avg_cred_youth!$O$1:$AA$52, 8,FALSE )</f>
        <v>1.9230769230769232E-2</v>
      </c>
      <c r="K695" s="29">
        <f>VLOOKUP(VLOOKUP($B695, BTS!$E$2:$F$60, 2, FALSE), Transpose_Avg_cred_youth!$O$1:$AA$52, 9,FALSE )</f>
        <v>1.6666666666666666E-2</v>
      </c>
      <c r="L695" s="29">
        <f>VLOOKUP(VLOOKUP($B695, BTS!$E$2:$F$60, 2, FALSE), Transpose_Avg_cred_youth!$O$1:$AA$52, 10,FALSE )</f>
        <v>0</v>
      </c>
      <c r="M695" s="29">
        <f>VLOOKUP(VLOOKUP($B695, BTS!$E$2:$F$60, 2, FALSE), Transpose_Avg_cred_youth!$O$1:$AA$52, 11,FALSE )</f>
        <v>0</v>
      </c>
      <c r="N695" s="29">
        <f>VLOOKUP(VLOOKUP($B695, BTS!$E$2:$F$60, 2, FALSE), Transpose_Avg_cred_youth!$O$1:$AA$52, 12,FALSE )</f>
        <v>0</v>
      </c>
      <c r="O695" s="111">
        <f>VLOOKUP(VLOOKUP($B695, BTS!$E$2:$F$60, 2, FALSE), Transpose_Avg_cred_youth!$O$1:$AA$52, 13,FALSE )</f>
        <v>1.6666666666666666E-2</v>
      </c>
    </row>
    <row r="696" spans="1:15" ht="15.75" hidden="1" outlineLevel="1" thickBot="1" x14ac:dyDescent="0.3">
      <c r="A696" s="27"/>
      <c r="B696" s="32" t="s">
        <v>150</v>
      </c>
      <c r="C696" s="28">
        <f>VLOOKUP(VLOOKUP($B696,VName,2,FALSE), Regression_cred_youth!$U$7:$AC$57, 2,FALSE)</f>
        <v>-0.92200000000000004</v>
      </c>
      <c r="D696" s="29">
        <f>VLOOKUP(VLOOKUP($B696, BTS!$E$2:$F$60, 2, FALSE), Transpose_Avg_cred_youth!$O$1:$AA$52, 2,FALSE )</f>
        <v>8.6220000000000081E-3</v>
      </c>
      <c r="E696" s="29">
        <f>VLOOKUP(VLOOKUP($B696, BTS!$E$2:$F$60, 2, FALSE), Transpose_Avg_cred_youth!$O$1:$AA$52, 3,FALSE )</f>
        <v>4.1754999999999987E-3</v>
      </c>
      <c r="F696" s="29">
        <f>VLOOKUP(VLOOKUP($B696, BTS!$E$2:$F$60, 2, FALSE), Transpose_Avg_cred_youth!$O$1:$AA$52, 4,FALSE )</f>
        <v>6.9505000000000027E-3</v>
      </c>
      <c r="G696" s="29">
        <f>VLOOKUP(VLOOKUP($B696, BTS!$E$2:$F$60, 2, FALSE), Transpose_Avg_cred_youth!$O$1:$AA$52, 5,FALSE )</f>
        <v>1.3741250000000002E-2</v>
      </c>
      <c r="H696" s="29">
        <f>VLOOKUP(VLOOKUP($B696, BTS!$E$2:$F$60, 2, FALSE), Transpose_Avg_cred_youth!$O$1:$AA$52, 6,FALSE )</f>
        <v>5.4307499999999955E-3</v>
      </c>
      <c r="I696" s="29">
        <f>VLOOKUP(VLOOKUP($B696, BTS!$E$2:$F$60, 2, FALSE), Transpose_Avg_cred_youth!$O$1:$AA$52, 7,FALSE )</f>
        <v>1.2081999999999999E-2</v>
      </c>
      <c r="J696" s="29">
        <f>VLOOKUP(VLOOKUP($B696, BTS!$E$2:$F$60, 2, FALSE), Transpose_Avg_cred_youth!$O$1:$AA$52, 8,FALSE )</f>
        <v>1.2648999999999999E-2</v>
      </c>
      <c r="K696" s="29">
        <f>VLOOKUP(VLOOKUP($B696, BTS!$E$2:$F$60, 2, FALSE), Transpose_Avg_cred_youth!$O$1:$AA$52, 9,FALSE )</f>
        <v>9.8302500000000004E-3</v>
      </c>
      <c r="L696" s="29">
        <f>VLOOKUP(VLOOKUP($B696, BTS!$E$2:$F$60, 2, FALSE), Transpose_Avg_cred_youth!$O$1:$AA$52, 10,FALSE )</f>
        <v>9.8897499999999992E-3</v>
      </c>
      <c r="M696" s="29">
        <f>VLOOKUP(VLOOKUP($B696, BTS!$E$2:$F$60, 2, FALSE), Transpose_Avg_cred_youth!$O$1:$AA$52, 11,FALSE )</f>
        <v>5.1269999999999996E-3</v>
      </c>
      <c r="N696" s="29">
        <f>VLOOKUP(VLOOKUP($B696, BTS!$E$2:$F$60, 2, FALSE), Transpose_Avg_cred_youth!$O$1:$AA$52, 12,FALSE )</f>
        <v>1.36925E-2</v>
      </c>
      <c r="O696" s="111">
        <f>VLOOKUP(VLOOKUP($B696, BTS!$E$2:$F$60, 2, FALSE), Transpose_Avg_cred_youth!$O$1:$AA$52, 13,FALSE )</f>
        <v>1.1392500000000001E-3</v>
      </c>
    </row>
    <row r="697" spans="1:15" ht="15.75" hidden="1" outlineLevel="1" thickBot="1" x14ac:dyDescent="0.3">
      <c r="A697" s="27"/>
      <c r="B697" s="30" t="s">
        <v>151</v>
      </c>
      <c r="C697" s="28">
        <f>VLOOKUP(VLOOKUP($B697,VName,2,FALSE), Regression_cred_youth!$U$7:$AC$57, 2,FALSE)</f>
        <v>26.5</v>
      </c>
      <c r="D697" s="29">
        <f>VLOOKUP(VLOOKUP($B697, BTS!$E$2:$F$60, 2, FALSE), Transpose_Avg_cred_youth!$O$1:$AA$52, 2,FALSE )</f>
        <v>6.0266749999999987E-2</v>
      </c>
      <c r="E697" s="29">
        <f>VLOOKUP(VLOOKUP($B697, BTS!$E$2:$F$60, 2, FALSE), Transpose_Avg_cred_youth!$O$1:$AA$52, 3,FALSE )</f>
        <v>3.7315749999999988E-2</v>
      </c>
      <c r="F697" s="29">
        <f>VLOOKUP(VLOOKUP($B697, BTS!$E$2:$F$60, 2, FALSE), Transpose_Avg_cred_youth!$O$1:$AA$52, 4,FALSE )</f>
        <v>4.7725999999999977E-2</v>
      </c>
      <c r="G697" s="29">
        <f>VLOOKUP(VLOOKUP($B697, BTS!$E$2:$F$60, 2, FALSE), Transpose_Avg_cred_youth!$O$1:$AA$52, 5,FALSE )</f>
        <v>4.086525000000002E-2</v>
      </c>
      <c r="H697" s="29">
        <f>VLOOKUP(VLOOKUP($B697, BTS!$E$2:$F$60, 2, FALSE), Transpose_Avg_cred_youth!$O$1:$AA$52, 6,FALSE )</f>
        <v>5.8230500000000032E-2</v>
      </c>
      <c r="I697" s="29">
        <f>VLOOKUP(VLOOKUP($B697, BTS!$E$2:$F$60, 2, FALSE), Transpose_Avg_cred_youth!$O$1:$AA$52, 7,FALSE )</f>
        <v>4.2987249999999998E-2</v>
      </c>
      <c r="J697" s="29">
        <f>VLOOKUP(VLOOKUP($B697, BTS!$E$2:$F$60, 2, FALSE), Transpose_Avg_cred_youth!$O$1:$AA$52, 8,FALSE )</f>
        <v>4.8167000000000008E-2</v>
      </c>
      <c r="K697" s="29">
        <f>VLOOKUP(VLOOKUP($B697, BTS!$E$2:$F$60, 2, FALSE), Transpose_Avg_cred_youth!$O$1:$AA$52, 9,FALSE )</f>
        <v>5.3886999999999997E-2</v>
      </c>
      <c r="L697" s="29">
        <f>VLOOKUP(VLOOKUP($B697, BTS!$E$2:$F$60, 2, FALSE), Transpose_Avg_cred_youth!$O$1:$AA$52, 10,FALSE )</f>
        <v>3.8873250000000005E-2</v>
      </c>
      <c r="M697" s="29">
        <f>VLOOKUP(VLOOKUP($B697, BTS!$E$2:$F$60, 2, FALSE), Transpose_Avg_cred_youth!$O$1:$AA$52, 11,FALSE )</f>
        <v>5.0083333333333334E-2</v>
      </c>
      <c r="N697" s="29">
        <f>VLOOKUP(VLOOKUP($B697, BTS!$E$2:$F$60, 2, FALSE), Transpose_Avg_cred_youth!$O$1:$AA$52, 12,FALSE )</f>
        <v>5.2355749999999979E-2</v>
      </c>
      <c r="O697" s="111">
        <f>VLOOKUP(VLOOKUP($B697, BTS!$E$2:$F$60, 2, FALSE), Transpose_Avg_cred_youth!$O$1:$AA$52, 13,FALSE )</f>
        <v>5.1576250000000004E-2</v>
      </c>
    </row>
    <row r="698" spans="1:15" ht="15.75" hidden="1" outlineLevel="1" thickBot="1" x14ac:dyDescent="0.3">
      <c r="A698" s="27"/>
      <c r="B698" s="30" t="s">
        <v>152</v>
      </c>
      <c r="C698" s="28">
        <f>VLOOKUP(VLOOKUP($B698,VName,2,FALSE), Regression_cred_youth!$U$7:$AC$57, 2,FALSE)</f>
        <v>10.61</v>
      </c>
      <c r="D698" s="29">
        <f>VLOOKUP(VLOOKUP($B698, BTS!$E$2:$F$60, 2, FALSE), Transpose_Avg_cred_youth!$O$1:$AA$52, 2,FALSE )</f>
        <v>0.14029049999999998</v>
      </c>
      <c r="E698" s="29">
        <f>VLOOKUP(VLOOKUP($B698, BTS!$E$2:$F$60, 2, FALSE), Transpose_Avg_cred_youth!$O$1:$AA$52, 3,FALSE )</f>
        <v>0.3445315000000001</v>
      </c>
      <c r="F698" s="29">
        <f>VLOOKUP(VLOOKUP($B698, BTS!$E$2:$F$60, 2, FALSE), Transpose_Avg_cred_youth!$O$1:$AA$52, 4,FALSE )</f>
        <v>0.24089599999999989</v>
      </c>
      <c r="G698" s="29">
        <f>VLOOKUP(VLOOKUP($B698, BTS!$E$2:$F$60, 2, FALSE), Transpose_Avg_cred_youth!$O$1:$AA$52, 5,FALSE )</f>
        <v>0.25471350000000004</v>
      </c>
      <c r="H698" s="29">
        <f>VLOOKUP(VLOOKUP($B698, BTS!$E$2:$F$60, 2, FALSE), Transpose_Avg_cred_youth!$O$1:$AA$52, 6,FALSE )</f>
        <v>8.7683749999999963E-2</v>
      </c>
      <c r="I698" s="29">
        <f>VLOOKUP(VLOOKUP($B698, BTS!$E$2:$F$60, 2, FALSE), Transpose_Avg_cred_youth!$O$1:$AA$52, 7,FALSE )</f>
        <v>0.16888424999999999</v>
      </c>
      <c r="J698" s="29">
        <f>VLOOKUP(VLOOKUP($B698, BTS!$E$2:$F$60, 2, FALSE), Transpose_Avg_cred_youth!$O$1:$AA$52, 8,FALSE )</f>
        <v>0.14696275</v>
      </c>
      <c r="K698" s="29">
        <f>VLOOKUP(VLOOKUP($B698, BTS!$E$2:$F$60, 2, FALSE), Transpose_Avg_cred_youth!$O$1:$AA$52, 9,FALSE )</f>
        <v>0.1537695</v>
      </c>
      <c r="L698" s="29">
        <f>VLOOKUP(VLOOKUP($B698, BTS!$E$2:$F$60, 2, FALSE), Transpose_Avg_cred_youth!$O$1:$AA$52, 10,FALSE )</f>
        <v>0.29455900000000002</v>
      </c>
      <c r="M698" s="29">
        <f>VLOOKUP(VLOOKUP($B698, BTS!$E$2:$F$60, 2, FALSE), Transpose_Avg_cred_youth!$O$1:$AA$52, 11,FALSE )</f>
        <v>0.17323033333333335</v>
      </c>
      <c r="N698" s="29">
        <f>VLOOKUP(VLOOKUP($B698, BTS!$E$2:$F$60, 2, FALSE), Transpose_Avg_cred_youth!$O$1:$AA$52, 12,FALSE )</f>
        <v>0.20817250000000004</v>
      </c>
      <c r="O698" s="111">
        <f>VLOOKUP(VLOOKUP($B698, BTS!$E$2:$F$60, 2, FALSE), Transpose_Avg_cred_youth!$O$1:$AA$52, 13,FALSE )</f>
        <v>8.9435250000000022E-2</v>
      </c>
    </row>
    <row r="699" spans="1:15" ht="15.75" hidden="1" outlineLevel="1" thickBot="1" x14ac:dyDescent="0.3">
      <c r="A699" s="27"/>
      <c r="B699" s="30" t="s">
        <v>153</v>
      </c>
      <c r="C699" s="28">
        <f>VLOOKUP(VLOOKUP($B699,VName,2,FALSE), Regression_cred_youth!$U$7:$AC$57, 2,FALSE)</f>
        <v>22.61</v>
      </c>
      <c r="D699" s="29">
        <f>VLOOKUP(VLOOKUP($B699, BTS!$E$2:$F$60, 2, FALSE), Transpose_Avg_cred_youth!$O$1:$AA$52, 2,FALSE )</f>
        <v>8.5197500000000013E-3</v>
      </c>
      <c r="E699" s="29">
        <f>VLOOKUP(VLOOKUP($B699, BTS!$E$2:$F$60, 2, FALSE), Transpose_Avg_cred_youth!$O$1:$AA$52, 3,FALSE )</f>
        <v>7.9155000000000007E-3</v>
      </c>
      <c r="F699" s="29">
        <f>VLOOKUP(VLOOKUP($B699, BTS!$E$2:$F$60, 2, FALSE), Transpose_Avg_cred_youth!$O$1:$AA$52, 4,FALSE )</f>
        <v>1.1279500000000005E-2</v>
      </c>
      <c r="G699" s="29">
        <f>VLOOKUP(VLOOKUP($B699, BTS!$E$2:$F$60, 2, FALSE), Transpose_Avg_cred_youth!$O$1:$AA$52, 5,FALSE )</f>
        <v>8.4819999999999982E-3</v>
      </c>
      <c r="H699" s="29">
        <f>VLOOKUP(VLOOKUP($B699, BTS!$E$2:$F$60, 2, FALSE), Transpose_Avg_cred_youth!$O$1:$AA$52, 6,FALSE )</f>
        <v>8.863750000000007E-3</v>
      </c>
      <c r="I699" s="29">
        <f>VLOOKUP(VLOOKUP($B699, BTS!$E$2:$F$60, 2, FALSE), Transpose_Avg_cred_youth!$O$1:$AA$52, 7,FALSE )</f>
        <v>8.5407499999999997E-3</v>
      </c>
      <c r="J699" s="29">
        <f>VLOOKUP(VLOOKUP($B699, BTS!$E$2:$F$60, 2, FALSE), Transpose_Avg_cred_youth!$O$1:$AA$52, 8,FALSE )</f>
        <v>9.6229999999999996E-3</v>
      </c>
      <c r="K699" s="29">
        <f>VLOOKUP(VLOOKUP($B699, BTS!$E$2:$F$60, 2, FALSE), Transpose_Avg_cred_youth!$O$1:$AA$52, 9,FALSE )</f>
        <v>1.1029250000000001E-2</v>
      </c>
      <c r="L699" s="29">
        <f>VLOOKUP(VLOOKUP($B699, BTS!$E$2:$F$60, 2, FALSE), Transpose_Avg_cred_youth!$O$1:$AA$52, 10,FALSE )</f>
        <v>6.5762499999999996E-3</v>
      </c>
      <c r="M699" s="29">
        <f>VLOOKUP(VLOOKUP($B699, BTS!$E$2:$F$60, 2, FALSE), Transpose_Avg_cred_youth!$O$1:$AA$52, 11,FALSE )</f>
        <v>5.5446666666666665E-3</v>
      </c>
      <c r="N699" s="29">
        <f>VLOOKUP(VLOOKUP($B699, BTS!$E$2:$F$60, 2, FALSE), Transpose_Avg_cred_youth!$O$1:$AA$52, 12,FALSE )</f>
        <v>1.0127249999999997E-2</v>
      </c>
      <c r="O699" s="111">
        <f>VLOOKUP(VLOOKUP($B699, BTS!$E$2:$F$60, 2, FALSE), Transpose_Avg_cred_youth!$O$1:$AA$52, 13,FALSE )</f>
        <v>1.4683750000000002E-2</v>
      </c>
    </row>
    <row r="700" spans="1:15" ht="15.75" hidden="1" outlineLevel="1" thickBot="1" x14ac:dyDescent="0.3">
      <c r="A700" s="27"/>
      <c r="B700" s="30" t="s">
        <v>154</v>
      </c>
      <c r="C700" s="28">
        <f>VLOOKUP(VLOOKUP($B700,VName,2,FALSE), Regression_cred_youth!$U$7:$AC$57, 2,FALSE)</f>
        <v>25.53</v>
      </c>
      <c r="D700" s="29">
        <f>VLOOKUP(VLOOKUP($B700, BTS!$E$2:$F$60, 2, FALSE), Transpose_Avg_cred_youth!$O$1:$AA$52, 2,FALSE )</f>
        <v>3.3658250000000015E-2</v>
      </c>
      <c r="E700" s="29">
        <f>VLOOKUP(VLOOKUP($B700, BTS!$E$2:$F$60, 2, FALSE), Transpose_Avg_cred_youth!$O$1:$AA$52, 3,FALSE )</f>
        <v>2.9975000000000002E-2</v>
      </c>
      <c r="F700" s="29">
        <f>VLOOKUP(VLOOKUP($B700, BTS!$E$2:$F$60, 2, FALSE), Transpose_Avg_cred_youth!$O$1:$AA$52, 4,FALSE )</f>
        <v>4.3834250000000005E-2</v>
      </c>
      <c r="G700" s="29">
        <f>VLOOKUP(VLOOKUP($B700, BTS!$E$2:$F$60, 2, FALSE), Transpose_Avg_cred_youth!$O$1:$AA$52, 5,FALSE )</f>
        <v>3.2299750000000002E-2</v>
      </c>
      <c r="H700" s="29">
        <f>VLOOKUP(VLOOKUP($B700, BTS!$E$2:$F$60, 2, FALSE), Transpose_Avg_cred_youth!$O$1:$AA$52, 6,FALSE )</f>
        <v>6.6449749999999974E-2</v>
      </c>
      <c r="I700" s="29">
        <f>VLOOKUP(VLOOKUP($B700, BTS!$E$2:$F$60, 2, FALSE), Transpose_Avg_cred_youth!$O$1:$AA$52, 7,FALSE )</f>
        <v>3.7172500000000004E-2</v>
      </c>
      <c r="J700" s="29">
        <f>VLOOKUP(VLOOKUP($B700, BTS!$E$2:$F$60, 2, FALSE), Transpose_Avg_cred_youth!$O$1:$AA$52, 8,FALSE )</f>
        <v>3.6638749999999998E-2</v>
      </c>
      <c r="K700" s="29">
        <f>VLOOKUP(VLOOKUP($B700, BTS!$E$2:$F$60, 2, FALSE), Transpose_Avg_cred_youth!$O$1:$AA$52, 9,FALSE )</f>
        <v>3.3604000000000002E-2</v>
      </c>
      <c r="L700" s="29">
        <f>VLOOKUP(VLOOKUP($B700, BTS!$E$2:$F$60, 2, FALSE), Transpose_Avg_cred_youth!$O$1:$AA$52, 10,FALSE )</f>
        <v>2.6475999999999996E-2</v>
      </c>
      <c r="M700" s="29">
        <f>VLOOKUP(VLOOKUP($B700, BTS!$E$2:$F$60, 2, FALSE), Transpose_Avg_cred_youth!$O$1:$AA$52, 11,FALSE )</f>
        <v>4.095066666666667E-2</v>
      </c>
      <c r="N700" s="29">
        <f>VLOOKUP(VLOOKUP($B700, BTS!$E$2:$F$60, 2, FALSE), Transpose_Avg_cred_youth!$O$1:$AA$52, 12,FALSE )</f>
        <v>3.1956000000000005E-2</v>
      </c>
      <c r="O700" s="111">
        <f>VLOOKUP(VLOOKUP($B700, BTS!$E$2:$F$60, 2, FALSE), Transpose_Avg_cred_youth!$O$1:$AA$52, 13,FALSE )</f>
        <v>6.1416999999999999E-2</v>
      </c>
    </row>
    <row r="701" spans="1:15" ht="15.75" hidden="1" outlineLevel="1" thickBot="1" x14ac:dyDescent="0.3">
      <c r="A701" s="27"/>
      <c r="B701" s="30" t="s">
        <v>155</v>
      </c>
      <c r="C701" s="28">
        <f>VLOOKUP(VLOOKUP($B701,VName,2,FALSE), Regression_cred_youth!$U$7:$AC$57, 2,FALSE)</f>
        <v>8.5050000000000008</v>
      </c>
      <c r="D701" s="29">
        <f>VLOOKUP(VLOOKUP($B701, BTS!$E$2:$F$60, 2, FALSE), Transpose_Avg_cred_youth!$O$1:$AA$52, 2,FALSE )</f>
        <v>8.8537999999999978E-2</v>
      </c>
      <c r="E701" s="29">
        <f>VLOOKUP(VLOOKUP($B701, BTS!$E$2:$F$60, 2, FALSE), Transpose_Avg_cred_youth!$O$1:$AA$52, 3,FALSE )</f>
        <v>8.1332249999999925E-2</v>
      </c>
      <c r="F701" s="29">
        <f>VLOOKUP(VLOOKUP($B701, BTS!$E$2:$F$60, 2, FALSE), Transpose_Avg_cred_youth!$O$1:$AA$52, 4,FALSE )</f>
        <v>8.3190999999999932E-2</v>
      </c>
      <c r="G701" s="29">
        <f>VLOOKUP(VLOOKUP($B701, BTS!$E$2:$F$60, 2, FALSE), Transpose_Avg_cred_youth!$O$1:$AA$52, 5,FALSE )</f>
        <v>6.222324999999998E-2</v>
      </c>
      <c r="H701" s="29">
        <f>VLOOKUP(VLOOKUP($B701, BTS!$E$2:$F$60, 2, FALSE), Transpose_Avg_cred_youth!$O$1:$AA$52, 6,FALSE )</f>
        <v>0.13081225000000002</v>
      </c>
      <c r="I701" s="29">
        <f>VLOOKUP(VLOOKUP($B701, BTS!$E$2:$F$60, 2, FALSE), Transpose_Avg_cred_youth!$O$1:$AA$52, 7,FALSE )</f>
        <v>7.4361499999999997E-2</v>
      </c>
      <c r="J701" s="29">
        <f>VLOOKUP(VLOOKUP($B701, BTS!$E$2:$F$60, 2, FALSE), Transpose_Avg_cred_youth!$O$1:$AA$52, 8,FALSE )</f>
        <v>5.7516999999999992E-2</v>
      </c>
      <c r="K701" s="29">
        <f>VLOOKUP(VLOOKUP($B701, BTS!$E$2:$F$60, 2, FALSE), Transpose_Avg_cred_youth!$O$1:$AA$52, 9,FALSE )</f>
        <v>7.6304750000000005E-2</v>
      </c>
      <c r="L701" s="29">
        <f>VLOOKUP(VLOOKUP($B701, BTS!$E$2:$F$60, 2, FALSE), Transpose_Avg_cred_youth!$O$1:$AA$52, 10,FALSE )</f>
        <v>8.7634749999999997E-2</v>
      </c>
      <c r="M701" s="29">
        <f>VLOOKUP(VLOOKUP($B701, BTS!$E$2:$F$60, 2, FALSE), Transpose_Avg_cred_youth!$O$1:$AA$52, 11,FALSE )</f>
        <v>7.7350666666666679E-2</v>
      </c>
      <c r="N701" s="29">
        <f>VLOOKUP(VLOOKUP($B701, BTS!$E$2:$F$60, 2, FALSE), Transpose_Avg_cred_youth!$O$1:$AA$52, 12,FALSE )</f>
        <v>9.9497500000000016E-2</v>
      </c>
      <c r="O701" s="111">
        <f>VLOOKUP(VLOOKUP($B701, BTS!$E$2:$F$60, 2, FALSE), Transpose_Avg_cred_youth!$O$1:$AA$52, 13,FALSE )</f>
        <v>0.17818549999999994</v>
      </c>
    </row>
    <row r="702" spans="1:15" ht="15.75" hidden="1" outlineLevel="1" thickBot="1" x14ac:dyDescent="0.3">
      <c r="A702" s="27"/>
      <c r="B702" s="30" t="s">
        <v>156</v>
      </c>
      <c r="C702" s="28">
        <f>VLOOKUP(VLOOKUP($B702,VName,2,FALSE), Regression_cred_youth!$U$7:$AC$57, 2,FALSE)</f>
        <v>7.2489999999999997</v>
      </c>
      <c r="D702" s="29">
        <f>VLOOKUP(VLOOKUP($B702, BTS!$E$2:$F$60, 2, FALSE), Transpose_Avg_cred_youth!$O$1:$AA$52, 2,FALSE )</f>
        <v>0.23938974999999993</v>
      </c>
      <c r="E702" s="29">
        <f>VLOOKUP(VLOOKUP($B702, BTS!$E$2:$F$60, 2, FALSE), Transpose_Avg_cred_youth!$O$1:$AA$52, 3,FALSE )</f>
        <v>0.19932699999999995</v>
      </c>
      <c r="F702" s="29">
        <f>VLOOKUP(VLOOKUP($B702, BTS!$E$2:$F$60, 2, FALSE), Transpose_Avg_cred_youth!$O$1:$AA$52, 4,FALSE )</f>
        <v>0.22577700000000003</v>
      </c>
      <c r="G702" s="29">
        <f>VLOOKUP(VLOOKUP($B702, BTS!$E$2:$F$60, 2, FALSE), Transpose_Avg_cred_youth!$O$1:$AA$52, 5,FALSE )</f>
        <v>0.24602275000000004</v>
      </c>
      <c r="H702" s="29">
        <f>VLOOKUP(VLOOKUP($B702, BTS!$E$2:$F$60, 2, FALSE), Transpose_Avg_cred_youth!$O$1:$AA$52, 6,FALSE )</f>
        <v>0.19053750000000014</v>
      </c>
      <c r="I702" s="29">
        <f>VLOOKUP(VLOOKUP($B702, BTS!$E$2:$F$60, 2, FALSE), Transpose_Avg_cred_youth!$O$1:$AA$52, 7,FALSE )</f>
        <v>0.29740974999999997</v>
      </c>
      <c r="J702" s="29">
        <f>VLOOKUP(VLOOKUP($B702, BTS!$E$2:$F$60, 2, FALSE), Transpose_Avg_cred_youth!$O$1:$AA$52, 8,FALSE )</f>
        <v>0.27215075</v>
      </c>
      <c r="K702" s="29">
        <f>VLOOKUP(VLOOKUP($B702, BTS!$E$2:$F$60, 2, FALSE), Transpose_Avg_cred_youth!$O$1:$AA$52, 9,FALSE )</f>
        <v>0.28342974999999998</v>
      </c>
      <c r="L702" s="29">
        <f>VLOOKUP(VLOOKUP($B702, BTS!$E$2:$F$60, 2, FALSE), Transpose_Avg_cred_youth!$O$1:$AA$52, 10,FALSE )</f>
        <v>0.18465074999999997</v>
      </c>
      <c r="M702" s="29">
        <f>VLOOKUP(VLOOKUP($B702, BTS!$E$2:$F$60, 2, FALSE), Transpose_Avg_cred_youth!$O$1:$AA$52, 11,FALSE )</f>
        <v>0.20645533333333332</v>
      </c>
      <c r="N702" s="29">
        <f>VLOOKUP(VLOOKUP($B702, BTS!$E$2:$F$60, 2, FALSE), Transpose_Avg_cred_youth!$O$1:$AA$52, 12,FALSE )</f>
        <v>0.2261452500000001</v>
      </c>
      <c r="O702" s="111">
        <f>VLOOKUP(VLOOKUP($B702, BTS!$E$2:$F$60, 2, FALSE), Transpose_Avg_cred_youth!$O$1:$AA$52, 13,FALSE )</f>
        <v>0.24291225000000005</v>
      </c>
    </row>
    <row r="703" spans="1:15" ht="15.75" hidden="1" outlineLevel="1" thickBot="1" x14ac:dyDescent="0.3">
      <c r="A703" s="27"/>
      <c r="B703" s="30" t="s">
        <v>157</v>
      </c>
      <c r="C703" s="28">
        <f>VLOOKUP(VLOOKUP($B703,VName,2,FALSE), Regression_cred_youth!$U$7:$AC$57, 2,FALSE)</f>
        <v>15.21</v>
      </c>
      <c r="D703" s="29">
        <f>VLOOKUP(VLOOKUP($B703, BTS!$E$2:$F$60, 2, FALSE), Transpose_Avg_cred_youth!$O$1:$AA$52, 2,FALSE )</f>
        <v>0.12085850000000004</v>
      </c>
      <c r="E703" s="29">
        <f>VLOOKUP(VLOOKUP($B703, BTS!$E$2:$F$60, 2, FALSE), Transpose_Avg_cred_youth!$O$1:$AA$52, 3,FALSE )</f>
        <v>7.4850999999999945E-2</v>
      </c>
      <c r="F703" s="29">
        <f>VLOOKUP(VLOOKUP($B703, BTS!$E$2:$F$60, 2, FALSE), Transpose_Avg_cred_youth!$O$1:$AA$52, 4,FALSE )</f>
        <v>8.9309750000000007E-2</v>
      </c>
      <c r="G703" s="29">
        <f>VLOOKUP(VLOOKUP($B703, BTS!$E$2:$F$60, 2, FALSE), Transpose_Avg_cred_youth!$O$1:$AA$52, 5,FALSE )</f>
        <v>9.9341499999999999E-2</v>
      </c>
      <c r="H703" s="29">
        <f>VLOOKUP(VLOOKUP($B703, BTS!$E$2:$F$60, 2, FALSE), Transpose_Avg_cred_youth!$O$1:$AA$52, 6,FALSE )</f>
        <v>0.11240725000000006</v>
      </c>
      <c r="I703" s="29">
        <f>VLOOKUP(VLOOKUP($B703, BTS!$E$2:$F$60, 2, FALSE), Transpose_Avg_cred_youth!$O$1:$AA$52, 7,FALSE )</f>
        <v>0.10076025000000001</v>
      </c>
      <c r="J703" s="29">
        <f>VLOOKUP(VLOOKUP($B703, BTS!$E$2:$F$60, 2, FALSE), Transpose_Avg_cred_youth!$O$1:$AA$52, 8,FALSE )</f>
        <v>0.10634974999999999</v>
      </c>
      <c r="K703" s="29">
        <f>VLOOKUP(VLOOKUP($B703, BTS!$E$2:$F$60, 2, FALSE), Transpose_Avg_cred_youth!$O$1:$AA$52, 9,FALSE )</f>
        <v>0.11599625000000002</v>
      </c>
      <c r="L703" s="29">
        <f>VLOOKUP(VLOOKUP($B703, BTS!$E$2:$F$60, 2, FALSE), Transpose_Avg_cred_youth!$O$1:$AA$52, 10,FALSE )</f>
        <v>9.5091499999999995E-2</v>
      </c>
      <c r="M703" s="29">
        <f>VLOOKUP(VLOOKUP($B703, BTS!$E$2:$F$60, 2, FALSE), Transpose_Avg_cred_youth!$O$1:$AA$52, 11,FALSE )</f>
        <v>0.11514166666666668</v>
      </c>
      <c r="N703" s="29">
        <f>VLOOKUP(VLOOKUP($B703, BTS!$E$2:$F$60, 2, FALSE), Transpose_Avg_cred_youth!$O$1:$AA$52, 12,FALSE )</f>
        <v>9.1916749999999978E-2</v>
      </c>
      <c r="O703" s="111">
        <f>VLOOKUP(VLOOKUP($B703, BTS!$E$2:$F$60, 2, FALSE), Transpose_Avg_cred_youth!$O$1:$AA$52, 13,FALSE )</f>
        <v>8.1829499999999999E-2</v>
      </c>
    </row>
    <row r="704" spans="1:15" ht="15.75" hidden="1" outlineLevel="1" thickBot="1" x14ac:dyDescent="0.3">
      <c r="A704" s="27"/>
      <c r="B704" s="30" t="s">
        <v>158</v>
      </c>
      <c r="C704" s="28">
        <f>VLOOKUP(VLOOKUP($B704,VName,2,FALSE), Regression_cred_youth!$U$7:$AC$57, 2,FALSE)</f>
        <v>21.56</v>
      </c>
      <c r="D704" s="29">
        <f>VLOOKUP(VLOOKUP($B704, BTS!$E$2:$F$60, 2, FALSE), Transpose_Avg_cred_youth!$O$1:$AA$52, 2,FALSE )</f>
        <v>3.6120249999999993E-2</v>
      </c>
      <c r="E704" s="29">
        <f>VLOOKUP(VLOOKUP($B704, BTS!$E$2:$F$60, 2, FALSE), Transpose_Avg_cred_youth!$O$1:$AA$52, 3,FALSE )</f>
        <v>2.5002249999999997E-2</v>
      </c>
      <c r="F704" s="29">
        <f>VLOOKUP(VLOOKUP($B704, BTS!$E$2:$F$60, 2, FALSE), Transpose_Avg_cred_youth!$O$1:$AA$52, 4,FALSE )</f>
        <v>2.9457999999999988E-2</v>
      </c>
      <c r="G704" s="29">
        <f>VLOOKUP(VLOOKUP($B704, BTS!$E$2:$F$60, 2, FALSE), Transpose_Avg_cred_youth!$O$1:$AA$52, 5,FALSE )</f>
        <v>2.6723750000000004E-2</v>
      </c>
      <c r="H704" s="29">
        <f>VLOOKUP(VLOOKUP($B704, BTS!$E$2:$F$60, 2, FALSE), Transpose_Avg_cred_youth!$O$1:$AA$52, 6,FALSE )</f>
        <v>2.6696500000000005E-2</v>
      </c>
      <c r="I704" s="29">
        <f>VLOOKUP(VLOOKUP($B704, BTS!$E$2:$F$60, 2, FALSE), Transpose_Avg_cred_youth!$O$1:$AA$52, 7,FALSE )</f>
        <v>2.6220500000000001E-2</v>
      </c>
      <c r="J704" s="29">
        <f>VLOOKUP(VLOOKUP($B704, BTS!$E$2:$F$60, 2, FALSE), Transpose_Avg_cred_youth!$O$1:$AA$52, 8,FALSE )</f>
        <v>2.6315249999999998E-2</v>
      </c>
      <c r="K704" s="29">
        <f>VLOOKUP(VLOOKUP($B704, BTS!$E$2:$F$60, 2, FALSE), Transpose_Avg_cred_youth!$O$1:$AA$52, 9,FALSE )</f>
        <v>2.4346999999999997E-2</v>
      </c>
      <c r="L704" s="29">
        <f>VLOOKUP(VLOOKUP($B704, BTS!$E$2:$F$60, 2, FALSE), Transpose_Avg_cred_youth!$O$1:$AA$52, 10,FALSE )</f>
        <v>1.9802750000000001E-2</v>
      </c>
      <c r="M704" s="29">
        <f>VLOOKUP(VLOOKUP($B704, BTS!$E$2:$F$60, 2, FALSE), Transpose_Avg_cred_youth!$O$1:$AA$52, 11,FALSE )</f>
        <v>2.2759333333333336E-2</v>
      </c>
      <c r="N704" s="29">
        <f>VLOOKUP(VLOOKUP($B704, BTS!$E$2:$F$60, 2, FALSE), Transpose_Avg_cred_youth!$O$1:$AA$52, 12,FALSE )</f>
        <v>2.8008749999999992E-2</v>
      </c>
      <c r="O704" s="111">
        <f>VLOOKUP(VLOOKUP($B704, BTS!$E$2:$F$60, 2, FALSE), Transpose_Avg_cred_youth!$O$1:$AA$52, 13,FALSE )</f>
        <v>3.1417500000000001E-2</v>
      </c>
    </row>
    <row r="705" spans="1:15" ht="15.75" hidden="1" outlineLevel="1" thickBot="1" x14ac:dyDescent="0.3">
      <c r="B705" s="56" t="s">
        <v>159</v>
      </c>
      <c r="C705" s="28">
        <f>VLOOKUP(VLOOKUP($B705,VName,2,FALSE), Regression_cred_youth!$U$7:$AC$57, 2,FALSE)</f>
        <v>9.5649999999999995</v>
      </c>
      <c r="D705" s="29">
        <f>VLOOKUP(VLOOKUP($B705, BTS!$E$2:$F$60, 2, FALSE), Transpose_Avg_cred_youth!$O$1:$AA$52, 2,FALSE )</f>
        <v>0.21667924999999982</v>
      </c>
      <c r="E705" s="29">
        <f>VLOOKUP(VLOOKUP($B705, BTS!$E$2:$F$60, 2, FALSE), Transpose_Avg_cred_youth!$O$1:$AA$52, 3,FALSE )</f>
        <v>0.16783674999999987</v>
      </c>
      <c r="F705" s="29">
        <f>VLOOKUP(VLOOKUP($B705, BTS!$E$2:$F$60, 2, FALSE), Transpose_Avg_cred_youth!$O$1:$AA$52, 4,FALSE )</f>
        <v>0.20067750000000001</v>
      </c>
      <c r="G705" s="29">
        <f>VLOOKUP(VLOOKUP($B705, BTS!$E$2:$F$60, 2, FALSE), Transpose_Avg_cred_youth!$O$1:$AA$52, 5,FALSE )</f>
        <v>0.16894324999999999</v>
      </c>
      <c r="H705" s="29">
        <f>VLOOKUP(VLOOKUP($B705, BTS!$E$2:$F$60, 2, FALSE), Transpose_Avg_cred_youth!$O$1:$AA$52, 6,FALSE )</f>
        <v>0.27542525000000001</v>
      </c>
      <c r="I705" s="29">
        <f>VLOOKUP(VLOOKUP($B705, BTS!$E$2:$F$60, 2, FALSE), Transpose_Avg_cred_youth!$O$1:$AA$52, 7,FALSE )</f>
        <v>0.18573025000000001</v>
      </c>
      <c r="J705" s="29">
        <f>VLOOKUP(VLOOKUP($B705, BTS!$E$2:$F$60, 2, FALSE), Transpose_Avg_cred_youth!$O$1:$AA$52, 8,FALSE )</f>
        <v>0.21021325000000002</v>
      </c>
      <c r="K705" s="29">
        <f>VLOOKUP(VLOOKUP($B705, BTS!$E$2:$F$60, 2, FALSE), Transpose_Avg_cred_youth!$O$1:$AA$52, 9,FALSE )</f>
        <v>0.15693475000000001</v>
      </c>
      <c r="L705" s="29">
        <f>VLOOKUP(VLOOKUP($B705, BTS!$E$2:$F$60, 2, FALSE), Transpose_Avg_cred_youth!$O$1:$AA$52, 10,FALSE )</f>
        <v>0.19456925</v>
      </c>
      <c r="M705" s="29">
        <f>VLOOKUP(VLOOKUP($B705, BTS!$E$2:$F$60, 2, FALSE), Transpose_Avg_cred_youth!$O$1:$AA$52, 11,FALSE )</f>
        <v>0.2530216666666667</v>
      </c>
      <c r="N705" s="29">
        <f>VLOOKUP(VLOOKUP($B705, BTS!$E$2:$F$60, 2, FALSE), Transpose_Avg_cred_youth!$O$1:$AA$52, 12,FALSE )</f>
        <v>0.20323475000000002</v>
      </c>
      <c r="O705" s="111">
        <f>VLOOKUP(VLOOKUP($B705, BTS!$E$2:$F$60, 2, FALSE), Transpose_Avg_cred_youth!$O$1:$AA$52, 13,FALSE )</f>
        <v>0.19705775000000006</v>
      </c>
    </row>
    <row r="706" spans="1:15" ht="15.75" hidden="1" outlineLevel="1" thickBot="1" x14ac:dyDescent="0.3">
      <c r="A706" s="27"/>
      <c r="B706" s="33" t="s">
        <v>160</v>
      </c>
      <c r="C706" s="28">
        <f>VLOOKUP(VLOOKUP($B706,VName,2,FALSE), Regression_cred_youth!$U$7:$AC$57, 2,FALSE)</f>
        <v>1.161</v>
      </c>
      <c r="D706" s="29">
        <f>VLOOKUP(VLOOKUP($B706, BTS!$E$2:$F$60, 2, FALSE), Transpose_Avg_cred_youth!$O$1:$AA$52, 2,FALSE )</f>
        <v>4.7056999999999988E-2</v>
      </c>
      <c r="E706" s="29">
        <f>VLOOKUP(VLOOKUP($B706, BTS!$E$2:$F$60, 2, FALSE), Transpose_Avg_cred_youth!$O$1:$AA$52, 3,FALSE )</f>
        <v>2.7737999999999985E-2</v>
      </c>
      <c r="F706" s="29">
        <f>VLOOKUP(VLOOKUP($B706, BTS!$E$2:$F$60, 2, FALSE), Transpose_Avg_cred_youth!$O$1:$AA$52, 4,FALSE )</f>
        <v>3.2813749999999975E-2</v>
      </c>
      <c r="G706" s="29">
        <f>VLOOKUP(VLOOKUP($B706, BTS!$E$2:$F$60, 2, FALSE), Transpose_Avg_cred_youth!$O$1:$AA$52, 5,FALSE )</f>
        <v>4.6643250000000004E-2</v>
      </c>
      <c r="H706" s="29">
        <f>VLOOKUP(VLOOKUP($B706, BTS!$E$2:$F$60, 2, FALSE), Transpose_Avg_cred_youth!$O$1:$AA$52, 6,FALSE )</f>
        <v>3.7461500000000016E-2</v>
      </c>
      <c r="I706" s="29">
        <f>VLOOKUP(VLOOKUP($B706, BTS!$E$2:$F$60, 2, FALSE), Transpose_Avg_cred_youth!$O$1:$AA$52, 7,FALSE )</f>
        <v>4.5846500000000005E-2</v>
      </c>
      <c r="J706" s="29">
        <f>VLOOKUP(VLOOKUP($B706, BTS!$E$2:$F$60, 2, FALSE), Transpose_Avg_cred_youth!$O$1:$AA$52, 8,FALSE )</f>
        <v>7.3419750000000006E-2</v>
      </c>
      <c r="K706" s="29">
        <f>VLOOKUP(VLOOKUP($B706, BTS!$E$2:$F$60, 2, FALSE), Transpose_Avg_cred_youth!$O$1:$AA$52, 9,FALSE )</f>
        <v>8.0860500000000002E-2</v>
      </c>
      <c r="L706" s="29">
        <f>VLOOKUP(VLOOKUP($B706, BTS!$E$2:$F$60, 2, FALSE), Transpose_Avg_cred_youth!$O$1:$AA$52, 10,FALSE )</f>
        <v>4.1879000000000006E-2</v>
      </c>
      <c r="M706" s="29">
        <f>VLOOKUP(VLOOKUP($B706, BTS!$E$2:$F$60, 2, FALSE), Transpose_Avg_cred_youth!$O$1:$AA$52, 11,FALSE )</f>
        <v>5.0336666666666668E-2</v>
      </c>
      <c r="N706" s="29">
        <f>VLOOKUP(VLOOKUP($B706, BTS!$E$2:$F$60, 2, FALSE), Transpose_Avg_cred_youth!$O$1:$AA$52, 12,FALSE )</f>
        <v>3.4887000000000015E-2</v>
      </c>
      <c r="O706" s="111">
        <f>VLOOKUP(VLOOKUP($B706, BTS!$E$2:$F$60, 2, FALSE), Transpose_Avg_cred_youth!$O$1:$AA$52, 13,FALSE )</f>
        <v>5.0342000000000005E-2</v>
      </c>
    </row>
    <row r="707" spans="1:15" ht="15.75" hidden="1" outlineLevel="1" thickBot="1" x14ac:dyDescent="0.3">
      <c r="A707" s="27"/>
      <c r="B707" s="57" t="s">
        <v>161</v>
      </c>
      <c r="C707" s="28">
        <f>VLOOKUP(VLOOKUP($B707,VName,2,FALSE), Regression_cred_youth!$U$7:$AC$57, 2,FALSE)</f>
        <v>1.8380000000000001</v>
      </c>
      <c r="D707" s="29">
        <f>VLOOKUP(VLOOKUP($B707, BTS!$E$2:$F$60, 2, FALSE), Transpose_Avg_cred_youth!$O$1:$AA$52, 2,FALSE )</f>
        <v>5.5066750000000018E-2</v>
      </c>
      <c r="E707" s="29">
        <f>VLOOKUP(VLOOKUP($B707, BTS!$E$2:$F$60, 2, FALSE), Transpose_Avg_cred_youth!$O$1:$AA$52, 3,FALSE )</f>
        <v>3.3461750000000019E-2</v>
      </c>
      <c r="F707" s="29">
        <f>VLOOKUP(VLOOKUP($B707, BTS!$E$2:$F$60, 2, FALSE), Transpose_Avg_cred_youth!$O$1:$AA$52, 4,FALSE )</f>
        <v>3.3315000000000011E-2</v>
      </c>
      <c r="G707" s="29">
        <f>VLOOKUP(VLOOKUP($B707, BTS!$E$2:$F$60, 2, FALSE), Transpose_Avg_cred_youth!$O$1:$AA$52, 5,FALSE )</f>
        <v>3.6889249999999991E-2</v>
      </c>
      <c r="H707" s="29">
        <f>VLOOKUP(VLOOKUP($B707, BTS!$E$2:$F$60, 2, FALSE), Transpose_Avg_cred_youth!$O$1:$AA$52, 6,FALSE )</f>
        <v>2.7629999999999974E-2</v>
      </c>
      <c r="I707" s="29">
        <f>VLOOKUP(VLOOKUP($B707, BTS!$E$2:$F$60, 2, FALSE), Transpose_Avg_cred_youth!$O$1:$AA$52, 7,FALSE )</f>
        <v>3.7146000000000005E-2</v>
      </c>
      <c r="J707" s="29">
        <f>VLOOKUP(VLOOKUP($B707, BTS!$E$2:$F$60, 2, FALSE), Transpose_Avg_cred_youth!$O$1:$AA$52, 8,FALSE )</f>
        <v>4.0722249999999995E-2</v>
      </c>
      <c r="K707" s="29">
        <f>VLOOKUP(VLOOKUP($B707, BTS!$E$2:$F$60, 2, FALSE), Transpose_Avg_cred_youth!$O$1:$AA$52, 9,FALSE )</f>
        <v>3.302625E-2</v>
      </c>
      <c r="L707" s="29">
        <f>VLOOKUP(VLOOKUP($B707, BTS!$E$2:$F$60, 2, FALSE), Transpose_Avg_cred_youth!$O$1:$AA$52, 10,FALSE )</f>
        <v>3.1023500000000002E-2</v>
      </c>
      <c r="M707" s="29">
        <f>VLOOKUP(VLOOKUP($B707, BTS!$E$2:$F$60, 2, FALSE), Transpose_Avg_cred_youth!$O$1:$AA$52, 11,FALSE )</f>
        <v>2.9177999999999999E-2</v>
      </c>
      <c r="N707" s="29">
        <f>VLOOKUP(VLOOKUP($B707, BTS!$E$2:$F$60, 2, FALSE), Transpose_Avg_cred_youth!$O$1:$AA$52, 12,FALSE )</f>
        <v>3.2834250000000009E-2</v>
      </c>
      <c r="O707" s="111">
        <f>VLOOKUP(VLOOKUP($B707, BTS!$E$2:$F$60, 2, FALSE), Transpose_Avg_cred_youth!$O$1:$AA$52, 13,FALSE )</f>
        <v>4.5481749999999994E-2</v>
      </c>
    </row>
    <row r="708" spans="1:15" hidden="1" outlineLevel="1" x14ac:dyDescent="0.25">
      <c r="A708" s="27"/>
      <c r="B708" s="34" t="s">
        <v>163</v>
      </c>
      <c r="C708" s="35"/>
      <c r="D708" s="93" t="str">
        <f>VLOOKUP(INDEX(BTS!$A$3:$A$14, MATCH(D$11, BTS!$C$3:$C$14, 0), 1)&amp;".region", Regression_cred_youth!$U$47:$AC$58, 2,FALSE )</f>
        <v>-10.41</v>
      </c>
      <c r="E708" s="93">
        <f>VLOOKUP(INDEX(BTS!$A$3:$A$14, MATCH(E$11, BTS!$C$3:$C$14, 0), 1)&amp;".region", Regression_cred_youth!$U$47:$AC$58, 2,FALSE )</f>
        <v>-10.1</v>
      </c>
      <c r="F708" s="93">
        <f>VLOOKUP(INDEX(BTS!$A$3:$A$14, MATCH(F$11, BTS!$C$3:$C$14, 0), 1)&amp;".region", Regression_cred_youth!$U$47:$AC$58, 2,FALSE )</f>
        <v>-10.25</v>
      </c>
      <c r="G708" s="93">
        <f>VLOOKUP(INDEX(BTS!$A$3:$A$14, MATCH(G$11, BTS!$C$3:$C$14, 0), 1)&amp;".region", Regression_cred_youth!$U$47:$AC$58, 2,FALSE )</f>
        <v>-9.6389999999999993</v>
      </c>
      <c r="H708" s="93">
        <f>VLOOKUP(INDEX(BTS!$A$3:$A$14, MATCH(H$11, BTS!$C$3:$C$14, 0), 1)&amp;".region", Regression_cred_youth!$U$47:$AC$58, 2,FALSE )</f>
        <v>-10.787000000000001</v>
      </c>
      <c r="I708" s="93">
        <f>VLOOKUP(INDEX(BTS!$A$3:$A$14, MATCH(I$11, BTS!$C$3:$C$14, 0), 1)&amp;".region", Regression_cred_youth!$U$47:$AC$58, 2,FALSE )</f>
        <v>-9.6120000000000001</v>
      </c>
      <c r="J708" s="93">
        <f>VLOOKUP(INDEX(BTS!$A$3:$A$14, MATCH(J$11, BTS!$C$3:$C$14, 0), 1)&amp;".region", Regression_cred_youth!$U$47:$AC$58, 2,FALSE )</f>
        <v>-9.5280000000000005</v>
      </c>
      <c r="K708" s="93">
        <f>VLOOKUP(INDEX(BTS!$A$3:$A$14, MATCH(K$11, BTS!$C$3:$C$14, 0), 1)&amp;".region", Regression_cred_youth!$U$47:$AC$58, 2,FALSE )</f>
        <v>-9.6739999999999995</v>
      </c>
      <c r="L708" s="93">
        <f>VLOOKUP(INDEX(BTS!$A$3:$A$14, MATCH(L$11, BTS!$C$3:$C$14, 0), 1)&amp;".region", Regression_cred_youth!$U$47:$AC$58, 2,FALSE )</f>
        <v>-9.6370000000000005</v>
      </c>
      <c r="M708" s="93">
        <f>VLOOKUP(INDEX(BTS!$A$3:$A$14, MATCH(M$11, BTS!$C$3:$C$14, 0), 1)&amp;".region", Regression_cred_youth!$U$47:$AC$58, 2,FALSE )</f>
        <v>-10.041</v>
      </c>
      <c r="N708" s="93">
        <f>VLOOKUP(INDEX(BTS!$A$3:$A$14, MATCH(N$11, BTS!$C$3:$C$14, 0), 1)&amp;".region", Regression_cred_youth!$U$47:$AC$58, 2,FALSE )</f>
        <v>-9.9529999999999994</v>
      </c>
      <c r="O708" s="93">
        <f>VLOOKUP(INDEX(BTS!$A$3:$A$14, MATCH(O$11, BTS!$C$3:$C$14, 0), 1)&amp;".region", Regression_cred_youth!$U$47:$AC$58, 2,FALSE )</f>
        <v>-10.563000000000001</v>
      </c>
    </row>
    <row r="709" spans="1:15" ht="15.75" hidden="1" outlineLevel="1" thickBot="1" x14ac:dyDescent="0.3">
      <c r="B709" s="36" t="s">
        <v>221</v>
      </c>
      <c r="C709" s="37"/>
      <c r="D709" s="38">
        <f>D708 - AVERAGE($D$708:$O$708)</f>
        <v>-0.42963636363636404</v>
      </c>
      <c r="E709" s="38">
        <f t="shared" ref="E709:O709" si="28">E708 - AVERAGE($D$708:$O$708)</f>
        <v>-0.11963636363636354</v>
      </c>
      <c r="F709" s="38">
        <f t="shared" si="28"/>
        <v>-0.2696363636363639</v>
      </c>
      <c r="G709" s="38">
        <f t="shared" si="28"/>
        <v>0.34136363636363676</v>
      </c>
      <c r="H709" s="38">
        <f t="shared" si="28"/>
        <v>-0.80663636363636471</v>
      </c>
      <c r="I709" s="38">
        <f t="shared" si="28"/>
        <v>0.368363636363636</v>
      </c>
      <c r="J709" s="38">
        <f t="shared" si="28"/>
        <v>0.45236363636363564</v>
      </c>
      <c r="K709" s="38">
        <f t="shared" si="28"/>
        <v>0.30636363636363662</v>
      </c>
      <c r="L709" s="38">
        <f t="shared" si="28"/>
        <v>0.34336363636363565</v>
      </c>
      <c r="M709" s="38">
        <f t="shared" si="28"/>
        <v>-6.0636363636364266E-2</v>
      </c>
      <c r="N709" s="38">
        <f t="shared" si="28"/>
        <v>2.7363636363636701E-2</v>
      </c>
      <c r="O709" s="38">
        <f t="shared" si="28"/>
        <v>-0.58263636363636451</v>
      </c>
    </row>
    <row r="710" spans="1:15" ht="19.5" collapsed="1" thickBot="1" x14ac:dyDescent="0.3">
      <c r="B710" s="225" t="s">
        <v>182</v>
      </c>
      <c r="C710" s="226"/>
      <c r="D710" s="227"/>
      <c r="E710" s="226"/>
      <c r="F710" s="226"/>
      <c r="G710" s="226"/>
      <c r="H710" s="226"/>
      <c r="I710" s="226"/>
      <c r="J710" s="226"/>
      <c r="K710" s="226"/>
      <c r="L710" s="226"/>
      <c r="M710" s="226"/>
      <c r="N710" s="226"/>
      <c r="O710" s="228"/>
    </row>
    <row r="711" spans="1:15" ht="15.75" thickBot="1" x14ac:dyDescent="0.3"/>
    <row r="712" spans="1:15" ht="19.5" hidden="1" outlineLevel="1" thickBot="1" x14ac:dyDescent="0.3">
      <c r="A712" t="s">
        <v>225</v>
      </c>
      <c r="B712" s="225" t="s">
        <v>112</v>
      </c>
      <c r="C712" s="226"/>
      <c r="D712" s="227"/>
      <c r="E712" s="226"/>
      <c r="F712" s="226"/>
      <c r="G712" s="226"/>
      <c r="H712" s="226"/>
      <c r="I712" s="226"/>
      <c r="J712" s="226"/>
      <c r="K712" s="226"/>
      <c r="L712" s="226"/>
      <c r="M712" s="226"/>
      <c r="N712" s="226"/>
      <c r="O712" s="228"/>
    </row>
    <row r="713" spans="1:15" hidden="1" outlineLevel="1" x14ac:dyDescent="0.25">
      <c r="A713" t="s">
        <v>42</v>
      </c>
      <c r="B713" s="229" t="s">
        <v>219</v>
      </c>
      <c r="C713" s="230"/>
      <c r="D713" s="231">
        <v>2022</v>
      </c>
      <c r="E713" s="231">
        <v>2022</v>
      </c>
      <c r="F713" s="231">
        <v>2022</v>
      </c>
      <c r="G713" s="231">
        <v>2022</v>
      </c>
      <c r="H713" s="231">
        <v>2022</v>
      </c>
      <c r="I713" s="231">
        <v>2022</v>
      </c>
      <c r="J713" s="231">
        <v>2022</v>
      </c>
      <c r="K713" s="231">
        <v>2022</v>
      </c>
      <c r="L713" s="231">
        <v>2022</v>
      </c>
      <c r="M713" s="231">
        <v>2022</v>
      </c>
      <c r="N713" s="231">
        <v>2022</v>
      </c>
      <c r="O713" s="232">
        <v>2022</v>
      </c>
    </row>
    <row r="714" spans="1:15" hidden="1" outlineLevel="1" x14ac:dyDescent="0.25">
      <c r="A714" s="27"/>
      <c r="B714" s="233" t="s">
        <v>220</v>
      </c>
      <c r="C714" s="234" t="s">
        <v>118</v>
      </c>
      <c r="D714" s="234" t="s">
        <v>87</v>
      </c>
      <c r="E714" s="234" t="s">
        <v>168</v>
      </c>
      <c r="F714" s="234" t="s">
        <v>77</v>
      </c>
      <c r="G714" s="234" t="s">
        <v>169</v>
      </c>
      <c r="H714" s="234" t="s">
        <v>170</v>
      </c>
      <c r="I714" s="234" t="s">
        <v>171</v>
      </c>
      <c r="J714" s="234" t="s">
        <v>172</v>
      </c>
      <c r="K714" s="234" t="s">
        <v>173</v>
      </c>
      <c r="L714" s="234" t="s">
        <v>174</v>
      </c>
      <c r="M714" s="234" t="s">
        <v>175</v>
      </c>
      <c r="N714" s="234" t="s">
        <v>176</v>
      </c>
      <c r="O714" s="234" t="s">
        <v>177</v>
      </c>
    </row>
    <row r="715" spans="1:15" hidden="1" outlineLevel="1" x14ac:dyDescent="0.25">
      <c r="A715" s="27"/>
      <c r="B715" s="55" t="s">
        <v>119</v>
      </c>
      <c r="C715" s="28">
        <f>VLOOKUP(VLOOKUP($B715,VName,2,FALSE), Regression_msg_youth!$U$7:$AC$57, 2,FALSE)</f>
        <v>-0.14499999999999999</v>
      </c>
      <c r="D715" s="29">
        <f>VLOOKUP(VLOOKUP($B715, BTS!$E$2:$F$60, 2, FALSE), Transpose_Avg_msg_youth!$O$1:$AA$52, 2,FALSE )</f>
        <v>0.53102592243689317</v>
      </c>
      <c r="E715" s="29">
        <f>VLOOKUP(VLOOKUP($B715, BTS!$E$2:$F$60, 2, FALSE), Transpose_Avg_msg_youth!$O$1:$AA$52, 3,FALSE )</f>
        <v>0.55528072939003237</v>
      </c>
      <c r="F715" s="29">
        <f>VLOOKUP(VLOOKUP($B715, BTS!$E$2:$F$60, 2, FALSE), Transpose_Avg_msg_youth!$O$1:$AA$52, 4,FALSE )</f>
        <v>0.5613718573030444</v>
      </c>
      <c r="G715" s="29">
        <f>VLOOKUP(VLOOKUP($B715, BTS!$E$2:$F$60, 2, FALSE), Transpose_Avg_msg_youth!$O$1:$AA$52, 5,FALSE )</f>
        <v>0.41092853858581291</v>
      </c>
      <c r="H715" s="29">
        <f>VLOOKUP(VLOOKUP($B715, BTS!$E$2:$F$60, 2, FALSE), Transpose_Avg_msg_youth!$O$1:$AA$52, 6,FALSE )</f>
        <v>0.511522091678004</v>
      </c>
      <c r="I715" s="29">
        <f>VLOOKUP(VLOOKUP($B715, BTS!$E$2:$F$60, 2, FALSE), Transpose_Avg_msg_youth!$O$1:$AA$52, 7,FALSE )</f>
        <v>0.65722454964390453</v>
      </c>
      <c r="J715" s="29">
        <f>VLOOKUP(VLOOKUP($B715, BTS!$E$2:$F$60, 2, FALSE), Transpose_Avg_msg_youth!$O$1:$AA$52, 8,FALSE )</f>
        <v>0.55674603174603177</v>
      </c>
      <c r="K715" s="29">
        <f>VLOOKUP(VLOOKUP($B715, BTS!$E$2:$F$60, 2, FALSE), Transpose_Avg_msg_youth!$O$1:$AA$52, 9,FALSE )</f>
        <v>0.5170592705167173</v>
      </c>
      <c r="L715" s="29">
        <f>VLOOKUP(VLOOKUP($B715, BTS!$E$2:$F$60, 2, FALSE), Transpose_Avg_msg_youth!$O$1:$AA$52, 10,FALSE )</f>
        <v>0.64800429455601871</v>
      </c>
      <c r="M715" s="29">
        <f>VLOOKUP(VLOOKUP($B715, BTS!$E$2:$F$60, 2, FALSE), Transpose_Avg_msg_youth!$O$1:$AA$52, 11,FALSE )</f>
        <v>0.50137362637362626</v>
      </c>
      <c r="N715" s="29">
        <f>VLOOKUP(VLOOKUP($B715, BTS!$E$2:$F$60, 2, FALSE), Transpose_Avg_msg_youth!$O$1:$AA$52, 12,FALSE )</f>
        <v>0.52577313106159262</v>
      </c>
      <c r="O715" s="111">
        <f>VLOOKUP(VLOOKUP($B715, BTS!$E$2:$F$60, 2, FALSE), Transpose_Avg_msg_youth!$O$1:$AA$52, 13,FALSE )</f>
        <v>0.58030609971261227</v>
      </c>
    </row>
    <row r="716" spans="1:15" ht="15.75" hidden="1" outlineLevel="1" thickBot="1" x14ac:dyDescent="0.3">
      <c r="A716" s="27"/>
      <c r="B716" s="246" t="s">
        <v>194</v>
      </c>
      <c r="C716" s="28">
        <f>VLOOKUP(VLOOKUP($B716,VName,2,FALSE), Regression_msg_youth!$U$7:$AC$57, 2,FALSE)</f>
        <v>2.0190000000000001</v>
      </c>
      <c r="D716" s="29">
        <f>VLOOKUP(VLOOKUP($B716, BTS!$E$2:$F$60, 2, FALSE), Transpose_Avg_msg_youth!$O$1:$AA$52, 2,FALSE )</f>
        <v>0.70662606931721983</v>
      </c>
      <c r="E716" s="29">
        <f>VLOOKUP(VLOOKUP($B716, BTS!$E$2:$F$60, 2, FALSE), Transpose_Avg_msg_youth!$O$1:$AA$52, 3,FALSE )</f>
        <v>0.82823960804210728</v>
      </c>
      <c r="F716" s="29">
        <f>VLOOKUP(VLOOKUP($B716, BTS!$E$2:$F$60, 2, FALSE), Transpose_Avg_msg_youth!$O$1:$AA$52, 4,FALSE )</f>
        <v>0.97500959586118552</v>
      </c>
      <c r="G716" s="29">
        <f>VLOOKUP(VLOOKUP($B716, BTS!$E$2:$F$60, 2, FALSE), Transpose_Avg_msg_youth!$O$1:$AA$52, 5,FALSE )</f>
        <v>0.89762292232650731</v>
      </c>
      <c r="H716" s="29">
        <f>VLOOKUP(VLOOKUP($B716, BTS!$E$2:$F$60, 2, FALSE), Transpose_Avg_msg_youth!$O$1:$AA$52, 6,FALSE )</f>
        <v>0.8146046195606077</v>
      </c>
      <c r="I716" s="29">
        <f>VLOOKUP(VLOOKUP($B716, BTS!$E$2:$F$60, 2, FALSE), Transpose_Avg_msg_youth!$O$1:$AA$52, 7,FALSE )</f>
        <v>0.56659893869571287</v>
      </c>
      <c r="J716" s="29">
        <f>VLOOKUP(VLOOKUP($B716, BTS!$E$2:$F$60, 2, FALSE), Transpose_Avg_msg_youth!$O$1:$AA$52, 8,FALSE )</f>
        <v>0.76742063492063495</v>
      </c>
      <c r="K716" s="29">
        <f>VLOOKUP(VLOOKUP($B716, BTS!$E$2:$F$60, 2, FALSE), Transpose_Avg_msg_youth!$O$1:$AA$52, 9,FALSE )</f>
        <v>0.78191911516379609</v>
      </c>
      <c r="L716" s="29">
        <f>VLOOKUP(VLOOKUP($B716, BTS!$E$2:$F$60, 2, FALSE), Transpose_Avg_msg_youth!$O$1:$AA$52, 10,FALSE )</f>
        <v>0.74720179246041307</v>
      </c>
      <c r="M716" s="29">
        <f>VLOOKUP(VLOOKUP($B716, BTS!$E$2:$F$60, 2, FALSE), Transpose_Avg_msg_youth!$O$1:$AA$52, 11,FALSE )</f>
        <v>0.3351648351648352</v>
      </c>
      <c r="N716" s="29">
        <f>VLOOKUP(VLOOKUP($B716, BTS!$E$2:$F$60, 2, FALSE), Transpose_Avg_msg_youth!$O$1:$AA$52, 12,FALSE )</f>
        <v>0.96274149447226365</v>
      </c>
      <c r="O716" s="111">
        <f>VLOOKUP(VLOOKUP($B716, BTS!$E$2:$F$60, 2, FALSE), Transpose_Avg_msg_youth!$O$1:$AA$52, 13,FALSE )</f>
        <v>0.70950556358907191</v>
      </c>
    </row>
    <row r="717" spans="1:15" ht="15.75" hidden="1" outlineLevel="1" thickBot="1" x14ac:dyDescent="0.3">
      <c r="A717" s="27"/>
      <c r="B717" s="31" t="s">
        <v>120</v>
      </c>
      <c r="C717" s="28">
        <f>VLOOKUP(VLOOKUP($B717,VName,2,FALSE), Regression_msg_youth!$U$7:$AC$57, 2,FALSE)</f>
        <v>1.9410000000000001</v>
      </c>
      <c r="D717" s="29">
        <f>VLOOKUP(VLOOKUP($B717, BTS!$E$2:$F$60, 2, FALSE), Transpose_Avg_msg_youth!$O$1:$AA$52, 2,FALSE )</f>
        <v>0.24422810303540024</v>
      </c>
      <c r="E717" s="29">
        <f>VLOOKUP(VLOOKUP($B717, BTS!$E$2:$F$60, 2, FALSE), Transpose_Avg_msg_youth!$O$1:$AA$52, 3,FALSE )</f>
        <v>0.14875012220553785</v>
      </c>
      <c r="F717" s="29">
        <f>VLOOKUP(VLOOKUP($B717, BTS!$E$2:$F$60, 2, FALSE), Transpose_Avg_msg_youth!$O$1:$AA$52, 4,FALSE )</f>
        <v>1.6859396941009984E-2</v>
      </c>
      <c r="G717" s="29">
        <f>VLOOKUP(VLOOKUP($B717, BTS!$E$2:$F$60, 2, FALSE), Transpose_Avg_msg_youth!$O$1:$AA$52, 5,FALSE )</f>
        <v>0.10237707767349279</v>
      </c>
      <c r="H717" s="29">
        <f>VLOOKUP(VLOOKUP($B717, BTS!$E$2:$F$60, 2, FALSE), Transpose_Avg_msg_youth!$O$1:$AA$52, 6,FALSE )</f>
        <v>0.16743434668141369</v>
      </c>
      <c r="I717" s="29">
        <f>VLOOKUP(VLOOKUP($B717, BTS!$E$2:$F$60, 2, FALSE), Transpose_Avg_msg_youth!$O$1:$AA$52, 7,FALSE )</f>
        <v>0.43340106130428713</v>
      </c>
      <c r="J717" s="29">
        <f>VLOOKUP(VLOOKUP($B717, BTS!$E$2:$F$60, 2, FALSE), Transpose_Avg_msg_youth!$O$1:$AA$52, 8,FALSE )</f>
        <v>0.23257936507936508</v>
      </c>
      <c r="K717" s="29">
        <f>VLOOKUP(VLOOKUP($B717, BTS!$E$2:$F$60, 2, FALSE), Transpose_Avg_msg_youth!$O$1:$AA$52, 9,FALSE )</f>
        <v>0.218080884836204</v>
      </c>
      <c r="L717" s="29">
        <f>VLOOKUP(VLOOKUP($B717, BTS!$E$2:$F$60, 2, FALSE), Transpose_Avg_msg_youth!$O$1:$AA$52, 10,FALSE )</f>
        <v>0.25279820753958687</v>
      </c>
      <c r="M717" s="29">
        <f>VLOOKUP(VLOOKUP($B717, BTS!$E$2:$F$60, 2, FALSE), Transpose_Avg_msg_youth!$O$1:$AA$52, 11,FALSE )</f>
        <v>0.6648351648351648</v>
      </c>
      <c r="N717" s="29">
        <f>VLOOKUP(VLOOKUP($B717, BTS!$E$2:$F$60, 2, FALSE), Transpose_Avg_msg_youth!$O$1:$AA$52, 12,FALSE )</f>
        <v>3.1086779644471953E-2</v>
      </c>
      <c r="O717" s="111">
        <f>VLOOKUP(VLOOKUP($B717, BTS!$E$2:$F$60, 2, FALSE), Transpose_Avg_msg_youth!$O$1:$AA$52, 13,FALSE )</f>
        <v>0.27785261832005531</v>
      </c>
    </row>
    <row r="718" spans="1:15" ht="15.75" hidden="1" outlineLevel="1" thickBot="1" x14ac:dyDescent="0.3">
      <c r="A718" s="27"/>
      <c r="B718" s="31" t="s">
        <v>125</v>
      </c>
      <c r="C718" s="28">
        <f>VLOOKUP(VLOOKUP($B718,VName,2,FALSE), Regression_msg_youth!$U$7:$AC$57, 2,FALSE)</f>
        <v>-1.1819999999999999</v>
      </c>
      <c r="D718" s="29">
        <f>VLOOKUP(VLOOKUP($B718, BTS!$E$2:$F$60, 2, FALSE), Transpose_Avg_msg_youth!$O$1:$AA$52, 2,FALSE )</f>
        <v>0.42196248805340686</v>
      </c>
      <c r="E718" s="29">
        <f>VLOOKUP(VLOOKUP($B718, BTS!$E$2:$F$60, 2, FALSE), Transpose_Avg_msg_youth!$O$1:$AA$52, 3,FALSE )</f>
        <v>0.16729541745458756</v>
      </c>
      <c r="F718" s="29">
        <f>VLOOKUP(VLOOKUP($B718, BTS!$E$2:$F$60, 2, FALSE), Transpose_Avg_msg_youth!$O$1:$AA$52, 4,FALSE )</f>
        <v>0.18129868344504976</v>
      </c>
      <c r="G718" s="29">
        <f>VLOOKUP(VLOOKUP($B718, BTS!$E$2:$F$60, 2, FALSE), Transpose_Avg_msg_youth!$O$1:$AA$52, 5,FALSE )</f>
        <v>0.16565130880237589</v>
      </c>
      <c r="H718" s="29">
        <f>VLOOKUP(VLOOKUP($B718, BTS!$E$2:$F$60, 2, FALSE), Transpose_Avg_msg_youth!$O$1:$AA$52, 6,FALSE )</f>
        <v>0.12420468071064739</v>
      </c>
      <c r="I718" s="29">
        <f>VLOOKUP(VLOOKUP($B718, BTS!$E$2:$F$60, 2, FALSE), Transpose_Avg_msg_youth!$O$1:$AA$52, 7,FALSE )</f>
        <v>0.20470744309453986</v>
      </c>
      <c r="J718" s="29">
        <f>VLOOKUP(VLOOKUP($B718, BTS!$E$2:$F$60, 2, FALSE), Transpose_Avg_msg_youth!$O$1:$AA$52, 8,FALSE )</f>
        <v>5.5568783068783073E-2</v>
      </c>
      <c r="K718" s="29">
        <f>VLOOKUP(VLOOKUP($B718, BTS!$E$2:$F$60, 2, FALSE), Transpose_Avg_msg_youth!$O$1:$AA$52, 9,FALSE )</f>
        <v>1.2263593380614658E-2</v>
      </c>
      <c r="L718" s="29">
        <f>VLOOKUP(VLOOKUP($B718, BTS!$E$2:$F$60, 2, FALSE), Transpose_Avg_msg_youth!$O$1:$AA$52, 10,FALSE )</f>
        <v>3.2700776235258994E-2</v>
      </c>
      <c r="M718" s="29">
        <f>VLOOKUP(VLOOKUP($B718, BTS!$E$2:$F$60, 2, FALSE), Transpose_Avg_msg_youth!$O$1:$AA$52, 11,FALSE )</f>
        <v>7.4175824175824176E-2</v>
      </c>
      <c r="N718" s="29">
        <f>VLOOKUP(VLOOKUP($B718, BTS!$E$2:$F$60, 2, FALSE), Transpose_Avg_msg_youth!$O$1:$AA$52, 12,FALSE )</f>
        <v>0.16472870511332049</v>
      </c>
      <c r="O718" s="111">
        <f>VLOOKUP(VLOOKUP($B718, BTS!$E$2:$F$60, 2, FALSE), Transpose_Avg_msg_youth!$O$1:$AA$52, 13,FALSE )</f>
        <v>0.54943926434210044</v>
      </c>
    </row>
    <row r="719" spans="1:15" ht="15.75" hidden="1" outlineLevel="1" thickBot="1" x14ac:dyDescent="0.3">
      <c r="A719" s="27"/>
      <c r="B719" s="56" t="s">
        <v>126</v>
      </c>
      <c r="C719" s="28">
        <f>VLOOKUP(VLOOKUP($B719,VName,2,FALSE), Regression_msg_youth!$U$7:$AC$57, 2,FALSE)</f>
        <v>-1.2509999999999999</v>
      </c>
      <c r="D719" s="29">
        <f>VLOOKUP(VLOOKUP($B719, BTS!$E$2:$F$60, 2, FALSE), Transpose_Avg_msg_youth!$O$1:$AA$52, 2,FALSE )</f>
        <v>0.42493064670249669</v>
      </c>
      <c r="E719" s="29">
        <f>VLOOKUP(VLOOKUP($B719, BTS!$E$2:$F$60, 2, FALSE), Transpose_Avg_msg_youth!$O$1:$AA$52, 3,FALSE )</f>
        <v>0.48595176983205512</v>
      </c>
      <c r="F719" s="29">
        <f>VLOOKUP(VLOOKUP($B719, BTS!$E$2:$F$60, 2, FALSE), Transpose_Avg_msg_youth!$O$1:$AA$52, 4,FALSE )</f>
        <v>0.52032687151442403</v>
      </c>
      <c r="G719" s="29">
        <f>VLOOKUP(VLOOKUP($B719, BTS!$E$2:$F$60, 2, FALSE), Transpose_Avg_msg_youth!$O$1:$AA$52, 5,FALSE )</f>
        <v>0.5511146703066776</v>
      </c>
      <c r="H719" s="29">
        <f>VLOOKUP(VLOOKUP($B719, BTS!$E$2:$F$60, 2, FALSE), Transpose_Avg_msg_youth!$O$1:$AA$52, 6,FALSE )</f>
        <v>0.81194924399197721</v>
      </c>
      <c r="I719" s="29">
        <f>VLOOKUP(VLOOKUP($B719, BTS!$E$2:$F$60, 2, FALSE), Transpose_Avg_msg_youth!$O$1:$AA$52, 7,FALSE )</f>
        <v>0.50846041055718472</v>
      </c>
      <c r="J719" s="29">
        <f>VLOOKUP(VLOOKUP($B719, BTS!$E$2:$F$60, 2, FALSE), Transpose_Avg_msg_youth!$O$1:$AA$52, 8,FALSE )</f>
        <v>0.76977513227513228</v>
      </c>
      <c r="K719" s="29">
        <f>VLOOKUP(VLOOKUP($B719, BTS!$E$2:$F$60, 2, FALSE), Transpose_Avg_msg_youth!$O$1:$AA$52, 9,FALSE )</f>
        <v>0.85157885849375203</v>
      </c>
      <c r="L719" s="29">
        <f>VLOOKUP(VLOOKUP($B719, BTS!$E$2:$F$60, 2, FALSE), Transpose_Avg_msg_youth!$O$1:$AA$52, 10,FALSE )</f>
        <v>0.91536767829871279</v>
      </c>
      <c r="M719" s="29">
        <f>VLOOKUP(VLOOKUP($B719, BTS!$E$2:$F$60, 2, FALSE), Transpose_Avg_msg_youth!$O$1:$AA$52, 11,FALSE )</f>
        <v>0.72252747252747251</v>
      </c>
      <c r="N719" s="29">
        <f>VLOOKUP(VLOOKUP($B719, BTS!$E$2:$F$60, 2, FALSE), Transpose_Avg_msg_youth!$O$1:$AA$52, 12,FALSE )</f>
        <v>0.71518809932271477</v>
      </c>
      <c r="O719" s="111">
        <f>VLOOKUP(VLOOKUP($B719, BTS!$E$2:$F$60, 2, FALSE), Transpose_Avg_msg_youth!$O$1:$AA$52, 13,FALSE )</f>
        <v>0.23221100940376155</v>
      </c>
    </row>
    <row r="720" spans="1:15" ht="15.75" hidden="1" outlineLevel="1" thickBot="1" x14ac:dyDescent="0.3">
      <c r="A720" s="27"/>
      <c r="B720" s="31" t="s">
        <v>127</v>
      </c>
      <c r="C720" s="28">
        <f>VLOOKUP(VLOOKUP($B720,VName,2,FALSE), Regression_msg_youth!$U$7:$AC$57, 2,FALSE)</f>
        <v>-1.0649999999999999</v>
      </c>
      <c r="D720" s="29">
        <f>VLOOKUP(VLOOKUP($B720, BTS!$E$2:$F$60, 2, FALSE), Transpose_Avg_msg_youth!$O$1:$AA$52, 2,FALSE )</f>
        <v>0.14941230774595735</v>
      </c>
      <c r="E720" s="29">
        <f>VLOOKUP(VLOOKUP($B720, BTS!$E$2:$F$60, 2, FALSE), Transpose_Avg_msg_youth!$O$1:$AA$52, 3,FALSE )</f>
        <v>0.34383566407252447</v>
      </c>
      <c r="F720" s="29">
        <f>VLOOKUP(VLOOKUP($B720, BTS!$E$2:$F$60, 2, FALSE), Transpose_Avg_msg_youth!$O$1:$AA$52, 4,FALSE )</f>
        <v>0.29621008212603467</v>
      </c>
      <c r="G720" s="29">
        <f>VLOOKUP(VLOOKUP($B720, BTS!$E$2:$F$60, 2, FALSE), Transpose_Avg_msg_youth!$O$1:$AA$52, 5,FALSE )</f>
        <v>0.28323402089094651</v>
      </c>
      <c r="H720" s="29">
        <f>VLOOKUP(VLOOKUP($B720, BTS!$E$2:$F$60, 2, FALSE), Transpose_Avg_msg_youth!$O$1:$AA$52, 6,FALSE )</f>
        <v>6.2472448923748973E-2</v>
      </c>
      <c r="I720" s="29">
        <f>VLOOKUP(VLOOKUP($B720, BTS!$E$2:$F$60, 2, FALSE), Transpose_Avg_msg_youth!$O$1:$AA$52, 7,FALSE )</f>
        <v>0.28683214634827542</v>
      </c>
      <c r="J720" s="29">
        <f>VLOOKUP(VLOOKUP($B720, BTS!$E$2:$F$60, 2, FALSE), Transpose_Avg_msg_youth!$O$1:$AA$52, 8,FALSE )</f>
        <v>0.17465608465608468</v>
      </c>
      <c r="K720" s="29">
        <f>VLOOKUP(VLOOKUP($B720, BTS!$E$2:$F$60, 2, FALSE), Transpose_Avg_msg_youth!$O$1:$AA$52, 9,FALSE )</f>
        <v>0.13615754812563324</v>
      </c>
      <c r="L720" s="29">
        <f>VLOOKUP(VLOOKUP($B720, BTS!$E$2:$F$60, 2, FALSE), Transpose_Avg_msg_youth!$O$1:$AA$52, 10,FALSE )</f>
        <v>4.231616085064361E-2</v>
      </c>
      <c r="M720" s="29">
        <f>VLOOKUP(VLOOKUP($B720, BTS!$E$2:$F$60, 2, FALSE), Transpose_Avg_msg_youth!$O$1:$AA$52, 11,FALSE )</f>
        <v>0.14835164835164835</v>
      </c>
      <c r="N720" s="29">
        <f>VLOOKUP(VLOOKUP($B720, BTS!$E$2:$F$60, 2, FALSE), Transpose_Avg_msg_youth!$O$1:$AA$52, 12,FALSE )</f>
        <v>0.11856804404881328</v>
      </c>
      <c r="O720" s="111">
        <f>VLOOKUP(VLOOKUP($B720, BTS!$E$2:$F$60, 2, FALSE), Transpose_Avg_msg_youth!$O$1:$AA$52, 13,FALSE )</f>
        <v>0.20570790816326531</v>
      </c>
    </row>
    <row r="721" spans="1:15" ht="15.75" hidden="1" outlineLevel="1" thickBot="1" x14ac:dyDescent="0.3">
      <c r="A721" s="27"/>
      <c r="B721" s="31" t="s">
        <v>128</v>
      </c>
      <c r="C721" s="28">
        <f>VLOOKUP(VLOOKUP($B721,VName,2,FALSE), Regression_msg_youth!$U$7:$AC$57, 2,FALSE)</f>
        <v>0.42799999999999999</v>
      </c>
      <c r="D721" s="29">
        <f>VLOOKUP(VLOOKUP($B721, BTS!$E$2:$F$60, 2, FALSE), Transpose_Avg_msg_youth!$O$1:$AA$52, 2,FALSE )</f>
        <v>0.18142436989719607</v>
      </c>
      <c r="E721" s="29">
        <f>VLOOKUP(VLOOKUP($B721, BTS!$E$2:$F$60, 2, FALSE), Transpose_Avg_msg_youth!$O$1:$AA$52, 3,FALSE )</f>
        <v>0.29615071111630142</v>
      </c>
      <c r="F721" s="29">
        <f>VLOOKUP(VLOOKUP($B721, BTS!$E$2:$F$60, 2, FALSE), Transpose_Avg_msg_youth!$O$1:$AA$52, 4,FALSE )</f>
        <v>0.11348888040272144</v>
      </c>
      <c r="G721" s="29">
        <f>VLOOKUP(VLOOKUP($B721, BTS!$E$2:$F$60, 2, FALSE), Transpose_Avg_msg_youth!$O$1:$AA$52, 5,FALSE )</f>
        <v>0.21354929845653794</v>
      </c>
      <c r="H721" s="29">
        <f>VLOOKUP(VLOOKUP($B721, BTS!$E$2:$F$60, 2, FALSE), Transpose_Avg_msg_youth!$O$1:$AA$52, 6,FALSE )</f>
        <v>9.6464402394255272E-2</v>
      </c>
      <c r="I721" s="29">
        <f>VLOOKUP(VLOOKUP($B721, BTS!$E$2:$F$60, 2, FALSE), Transpose_Avg_msg_youth!$O$1:$AA$52, 7,FALSE )</f>
        <v>0.11799399525205975</v>
      </c>
      <c r="J721" s="29">
        <f>VLOOKUP(VLOOKUP($B721, BTS!$E$2:$F$60, 2, FALSE), Transpose_Avg_msg_youth!$O$1:$AA$52, 8,FALSE )</f>
        <v>7.8941798941798938E-2</v>
      </c>
      <c r="K721" s="29">
        <f>VLOOKUP(VLOOKUP($B721, BTS!$E$2:$F$60, 2, FALSE), Transpose_Avg_msg_youth!$O$1:$AA$52, 9,FALSE )</f>
        <v>9.8161516379601493E-2</v>
      </c>
      <c r="L721" s="29">
        <f>VLOOKUP(VLOOKUP($B721, BTS!$E$2:$F$60, 2, FALSE), Transpose_Avg_msg_youth!$O$1:$AA$52, 10,FALSE )</f>
        <v>5.1244732279215041E-2</v>
      </c>
      <c r="M721" s="29">
        <f>VLOOKUP(VLOOKUP($B721, BTS!$E$2:$F$60, 2, FALSE), Transpose_Avg_msg_youth!$O$1:$AA$52, 11,FALSE )</f>
        <v>1.9230769230769232E-2</v>
      </c>
      <c r="N721" s="29">
        <f>VLOOKUP(VLOOKUP($B721, BTS!$E$2:$F$60, 2, FALSE), Transpose_Avg_msg_youth!$O$1:$AA$52, 12,FALSE )</f>
        <v>0.12561577801962417</v>
      </c>
      <c r="O721" s="111">
        <f>VLOOKUP(VLOOKUP($B721, BTS!$E$2:$F$60, 2, FALSE), Transpose_Avg_msg_youth!$O$1:$AA$52, 13,FALSE )</f>
        <v>0.16578801975335589</v>
      </c>
    </row>
    <row r="722" spans="1:15" ht="15.75" hidden="1" outlineLevel="1" thickBot="1" x14ac:dyDescent="0.3">
      <c r="A722" s="27"/>
      <c r="B722" s="31" t="s">
        <v>129</v>
      </c>
      <c r="C722" s="28">
        <f>VLOOKUP(VLOOKUP($B722,VName,2,FALSE), Regression_msg_youth!$U$7:$AC$57, 2,FALSE)</f>
        <v>-6.6900000000000001E-2</v>
      </c>
      <c r="D722" s="29">
        <f>VLOOKUP(VLOOKUP($B722, BTS!$E$2:$F$60, 2, FALSE), Transpose_Avg_msg_youth!$O$1:$AA$52, 2,FALSE )</f>
        <v>0.16418297935286588</v>
      </c>
      <c r="E722" s="29">
        <f>VLOOKUP(VLOOKUP($B722, BTS!$E$2:$F$60, 2, FALSE), Transpose_Avg_msg_youth!$O$1:$AA$52, 3,FALSE )</f>
        <v>0.11453675431437817</v>
      </c>
      <c r="F722" s="29">
        <f>VLOOKUP(VLOOKUP($B722, BTS!$E$2:$F$60, 2, FALSE), Transpose_Avg_msg_youth!$O$1:$AA$52, 4,FALSE )</f>
        <v>0</v>
      </c>
      <c r="G722" s="29">
        <f>VLOOKUP(VLOOKUP($B722, BTS!$E$2:$F$60, 2, FALSE), Transpose_Avg_msg_youth!$O$1:$AA$52, 5,FALSE )</f>
        <v>6.2243669650560426E-2</v>
      </c>
      <c r="H722" s="29">
        <f>VLOOKUP(VLOOKUP($B722, BTS!$E$2:$F$60, 2, FALSE), Transpose_Avg_msg_youth!$O$1:$AA$52, 6,FALSE )</f>
        <v>9.3923779953083153E-2</v>
      </c>
      <c r="I722" s="29">
        <f>VLOOKUP(VLOOKUP($B722, BTS!$E$2:$F$60, 2, FALSE), Transpose_Avg_msg_youth!$O$1:$AA$52, 7,FALSE )</f>
        <v>0.25626937578550479</v>
      </c>
      <c r="J722" s="29">
        <f>VLOOKUP(VLOOKUP($B722, BTS!$E$2:$F$60, 2, FALSE), Transpose_Avg_msg_youth!$O$1:$AA$52, 8,FALSE )</f>
        <v>0.40649470899470896</v>
      </c>
      <c r="K722" s="29">
        <f>VLOOKUP(VLOOKUP($B722, BTS!$E$2:$F$60, 2, FALSE), Transpose_Avg_msg_youth!$O$1:$AA$52, 9,FALSE )</f>
        <v>0.28899020601148262</v>
      </c>
      <c r="L722" s="29">
        <f>VLOOKUP(VLOOKUP($B722, BTS!$E$2:$F$60, 2, FALSE), Transpose_Avg_msg_youth!$O$1:$AA$52, 10,FALSE )</f>
        <v>0.21435748159886092</v>
      </c>
      <c r="M722" s="29">
        <f>VLOOKUP(VLOOKUP($B722, BTS!$E$2:$F$60, 2, FALSE), Transpose_Avg_msg_youth!$O$1:$AA$52, 11,FALSE )</f>
        <v>0.66620879120879117</v>
      </c>
      <c r="N722" s="29">
        <f>VLOOKUP(VLOOKUP($B722, BTS!$E$2:$F$60, 2, FALSE), Transpose_Avg_msg_youth!$O$1:$AA$52, 12,FALSE )</f>
        <v>3.4117082674774979E-2</v>
      </c>
      <c r="O722" s="111">
        <f>VLOOKUP(VLOOKUP($B722, BTS!$E$2:$F$60, 2, FALSE), Transpose_Avg_msg_youth!$O$1:$AA$52, 13,FALSE )</f>
        <v>0.24763337153043036</v>
      </c>
    </row>
    <row r="723" spans="1:15" ht="15.75" hidden="1" outlineLevel="1" thickBot="1" x14ac:dyDescent="0.3">
      <c r="A723" s="27"/>
      <c r="B723" s="31" t="s">
        <v>130</v>
      </c>
      <c r="C723" s="28">
        <f>VLOOKUP(VLOOKUP($B723,VName,2,FALSE), Regression_msg_youth!$U$7:$AC$57, 2,FALSE)</f>
        <v>-2.3599999999999999E-2</v>
      </c>
      <c r="D723" s="29">
        <f>VLOOKUP(VLOOKUP($B723, BTS!$E$2:$F$60, 2, FALSE), Transpose_Avg_msg_youth!$O$1:$AA$52, 2,FALSE )</f>
        <v>3.6657096462254278E-3</v>
      </c>
      <c r="E723" s="29">
        <f>VLOOKUP(VLOOKUP($B723, BTS!$E$2:$F$60, 2, FALSE), Transpose_Avg_msg_youth!$O$1:$AA$52, 3,FALSE )</f>
        <v>0</v>
      </c>
      <c r="F723" s="29">
        <f>VLOOKUP(VLOOKUP($B723, BTS!$E$2:$F$60, 2, FALSE), Transpose_Avg_msg_youth!$O$1:$AA$52, 4,FALSE )</f>
        <v>0</v>
      </c>
      <c r="G723" s="29">
        <f>VLOOKUP(VLOOKUP($B723, BTS!$E$2:$F$60, 2, FALSE), Transpose_Avg_msg_youth!$O$1:$AA$52, 5,FALSE )</f>
        <v>0</v>
      </c>
      <c r="H723" s="29">
        <f>VLOOKUP(VLOOKUP($B723, BTS!$E$2:$F$60, 2, FALSE), Transpose_Avg_msg_youth!$O$1:$AA$52, 6,FALSE )</f>
        <v>7.1163911829475544E-3</v>
      </c>
      <c r="I723" s="29">
        <f>VLOOKUP(VLOOKUP($B723, BTS!$E$2:$F$60, 2, FALSE), Transpose_Avg_msg_youth!$O$1:$AA$52, 7,FALSE )</f>
        <v>4.9137690266722524E-2</v>
      </c>
      <c r="J723" s="29">
        <f>VLOOKUP(VLOOKUP($B723, BTS!$E$2:$F$60, 2, FALSE), Transpose_Avg_msg_youth!$O$1:$AA$52, 8,FALSE )</f>
        <v>4.6904761904761907E-2</v>
      </c>
      <c r="K723" s="29">
        <f>VLOOKUP(VLOOKUP($B723, BTS!$E$2:$F$60, 2, FALSE), Transpose_Avg_msg_youth!$O$1:$AA$52, 9,FALSE )</f>
        <v>5.8219351570415398E-2</v>
      </c>
      <c r="L723" s="29">
        <f>VLOOKUP(VLOOKUP($B723, BTS!$E$2:$F$60, 2, FALSE), Transpose_Avg_msg_youth!$O$1:$AA$52, 10,FALSE )</f>
        <v>6.9480806549772067E-2</v>
      </c>
      <c r="M723" s="29">
        <f>VLOOKUP(VLOOKUP($B723, BTS!$E$2:$F$60, 2, FALSE), Transpose_Avg_msg_youth!$O$1:$AA$52, 11,FALSE )</f>
        <v>0.12912087912087911</v>
      </c>
      <c r="N723" s="29">
        <f>VLOOKUP(VLOOKUP($B723, BTS!$E$2:$F$60, 2, FALSE), Transpose_Avg_msg_youth!$O$1:$AA$52, 12,FALSE )</f>
        <v>0</v>
      </c>
      <c r="O723" s="111">
        <f>VLOOKUP(VLOOKUP($B723, BTS!$E$2:$F$60, 2, FALSE), Transpose_Avg_msg_youth!$O$1:$AA$52, 13,FALSE )</f>
        <v>4.5454545454545452E-3</v>
      </c>
    </row>
    <row r="724" spans="1:15" ht="15.75" hidden="1" outlineLevel="1" thickBot="1" x14ac:dyDescent="0.3">
      <c r="A724" s="27"/>
      <c r="B724" s="56" t="s">
        <v>131</v>
      </c>
      <c r="C724" s="28">
        <f>VLOOKUP(VLOOKUP($B724,VName,2,FALSE), Regression_msg_youth!$U$7:$AC$57, 2,FALSE)</f>
        <v>0.26400000000000001</v>
      </c>
      <c r="D724" s="29">
        <f>VLOOKUP(VLOOKUP($B724, BTS!$E$2:$F$60, 2, FALSE), Transpose_Avg_msg_youth!$O$1:$AA$52, 2,FALSE )</f>
        <v>0</v>
      </c>
      <c r="E724" s="29">
        <f>VLOOKUP(VLOOKUP($B724, BTS!$E$2:$F$60, 2, FALSE), Transpose_Avg_msg_youth!$O$1:$AA$52, 3,FALSE )</f>
        <v>0</v>
      </c>
      <c r="F724" s="29">
        <f>VLOOKUP(VLOOKUP($B724, BTS!$E$2:$F$60, 2, FALSE), Transpose_Avg_msg_youth!$O$1:$AA$52, 4,FALSE )</f>
        <v>0</v>
      </c>
      <c r="G724" s="29">
        <f>VLOOKUP(VLOOKUP($B724, BTS!$E$2:$F$60, 2, FALSE), Transpose_Avg_msg_youth!$O$1:$AA$52, 5,FALSE )</f>
        <v>2.0022818336739384E-2</v>
      </c>
      <c r="H724" s="29">
        <f>VLOOKUP(VLOOKUP($B724, BTS!$E$2:$F$60, 2, FALSE), Transpose_Avg_msg_youth!$O$1:$AA$52, 6,FALSE )</f>
        <v>2.2876914100973457E-2</v>
      </c>
      <c r="I724" s="29">
        <f>VLOOKUP(VLOOKUP($B724, BTS!$E$2:$F$60, 2, FALSE), Transpose_Avg_msg_youth!$O$1:$AA$52, 7,FALSE )</f>
        <v>4.128054740957967E-2</v>
      </c>
      <c r="J724" s="29">
        <f>VLOOKUP(VLOOKUP($B724, BTS!$E$2:$F$60, 2, FALSE), Transpose_Avg_msg_youth!$O$1:$AA$52, 8,FALSE )</f>
        <v>0</v>
      </c>
      <c r="K724" s="29">
        <f>VLOOKUP(VLOOKUP($B724, BTS!$E$2:$F$60, 2, FALSE), Transpose_Avg_msg_youth!$O$1:$AA$52, 9,FALSE )</f>
        <v>0</v>
      </c>
      <c r="L724" s="29">
        <f>VLOOKUP(VLOOKUP($B724, BTS!$E$2:$F$60, 2, FALSE), Transpose_Avg_msg_youth!$O$1:$AA$52, 10,FALSE )</f>
        <v>0</v>
      </c>
      <c r="M724" s="29">
        <f>VLOOKUP(VLOOKUP($B724, BTS!$E$2:$F$60, 2, FALSE), Transpose_Avg_msg_youth!$O$1:$AA$52, 11,FALSE )</f>
        <v>0</v>
      </c>
      <c r="N724" s="29">
        <f>VLOOKUP(VLOOKUP($B724, BTS!$E$2:$F$60, 2, FALSE), Transpose_Avg_msg_youth!$O$1:$AA$52, 12,FALSE )</f>
        <v>0</v>
      </c>
      <c r="O724" s="111">
        <f>VLOOKUP(VLOOKUP($B724, BTS!$E$2:$F$60, 2, FALSE), Transpose_Avg_msg_youth!$O$1:$AA$52, 13,FALSE )</f>
        <v>0</v>
      </c>
    </row>
    <row r="725" spans="1:15" ht="15.75" hidden="1" outlineLevel="1" thickBot="1" x14ac:dyDescent="0.3">
      <c r="A725" s="27"/>
      <c r="B725" s="31" t="s">
        <v>132</v>
      </c>
      <c r="C725" s="28">
        <f>VLOOKUP(VLOOKUP($B725,VName,2,FALSE), Regression_msg_youth!$U$7:$AC$57, 2,FALSE)</f>
        <v>-0.17799999999999999</v>
      </c>
      <c r="D725" s="29">
        <f>VLOOKUP(VLOOKUP($B725, BTS!$E$2:$F$60, 2, FALSE), Transpose_Avg_msg_youth!$O$1:$AA$52, 2,FALSE )</f>
        <v>7.9872204472843447E-4</v>
      </c>
      <c r="E725" s="29">
        <f>VLOOKUP(VLOOKUP($B725, BTS!$E$2:$F$60, 2, FALSE), Transpose_Avg_msg_youth!$O$1:$AA$52, 3,FALSE )</f>
        <v>2.7883951179934066E-3</v>
      </c>
      <c r="F725" s="29">
        <f>VLOOKUP(VLOOKUP($B725, BTS!$E$2:$F$60, 2, FALSE), Transpose_Avg_msg_youth!$O$1:$AA$52, 4,FALSE )</f>
        <v>0</v>
      </c>
      <c r="G725" s="29">
        <f>VLOOKUP(VLOOKUP($B725, BTS!$E$2:$F$60, 2, FALSE), Transpose_Avg_msg_youth!$O$1:$AA$52, 5,FALSE )</f>
        <v>0</v>
      </c>
      <c r="H725" s="29">
        <f>VLOOKUP(VLOOKUP($B725, BTS!$E$2:$F$60, 2, FALSE), Transpose_Avg_msg_youth!$O$1:$AA$52, 6,FALSE )</f>
        <v>7.7346235418875933E-3</v>
      </c>
      <c r="I725" s="29">
        <f>VLOOKUP(VLOOKUP($B725, BTS!$E$2:$F$60, 2, FALSE), Transpose_Avg_msg_youth!$O$1:$AA$52, 7,FALSE )</f>
        <v>6.9137690266722535E-2</v>
      </c>
      <c r="J725" s="29">
        <f>VLOOKUP(VLOOKUP($B725, BTS!$E$2:$F$60, 2, FALSE), Transpose_Avg_msg_youth!$O$1:$AA$52, 8,FALSE )</f>
        <v>5.2923280423280428E-2</v>
      </c>
      <c r="K725" s="29">
        <f>VLOOKUP(VLOOKUP($B725, BTS!$E$2:$F$60, 2, FALSE), Transpose_Avg_msg_youth!$O$1:$AA$52, 9,FALSE )</f>
        <v>0</v>
      </c>
      <c r="L725" s="29">
        <f>VLOOKUP(VLOOKUP($B725, BTS!$E$2:$F$60, 2, FALSE), Transpose_Avg_msg_youth!$O$1:$AA$52, 10,FALSE )</f>
        <v>0</v>
      </c>
      <c r="M725" s="29">
        <f>VLOOKUP(VLOOKUP($B725, BTS!$E$2:$F$60, 2, FALSE), Transpose_Avg_msg_youth!$O$1:$AA$52, 11,FALSE )</f>
        <v>1.7857142857142856E-2</v>
      </c>
      <c r="N725" s="29">
        <f>VLOOKUP(VLOOKUP($B725, BTS!$E$2:$F$60, 2, FALSE), Transpose_Avg_msg_youth!$O$1:$AA$52, 12,FALSE )</f>
        <v>0</v>
      </c>
      <c r="O725" s="111">
        <f>VLOOKUP(VLOOKUP($B725, BTS!$E$2:$F$60, 2, FALSE), Transpose_Avg_msg_youth!$O$1:$AA$52, 13,FALSE )</f>
        <v>0</v>
      </c>
    </row>
    <row r="726" spans="1:15" ht="15.75" hidden="1" outlineLevel="1" thickBot="1" x14ac:dyDescent="0.3">
      <c r="A726" s="27"/>
      <c r="B726" s="31" t="s">
        <v>195</v>
      </c>
      <c r="C726" s="28">
        <f>VLOOKUP(VLOOKUP($B726,VName,2,FALSE), Regression_msg_youth!$U$7:$AC$57, 2,FALSE)</f>
        <v>-2.3660000000000001</v>
      </c>
      <c r="D726" s="29">
        <f>VLOOKUP(VLOOKUP($B726, BTS!$E$2:$F$60, 2, FALSE), Transpose_Avg_msg_youth!$O$1:$AA$52, 2,FALSE )</f>
        <v>4.5955882352941176E-4</v>
      </c>
      <c r="E726" s="29">
        <f>VLOOKUP(VLOOKUP($B726, BTS!$E$2:$F$60, 2, FALSE), Transpose_Avg_msg_youth!$O$1:$AA$52, 3,FALSE )</f>
        <v>0</v>
      </c>
      <c r="F726" s="29">
        <f>VLOOKUP(VLOOKUP($B726, BTS!$E$2:$F$60, 2, FALSE), Transpose_Avg_msg_youth!$O$1:$AA$52, 4,FALSE )</f>
        <v>0</v>
      </c>
      <c r="G726" s="29">
        <f>VLOOKUP(VLOOKUP($B726, BTS!$E$2:$F$60, 2, FALSE), Transpose_Avg_msg_youth!$O$1:$AA$52, 5,FALSE )</f>
        <v>0</v>
      </c>
      <c r="H726" s="29">
        <f>VLOOKUP(VLOOKUP($B726, BTS!$E$2:$F$60, 2, FALSE), Transpose_Avg_msg_youth!$O$1:$AA$52, 6,FALSE )</f>
        <v>1.5822784810126582E-3</v>
      </c>
      <c r="I726" s="29">
        <f>VLOOKUP(VLOOKUP($B726, BTS!$E$2:$F$60, 2, FALSE), Transpose_Avg_msg_youth!$O$1:$AA$52, 7,FALSE )</f>
        <v>2.5640273704789836E-2</v>
      </c>
      <c r="J726" s="29">
        <f>VLOOKUP(VLOOKUP($B726, BTS!$E$2:$F$60, 2, FALSE), Transpose_Avg_msg_youth!$O$1:$AA$52, 8,FALSE )</f>
        <v>0</v>
      </c>
      <c r="K726" s="29">
        <f>VLOOKUP(VLOOKUP($B726, BTS!$E$2:$F$60, 2, FALSE), Transpose_Avg_msg_youth!$O$1:$AA$52, 9,FALSE )</f>
        <v>0</v>
      </c>
      <c r="L726" s="29">
        <f>VLOOKUP(VLOOKUP($B726, BTS!$E$2:$F$60, 2, FALSE), Transpose_Avg_msg_youth!$O$1:$AA$52, 10,FALSE )</f>
        <v>0</v>
      </c>
      <c r="M726" s="29">
        <f>VLOOKUP(VLOOKUP($B726, BTS!$E$2:$F$60, 2, FALSE), Transpose_Avg_msg_youth!$O$1:$AA$52, 11,FALSE )</f>
        <v>0</v>
      </c>
      <c r="N726" s="29">
        <f>VLOOKUP(VLOOKUP($B726, BTS!$E$2:$F$60, 2, FALSE), Transpose_Avg_msg_youth!$O$1:$AA$52, 12,FALSE )</f>
        <v>0</v>
      </c>
      <c r="O726" s="111">
        <f>VLOOKUP(VLOOKUP($B726, BTS!$E$2:$F$60, 2, FALSE), Transpose_Avg_msg_youth!$O$1:$AA$52, 13,FALSE )</f>
        <v>0</v>
      </c>
    </row>
    <row r="727" spans="1:15" ht="15.75" hidden="1" outlineLevel="1" thickBot="1" x14ac:dyDescent="0.3">
      <c r="A727" s="27"/>
      <c r="B727" s="56" t="s">
        <v>135</v>
      </c>
      <c r="C727" s="28">
        <f>VLOOKUP(VLOOKUP($B727,VName,2,FALSE), Regression_msg_youth!$U$7:$AC$57, 2,FALSE)</f>
        <v>0.45100000000000001</v>
      </c>
      <c r="D727" s="29">
        <f>VLOOKUP(VLOOKUP($B727, BTS!$E$2:$F$60, 2, FALSE), Transpose_Avg_msg_youth!$O$1:$AA$52, 2,FALSE )</f>
        <v>0</v>
      </c>
      <c r="E727" s="29">
        <f>VLOOKUP(VLOOKUP($B727, BTS!$E$2:$F$60, 2, FALSE), Transpose_Avg_msg_youth!$O$1:$AA$52, 3,FALSE )</f>
        <v>0</v>
      </c>
      <c r="F727" s="29">
        <f>VLOOKUP(VLOOKUP($B727, BTS!$E$2:$F$60, 2, FALSE), Transpose_Avg_msg_youth!$O$1:$AA$52, 4,FALSE )</f>
        <v>0</v>
      </c>
      <c r="G727" s="29">
        <f>VLOOKUP(VLOOKUP($B727, BTS!$E$2:$F$60, 2, FALSE), Transpose_Avg_msg_youth!$O$1:$AA$52, 5,FALSE )</f>
        <v>0</v>
      </c>
      <c r="H727" s="29">
        <f>VLOOKUP(VLOOKUP($B727, BTS!$E$2:$F$60, 2, FALSE), Transpose_Avg_msg_youth!$O$1:$AA$52, 6,FALSE )</f>
        <v>1.358695652173913E-3</v>
      </c>
      <c r="I727" s="29">
        <f>VLOOKUP(VLOOKUP($B727, BTS!$E$2:$F$60, 2, FALSE), Transpose_Avg_msg_youth!$O$1:$AA$52, 7,FALSE )</f>
        <v>8.0645161290322578E-3</v>
      </c>
      <c r="J727" s="29">
        <f>VLOOKUP(VLOOKUP($B727, BTS!$E$2:$F$60, 2, FALSE), Transpose_Avg_msg_youth!$O$1:$AA$52, 8,FALSE )</f>
        <v>0</v>
      </c>
      <c r="K727" s="29">
        <f>VLOOKUP(VLOOKUP($B727, BTS!$E$2:$F$60, 2, FALSE), Transpose_Avg_msg_youth!$O$1:$AA$52, 9,FALSE )</f>
        <v>0</v>
      </c>
      <c r="L727" s="29">
        <f>VLOOKUP(VLOOKUP($B727, BTS!$E$2:$F$60, 2, FALSE), Transpose_Avg_msg_youth!$O$1:$AA$52, 10,FALSE )</f>
        <v>0</v>
      </c>
      <c r="M727" s="29">
        <f>VLOOKUP(VLOOKUP($B727, BTS!$E$2:$F$60, 2, FALSE), Transpose_Avg_msg_youth!$O$1:$AA$52, 11,FALSE )</f>
        <v>0</v>
      </c>
      <c r="N727" s="29">
        <f>VLOOKUP(VLOOKUP($B727, BTS!$E$2:$F$60, 2, FALSE), Transpose_Avg_msg_youth!$O$1:$AA$52, 12,FALSE )</f>
        <v>0</v>
      </c>
      <c r="O727" s="111">
        <f>VLOOKUP(VLOOKUP($B727, BTS!$E$2:$F$60, 2, FALSE), Transpose_Avg_msg_youth!$O$1:$AA$52, 13,FALSE )</f>
        <v>1.2641818090872711E-2</v>
      </c>
    </row>
    <row r="728" spans="1:15" ht="15.75" hidden="1" outlineLevel="1" thickBot="1" x14ac:dyDescent="0.3">
      <c r="A728" s="27"/>
      <c r="B728" s="56" t="s">
        <v>136</v>
      </c>
      <c r="C728" s="28">
        <f>VLOOKUP(VLOOKUP($B728,VName,2,FALSE), Regression_msg_youth!$U$7:$AC$57, 2,FALSE)</f>
        <v>-2.4260000000000002</v>
      </c>
      <c r="D728" s="29">
        <f>VLOOKUP(VLOOKUP($B728, BTS!$E$2:$F$60, 2, FALSE), Transpose_Avg_msg_youth!$O$1:$AA$52, 2,FALSE )</f>
        <v>8.2846398369852015E-3</v>
      </c>
      <c r="E728" s="29">
        <f>VLOOKUP(VLOOKUP($B728, BTS!$E$2:$F$60, 2, FALSE), Transpose_Avg_msg_youth!$O$1:$AA$52, 3,FALSE )</f>
        <v>3.8344202225959172E-3</v>
      </c>
      <c r="F728" s="29">
        <f>VLOOKUP(VLOOKUP($B728, BTS!$E$2:$F$60, 2, FALSE), Transpose_Avg_msg_youth!$O$1:$AA$52, 4,FALSE )</f>
        <v>4.065503598902228E-3</v>
      </c>
      <c r="G728" s="29">
        <f>VLOOKUP(VLOOKUP($B728, BTS!$E$2:$F$60, 2, FALSE), Transpose_Avg_msg_youth!$O$1:$AA$52, 5,FALSE )</f>
        <v>7.0322157938980372E-3</v>
      </c>
      <c r="H728" s="29">
        <f>VLOOKUP(VLOOKUP($B728, BTS!$E$2:$F$60, 2, FALSE), Transpose_Avg_msg_youth!$O$1:$AA$52, 6,FALSE )</f>
        <v>1.5822784810126582E-3</v>
      </c>
      <c r="I728" s="29">
        <f>VLOOKUP(VLOOKUP($B728, BTS!$E$2:$F$60, 2, FALSE), Transpose_Avg_msg_youth!$O$1:$AA$52, 7,FALSE )</f>
        <v>4.128054740957967E-2</v>
      </c>
      <c r="J728" s="29">
        <f>VLOOKUP(VLOOKUP($B728, BTS!$E$2:$F$60, 2, FALSE), Transpose_Avg_msg_youth!$O$1:$AA$52, 8,FALSE )</f>
        <v>4.3664021164021169E-2</v>
      </c>
      <c r="K728" s="29">
        <f>VLOOKUP(VLOOKUP($B728, BTS!$E$2:$F$60, 2, FALSE), Transpose_Avg_msg_youth!$O$1:$AA$52, 9,FALSE )</f>
        <v>0</v>
      </c>
      <c r="L728" s="29">
        <f>VLOOKUP(VLOOKUP($B728, BTS!$E$2:$F$60, 2, FALSE), Transpose_Avg_msg_youth!$O$1:$AA$52, 10,FALSE )</f>
        <v>1.619644723092999E-2</v>
      </c>
      <c r="M728" s="29">
        <f>VLOOKUP(VLOOKUP($B728, BTS!$E$2:$F$60, 2, FALSE), Transpose_Avg_msg_youth!$O$1:$AA$52, 11,FALSE )</f>
        <v>0</v>
      </c>
      <c r="N728" s="29">
        <f>VLOOKUP(VLOOKUP($B728, BTS!$E$2:$F$60, 2, FALSE), Transpose_Avg_msg_youth!$O$1:$AA$52, 12,FALSE )</f>
        <v>0</v>
      </c>
      <c r="O728" s="111">
        <f>VLOOKUP(VLOOKUP($B728, BTS!$E$2:$F$60, 2, FALSE), Transpose_Avg_msg_youth!$O$1:$AA$52, 13,FALSE )</f>
        <v>1.2641818090872711E-2</v>
      </c>
    </row>
    <row r="729" spans="1:15" ht="15.75" hidden="1" outlineLevel="1" thickBot="1" x14ac:dyDescent="0.3">
      <c r="A729" s="27"/>
      <c r="B729" s="56" t="s">
        <v>137</v>
      </c>
      <c r="C729" s="28">
        <f>VLOOKUP(VLOOKUP($B729,VName,2,FALSE), Regression_msg_youth!$U$7:$AC$57, 2,FALSE)</f>
        <v>0.47299999999999998</v>
      </c>
      <c r="D729" s="29">
        <f>VLOOKUP(VLOOKUP($B729, BTS!$E$2:$F$60, 2, FALSE), Transpose_Avg_msg_youth!$O$1:$AA$52, 2,FALSE )</f>
        <v>0</v>
      </c>
      <c r="E729" s="29">
        <f>VLOOKUP(VLOOKUP($B729, BTS!$E$2:$F$60, 2, FALSE), Transpose_Avg_msg_youth!$O$1:$AA$52, 3,FALSE )</f>
        <v>0</v>
      </c>
      <c r="F729" s="29">
        <f>VLOOKUP(VLOOKUP($B729, BTS!$E$2:$F$60, 2, FALSE), Transpose_Avg_msg_youth!$O$1:$AA$52, 4,FALSE )</f>
        <v>0</v>
      </c>
      <c r="G729" s="29">
        <f>VLOOKUP(VLOOKUP($B729, BTS!$E$2:$F$60, 2, FALSE), Transpose_Avg_msg_youth!$O$1:$AA$52, 5,FALSE )</f>
        <v>0</v>
      </c>
      <c r="H729" s="29">
        <f>VLOOKUP(VLOOKUP($B729, BTS!$E$2:$F$60, 2, FALSE), Transpose_Avg_msg_youth!$O$1:$AA$52, 6,FALSE )</f>
        <v>0</v>
      </c>
      <c r="I729" s="29">
        <f>VLOOKUP(VLOOKUP($B729, BTS!$E$2:$F$60, 2, FALSE), Transpose_Avg_msg_youth!$O$1:$AA$52, 7,FALSE )</f>
        <v>0</v>
      </c>
      <c r="J729" s="29">
        <f>VLOOKUP(VLOOKUP($B729, BTS!$E$2:$F$60, 2, FALSE), Transpose_Avg_msg_youth!$O$1:$AA$52, 8,FALSE )</f>
        <v>0.10584656084656086</v>
      </c>
      <c r="K729" s="29">
        <f>VLOOKUP(VLOOKUP($B729, BTS!$E$2:$F$60, 2, FALSE), Transpose_Avg_msg_youth!$O$1:$AA$52, 9,FALSE )</f>
        <v>0</v>
      </c>
      <c r="L729" s="29">
        <f>VLOOKUP(VLOOKUP($B729, BTS!$E$2:$F$60, 2, FALSE), Transpose_Avg_msg_youth!$O$1:$AA$52, 10,FALSE )</f>
        <v>0</v>
      </c>
      <c r="M729" s="29">
        <f>VLOOKUP(VLOOKUP($B729, BTS!$E$2:$F$60, 2, FALSE), Transpose_Avg_msg_youth!$O$1:$AA$52, 11,FALSE )</f>
        <v>0</v>
      </c>
      <c r="N729" s="29">
        <f>VLOOKUP(VLOOKUP($B729, BTS!$E$2:$F$60, 2, FALSE), Transpose_Avg_msg_youth!$O$1:$AA$52, 12,FALSE )</f>
        <v>0</v>
      </c>
      <c r="O729" s="111">
        <f>VLOOKUP(VLOOKUP($B729, BTS!$E$2:$F$60, 2, FALSE), Transpose_Avg_msg_youth!$O$1:$AA$52, 13,FALSE )</f>
        <v>1.2641818090872711E-2</v>
      </c>
    </row>
    <row r="730" spans="1:15" ht="15.75" hidden="1" outlineLevel="1" thickBot="1" x14ac:dyDescent="0.3">
      <c r="A730" s="27"/>
      <c r="B730" s="31" t="s">
        <v>138</v>
      </c>
      <c r="C730" s="28">
        <f>VLOOKUP(VLOOKUP($B730,VName,2,FALSE), Regression_msg_youth!$U$7:$AC$57, 2,FALSE)</f>
        <v>2.8199999999999999E-2</v>
      </c>
      <c r="D730" s="29">
        <f>VLOOKUP(VLOOKUP($B730, BTS!$E$2:$F$60, 2, FALSE), Transpose_Avg_msg_youth!$O$1:$AA$52, 2,FALSE )</f>
        <v>0.33002845171588802</v>
      </c>
      <c r="E730" s="29">
        <f>VLOOKUP(VLOOKUP($B730, BTS!$E$2:$F$60, 2, FALSE), Transpose_Avg_msg_youth!$O$1:$AA$52, 3,FALSE )</f>
        <v>0.24288919981853252</v>
      </c>
      <c r="F730" s="29">
        <f>VLOOKUP(VLOOKUP($B730, BTS!$E$2:$F$60, 2, FALSE), Transpose_Avg_msg_youth!$O$1:$AA$52, 4,FALSE )</f>
        <v>4.2167519834009071E-2</v>
      </c>
      <c r="G730" s="29">
        <f>VLOOKUP(VLOOKUP($B730, BTS!$E$2:$F$60, 2, FALSE), Transpose_Avg_msg_youth!$O$1:$AA$52, 5,FALSE )</f>
        <v>0.28366449166421265</v>
      </c>
      <c r="H730" s="29">
        <f>VLOOKUP(VLOOKUP($B730, BTS!$E$2:$F$60, 2, FALSE), Transpose_Avg_msg_youth!$O$1:$AA$52, 6,FALSE )</f>
        <v>0.36657129289961821</v>
      </c>
      <c r="I730" s="29">
        <f>VLOOKUP(VLOOKUP($B730, BTS!$E$2:$F$60, 2, FALSE), Transpose_Avg_msg_youth!$O$1:$AA$52, 7,FALSE )</f>
        <v>0.50990713587487779</v>
      </c>
      <c r="J730" s="29">
        <f>VLOOKUP(VLOOKUP($B730, BTS!$E$2:$F$60, 2, FALSE), Transpose_Avg_msg_youth!$O$1:$AA$52, 8,FALSE )</f>
        <v>0.34166666666666667</v>
      </c>
      <c r="K730" s="29">
        <f>VLOOKUP(VLOOKUP($B730, BTS!$E$2:$F$60, 2, FALSE), Transpose_Avg_msg_youth!$O$1:$AA$52, 9,FALSE )</f>
        <v>0.45697821681864231</v>
      </c>
      <c r="L730" s="29">
        <f>VLOOKUP(VLOOKUP($B730, BTS!$E$2:$F$60, 2, FALSE), Transpose_Avg_msg_youth!$O$1:$AA$52, 10,FALSE )</f>
        <v>0.49147260785191815</v>
      </c>
      <c r="M730" s="29">
        <f>VLOOKUP(VLOOKUP($B730, BTS!$E$2:$F$60, 2, FALSE), Transpose_Avg_msg_youth!$O$1:$AA$52, 11,FALSE )</f>
        <v>0.51648351648351654</v>
      </c>
      <c r="N730" s="29">
        <f>VLOOKUP(VLOOKUP($B730, BTS!$E$2:$F$60, 2, FALSE), Transpose_Avg_msg_youth!$O$1:$AA$52, 12,FALSE )</f>
        <v>0.23352075419383114</v>
      </c>
      <c r="O730" s="111">
        <f>VLOOKUP(VLOOKUP($B730, BTS!$E$2:$F$60, 2, FALSE), Transpose_Avg_msg_youth!$O$1:$AA$52, 13,FALSE )</f>
        <v>0.26614225235548766</v>
      </c>
    </row>
    <row r="731" spans="1:15" ht="15.75" hidden="1" outlineLevel="1" thickBot="1" x14ac:dyDescent="0.3">
      <c r="A731" s="27"/>
      <c r="B731" s="31" t="s">
        <v>139</v>
      </c>
      <c r="C731" s="28">
        <f>VLOOKUP(VLOOKUP($B731,VName,2,FALSE), Regression_msg_youth!$U$7:$AC$57, 2,FALSE)</f>
        <v>-2.036</v>
      </c>
      <c r="D731" s="29">
        <f>VLOOKUP(VLOOKUP($B731, BTS!$E$2:$F$60, 2, FALSE), Transpose_Avg_msg_youth!$O$1:$AA$52, 2,FALSE )</f>
        <v>1.1639908688482194E-2</v>
      </c>
      <c r="E731" s="29">
        <f>VLOOKUP(VLOOKUP($B731, BTS!$E$2:$F$60, 2, FALSE), Transpose_Avg_msg_youth!$O$1:$AA$52, 3,FALSE )</f>
        <v>7.6349610895771781E-3</v>
      </c>
      <c r="F731" s="29">
        <f>VLOOKUP(VLOOKUP($B731, BTS!$E$2:$F$60, 2, FALSE), Transpose_Avg_msg_youth!$O$1:$AA$52, 4,FALSE )</f>
        <v>0</v>
      </c>
      <c r="G731" s="29">
        <f>VLOOKUP(VLOOKUP($B731, BTS!$E$2:$F$60, 2, FALSE), Transpose_Avg_msg_youth!$O$1:$AA$52, 5,FALSE )</f>
        <v>0</v>
      </c>
      <c r="H731" s="29">
        <f>VLOOKUP(VLOOKUP($B731, BTS!$E$2:$F$60, 2, FALSE), Transpose_Avg_msg_youth!$O$1:$AA$52, 6,FALSE )</f>
        <v>4.3295312282654059E-3</v>
      </c>
      <c r="I731" s="29">
        <f>VLOOKUP(VLOOKUP($B731, BTS!$E$2:$F$60, 2, FALSE), Transpose_Avg_msg_youth!$O$1:$AA$52, 7,FALSE )</f>
        <v>4.3497416561932692E-2</v>
      </c>
      <c r="J731" s="29">
        <f>VLOOKUP(VLOOKUP($B731, BTS!$E$2:$F$60, 2, FALSE), Transpose_Avg_msg_youth!$O$1:$AA$52, 8,FALSE )</f>
        <v>0</v>
      </c>
      <c r="K731" s="29">
        <f>VLOOKUP(VLOOKUP($B731, BTS!$E$2:$F$60, 2, FALSE), Transpose_Avg_msg_youth!$O$1:$AA$52, 9,FALSE )</f>
        <v>0</v>
      </c>
      <c r="L731" s="29">
        <f>VLOOKUP(VLOOKUP($B731, BTS!$E$2:$F$60, 2, FALSE), Transpose_Avg_msg_youth!$O$1:$AA$52, 10,FALSE )</f>
        <v>9.6153846153846159E-3</v>
      </c>
      <c r="M731" s="29">
        <f>VLOOKUP(VLOOKUP($B731, BTS!$E$2:$F$60, 2, FALSE), Transpose_Avg_msg_youth!$O$1:$AA$52, 11,FALSE )</f>
        <v>0</v>
      </c>
      <c r="N731" s="29">
        <f>VLOOKUP(VLOOKUP($B731, BTS!$E$2:$F$60, 2, FALSE), Transpose_Avg_msg_youth!$O$1:$AA$52, 12,FALSE )</f>
        <v>0</v>
      </c>
      <c r="O731" s="111">
        <f>VLOOKUP(VLOOKUP($B731, BTS!$E$2:$F$60, 2, FALSE), Transpose_Avg_msg_youth!$O$1:$AA$52, 13,FALSE )</f>
        <v>0</v>
      </c>
    </row>
    <row r="732" spans="1:15" ht="15.75" hidden="1" outlineLevel="1" thickBot="1" x14ac:dyDescent="0.3">
      <c r="A732" s="27"/>
      <c r="B732" s="31" t="s">
        <v>140</v>
      </c>
      <c r="C732" s="28">
        <f>VLOOKUP(VLOOKUP($B732,VName,2,FALSE), Regression_msg_youth!$U$7:$AC$57, 2,FALSE)</f>
        <v>11.29</v>
      </c>
      <c r="D732" s="29">
        <f>VLOOKUP(VLOOKUP($B732, BTS!$E$2:$F$60, 2, FALSE), Transpose_Avg_msg_youth!$O$1:$AA$52, 2,FALSE )</f>
        <v>0</v>
      </c>
      <c r="E732" s="29">
        <f>VLOOKUP(VLOOKUP($B732, BTS!$E$2:$F$60, 2, FALSE), Transpose_Avg_msg_youth!$O$1:$AA$52, 3,FALSE )</f>
        <v>0</v>
      </c>
      <c r="F732" s="29">
        <f>VLOOKUP(VLOOKUP($B732, BTS!$E$2:$F$60, 2, FALSE), Transpose_Avg_msg_youth!$O$1:$AA$52, 4,FALSE )</f>
        <v>0</v>
      </c>
      <c r="G732" s="29">
        <f>VLOOKUP(VLOOKUP($B732, BTS!$E$2:$F$60, 2, FALSE), Transpose_Avg_msg_youth!$O$1:$AA$52, 5,FALSE )</f>
        <v>0</v>
      </c>
      <c r="H732" s="29">
        <f>VLOOKUP(VLOOKUP($B732, BTS!$E$2:$F$60, 2, FALSE), Transpose_Avg_msg_youth!$O$1:$AA$52, 6,FALSE )</f>
        <v>0</v>
      </c>
      <c r="I732" s="29">
        <f>VLOOKUP(VLOOKUP($B732, BTS!$E$2:$F$60, 2, FALSE), Transpose_Avg_msg_youth!$O$1:$AA$52, 7,FALSE )</f>
        <v>0</v>
      </c>
      <c r="J732" s="29">
        <f>VLOOKUP(VLOOKUP($B732, BTS!$E$2:$F$60, 2, FALSE), Transpose_Avg_msg_youth!$O$1:$AA$52, 8,FALSE )</f>
        <v>0</v>
      </c>
      <c r="K732" s="29">
        <f>VLOOKUP(VLOOKUP($B732, BTS!$E$2:$F$60, 2, FALSE), Transpose_Avg_msg_youth!$O$1:$AA$52, 9,FALSE )</f>
        <v>0</v>
      </c>
      <c r="L732" s="29">
        <f>VLOOKUP(VLOOKUP($B732, BTS!$E$2:$F$60, 2, FALSE), Transpose_Avg_msg_youth!$O$1:$AA$52, 10,FALSE )</f>
        <v>0</v>
      </c>
      <c r="M732" s="29">
        <f>VLOOKUP(VLOOKUP($B732, BTS!$E$2:$F$60, 2, FALSE), Transpose_Avg_msg_youth!$O$1:$AA$52, 11,FALSE )</f>
        <v>0</v>
      </c>
      <c r="N732" s="29">
        <f>VLOOKUP(VLOOKUP($B732, BTS!$E$2:$F$60, 2, FALSE), Transpose_Avg_msg_youth!$O$1:$AA$52, 12,FALSE )</f>
        <v>0</v>
      </c>
      <c r="O732" s="111">
        <f>VLOOKUP(VLOOKUP($B732, BTS!$E$2:$F$60, 2, FALSE), Transpose_Avg_msg_youth!$O$1:$AA$52, 13,FALSE )</f>
        <v>0</v>
      </c>
    </row>
    <row r="733" spans="1:15" ht="15.75" hidden="1" outlineLevel="1" thickBot="1" x14ac:dyDescent="0.3">
      <c r="A733" s="27"/>
      <c r="B733" s="31" t="s">
        <v>141</v>
      </c>
      <c r="C733" s="28">
        <f>VLOOKUP(VLOOKUP($B733,VName,2,FALSE), Regression_msg_youth!$U$7:$AC$57, 2,FALSE)</f>
        <v>-0.16700000000000001</v>
      </c>
      <c r="D733" s="29">
        <f>VLOOKUP(VLOOKUP($B733, BTS!$E$2:$F$60, 2, FALSE), Transpose_Avg_msg_youth!$O$1:$AA$52, 2,FALSE )</f>
        <v>0.33372134181700241</v>
      </c>
      <c r="E733" s="29">
        <f>VLOOKUP(VLOOKUP($B733, BTS!$E$2:$F$60, 2, FALSE), Transpose_Avg_msg_youth!$O$1:$AA$52, 3,FALSE )</f>
        <v>0.10216107063141891</v>
      </c>
      <c r="F733" s="29">
        <f>VLOOKUP(VLOOKUP($B733, BTS!$E$2:$F$60, 2, FALSE), Transpose_Avg_msg_youth!$O$1:$AA$52, 4,FALSE )</f>
        <v>0.25620563224634285</v>
      </c>
      <c r="G733" s="29">
        <f>VLOOKUP(VLOOKUP($B733, BTS!$E$2:$F$60, 2, FALSE), Transpose_Avg_msg_youth!$O$1:$AA$52, 5,FALSE )</f>
        <v>4.9144898191138944E-2</v>
      </c>
      <c r="H733" s="29">
        <f>VLOOKUP(VLOOKUP($B733, BTS!$E$2:$F$60, 2, FALSE), Transpose_Avg_msg_youth!$O$1:$AA$52, 6,FALSE )</f>
        <v>0.4459794770849243</v>
      </c>
      <c r="I733" s="29">
        <f>VLOOKUP(VLOOKUP($B733, BTS!$E$2:$F$60, 2, FALSE), Transpose_Avg_msg_youth!$O$1:$AA$52, 7,FALSE )</f>
        <v>0.12461178606339898</v>
      </c>
      <c r="J733" s="29">
        <f>VLOOKUP(VLOOKUP($B733, BTS!$E$2:$F$60, 2, FALSE), Transpose_Avg_msg_youth!$O$1:$AA$52, 8,FALSE )</f>
        <v>0.17141534391534391</v>
      </c>
      <c r="K733" s="29">
        <f>VLOOKUP(VLOOKUP($B733, BTS!$E$2:$F$60, 2, FALSE), Transpose_Avg_msg_youth!$O$1:$AA$52, 9,FALSE )</f>
        <v>0.37211879432624118</v>
      </c>
      <c r="L733" s="29">
        <f>VLOOKUP(VLOOKUP($B733, BTS!$E$2:$F$60, 2, FALSE), Transpose_Avg_msg_youth!$O$1:$AA$52, 10,FALSE )</f>
        <v>8.014112324457151E-2</v>
      </c>
      <c r="M733" s="29">
        <f>VLOOKUP(VLOOKUP($B733, BTS!$E$2:$F$60, 2, FALSE), Transpose_Avg_msg_youth!$O$1:$AA$52, 11,FALSE )</f>
        <v>9.2032967032967039E-2</v>
      </c>
      <c r="N733" s="29">
        <f>VLOOKUP(VLOOKUP($B733, BTS!$E$2:$F$60, 2, FALSE), Transpose_Avg_msg_youth!$O$1:$AA$52, 12,FALSE )</f>
        <v>4.912804624343086E-2</v>
      </c>
      <c r="O733" s="111">
        <f>VLOOKUP(VLOOKUP($B733, BTS!$E$2:$F$60, 2, FALSE), Transpose_Avg_msg_youth!$O$1:$AA$52, 13,FALSE )</f>
        <v>0.38568768416457494</v>
      </c>
    </row>
    <row r="734" spans="1:15" ht="15.75" hidden="1" outlineLevel="1" thickBot="1" x14ac:dyDescent="0.3">
      <c r="A734" s="27"/>
      <c r="B734" s="31" t="s">
        <v>142</v>
      </c>
      <c r="C734" s="28">
        <f>VLOOKUP(VLOOKUP($B734,VName,2,FALSE), Regression_msg_youth!$U$7:$AC$57, 2,FALSE)</f>
        <v>0.13800000000000001</v>
      </c>
      <c r="D734" s="29">
        <f>VLOOKUP(VLOOKUP($B734, BTS!$E$2:$F$60, 2, FALSE), Transpose_Avg_msg_youth!$O$1:$AA$52, 2,FALSE )</f>
        <v>0.12964137974219414</v>
      </c>
      <c r="E734" s="29">
        <f>VLOOKUP(VLOOKUP($B734, BTS!$E$2:$F$60, 2, FALSE), Transpose_Avg_msg_youth!$O$1:$AA$52, 3,FALSE )</f>
        <v>0.15459296372045192</v>
      </c>
      <c r="F734" s="29">
        <f>VLOOKUP(VLOOKUP($B734, BTS!$E$2:$F$60, 2, FALSE), Transpose_Avg_msg_youth!$O$1:$AA$52, 4,FALSE )</f>
        <v>0.29860090526781324</v>
      </c>
      <c r="G734" s="29">
        <f>VLOOKUP(VLOOKUP($B734, BTS!$E$2:$F$60, 2, FALSE), Transpose_Avg_msg_youth!$O$1:$AA$52, 5,FALSE )</f>
        <v>0.33438837927260301</v>
      </c>
      <c r="H734" s="29">
        <f>VLOOKUP(VLOOKUP($B734, BTS!$E$2:$F$60, 2, FALSE), Transpose_Avg_msg_youth!$O$1:$AA$52, 6,FALSE )</f>
        <v>0.58891551628968908</v>
      </c>
      <c r="I734" s="29">
        <f>VLOOKUP(VLOOKUP($B734, BTS!$E$2:$F$60, 2, FALSE), Transpose_Avg_msg_youth!$O$1:$AA$52, 7,FALSE )</f>
        <v>0.60130289065772935</v>
      </c>
      <c r="J734" s="29">
        <f>VLOOKUP(VLOOKUP($B734, BTS!$E$2:$F$60, 2, FALSE), Transpose_Avg_msg_youth!$O$1:$AA$52, 8,FALSE )</f>
        <v>0.60218253968253965</v>
      </c>
      <c r="K734" s="29">
        <f>VLOOKUP(VLOOKUP($B734, BTS!$E$2:$F$60, 2, FALSE), Transpose_Avg_msg_youth!$O$1:$AA$52, 9,FALSE )</f>
        <v>0.46190054035798711</v>
      </c>
      <c r="L734" s="29">
        <f>VLOOKUP(VLOOKUP($B734, BTS!$E$2:$F$60, 2, FALSE), Transpose_Avg_msg_youth!$O$1:$AA$52, 10,FALSE )</f>
        <v>0.46468689356620391</v>
      </c>
      <c r="M734" s="29">
        <f>VLOOKUP(VLOOKUP($B734, BTS!$E$2:$F$60, 2, FALSE), Transpose_Avg_msg_youth!$O$1:$AA$52, 11,FALSE )</f>
        <v>0.64697802197802201</v>
      </c>
      <c r="N734" s="29">
        <f>VLOOKUP(VLOOKUP($B734, BTS!$E$2:$F$60, 2, FALSE), Transpose_Avg_msg_youth!$O$1:$AA$52, 12,FALSE )</f>
        <v>0.29628805878805881</v>
      </c>
      <c r="O734" s="111">
        <f>VLOOKUP(VLOOKUP($B734, BTS!$E$2:$F$60, 2, FALSE), Transpose_Avg_msg_youth!$O$1:$AA$52, 13,FALSE )</f>
        <v>0.21674544817927172</v>
      </c>
    </row>
    <row r="735" spans="1:15" ht="15.75" hidden="1" outlineLevel="1" thickBot="1" x14ac:dyDescent="0.3">
      <c r="A735" s="27"/>
      <c r="B735" s="31" t="s">
        <v>143</v>
      </c>
      <c r="C735" s="28">
        <f>VLOOKUP(VLOOKUP($B735,VName,2,FALSE), Regression_msg_youth!$U$7:$AC$57, 2,FALSE)</f>
        <v>3.3050000000000002</v>
      </c>
      <c r="D735" s="29">
        <f>VLOOKUP(VLOOKUP($B735, BTS!$E$2:$F$60, 2, FALSE), Transpose_Avg_msg_youth!$O$1:$AA$52, 2,FALSE )</f>
        <v>1.5974440894568689E-3</v>
      </c>
      <c r="E735" s="29">
        <f>VLOOKUP(VLOOKUP($B735, BTS!$E$2:$F$60, 2, FALSE), Transpose_Avg_msg_youth!$O$1:$AA$52, 3,FALSE )</f>
        <v>8.8339222614840988E-4</v>
      </c>
      <c r="F735" s="29">
        <f>VLOOKUP(VLOOKUP($B735, BTS!$E$2:$F$60, 2, FALSE), Transpose_Avg_msg_youth!$O$1:$AA$52, 4,FALSE )</f>
        <v>0</v>
      </c>
      <c r="G735" s="29">
        <f>VLOOKUP(VLOOKUP($B735, BTS!$E$2:$F$60, 2, FALSE), Transpose_Avg_msg_youth!$O$1:$AA$52, 5,FALSE )</f>
        <v>0</v>
      </c>
      <c r="H735" s="29">
        <f>VLOOKUP(VLOOKUP($B735, BTS!$E$2:$F$60, 2, FALSE), Transpose_Avg_msg_youth!$O$1:$AA$52, 6,FALSE )</f>
        <v>0</v>
      </c>
      <c r="I735" s="29">
        <f>VLOOKUP(VLOOKUP($B735, BTS!$E$2:$F$60, 2, FALSE), Transpose_Avg_msg_youth!$O$1:$AA$52, 7,FALSE )</f>
        <v>0</v>
      </c>
      <c r="J735" s="29">
        <f>VLOOKUP(VLOOKUP($B735, BTS!$E$2:$F$60, 2, FALSE), Transpose_Avg_msg_youth!$O$1:$AA$52, 8,FALSE )</f>
        <v>0</v>
      </c>
      <c r="K735" s="29">
        <f>VLOOKUP(VLOOKUP($B735, BTS!$E$2:$F$60, 2, FALSE), Transpose_Avg_msg_youth!$O$1:$AA$52, 9,FALSE )</f>
        <v>1.8513593380614656E-2</v>
      </c>
      <c r="L735" s="29">
        <f>VLOOKUP(VLOOKUP($B735, BTS!$E$2:$F$60, 2, FALSE), Transpose_Avg_msg_youth!$O$1:$AA$52, 10,FALSE )</f>
        <v>0</v>
      </c>
      <c r="M735" s="29">
        <f>VLOOKUP(VLOOKUP($B735, BTS!$E$2:$F$60, 2, FALSE), Transpose_Avg_msg_youth!$O$1:$AA$52, 11,FALSE )</f>
        <v>0</v>
      </c>
      <c r="N735" s="29">
        <f>VLOOKUP(VLOOKUP($B735, BTS!$E$2:$F$60, 2, FALSE), Transpose_Avg_msg_youth!$O$1:$AA$52, 12,FALSE )</f>
        <v>0</v>
      </c>
      <c r="O735" s="111">
        <f>VLOOKUP(VLOOKUP($B735, BTS!$E$2:$F$60, 2, FALSE), Transpose_Avg_msg_youth!$O$1:$AA$52, 13,FALSE )</f>
        <v>0</v>
      </c>
    </row>
    <row r="736" spans="1:15" ht="15.75" hidden="1" outlineLevel="1" thickBot="1" x14ac:dyDescent="0.3">
      <c r="A736" s="27"/>
      <c r="B736" s="31" t="s">
        <v>144</v>
      </c>
      <c r="C736" s="28">
        <f>VLOOKUP(VLOOKUP($B736,VName,2,FALSE), Regression_msg_youth!$U$7:$AC$57, 2,FALSE)</f>
        <v>-0.28199999999999997</v>
      </c>
      <c r="D736" s="29">
        <f>VLOOKUP(VLOOKUP($B736, BTS!$E$2:$F$60, 2, FALSE), Transpose_Avg_msg_youth!$O$1:$AA$52, 2,FALSE )</f>
        <v>3.7861052485558171E-3</v>
      </c>
      <c r="E736" s="29">
        <f>VLOOKUP(VLOOKUP($B736, BTS!$E$2:$F$60, 2, FALSE), Transpose_Avg_msg_youth!$O$1:$AA$52, 3,FALSE )</f>
        <v>4.9870141143943711E-2</v>
      </c>
      <c r="F736" s="29">
        <f>VLOOKUP(VLOOKUP($B736, BTS!$E$2:$F$60, 2, FALSE), Transpose_Avg_msg_youth!$O$1:$AA$52, 4,FALSE )</f>
        <v>2.6258693235204411E-2</v>
      </c>
      <c r="G736" s="29">
        <f>VLOOKUP(VLOOKUP($B736, BTS!$E$2:$F$60, 2, FALSE), Transpose_Avg_msg_youth!$O$1:$AA$52, 5,FALSE )</f>
        <v>1.0763559077480127E-2</v>
      </c>
      <c r="H736" s="29">
        <f>VLOOKUP(VLOOKUP($B736, BTS!$E$2:$F$60, 2, FALSE), Transpose_Avg_msg_youth!$O$1:$AA$52, 6,FALSE )</f>
        <v>4.4272901615479171E-2</v>
      </c>
      <c r="I736" s="29">
        <f>VLOOKUP(VLOOKUP($B736, BTS!$E$2:$F$60, 2, FALSE), Transpose_Avg_msg_youth!$O$1:$AA$52, 7,FALSE )</f>
        <v>0.13827538053344507</v>
      </c>
      <c r="J736" s="29">
        <f>VLOOKUP(VLOOKUP($B736, BTS!$E$2:$F$60, 2, FALSE), Transpose_Avg_msg_youth!$O$1:$AA$52, 8,FALSE )</f>
        <v>0</v>
      </c>
      <c r="K736" s="29">
        <f>VLOOKUP(VLOOKUP($B736, BTS!$E$2:$F$60, 2, FALSE), Transpose_Avg_msg_youth!$O$1:$AA$52, 9,FALSE )</f>
        <v>0</v>
      </c>
      <c r="L736" s="29">
        <f>VLOOKUP(VLOOKUP($B736, BTS!$E$2:$F$60, 2, FALSE), Transpose_Avg_msg_youth!$O$1:$AA$52, 10,FALSE )</f>
        <v>2.611971361971362E-2</v>
      </c>
      <c r="M736" s="29">
        <f>VLOOKUP(VLOOKUP($B736, BTS!$E$2:$F$60, 2, FALSE), Transpose_Avg_msg_youth!$O$1:$AA$52, 11,FALSE )</f>
        <v>0</v>
      </c>
      <c r="N736" s="29">
        <f>VLOOKUP(VLOOKUP($B736, BTS!$E$2:$F$60, 2, FALSE), Transpose_Avg_msg_youth!$O$1:$AA$52, 12,FALSE )</f>
        <v>2.4686903533057379E-2</v>
      </c>
      <c r="O736" s="111">
        <f>VLOOKUP(VLOOKUP($B736, BTS!$E$2:$F$60, 2, FALSE), Transpose_Avg_msg_youth!$O$1:$AA$52, 13,FALSE )</f>
        <v>0.19600192349667139</v>
      </c>
    </row>
    <row r="737" spans="1:15" ht="15.75" hidden="1" outlineLevel="1" thickBot="1" x14ac:dyDescent="0.3">
      <c r="A737" s="27"/>
      <c r="B737" s="31" t="s">
        <v>145</v>
      </c>
      <c r="C737" s="28">
        <f>VLOOKUP(VLOOKUP($B737,VName,2,FALSE), Regression_msg_youth!$U$7:$AC$57, 2,FALSE)</f>
        <v>0.4</v>
      </c>
      <c r="D737" s="29">
        <f>VLOOKUP(VLOOKUP($B737, BTS!$E$2:$F$60, 2, FALSE), Transpose_Avg_msg_youth!$O$1:$AA$52, 2,FALSE )</f>
        <v>3.0381206406764331E-2</v>
      </c>
      <c r="E737" s="29">
        <f>VLOOKUP(VLOOKUP($B737, BTS!$E$2:$F$60, 2, FALSE), Transpose_Avg_msg_youth!$O$1:$AA$52, 3,FALSE )</f>
        <v>9.1925494675147823E-2</v>
      </c>
      <c r="F737" s="29">
        <f>VLOOKUP(VLOOKUP($B737, BTS!$E$2:$F$60, 2, FALSE), Transpose_Avg_msg_youth!$O$1:$AA$52, 4,FALSE )</f>
        <v>9.0815775400097786E-3</v>
      </c>
      <c r="G737" s="29">
        <f>VLOOKUP(VLOOKUP($B737, BTS!$E$2:$F$60, 2, FALSE), Transpose_Avg_msg_youth!$O$1:$AA$52, 5,FALSE )</f>
        <v>5.3707154038441528E-2</v>
      </c>
      <c r="H737" s="29">
        <f>VLOOKUP(VLOOKUP($B737, BTS!$E$2:$F$60, 2, FALSE), Transpose_Avg_msg_youth!$O$1:$AA$52, 6,FALSE )</f>
        <v>7.9352907787274274E-2</v>
      </c>
      <c r="I737" s="29">
        <f>VLOOKUP(VLOOKUP($B737, BTS!$E$2:$F$60, 2, FALSE), Transpose_Avg_msg_youth!$O$1:$AA$52, 7,FALSE )</f>
        <v>0.17906716938975004</v>
      </c>
      <c r="J737" s="29">
        <f>VLOOKUP(VLOOKUP($B737, BTS!$E$2:$F$60, 2, FALSE), Transpose_Avg_msg_youth!$O$1:$AA$52, 8,FALSE )</f>
        <v>1.1904761904761904E-2</v>
      </c>
      <c r="K737" s="29">
        <f>VLOOKUP(VLOOKUP($B737, BTS!$E$2:$F$60, 2, FALSE), Transpose_Avg_msg_youth!$O$1:$AA$52, 9,FALSE )</f>
        <v>0.10014564336372847</v>
      </c>
      <c r="L737" s="29">
        <f>VLOOKUP(VLOOKUP($B737, BTS!$E$2:$F$60, 2, FALSE), Transpose_Avg_msg_youth!$O$1:$AA$52, 10,FALSE )</f>
        <v>2.7472527472527472E-2</v>
      </c>
      <c r="M737" s="29">
        <f>VLOOKUP(VLOOKUP($B737, BTS!$E$2:$F$60, 2, FALSE), Transpose_Avg_msg_youth!$O$1:$AA$52, 11,FALSE )</f>
        <v>0.18543956043956045</v>
      </c>
      <c r="N737" s="29">
        <f>VLOOKUP(VLOOKUP($B737, BTS!$E$2:$F$60, 2, FALSE), Transpose_Avg_msg_youth!$O$1:$AA$52, 12,FALSE )</f>
        <v>2.0066190739267666E-2</v>
      </c>
      <c r="O737" s="111">
        <f>VLOOKUP(VLOOKUP($B737, BTS!$E$2:$F$60, 2, FALSE), Transpose_Avg_msg_youth!$O$1:$AA$52, 13,FALSE )</f>
        <v>8.5011447760922551E-2</v>
      </c>
    </row>
    <row r="738" spans="1:15" ht="15.75" hidden="1" outlineLevel="1" thickBot="1" x14ac:dyDescent="0.3">
      <c r="A738" s="27"/>
      <c r="B738" s="31" t="s">
        <v>146</v>
      </c>
      <c r="C738" s="28">
        <f>VLOOKUP(VLOOKUP($B738,VName,2,FALSE), Regression_msg_youth!$U$7:$AC$57, 2,FALSE)</f>
        <v>-0.28599999999999998</v>
      </c>
      <c r="D738" s="29">
        <f>VLOOKUP(VLOOKUP($B738, BTS!$E$2:$F$60, 2, FALSE), Transpose_Avg_msg_youth!$O$1:$AA$52, 2,FALSE )</f>
        <v>0.86831574914570298</v>
      </c>
      <c r="E738" s="29">
        <f>VLOOKUP(VLOOKUP($B738, BTS!$E$2:$F$60, 2, FALSE), Transpose_Avg_msg_youth!$O$1:$AA$52, 3,FALSE )</f>
        <v>0.94549301845202927</v>
      </c>
      <c r="F738" s="29">
        <f>VLOOKUP(VLOOKUP($B738, BTS!$E$2:$F$60, 2, FALSE), Transpose_Avg_msg_youth!$O$1:$AA$52, 4,FALSE )</f>
        <v>0.98352925989841389</v>
      </c>
      <c r="G738" s="29">
        <f>VLOOKUP(VLOOKUP($B738, BTS!$E$2:$F$60, 2, FALSE), Transpose_Avg_msg_youth!$O$1:$AA$52, 5,FALSE )</f>
        <v>0.96312419692075157</v>
      </c>
      <c r="H738" s="29">
        <f>VLOOKUP(VLOOKUP($B738, BTS!$E$2:$F$60, 2, FALSE), Transpose_Avg_msg_youth!$O$1:$AA$52, 6,FALSE )</f>
        <v>0.89054572058879278</v>
      </c>
      <c r="I738" s="29">
        <f>VLOOKUP(VLOOKUP($B738, BTS!$E$2:$F$60, 2, FALSE), Transpose_Avg_msg_youth!$O$1:$AA$52, 7,FALSE )</f>
        <v>0.90958176232369792</v>
      </c>
      <c r="J738" s="29">
        <f>VLOOKUP(VLOOKUP($B738, BTS!$E$2:$F$60, 2, FALSE), Transpose_Avg_msg_youth!$O$1:$AA$52, 8,FALSE )</f>
        <v>0.86210317460317465</v>
      </c>
      <c r="K738" s="29">
        <f>VLOOKUP(VLOOKUP($B738, BTS!$E$2:$F$60, 2, FALSE), Transpose_Avg_msg_youth!$O$1:$AA$52, 9,FALSE )</f>
        <v>0.85563787571766292</v>
      </c>
      <c r="L738" s="29">
        <f>VLOOKUP(VLOOKUP($B738, BTS!$E$2:$F$60, 2, FALSE), Transpose_Avg_msg_youth!$O$1:$AA$52, 10,FALSE )</f>
        <v>0.76444317177075805</v>
      </c>
      <c r="M738" s="29">
        <f>VLOOKUP(VLOOKUP($B738, BTS!$E$2:$F$60, 2, FALSE), Transpose_Avg_msg_youth!$O$1:$AA$52, 11,FALSE )</f>
        <v>0.46428571428571425</v>
      </c>
      <c r="N738" s="29">
        <f>VLOOKUP(VLOOKUP($B738, BTS!$E$2:$F$60, 2, FALSE), Transpose_Avg_msg_youth!$O$1:$AA$52, 12,FALSE )</f>
        <v>0.96125339923416853</v>
      </c>
      <c r="O738" s="111">
        <f>VLOOKUP(VLOOKUP($B738, BTS!$E$2:$F$60, 2, FALSE), Transpose_Avg_msg_youth!$O$1:$AA$52, 13,FALSE )</f>
        <v>0.96428855633162358</v>
      </c>
    </row>
    <row r="739" spans="1:15" ht="15.75" hidden="1" outlineLevel="1" thickBot="1" x14ac:dyDescent="0.3">
      <c r="A739" s="27"/>
      <c r="B739" s="31" t="s">
        <v>147</v>
      </c>
      <c r="C739" s="28">
        <f>VLOOKUP(VLOOKUP($B739,VName,2,FALSE), Regression_msg_youth!$U$7:$AC$57, 2,FALSE)</f>
        <v>-0.82499999999999996</v>
      </c>
      <c r="D739" s="29">
        <f>VLOOKUP(VLOOKUP($B739, BTS!$E$2:$F$60, 2, FALSE), Transpose_Avg_msg_youth!$O$1:$AA$52, 2,FALSE )</f>
        <v>1.4742432449078136E-2</v>
      </c>
      <c r="E739" s="29">
        <f>VLOOKUP(VLOOKUP($B739, BTS!$E$2:$F$60, 2, FALSE), Transpose_Avg_msg_youth!$O$1:$AA$52, 3,FALSE )</f>
        <v>3.2461076066481624E-2</v>
      </c>
      <c r="F739" s="29">
        <f>VLOOKUP(VLOOKUP($B739, BTS!$E$2:$F$60, 2, FALSE), Transpose_Avg_msg_youth!$O$1:$AA$52, 4,FALSE )</f>
        <v>4.9983394197977505E-3</v>
      </c>
      <c r="G739" s="29">
        <f>VLOOKUP(VLOOKUP($B739, BTS!$E$2:$F$60, 2, FALSE), Transpose_Avg_msg_youth!$O$1:$AA$52, 5,FALSE )</f>
        <v>0</v>
      </c>
      <c r="H739" s="29">
        <f>VLOOKUP(VLOOKUP($B739, BTS!$E$2:$F$60, 2, FALSE), Transpose_Avg_msg_youth!$O$1:$AA$52, 6,FALSE )</f>
        <v>1.0551344939474662E-2</v>
      </c>
      <c r="I739" s="29">
        <f>VLOOKUP(VLOOKUP($B739, BTS!$E$2:$F$60, 2, FALSE), Transpose_Avg_msg_youth!$O$1:$AA$52, 7,FALSE )</f>
        <v>0</v>
      </c>
      <c r="J739" s="29">
        <f>VLOOKUP(VLOOKUP($B739, BTS!$E$2:$F$60, 2, FALSE), Transpose_Avg_msg_youth!$O$1:$AA$52, 8,FALSE )</f>
        <v>2.8518518518518519E-2</v>
      </c>
      <c r="K739" s="29">
        <f>VLOOKUP(VLOOKUP($B739, BTS!$E$2:$F$60, 2, FALSE), Transpose_Avg_msg_youth!$O$1:$AA$52, 9,FALSE )</f>
        <v>3.7996031746031743E-2</v>
      </c>
      <c r="L739" s="29">
        <f>VLOOKUP(VLOOKUP($B739, BTS!$E$2:$F$60, 2, FALSE), Transpose_Avg_msg_youth!$O$1:$AA$52, 10,FALSE )</f>
        <v>0.11419471333264436</v>
      </c>
      <c r="M739" s="29">
        <f>VLOOKUP(VLOOKUP($B739, BTS!$E$2:$F$60, 2, FALSE), Transpose_Avg_msg_youth!$O$1:$AA$52, 11,FALSE )</f>
        <v>0</v>
      </c>
      <c r="N739" s="29">
        <f>VLOOKUP(VLOOKUP($B739, BTS!$E$2:$F$60, 2, FALSE), Transpose_Avg_msg_youth!$O$1:$AA$52, 12,FALSE )</f>
        <v>0</v>
      </c>
      <c r="O739" s="111">
        <f>VLOOKUP(VLOOKUP($B739, BTS!$E$2:$F$60, 2, FALSE), Transpose_Avg_msg_youth!$O$1:$AA$52, 13,FALSE )</f>
        <v>3.4716898122885517E-2</v>
      </c>
    </row>
    <row r="740" spans="1:15" ht="15.75" hidden="1" outlineLevel="1" thickBot="1" x14ac:dyDescent="0.3">
      <c r="A740" s="27"/>
      <c r="B740" s="31" t="s">
        <v>148</v>
      </c>
      <c r="C740" s="28">
        <f>VLOOKUP(VLOOKUP($B740,VName,2,FALSE), Regression_msg_youth!$U$7:$AC$57, 2,FALSE)</f>
        <v>-0.27200000000000002</v>
      </c>
      <c r="D740" s="29">
        <f>VLOOKUP(VLOOKUP($B740, BTS!$E$2:$F$60, 2, FALSE), Transpose_Avg_msg_youth!$O$1:$AA$52, 2,FALSE )</f>
        <v>3.9911858259638416E-2</v>
      </c>
      <c r="E740" s="29">
        <f>VLOOKUP(VLOOKUP($B740, BTS!$E$2:$F$60, 2, FALSE), Transpose_Avg_msg_youth!$O$1:$AA$52, 3,FALSE )</f>
        <v>7.0868009292760076E-2</v>
      </c>
      <c r="F740" s="29">
        <f>VLOOKUP(VLOOKUP($B740, BTS!$E$2:$F$60, 2, FALSE), Transpose_Avg_msg_youth!$O$1:$AA$52, 4,FALSE )</f>
        <v>0</v>
      </c>
      <c r="G740" s="29">
        <f>VLOOKUP(VLOOKUP($B740, BTS!$E$2:$F$60, 2, FALSE), Transpose_Avg_msg_youth!$O$1:$AA$52, 5,FALSE )</f>
        <v>4.6512634129456561E-3</v>
      </c>
      <c r="H740" s="29">
        <f>VLOOKUP(VLOOKUP($B740, BTS!$E$2:$F$60, 2, FALSE), Transpose_Avg_msg_youth!$O$1:$AA$52, 6,FALSE )</f>
        <v>2.7223151695613672E-2</v>
      </c>
      <c r="I740" s="29">
        <f>VLOOKUP(VLOOKUP($B740, BTS!$E$2:$F$60, 2, FALSE), Transpose_Avg_msg_youth!$O$1:$AA$52, 7,FALSE )</f>
        <v>8.0645161290322578E-3</v>
      </c>
      <c r="J740" s="29">
        <f>VLOOKUP(VLOOKUP($B740, BTS!$E$2:$F$60, 2, FALSE), Transpose_Avg_msg_youth!$O$1:$AA$52, 8,FALSE )</f>
        <v>0.16876984126984126</v>
      </c>
      <c r="K740" s="29">
        <f>VLOOKUP(VLOOKUP($B740, BTS!$E$2:$F$60, 2, FALSE), Transpose_Avg_msg_youth!$O$1:$AA$52, 9,FALSE )</f>
        <v>9.572779466396486E-2</v>
      </c>
      <c r="L740" s="29">
        <f>VLOOKUP(VLOOKUP($B740, BTS!$E$2:$F$60, 2, FALSE), Transpose_Avg_msg_youth!$O$1:$AA$52, 10,FALSE )</f>
        <v>6.12182357872013E-2</v>
      </c>
      <c r="M740" s="29">
        <f>VLOOKUP(VLOOKUP($B740, BTS!$E$2:$F$60, 2, FALSE), Transpose_Avg_msg_youth!$O$1:$AA$52, 11,FALSE )</f>
        <v>5.631868131868132E-2</v>
      </c>
      <c r="N740" s="29">
        <f>VLOOKUP(VLOOKUP($B740, BTS!$E$2:$F$60, 2, FALSE), Transpose_Avg_msg_youth!$O$1:$AA$52, 12,FALSE )</f>
        <v>1.4269596481134943E-2</v>
      </c>
      <c r="O740" s="111">
        <f>VLOOKUP(VLOOKUP($B740, BTS!$E$2:$F$60, 2, FALSE), Transpose_Avg_msg_youth!$O$1:$AA$52, 13,FALSE )</f>
        <v>3.8315610335043104E-2</v>
      </c>
    </row>
    <row r="741" spans="1:15" ht="15.75" hidden="1" outlineLevel="1" thickBot="1" x14ac:dyDescent="0.3">
      <c r="A741" s="27"/>
      <c r="B741" s="30" t="s">
        <v>196</v>
      </c>
      <c r="C741" s="28">
        <f>VLOOKUP(VLOOKUP($B741,VName,2,FALSE), Regression_msg_youth!$U$7:$AC$57, 2,FALSE)</f>
        <v>0.185</v>
      </c>
      <c r="D741" s="29">
        <f>VLOOKUP(VLOOKUP($B741, BTS!$E$2:$F$60, 2, FALSE), Transpose_Avg_msg_youth!$O$1:$AA$52, 2,FALSE )</f>
        <v>8.9916887058538349E-3</v>
      </c>
      <c r="E741" s="29">
        <f>VLOOKUP(VLOOKUP($B741, BTS!$E$2:$F$60, 2, FALSE), Transpose_Avg_msg_youth!$O$1:$AA$52, 3,FALSE )</f>
        <v>2.0040543816930805E-2</v>
      </c>
      <c r="F741" s="29">
        <f>VLOOKUP(VLOOKUP($B741, BTS!$E$2:$F$60, 2, FALSE), Transpose_Avg_msg_youth!$O$1:$AA$52, 4,FALSE )</f>
        <v>2.1643629144915814E-3</v>
      </c>
      <c r="G741" s="29">
        <f>VLOOKUP(VLOOKUP($B741, BTS!$E$2:$F$60, 2, FALSE), Transpose_Avg_msg_youth!$O$1:$AA$52, 5,FALSE )</f>
        <v>1.0763559077480127E-2</v>
      </c>
      <c r="H741" s="29">
        <f>VLOOKUP(VLOOKUP($B741, BTS!$E$2:$F$60, 2, FALSE), Transpose_Avg_msg_youth!$O$1:$AA$52, 6,FALSE )</f>
        <v>1.7752381650592317E-2</v>
      </c>
      <c r="I741" s="29">
        <f>VLOOKUP(VLOOKUP($B741, BTS!$E$2:$F$60, 2, FALSE), Transpose_Avg_msg_youth!$O$1:$AA$52, 7,FALSE )</f>
        <v>0</v>
      </c>
      <c r="J741" s="29">
        <f>VLOOKUP(VLOOKUP($B741, BTS!$E$2:$F$60, 2, FALSE), Transpose_Avg_msg_youth!$O$1:$AA$52, 8,FALSE )</f>
        <v>0</v>
      </c>
      <c r="K741" s="29">
        <f>VLOOKUP(VLOOKUP($B741, BTS!$E$2:$F$60, 2, FALSE), Transpose_Avg_msg_youth!$O$1:$AA$52, 9,FALSE )</f>
        <v>1.1569148936170212E-2</v>
      </c>
      <c r="L741" s="29">
        <f>VLOOKUP(VLOOKUP($B741, BTS!$E$2:$F$60, 2, FALSE), Transpose_Avg_msg_youth!$O$1:$AA$52, 10,FALSE )</f>
        <v>0.13003304167097271</v>
      </c>
      <c r="M741" s="29">
        <f>VLOOKUP(VLOOKUP($B741, BTS!$E$2:$F$60, 2, FALSE), Transpose_Avg_msg_youth!$O$1:$AA$52, 11,FALSE )</f>
        <v>0</v>
      </c>
      <c r="N741" s="29">
        <f>VLOOKUP(VLOOKUP($B741, BTS!$E$2:$F$60, 2, FALSE), Transpose_Avg_msg_youth!$O$1:$AA$52, 12,FALSE )</f>
        <v>6.1717258832643448E-3</v>
      </c>
      <c r="O741" s="111">
        <f>VLOOKUP(VLOOKUP($B741, BTS!$E$2:$F$60, 2, FALSE), Transpose_Avg_msg_youth!$O$1:$AA$52, 13,FALSE )</f>
        <v>2.9411764705882353E-3</v>
      </c>
    </row>
    <row r="742" spans="1:15" ht="15.75" hidden="1" outlineLevel="1" thickBot="1" x14ac:dyDescent="0.3">
      <c r="A742" s="27"/>
      <c r="B742" s="32" t="s">
        <v>150</v>
      </c>
      <c r="C742" s="28">
        <f>VLOOKUP(VLOOKUP($B742,VName,2,FALSE), Regression_msg_youth!$U$7:$AC$57, 2,FALSE)</f>
        <v>-62.84</v>
      </c>
      <c r="D742" s="29">
        <f>VLOOKUP(VLOOKUP($B742, BTS!$E$2:$F$60, 2, FALSE), Transpose_Avg_msg_youth!$O$1:$AA$52, 2,FALSE )</f>
        <v>8.9834999999999967E-3</v>
      </c>
      <c r="E742" s="29">
        <f>VLOOKUP(VLOOKUP($B742, BTS!$E$2:$F$60, 2, FALSE), Transpose_Avg_msg_youth!$O$1:$AA$52, 3,FALSE )</f>
        <v>4.2114999999999913E-3</v>
      </c>
      <c r="F742" s="29">
        <f>VLOOKUP(VLOOKUP($B742, BTS!$E$2:$F$60, 2, FALSE), Transpose_Avg_msg_youth!$O$1:$AA$52, 4,FALSE )</f>
        <v>6.7754999999999899E-3</v>
      </c>
      <c r="G742" s="29">
        <f>VLOOKUP(VLOOKUP($B742, BTS!$E$2:$F$60, 2, FALSE), Transpose_Avg_msg_youth!$O$1:$AA$52, 5,FALSE )</f>
        <v>1.3670000000000019E-2</v>
      </c>
      <c r="H742" s="29">
        <f>VLOOKUP(VLOOKUP($B742, BTS!$E$2:$F$60, 2, FALSE), Transpose_Avg_msg_youth!$O$1:$AA$52, 6,FALSE )</f>
        <v>5.2609999999999879E-3</v>
      </c>
      <c r="I742" s="29">
        <f>VLOOKUP(VLOOKUP($B742, BTS!$E$2:$F$60, 2, FALSE), Transpose_Avg_msg_youth!$O$1:$AA$52, 7,FALSE )</f>
        <v>1.4098499999999993E-2</v>
      </c>
      <c r="J742" s="29">
        <f>VLOOKUP(VLOOKUP($B742, BTS!$E$2:$F$60, 2, FALSE), Transpose_Avg_msg_youth!$O$1:$AA$52, 8,FALSE )</f>
        <v>1.5214E-2</v>
      </c>
      <c r="K742" s="29">
        <f>VLOOKUP(VLOOKUP($B742, BTS!$E$2:$F$60, 2, FALSE), Transpose_Avg_msg_youth!$O$1:$AA$52, 9,FALSE )</f>
        <v>1.0008500000000002E-2</v>
      </c>
      <c r="L742" s="29">
        <f>VLOOKUP(VLOOKUP($B742, BTS!$E$2:$F$60, 2, FALSE), Transpose_Avg_msg_youth!$O$1:$AA$52, 10,FALSE )</f>
        <v>9.6015000000000024E-3</v>
      </c>
      <c r="M742" s="29">
        <f>VLOOKUP(VLOOKUP($B742, BTS!$E$2:$F$60, 2, FALSE), Transpose_Avg_msg_youth!$O$1:$AA$52, 11,FALSE )</f>
        <v>5.0384999999999996E-3</v>
      </c>
      <c r="N742" s="29">
        <f>VLOOKUP(VLOOKUP($B742, BTS!$E$2:$F$60, 2, FALSE), Transpose_Avg_msg_youth!$O$1:$AA$52, 12,FALSE )</f>
        <v>1.5791500000000017E-2</v>
      </c>
      <c r="O742" s="111">
        <f>VLOOKUP(VLOOKUP($B742, BTS!$E$2:$F$60, 2, FALSE), Transpose_Avg_msg_youth!$O$1:$AA$52, 13,FALSE )</f>
        <v>1.2600000000000018E-3</v>
      </c>
    </row>
    <row r="743" spans="1:15" ht="15.75" hidden="1" outlineLevel="1" thickBot="1" x14ac:dyDescent="0.3">
      <c r="A743" s="27"/>
      <c r="B743" s="30" t="s">
        <v>151</v>
      </c>
      <c r="C743" s="28">
        <f>VLOOKUP(VLOOKUP($B743,VName,2,FALSE), Regression_msg_youth!$U$7:$AC$57, 2,FALSE)</f>
        <v>0.98599999999999999</v>
      </c>
      <c r="D743" s="29">
        <f>VLOOKUP(VLOOKUP($B743, BTS!$E$2:$F$60, 2, FALSE), Transpose_Avg_msg_youth!$O$1:$AA$52, 2,FALSE )</f>
        <v>6.4150999999999653E-2</v>
      </c>
      <c r="E743" s="29">
        <f>VLOOKUP(VLOOKUP($B743, BTS!$E$2:$F$60, 2, FALSE), Transpose_Avg_msg_youth!$O$1:$AA$52, 3,FALSE )</f>
        <v>3.9181000000000063E-2</v>
      </c>
      <c r="F743" s="29">
        <f>VLOOKUP(VLOOKUP($B743, BTS!$E$2:$F$60, 2, FALSE), Transpose_Avg_msg_youth!$O$1:$AA$52, 4,FALSE )</f>
        <v>4.6379000000000004E-2</v>
      </c>
      <c r="G743" s="29">
        <f>VLOOKUP(VLOOKUP($B743, BTS!$E$2:$F$60, 2, FALSE), Transpose_Avg_msg_youth!$O$1:$AA$52, 5,FALSE )</f>
        <v>4.4467500000000021E-2</v>
      </c>
      <c r="H743" s="29">
        <f>VLOOKUP(VLOOKUP($B743, BTS!$E$2:$F$60, 2, FALSE), Transpose_Avg_msg_youth!$O$1:$AA$52, 6,FALSE )</f>
        <v>5.7598000000000121E-2</v>
      </c>
      <c r="I743" s="29">
        <f>VLOOKUP(VLOOKUP($B743, BTS!$E$2:$F$60, 2, FALSE), Transpose_Avg_msg_youth!$O$1:$AA$52, 7,FALSE )</f>
        <v>4.3912999999999994E-2</v>
      </c>
      <c r="J743" s="29">
        <f>VLOOKUP(VLOOKUP($B743, BTS!$E$2:$F$60, 2, FALSE), Transpose_Avg_msg_youth!$O$1:$AA$52, 8,FALSE )</f>
        <v>5.0807000000000005E-2</v>
      </c>
      <c r="K743" s="29">
        <f>VLOOKUP(VLOOKUP($B743, BTS!$E$2:$F$60, 2, FALSE), Transpose_Avg_msg_youth!$O$1:$AA$52, 9,FALSE )</f>
        <v>5.6776500000000008E-2</v>
      </c>
      <c r="L743" s="29">
        <f>VLOOKUP(VLOOKUP($B743, BTS!$E$2:$F$60, 2, FALSE), Transpose_Avg_msg_youth!$O$1:$AA$52, 10,FALSE )</f>
        <v>4.0683500000000011E-2</v>
      </c>
      <c r="M743" s="29">
        <f>VLOOKUP(VLOOKUP($B743, BTS!$E$2:$F$60, 2, FALSE), Transpose_Avg_msg_youth!$O$1:$AA$52, 11,FALSE )</f>
        <v>5.3021999999999993E-2</v>
      </c>
      <c r="N743" s="29">
        <f>VLOOKUP(VLOOKUP($B743, BTS!$E$2:$F$60, 2, FALSE), Transpose_Avg_msg_youth!$O$1:$AA$52, 12,FALSE )</f>
        <v>5.3856999999999967E-2</v>
      </c>
      <c r="O743" s="111">
        <f>VLOOKUP(VLOOKUP($B743, BTS!$E$2:$F$60, 2, FALSE), Transpose_Avg_msg_youth!$O$1:$AA$52, 13,FALSE )</f>
        <v>5.2720499999999976E-2</v>
      </c>
    </row>
    <row r="744" spans="1:15" ht="15.75" hidden="1" outlineLevel="1" thickBot="1" x14ac:dyDescent="0.3">
      <c r="A744" s="27"/>
      <c r="B744" s="30" t="s">
        <v>152</v>
      </c>
      <c r="C744" s="28">
        <f>VLOOKUP(VLOOKUP($B744,VName,2,FALSE), Regression_msg_youth!$U$7:$AC$57, 2,FALSE)</f>
        <v>-9.5500000000000007</v>
      </c>
      <c r="D744" s="29">
        <f>VLOOKUP(VLOOKUP($B744, BTS!$E$2:$F$60, 2, FALSE), Transpose_Avg_msg_youth!$O$1:$AA$52, 2,FALSE )</f>
        <v>0.14166750000000045</v>
      </c>
      <c r="E744" s="29">
        <f>VLOOKUP(VLOOKUP($B744, BTS!$E$2:$F$60, 2, FALSE), Transpose_Avg_msg_youth!$O$1:$AA$52, 3,FALSE )</f>
        <v>0.34721799999999908</v>
      </c>
      <c r="F744" s="29">
        <f>VLOOKUP(VLOOKUP($B744, BTS!$E$2:$F$60, 2, FALSE), Transpose_Avg_msg_youth!$O$1:$AA$52, 4,FALSE )</f>
        <v>0.23781400000000036</v>
      </c>
      <c r="G744" s="29">
        <f>VLOOKUP(VLOOKUP($B744, BTS!$E$2:$F$60, 2, FALSE), Transpose_Avg_msg_youth!$O$1:$AA$52, 5,FALSE )</f>
        <v>0.25160450000000012</v>
      </c>
      <c r="H744" s="29">
        <f>VLOOKUP(VLOOKUP($B744, BTS!$E$2:$F$60, 2, FALSE), Transpose_Avg_msg_youth!$O$1:$AA$52, 6,FALSE )</f>
        <v>8.6516500000000066E-2</v>
      </c>
      <c r="I744" s="29">
        <f>VLOOKUP(VLOOKUP($B744, BTS!$E$2:$F$60, 2, FALSE), Transpose_Avg_msg_youth!$O$1:$AA$52, 7,FALSE )</f>
        <v>0.17956249999999996</v>
      </c>
      <c r="J744" s="29">
        <f>VLOOKUP(VLOOKUP($B744, BTS!$E$2:$F$60, 2, FALSE), Transpose_Avg_msg_youth!$O$1:$AA$52, 8,FALSE )</f>
        <v>0.151111</v>
      </c>
      <c r="K744" s="29">
        <f>VLOOKUP(VLOOKUP($B744, BTS!$E$2:$F$60, 2, FALSE), Transpose_Avg_msg_youth!$O$1:$AA$52, 9,FALSE )</f>
        <v>0.16233749999999991</v>
      </c>
      <c r="L744" s="29">
        <f>VLOOKUP(VLOOKUP($B744, BTS!$E$2:$F$60, 2, FALSE), Transpose_Avg_msg_youth!$O$1:$AA$52, 10,FALSE )</f>
        <v>0.29310449999999988</v>
      </c>
      <c r="M744" s="29">
        <f>VLOOKUP(VLOOKUP($B744, BTS!$E$2:$F$60, 2, FALSE), Transpose_Avg_msg_youth!$O$1:$AA$52, 11,FALSE )</f>
        <v>0.17699400000000004</v>
      </c>
      <c r="N744" s="29">
        <f>VLOOKUP(VLOOKUP($B744, BTS!$E$2:$F$60, 2, FALSE), Transpose_Avg_msg_youth!$O$1:$AA$52, 12,FALSE )</f>
        <v>0.21559099999999989</v>
      </c>
      <c r="O744" s="111">
        <f>VLOOKUP(VLOOKUP($B744, BTS!$E$2:$F$60, 2, FALSE), Transpose_Avg_msg_youth!$O$1:$AA$52, 13,FALSE )</f>
        <v>8.9380499999999918E-2</v>
      </c>
    </row>
    <row r="745" spans="1:15" ht="15.75" hidden="1" outlineLevel="1" thickBot="1" x14ac:dyDescent="0.3">
      <c r="A745" s="27"/>
      <c r="B745" s="30" t="s">
        <v>153</v>
      </c>
      <c r="C745" s="28">
        <f>VLOOKUP(VLOOKUP($B745,VName,2,FALSE), Regression_msg_youth!$U$7:$AC$57, 2,FALSE)</f>
        <v>-78.67</v>
      </c>
      <c r="D745" s="29">
        <f>VLOOKUP(VLOOKUP($B745, BTS!$E$2:$F$60, 2, FALSE), Transpose_Avg_msg_youth!$O$1:$AA$52, 2,FALSE )</f>
        <v>7.4489999999999609E-3</v>
      </c>
      <c r="E745" s="29">
        <f>VLOOKUP(VLOOKUP($B745, BTS!$E$2:$F$60, 2, FALSE), Transpose_Avg_msg_youth!$O$1:$AA$52, 3,FALSE )</f>
        <v>8.1715000000000017E-3</v>
      </c>
      <c r="F745" s="29">
        <f>VLOOKUP(VLOOKUP($B745, BTS!$E$2:$F$60, 2, FALSE), Transpose_Avg_msg_youth!$O$1:$AA$52, 4,FALSE )</f>
        <v>1.0213499999999997E-2</v>
      </c>
      <c r="G745" s="29">
        <f>VLOOKUP(VLOOKUP($B745, BTS!$E$2:$F$60, 2, FALSE), Transpose_Avg_msg_youth!$O$1:$AA$52, 5,FALSE )</f>
        <v>8.64549999999999E-3</v>
      </c>
      <c r="H745" s="29">
        <f>VLOOKUP(VLOOKUP($B745, BTS!$E$2:$F$60, 2, FALSE), Transpose_Avg_msg_youth!$O$1:$AA$52, 6,FALSE )</f>
        <v>9.1185000000000051E-3</v>
      </c>
      <c r="I745" s="29">
        <f>VLOOKUP(VLOOKUP($B745, BTS!$E$2:$F$60, 2, FALSE), Transpose_Avg_msg_youth!$O$1:$AA$52, 7,FALSE )</f>
        <v>9.1800000000000024E-3</v>
      </c>
      <c r="J745" s="29">
        <f>VLOOKUP(VLOOKUP($B745, BTS!$E$2:$F$60, 2, FALSE), Transpose_Avg_msg_youth!$O$1:$AA$52, 8,FALSE )</f>
        <v>1.1161499999999994E-2</v>
      </c>
      <c r="K745" s="29">
        <f>VLOOKUP(VLOOKUP($B745, BTS!$E$2:$F$60, 2, FALSE), Transpose_Avg_msg_youth!$O$1:$AA$52, 9,FALSE )</f>
        <v>1.0711499999999995E-2</v>
      </c>
      <c r="L745" s="29">
        <f>VLOOKUP(VLOOKUP($B745, BTS!$E$2:$F$60, 2, FALSE), Transpose_Avg_msg_youth!$O$1:$AA$52, 10,FALSE )</f>
        <v>6.631999999999999E-3</v>
      </c>
      <c r="M745" s="29">
        <f>VLOOKUP(VLOOKUP($B745, BTS!$E$2:$F$60, 2, FALSE), Transpose_Avg_msg_youth!$O$1:$AA$52, 11,FALSE )</f>
        <v>5.8450000000000004E-3</v>
      </c>
      <c r="N745" s="29">
        <f>VLOOKUP(VLOOKUP($B745, BTS!$E$2:$F$60, 2, FALSE), Transpose_Avg_msg_youth!$O$1:$AA$52, 12,FALSE )</f>
        <v>1.0558000000000029E-2</v>
      </c>
      <c r="O745" s="111">
        <f>VLOOKUP(VLOOKUP($B745, BTS!$E$2:$F$60, 2, FALSE), Transpose_Avg_msg_youth!$O$1:$AA$52, 13,FALSE )</f>
        <v>1.3222000000000008E-2</v>
      </c>
    </row>
    <row r="746" spans="1:15" ht="15.75" hidden="1" outlineLevel="1" thickBot="1" x14ac:dyDescent="0.3">
      <c r="A746" s="27"/>
      <c r="B746" s="30" t="s">
        <v>154</v>
      </c>
      <c r="C746" s="28">
        <f>VLOOKUP(VLOOKUP($B746,VName,2,FALSE), Regression_msg_youth!$U$7:$AC$57, 2,FALSE)</f>
        <v>30.9</v>
      </c>
      <c r="D746" s="29">
        <f>VLOOKUP(VLOOKUP($B746, BTS!$E$2:$F$60, 2, FALSE), Transpose_Avg_msg_youth!$O$1:$AA$52, 2,FALSE )</f>
        <v>3.2466999999999913E-2</v>
      </c>
      <c r="E746" s="29">
        <f>VLOOKUP(VLOOKUP($B746, BTS!$E$2:$F$60, 2, FALSE), Transpose_Avg_msg_youth!$O$1:$AA$52, 3,FALSE )</f>
        <v>2.9231999999999994E-2</v>
      </c>
      <c r="F746" s="29">
        <f>VLOOKUP(VLOOKUP($B746, BTS!$E$2:$F$60, 2, FALSE), Transpose_Avg_msg_youth!$O$1:$AA$52, 4,FALSE )</f>
        <v>4.2667500000000205E-2</v>
      </c>
      <c r="G746" s="29">
        <f>VLOOKUP(VLOOKUP($B746, BTS!$E$2:$F$60, 2, FALSE), Transpose_Avg_msg_youth!$O$1:$AA$52, 5,FALSE )</f>
        <v>3.1773499999999961E-2</v>
      </c>
      <c r="H746" s="29">
        <f>VLOOKUP(VLOOKUP($B746, BTS!$E$2:$F$60, 2, FALSE), Transpose_Avg_msg_youth!$O$1:$AA$52, 6,FALSE )</f>
        <v>6.3809000000000018E-2</v>
      </c>
      <c r="I746" s="29">
        <f>VLOOKUP(VLOOKUP($B746, BTS!$E$2:$F$60, 2, FALSE), Transpose_Avg_msg_youth!$O$1:$AA$52, 7,FALSE )</f>
        <v>3.7838499999999997E-2</v>
      </c>
      <c r="J746" s="29">
        <f>VLOOKUP(VLOOKUP($B746, BTS!$E$2:$F$60, 2, FALSE), Transpose_Avg_msg_youth!$O$1:$AA$52, 8,FALSE )</f>
        <v>3.6959999999999993E-2</v>
      </c>
      <c r="K746" s="29">
        <f>VLOOKUP(VLOOKUP($B746, BTS!$E$2:$F$60, 2, FALSE), Transpose_Avg_msg_youth!$O$1:$AA$52, 9,FALSE )</f>
        <v>3.1726999999999998E-2</v>
      </c>
      <c r="L746" s="29">
        <f>VLOOKUP(VLOOKUP($B746, BTS!$E$2:$F$60, 2, FALSE), Transpose_Avg_msg_youth!$O$1:$AA$52, 10,FALSE )</f>
        <v>2.6024500000000006E-2</v>
      </c>
      <c r="M746" s="29">
        <f>VLOOKUP(VLOOKUP($B746, BTS!$E$2:$F$60, 2, FALSE), Transpose_Avg_msg_youth!$O$1:$AA$52, 11,FALSE )</f>
        <v>4.1787500000000005E-2</v>
      </c>
      <c r="N746" s="29">
        <f>VLOOKUP(VLOOKUP($B746, BTS!$E$2:$F$60, 2, FALSE), Transpose_Avg_msg_youth!$O$1:$AA$52, 12,FALSE )</f>
        <v>3.2702499999999954E-2</v>
      </c>
      <c r="O746" s="111">
        <f>VLOOKUP(VLOOKUP($B746, BTS!$E$2:$F$60, 2, FALSE), Transpose_Avg_msg_youth!$O$1:$AA$52, 13,FALSE )</f>
        <v>6.1026500000000053E-2</v>
      </c>
    </row>
    <row r="747" spans="1:15" ht="15.75" hidden="1" outlineLevel="1" thickBot="1" x14ac:dyDescent="0.3">
      <c r="A747" s="27"/>
      <c r="B747" s="30" t="s">
        <v>155</v>
      </c>
      <c r="C747" s="28">
        <f>VLOOKUP(VLOOKUP($B747,VName,2,FALSE), Regression_msg_youth!$U$7:$AC$57, 2,FALSE)</f>
        <v>-0.33500000000000002</v>
      </c>
      <c r="D747" s="29">
        <f>VLOOKUP(VLOOKUP($B747, BTS!$E$2:$F$60, 2, FALSE), Transpose_Avg_msg_youth!$O$1:$AA$52, 2,FALSE )</f>
        <v>9.3280999999999559E-2</v>
      </c>
      <c r="E747" s="29">
        <f>VLOOKUP(VLOOKUP($B747, BTS!$E$2:$F$60, 2, FALSE), Transpose_Avg_msg_youth!$O$1:$AA$52, 3,FALSE )</f>
        <v>7.8237499999999793E-2</v>
      </c>
      <c r="F747" s="29">
        <f>VLOOKUP(VLOOKUP($B747, BTS!$E$2:$F$60, 2, FALSE), Transpose_Avg_msg_youth!$O$1:$AA$52, 4,FALSE )</f>
        <v>8.7027499999999786E-2</v>
      </c>
      <c r="G747" s="29">
        <f>VLOOKUP(VLOOKUP($B747, BTS!$E$2:$F$60, 2, FALSE), Transpose_Avg_msg_youth!$O$1:$AA$52, 5,FALSE )</f>
        <v>7.0604999999999918E-2</v>
      </c>
      <c r="H747" s="29">
        <f>VLOOKUP(VLOOKUP($B747, BTS!$E$2:$F$60, 2, FALSE), Transpose_Avg_msg_youth!$O$1:$AA$52, 6,FALSE )</f>
        <v>0.13587100000000041</v>
      </c>
      <c r="I747" s="29">
        <f>VLOOKUP(VLOOKUP($B747, BTS!$E$2:$F$60, 2, FALSE), Transpose_Avg_msg_youth!$O$1:$AA$52, 7,FALSE )</f>
        <v>7.6680999999999999E-2</v>
      </c>
      <c r="J747" s="29">
        <f>VLOOKUP(VLOOKUP($B747, BTS!$E$2:$F$60, 2, FALSE), Transpose_Avg_msg_youth!$O$1:$AA$52, 8,FALSE )</f>
        <v>5.5844000000000005E-2</v>
      </c>
      <c r="K747" s="29">
        <f>VLOOKUP(VLOOKUP($B747, BTS!$E$2:$F$60, 2, FALSE), Transpose_Avg_msg_youth!$O$1:$AA$52, 9,FALSE )</f>
        <v>7.6544499999999988E-2</v>
      </c>
      <c r="L747" s="29">
        <f>VLOOKUP(VLOOKUP($B747, BTS!$E$2:$F$60, 2, FALSE), Transpose_Avg_msg_youth!$O$1:$AA$52, 10,FALSE )</f>
        <v>8.4615499999999982E-2</v>
      </c>
      <c r="M747" s="29">
        <f>VLOOKUP(VLOOKUP($B747, BTS!$E$2:$F$60, 2, FALSE), Transpose_Avg_msg_youth!$O$1:$AA$52, 11,FALSE )</f>
        <v>8.705750000000001E-2</v>
      </c>
      <c r="N747" s="29">
        <f>VLOOKUP(VLOOKUP($B747, BTS!$E$2:$F$60, 2, FALSE), Transpose_Avg_msg_youth!$O$1:$AA$52, 12,FALSE )</f>
        <v>0.10350949999999978</v>
      </c>
      <c r="O747" s="111">
        <f>VLOOKUP(VLOOKUP($B747, BTS!$E$2:$F$60, 2, FALSE), Transpose_Avg_msg_youth!$O$1:$AA$52, 13,FALSE )</f>
        <v>0.18090400000000006</v>
      </c>
    </row>
    <row r="748" spans="1:15" ht="15.75" hidden="1" outlineLevel="1" thickBot="1" x14ac:dyDescent="0.3">
      <c r="A748" s="27"/>
      <c r="B748" s="30" t="s">
        <v>156</v>
      </c>
      <c r="C748" s="28">
        <f>VLOOKUP(VLOOKUP($B748,VName,2,FALSE), Regression_msg_youth!$U$7:$AC$57, 2,FALSE)</f>
        <v>-2.7480000000000002</v>
      </c>
      <c r="D748" s="29">
        <f>VLOOKUP(VLOOKUP($B748, BTS!$E$2:$F$60, 2, FALSE), Transpose_Avg_msg_youth!$O$1:$AA$52, 2,FALSE )</f>
        <v>0.23071649999999977</v>
      </c>
      <c r="E748" s="29">
        <f>VLOOKUP(VLOOKUP($B748, BTS!$E$2:$F$60, 2, FALSE), Transpose_Avg_msg_youth!$O$1:$AA$52, 3,FALSE )</f>
        <v>0.19194600000000031</v>
      </c>
      <c r="F748" s="29">
        <f>VLOOKUP(VLOOKUP($B748, BTS!$E$2:$F$60, 2, FALSE), Transpose_Avg_msg_youth!$O$1:$AA$52, 4,FALSE )</f>
        <v>0.21512149999999947</v>
      </c>
      <c r="G748" s="29">
        <f>VLOOKUP(VLOOKUP($B748, BTS!$E$2:$F$60, 2, FALSE), Transpose_Avg_msg_youth!$O$1:$AA$52, 5,FALSE )</f>
        <v>0.23730249999999997</v>
      </c>
      <c r="H748" s="29">
        <f>VLOOKUP(VLOOKUP($B748, BTS!$E$2:$F$60, 2, FALSE), Transpose_Avg_msg_youth!$O$1:$AA$52, 6,FALSE )</f>
        <v>0.18793899999999975</v>
      </c>
      <c r="I748" s="29">
        <f>VLOOKUP(VLOOKUP($B748, BTS!$E$2:$F$60, 2, FALSE), Transpose_Avg_msg_youth!$O$1:$AA$52, 7,FALSE )</f>
        <v>0.29991249999999992</v>
      </c>
      <c r="J748" s="29">
        <f>VLOOKUP(VLOOKUP($B748, BTS!$E$2:$F$60, 2, FALSE), Transpose_Avg_msg_youth!$O$1:$AA$52, 8,FALSE )</f>
        <v>0.26063000000000014</v>
      </c>
      <c r="K748" s="29">
        <f>VLOOKUP(VLOOKUP($B748, BTS!$E$2:$F$60, 2, FALSE), Transpose_Avg_msg_youth!$O$1:$AA$52, 9,FALSE )</f>
        <v>0.27216299999999993</v>
      </c>
      <c r="L748" s="29">
        <f>VLOOKUP(VLOOKUP($B748, BTS!$E$2:$F$60, 2, FALSE), Transpose_Avg_msg_youth!$O$1:$AA$52, 10,FALSE )</f>
        <v>0.18344700000000008</v>
      </c>
      <c r="M748" s="29">
        <f>VLOOKUP(VLOOKUP($B748, BTS!$E$2:$F$60, 2, FALSE), Transpose_Avg_msg_youth!$O$1:$AA$52, 11,FALSE )</f>
        <v>0.21091100000000002</v>
      </c>
      <c r="N748" s="29">
        <f>VLOOKUP(VLOOKUP($B748, BTS!$E$2:$F$60, 2, FALSE), Transpose_Avg_msg_youth!$O$1:$AA$52, 12,FALSE )</f>
        <v>0.2240280000000002</v>
      </c>
      <c r="O748" s="111">
        <f>VLOOKUP(VLOOKUP($B748, BTS!$E$2:$F$60, 2, FALSE), Transpose_Avg_msg_youth!$O$1:$AA$52, 13,FALSE )</f>
        <v>0.23824450000000005</v>
      </c>
    </row>
    <row r="749" spans="1:15" ht="15.75" hidden="1" outlineLevel="1" thickBot="1" x14ac:dyDescent="0.3">
      <c r="A749" s="27"/>
      <c r="B749" s="30" t="s">
        <v>157</v>
      </c>
      <c r="C749" s="28">
        <f>VLOOKUP(VLOOKUP($B749,VName,2,FALSE), Regression_msg_youth!$U$7:$AC$57, 2,FALSE)</f>
        <v>-18.440000000000001</v>
      </c>
      <c r="D749" s="29">
        <f>VLOOKUP(VLOOKUP($B749, BTS!$E$2:$F$60, 2, FALSE), Transpose_Avg_msg_youth!$O$1:$AA$52, 2,FALSE )</f>
        <v>0.12511950000000022</v>
      </c>
      <c r="E749" s="29">
        <f>VLOOKUP(VLOOKUP($B749, BTS!$E$2:$F$60, 2, FALSE), Transpose_Avg_msg_youth!$O$1:$AA$52, 3,FALSE )</f>
        <v>8.0749500000000113E-2</v>
      </c>
      <c r="F749" s="29">
        <f>VLOOKUP(VLOOKUP($B749, BTS!$E$2:$F$60, 2, FALSE), Transpose_Avg_msg_youth!$O$1:$AA$52, 4,FALSE )</f>
        <v>9.1304999999999747E-2</v>
      </c>
      <c r="G749" s="29">
        <f>VLOOKUP(VLOOKUP($B749, BTS!$E$2:$F$60, 2, FALSE), Transpose_Avg_msg_youth!$O$1:$AA$52, 5,FALSE )</f>
        <v>0.102906</v>
      </c>
      <c r="H749" s="29">
        <f>VLOOKUP(VLOOKUP($B749, BTS!$E$2:$F$60, 2, FALSE), Transpose_Avg_msg_youth!$O$1:$AA$52, 6,FALSE )</f>
        <v>0.11792549999999971</v>
      </c>
      <c r="I749" s="29">
        <f>VLOOKUP(VLOOKUP($B749, BTS!$E$2:$F$60, 2, FALSE), Transpose_Avg_msg_youth!$O$1:$AA$52, 7,FALSE )</f>
        <v>0.10865600000000003</v>
      </c>
      <c r="J749" s="29">
        <f>VLOOKUP(VLOOKUP($B749, BTS!$E$2:$F$60, 2, FALSE), Transpose_Avg_msg_youth!$O$1:$AA$52, 8,FALSE )</f>
        <v>0.10854850000000001</v>
      </c>
      <c r="K749" s="29">
        <f>VLOOKUP(VLOOKUP($B749, BTS!$E$2:$F$60, 2, FALSE), Transpose_Avg_msg_youth!$O$1:$AA$52, 9,FALSE )</f>
        <v>0.1210195</v>
      </c>
      <c r="L749" s="29">
        <f>VLOOKUP(VLOOKUP($B749, BTS!$E$2:$F$60, 2, FALSE), Transpose_Avg_msg_youth!$O$1:$AA$52, 10,FALSE )</f>
        <v>9.8885000000000028E-2</v>
      </c>
      <c r="M749" s="29">
        <f>VLOOKUP(VLOOKUP($B749, BTS!$E$2:$F$60, 2, FALSE), Transpose_Avg_msg_youth!$O$1:$AA$52, 11,FALSE )</f>
        <v>0.11986050000000002</v>
      </c>
      <c r="N749" s="29">
        <f>VLOOKUP(VLOOKUP($B749, BTS!$E$2:$F$60, 2, FALSE), Transpose_Avg_msg_youth!$O$1:$AA$52, 12,FALSE )</f>
        <v>9.8530000000000145E-2</v>
      </c>
      <c r="O749" s="111">
        <f>VLOOKUP(VLOOKUP($B749, BTS!$E$2:$F$60, 2, FALSE), Transpose_Avg_msg_youth!$O$1:$AA$52, 13,FALSE )</f>
        <v>8.9564999999999978E-2</v>
      </c>
    </row>
    <row r="750" spans="1:15" ht="15.75" hidden="1" outlineLevel="1" thickBot="1" x14ac:dyDescent="0.3">
      <c r="A750" s="27"/>
      <c r="B750" s="30" t="s">
        <v>158</v>
      </c>
      <c r="C750" s="28">
        <f>VLOOKUP(VLOOKUP($B750,VName,2,FALSE), Regression_msg_youth!$U$7:$AC$57, 2,FALSE)</f>
        <v>36.909999999999997</v>
      </c>
      <c r="D750" s="29">
        <f>VLOOKUP(VLOOKUP($B750, BTS!$E$2:$F$60, 2, FALSE), Transpose_Avg_msg_youth!$O$1:$AA$52, 2,FALSE )</f>
        <v>3.7746499999999877E-2</v>
      </c>
      <c r="E750" s="29">
        <f>VLOOKUP(VLOOKUP($B750, BTS!$E$2:$F$60, 2, FALSE), Transpose_Avg_msg_youth!$O$1:$AA$52, 3,FALSE )</f>
        <v>2.6180499999999884E-2</v>
      </c>
      <c r="F750" s="29">
        <f>VLOOKUP(VLOOKUP($B750, BTS!$E$2:$F$60, 2, FALSE), Transpose_Avg_msg_youth!$O$1:$AA$52, 4,FALSE )</f>
        <v>2.9975500000000023E-2</v>
      </c>
      <c r="G750" s="29">
        <f>VLOOKUP(VLOOKUP($B750, BTS!$E$2:$F$60, 2, FALSE), Transpose_Avg_msg_youth!$O$1:$AA$52, 5,FALSE )</f>
        <v>2.7542500000000018E-2</v>
      </c>
      <c r="H750" s="29">
        <f>VLOOKUP(VLOOKUP($B750, BTS!$E$2:$F$60, 2, FALSE), Transpose_Avg_msg_youth!$O$1:$AA$52, 6,FALSE )</f>
        <v>2.7607000000000013E-2</v>
      </c>
      <c r="I750" s="29">
        <f>VLOOKUP(VLOOKUP($B750, BTS!$E$2:$F$60, 2, FALSE), Transpose_Avg_msg_youth!$O$1:$AA$52, 7,FALSE )</f>
        <v>2.8133999999999992E-2</v>
      </c>
      <c r="J750" s="29">
        <f>VLOOKUP(VLOOKUP($B750, BTS!$E$2:$F$60, 2, FALSE), Transpose_Avg_msg_youth!$O$1:$AA$52, 8,FALSE )</f>
        <v>2.8128999999999998E-2</v>
      </c>
      <c r="K750" s="29">
        <f>VLOOKUP(VLOOKUP($B750, BTS!$E$2:$F$60, 2, FALSE), Transpose_Avg_msg_youth!$O$1:$AA$52, 9,FALSE )</f>
        <v>2.4935999999999989E-2</v>
      </c>
      <c r="L750" s="29">
        <f>VLOOKUP(VLOOKUP($B750, BTS!$E$2:$F$60, 2, FALSE), Transpose_Avg_msg_youth!$O$1:$AA$52, 10,FALSE )</f>
        <v>2.0824999999999989E-2</v>
      </c>
      <c r="M750" s="29">
        <f>VLOOKUP(VLOOKUP($B750, BTS!$E$2:$F$60, 2, FALSE), Transpose_Avg_msg_youth!$O$1:$AA$52, 11,FALSE )</f>
        <v>2.4393999999999999E-2</v>
      </c>
      <c r="N750" s="29">
        <f>VLOOKUP(VLOOKUP($B750, BTS!$E$2:$F$60, 2, FALSE), Transpose_Avg_msg_youth!$O$1:$AA$52, 12,FALSE )</f>
        <v>2.8939500000000028E-2</v>
      </c>
      <c r="O750" s="111">
        <f>VLOOKUP(VLOOKUP($B750, BTS!$E$2:$F$60, 2, FALSE), Transpose_Avg_msg_youth!$O$1:$AA$52, 13,FALSE )</f>
        <v>3.1330000000000038E-2</v>
      </c>
    </row>
    <row r="751" spans="1:15" ht="15.75" hidden="1" outlineLevel="1" thickBot="1" x14ac:dyDescent="0.3">
      <c r="B751" s="56" t="s">
        <v>159</v>
      </c>
      <c r="C751" s="28">
        <f>VLOOKUP(VLOOKUP($B751,VName,2,FALSE), Regression_msg_youth!$U$7:$AC$57, 2,FALSE)</f>
        <v>-20.46</v>
      </c>
      <c r="D751" s="29">
        <f>VLOOKUP(VLOOKUP($B751, BTS!$E$2:$F$60, 2, FALSE), Transpose_Avg_msg_youth!$O$1:$AA$52, 2,FALSE )</f>
        <v>0.21196549999999964</v>
      </c>
      <c r="E751" s="29">
        <f>VLOOKUP(VLOOKUP($B751, BTS!$E$2:$F$60, 2, FALSE), Transpose_Avg_msg_youth!$O$1:$AA$52, 3,FALSE )</f>
        <v>0.16758950000000039</v>
      </c>
      <c r="F751" s="29">
        <f>VLOOKUP(VLOOKUP($B751, BTS!$E$2:$F$60, 2, FALSE), Transpose_Avg_msg_youth!$O$1:$AA$52, 4,FALSE )</f>
        <v>0.20098299999999941</v>
      </c>
      <c r="G751" s="29">
        <f>VLOOKUP(VLOOKUP($B751, BTS!$E$2:$F$60, 2, FALSE), Transpose_Avg_msg_youth!$O$1:$AA$52, 5,FALSE )</f>
        <v>0.16578999999999983</v>
      </c>
      <c r="H751" s="29">
        <f>VLOOKUP(VLOOKUP($B751, BTS!$E$2:$F$60, 2, FALSE), Transpose_Avg_msg_youth!$O$1:$AA$52, 6,FALSE )</f>
        <v>0.27033549999999923</v>
      </c>
      <c r="I751" s="29">
        <f>VLOOKUP(VLOOKUP($B751, BTS!$E$2:$F$60, 2, FALSE), Transpose_Avg_msg_youth!$O$1:$AA$52, 7,FALSE )</f>
        <v>0.19221749999999996</v>
      </c>
      <c r="J751" s="29">
        <f>VLOOKUP(VLOOKUP($B751, BTS!$E$2:$F$60, 2, FALSE), Transpose_Avg_msg_youth!$O$1:$AA$52, 8,FALSE )</f>
        <v>0.21108299999999997</v>
      </c>
      <c r="K751" s="29">
        <f>VLOOKUP(VLOOKUP($B751, BTS!$E$2:$F$60, 2, FALSE), Transpose_Avg_msg_youth!$O$1:$AA$52, 9,FALSE )</f>
        <v>0.1561600000000001</v>
      </c>
      <c r="L751" s="29">
        <f>VLOOKUP(VLOOKUP($B751, BTS!$E$2:$F$60, 2, FALSE), Transpose_Avg_msg_youth!$O$1:$AA$52, 10,FALSE )</f>
        <v>0.19416250000000002</v>
      </c>
      <c r="M751" s="29">
        <f>VLOOKUP(VLOOKUP($B751, BTS!$E$2:$F$60, 2, FALSE), Transpose_Avg_msg_youth!$O$1:$AA$52, 11,FALSE )</f>
        <v>0.25538499999999997</v>
      </c>
      <c r="N751" s="29">
        <f>VLOOKUP(VLOOKUP($B751, BTS!$E$2:$F$60, 2, FALSE), Transpose_Avg_msg_youth!$O$1:$AA$52, 12,FALSE )</f>
        <v>0.20519999999999988</v>
      </c>
      <c r="O751" s="111">
        <f>VLOOKUP(VLOOKUP($B751, BTS!$E$2:$F$60, 2, FALSE), Transpose_Avg_msg_youth!$O$1:$AA$52, 13,FALSE )</f>
        <v>0.19629500000000014</v>
      </c>
    </row>
    <row r="752" spans="1:15" ht="15.75" hidden="1" outlineLevel="1" thickBot="1" x14ac:dyDescent="0.3">
      <c r="A752" s="27"/>
      <c r="B752" s="33" t="s">
        <v>160</v>
      </c>
      <c r="C752" s="28">
        <f>VLOOKUP(VLOOKUP($B752,VName,2,FALSE), Regression_msg_youth!$U$7:$AC$57, 2,FALSE)</f>
        <v>-19.55</v>
      </c>
      <c r="D752" s="29">
        <f>VLOOKUP(VLOOKUP($B752, BTS!$E$2:$F$60, 2, FALSE), Transpose_Avg_msg_youth!$O$1:$AA$52, 2,FALSE )</f>
        <v>4.645300000000005E-2</v>
      </c>
      <c r="E752" s="29">
        <f>VLOOKUP(VLOOKUP($B752, BTS!$E$2:$F$60, 2, FALSE), Transpose_Avg_msg_youth!$O$1:$AA$52, 3,FALSE )</f>
        <v>2.7283500000000037E-2</v>
      </c>
      <c r="F752" s="29">
        <f>VLOOKUP(VLOOKUP($B752, BTS!$E$2:$F$60, 2, FALSE), Transpose_Avg_msg_youth!$O$1:$AA$52, 4,FALSE )</f>
        <v>3.1736999999999918E-2</v>
      </c>
      <c r="G752" s="29">
        <f>VLOOKUP(VLOOKUP($B752, BTS!$E$2:$F$60, 2, FALSE), Transpose_Avg_msg_youth!$O$1:$AA$52, 5,FALSE )</f>
        <v>4.5694000000000012E-2</v>
      </c>
      <c r="H752" s="29">
        <f>VLOOKUP(VLOOKUP($B752, BTS!$E$2:$F$60, 2, FALSE), Transpose_Avg_msg_youth!$O$1:$AA$52, 6,FALSE )</f>
        <v>3.6021000000000122E-2</v>
      </c>
      <c r="I752" s="29">
        <f>VLOOKUP(VLOOKUP($B752, BTS!$E$2:$F$60, 2, FALSE), Transpose_Avg_msg_youth!$O$1:$AA$52, 7,FALSE )</f>
        <v>4.7107499999999997E-2</v>
      </c>
      <c r="J752" s="29">
        <f>VLOOKUP(VLOOKUP($B752, BTS!$E$2:$F$60, 2, FALSE), Transpose_Avg_msg_youth!$O$1:$AA$52, 8,FALSE )</f>
        <v>7.0511499999999977E-2</v>
      </c>
      <c r="K752" s="29">
        <f>VLOOKUP(VLOOKUP($B752, BTS!$E$2:$F$60, 2, FALSE), Transpose_Avg_msg_youth!$O$1:$AA$52, 9,FALSE )</f>
        <v>7.7615500000000004E-2</v>
      </c>
      <c r="L752" s="29">
        <f>VLOOKUP(VLOOKUP($B752, BTS!$E$2:$F$60, 2, FALSE), Transpose_Avg_msg_youth!$O$1:$AA$52, 10,FALSE )</f>
        <v>4.2019000000000015E-2</v>
      </c>
      <c r="M752" s="29">
        <f>VLOOKUP(VLOOKUP($B752, BTS!$E$2:$F$60, 2, FALSE), Transpose_Avg_msg_youth!$O$1:$AA$52, 11,FALSE )</f>
        <v>4.6795000000000003E-2</v>
      </c>
      <c r="N752" s="29">
        <f>VLOOKUP(VLOOKUP($B752, BTS!$E$2:$F$60, 2, FALSE), Transpose_Avg_msg_youth!$O$1:$AA$52, 12,FALSE )</f>
        <v>3.552999999999993E-2</v>
      </c>
      <c r="O752" s="111">
        <f>VLOOKUP(VLOOKUP($B752, BTS!$E$2:$F$60, 2, FALSE), Transpose_Avg_msg_youth!$O$1:$AA$52, 13,FALSE )</f>
        <v>4.6053000000000031E-2</v>
      </c>
    </row>
    <row r="753" spans="1:15" ht="15.75" hidden="1" outlineLevel="1" thickBot="1" x14ac:dyDescent="0.3">
      <c r="A753" s="27"/>
      <c r="B753" s="57" t="s">
        <v>161</v>
      </c>
      <c r="C753" s="28">
        <f>VLOOKUP(VLOOKUP($B753,VName,2,FALSE), Regression_msg_youth!$U$7:$AC$57, 2,FALSE)</f>
        <v>1.923</v>
      </c>
      <c r="D753" s="29">
        <f>VLOOKUP(VLOOKUP($B753, BTS!$E$2:$F$60, 2, FALSE), Transpose_Avg_msg_youth!$O$1:$AA$52, 2,FALSE )</f>
        <v>4.0040499999999937E-2</v>
      </c>
      <c r="E753" s="29">
        <f>VLOOKUP(VLOOKUP($B753, BTS!$E$2:$F$60, 2, FALSE), Transpose_Avg_msg_youth!$O$1:$AA$52, 3,FALSE )</f>
        <v>2.8676499999999994E-2</v>
      </c>
      <c r="F753" s="29">
        <f>VLOOKUP(VLOOKUP($B753, BTS!$E$2:$F$60, 2, FALSE), Transpose_Avg_msg_youth!$O$1:$AA$52, 4,FALSE )</f>
        <v>2.5836500000000023E-2</v>
      </c>
      <c r="G753" s="29">
        <f>VLOOKUP(VLOOKUP($B753, BTS!$E$2:$F$60, 2, FALSE), Transpose_Avg_msg_youth!$O$1:$AA$52, 5,FALSE )</f>
        <v>3.0158499999999984E-2</v>
      </c>
      <c r="H753" s="29">
        <f>VLOOKUP(VLOOKUP($B753, BTS!$E$2:$F$60, 2, FALSE), Transpose_Avg_msg_youth!$O$1:$AA$52, 6,FALSE )</f>
        <v>2.2673500000000006E-2</v>
      </c>
      <c r="I753" s="29">
        <f>VLOOKUP(VLOOKUP($B753, BTS!$E$2:$F$60, 2, FALSE), Transpose_Avg_msg_youth!$O$1:$AA$52, 7,FALSE )</f>
        <v>2.9659000000000019E-2</v>
      </c>
      <c r="J753" s="29">
        <f>VLOOKUP(VLOOKUP($B753, BTS!$E$2:$F$60, 2, FALSE), Transpose_Avg_msg_youth!$O$1:$AA$52, 8,FALSE )</f>
        <v>3.2274000000000018E-2</v>
      </c>
      <c r="K753" s="29">
        <f>VLOOKUP(VLOOKUP($B753, BTS!$E$2:$F$60, 2, FALSE), Transpose_Avg_msg_youth!$O$1:$AA$52, 9,FALSE )</f>
        <v>2.7420499999999987E-2</v>
      </c>
      <c r="L753" s="29">
        <f>VLOOKUP(VLOOKUP($B753, BTS!$E$2:$F$60, 2, FALSE), Transpose_Avg_msg_youth!$O$1:$AA$52, 10,FALSE )</f>
        <v>2.4814000000000003E-2</v>
      </c>
      <c r="M753" s="29">
        <f>VLOOKUP(VLOOKUP($B753, BTS!$E$2:$F$60, 2, FALSE), Transpose_Avg_msg_youth!$O$1:$AA$52, 11,FALSE )</f>
        <v>2.4882499999999998E-2</v>
      </c>
      <c r="N753" s="29">
        <f>VLOOKUP(VLOOKUP($B753, BTS!$E$2:$F$60, 2, FALSE), Transpose_Avg_msg_youth!$O$1:$AA$52, 12,FALSE )</f>
        <v>2.5514999999999996E-2</v>
      </c>
      <c r="O753" s="111">
        <f>VLOOKUP(VLOOKUP($B753, BTS!$E$2:$F$60, 2, FALSE), Transpose_Avg_msg_youth!$O$1:$AA$52, 13,FALSE )</f>
        <v>3.008650000000003E-2</v>
      </c>
    </row>
    <row r="754" spans="1:15" hidden="1" outlineLevel="1" x14ac:dyDescent="0.25">
      <c r="A754" s="27"/>
      <c r="B754" s="34" t="s">
        <v>163</v>
      </c>
      <c r="C754" s="35"/>
      <c r="D754" s="93" t="str">
        <f>VLOOKUP(INDEX(BTS!$A$3:$A$14, MATCH(D$11, BTS!$C$3:$C$14, 0), 1)&amp;".region", Regression_msg_youth!$U$47:$AC$58, 2,FALSE )</f>
        <v>8.090</v>
      </c>
      <c r="E754" s="93">
        <f>VLOOKUP(INDEX(BTS!$A$3:$A$14, MATCH(E$11, BTS!$C$3:$C$14, 0), 1)&amp;".region", Regression_msg_youth!$U$47:$AC$58, 2,FALSE )</f>
        <v>7.7560000000000002</v>
      </c>
      <c r="F754" s="93">
        <f>VLOOKUP(INDEX(BTS!$A$3:$A$14, MATCH(F$11, BTS!$C$3:$C$14, 0), 1)&amp;".region", Regression_msg_youth!$U$47:$AC$58, 2,FALSE )</f>
        <v>7.9459999999999997</v>
      </c>
      <c r="G754" s="93">
        <f>VLOOKUP(INDEX(BTS!$A$3:$A$14, MATCH(G$11, BTS!$C$3:$C$14, 0), 1)&amp;".region", Regression_msg_youth!$U$47:$AC$58, 2,FALSE )</f>
        <v>8.504999999999999</v>
      </c>
      <c r="H754" s="93">
        <f>VLOOKUP(INDEX(BTS!$A$3:$A$14, MATCH(H$11, BTS!$C$3:$C$14, 0), 1)&amp;".region", Regression_msg_youth!$U$47:$AC$58, 2,FALSE )</f>
        <v>7.6120000000000001</v>
      </c>
      <c r="I754" s="93">
        <f>VLOOKUP(INDEX(BTS!$A$3:$A$14, MATCH(I$11, BTS!$C$3:$C$14, 0), 1)&amp;".region", Regression_msg_youth!$U$47:$AC$58, 2,FALSE )</f>
        <v>8.0350999999999999</v>
      </c>
      <c r="J754" s="93">
        <f>VLOOKUP(INDEX(BTS!$A$3:$A$14, MATCH(J$11, BTS!$C$3:$C$14, 0), 1)&amp;".region", Regression_msg_youth!$U$47:$AC$58, 2,FALSE )</f>
        <v>9.1780000000000008</v>
      </c>
      <c r="K754" s="93">
        <f>VLOOKUP(INDEX(BTS!$A$3:$A$14, MATCH(K$11, BTS!$C$3:$C$14, 0), 1)&amp;".region", Regression_msg_youth!$U$47:$AC$58, 2,FALSE )</f>
        <v>8.5630000000000006</v>
      </c>
      <c r="L754" s="93">
        <f>VLOOKUP(INDEX(BTS!$A$3:$A$14, MATCH(L$11, BTS!$C$3:$C$14, 0), 1)&amp;".region", Regression_msg_youth!$U$47:$AC$58, 2,FALSE )</f>
        <v>9.4039999999999999</v>
      </c>
      <c r="M754" s="93">
        <f>VLOOKUP(INDEX(BTS!$A$3:$A$14, MATCH(M$11, BTS!$C$3:$C$14, 0), 1)&amp;".region", Regression_msg_youth!$U$47:$AC$58, 2,FALSE )</f>
        <v>8.5429999999999993</v>
      </c>
      <c r="N754" s="93">
        <f>VLOOKUP(INDEX(BTS!$A$3:$A$14, MATCH(N$11, BTS!$C$3:$C$14, 0), 1)&amp;".region", Regression_msg_youth!$U$47:$AC$58, 2,FALSE )</f>
        <v>8.5129999999999999</v>
      </c>
      <c r="O754" s="93">
        <f>VLOOKUP(INDEX(BTS!$A$3:$A$14, MATCH(O$11, BTS!$C$3:$C$14, 0), 1)&amp;".region", Regression_msg_youth!$U$47:$AC$58, 2,FALSE )</f>
        <v>6.0510000000000002</v>
      </c>
    </row>
    <row r="755" spans="1:15" ht="15.75" hidden="1" outlineLevel="1" thickBot="1" x14ac:dyDescent="0.3">
      <c r="B755" s="36" t="s">
        <v>221</v>
      </c>
      <c r="C755" s="37"/>
      <c r="D755" s="38">
        <f>D754 - AVERAGE($D$754:$O$754)</f>
        <v>-0.10146363636363809</v>
      </c>
      <c r="E755" s="38">
        <f t="shared" ref="E755:O755" si="29">E754 - AVERAGE($D$754:$O$754)</f>
        <v>-0.43546363636363772</v>
      </c>
      <c r="F755" s="38">
        <f t="shared" si="29"/>
        <v>-0.24546363636363822</v>
      </c>
      <c r="G755" s="38">
        <f t="shared" si="29"/>
        <v>0.31353636363636106</v>
      </c>
      <c r="H755" s="38">
        <f t="shared" si="29"/>
        <v>-0.57946363636363785</v>
      </c>
      <c r="I755" s="38">
        <f t="shared" si="29"/>
        <v>-0.15636363636363804</v>
      </c>
      <c r="J755" s="38">
        <f t="shared" si="29"/>
        <v>0.98653636363636288</v>
      </c>
      <c r="K755" s="38">
        <f t="shared" si="29"/>
        <v>0.37153636363636267</v>
      </c>
      <c r="L755" s="38">
        <f t="shared" si="29"/>
        <v>1.212536363636362</v>
      </c>
      <c r="M755" s="38">
        <f t="shared" si="29"/>
        <v>0.35153636363636132</v>
      </c>
      <c r="N755" s="38">
        <f t="shared" si="29"/>
        <v>0.32153636363636195</v>
      </c>
      <c r="O755" s="38">
        <f t="shared" si="29"/>
        <v>-2.1404636363636378</v>
      </c>
    </row>
    <row r="756" spans="1:15" ht="19.5" collapsed="1" thickBot="1" x14ac:dyDescent="0.3">
      <c r="B756" s="225" t="s">
        <v>112</v>
      </c>
      <c r="C756" s="226"/>
      <c r="D756" s="227"/>
      <c r="E756" s="226"/>
      <c r="F756" s="226"/>
      <c r="G756" s="226"/>
      <c r="H756" s="226"/>
      <c r="I756" s="226"/>
      <c r="J756" s="226"/>
      <c r="K756" s="226"/>
      <c r="L756" s="226"/>
      <c r="M756" s="226"/>
      <c r="N756" s="226"/>
      <c r="O756" s="228"/>
    </row>
  </sheetData>
  <dataConsolidate/>
  <conditionalFormatting sqref="D56:O56">
    <cfRule type="cellIs" dxfId="14" priority="15" operator="equal">
      <formula>0</formula>
    </cfRule>
  </conditionalFormatting>
  <conditionalFormatting sqref="D106:O106">
    <cfRule type="cellIs" dxfId="13" priority="14" operator="equal">
      <formula>0</formula>
    </cfRule>
  </conditionalFormatting>
  <conditionalFormatting sqref="D157:O157">
    <cfRule type="cellIs" dxfId="12" priority="13" operator="equal">
      <formula>0</formula>
    </cfRule>
  </conditionalFormatting>
  <conditionalFormatting sqref="D207:O207">
    <cfRule type="cellIs" dxfId="11" priority="12" operator="equal">
      <formula>0</formula>
    </cfRule>
  </conditionalFormatting>
  <conditionalFormatting sqref="D257:O257">
    <cfRule type="cellIs" dxfId="10" priority="11" operator="equal">
      <formula>0</formula>
    </cfRule>
  </conditionalFormatting>
  <conditionalFormatting sqref="D315:O315">
    <cfRule type="cellIs" dxfId="9" priority="10" operator="equal">
      <formula>0</formula>
    </cfRule>
  </conditionalFormatting>
  <conditionalFormatting sqref="D365:O365">
    <cfRule type="cellIs" dxfId="8" priority="9" operator="equal">
      <formula>0</formula>
    </cfRule>
  </conditionalFormatting>
  <conditionalFormatting sqref="D416:O416">
    <cfRule type="cellIs" dxfId="7" priority="8" operator="equal">
      <formula>0</formula>
    </cfRule>
  </conditionalFormatting>
  <conditionalFormatting sqref="D466:O466">
    <cfRule type="cellIs" dxfId="6" priority="7" operator="equal">
      <formula>0</formula>
    </cfRule>
  </conditionalFormatting>
  <conditionalFormatting sqref="D516:O516">
    <cfRule type="cellIs" dxfId="5" priority="6" operator="equal">
      <formula>0</formula>
    </cfRule>
  </conditionalFormatting>
  <conditionalFormatting sqref="D570:O570">
    <cfRule type="cellIs" dxfId="4" priority="5" operator="equal">
      <formula>0</formula>
    </cfRule>
  </conditionalFormatting>
  <conditionalFormatting sqref="D616:O616">
    <cfRule type="cellIs" dxfId="3" priority="4" operator="equal">
      <formula>0</formula>
    </cfRule>
  </conditionalFormatting>
  <conditionalFormatting sqref="D663:O663">
    <cfRule type="cellIs" dxfId="2" priority="3" operator="equal">
      <formula>0</formula>
    </cfRule>
  </conditionalFormatting>
  <conditionalFormatting sqref="D709:O709">
    <cfRule type="cellIs" dxfId="1" priority="2" operator="equal">
      <formula>0</formula>
    </cfRule>
  </conditionalFormatting>
  <conditionalFormatting sqref="D755:O755">
    <cfRule type="cellIs" dxfId="0" priority="1" operator="equal">
      <formula>0</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8E725-35F1-4E45-B6B2-9CAF77E08AA6}">
  <sheetPr codeName="Sheet13"/>
  <dimension ref="A1:J60"/>
  <sheetViews>
    <sheetView workbookViewId="0">
      <selection activeCell="B16" sqref="B16"/>
    </sheetView>
  </sheetViews>
  <sheetFormatPr defaultRowHeight="15" x14ac:dyDescent="0.25"/>
  <cols>
    <col min="3" max="3" width="15.140625" customWidth="1"/>
    <col min="4" max="4" width="2.5703125" style="51" customWidth="1"/>
    <col min="5" max="5" width="68.42578125" bestFit="1" customWidth="1"/>
    <col min="6" max="6" width="13.140625" customWidth="1"/>
    <col min="7" max="7" width="2.5703125" style="51" customWidth="1"/>
    <col min="8" max="8" width="45.85546875" bestFit="1" customWidth="1"/>
    <col min="9" max="9" width="11.28515625" bestFit="1" customWidth="1"/>
    <col min="10" max="10" width="2.5703125" style="51" customWidth="1"/>
  </cols>
  <sheetData>
    <row r="1" spans="1:10" x14ac:dyDescent="0.25">
      <c r="A1" s="49" t="s">
        <v>236</v>
      </c>
      <c r="B1" s="50"/>
      <c r="C1" s="50"/>
    </row>
    <row r="2" spans="1:10" x14ac:dyDescent="0.25">
      <c r="A2" s="375" t="s">
        <v>237</v>
      </c>
      <c r="B2" s="375"/>
      <c r="D2" s="52"/>
      <c r="E2" s="49" t="s">
        <v>238</v>
      </c>
      <c r="F2" s="49" t="s">
        <v>239</v>
      </c>
      <c r="G2" s="52"/>
      <c r="H2" t="s">
        <v>100</v>
      </c>
      <c r="I2" t="s">
        <v>240</v>
      </c>
      <c r="J2" s="52"/>
    </row>
    <row r="3" spans="1:10" x14ac:dyDescent="0.25">
      <c r="A3" s="92">
        <v>1</v>
      </c>
      <c r="B3" t="s">
        <v>241</v>
      </c>
      <c r="C3" t="s">
        <v>87</v>
      </c>
      <c r="E3" s="53" t="s">
        <v>119</v>
      </c>
      <c r="F3" t="s">
        <v>242</v>
      </c>
      <c r="H3" t="s">
        <v>243</v>
      </c>
      <c r="I3" t="s">
        <v>244</v>
      </c>
    </row>
    <row r="4" spans="1:10" x14ac:dyDescent="0.25">
      <c r="A4" s="92">
        <v>2</v>
      </c>
      <c r="B4" t="s">
        <v>245</v>
      </c>
      <c r="C4" t="s">
        <v>168</v>
      </c>
      <c r="E4" t="s">
        <v>194</v>
      </c>
      <c r="F4" t="s">
        <v>246</v>
      </c>
      <c r="H4" t="s">
        <v>247</v>
      </c>
      <c r="I4" t="s">
        <v>248</v>
      </c>
    </row>
    <row r="5" spans="1:10" x14ac:dyDescent="0.25">
      <c r="A5" s="92">
        <v>3</v>
      </c>
      <c r="B5" t="s">
        <v>249</v>
      </c>
      <c r="C5" t="s">
        <v>77</v>
      </c>
      <c r="E5" t="s">
        <v>120</v>
      </c>
      <c r="F5" t="s">
        <v>250</v>
      </c>
      <c r="H5" t="s">
        <v>79</v>
      </c>
      <c r="I5" t="s">
        <v>251</v>
      </c>
    </row>
    <row r="6" spans="1:10" x14ac:dyDescent="0.25">
      <c r="A6" s="92">
        <v>4</v>
      </c>
      <c r="B6" t="s">
        <v>252</v>
      </c>
      <c r="C6" t="s">
        <v>169</v>
      </c>
      <c r="E6" t="s">
        <v>121</v>
      </c>
      <c r="F6" t="s">
        <v>253</v>
      </c>
      <c r="H6" t="s">
        <v>254</v>
      </c>
      <c r="I6" t="s">
        <v>255</v>
      </c>
    </row>
    <row r="7" spans="1:10" x14ac:dyDescent="0.25">
      <c r="A7" s="92">
        <v>5</v>
      </c>
      <c r="B7" t="s">
        <v>256</v>
      </c>
      <c r="C7" t="s">
        <v>170</v>
      </c>
      <c r="E7" t="s">
        <v>122</v>
      </c>
      <c r="F7" t="s">
        <v>257</v>
      </c>
      <c r="H7" t="s">
        <v>258</v>
      </c>
      <c r="I7" t="s">
        <v>259</v>
      </c>
    </row>
    <row r="8" spans="1:10" x14ac:dyDescent="0.25">
      <c r="A8" s="92">
        <v>6</v>
      </c>
      <c r="B8" t="s">
        <v>260</v>
      </c>
      <c r="C8" t="s">
        <v>171</v>
      </c>
      <c r="E8" t="s">
        <v>123</v>
      </c>
      <c r="F8" t="s">
        <v>261</v>
      </c>
      <c r="H8" t="s">
        <v>262</v>
      </c>
      <c r="I8" t="s">
        <v>263</v>
      </c>
    </row>
    <row r="9" spans="1:10" x14ac:dyDescent="0.25">
      <c r="A9" s="92">
        <v>7</v>
      </c>
      <c r="B9" t="s">
        <v>264</v>
      </c>
      <c r="C9" t="s">
        <v>172</v>
      </c>
      <c r="E9" t="s">
        <v>124</v>
      </c>
      <c r="F9" t="s">
        <v>265</v>
      </c>
      <c r="H9" t="s">
        <v>266</v>
      </c>
      <c r="I9" t="s">
        <v>267</v>
      </c>
    </row>
    <row r="10" spans="1:10" x14ac:dyDescent="0.25">
      <c r="A10" s="92">
        <v>8</v>
      </c>
      <c r="B10" t="s">
        <v>268</v>
      </c>
      <c r="C10" t="s">
        <v>173</v>
      </c>
      <c r="E10" t="s">
        <v>150</v>
      </c>
      <c r="F10" t="s">
        <v>269</v>
      </c>
      <c r="H10" t="s">
        <v>270</v>
      </c>
      <c r="I10" t="s">
        <v>271</v>
      </c>
    </row>
    <row r="11" spans="1:10" x14ac:dyDescent="0.25">
      <c r="A11" s="92">
        <v>9</v>
      </c>
      <c r="B11" t="s">
        <v>272</v>
      </c>
      <c r="C11" t="s">
        <v>174</v>
      </c>
      <c r="E11" t="s">
        <v>151</v>
      </c>
      <c r="F11" t="s">
        <v>273</v>
      </c>
      <c r="H11" t="s">
        <v>274</v>
      </c>
      <c r="I11" t="s">
        <v>275</v>
      </c>
    </row>
    <row r="12" spans="1:10" x14ac:dyDescent="0.25">
      <c r="A12" s="92">
        <v>10</v>
      </c>
      <c r="B12" t="s">
        <v>276</v>
      </c>
      <c r="C12" t="s">
        <v>175</v>
      </c>
      <c r="E12" t="s">
        <v>152</v>
      </c>
      <c r="F12" t="s">
        <v>277</v>
      </c>
      <c r="H12" t="s">
        <v>278</v>
      </c>
      <c r="I12" t="s">
        <v>279</v>
      </c>
    </row>
    <row r="13" spans="1:10" x14ac:dyDescent="0.25">
      <c r="A13" s="92">
        <v>11</v>
      </c>
      <c r="B13" t="s">
        <v>280</v>
      </c>
      <c r="C13" t="s">
        <v>176</v>
      </c>
      <c r="E13" s="54" t="s">
        <v>153</v>
      </c>
      <c r="F13" t="s">
        <v>281</v>
      </c>
      <c r="H13" t="s">
        <v>282</v>
      </c>
      <c r="I13" t="s">
        <v>283</v>
      </c>
    </row>
    <row r="14" spans="1:10" x14ac:dyDescent="0.25">
      <c r="A14" s="92">
        <v>12</v>
      </c>
      <c r="B14" t="s">
        <v>284</v>
      </c>
      <c r="C14" t="s">
        <v>177</v>
      </c>
      <c r="E14" t="s">
        <v>154</v>
      </c>
      <c r="F14" t="s">
        <v>285</v>
      </c>
      <c r="H14" t="s">
        <v>286</v>
      </c>
      <c r="I14" t="s">
        <v>287</v>
      </c>
    </row>
    <row r="15" spans="1:10" x14ac:dyDescent="0.25">
      <c r="E15" t="s">
        <v>155</v>
      </c>
      <c r="F15" t="s">
        <v>288</v>
      </c>
      <c r="H15" t="s">
        <v>289</v>
      </c>
      <c r="I15" t="s">
        <v>290</v>
      </c>
    </row>
    <row r="16" spans="1:10" x14ac:dyDescent="0.25">
      <c r="E16" t="s">
        <v>156</v>
      </c>
      <c r="F16" t="s">
        <v>291</v>
      </c>
      <c r="H16" t="s">
        <v>292</v>
      </c>
      <c r="I16" t="s">
        <v>293</v>
      </c>
    </row>
    <row r="17" spans="5:6" x14ac:dyDescent="0.25">
      <c r="E17" t="s">
        <v>157</v>
      </c>
      <c r="F17" t="s">
        <v>294</v>
      </c>
    </row>
    <row r="18" spans="5:6" x14ac:dyDescent="0.25">
      <c r="E18" t="s">
        <v>158</v>
      </c>
      <c r="F18" t="s">
        <v>295</v>
      </c>
    </row>
    <row r="19" spans="5:6" x14ac:dyDescent="0.25">
      <c r="E19" t="s">
        <v>160</v>
      </c>
      <c r="F19" t="s">
        <v>296</v>
      </c>
    </row>
    <row r="20" spans="5:6" x14ac:dyDescent="0.25">
      <c r="E20" t="s">
        <v>159</v>
      </c>
      <c r="F20" t="s">
        <v>297</v>
      </c>
    </row>
    <row r="21" spans="5:6" x14ac:dyDescent="0.25">
      <c r="E21" t="s">
        <v>161</v>
      </c>
      <c r="F21" t="s">
        <v>298</v>
      </c>
    </row>
    <row r="22" spans="5:6" x14ac:dyDescent="0.25">
      <c r="E22" t="s">
        <v>128</v>
      </c>
      <c r="F22" t="s">
        <v>299</v>
      </c>
    </row>
    <row r="23" spans="5:6" x14ac:dyDescent="0.25">
      <c r="E23" t="s">
        <v>300</v>
      </c>
      <c r="F23" t="s">
        <v>301</v>
      </c>
    </row>
    <row r="24" spans="5:6" x14ac:dyDescent="0.25">
      <c r="E24" t="s">
        <v>302</v>
      </c>
      <c r="F24" t="s">
        <v>303</v>
      </c>
    </row>
    <row r="25" spans="5:6" x14ac:dyDescent="0.25">
      <c r="E25" t="s">
        <v>125</v>
      </c>
      <c r="F25" t="s">
        <v>304</v>
      </c>
    </row>
    <row r="26" spans="5:6" x14ac:dyDescent="0.25">
      <c r="E26" t="s">
        <v>305</v>
      </c>
      <c r="F26" t="s">
        <v>306</v>
      </c>
    </row>
    <row r="27" spans="5:6" x14ac:dyDescent="0.25">
      <c r="E27" t="s">
        <v>126</v>
      </c>
      <c r="F27" t="s">
        <v>307</v>
      </c>
    </row>
    <row r="28" spans="5:6" x14ac:dyDescent="0.25">
      <c r="E28" t="s">
        <v>308</v>
      </c>
      <c r="F28" t="s">
        <v>309</v>
      </c>
    </row>
    <row r="29" spans="5:6" x14ac:dyDescent="0.25">
      <c r="E29" t="s">
        <v>127</v>
      </c>
      <c r="F29" t="s">
        <v>310</v>
      </c>
    </row>
    <row r="30" spans="5:6" x14ac:dyDescent="0.25">
      <c r="E30" t="s">
        <v>129</v>
      </c>
      <c r="F30" t="s">
        <v>311</v>
      </c>
    </row>
    <row r="31" spans="5:6" x14ac:dyDescent="0.25">
      <c r="E31" t="s">
        <v>130</v>
      </c>
      <c r="F31" t="s">
        <v>312</v>
      </c>
    </row>
    <row r="32" spans="5:6" x14ac:dyDescent="0.25">
      <c r="E32" t="s">
        <v>131</v>
      </c>
      <c r="F32" t="s">
        <v>313</v>
      </c>
    </row>
    <row r="33" spans="5:6" x14ac:dyDescent="0.25">
      <c r="E33" t="s">
        <v>132</v>
      </c>
      <c r="F33" t="s">
        <v>314</v>
      </c>
    </row>
    <row r="34" spans="5:6" x14ac:dyDescent="0.25">
      <c r="E34" t="s">
        <v>133</v>
      </c>
      <c r="F34" t="s">
        <v>315</v>
      </c>
    </row>
    <row r="35" spans="5:6" x14ac:dyDescent="0.25">
      <c r="E35" t="s">
        <v>134</v>
      </c>
      <c r="F35" t="s">
        <v>316</v>
      </c>
    </row>
    <row r="36" spans="5:6" x14ac:dyDescent="0.25">
      <c r="E36" t="s">
        <v>195</v>
      </c>
      <c r="F36" t="s">
        <v>317</v>
      </c>
    </row>
    <row r="37" spans="5:6" x14ac:dyDescent="0.25">
      <c r="E37" t="s">
        <v>142</v>
      </c>
      <c r="F37" t="s">
        <v>318</v>
      </c>
    </row>
    <row r="38" spans="5:6" x14ac:dyDescent="0.25">
      <c r="E38" t="s">
        <v>143</v>
      </c>
      <c r="F38" t="s">
        <v>319</v>
      </c>
    </row>
    <row r="39" spans="5:6" x14ac:dyDescent="0.25">
      <c r="E39" t="s">
        <v>144</v>
      </c>
      <c r="F39" t="s">
        <v>320</v>
      </c>
    </row>
    <row r="40" spans="5:6" x14ac:dyDescent="0.25">
      <c r="E40" t="s">
        <v>145</v>
      </c>
      <c r="F40" t="s">
        <v>321</v>
      </c>
    </row>
    <row r="41" spans="5:6" x14ac:dyDescent="0.25">
      <c r="E41" t="s">
        <v>146</v>
      </c>
      <c r="F41" t="s">
        <v>322</v>
      </c>
    </row>
    <row r="42" spans="5:6" x14ac:dyDescent="0.25">
      <c r="E42" t="s">
        <v>135</v>
      </c>
      <c r="F42" t="s">
        <v>323</v>
      </c>
    </row>
    <row r="43" spans="5:6" x14ac:dyDescent="0.25">
      <c r="E43" t="s">
        <v>136</v>
      </c>
      <c r="F43" t="s">
        <v>324</v>
      </c>
    </row>
    <row r="44" spans="5:6" x14ac:dyDescent="0.25">
      <c r="E44" t="s">
        <v>137</v>
      </c>
      <c r="F44" t="s">
        <v>325</v>
      </c>
    </row>
    <row r="45" spans="5:6" x14ac:dyDescent="0.25">
      <c r="E45" t="s">
        <v>147</v>
      </c>
      <c r="F45" t="s">
        <v>326</v>
      </c>
    </row>
    <row r="46" spans="5:6" x14ac:dyDescent="0.25">
      <c r="E46" t="s">
        <v>148</v>
      </c>
      <c r="F46" t="s">
        <v>327</v>
      </c>
    </row>
    <row r="47" spans="5:6" x14ac:dyDescent="0.25">
      <c r="E47" t="s">
        <v>139</v>
      </c>
      <c r="F47" t="s">
        <v>328</v>
      </c>
    </row>
    <row r="48" spans="5:6" x14ac:dyDescent="0.25">
      <c r="E48" t="s">
        <v>140</v>
      </c>
      <c r="F48" t="s">
        <v>329</v>
      </c>
    </row>
    <row r="49" spans="5:6" x14ac:dyDescent="0.25">
      <c r="E49" t="s">
        <v>141</v>
      </c>
      <c r="F49" t="s">
        <v>330</v>
      </c>
    </row>
    <row r="50" spans="5:6" x14ac:dyDescent="0.25">
      <c r="E50" t="s">
        <v>331</v>
      </c>
      <c r="F50" t="s">
        <v>332</v>
      </c>
    </row>
    <row r="51" spans="5:6" x14ac:dyDescent="0.25">
      <c r="E51" t="s">
        <v>333</v>
      </c>
      <c r="F51" t="s">
        <v>334</v>
      </c>
    </row>
    <row r="52" spans="5:6" x14ac:dyDescent="0.25">
      <c r="E52" t="s">
        <v>138</v>
      </c>
      <c r="F52" t="s">
        <v>335</v>
      </c>
    </row>
    <row r="53" spans="5:6" x14ac:dyDescent="0.25">
      <c r="E53" t="s">
        <v>336</v>
      </c>
      <c r="F53" t="s">
        <v>337</v>
      </c>
    </row>
    <row r="54" spans="5:6" x14ac:dyDescent="0.25">
      <c r="E54" t="s">
        <v>149</v>
      </c>
      <c r="F54" t="s">
        <v>338</v>
      </c>
    </row>
    <row r="55" spans="5:6" x14ac:dyDescent="0.25">
      <c r="E55" t="s">
        <v>162</v>
      </c>
      <c r="F55" t="s">
        <v>339</v>
      </c>
    </row>
    <row r="56" spans="5:6" x14ac:dyDescent="0.25">
      <c r="E56" t="s">
        <v>340</v>
      </c>
      <c r="F56" t="s">
        <v>341</v>
      </c>
    </row>
    <row r="57" spans="5:6" x14ac:dyDescent="0.25">
      <c r="E57" t="s">
        <v>342</v>
      </c>
      <c r="F57" t="s">
        <v>343</v>
      </c>
    </row>
    <row r="58" spans="5:6" x14ac:dyDescent="0.25">
      <c r="E58" t="s">
        <v>344</v>
      </c>
      <c r="F58" t="s">
        <v>345</v>
      </c>
    </row>
    <row r="59" spans="5:6" x14ac:dyDescent="0.25">
      <c r="E59" t="s">
        <v>196</v>
      </c>
      <c r="F59" t="s">
        <v>346</v>
      </c>
    </row>
    <row r="60" spans="5:6" x14ac:dyDescent="0.25">
      <c r="E60" t="s">
        <v>162</v>
      </c>
      <c r="F60" t="s">
        <v>339</v>
      </c>
    </row>
  </sheetData>
  <mergeCells count="1">
    <mergeCell ref="A2:B2"/>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DE37E-9190-4109-8320-E33DFE5B7CAC}">
  <dimension ref="A2:L67"/>
  <sheetViews>
    <sheetView topLeftCell="A6" workbookViewId="0">
      <selection activeCell="J7" sqref="J7:K63"/>
    </sheetView>
  </sheetViews>
  <sheetFormatPr defaultColWidth="8.7109375" defaultRowHeight="12.75" x14ac:dyDescent="0.2"/>
  <cols>
    <col min="1" max="1" width="19.5703125" style="167" customWidth="1"/>
    <col min="2" max="5" width="10.5703125" style="167" customWidth="1"/>
    <col min="6" max="16384" width="8.7109375" style="167"/>
  </cols>
  <sheetData>
    <row r="2" spans="1:12" ht="15.75" x14ac:dyDescent="0.25">
      <c r="A2" s="166" t="s">
        <v>347</v>
      </c>
    </row>
    <row r="3" spans="1:12" x14ac:dyDescent="0.2">
      <c r="A3" s="286" t="s">
        <v>348</v>
      </c>
      <c r="B3" s="287" t="s">
        <v>349</v>
      </c>
      <c r="C3" s="287" t="s">
        <v>350</v>
      </c>
      <c r="D3" s="287" t="s">
        <v>351</v>
      </c>
      <c r="E3" s="287" t="s">
        <v>352</v>
      </c>
      <c r="J3" s="286" t="s">
        <v>348</v>
      </c>
      <c r="K3" s="287" t="s">
        <v>349</v>
      </c>
      <c r="L3" s="287" t="s">
        <v>351</v>
      </c>
    </row>
    <row r="4" spans="1:12" x14ac:dyDescent="0.2">
      <c r="A4" s="167" t="s">
        <v>353</v>
      </c>
      <c r="B4" s="168" t="s">
        <v>354</v>
      </c>
      <c r="C4" s="168" t="s">
        <v>355</v>
      </c>
      <c r="D4" s="168" t="s">
        <v>356</v>
      </c>
      <c r="E4" s="168" t="s">
        <v>355</v>
      </c>
      <c r="J4" s="167" t="s">
        <v>353</v>
      </c>
      <c r="K4" s="168" t="s">
        <v>354</v>
      </c>
      <c r="L4" s="168" t="s">
        <v>356</v>
      </c>
    </row>
    <row r="5" spans="1:12" x14ac:dyDescent="0.2">
      <c r="A5" s="286" t="s">
        <v>348</v>
      </c>
      <c r="B5" s="287" t="s">
        <v>348</v>
      </c>
      <c r="C5" s="287" t="s">
        <v>348</v>
      </c>
      <c r="D5" s="287" t="s">
        <v>348</v>
      </c>
      <c r="E5" s="287" t="s">
        <v>348</v>
      </c>
      <c r="J5" s="286" t="s">
        <v>348</v>
      </c>
      <c r="K5" s="287" t="s">
        <v>348</v>
      </c>
      <c r="L5" s="287" t="s">
        <v>348</v>
      </c>
    </row>
    <row r="6" spans="1:12" x14ac:dyDescent="0.2">
      <c r="A6" s="167" t="s">
        <v>357</v>
      </c>
      <c r="B6" s="168" t="s">
        <v>348</v>
      </c>
      <c r="C6" s="168" t="s">
        <v>348</v>
      </c>
      <c r="D6" s="168" t="s">
        <v>348</v>
      </c>
      <c r="E6" s="168" t="s">
        <v>348</v>
      </c>
      <c r="J6" s="167" t="s">
        <v>357</v>
      </c>
      <c r="K6" s="168" t="s">
        <v>348</v>
      </c>
      <c r="L6" s="168" t="s">
        <v>348</v>
      </c>
    </row>
    <row r="7" spans="1:12" x14ac:dyDescent="0.2">
      <c r="A7" s="167" t="s">
        <v>339</v>
      </c>
      <c r="B7" s="168" t="s">
        <v>358</v>
      </c>
      <c r="C7" s="168" t="s">
        <v>359</v>
      </c>
      <c r="D7" s="168" t="s">
        <v>360</v>
      </c>
      <c r="E7" s="168" t="s">
        <v>361</v>
      </c>
      <c r="J7" s="167" t="s">
        <v>339</v>
      </c>
      <c r="K7" s="168">
        <v>0.33200000000000002</v>
      </c>
      <c r="L7" s="168">
        <v>0.30499999999999999</v>
      </c>
    </row>
    <row r="8" spans="1:12" x14ac:dyDescent="0.2">
      <c r="A8" s="167" t="s">
        <v>242</v>
      </c>
      <c r="B8" s="168" t="s">
        <v>362</v>
      </c>
      <c r="C8" s="168" t="s">
        <v>363</v>
      </c>
      <c r="D8" s="168" t="s">
        <v>364</v>
      </c>
      <c r="E8" s="168" t="s">
        <v>365</v>
      </c>
      <c r="J8" s="167" t="s">
        <v>242</v>
      </c>
      <c r="K8" s="178">
        <v>-4697</v>
      </c>
      <c r="L8" s="178">
        <v>-4755</v>
      </c>
    </row>
    <row r="9" spans="1:12" x14ac:dyDescent="0.2">
      <c r="A9" s="167" t="s">
        <v>250</v>
      </c>
      <c r="B9" s="168" t="s">
        <v>366</v>
      </c>
      <c r="C9" s="168" t="s">
        <v>367</v>
      </c>
      <c r="D9" s="168" t="s">
        <v>368</v>
      </c>
      <c r="E9" s="168" t="s">
        <v>369</v>
      </c>
      <c r="J9" s="167" t="s">
        <v>250</v>
      </c>
      <c r="K9" s="178">
        <v>2384</v>
      </c>
      <c r="L9" s="178">
        <v>3652</v>
      </c>
    </row>
    <row r="10" spans="1:12" x14ac:dyDescent="0.2">
      <c r="A10" s="167" t="s">
        <v>253</v>
      </c>
      <c r="B10" s="168" t="s">
        <v>370</v>
      </c>
      <c r="C10" s="168" t="s">
        <v>371</v>
      </c>
      <c r="D10" s="168" t="s">
        <v>372</v>
      </c>
      <c r="E10" s="168" t="s">
        <v>373</v>
      </c>
      <c r="J10" s="167" t="s">
        <v>253</v>
      </c>
      <c r="K10" s="178">
        <v>4064</v>
      </c>
      <c r="L10" s="178">
        <v>4731</v>
      </c>
    </row>
    <row r="11" spans="1:12" x14ac:dyDescent="0.2">
      <c r="A11" s="167" t="s">
        <v>257</v>
      </c>
      <c r="B11" s="168" t="s">
        <v>374</v>
      </c>
      <c r="C11" s="168" t="s">
        <v>375</v>
      </c>
      <c r="D11" s="168" t="s">
        <v>376</v>
      </c>
      <c r="E11" s="168" t="s">
        <v>377</v>
      </c>
      <c r="J11" s="167" t="s">
        <v>257</v>
      </c>
      <c r="K11" s="178">
        <v>2732</v>
      </c>
      <c r="L11" s="178">
        <v>3495</v>
      </c>
    </row>
    <row r="12" spans="1:12" x14ac:dyDescent="0.2">
      <c r="A12" s="167" t="s">
        <v>261</v>
      </c>
      <c r="B12" s="168" t="s">
        <v>378</v>
      </c>
      <c r="C12" s="168" t="s">
        <v>379</v>
      </c>
      <c r="D12" s="168" t="s">
        <v>380</v>
      </c>
      <c r="E12" s="168" t="s">
        <v>381</v>
      </c>
      <c r="J12" s="167" t="s">
        <v>261</v>
      </c>
      <c r="K12" s="168">
        <v>-0.84699999999999998</v>
      </c>
      <c r="L12" s="168">
        <v>909.2</v>
      </c>
    </row>
    <row r="13" spans="1:12" x14ac:dyDescent="0.2">
      <c r="A13" s="167" t="s">
        <v>265</v>
      </c>
      <c r="B13" s="168" t="s">
        <v>382</v>
      </c>
      <c r="C13" s="168" t="s">
        <v>383</v>
      </c>
      <c r="D13" s="168" t="s">
        <v>384</v>
      </c>
      <c r="E13" s="168" t="s">
        <v>385</v>
      </c>
      <c r="J13" s="167" t="s">
        <v>265</v>
      </c>
      <c r="K13" s="168">
        <v>-630.5</v>
      </c>
      <c r="L13" s="178">
        <v>-1066</v>
      </c>
    </row>
    <row r="14" spans="1:12" x14ac:dyDescent="0.2">
      <c r="A14" s="167" t="s">
        <v>304</v>
      </c>
      <c r="B14" s="168" t="s">
        <v>386</v>
      </c>
      <c r="C14" s="168" t="s">
        <v>387</v>
      </c>
      <c r="D14" s="168" t="s">
        <v>388</v>
      </c>
      <c r="E14" s="168" t="s">
        <v>389</v>
      </c>
      <c r="J14" s="167" t="s">
        <v>304</v>
      </c>
      <c r="K14" s="178">
        <v>14535</v>
      </c>
      <c r="L14" s="168">
        <v>-682</v>
      </c>
    </row>
    <row r="15" spans="1:12" x14ac:dyDescent="0.2">
      <c r="A15" s="167" t="s">
        <v>307</v>
      </c>
      <c r="B15" s="168" t="s">
        <v>390</v>
      </c>
      <c r="C15" s="168" t="s">
        <v>391</v>
      </c>
      <c r="D15" s="168" t="s">
        <v>348</v>
      </c>
      <c r="E15" s="168" t="s">
        <v>348</v>
      </c>
      <c r="J15" s="167" t="s">
        <v>307</v>
      </c>
      <c r="K15" s="178">
        <v>14195</v>
      </c>
      <c r="L15" s="168"/>
    </row>
    <row r="16" spans="1:12" x14ac:dyDescent="0.2">
      <c r="A16" s="167" t="s">
        <v>310</v>
      </c>
      <c r="B16" s="168" t="s">
        <v>392</v>
      </c>
      <c r="C16" s="168" t="s">
        <v>393</v>
      </c>
      <c r="D16" s="168" t="s">
        <v>394</v>
      </c>
      <c r="E16" s="168" t="s">
        <v>395</v>
      </c>
      <c r="J16" s="167" t="s">
        <v>310</v>
      </c>
      <c r="K16" s="178">
        <v>17950</v>
      </c>
      <c r="L16" s="178">
        <v>4428</v>
      </c>
    </row>
    <row r="17" spans="1:12" x14ac:dyDescent="0.2">
      <c r="A17" s="167" t="s">
        <v>299</v>
      </c>
      <c r="B17" s="168" t="s">
        <v>396</v>
      </c>
      <c r="C17" s="168" t="s">
        <v>397</v>
      </c>
      <c r="D17" s="168" t="s">
        <v>398</v>
      </c>
      <c r="E17" s="168" t="s">
        <v>399</v>
      </c>
      <c r="J17" s="167" t="s">
        <v>299</v>
      </c>
      <c r="K17" s="178">
        <v>1639</v>
      </c>
      <c r="L17" s="168">
        <v>-553.70000000000005</v>
      </c>
    </row>
    <row r="18" spans="1:12" x14ac:dyDescent="0.2">
      <c r="A18" s="167" t="s">
        <v>311</v>
      </c>
      <c r="B18" s="168" t="s">
        <v>400</v>
      </c>
      <c r="C18" s="168" t="s">
        <v>401</v>
      </c>
      <c r="D18" s="168" t="s">
        <v>402</v>
      </c>
      <c r="E18" s="168" t="s">
        <v>403</v>
      </c>
      <c r="J18" s="167" t="s">
        <v>311</v>
      </c>
      <c r="K18" s="178">
        <v>-1215</v>
      </c>
      <c r="L18" s="178">
        <v>-1593</v>
      </c>
    </row>
    <row r="19" spans="1:12" x14ac:dyDescent="0.2">
      <c r="A19" s="167" t="s">
        <v>312</v>
      </c>
      <c r="B19" s="168" t="s">
        <v>404</v>
      </c>
      <c r="C19" s="168" t="s">
        <v>405</v>
      </c>
      <c r="D19" s="168" t="s">
        <v>406</v>
      </c>
      <c r="E19" s="168" t="s">
        <v>407</v>
      </c>
      <c r="J19" s="167" t="s">
        <v>312</v>
      </c>
      <c r="K19" s="178">
        <v>-1599</v>
      </c>
      <c r="L19" s="178">
        <v>-2206</v>
      </c>
    </row>
    <row r="20" spans="1:12" x14ac:dyDescent="0.2">
      <c r="A20" s="167" t="s">
        <v>313</v>
      </c>
      <c r="B20" s="168" t="s">
        <v>408</v>
      </c>
      <c r="C20" s="168" t="s">
        <v>409</v>
      </c>
      <c r="D20" s="168" t="s">
        <v>410</v>
      </c>
      <c r="E20" s="168" t="s">
        <v>411</v>
      </c>
      <c r="J20" s="167" t="s">
        <v>313</v>
      </c>
      <c r="K20" s="178">
        <v>-3205</v>
      </c>
      <c r="L20" s="178">
        <v>-2435</v>
      </c>
    </row>
    <row r="21" spans="1:12" x14ac:dyDescent="0.2">
      <c r="A21" s="167" t="s">
        <v>314</v>
      </c>
      <c r="B21" s="168" t="s">
        <v>412</v>
      </c>
      <c r="C21" s="168" t="s">
        <v>413</v>
      </c>
      <c r="D21" s="168" t="s">
        <v>414</v>
      </c>
      <c r="E21" s="168" t="s">
        <v>415</v>
      </c>
      <c r="J21" s="167" t="s">
        <v>314</v>
      </c>
      <c r="K21" s="178">
        <v>-2453</v>
      </c>
      <c r="L21" s="178">
        <v>-3570</v>
      </c>
    </row>
    <row r="22" spans="1:12" x14ac:dyDescent="0.2">
      <c r="A22" s="167" t="s">
        <v>315</v>
      </c>
      <c r="B22" s="168" t="s">
        <v>416</v>
      </c>
      <c r="C22" s="168" t="s">
        <v>417</v>
      </c>
      <c r="D22" s="168" t="s">
        <v>418</v>
      </c>
      <c r="E22" s="168" t="s">
        <v>419</v>
      </c>
      <c r="J22" s="167" t="s">
        <v>315</v>
      </c>
      <c r="K22" s="178">
        <v>-9937</v>
      </c>
      <c r="L22" s="178">
        <v>-10422</v>
      </c>
    </row>
    <row r="23" spans="1:12" x14ac:dyDescent="0.2">
      <c r="A23" s="167" t="s">
        <v>316</v>
      </c>
      <c r="B23" s="168" t="s">
        <v>420</v>
      </c>
      <c r="C23" s="168" t="s">
        <v>421</v>
      </c>
      <c r="D23" s="168" t="s">
        <v>422</v>
      </c>
      <c r="E23" s="168" t="s">
        <v>423</v>
      </c>
      <c r="J23" s="167" t="s">
        <v>316</v>
      </c>
      <c r="K23" s="178">
        <v>-1413</v>
      </c>
      <c r="L23" s="178">
        <v>-1813</v>
      </c>
    </row>
    <row r="24" spans="1:12" x14ac:dyDescent="0.2">
      <c r="A24" s="167" t="s">
        <v>323</v>
      </c>
      <c r="B24" s="168" t="s">
        <v>424</v>
      </c>
      <c r="C24" s="168" t="s">
        <v>425</v>
      </c>
      <c r="D24" s="168" t="s">
        <v>426</v>
      </c>
      <c r="E24" s="168" t="s">
        <v>427</v>
      </c>
      <c r="J24" s="167" t="s">
        <v>323</v>
      </c>
      <c r="K24" s="178">
        <v>27835</v>
      </c>
      <c r="L24" s="178">
        <v>35756</v>
      </c>
    </row>
    <row r="25" spans="1:12" x14ac:dyDescent="0.2">
      <c r="A25" s="167" t="s">
        <v>324</v>
      </c>
      <c r="B25" s="168" t="s">
        <v>428</v>
      </c>
      <c r="C25" s="168" t="s">
        <v>429</v>
      </c>
      <c r="D25" s="168" t="s">
        <v>430</v>
      </c>
      <c r="E25" s="168" t="s">
        <v>431</v>
      </c>
      <c r="J25" s="167" t="s">
        <v>324</v>
      </c>
      <c r="K25" s="178">
        <v>6071</v>
      </c>
      <c r="L25" s="178">
        <v>6208</v>
      </c>
    </row>
    <row r="26" spans="1:12" x14ac:dyDescent="0.2">
      <c r="A26" s="167" t="s">
        <v>325</v>
      </c>
      <c r="B26" s="168" t="s">
        <v>432</v>
      </c>
      <c r="C26" s="168" t="s">
        <v>433</v>
      </c>
      <c r="D26" s="168" t="s">
        <v>434</v>
      </c>
      <c r="E26" s="168" t="s">
        <v>435</v>
      </c>
      <c r="J26" s="167" t="s">
        <v>325</v>
      </c>
      <c r="K26" s="178">
        <v>2837</v>
      </c>
      <c r="L26" s="178">
        <v>2506</v>
      </c>
    </row>
    <row r="27" spans="1:12" x14ac:dyDescent="0.2">
      <c r="A27" s="167" t="s">
        <v>322</v>
      </c>
      <c r="B27" s="168" t="s">
        <v>436</v>
      </c>
      <c r="C27" s="168" t="s">
        <v>437</v>
      </c>
      <c r="D27" s="168" t="s">
        <v>438</v>
      </c>
      <c r="E27" s="168" t="s">
        <v>439</v>
      </c>
      <c r="J27" s="167" t="s">
        <v>322</v>
      </c>
      <c r="K27" s="178">
        <v>1023</v>
      </c>
      <c r="L27" s="168">
        <v>268.5</v>
      </c>
    </row>
    <row r="28" spans="1:12" x14ac:dyDescent="0.2">
      <c r="A28" s="167" t="s">
        <v>335</v>
      </c>
      <c r="B28" s="168" t="s">
        <v>440</v>
      </c>
      <c r="C28" s="168" t="s">
        <v>441</v>
      </c>
      <c r="D28" s="168" t="s">
        <v>442</v>
      </c>
      <c r="E28" s="168" t="s">
        <v>443</v>
      </c>
      <c r="J28" s="167" t="s">
        <v>335</v>
      </c>
      <c r="K28" s="178">
        <v>4517</v>
      </c>
      <c r="L28" s="178">
        <v>3943</v>
      </c>
    </row>
    <row r="29" spans="1:12" x14ac:dyDescent="0.2">
      <c r="A29" s="167" t="s">
        <v>328</v>
      </c>
      <c r="B29" s="168" t="s">
        <v>444</v>
      </c>
      <c r="C29" s="168" t="s">
        <v>445</v>
      </c>
      <c r="D29" s="168" t="s">
        <v>446</v>
      </c>
      <c r="E29" s="168" t="s">
        <v>447</v>
      </c>
      <c r="J29" s="167" t="s">
        <v>328</v>
      </c>
      <c r="K29" s="178">
        <v>2563</v>
      </c>
      <c r="L29" s="178">
        <v>2479</v>
      </c>
    </row>
    <row r="30" spans="1:12" x14ac:dyDescent="0.2">
      <c r="A30" s="167" t="s">
        <v>329</v>
      </c>
      <c r="B30" s="168" t="s">
        <v>448</v>
      </c>
      <c r="C30" s="168" t="s">
        <v>449</v>
      </c>
      <c r="D30" s="168" t="s">
        <v>450</v>
      </c>
      <c r="E30" s="168" t="s">
        <v>451</v>
      </c>
      <c r="J30" s="167" t="s">
        <v>329</v>
      </c>
      <c r="K30" s="168">
        <v>-945.6</v>
      </c>
      <c r="L30" s="168">
        <v>-134.19999999999999</v>
      </c>
    </row>
    <row r="31" spans="1:12" x14ac:dyDescent="0.2">
      <c r="A31" s="167" t="s">
        <v>330</v>
      </c>
      <c r="B31" s="168" t="s">
        <v>452</v>
      </c>
      <c r="C31" s="168" t="s">
        <v>453</v>
      </c>
      <c r="D31" s="168" t="s">
        <v>454</v>
      </c>
      <c r="E31" s="168" t="s">
        <v>455</v>
      </c>
      <c r="J31" s="167" t="s">
        <v>330</v>
      </c>
      <c r="K31" s="168">
        <v>744.9</v>
      </c>
      <c r="L31" s="168">
        <v>497.7</v>
      </c>
    </row>
    <row r="32" spans="1:12" x14ac:dyDescent="0.2">
      <c r="A32" s="167" t="s">
        <v>319</v>
      </c>
      <c r="B32" s="168" t="s">
        <v>456</v>
      </c>
      <c r="C32" s="168" t="s">
        <v>457</v>
      </c>
      <c r="D32" s="168" t="s">
        <v>458</v>
      </c>
      <c r="E32" s="168" t="s">
        <v>459</v>
      </c>
      <c r="J32" s="167" t="s">
        <v>319</v>
      </c>
      <c r="K32" s="178">
        <v>2361</v>
      </c>
      <c r="L32" s="178">
        <v>3275</v>
      </c>
    </row>
    <row r="33" spans="1:12" x14ac:dyDescent="0.2">
      <c r="A33" s="167" t="s">
        <v>318</v>
      </c>
      <c r="B33" s="168" t="s">
        <v>460</v>
      </c>
      <c r="C33" s="168" t="s">
        <v>461</v>
      </c>
      <c r="D33" s="168" t="s">
        <v>462</v>
      </c>
      <c r="E33" s="168" t="s">
        <v>463</v>
      </c>
      <c r="J33" s="167" t="s">
        <v>318</v>
      </c>
      <c r="K33" s="178">
        <v>-6947</v>
      </c>
      <c r="L33" s="178">
        <v>-6548</v>
      </c>
    </row>
    <row r="34" spans="1:12" x14ac:dyDescent="0.2">
      <c r="A34" s="167" t="s">
        <v>320</v>
      </c>
      <c r="B34" s="168" t="s">
        <v>464</v>
      </c>
      <c r="C34" s="168" t="s">
        <v>465</v>
      </c>
      <c r="D34" s="168" t="s">
        <v>466</v>
      </c>
      <c r="E34" s="168" t="s">
        <v>467</v>
      </c>
      <c r="J34" s="167" t="s">
        <v>320</v>
      </c>
      <c r="K34" s="168">
        <v>-487.9</v>
      </c>
      <c r="L34" s="168">
        <v>-350</v>
      </c>
    </row>
    <row r="35" spans="1:12" x14ac:dyDescent="0.2">
      <c r="A35" s="167" t="s">
        <v>321</v>
      </c>
      <c r="B35" s="168" t="s">
        <v>468</v>
      </c>
      <c r="C35" s="168" t="s">
        <v>469</v>
      </c>
      <c r="D35" s="168" t="s">
        <v>470</v>
      </c>
      <c r="E35" s="168" t="s">
        <v>471</v>
      </c>
      <c r="J35" s="167" t="s">
        <v>321</v>
      </c>
      <c r="K35" s="178">
        <v>2087</v>
      </c>
      <c r="L35" s="178">
        <v>2881</v>
      </c>
    </row>
    <row r="36" spans="1:12" x14ac:dyDescent="0.2">
      <c r="A36" s="167" t="s">
        <v>326</v>
      </c>
      <c r="B36" s="168" t="s">
        <v>472</v>
      </c>
      <c r="C36" s="168" t="s">
        <v>473</v>
      </c>
      <c r="D36" s="168" t="s">
        <v>474</v>
      </c>
      <c r="E36" s="168" t="s">
        <v>475</v>
      </c>
      <c r="J36" s="167" t="s">
        <v>326</v>
      </c>
      <c r="K36" s="178">
        <v>-8941</v>
      </c>
      <c r="L36" s="178">
        <v>-8822</v>
      </c>
    </row>
    <row r="37" spans="1:12" x14ac:dyDescent="0.2">
      <c r="A37" s="167" t="s">
        <v>327</v>
      </c>
      <c r="B37" s="168" t="s">
        <v>476</v>
      </c>
      <c r="C37" s="168" t="s">
        <v>477</v>
      </c>
      <c r="D37" s="168" t="s">
        <v>478</v>
      </c>
      <c r="E37" s="168" t="s">
        <v>479</v>
      </c>
      <c r="J37" s="167" t="s">
        <v>327</v>
      </c>
      <c r="K37" s="168">
        <v>-660.7</v>
      </c>
      <c r="L37" s="168">
        <v>-957.3</v>
      </c>
    </row>
    <row r="38" spans="1:12" x14ac:dyDescent="0.2">
      <c r="A38" s="167" t="s">
        <v>338</v>
      </c>
      <c r="B38" s="168" t="s">
        <v>480</v>
      </c>
      <c r="C38" s="168" t="s">
        <v>481</v>
      </c>
      <c r="D38" s="168" t="s">
        <v>482</v>
      </c>
      <c r="E38" s="168" t="s">
        <v>483</v>
      </c>
      <c r="J38" s="167" t="s">
        <v>338</v>
      </c>
      <c r="K38" s="178">
        <v>15807</v>
      </c>
      <c r="L38" s="178">
        <v>10528</v>
      </c>
    </row>
    <row r="39" spans="1:12" x14ac:dyDescent="0.2">
      <c r="A39" s="167" t="s">
        <v>298</v>
      </c>
      <c r="B39" s="168" t="s">
        <v>484</v>
      </c>
      <c r="C39" s="168" t="s">
        <v>485</v>
      </c>
      <c r="D39" s="168" t="s">
        <v>486</v>
      </c>
      <c r="E39" s="168" t="s">
        <v>487</v>
      </c>
      <c r="J39" s="167" t="s">
        <v>298</v>
      </c>
      <c r="K39" s="178">
        <v>16440</v>
      </c>
      <c r="L39" s="178">
        <v>15946</v>
      </c>
    </row>
    <row r="40" spans="1:12" x14ac:dyDescent="0.2">
      <c r="A40" s="167" t="s">
        <v>269</v>
      </c>
      <c r="B40" s="168" t="s">
        <v>488</v>
      </c>
      <c r="C40" s="168" t="s">
        <v>489</v>
      </c>
      <c r="D40" s="168" t="s">
        <v>490</v>
      </c>
      <c r="E40" s="168" t="s">
        <v>491</v>
      </c>
      <c r="J40" s="167" t="s">
        <v>269</v>
      </c>
      <c r="K40" s="178">
        <v>206169</v>
      </c>
      <c r="L40" s="178">
        <v>187368</v>
      </c>
    </row>
    <row r="41" spans="1:12" x14ac:dyDescent="0.2">
      <c r="A41" s="167" t="s">
        <v>273</v>
      </c>
      <c r="B41" s="168" t="s">
        <v>492</v>
      </c>
      <c r="C41" s="168" t="s">
        <v>493</v>
      </c>
      <c r="D41" s="168" t="s">
        <v>494</v>
      </c>
      <c r="E41" s="168" t="s">
        <v>495</v>
      </c>
      <c r="J41" s="167" t="s">
        <v>273</v>
      </c>
      <c r="K41" s="178">
        <v>55601</v>
      </c>
      <c r="L41" s="178">
        <v>40868</v>
      </c>
    </row>
    <row r="42" spans="1:12" x14ac:dyDescent="0.2">
      <c r="A42" s="167" t="s">
        <v>277</v>
      </c>
      <c r="B42" s="168" t="s">
        <v>496</v>
      </c>
      <c r="C42" s="168" t="s">
        <v>497</v>
      </c>
      <c r="D42" s="168" t="s">
        <v>498</v>
      </c>
      <c r="E42" s="168" t="s">
        <v>499</v>
      </c>
      <c r="J42" s="167" t="s">
        <v>277</v>
      </c>
      <c r="K42" s="178">
        <v>131360</v>
      </c>
      <c r="L42" s="178">
        <v>120870</v>
      </c>
    </row>
    <row r="43" spans="1:12" x14ac:dyDescent="0.2">
      <c r="A43" s="167" t="s">
        <v>297</v>
      </c>
      <c r="B43" s="168" t="s">
        <v>500</v>
      </c>
      <c r="C43" s="168" t="s">
        <v>501</v>
      </c>
      <c r="D43" s="168" t="s">
        <v>502</v>
      </c>
      <c r="E43" s="168" t="s">
        <v>503</v>
      </c>
      <c r="J43" s="167" t="s">
        <v>297</v>
      </c>
      <c r="K43" s="178">
        <v>75221</v>
      </c>
      <c r="L43" s="178">
        <v>60880</v>
      </c>
    </row>
    <row r="44" spans="1:12" x14ac:dyDescent="0.2">
      <c r="A44" s="167" t="s">
        <v>281</v>
      </c>
      <c r="B44" s="168" t="s">
        <v>504</v>
      </c>
      <c r="C44" s="168" t="s">
        <v>505</v>
      </c>
      <c r="D44" s="168" t="s">
        <v>506</v>
      </c>
      <c r="E44" s="168" t="s">
        <v>507</v>
      </c>
      <c r="J44" s="167" t="s">
        <v>281</v>
      </c>
      <c r="K44" s="178">
        <v>-205972</v>
      </c>
      <c r="L44" s="178">
        <v>-185174</v>
      </c>
    </row>
    <row r="45" spans="1:12" x14ac:dyDescent="0.2">
      <c r="A45" s="167" t="s">
        <v>285</v>
      </c>
      <c r="B45" s="168" t="s">
        <v>508</v>
      </c>
      <c r="C45" s="168" t="s">
        <v>509</v>
      </c>
      <c r="D45" s="168" t="s">
        <v>510</v>
      </c>
      <c r="E45" s="168" t="s">
        <v>511</v>
      </c>
      <c r="J45" s="167" t="s">
        <v>285</v>
      </c>
      <c r="K45" s="178">
        <v>355645</v>
      </c>
      <c r="L45" s="178">
        <v>356356</v>
      </c>
    </row>
    <row r="46" spans="1:12" x14ac:dyDescent="0.2">
      <c r="A46" s="167" t="s">
        <v>288</v>
      </c>
      <c r="B46" s="168" t="s">
        <v>512</v>
      </c>
      <c r="C46" s="168" t="s">
        <v>513</v>
      </c>
      <c r="D46" s="168" t="s">
        <v>514</v>
      </c>
      <c r="E46" s="168" t="s">
        <v>515</v>
      </c>
      <c r="J46" s="167" t="s">
        <v>288</v>
      </c>
      <c r="K46" s="178">
        <v>153717</v>
      </c>
      <c r="L46" s="178">
        <v>134992</v>
      </c>
    </row>
    <row r="47" spans="1:12" x14ac:dyDescent="0.2">
      <c r="A47" s="167" t="s">
        <v>291</v>
      </c>
      <c r="B47" s="168" t="s">
        <v>516</v>
      </c>
      <c r="C47" s="168" t="s">
        <v>517</v>
      </c>
      <c r="D47" s="168" t="s">
        <v>518</v>
      </c>
      <c r="E47" s="168" t="s">
        <v>519</v>
      </c>
      <c r="J47" s="167" t="s">
        <v>291</v>
      </c>
      <c r="K47" s="178">
        <v>101549</v>
      </c>
      <c r="L47" s="178">
        <v>89681</v>
      </c>
    </row>
    <row r="48" spans="1:12" x14ac:dyDescent="0.2">
      <c r="A48" s="167" t="s">
        <v>294</v>
      </c>
      <c r="B48" s="168" t="s">
        <v>520</v>
      </c>
      <c r="C48" s="168" t="s">
        <v>521</v>
      </c>
      <c r="D48" s="168" t="s">
        <v>522</v>
      </c>
      <c r="E48" s="168" t="s">
        <v>523</v>
      </c>
      <c r="J48" s="167" t="s">
        <v>294</v>
      </c>
      <c r="K48" s="178">
        <v>170726</v>
      </c>
      <c r="L48" s="178">
        <v>154561</v>
      </c>
    </row>
    <row r="49" spans="1:12" x14ac:dyDescent="0.2">
      <c r="A49" s="167" t="s">
        <v>295</v>
      </c>
      <c r="B49" s="168" t="s">
        <v>524</v>
      </c>
      <c r="C49" s="168" t="s">
        <v>525</v>
      </c>
      <c r="D49" s="168" t="s">
        <v>526</v>
      </c>
      <c r="E49" s="168" t="s">
        <v>527</v>
      </c>
      <c r="J49" s="167" t="s">
        <v>295</v>
      </c>
      <c r="K49" s="178">
        <v>-36353</v>
      </c>
      <c r="L49" s="178">
        <v>-35839</v>
      </c>
    </row>
    <row r="50" spans="1:12" x14ac:dyDescent="0.2">
      <c r="A50" s="167" t="s">
        <v>296</v>
      </c>
      <c r="B50" s="168" t="s">
        <v>528</v>
      </c>
      <c r="C50" s="168" t="s">
        <v>529</v>
      </c>
      <c r="D50" s="168" t="s">
        <v>530</v>
      </c>
      <c r="E50" s="168" t="s">
        <v>531</v>
      </c>
      <c r="J50" s="167" t="s">
        <v>296</v>
      </c>
      <c r="K50" s="178">
        <v>-56729</v>
      </c>
      <c r="L50" s="178">
        <v>-56825</v>
      </c>
    </row>
    <row r="51" spans="1:12" x14ac:dyDescent="0.2">
      <c r="A51" s="167" t="s">
        <v>532</v>
      </c>
      <c r="B51" s="168" t="s">
        <v>533</v>
      </c>
      <c r="C51" s="168" t="s">
        <v>534</v>
      </c>
      <c r="D51" s="168" t="s">
        <v>535</v>
      </c>
      <c r="E51" s="168" t="s">
        <v>536</v>
      </c>
      <c r="J51" s="91" t="s">
        <v>537</v>
      </c>
      <c r="K51" s="27"/>
      <c r="L51" s="27"/>
    </row>
    <row r="52" spans="1:12" x14ac:dyDescent="0.2">
      <c r="A52" s="167" t="s">
        <v>538</v>
      </c>
      <c r="B52" s="168" t="s">
        <v>539</v>
      </c>
      <c r="C52" s="168" t="s">
        <v>540</v>
      </c>
      <c r="D52" s="168" t="s">
        <v>541</v>
      </c>
      <c r="E52" s="168" t="s">
        <v>542</v>
      </c>
      <c r="J52" s="167" t="s">
        <v>543</v>
      </c>
      <c r="K52" s="178" t="str">
        <f>B62</f>
        <v>-116,044</v>
      </c>
      <c r="L52" s="178" t="str">
        <f>D62</f>
        <v>-89,539</v>
      </c>
    </row>
    <row r="53" spans="1:12" x14ac:dyDescent="0.2">
      <c r="A53" s="167" t="s">
        <v>544</v>
      </c>
      <c r="B53" s="168" t="s">
        <v>545</v>
      </c>
      <c r="C53" s="168" t="s">
        <v>546</v>
      </c>
      <c r="D53" s="168" t="s">
        <v>547</v>
      </c>
      <c r="E53" s="168" t="s">
        <v>548</v>
      </c>
      <c r="J53" s="167" t="s">
        <v>532</v>
      </c>
      <c r="K53" s="178">
        <f>B51+K$52</f>
        <v>-125355</v>
      </c>
      <c r="L53" s="178">
        <f>D51+L$52</f>
        <v>-99176</v>
      </c>
    </row>
    <row r="54" spans="1:12" x14ac:dyDescent="0.2">
      <c r="A54" s="167" t="s">
        <v>549</v>
      </c>
      <c r="B54" s="168" t="s">
        <v>550</v>
      </c>
      <c r="C54" s="168" t="s">
        <v>551</v>
      </c>
      <c r="D54" s="168" t="s">
        <v>552</v>
      </c>
      <c r="E54" s="168" t="s">
        <v>553</v>
      </c>
      <c r="J54" s="167" t="s">
        <v>538</v>
      </c>
      <c r="K54" s="178">
        <f t="shared" ref="K54:K63" si="0">B52+$K$52</f>
        <v>-121330</v>
      </c>
      <c r="L54" s="178">
        <f t="shared" ref="L54:L63" si="1">D52+L$52</f>
        <v>-95479</v>
      </c>
    </row>
    <row r="55" spans="1:12" x14ac:dyDescent="0.2">
      <c r="A55" s="167" t="s">
        <v>554</v>
      </c>
      <c r="B55" s="168" t="s">
        <v>555</v>
      </c>
      <c r="C55" s="168" t="s">
        <v>556</v>
      </c>
      <c r="D55" s="168" t="s">
        <v>557</v>
      </c>
      <c r="E55" s="168" t="s">
        <v>558</v>
      </c>
      <c r="J55" s="167" t="s">
        <v>544</v>
      </c>
      <c r="K55" s="178">
        <f t="shared" si="0"/>
        <v>-121708</v>
      </c>
      <c r="L55" s="178">
        <f t="shared" si="1"/>
        <v>-95927</v>
      </c>
    </row>
    <row r="56" spans="1:12" x14ac:dyDescent="0.2">
      <c r="A56" s="167" t="s">
        <v>559</v>
      </c>
      <c r="B56" s="168" t="s">
        <v>560</v>
      </c>
      <c r="C56" s="168" t="s">
        <v>561</v>
      </c>
      <c r="D56" s="168" t="s">
        <v>562</v>
      </c>
      <c r="E56" s="168" t="s">
        <v>563</v>
      </c>
      <c r="J56" s="167" t="s">
        <v>549</v>
      </c>
      <c r="K56" s="178">
        <f t="shared" si="0"/>
        <v>-125616</v>
      </c>
      <c r="L56" s="178">
        <f t="shared" si="1"/>
        <v>-99264</v>
      </c>
    </row>
    <row r="57" spans="1:12" x14ac:dyDescent="0.2">
      <c r="A57" s="167" t="s">
        <v>564</v>
      </c>
      <c r="B57" s="168" t="s">
        <v>565</v>
      </c>
      <c r="C57" s="168" t="s">
        <v>566</v>
      </c>
      <c r="D57" s="168" t="s">
        <v>567</v>
      </c>
      <c r="E57" s="168" t="s">
        <v>568</v>
      </c>
      <c r="J57" s="167" t="s">
        <v>554</v>
      </c>
      <c r="K57" s="178">
        <f t="shared" si="0"/>
        <v>-121194</v>
      </c>
      <c r="L57" s="178">
        <f t="shared" si="1"/>
        <v>-95228</v>
      </c>
    </row>
    <row r="58" spans="1:12" x14ac:dyDescent="0.2">
      <c r="A58" s="167" t="s">
        <v>569</v>
      </c>
      <c r="B58" s="168" t="s">
        <v>570</v>
      </c>
      <c r="C58" s="168" t="s">
        <v>571</v>
      </c>
      <c r="D58" s="168" t="s">
        <v>572</v>
      </c>
      <c r="E58" s="168" t="s">
        <v>573</v>
      </c>
      <c r="J58" s="167" t="s">
        <v>559</v>
      </c>
      <c r="K58" s="178">
        <f t="shared" si="0"/>
        <v>-113063</v>
      </c>
      <c r="L58" s="178">
        <f t="shared" si="1"/>
        <v>-87282</v>
      </c>
    </row>
    <row r="59" spans="1:12" x14ac:dyDescent="0.2">
      <c r="A59" s="167" t="s">
        <v>574</v>
      </c>
      <c r="B59" s="168" t="s">
        <v>575</v>
      </c>
      <c r="C59" s="168" t="s">
        <v>576</v>
      </c>
      <c r="D59" s="168" t="s">
        <v>577</v>
      </c>
      <c r="E59" s="168" t="s">
        <v>578</v>
      </c>
      <c r="J59" s="167" t="s">
        <v>564</v>
      </c>
      <c r="K59" s="178">
        <f t="shared" si="0"/>
        <v>-111907</v>
      </c>
      <c r="L59" s="178">
        <f t="shared" si="1"/>
        <v>-86278</v>
      </c>
    </row>
    <row r="60" spans="1:12" x14ac:dyDescent="0.2">
      <c r="A60" s="167" t="s">
        <v>579</v>
      </c>
      <c r="B60" s="168" t="s">
        <v>580</v>
      </c>
      <c r="C60" s="168" t="s">
        <v>581</v>
      </c>
      <c r="D60" s="168" t="s">
        <v>582</v>
      </c>
      <c r="E60" s="168" t="s">
        <v>583</v>
      </c>
      <c r="J60" s="167" t="s">
        <v>569</v>
      </c>
      <c r="K60" s="178">
        <f t="shared" si="0"/>
        <v>-122765</v>
      </c>
      <c r="L60" s="178">
        <f t="shared" si="1"/>
        <v>-96624</v>
      </c>
    </row>
    <row r="61" spans="1:12" x14ac:dyDescent="0.2">
      <c r="A61" s="167" t="s">
        <v>584</v>
      </c>
      <c r="B61" s="168" t="s">
        <v>585</v>
      </c>
      <c r="C61" s="168" t="s">
        <v>586</v>
      </c>
      <c r="D61" s="168" t="s">
        <v>587</v>
      </c>
      <c r="E61" s="168" t="s">
        <v>588</v>
      </c>
      <c r="J61" s="167" t="s">
        <v>574</v>
      </c>
      <c r="K61" s="178">
        <f t="shared" si="0"/>
        <v>-117417</v>
      </c>
      <c r="L61" s="178">
        <f t="shared" si="1"/>
        <v>-91232</v>
      </c>
    </row>
    <row r="62" spans="1:12" x14ac:dyDescent="0.2">
      <c r="A62" s="167" t="s">
        <v>589</v>
      </c>
      <c r="B62" s="168" t="s">
        <v>590</v>
      </c>
      <c r="C62" s="168" t="s">
        <v>591</v>
      </c>
      <c r="D62" s="168" t="s">
        <v>592</v>
      </c>
      <c r="E62" s="168" t="s">
        <v>593</v>
      </c>
      <c r="J62" s="167" t="s">
        <v>579</v>
      </c>
      <c r="K62" s="178">
        <f t="shared" si="0"/>
        <v>-119588</v>
      </c>
      <c r="L62" s="178">
        <f t="shared" si="1"/>
        <v>-93241</v>
      </c>
    </row>
    <row r="63" spans="1:12" x14ac:dyDescent="0.2">
      <c r="A63" s="167" t="s">
        <v>348</v>
      </c>
      <c r="B63" s="168" t="s">
        <v>348</v>
      </c>
      <c r="C63" s="168" t="s">
        <v>348</v>
      </c>
      <c r="D63" s="168" t="s">
        <v>348</v>
      </c>
      <c r="E63" s="168" t="s">
        <v>348</v>
      </c>
      <c r="J63" s="167" t="s">
        <v>584</v>
      </c>
      <c r="K63" s="178">
        <f t="shared" si="0"/>
        <v>-122024</v>
      </c>
      <c r="L63" s="178">
        <f t="shared" si="1"/>
        <v>-95376</v>
      </c>
    </row>
    <row r="64" spans="1:12" x14ac:dyDescent="0.2">
      <c r="A64" s="167" t="s">
        <v>594</v>
      </c>
      <c r="B64" s="168" t="s">
        <v>595</v>
      </c>
      <c r="C64" s="168" t="s">
        <v>348</v>
      </c>
      <c r="D64" s="168" t="s">
        <v>595</v>
      </c>
      <c r="E64" s="168" t="s">
        <v>348</v>
      </c>
    </row>
    <row r="65" spans="1:5" x14ac:dyDescent="0.2">
      <c r="A65" s="288" t="s">
        <v>596</v>
      </c>
      <c r="B65" s="289" t="s">
        <v>597</v>
      </c>
      <c r="C65" s="289" t="s">
        <v>348</v>
      </c>
      <c r="D65" s="289" t="s">
        <v>598</v>
      </c>
      <c r="E65" s="289" t="s">
        <v>348</v>
      </c>
    </row>
    <row r="66" spans="1:5" x14ac:dyDescent="0.2">
      <c r="A66" s="167" t="s">
        <v>599</v>
      </c>
    </row>
    <row r="67" spans="1:5" x14ac:dyDescent="0.2">
      <c r="A67" s="167" t="s">
        <v>600</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2FAB3-CA06-4187-B945-88E96E77A0DB}">
  <dimension ref="A1:AD67"/>
  <sheetViews>
    <sheetView workbookViewId="0">
      <selection activeCell="J7" sqref="J7:K63"/>
    </sheetView>
  </sheetViews>
  <sheetFormatPr defaultRowHeight="15" x14ac:dyDescent="0.25"/>
  <cols>
    <col min="2" max="2" width="10.85546875" bestFit="1" customWidth="1"/>
    <col min="4" max="4" width="14.42578125" bestFit="1" customWidth="1"/>
    <col min="18" max="18" width="41.140625" bestFit="1" customWidth="1"/>
  </cols>
  <sheetData>
    <row r="1" spans="1:30" x14ac:dyDescent="0.25">
      <c r="A1" s="94"/>
      <c r="B1" s="95"/>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row>
    <row r="2" spans="1:30" ht="23.25" x14ac:dyDescent="0.35">
      <c r="A2" s="94"/>
      <c r="B2" s="95"/>
      <c r="C2" s="94"/>
      <c r="D2" s="94"/>
      <c r="E2" s="94"/>
      <c r="F2" s="94"/>
      <c r="G2" s="94"/>
      <c r="H2" s="94"/>
      <c r="I2" s="108"/>
      <c r="J2" s="107" t="s">
        <v>601</v>
      </c>
      <c r="K2" s="94"/>
      <c r="L2" s="94"/>
      <c r="M2" s="94"/>
      <c r="N2" s="94"/>
      <c r="O2" s="94"/>
      <c r="P2" s="94"/>
      <c r="Q2" s="94"/>
      <c r="R2" s="94"/>
      <c r="S2" s="94"/>
      <c r="T2" s="94"/>
      <c r="U2" s="94"/>
      <c r="V2" s="94"/>
      <c r="W2" s="94"/>
      <c r="X2" s="107" t="s">
        <v>602</v>
      </c>
      <c r="Y2" s="94"/>
      <c r="Z2" s="94"/>
      <c r="AA2" s="94"/>
      <c r="AB2" s="94"/>
      <c r="AC2" s="94"/>
      <c r="AD2" s="94"/>
    </row>
    <row r="3" spans="1:30" ht="18.75" x14ac:dyDescent="0.3">
      <c r="A3" s="94"/>
      <c r="B3" s="95"/>
      <c r="C3" s="94"/>
      <c r="D3" s="94"/>
      <c r="E3" s="94"/>
      <c r="F3" s="94"/>
      <c r="G3" s="94"/>
      <c r="H3" s="94"/>
      <c r="I3" s="106"/>
      <c r="J3" s="105" t="s">
        <v>603</v>
      </c>
      <c r="K3" s="94"/>
      <c r="L3" s="94"/>
      <c r="M3" s="94"/>
      <c r="N3" s="94"/>
      <c r="O3" s="94"/>
      <c r="P3" s="94"/>
      <c r="Q3" s="94"/>
      <c r="R3" s="94"/>
      <c r="S3" s="94"/>
      <c r="T3" s="94"/>
      <c r="U3" s="94"/>
      <c r="V3" s="94"/>
      <c r="W3" s="94"/>
      <c r="X3" s="105" t="s">
        <v>604</v>
      </c>
      <c r="Y3" s="94"/>
      <c r="Z3" s="94"/>
      <c r="AA3" s="94"/>
      <c r="AB3" s="94"/>
      <c r="AC3" s="94"/>
      <c r="AD3" s="94"/>
    </row>
    <row r="4" spans="1:30" x14ac:dyDescent="0.25">
      <c r="A4" s="94"/>
      <c r="B4" s="95"/>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row>
    <row r="5" spans="1:30" ht="15.75" x14ac:dyDescent="0.25">
      <c r="A5" s="103"/>
      <c r="B5" s="104"/>
      <c r="C5" s="103"/>
      <c r="D5" s="103"/>
      <c r="E5" s="103" t="s">
        <v>605</v>
      </c>
      <c r="F5" s="103" t="s">
        <v>606</v>
      </c>
      <c r="G5" s="103" t="s">
        <v>607</v>
      </c>
      <c r="H5" s="103" t="s">
        <v>608</v>
      </c>
      <c r="I5" s="103" t="s">
        <v>609</v>
      </c>
      <c r="J5" s="103" t="s">
        <v>610</v>
      </c>
      <c r="K5" s="103" t="s">
        <v>611</v>
      </c>
      <c r="L5" s="103" t="s">
        <v>612</v>
      </c>
      <c r="M5" s="103" t="s">
        <v>613</v>
      </c>
      <c r="N5" s="103" t="s">
        <v>614</v>
      </c>
      <c r="O5" s="103" t="s">
        <v>615</v>
      </c>
      <c r="P5" s="103" t="s">
        <v>616</v>
      </c>
      <c r="Q5" s="103"/>
      <c r="R5" s="103"/>
      <c r="S5" s="103" t="s">
        <v>605</v>
      </c>
      <c r="T5" s="103" t="s">
        <v>606</v>
      </c>
      <c r="U5" s="103" t="s">
        <v>607</v>
      </c>
      <c r="V5" s="103" t="s">
        <v>608</v>
      </c>
      <c r="W5" s="103" t="s">
        <v>609</v>
      </c>
      <c r="X5" s="103" t="s">
        <v>610</v>
      </c>
      <c r="Y5" s="103" t="s">
        <v>611</v>
      </c>
      <c r="Z5" s="103" t="s">
        <v>612</v>
      </c>
      <c r="AA5" s="103" t="s">
        <v>613</v>
      </c>
      <c r="AB5" s="103" t="s">
        <v>614</v>
      </c>
      <c r="AC5" s="103" t="s">
        <v>615</v>
      </c>
      <c r="AD5" s="103" t="s">
        <v>616</v>
      </c>
    </row>
    <row r="6" spans="1:30" x14ac:dyDescent="0.25">
      <c r="A6" s="94"/>
      <c r="B6" s="95"/>
      <c r="C6" s="94"/>
      <c r="D6" s="101" t="s">
        <v>617</v>
      </c>
      <c r="E6" s="102">
        <f>SUM(E11:E54)+$B56</f>
        <v>5753.9271202460222</v>
      </c>
      <c r="F6" s="102">
        <f>SUM(F11:F54)+$B57</f>
        <v>4737.1698809937807</v>
      </c>
      <c r="G6" s="102">
        <f>SUM(G11:G54)+$B58</f>
        <v>6626.0626536609343</v>
      </c>
      <c r="H6" s="102">
        <f>SUM(H11:H54)+$B59</f>
        <v>5951.2190695334866</v>
      </c>
      <c r="I6" s="102">
        <f>SUM(I11:I54)+$B60</f>
        <v>5341.7277881323098</v>
      </c>
      <c r="J6" s="102">
        <f>SUM(J11:J54)+$B61</f>
        <v>4445.6467118979926</v>
      </c>
      <c r="K6" s="102">
        <f>SUM(K11:K54)+$B62</f>
        <v>5960.9137254012458</v>
      </c>
      <c r="L6" s="102">
        <f>SUM(L11:L54)+$B63</f>
        <v>5365.1665070916642</v>
      </c>
      <c r="M6" s="102">
        <f>SUM(M11:M54)+$B64</f>
        <v>6803.6103095014405</v>
      </c>
      <c r="N6" s="102">
        <f>SUM(N11:N54)+$B65</f>
        <v>7101.9686601327994</v>
      </c>
      <c r="O6" s="102">
        <f>SUM(O11:O54)+$B66</f>
        <v>5769.3013114749338</v>
      </c>
      <c r="P6" s="102">
        <f>SUM(P11:P54)+$B67</f>
        <v>5720.4602792762307</v>
      </c>
      <c r="Q6" s="94"/>
      <c r="R6" s="101" t="s">
        <v>617</v>
      </c>
      <c r="S6" s="102">
        <f>SUM(S11:S54)+$B56</f>
        <v>6382.59039644734</v>
      </c>
      <c r="T6" s="102">
        <f>SUM(T11:T54)+$B57</f>
        <v>4005.1825595800328</v>
      </c>
      <c r="U6" s="102">
        <f>SUM(U11:U54)+$B58</f>
        <v>7035.4987197383161</v>
      </c>
      <c r="V6" s="102">
        <f>SUM(V11:V54)+$B59</f>
        <v>6823.6319540137338</v>
      </c>
      <c r="W6" s="102">
        <f>SUM(W11:W54)+$B60</f>
        <v>6174.3052234617062</v>
      </c>
      <c r="X6" s="102">
        <f>SUM(X11:X54)+$B61</f>
        <v>2460.6884871999064</v>
      </c>
      <c r="Y6" s="102">
        <f>SUM(Y11:Y54)+$B62</f>
        <v>5411.9583781498368</v>
      </c>
      <c r="Z6" s="102">
        <f>SUM(Z11:Z54)+$B63</f>
        <v>7784.4908239482174</v>
      </c>
      <c r="AA6" s="102">
        <f>SUM(AA11:AA54)+$B64</f>
        <v>5071.5072277572181</v>
      </c>
      <c r="AB6" s="102">
        <f>SUM(AB11:AB54)+$B65</f>
        <v>7921.4432838852081</v>
      </c>
      <c r="AC6" s="102">
        <f>SUM(AC11:AC54)+$B66</f>
        <v>6175.4047961332544</v>
      </c>
      <c r="AD6" s="102">
        <f>SUM(AD11:AD54)+$B67</f>
        <v>8606.4107878810028</v>
      </c>
    </row>
    <row r="7" spans="1:30" ht="40.5" customHeight="1" x14ac:dyDescent="0.25">
      <c r="A7" s="94"/>
      <c r="B7" s="95"/>
      <c r="C7" s="94"/>
      <c r="D7" s="101" t="s">
        <v>618</v>
      </c>
      <c r="E7" s="97">
        <f>E6-Transpose_Avg_me_adult!B4</f>
        <v>-0.63049694147775881</v>
      </c>
      <c r="F7" s="97">
        <f>F6-Transpose_Avg_me_adult!C4</f>
        <v>-1.10062681871932</v>
      </c>
      <c r="G7" s="97">
        <f>G6-Transpose_Avg_me_adult!D4</f>
        <v>-1.432463526565698</v>
      </c>
      <c r="H7" s="97">
        <f>H6-Transpose_Avg_me_adult!E4</f>
        <v>-0.51823515401338227</v>
      </c>
      <c r="I7" s="97">
        <f>I6-Transpose_Avg_me_adult!F4</f>
        <v>-0.29369624269020278</v>
      </c>
      <c r="J7" s="97">
        <f>J6-Transpose_Avg_me_adult!G4</f>
        <v>-0.47633497700735461</v>
      </c>
      <c r="K7" s="97">
        <f>K6-Transpose_Avg_me_adult!H4</f>
        <v>-0.35922381750424393</v>
      </c>
      <c r="L7" s="97">
        <f>L6-Transpose_Avg_me_adult!I4</f>
        <v>-0.59228197083575651</v>
      </c>
      <c r="M7" s="97">
        <f>M6-Transpose_Avg_me_adult!J4</f>
        <v>4.8407514404971153E-3</v>
      </c>
      <c r="N7" s="97">
        <f>N6-Transpose_Avg_me_adult!K4</f>
        <v>-1.168546898450586</v>
      </c>
      <c r="O7" s="97">
        <f>O6-Transpose_Avg_me_adult!L4</f>
        <v>-0.30757524381624535</v>
      </c>
      <c r="P7" s="97">
        <f>P6-Transpose_Avg_me_adult!M4</f>
        <v>-0.53141994251927827</v>
      </c>
      <c r="Q7" s="94"/>
      <c r="R7" s="99" t="s">
        <v>619</v>
      </c>
      <c r="S7" s="97">
        <f t="shared" ref="S7:AD7" si="0">S6-E6</f>
        <v>628.66327620131779</v>
      </c>
      <c r="T7" s="97">
        <f t="shared" si="0"/>
        <v>-731.98732141374785</v>
      </c>
      <c r="U7" s="97">
        <f t="shared" si="0"/>
        <v>409.43606607738184</v>
      </c>
      <c r="V7" s="97">
        <f t="shared" si="0"/>
        <v>872.41288448024716</v>
      </c>
      <c r="W7" s="97">
        <f t="shared" si="0"/>
        <v>832.57743532939639</v>
      </c>
      <c r="X7" s="97">
        <f t="shared" si="0"/>
        <v>-1984.9582246980863</v>
      </c>
      <c r="Y7" s="97">
        <f t="shared" si="0"/>
        <v>-548.95534725140897</v>
      </c>
      <c r="Z7" s="97">
        <f t="shared" si="0"/>
        <v>2419.3243168565532</v>
      </c>
      <c r="AA7" s="97">
        <f t="shared" si="0"/>
        <v>-1732.1030817442224</v>
      </c>
      <c r="AB7" s="97">
        <f t="shared" si="0"/>
        <v>819.47462375240866</v>
      </c>
      <c r="AC7" s="97">
        <f t="shared" si="0"/>
        <v>406.10348465832067</v>
      </c>
      <c r="AD7" s="97">
        <f t="shared" si="0"/>
        <v>2885.950508604772</v>
      </c>
    </row>
    <row r="8" spans="1:30" ht="48.95" customHeight="1" x14ac:dyDescent="0.25">
      <c r="A8" s="291" t="s">
        <v>348</v>
      </c>
      <c r="B8" s="292" t="s">
        <v>118</v>
      </c>
      <c r="C8" s="94"/>
      <c r="D8" s="99" t="s">
        <v>620</v>
      </c>
      <c r="E8" s="100">
        <f>SQRT((E7^2+F7^2+G7^2+H7^2+I7^2+J7^2+K7^2+L7^2+M7^2+N7^2+O7^2+P7^2)/12)</f>
        <v>0.73399320881806573</v>
      </c>
      <c r="F8" s="94"/>
      <c r="G8" s="94"/>
      <c r="H8" s="94"/>
      <c r="I8" s="94"/>
      <c r="J8" s="94"/>
      <c r="K8" s="94"/>
      <c r="L8" s="94"/>
      <c r="M8" s="94"/>
      <c r="N8" s="94"/>
      <c r="O8" s="94"/>
      <c r="P8" s="94"/>
      <c r="Q8" s="94"/>
      <c r="R8" s="99" t="s">
        <v>621</v>
      </c>
      <c r="S8" s="98">
        <f>S6/Transpose_Avg_me_adult!P4</f>
        <v>0.91717082051433885</v>
      </c>
      <c r="T8" s="98">
        <f>T6/Transpose_Avg_me_adult!Q4</f>
        <v>0.8002854627658913</v>
      </c>
      <c r="U8" s="98">
        <f>U6/Transpose_Avg_me_adult!R4</f>
        <v>1.0369162037202286</v>
      </c>
      <c r="V8" s="98">
        <f>V6/Transpose_Avg_me_adult!S4</f>
        <v>0.8774943799877486</v>
      </c>
      <c r="W8" s="98">
        <f>W6/Transpose_Avg_me_adult!T4</f>
        <v>0.85672346872002259</v>
      </c>
      <c r="X8" s="98">
        <f>X6/Transpose_Avg_me_adult!U4</f>
        <v>0.57341782640424022</v>
      </c>
      <c r="Y8" s="98">
        <f>Y6/Transpose_Avg_me_adult!V4</f>
        <v>0.6067318878827852</v>
      </c>
      <c r="Z8" s="98">
        <f>Z6/Transpose_Avg_me_adult!W4</f>
        <v>1.1523942710357364</v>
      </c>
      <c r="AA8" s="98">
        <f>AA6/Transpose_Avg_me_adult!X4</f>
        <v>0.71456033984026646</v>
      </c>
      <c r="AB8" s="98">
        <f>AB6/Transpose_Avg_me_adult!Y4</f>
        <v>1.0545499899730977</v>
      </c>
      <c r="AC8" s="98">
        <f>AC6/Transpose_Avg_me_adult!Z4</f>
        <v>1.1838325698184515</v>
      </c>
      <c r="AD8" s="98">
        <f>AD6/Transpose_Avg_me_adult!AA4</f>
        <v>1.1855925439598098</v>
      </c>
    </row>
    <row r="9" spans="1:30" x14ac:dyDescent="0.25">
      <c r="A9" s="27" t="s">
        <v>353</v>
      </c>
      <c r="B9" s="96" t="s">
        <v>354</v>
      </c>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row>
    <row r="10" spans="1:30" x14ac:dyDescent="0.25">
      <c r="A10" s="291" t="s">
        <v>348</v>
      </c>
      <c r="B10" s="293" t="s">
        <v>348</v>
      </c>
      <c r="C10" s="94"/>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94"/>
    </row>
    <row r="11" spans="1:30" x14ac:dyDescent="0.25">
      <c r="A11" s="167" t="s">
        <v>339</v>
      </c>
      <c r="B11" s="96">
        <v>0.33200000000000002</v>
      </c>
      <c r="C11" s="94"/>
      <c r="D11" s="94"/>
      <c r="E11" s="97">
        <f>$B11*VLOOKUP($A11,Transpose_Avg_me_adult!$A:$M,2,FALSE)</f>
        <v>1448.8415156250001</v>
      </c>
      <c r="F11" s="97">
        <f>$B11*VLOOKUP($A11,Transpose_Avg_me_adult!$A:$M,3,FALSE)</f>
        <v>1558.256265625</v>
      </c>
      <c r="G11" s="97">
        <f>$B11*VLOOKUP($A11,Transpose_Avg_me_adult!$A:$M,4,FALSE)</f>
        <v>2514.825591796875</v>
      </c>
      <c r="H11" s="97">
        <f>$B11*VLOOKUP($A11,Transpose_Avg_me_adult!$A:$M,5,FALSE)</f>
        <v>1681.5237480468752</v>
      </c>
      <c r="I11" s="97">
        <f>$B11*VLOOKUP($A11,Transpose_Avg_me_adult!$A:$M,6,FALSE)</f>
        <v>1611.4822851562501</v>
      </c>
      <c r="J11" s="97">
        <f>$B11*VLOOKUP($A11,Transpose_Avg_me_adult!$A:$M,7,FALSE)</f>
        <v>1409.7619707031251</v>
      </c>
      <c r="K11" s="97">
        <f>$B11*VLOOKUP($A11,Transpose_Avg_me_adult!$A:$M,8,FALSE)</f>
        <v>693.02916894531256</v>
      </c>
      <c r="L11" s="97">
        <f>$B11*VLOOKUP($A11,Transpose_Avg_me_adult!$A:$M,9,FALSE)</f>
        <v>1098.1435771484375</v>
      </c>
      <c r="M11" s="97">
        <f>$B11*VLOOKUP($A11,Transpose_Avg_me_adult!$A:$M,10,FALSE)</f>
        <v>1253.6048466796876</v>
      </c>
      <c r="N11" s="97">
        <f>$B11*VLOOKUP($A11,Transpose_Avg_me_adult!$A:$M,11,FALSE)</f>
        <v>2118.7906054687501</v>
      </c>
      <c r="O11" s="97">
        <f>$B11*VLOOKUP($A11,Transpose_Avg_me_adult!$A:$M,12,FALSE)</f>
        <v>1420.342525390625</v>
      </c>
      <c r="P11" s="97">
        <f>$B11*VLOOKUP($A11,Transpose_Avg_me_adult!$A:$M,13,FALSE)</f>
        <v>1681.0879980468751</v>
      </c>
      <c r="Q11" s="97"/>
      <c r="R11" s="97"/>
      <c r="S11" s="97">
        <f>$B11*VLOOKUP($A11,Transpose_Avg_me_adult!$O:$AA,2,FALSE)</f>
        <v>1161.4857890625001</v>
      </c>
      <c r="T11" s="97">
        <f>$B11*VLOOKUP($A11,Transpose_Avg_me_adult!$O:$AA,3,FALSE)</f>
        <v>826.34386621093756</v>
      </c>
      <c r="U11" s="97">
        <f>$B11*VLOOKUP($A11,Transpose_Avg_me_adult!$O:$AA,4,FALSE)</f>
        <v>1997.5945566406251</v>
      </c>
      <c r="V11" s="97">
        <f>$B11*VLOOKUP($A11,Transpose_Avg_me_adult!$O:$AA,5,FALSE)</f>
        <v>1911.3107070312501</v>
      </c>
      <c r="W11" s="97">
        <f>$B11*VLOOKUP($A11,Transpose_Avg_me_adult!$O:$AA,6,FALSE)</f>
        <v>1875.5539179687501</v>
      </c>
      <c r="X11" s="97">
        <f>$B11*VLOOKUP($A11,Transpose_Avg_me_adult!$O:$AA,7,FALSE)</f>
        <v>1806.2497285156251</v>
      </c>
      <c r="Y11" s="97">
        <f>$B11*VLOOKUP($A11,Transpose_Avg_me_adult!$O:$AA,8,FALSE)</f>
        <v>741.19251269531253</v>
      </c>
      <c r="Z11" s="97">
        <f>$B11*VLOOKUP($A11,Transpose_Avg_me_adult!$O:$AA,9,FALSE)</f>
        <v>1061.6782890625</v>
      </c>
      <c r="AA11" s="97">
        <f>$B11*VLOOKUP($A11,Transpose_Avg_me_adult!$O:$AA,10,FALSE)</f>
        <v>987.83276757812507</v>
      </c>
      <c r="AB11" s="97">
        <f>$B11*VLOOKUP($A11,Transpose_Avg_me_adult!$O:$AA,11,FALSE)</f>
        <v>1116.8683447265626</v>
      </c>
      <c r="AC11" s="97">
        <f>$B11*VLOOKUP($A11,Transpose_Avg_me_adult!$O:$AA,12,FALSE)</f>
        <v>831.98583984375</v>
      </c>
      <c r="AD11" s="97">
        <f>$B11*VLOOKUP($A11,Transpose_Avg_me_adult!$O:$AA,13,FALSE)</f>
        <v>1365.0416679687501</v>
      </c>
    </row>
    <row r="12" spans="1:30" x14ac:dyDescent="0.25">
      <c r="A12" s="167" t="s">
        <v>242</v>
      </c>
      <c r="B12" s="96">
        <v>-4697</v>
      </c>
      <c r="C12" s="94"/>
      <c r="D12" s="94"/>
      <c r="E12" s="97">
        <f>$B12*VLOOKUP($A12,Transpose_Avg_me_adult!$A:$M,2,FALSE)</f>
        <v>-2483.2050207706275</v>
      </c>
      <c r="F12" s="97">
        <f>$B12*VLOOKUP($A12,Transpose_Avg_me_adult!$A:$M,3,FALSE)</f>
        <v>-2671.9755557852786</v>
      </c>
      <c r="G12" s="97">
        <f>$B12*VLOOKUP($A12,Transpose_Avg_me_adult!$A:$M,4,FALSE)</f>
        <v>-2332.5165763748437</v>
      </c>
      <c r="H12" s="97">
        <f>$B12*VLOOKUP($A12,Transpose_Avg_me_adult!$A:$M,5,FALSE)</f>
        <v>-1759.1608396233357</v>
      </c>
      <c r="I12" s="97">
        <f>$B12*VLOOKUP($A12,Transpose_Avg_me_adult!$A:$M,6,FALSE)</f>
        <v>-2320.6551593600416</v>
      </c>
      <c r="J12" s="97">
        <f>$B12*VLOOKUP($A12,Transpose_Avg_me_adult!$A:$M,7,FALSE)</f>
        <v>-2232.2682663097571</v>
      </c>
      <c r="K12" s="97">
        <f>$B12*VLOOKUP($A12,Transpose_Avg_me_adult!$A:$M,8,FALSE)</f>
        <v>-3000.5292858707194</v>
      </c>
      <c r="L12" s="97">
        <f>$B12*VLOOKUP($A12,Transpose_Avg_me_adult!$A:$M,9,FALSE)</f>
        <v>-2347.1879234249614</v>
      </c>
      <c r="M12" s="97">
        <f>$B12*VLOOKUP($A12,Transpose_Avg_me_adult!$A:$M,10,FALSE)</f>
        <v>-2142.8853546272585</v>
      </c>
      <c r="N12" s="97">
        <f>$B12*VLOOKUP($A12,Transpose_Avg_me_adult!$A:$M,11,FALSE)</f>
        <v>-2144.121782018236</v>
      </c>
      <c r="O12" s="97">
        <f>$B12*VLOOKUP($A12,Transpose_Avg_me_adult!$A:$M,12,FALSE)</f>
        <v>-2164.6422505733467</v>
      </c>
      <c r="P12" s="97">
        <f>$B12*VLOOKUP($A12,Transpose_Avg_me_adult!$A:$M,13,FALSE)</f>
        <v>-2580.2893145643634</v>
      </c>
      <c r="Q12" s="97"/>
      <c r="R12" s="97"/>
      <c r="S12" s="97">
        <f>$B12*VLOOKUP($A12,Transpose_Avg_me_adult!$O:$AA,2,FALSE)</f>
        <v>-2412.4602206982195</v>
      </c>
      <c r="T12" s="97">
        <f>$B12*VLOOKUP($A12,Transpose_Avg_me_adult!$O:$AA,3,FALSE)</f>
        <v>-2606.6980764942018</v>
      </c>
      <c r="U12" s="97">
        <f>$B12*VLOOKUP($A12,Transpose_Avg_me_adult!$O:$AA,4,FALSE)</f>
        <v>-2470.4915277777782</v>
      </c>
      <c r="V12" s="97">
        <f>$B12*VLOOKUP($A12,Transpose_Avg_me_adult!$O:$AA,5,FALSE)</f>
        <v>-1920.4150275770285</v>
      </c>
      <c r="W12" s="97">
        <f>$B12*VLOOKUP($A12,Transpose_Avg_me_adult!$O:$AA,6,FALSE)</f>
        <v>-2297.9561956521743</v>
      </c>
      <c r="X12" s="97">
        <f>$B12*VLOOKUP($A12,Transpose_Avg_me_adult!$O:$AA,7,FALSE)</f>
        <v>-2546.1150580396679</v>
      </c>
      <c r="Y12" s="97">
        <f>$B12*VLOOKUP($A12,Transpose_Avg_me_adult!$O:$AA,8,FALSE)</f>
        <v>-3530.961538461539</v>
      </c>
      <c r="Z12" s="97">
        <f>$B12*VLOOKUP($A12,Transpose_Avg_me_adult!$O:$AA,9,FALSE)</f>
        <v>-2103.1730284819855</v>
      </c>
      <c r="AA12" s="97">
        <f>$B12*VLOOKUP($A12,Transpose_Avg_me_adult!$O:$AA,10,FALSE)</f>
        <v>-3131.66105006105</v>
      </c>
      <c r="AB12" s="97">
        <f>$B12*VLOOKUP($A12,Transpose_Avg_me_adult!$O:$AA,11,FALSE)</f>
        <v>-2598.0159842845324</v>
      </c>
      <c r="AC12" s="97">
        <f>$B12*VLOOKUP($A12,Transpose_Avg_me_adult!$O:$AA,12,FALSE)</f>
        <v>-2011.0902361327451</v>
      </c>
      <c r="AD12" s="97">
        <f>$B12*VLOOKUP($A12,Transpose_Avg_me_adult!$O:$AA,13,FALSE)</f>
        <v>-2303.8262825770007</v>
      </c>
    </row>
    <row r="13" spans="1:30" x14ac:dyDescent="0.25">
      <c r="A13" s="167" t="s">
        <v>250</v>
      </c>
      <c r="B13" s="96">
        <v>2384</v>
      </c>
      <c r="C13" s="94"/>
      <c r="D13" s="94"/>
      <c r="E13" s="97">
        <f>$B13*VLOOKUP($A13,Transpose_Avg_me_adult!$A:$M,2,FALSE)</f>
        <v>154.56831413045637</v>
      </c>
      <c r="F13" s="97">
        <f>$B13*VLOOKUP($A13,Transpose_Avg_me_adult!$A:$M,3,FALSE)</f>
        <v>227.21814541895873</v>
      </c>
      <c r="G13" s="97">
        <f>$B13*VLOOKUP($A13,Transpose_Avg_me_adult!$A:$M,4,FALSE)</f>
        <v>203.55482512722074</v>
      </c>
      <c r="H13" s="97">
        <f>$B13*VLOOKUP($A13,Transpose_Avg_me_adult!$A:$M,5,FALSE)</f>
        <v>315.60323153097983</v>
      </c>
      <c r="I13" s="97">
        <f>$B13*VLOOKUP($A13,Transpose_Avg_me_adult!$A:$M,6,FALSE)</f>
        <v>256.0238816507113</v>
      </c>
      <c r="J13" s="97">
        <f>$B13*VLOOKUP($A13,Transpose_Avg_me_adult!$A:$M,7,FALSE)</f>
        <v>294.90158647541637</v>
      </c>
      <c r="K13" s="97">
        <f>$B13*VLOOKUP($A13,Transpose_Avg_me_adult!$A:$M,8,FALSE)</f>
        <v>414.01433697591574</v>
      </c>
      <c r="L13" s="97">
        <f>$B13*VLOOKUP($A13,Transpose_Avg_me_adult!$A:$M,9,FALSE)</f>
        <v>362.58132950010668</v>
      </c>
      <c r="M13" s="97">
        <f>$B13*VLOOKUP($A13,Transpose_Avg_me_adult!$A:$M,10,FALSE)</f>
        <v>385.53372815694792</v>
      </c>
      <c r="N13" s="97">
        <f>$B13*VLOOKUP($A13,Transpose_Avg_me_adult!$A:$M,11,FALSE)</f>
        <v>160.97084279694826</v>
      </c>
      <c r="O13" s="97">
        <f>$B13*VLOOKUP($A13,Transpose_Avg_me_adult!$A:$M,12,FALSE)</f>
        <v>289.73352626004998</v>
      </c>
      <c r="P13" s="97">
        <f>$B13*VLOOKUP($A13,Transpose_Avg_me_adult!$A:$M,13,FALSE)</f>
        <v>187.67458795899219</v>
      </c>
      <c r="Q13" s="97"/>
      <c r="R13" s="97"/>
      <c r="S13" s="97">
        <f>$B13*VLOOKUP($A13,Transpose_Avg_me_adult!$O:$AA,2,FALSE)</f>
        <v>182.08107454310147</v>
      </c>
      <c r="T13" s="97">
        <f>$B13*VLOOKUP($A13,Transpose_Avg_me_adult!$O:$AA,3,FALSE)</f>
        <v>195.53235631451508</v>
      </c>
      <c r="U13" s="97">
        <f>$B13*VLOOKUP($A13,Transpose_Avg_me_adult!$O:$AA,4,FALSE)</f>
        <v>153.61497802887635</v>
      </c>
      <c r="V13" s="97">
        <f>$B13*VLOOKUP($A13,Transpose_Avg_me_adult!$O:$AA,5,FALSE)</f>
        <v>258.32367327651224</v>
      </c>
      <c r="W13" s="97">
        <f>$B13*VLOOKUP($A13,Transpose_Avg_me_adult!$O:$AA,6,FALSE)</f>
        <v>206.18930171277995</v>
      </c>
      <c r="X13" s="97">
        <f>$B13*VLOOKUP($A13,Transpose_Avg_me_adult!$O:$AA,7,FALSE)</f>
        <v>209.41489933515902</v>
      </c>
      <c r="Y13" s="97">
        <f>$B13*VLOOKUP($A13,Transpose_Avg_me_adult!$O:$AA,8,FALSE)</f>
        <v>218.8111888111888</v>
      </c>
      <c r="Z13" s="97">
        <f>$B13*VLOOKUP($A13,Transpose_Avg_me_adult!$O:$AA,9,FALSE)</f>
        <v>373.7561977639341</v>
      </c>
      <c r="AA13" s="97">
        <f>$B13*VLOOKUP($A13,Transpose_Avg_me_adult!$O:$AA,10,FALSE)</f>
        <v>433.26174777603342</v>
      </c>
      <c r="AB13" s="97">
        <f>$B13*VLOOKUP($A13,Transpose_Avg_me_adult!$O:$AA,11,FALSE)</f>
        <v>122.27625707625707</v>
      </c>
      <c r="AC13" s="97">
        <f>$B13*VLOOKUP($A13,Transpose_Avg_me_adult!$O:$AA,12,FALSE)</f>
        <v>283.56155343331687</v>
      </c>
      <c r="AD13" s="97">
        <f>$B13*VLOOKUP($A13,Transpose_Avg_me_adult!$O:$AA,13,FALSE)</f>
        <v>313.30642123807786</v>
      </c>
    </row>
    <row r="14" spans="1:30" x14ac:dyDescent="0.25">
      <c r="A14" s="167" t="s">
        <v>253</v>
      </c>
      <c r="B14" s="96">
        <v>4064</v>
      </c>
      <c r="C14" s="94"/>
      <c r="D14" s="94"/>
      <c r="E14" s="97">
        <f>$B14*VLOOKUP($A14,Transpose_Avg_me_adult!$A:$M,2,FALSE)</f>
        <v>2134.8017862823676</v>
      </c>
      <c r="F14" s="97">
        <f>$B14*VLOOKUP($A14,Transpose_Avg_me_adult!$A:$M,3,FALSE)</f>
        <v>2115.4930673065219</v>
      </c>
      <c r="G14" s="97">
        <f>$B14*VLOOKUP($A14,Transpose_Avg_me_adult!$A:$M,4,FALSE)</f>
        <v>1498.2590373358785</v>
      </c>
      <c r="H14" s="97">
        <f>$B14*VLOOKUP($A14,Transpose_Avg_me_adult!$A:$M,5,FALSE)</f>
        <v>2253.7743012122583</v>
      </c>
      <c r="I14" s="97">
        <f>$B14*VLOOKUP($A14,Transpose_Avg_me_adult!$A:$M,6,FALSE)</f>
        <v>2048.2758934389035</v>
      </c>
      <c r="J14" s="97">
        <f>$B14*VLOOKUP($A14,Transpose_Avg_me_adult!$A:$M,7,FALSE)</f>
        <v>1823.2404717121278</v>
      </c>
      <c r="K14" s="97">
        <f>$B14*VLOOKUP($A14,Transpose_Avg_me_adult!$A:$M,8,FALSE)</f>
        <v>2172.5827397141452</v>
      </c>
      <c r="L14" s="97">
        <f>$B14*VLOOKUP($A14,Transpose_Avg_me_adult!$A:$M,9,FALSE)</f>
        <v>1490.464852373547</v>
      </c>
      <c r="M14" s="97">
        <f>$B14*VLOOKUP($A14,Transpose_Avg_me_adult!$A:$M,10,FALSE)</f>
        <v>2117.1757063541895</v>
      </c>
      <c r="N14" s="97">
        <f>$B14*VLOOKUP($A14,Transpose_Avg_me_adult!$A:$M,11,FALSE)</f>
        <v>1998.5196242589973</v>
      </c>
      <c r="O14" s="97">
        <f>$B14*VLOOKUP($A14,Transpose_Avg_me_adult!$A:$M,12,FALSE)</f>
        <v>2030.0779798743824</v>
      </c>
      <c r="P14" s="97">
        <f>$B14*VLOOKUP($A14,Transpose_Avg_me_adult!$A:$M,13,FALSE)</f>
        <v>2116.2474889189498</v>
      </c>
      <c r="Q14" s="97"/>
      <c r="R14" s="97"/>
      <c r="S14" s="97">
        <f>$B14*VLOOKUP($A14,Transpose_Avg_me_adult!$O:$AA,2,FALSE)</f>
        <v>2417.9846390168973</v>
      </c>
      <c r="T14" s="97">
        <f>$B14*VLOOKUP($A14,Transpose_Avg_me_adult!$O:$AA,3,FALSE)</f>
        <v>2327.8596661144388</v>
      </c>
      <c r="U14" s="97">
        <f>$B14*VLOOKUP($A14,Transpose_Avg_me_adult!$O:$AA,4,FALSE)</f>
        <v>1430.8826114249841</v>
      </c>
      <c r="V14" s="97">
        <f>$B14*VLOOKUP($A14,Transpose_Avg_me_adult!$O:$AA,5,FALSE)</f>
        <v>2255.7505440390446</v>
      </c>
      <c r="W14" s="97">
        <f>$B14*VLOOKUP($A14,Transpose_Avg_me_adult!$O:$AA,6,FALSE)</f>
        <v>2187.2876650563608</v>
      </c>
      <c r="X14" s="97">
        <f>$B14*VLOOKUP($A14,Transpose_Avg_me_adult!$O:$AA,7,FALSE)</f>
        <v>1735.4657474257308</v>
      </c>
      <c r="Y14" s="97">
        <f>$B14*VLOOKUP($A14,Transpose_Avg_me_adult!$O:$AA,8,FALSE)</f>
        <v>2170.5454545454545</v>
      </c>
      <c r="Z14" s="97">
        <f>$B14*VLOOKUP($A14,Transpose_Avg_me_adult!$O:$AA,9,FALSE)</f>
        <v>1784.6619616658647</v>
      </c>
      <c r="AA14" s="97">
        <f>$B14*VLOOKUP($A14,Transpose_Avg_me_adult!$O:$AA,10,FALSE)</f>
        <v>2192.7417268445838</v>
      </c>
      <c r="AB14" s="97">
        <f>$B14*VLOOKUP($A14,Transpose_Avg_me_adult!$O:$AA,11,FALSE)</f>
        <v>2322.4570612183511</v>
      </c>
      <c r="AC14" s="97">
        <f>$B14*VLOOKUP($A14,Transpose_Avg_me_adult!$O:$AA,12,FALSE)</f>
        <v>2099.1056803931242</v>
      </c>
      <c r="AD14" s="97">
        <f>$B14*VLOOKUP($A14,Transpose_Avg_me_adult!$O:$AA,13,FALSE)</f>
        <v>2526.9767328837856</v>
      </c>
    </row>
    <row r="15" spans="1:30" x14ac:dyDescent="0.25">
      <c r="A15" s="167" t="s">
        <v>257</v>
      </c>
      <c r="B15" s="96">
        <v>2732</v>
      </c>
      <c r="C15" s="94"/>
      <c r="D15" s="94"/>
      <c r="E15" s="97">
        <f>$B15*VLOOKUP($A15,Transpose_Avg_me_adult!$A:$M,2,FALSE)</f>
        <v>612.63159775872623</v>
      </c>
      <c r="F15" s="97">
        <f>$B15*VLOOKUP($A15,Transpose_Avg_me_adult!$A:$M,3,FALSE)</f>
        <v>497.17113143698901</v>
      </c>
      <c r="G15" s="97">
        <f>$B15*VLOOKUP($A15,Transpose_Avg_me_adult!$A:$M,4,FALSE)</f>
        <v>722.4821185761017</v>
      </c>
      <c r="H15" s="97">
        <f>$B15*VLOOKUP($A15,Transpose_Avg_me_adult!$A:$M,5,FALSE)</f>
        <v>439.31823824715207</v>
      </c>
      <c r="I15" s="97">
        <f>$B15*VLOOKUP($A15,Transpose_Avg_me_adult!$A:$M,6,FALSE)</f>
        <v>560.59946469905174</v>
      </c>
      <c r="J15" s="97">
        <f>$B15*VLOOKUP($A15,Transpose_Avg_me_adult!$A:$M,7,FALSE)</f>
        <v>553.48810441203148</v>
      </c>
      <c r="K15" s="97">
        <f>$B15*VLOOKUP($A15,Transpose_Avg_me_adult!$A:$M,8,FALSE)</f>
        <v>279.66980967161697</v>
      </c>
      <c r="L15" s="97">
        <f>$B15*VLOOKUP($A15,Transpose_Avg_me_adult!$A:$M,9,FALSE)</f>
        <v>484.50047206997067</v>
      </c>
      <c r="M15" s="97">
        <f>$B15*VLOOKUP($A15,Transpose_Avg_me_adult!$A:$M,10,FALSE)</f>
        <v>570.62623120988042</v>
      </c>
      <c r="N15" s="97">
        <f>$B15*VLOOKUP($A15,Transpose_Avg_me_adult!$A:$M,11,FALSE)</f>
        <v>632.46070287456223</v>
      </c>
      <c r="O15" s="97">
        <f>$B15*VLOOKUP($A15,Transpose_Avg_me_adult!$A:$M,12,FALSE)</f>
        <v>500.86588511414476</v>
      </c>
      <c r="P15" s="97">
        <f>$B15*VLOOKUP($A15,Transpose_Avg_me_adult!$A:$M,13,FALSE)</f>
        <v>569.43773297379346</v>
      </c>
      <c r="Q15" s="97"/>
      <c r="R15" s="97"/>
      <c r="S15" s="97">
        <f>$B15*VLOOKUP($A15,Transpose_Avg_me_adult!$O:$AA,2,FALSE)</f>
        <v>470.55159032540291</v>
      </c>
      <c r="T15" s="97">
        <f>$B15*VLOOKUP($A15,Transpose_Avg_me_adult!$O:$AA,3,FALSE)</f>
        <v>410.70086020135085</v>
      </c>
      <c r="U15" s="97">
        <f>$B15*VLOOKUP($A15,Transpose_Avg_me_adult!$O:$AA,4,FALSE)</f>
        <v>662.3256371625863</v>
      </c>
      <c r="V15" s="97">
        <f>$B15*VLOOKUP($A15,Transpose_Avg_me_adult!$O:$AA,5,FALSE)</f>
        <v>430.79083130145818</v>
      </c>
      <c r="W15" s="97">
        <f>$B15*VLOOKUP($A15,Transpose_Avg_me_adult!$O:$AA,6,FALSE)</f>
        <v>567.36193090323525</v>
      </c>
      <c r="X15" s="97">
        <f>$B15*VLOOKUP($A15,Transpose_Avg_me_adult!$O:$AA,7,FALSE)</f>
        <v>519.95751705976227</v>
      </c>
      <c r="Y15" s="97">
        <f>$B15*VLOOKUP($A15,Transpose_Avg_me_adult!$O:$AA,8,FALSE)</f>
        <v>238.81118881118883</v>
      </c>
      <c r="Z15" s="97">
        <f>$B15*VLOOKUP($A15,Transpose_Avg_me_adult!$O:$AA,9,FALSE)</f>
        <v>375.32513746571732</v>
      </c>
      <c r="AA15" s="97">
        <f>$B15*VLOOKUP($A15,Transpose_Avg_me_adult!$O:$AA,10,FALSE)</f>
        <v>307.69310832025116</v>
      </c>
      <c r="AB15" s="97">
        <f>$B15*VLOOKUP($A15,Transpose_Avg_me_adult!$O:$AA,11,FALSE)</f>
        <v>471.52920735178799</v>
      </c>
      <c r="AC15" s="97">
        <f>$B15*VLOOKUP($A15,Transpose_Avg_me_adult!$O:$AA,12,FALSE)</f>
        <v>503.01701656651284</v>
      </c>
      <c r="AD15" s="97">
        <f>$B15*VLOOKUP($A15,Transpose_Avg_me_adult!$O:$AA,13,FALSE)</f>
        <v>407.94945629062636</v>
      </c>
    </row>
    <row r="16" spans="1:30" x14ac:dyDescent="0.25">
      <c r="A16" s="167" t="s">
        <v>261</v>
      </c>
      <c r="B16" s="96">
        <v>-0.84699999999999998</v>
      </c>
      <c r="C16" s="94"/>
      <c r="D16" s="94"/>
      <c r="E16" s="97">
        <f>$B16*VLOOKUP($A16,Transpose_Avg_me_adult!$A:$M,2,FALSE)</f>
        <v>-8.2178107164862416E-2</v>
      </c>
      <c r="F16" s="97">
        <f>$B16*VLOOKUP($A16,Transpose_Avg_me_adult!$A:$M,3,FALSE)</f>
        <v>-9.0670048818125432E-2</v>
      </c>
      <c r="G16" s="97">
        <f>$B16*VLOOKUP($A16,Transpose_Avg_me_adult!$A:$M,4,FALSE)</f>
        <v>-0.13503456329799698</v>
      </c>
      <c r="H16" s="97">
        <f>$B16*VLOOKUP($A16,Transpose_Avg_me_adult!$A:$M,5,FALSE)</f>
        <v>-5.4940245129041519E-2</v>
      </c>
      <c r="I16" s="97">
        <f>$B16*VLOOKUP($A16,Transpose_Avg_me_adult!$A:$M,6,FALSE)</f>
        <v>-8.1051142685271305E-2</v>
      </c>
      <c r="J16" s="97">
        <f>$B16*VLOOKUP($A16,Transpose_Avg_me_adult!$A:$M,7,FALSE)</f>
        <v>-6.8700122679029793E-2</v>
      </c>
      <c r="K16" s="97">
        <f>$B16*VLOOKUP($A16,Transpose_Avg_me_adult!$A:$M,8,FALSE)</f>
        <v>-2.0964141846229776E-2</v>
      </c>
      <c r="L16" s="97">
        <f>$B16*VLOOKUP($A16,Transpose_Avg_me_adult!$A:$M,9,FALSE)</f>
        <v>-6.3402153226939192E-2</v>
      </c>
      <c r="M16" s="97">
        <f>$B16*VLOOKUP($A16,Transpose_Avg_me_adult!$A:$M,10,FALSE)</f>
        <v>-4.0498180246288797E-2</v>
      </c>
      <c r="N16" s="97">
        <f>$B16*VLOOKUP($A16,Transpose_Avg_me_adult!$A:$M,11,FALSE)</f>
        <v>-8.9817045825933209E-2</v>
      </c>
      <c r="O16" s="97">
        <f>$B16*VLOOKUP($A16,Transpose_Avg_me_adult!$A:$M,12,FALSE)</f>
        <v>-7.9696813675182068E-2</v>
      </c>
      <c r="P16" s="97">
        <f>$B16*VLOOKUP($A16,Transpose_Avg_me_adult!$A:$M,13,FALSE)</f>
        <v>-8.9908944836381857E-2</v>
      </c>
      <c r="Q16" s="97"/>
      <c r="R16" s="97"/>
      <c r="S16" s="97">
        <f>$B16*VLOOKUP($A16,Transpose_Avg_me_adult!$O:$AA,2,FALSE)</f>
        <v>-5.5467510865577281E-2</v>
      </c>
      <c r="T16" s="97">
        <f>$B16*VLOOKUP($A16,Transpose_Avg_me_adult!$O:$AA,3,FALSE)</f>
        <v>-8.1619006467439789E-2</v>
      </c>
      <c r="U16" s="97">
        <f>$B16*VLOOKUP($A16,Transpose_Avg_me_adult!$O:$AA,4,FALSE)</f>
        <v>-0.14726395009416193</v>
      </c>
      <c r="V16" s="97">
        <f>$B16*VLOOKUP($A16,Transpose_Avg_me_adult!$O:$AA,5,FALSE)</f>
        <v>-5.9315899259135274E-2</v>
      </c>
      <c r="W16" s="97">
        <f>$B16*VLOOKUP($A16,Transpose_Avg_me_adult!$O:$AA,6,FALSE)</f>
        <v>-7.7586179549114329E-2</v>
      </c>
      <c r="X16" s="97">
        <f>$B16*VLOOKUP($A16,Transpose_Avg_me_adult!$O:$AA,7,FALSE)</f>
        <v>-0.11689292060680513</v>
      </c>
      <c r="Y16" s="97">
        <f>$B16*VLOOKUP($A16,Transpose_Avg_me_adult!$O:$AA,8,FALSE)</f>
        <v>-5.4788461538461536E-2</v>
      </c>
      <c r="Z16" s="97">
        <f>$B16*VLOOKUP($A16,Transpose_Avg_me_adult!$O:$AA,9,FALSE)</f>
        <v>-4.4549931659382418E-2</v>
      </c>
      <c r="AA16" s="97">
        <f>$B16*VLOOKUP($A16,Transpose_Avg_me_adult!$O:$AA,10,FALSE)</f>
        <v>-5.39609768009768E-2</v>
      </c>
      <c r="AB16" s="97">
        <f>$B16*VLOOKUP($A16,Transpose_Avg_me_adult!$O:$AA,11,FALSE)</f>
        <v>-0.10614385856079403</v>
      </c>
      <c r="AC16" s="97">
        <f>$B16*VLOOKUP($A16,Transpose_Avg_me_adult!$O:$AA,12,FALSE)</f>
        <v>-5.1783137237273666E-2</v>
      </c>
      <c r="AD16" s="97">
        <f>$B16*VLOOKUP($A16,Transpose_Avg_me_adult!$O:$AA,13,FALSE)</f>
        <v>-4.9599359850555857E-2</v>
      </c>
    </row>
    <row r="17" spans="1:30" x14ac:dyDescent="0.25">
      <c r="A17" s="167" t="s">
        <v>265</v>
      </c>
      <c r="B17" s="96">
        <v>-630.5</v>
      </c>
      <c r="C17" s="94"/>
      <c r="D17" s="94"/>
      <c r="E17" s="97">
        <f>$B17*VLOOKUP($A17,Transpose_Avg_me_adult!$A:$M,2,FALSE)</f>
        <v>-42.146597414943919</v>
      </c>
      <c r="F17" s="97">
        <f>$B17*VLOOKUP($A17,Transpose_Avg_me_adult!$A:$M,3,FALSE)</f>
        <v>-46.068767985134521</v>
      </c>
      <c r="G17" s="97">
        <f>$B17*VLOOKUP($A17,Transpose_Avg_me_adult!$A:$M,4,FALSE)</f>
        <v>-61.587799534624914</v>
      </c>
      <c r="H17" s="97">
        <f>$B17*VLOOKUP($A17,Transpose_Avg_me_adult!$A:$M,5,FALSE)</f>
        <v>-28.522014973646616</v>
      </c>
      <c r="I17" s="97">
        <f>$B17*VLOOKUP($A17,Transpose_Avg_me_adult!$A:$M,6,FALSE)</f>
        <v>-38.106603569399383</v>
      </c>
      <c r="J17" s="97">
        <f>$B17*VLOOKUP($A17,Transpose_Avg_me_adult!$A:$M,7,FALSE)</f>
        <v>-56.770779101782189</v>
      </c>
      <c r="K17" s="97">
        <f>$B17*VLOOKUP($A17,Transpose_Avg_me_adult!$A:$M,8,FALSE)</f>
        <v>-5.6852150189786057</v>
      </c>
      <c r="L17" s="97">
        <f>$B17*VLOOKUP($A17,Transpose_Avg_me_adult!$A:$M,9,FALSE)</f>
        <v>-45.085704381831718</v>
      </c>
      <c r="M17" s="97">
        <f>$B17*VLOOKUP($A17,Transpose_Avg_me_adult!$A:$M,10,FALSE)</f>
        <v>-18.956517063813166</v>
      </c>
      <c r="N17" s="97">
        <f>$B17*VLOOKUP($A17,Transpose_Avg_me_adult!$A:$M,11,FALSE)</f>
        <v>-57.099302391396542</v>
      </c>
      <c r="O17" s="97">
        <f>$B17*VLOOKUP($A17,Transpose_Avg_me_adult!$A:$M,12,FALSE)</f>
        <v>-34.465564534763224</v>
      </c>
      <c r="P17" s="97">
        <f>$B17*VLOOKUP($A17,Transpose_Avg_me_adult!$A:$M,13,FALSE)</f>
        <v>-45.098927778021597</v>
      </c>
      <c r="Q17" s="97"/>
      <c r="R17" s="97"/>
      <c r="S17" s="97">
        <f>$B17*VLOOKUP($A17,Transpose_Avg_me_adult!$O:$AA,2,FALSE)</f>
        <v>-43.404213460212638</v>
      </c>
      <c r="T17" s="97">
        <f>$B17*VLOOKUP($A17,Transpose_Avg_me_adult!$O:$AA,3,FALSE)</f>
        <v>-59.425749888492419</v>
      </c>
      <c r="U17" s="97">
        <f>$B17*VLOOKUP($A17,Transpose_Avg_me_adult!$O:$AA,4,FALSE)</f>
        <v>-94.312786409290652</v>
      </c>
      <c r="V17" s="97">
        <f>$B17*VLOOKUP($A17,Transpose_Avg_me_adult!$O:$AA,5,FALSE)</f>
        <v>-53.448792414224933</v>
      </c>
      <c r="W17" s="97">
        <f>$B17*VLOOKUP($A17,Transpose_Avg_me_adult!$O:$AA,6,FALSE)</f>
        <v>-44.684183867662135</v>
      </c>
      <c r="X17" s="97">
        <f>$B17*VLOOKUP($A17,Transpose_Avg_me_adult!$O:$AA,7,FALSE)</f>
        <v>-83.51247866573172</v>
      </c>
      <c r="Y17" s="97">
        <f>$B17*VLOOKUP($A17,Transpose_Avg_me_adult!$O:$AA,8,FALSE)</f>
        <v>-12.125</v>
      </c>
      <c r="Z17" s="97">
        <f>$B17*VLOOKUP($A17,Transpose_Avg_me_adult!$O:$AA,9,FALSE)</f>
        <v>-46.741163064592612</v>
      </c>
      <c r="AA17" s="97">
        <f>$B17*VLOOKUP($A17,Transpose_Avg_me_adult!$O:$AA,10,FALSE)</f>
        <v>-29.613319160997733</v>
      </c>
      <c r="AB17" s="97">
        <f>$B17*VLOOKUP($A17,Transpose_Avg_me_adult!$O:$AA,11,FALSE)</f>
        <v>-50.015413350090768</v>
      </c>
      <c r="AC17" s="97">
        <f>$B17*VLOOKUP($A17,Transpose_Avg_me_adult!$O:$AA,12,FALSE)</f>
        <v>-36.114150280849067</v>
      </c>
      <c r="AD17" s="97">
        <f>$B17*VLOOKUP($A17,Transpose_Avg_me_adult!$O:$AA,13,FALSE)</f>
        <v>-24.528062541765383</v>
      </c>
    </row>
    <row r="18" spans="1:30" x14ac:dyDescent="0.25">
      <c r="A18" s="167" t="s">
        <v>304</v>
      </c>
      <c r="B18" s="96">
        <v>14535</v>
      </c>
      <c r="C18" s="94"/>
      <c r="D18" s="94"/>
      <c r="E18" s="97">
        <f>$B18*VLOOKUP($A18,Transpose_Avg_me_adult!$A:$M,2,FALSE)</f>
        <v>4726.8233070948199</v>
      </c>
      <c r="F18" s="97">
        <f>$B18*VLOOKUP($A18,Transpose_Avg_me_adult!$A:$M,3,FALSE)</f>
        <v>4931.2006064991283</v>
      </c>
      <c r="G18" s="97">
        <f>$B18*VLOOKUP($A18,Transpose_Avg_me_adult!$A:$M,4,FALSE)</f>
        <v>1795.845022611963</v>
      </c>
      <c r="H18" s="97">
        <f>$B18*VLOOKUP($A18,Transpose_Avg_me_adult!$A:$M,5,FALSE)</f>
        <v>1800.8248676937615</v>
      </c>
      <c r="I18" s="97">
        <f>$B18*VLOOKUP($A18,Transpose_Avg_me_adult!$A:$M,6,FALSE)</f>
        <v>2662.4679340367115</v>
      </c>
      <c r="J18" s="97">
        <f>$B18*VLOOKUP($A18,Transpose_Avg_me_adult!$A:$M,7,FALSE)</f>
        <v>1199.6384552701161</v>
      </c>
      <c r="K18" s="97">
        <f>$B18*VLOOKUP($A18,Transpose_Avg_me_adult!$A:$M,8,FALSE)</f>
        <v>1043.5580674420689</v>
      </c>
      <c r="L18" s="97">
        <f>$B18*VLOOKUP($A18,Transpose_Avg_me_adult!$A:$M,9,FALSE)</f>
        <v>397.68968013333068</v>
      </c>
      <c r="M18" s="97">
        <f>$B18*VLOOKUP($A18,Transpose_Avg_me_adult!$A:$M,10,FALSE)</f>
        <v>501.07831621503499</v>
      </c>
      <c r="N18" s="97">
        <f>$B18*VLOOKUP($A18,Transpose_Avg_me_adult!$A:$M,11,FALSE)</f>
        <v>1715.7402280694021</v>
      </c>
      <c r="O18" s="97">
        <f>$B18*VLOOKUP($A18,Transpose_Avg_me_adult!$A:$M,12,FALSE)</f>
        <v>1841.7704217532128</v>
      </c>
      <c r="P18" s="97">
        <f>$B18*VLOOKUP($A18,Transpose_Avg_me_adult!$A:$M,13,FALSE)</f>
        <v>8826.7307931967716</v>
      </c>
      <c r="Q18" s="97"/>
      <c r="R18" s="97"/>
      <c r="S18" s="97">
        <f>$B18*VLOOKUP($A18,Transpose_Avg_me_adult!$O:$AA,2,FALSE)</f>
        <v>6532.9845626655542</v>
      </c>
      <c r="T18" s="97">
        <f>$B18*VLOOKUP($A18,Transpose_Avg_me_adult!$O:$AA,3,FALSE)</f>
        <v>5064.1888619854717</v>
      </c>
      <c r="U18" s="97">
        <f>$B18*VLOOKUP($A18,Transpose_Avg_me_adult!$O:$AA,4,FALSE)</f>
        <v>2043.1118644067799</v>
      </c>
      <c r="V18" s="97">
        <f>$B18*VLOOKUP($A18,Transpose_Avg_me_adult!$O:$AA,5,FALSE)</f>
        <v>2108.9083378920823</v>
      </c>
      <c r="W18" s="97">
        <f>$B18*VLOOKUP($A18,Transpose_Avg_me_adult!$O:$AA,6,FALSE)</f>
        <v>5300.4901103425555</v>
      </c>
      <c r="X18" s="97">
        <f>$B18*VLOOKUP($A18,Transpose_Avg_me_adult!$O:$AA,7,FALSE)</f>
        <v>1586.8368139873724</v>
      </c>
      <c r="Y18" s="97">
        <f>$B18*VLOOKUP($A18,Transpose_Avg_me_adult!$O:$AA,8,FALSE)</f>
        <v>1829.5804195804199</v>
      </c>
      <c r="Z18" s="97">
        <f>$B18*VLOOKUP($A18,Transpose_Avg_me_adult!$O:$AA,9,FALSE)</f>
        <v>1204.5010684528891</v>
      </c>
      <c r="AA18" s="97">
        <f>$B18*VLOOKUP($A18,Transpose_Avg_me_adult!$O:$AA,10,FALSE)</f>
        <v>375.48750000000001</v>
      </c>
      <c r="AB18" s="97">
        <f>$B18*VLOOKUP($A18,Transpose_Avg_me_adult!$O:$AA,11,FALSE)</f>
        <v>3797.6206374270892</v>
      </c>
      <c r="AC18" s="97">
        <f>$B18*VLOOKUP($A18,Transpose_Avg_me_adult!$O:$AA,12,FALSE)</f>
        <v>2556.0469468170677</v>
      </c>
      <c r="AD18" s="97">
        <f>$B18*VLOOKUP($A18,Transpose_Avg_me_adult!$O:$AA,13,FALSE)</f>
        <v>12267.189892017495</v>
      </c>
    </row>
    <row r="19" spans="1:30" x14ac:dyDescent="0.25">
      <c r="A19" s="167" t="s">
        <v>307</v>
      </c>
      <c r="B19" s="96">
        <v>14195</v>
      </c>
      <c r="C19" s="94"/>
      <c r="D19" s="94"/>
      <c r="E19" s="97">
        <f>$B19*VLOOKUP($A19,Transpose_Avg_me_adult!$A:$M,2,FALSE)</f>
        <v>7719.2184749580092</v>
      </c>
      <c r="F19" s="97">
        <f>$B19*VLOOKUP($A19,Transpose_Avg_me_adult!$A:$M,3,FALSE)</f>
        <v>7880.6815076493194</v>
      </c>
      <c r="G19" s="97">
        <f>$B19*VLOOKUP($A19,Transpose_Avg_me_adult!$A:$M,4,FALSE)</f>
        <v>11186.855128612086</v>
      </c>
      <c r="H19" s="97">
        <f>$B19*VLOOKUP($A19,Transpose_Avg_me_adult!$A:$M,5,FALSE)</f>
        <v>10985.484786983572</v>
      </c>
      <c r="I19" s="97">
        <f>$B19*VLOOKUP($A19,Transpose_Avg_me_adult!$A:$M,6,FALSE)</f>
        <v>10211.038695181476</v>
      </c>
      <c r="J19" s="97">
        <f>$B19*VLOOKUP($A19,Transpose_Avg_me_adult!$A:$M,7,FALSE)</f>
        <v>11892.957330777162</v>
      </c>
      <c r="K19" s="97">
        <f>$B19*VLOOKUP($A19,Transpose_Avg_me_adult!$A:$M,8,FALSE)</f>
        <v>12047.968997273703</v>
      </c>
      <c r="L19" s="97">
        <f>$B19*VLOOKUP($A19,Transpose_Avg_me_adult!$A:$M,9,FALSE)</f>
        <v>13036.410034467899</v>
      </c>
      <c r="M19" s="97">
        <f>$B19*VLOOKUP($A19,Transpose_Avg_me_adult!$A:$M,10,FALSE)</f>
        <v>13031.220598366364</v>
      </c>
      <c r="N19" s="97">
        <f>$B19*VLOOKUP($A19,Transpose_Avg_me_adult!$A:$M,11,FALSE)</f>
        <v>11694.159554447262</v>
      </c>
      <c r="O19" s="97">
        <f>$B19*VLOOKUP($A19,Transpose_Avg_me_adult!$A:$M,12,FALSE)</f>
        <v>11485.462069160698</v>
      </c>
      <c r="P19" s="97">
        <f>$B19*VLOOKUP($A19,Transpose_Avg_me_adult!$A:$M,13,FALSE)</f>
        <v>4071.1783933540619</v>
      </c>
      <c r="Q19" s="97"/>
      <c r="R19" s="97"/>
      <c r="S19" s="97">
        <f>$B19*VLOOKUP($A19,Transpose_Avg_me_adult!$O:$AA,2,FALSE)</f>
        <v>6127.6033363773067</v>
      </c>
      <c r="T19" s="97">
        <f>$B19*VLOOKUP($A19,Transpose_Avg_me_adult!$O:$AA,3,FALSE)</f>
        <v>7638.2016057091887</v>
      </c>
      <c r="U19" s="97">
        <f>$B19*VLOOKUP($A19,Transpose_Avg_me_adult!$O:$AA,4,FALSE)</f>
        <v>11130.232223006906</v>
      </c>
      <c r="V19" s="97">
        <f>$B19*VLOOKUP($A19,Transpose_Avg_me_adult!$O:$AA,5,FALSE)</f>
        <v>10804.374720938231</v>
      </c>
      <c r="W19" s="97">
        <f>$B19*VLOOKUP($A19,Transpose_Avg_me_adult!$O:$AA,6,FALSE)</f>
        <v>7939.5813341750836</v>
      </c>
      <c r="X19" s="97">
        <f>$B19*VLOOKUP($A19,Transpose_Avg_me_adult!$O:$AA,7,FALSE)</f>
        <v>11784.79636872962</v>
      </c>
      <c r="Y19" s="97">
        <f>$B19*VLOOKUP($A19,Transpose_Avg_me_adult!$O:$AA,8,FALSE)</f>
        <v>10944.047202797205</v>
      </c>
      <c r="Z19" s="97">
        <f>$B19*VLOOKUP($A19,Transpose_Avg_me_adult!$O:$AA,9,FALSE)</f>
        <v>12096.0372398121</v>
      </c>
      <c r="AA19" s="97">
        <f>$B19*VLOOKUP($A19,Transpose_Avg_me_adult!$O:$AA,10,FALSE)</f>
        <v>13475.983509942438</v>
      </c>
      <c r="AB19" s="97">
        <f>$B19*VLOOKUP($A19,Transpose_Avg_me_adult!$O:$AA,11,FALSE)</f>
        <v>9656.6194235871662</v>
      </c>
      <c r="AC19" s="97">
        <f>$B19*VLOOKUP($A19,Transpose_Avg_me_adult!$O:$AA,12,FALSE)</f>
        <v>10707.492991762492</v>
      </c>
      <c r="AD19" s="97">
        <f>$B19*VLOOKUP($A19,Transpose_Avg_me_adult!$O:$AA,13,FALSE)</f>
        <v>918.17789016463155</v>
      </c>
    </row>
    <row r="20" spans="1:30" x14ac:dyDescent="0.25">
      <c r="A20" s="167" t="s">
        <v>310</v>
      </c>
      <c r="B20" s="96">
        <v>17950</v>
      </c>
      <c r="C20" s="94"/>
      <c r="D20" s="94"/>
      <c r="E20" s="97">
        <f>$B20*VLOOKUP($A20,Transpose_Avg_me_adult!$A:$M,2,FALSE)</f>
        <v>1958.7470694845335</v>
      </c>
      <c r="F20" s="97">
        <f>$B20*VLOOKUP($A20,Transpose_Avg_me_adult!$A:$M,3,FALSE)</f>
        <v>1477.8310305312345</v>
      </c>
      <c r="G20" s="97">
        <f>$B20*VLOOKUP($A20,Transpose_Avg_me_adult!$A:$M,4,FALSE)</f>
        <v>1346.5011234180286</v>
      </c>
      <c r="H20" s="97">
        <f>$B20*VLOOKUP($A20,Transpose_Avg_me_adult!$A:$M,5,FALSE)</f>
        <v>1529.1008653655942</v>
      </c>
      <c r="I20" s="97">
        <f>$B20*VLOOKUP($A20,Transpose_Avg_me_adult!$A:$M,6,FALSE)</f>
        <v>1434.5232358262597</v>
      </c>
      <c r="J20" s="97">
        <f>$B20*VLOOKUP($A20,Transpose_Avg_me_adult!$A:$M,7,FALSE)</f>
        <v>1271.0355125690144</v>
      </c>
      <c r="K20" s="97">
        <f>$B20*VLOOKUP($A20,Transpose_Avg_me_adult!$A:$M,8,FALSE)</f>
        <v>1310.2122665345184</v>
      </c>
      <c r="L20" s="97">
        <f>$B20*VLOOKUP($A20,Transpose_Avg_me_adult!$A:$M,9,FALSE)</f>
        <v>901.00887447714149</v>
      </c>
      <c r="M20" s="97">
        <f>$B20*VLOOKUP($A20,Transpose_Avg_me_adult!$A:$M,10,FALSE)</f>
        <v>582.7999088813234</v>
      </c>
      <c r="N20" s="97">
        <f>$B20*VLOOKUP($A20,Transpose_Avg_me_adult!$A:$M,11,FALSE)</f>
        <v>968.34589418267183</v>
      </c>
      <c r="O20" s="97">
        <f>$B20*VLOOKUP($A20,Transpose_Avg_me_adult!$A:$M,12,FALSE)</f>
        <v>995.7973027010562</v>
      </c>
      <c r="P20" s="97">
        <f>$B20*VLOOKUP($A20,Transpose_Avg_me_adult!$A:$M,13,FALSE)</f>
        <v>1560.0326883781011</v>
      </c>
      <c r="Q20" s="97"/>
      <c r="R20" s="97"/>
      <c r="S20" s="97">
        <f>$B20*VLOOKUP($A20,Transpose_Avg_me_adult!$O:$AA,2,FALSE)</f>
        <v>1681.0236044083199</v>
      </c>
      <c r="T20" s="97">
        <f>$B20*VLOOKUP($A20,Transpose_Avg_me_adult!$O:$AA,3,FALSE)</f>
        <v>1508.2191840830894</v>
      </c>
      <c r="U20" s="97">
        <f>$B20*VLOOKUP($A20,Transpose_Avg_me_adult!$O:$AA,4,FALSE)</f>
        <v>1009.7297551789079</v>
      </c>
      <c r="V20" s="97">
        <f>$B20*VLOOKUP($A20,Transpose_Avg_me_adult!$O:$AA,5,FALSE)</f>
        <v>1461.5277941643253</v>
      </c>
      <c r="W20" s="97">
        <f>$B20*VLOOKUP($A20,Transpose_Avg_me_adult!$O:$AA,6,FALSE)</f>
        <v>1128.6249725516029</v>
      </c>
      <c r="X20" s="97">
        <f>$B20*VLOOKUP($A20,Transpose_Avg_me_adult!$O:$AA,7,FALSE)</f>
        <v>734.44131733861593</v>
      </c>
      <c r="Y20" s="97">
        <f>$B20*VLOOKUP($A20,Transpose_Avg_me_adult!$O:$AA,8,FALSE)</f>
        <v>1506.2937062937065</v>
      </c>
      <c r="Z20" s="97">
        <f>$B20*VLOOKUP($A20,Transpose_Avg_me_adult!$O:$AA,9,FALSE)</f>
        <v>920.18787746798489</v>
      </c>
      <c r="AA20" s="97">
        <f>$B20*VLOOKUP($A20,Transpose_Avg_me_adult!$O:$AA,10,FALSE)</f>
        <v>445.50941915227628</v>
      </c>
      <c r="AB20" s="97">
        <f>$B20*VLOOKUP($A20,Transpose_Avg_me_adult!$O:$AA,11,FALSE)</f>
        <v>661.00880302493192</v>
      </c>
      <c r="AC20" s="97">
        <f>$B20*VLOOKUP($A20,Transpose_Avg_me_adult!$O:$AA,12,FALSE)</f>
        <v>1010.8798530605064</v>
      </c>
      <c r="AD20" s="97">
        <f>$B20*VLOOKUP($A20,Transpose_Avg_me_adult!$O:$AA,13,FALSE)</f>
        <v>1265.6107618006197</v>
      </c>
    </row>
    <row r="21" spans="1:30" x14ac:dyDescent="0.25">
      <c r="A21" s="167" t="s">
        <v>299</v>
      </c>
      <c r="B21" s="96">
        <v>1639</v>
      </c>
      <c r="C21" s="94"/>
      <c r="D21" s="94"/>
      <c r="E21" s="97">
        <f>$B21*VLOOKUP($A21,Transpose_Avg_me_adult!$A:$M,2,FALSE)</f>
        <v>184.50159546619756</v>
      </c>
      <c r="F21" s="97">
        <f>$B21*VLOOKUP($A21,Transpose_Avg_me_adult!$A:$M,3,FALSE)</f>
        <v>107.72874473422389</v>
      </c>
      <c r="G21" s="97">
        <f>$B21*VLOOKUP($A21,Transpose_Avg_me_adult!$A:$M,4,FALSE)</f>
        <v>65.438157826443543</v>
      </c>
      <c r="H21" s="97">
        <f>$B21*VLOOKUP($A21,Transpose_Avg_me_adult!$A:$M,5,FALSE)</f>
        <v>91.848143776068952</v>
      </c>
      <c r="I21" s="97">
        <f>$B21*VLOOKUP($A21,Transpose_Avg_me_adult!$A:$M,6,FALSE)</f>
        <v>54.852792769732737</v>
      </c>
      <c r="J21" s="97">
        <f>$B21*VLOOKUP($A21,Transpose_Avg_me_adult!$A:$M,7,FALSE)</f>
        <v>36.632048167090943</v>
      </c>
      <c r="K21" s="97">
        <f>$B21*VLOOKUP($A21,Transpose_Avg_me_adult!$A:$M,8,FALSE)</f>
        <v>19.985485346765518</v>
      </c>
      <c r="L21" s="97">
        <f>$B21*VLOOKUP($A21,Transpose_Avg_me_adult!$A:$M,9,FALSE)</f>
        <v>36.277662127727957</v>
      </c>
      <c r="M21" s="97">
        <f>$B21*VLOOKUP($A21,Transpose_Avg_me_adult!$A:$M,10,FALSE)</f>
        <v>32.118789160401008</v>
      </c>
      <c r="N21" s="97">
        <f>$B21*VLOOKUP($A21,Transpose_Avg_me_adult!$A:$M,11,FALSE)</f>
        <v>31.614059978643098</v>
      </c>
      <c r="O21" s="97">
        <f>$B21*VLOOKUP($A21,Transpose_Avg_me_adult!$A:$M,12,FALSE)</f>
        <v>37.531149310709317</v>
      </c>
      <c r="P21" s="97">
        <f>$B21*VLOOKUP($A21,Transpose_Avg_me_adult!$A:$M,13,FALSE)</f>
        <v>80.146553537088906</v>
      </c>
      <c r="Q21" s="97"/>
      <c r="R21" s="97"/>
      <c r="S21" s="97">
        <f>$B21*VLOOKUP($A21,Transpose_Avg_me_adult!$O:$AA,2,FALSE)</f>
        <v>178.23714475206728</v>
      </c>
      <c r="T21" s="97">
        <f>$B21*VLOOKUP($A21,Transpose_Avg_me_adult!$O:$AA,3,FALSE)</f>
        <v>116.59755559449469</v>
      </c>
      <c r="U21" s="97">
        <f>$B21*VLOOKUP($A21,Transpose_Avg_me_adult!$O:$AA,4,FALSE)</f>
        <v>83.261817325800365</v>
      </c>
      <c r="V21" s="97">
        <f>$B21*VLOOKUP($A21,Transpose_Avg_me_adult!$O:$AA,5,FALSE)</f>
        <v>77.943186055127526</v>
      </c>
      <c r="W21" s="97">
        <f>$B21*VLOOKUP($A21,Transpose_Avg_me_adult!$O:$AA,6,FALSE)</f>
        <v>63.017882447665052</v>
      </c>
      <c r="X21" s="97">
        <f>$B21*VLOOKUP($A21,Transpose_Avg_me_adult!$O:$AA,7,FALSE)</f>
        <v>25.3748027783843</v>
      </c>
      <c r="Y21" s="97">
        <f>$B21*VLOOKUP($A21,Transpose_Avg_me_adult!$O:$AA,8,FALSE)</f>
        <v>50.144230769230774</v>
      </c>
      <c r="Z21" s="97">
        <f>$B21*VLOOKUP($A21,Transpose_Avg_me_adult!$O:$AA,9,FALSE)</f>
        <v>52.957401603071567</v>
      </c>
      <c r="AA21" s="97">
        <f>$B21*VLOOKUP($A21,Transpose_Avg_me_adult!$O:$AA,10,FALSE)</f>
        <v>30.95888888888889</v>
      </c>
      <c r="AB21" s="97">
        <f>$B21*VLOOKUP($A21,Transpose_Avg_me_adult!$O:$AA,11,FALSE)</f>
        <v>47.138437906179838</v>
      </c>
      <c r="AC21" s="97">
        <f>$B21*VLOOKUP($A21,Transpose_Avg_me_adult!$O:$AA,12,FALSE)</f>
        <v>59.066412070728994</v>
      </c>
      <c r="AD21" s="97">
        <f>$B21*VLOOKUP($A21,Transpose_Avg_me_adult!$O:$AA,13,FALSE)</f>
        <v>26.43548387096774</v>
      </c>
    </row>
    <row r="22" spans="1:30" x14ac:dyDescent="0.25">
      <c r="A22" s="167" t="s">
        <v>311</v>
      </c>
      <c r="B22" s="96">
        <v>-1215</v>
      </c>
      <c r="C22" s="94"/>
      <c r="D22" s="94"/>
      <c r="E22" s="97">
        <f>$B22*VLOOKUP($A22,Transpose_Avg_me_adult!$A:$M,2,FALSE)</f>
        <v>-534.44013393043508</v>
      </c>
      <c r="F22" s="97">
        <f>$B22*VLOOKUP($A22,Transpose_Avg_me_adult!$A:$M,3,FALSE)</f>
        <v>-686.36985270433718</v>
      </c>
      <c r="G22" s="97">
        <f>$B22*VLOOKUP($A22,Transpose_Avg_me_adult!$A:$M,4,FALSE)</f>
        <v>-527.13673193065961</v>
      </c>
      <c r="H22" s="97">
        <f>$B22*VLOOKUP($A22,Transpose_Avg_me_adult!$A:$M,5,FALSE)</f>
        <v>-709.02043118246149</v>
      </c>
      <c r="I22" s="97">
        <f>$B22*VLOOKUP($A22,Transpose_Avg_me_adult!$A:$M,6,FALSE)</f>
        <v>-623.19991193833357</v>
      </c>
      <c r="J22" s="97">
        <f>$B22*VLOOKUP($A22,Transpose_Avg_me_adult!$A:$M,7,FALSE)</f>
        <v>-637.72989284445816</v>
      </c>
      <c r="K22" s="97">
        <f>$B22*VLOOKUP($A22,Transpose_Avg_me_adult!$A:$M,8,FALSE)</f>
        <v>-679.67556574837954</v>
      </c>
      <c r="L22" s="97">
        <f>$B22*VLOOKUP($A22,Transpose_Avg_me_adult!$A:$M,9,FALSE)</f>
        <v>-689.37842076517973</v>
      </c>
      <c r="M22" s="97">
        <f>$B22*VLOOKUP($A22,Transpose_Avg_me_adult!$A:$M,10,FALSE)</f>
        <v>-838.16550401272502</v>
      </c>
      <c r="N22" s="97">
        <f>$B22*VLOOKUP($A22,Transpose_Avg_me_adult!$A:$M,11,FALSE)</f>
        <v>-478.79780935883127</v>
      </c>
      <c r="O22" s="97">
        <f>$B22*VLOOKUP($A22,Transpose_Avg_me_adult!$A:$M,12,FALSE)</f>
        <v>-573.0927918108224</v>
      </c>
      <c r="P22" s="97">
        <f>$B22*VLOOKUP($A22,Transpose_Avg_me_adult!$A:$M,13,FALSE)</f>
        <v>-493.52967365810673</v>
      </c>
      <c r="Q22" s="97"/>
      <c r="R22" s="97"/>
      <c r="S22" s="97">
        <f>$B22*VLOOKUP($A22,Transpose_Avg_me_adult!$O:$AA,2,FALSE)</f>
        <v>-685.18996743350635</v>
      </c>
      <c r="T22" s="97">
        <f>$B22*VLOOKUP($A22,Transpose_Avg_me_adult!$O:$AA,3,FALSE)</f>
        <v>-711.406731872053</v>
      </c>
      <c r="U22" s="97">
        <f>$B22*VLOOKUP($A22,Transpose_Avg_me_adult!$O:$AA,4,FALSE)</f>
        <v>-583.77584745762715</v>
      </c>
      <c r="V22" s="97">
        <f>$B22*VLOOKUP($A22,Transpose_Avg_me_adult!$O:$AA,5,FALSE)</f>
        <v>-734.13758282294054</v>
      </c>
      <c r="W22" s="97">
        <f>$B22*VLOOKUP($A22,Transpose_Avg_me_adult!$O:$AA,6,FALSE)</f>
        <v>-653.53073122529645</v>
      </c>
      <c r="X22" s="97">
        <f>$B22*VLOOKUP($A22,Transpose_Avg_me_adult!$O:$AA,7,FALSE)</f>
        <v>-728.05666590185126</v>
      </c>
      <c r="Y22" s="97">
        <f>$B22*VLOOKUP($A22,Transpose_Avg_me_adult!$O:$AA,8,FALSE)</f>
        <v>-757.25087412587413</v>
      </c>
      <c r="Z22" s="97">
        <f>$B22*VLOOKUP($A22,Transpose_Avg_me_adult!$O:$AA,9,FALSE)</f>
        <v>-878.86027242148589</v>
      </c>
      <c r="AA22" s="97">
        <f>$B22*VLOOKUP($A22,Transpose_Avg_me_adult!$O:$AA,10,FALSE)</f>
        <v>-941.15822213500792</v>
      </c>
      <c r="AB22" s="97">
        <f>$B22*VLOOKUP($A22,Transpose_Avg_me_adult!$O:$AA,11,FALSE)</f>
        <v>-755.33948712577751</v>
      </c>
      <c r="AC22" s="97">
        <f>$B22*VLOOKUP($A22,Transpose_Avg_me_adult!$O:$AA,12,FALSE)</f>
        <v>-675.24554973571321</v>
      </c>
      <c r="AD22" s="97">
        <f>$B22*VLOOKUP($A22,Transpose_Avg_me_adult!$O:$AA,13,FALSE)</f>
        <v>-701.57189721159102</v>
      </c>
    </row>
    <row r="23" spans="1:30" x14ac:dyDescent="0.25">
      <c r="A23" s="167" t="s">
        <v>312</v>
      </c>
      <c r="B23" s="96">
        <v>-1599</v>
      </c>
      <c r="C23" s="94"/>
      <c r="D23" s="94"/>
      <c r="E23" s="97">
        <f>$B23*VLOOKUP($A23,Transpose_Avg_me_adult!$A:$M,2,FALSE)</f>
        <v>-269.02939688659347</v>
      </c>
      <c r="F23" s="97">
        <f>$B23*VLOOKUP($A23,Transpose_Avg_me_adult!$A:$M,3,FALSE)</f>
        <v>-179.57262747025686</v>
      </c>
      <c r="G23" s="97">
        <f>$B23*VLOOKUP($A23,Transpose_Avg_me_adult!$A:$M,4,FALSE)</f>
        <v>-265.61036494535239</v>
      </c>
      <c r="H23" s="97">
        <f>$B23*VLOOKUP($A23,Transpose_Avg_me_adult!$A:$M,5,FALSE)</f>
        <v>-260.95023434718479</v>
      </c>
      <c r="I23" s="97">
        <f>$B23*VLOOKUP($A23,Transpose_Avg_me_adult!$A:$M,6,FALSE)</f>
        <v>-175.66547259982062</v>
      </c>
      <c r="J23" s="97">
        <f>$B23*VLOOKUP($A23,Transpose_Avg_me_adult!$A:$M,7,FALSE)</f>
        <v>-271.70369788142676</v>
      </c>
      <c r="K23" s="97">
        <f>$B23*VLOOKUP($A23,Transpose_Avg_me_adult!$A:$M,8,FALSE)</f>
        <v>-319.76930731209819</v>
      </c>
      <c r="L23" s="97">
        <f>$B23*VLOOKUP($A23,Transpose_Avg_me_adult!$A:$M,9,FALSE)</f>
        <v>-241.25633743457703</v>
      </c>
      <c r="M23" s="97">
        <f>$B23*VLOOKUP($A23,Transpose_Avg_me_adult!$A:$M,10,FALSE)</f>
        <v>-193.57149916485736</v>
      </c>
      <c r="N23" s="97">
        <f>$B23*VLOOKUP($A23,Transpose_Avg_me_adult!$A:$M,11,FALSE)</f>
        <v>-329.32482914477185</v>
      </c>
      <c r="O23" s="97">
        <f>$B23*VLOOKUP($A23,Transpose_Avg_me_adult!$A:$M,12,FALSE)</f>
        <v>-268.2237244801214</v>
      </c>
      <c r="P23" s="97">
        <f>$B23*VLOOKUP($A23,Transpose_Avg_me_adult!$A:$M,13,FALSE)</f>
        <v>-324.6114153856372</v>
      </c>
      <c r="Q23" s="97"/>
      <c r="R23" s="97"/>
      <c r="S23" s="97">
        <f>$B23*VLOOKUP($A23,Transpose_Avg_me_adult!$O:$AA,2,FALSE)</f>
        <v>-212.12830427446571</v>
      </c>
      <c r="T23" s="97">
        <f>$B23*VLOOKUP($A23,Transpose_Avg_me_adult!$O:$AA,3,FALSE)</f>
        <v>-156.74535252325728</v>
      </c>
      <c r="U23" s="97">
        <f>$B23*VLOOKUP($A23,Transpose_Avg_me_adult!$O:$AA,4,FALSE)</f>
        <v>-162.32284133709982</v>
      </c>
      <c r="V23" s="97">
        <f>$B23*VLOOKUP($A23,Transpose_Avg_me_adult!$O:$AA,5,FALSE)</f>
        <v>-225.84717325507933</v>
      </c>
      <c r="W23" s="97">
        <f>$B23*VLOOKUP($A23,Transpose_Avg_me_adult!$O:$AA,6,FALSE)</f>
        <v>-125.54087011418534</v>
      </c>
      <c r="X23" s="97">
        <f>$B23*VLOOKUP($A23,Transpose_Avg_me_adult!$O:$AA,7,FALSE)</f>
        <v>-194.79639740700799</v>
      </c>
      <c r="Y23" s="97">
        <f>$B23*VLOOKUP($A23,Transpose_Avg_me_adult!$O:$AA,8,FALSE)</f>
        <v>-188.69318181818181</v>
      </c>
      <c r="Z23" s="97">
        <f>$B23*VLOOKUP($A23,Transpose_Avg_me_adult!$O:$AA,9,FALSE)</f>
        <v>-130.05575710965545</v>
      </c>
      <c r="AA23" s="97">
        <f>$B23*VLOOKUP($A23,Transpose_Avg_me_adult!$O:$AA,10,FALSE)</f>
        <v>-114.68982993197278</v>
      </c>
      <c r="AB23" s="97">
        <f>$B23*VLOOKUP($A23,Transpose_Avg_me_adult!$O:$AA,11,FALSE)</f>
        <v>-243.15688102220358</v>
      </c>
      <c r="AC23" s="97">
        <f>$B23*VLOOKUP($A23,Transpose_Avg_me_adult!$O:$AA,12,FALSE)</f>
        <v>-157.76658341206613</v>
      </c>
      <c r="AD23" s="97">
        <f>$B23*VLOOKUP($A23,Transpose_Avg_me_adult!$O:$AA,13,FALSE)</f>
        <v>-412.84550984144346</v>
      </c>
    </row>
    <row r="24" spans="1:30" x14ac:dyDescent="0.25">
      <c r="A24" s="167" t="s">
        <v>313</v>
      </c>
      <c r="B24" s="96">
        <v>-3205</v>
      </c>
      <c r="C24" s="94"/>
      <c r="D24" s="94"/>
      <c r="E24" s="97">
        <f>$B24*VLOOKUP($A24,Transpose_Avg_me_adult!$A:$M,2,FALSE)</f>
        <v>-299.16897305380866</v>
      </c>
      <c r="F24" s="97">
        <f>$B24*VLOOKUP($A24,Transpose_Avg_me_adult!$A:$M,3,FALSE)</f>
        <v>-111.39110741775833</v>
      </c>
      <c r="G24" s="97">
        <f>$B24*VLOOKUP($A24,Transpose_Avg_me_adult!$A:$M,4,FALSE)</f>
        <v>-173.79047841193258</v>
      </c>
      <c r="H24" s="97">
        <f>$B24*VLOOKUP($A24,Transpose_Avg_me_adult!$A:$M,5,FALSE)</f>
        <v>-104.66941851158444</v>
      </c>
      <c r="I24" s="97">
        <f>$B24*VLOOKUP($A24,Transpose_Avg_me_adult!$A:$M,6,FALSE)</f>
        <v>-165.88486055890581</v>
      </c>
      <c r="J24" s="97">
        <f>$B24*VLOOKUP($A24,Transpose_Avg_me_adult!$A:$M,7,FALSE)</f>
        <v>-140.63683063657913</v>
      </c>
      <c r="K24" s="97">
        <f>$B24*VLOOKUP($A24,Transpose_Avg_me_adult!$A:$M,8,FALSE)</f>
        <v>-112.09056478969573</v>
      </c>
      <c r="L24" s="97">
        <f>$B24*VLOOKUP($A24,Transpose_Avg_me_adult!$A:$M,9,FALSE)</f>
        <v>-101.14230642873571</v>
      </c>
      <c r="M24" s="97">
        <f>$B24*VLOOKUP($A24,Transpose_Avg_me_adult!$A:$M,10,FALSE)</f>
        <v>-117.84773822480626</v>
      </c>
      <c r="N24" s="97">
        <f>$B24*VLOOKUP($A24,Transpose_Avg_me_adult!$A:$M,11,FALSE)</f>
        <v>-135.3906528796343</v>
      </c>
      <c r="O24" s="97">
        <f>$B24*VLOOKUP($A24,Transpose_Avg_me_adult!$A:$M,12,FALSE)</f>
        <v>-175.23037852999497</v>
      </c>
      <c r="P24" s="97">
        <f>$B24*VLOOKUP($A24,Transpose_Avg_me_adult!$A:$M,13,FALSE)</f>
        <v>-136.56605617003243</v>
      </c>
      <c r="Q24" s="97"/>
      <c r="R24" s="97"/>
      <c r="S24" s="97">
        <f>$B24*VLOOKUP($A24,Transpose_Avg_me_adult!$O:$AA,2,FALSE)</f>
        <v>-278.53525365780894</v>
      </c>
      <c r="T24" s="97">
        <f>$B24*VLOOKUP($A24,Transpose_Avg_me_adult!$O:$AA,3,FALSE)</f>
        <v>-97.75923919969415</v>
      </c>
      <c r="U24" s="97">
        <f>$B24*VLOOKUP($A24,Transpose_Avg_me_adult!$O:$AA,4,FALSE)</f>
        <v>-291.95578311362209</v>
      </c>
      <c r="V24" s="97">
        <f>$B24*VLOOKUP($A24,Transpose_Avg_me_adult!$O:$AA,5,FALSE)</f>
        <v>-95.733682439087119</v>
      </c>
      <c r="W24" s="97">
        <f>$B24*VLOOKUP($A24,Transpose_Avg_me_adult!$O:$AA,6,FALSE)</f>
        <v>-291.34662842190022</v>
      </c>
      <c r="X24" s="97">
        <f>$B24*VLOOKUP($A24,Transpose_Avg_me_adult!$O:$AA,7,FALSE)</f>
        <v>-141.31957723139038</v>
      </c>
      <c r="Y24" s="97">
        <f>$B24*VLOOKUP($A24,Transpose_Avg_me_adult!$O:$AA,8,FALSE)</f>
        <v>-72.840909090909093</v>
      </c>
      <c r="Z24" s="97">
        <f>$B24*VLOOKUP($A24,Transpose_Avg_me_adult!$O:$AA,9,FALSE)</f>
        <v>-66.513973963155038</v>
      </c>
      <c r="AA24" s="97">
        <f>$B24*VLOOKUP($A24,Transpose_Avg_me_adult!$O:$AA,10,FALSE)</f>
        <v>-131.19787414965987</v>
      </c>
      <c r="AB24" s="97">
        <f>$B24*VLOOKUP($A24,Transpose_Avg_me_adult!$O:$AA,11,FALSE)</f>
        <v>-110.3742467210209</v>
      </c>
      <c r="AC24" s="97">
        <f>$B24*VLOOKUP($A24,Transpose_Avg_me_adult!$O:$AA,12,FALSE)</f>
        <v>-154.44925330642232</v>
      </c>
      <c r="AD24" s="97">
        <f>$B24*VLOOKUP($A24,Transpose_Avg_me_adult!$O:$AA,13,FALSE)</f>
        <v>-161.4814941376587</v>
      </c>
    </row>
    <row r="25" spans="1:30" x14ac:dyDescent="0.25">
      <c r="A25" s="167" t="s">
        <v>314</v>
      </c>
      <c r="B25" s="96">
        <v>-2453</v>
      </c>
      <c r="C25" s="94"/>
      <c r="D25" s="94"/>
      <c r="E25" s="97">
        <f>$B25*VLOOKUP($A25,Transpose_Avg_me_adult!$A:$M,2,FALSE)</f>
        <v>-213.92658743361889</v>
      </c>
      <c r="F25" s="97">
        <f>$B25*VLOOKUP($A25,Transpose_Avg_me_adult!$A:$M,3,FALSE)</f>
        <v>-157.09490668898252</v>
      </c>
      <c r="G25" s="97">
        <f>$B25*VLOOKUP($A25,Transpose_Avg_me_adult!$A:$M,4,FALSE)</f>
        <v>-288.18104159443214</v>
      </c>
      <c r="H25" s="97">
        <f>$B25*VLOOKUP($A25,Transpose_Avg_me_adult!$A:$M,5,FALSE)</f>
        <v>-173.18965680351133</v>
      </c>
      <c r="I25" s="97">
        <f>$B25*VLOOKUP($A25,Transpose_Avg_me_adult!$A:$M,6,FALSE)</f>
        <v>-200.95056821379384</v>
      </c>
      <c r="J25" s="97">
        <f>$B25*VLOOKUP($A25,Transpose_Avg_me_adult!$A:$M,7,FALSE)</f>
        <v>-175.72406534012592</v>
      </c>
      <c r="K25" s="97">
        <f>$B25*VLOOKUP($A25,Transpose_Avg_me_adult!$A:$M,8,FALSE)</f>
        <v>-130.68705942276137</v>
      </c>
      <c r="L25" s="97">
        <f>$B25*VLOOKUP($A25,Transpose_Avg_me_adult!$A:$M,9,FALSE)</f>
        <v>-138.80860718873518</v>
      </c>
      <c r="M25" s="97">
        <f>$B25*VLOOKUP($A25,Transpose_Avg_me_adult!$A:$M,10,FALSE)</f>
        <v>-137.06893968577648</v>
      </c>
      <c r="N25" s="97">
        <f>$B25*VLOOKUP($A25,Transpose_Avg_me_adult!$A:$M,11,FALSE)</f>
        <v>-245.15685719990222</v>
      </c>
      <c r="O25" s="97">
        <f>$B25*VLOOKUP($A25,Transpose_Avg_me_adult!$A:$M,12,FALSE)</f>
        <v>-203.63487205535742</v>
      </c>
      <c r="P25" s="97">
        <f>$B25*VLOOKUP($A25,Transpose_Avg_me_adult!$A:$M,13,FALSE)</f>
        <v>-188.18270529369241</v>
      </c>
      <c r="Q25" s="97"/>
      <c r="R25" s="97"/>
      <c r="S25" s="97">
        <f>$B25*VLOOKUP($A25,Transpose_Avg_me_adult!$O:$AA,2,FALSE)</f>
        <v>-133.18347756933608</v>
      </c>
      <c r="T25" s="97">
        <f>$B25*VLOOKUP($A25,Transpose_Avg_me_adult!$O:$AA,3,FALSE)</f>
        <v>-156.2236204919077</v>
      </c>
      <c r="U25" s="97">
        <f>$B25*VLOOKUP($A25,Transpose_Avg_me_adult!$O:$AA,4,FALSE)</f>
        <v>-274.09734227871945</v>
      </c>
      <c r="V25" s="97">
        <f>$B25*VLOOKUP($A25,Transpose_Avg_me_adult!$O:$AA,5,FALSE)</f>
        <v>-261.00659454317764</v>
      </c>
      <c r="W25" s="97">
        <f>$B25*VLOOKUP($A25,Transpose_Avg_me_adult!$O:$AA,6,FALSE)</f>
        <v>-216.25793075684379</v>
      </c>
      <c r="X25" s="97">
        <f>$B25*VLOOKUP($A25,Transpose_Avg_me_adult!$O:$AA,7,FALSE)</f>
        <v>-139.3967662338126</v>
      </c>
      <c r="Y25" s="97">
        <f>$B25*VLOOKUP($A25,Transpose_Avg_me_adult!$O:$AA,8,FALSE)</f>
        <v>-253.01923076923077</v>
      </c>
      <c r="Z25" s="97">
        <f>$B25*VLOOKUP($A25,Transpose_Avg_me_adult!$O:$AA,9,FALSE)</f>
        <v>-86.841964223907453</v>
      </c>
      <c r="AA25" s="97">
        <f>$B25*VLOOKUP($A25,Transpose_Avg_me_adult!$O:$AA,10,FALSE)</f>
        <v>-131.74659515088086</v>
      </c>
      <c r="AB25" s="97">
        <f>$B25*VLOOKUP($A25,Transpose_Avg_me_adult!$O:$AA,11,FALSE)</f>
        <v>-141.56270825948246</v>
      </c>
      <c r="AC25" s="97">
        <f>$B25*VLOOKUP($A25,Transpose_Avg_me_adult!$O:$AA,12,FALSE)</f>
        <v>-195.97847208036134</v>
      </c>
      <c r="AD25" s="97">
        <f>$B25*VLOOKUP($A25,Transpose_Avg_me_adult!$O:$AA,13,FALSE)</f>
        <v>-153.03308957535992</v>
      </c>
    </row>
    <row r="26" spans="1:30" x14ac:dyDescent="0.25">
      <c r="A26" s="167" t="s">
        <v>315</v>
      </c>
      <c r="B26" s="96">
        <v>-9937</v>
      </c>
      <c r="C26" s="94"/>
      <c r="D26" s="94"/>
      <c r="E26" s="97">
        <f>$B26*VLOOKUP($A26,Transpose_Avg_me_adult!$A:$M,2,FALSE)</f>
        <v>-1097.6829017438868</v>
      </c>
      <c r="F26" s="97">
        <f>$B26*VLOOKUP($A26,Transpose_Avg_me_adult!$A:$M,3,FALSE)</f>
        <v>-706.87980942045806</v>
      </c>
      <c r="G26" s="97">
        <f>$B26*VLOOKUP($A26,Transpose_Avg_me_adult!$A:$M,4,FALSE)</f>
        <v>-1383.9838237459071</v>
      </c>
      <c r="H26" s="97">
        <f>$B26*VLOOKUP($A26,Transpose_Avg_me_adult!$A:$M,5,FALSE)</f>
        <v>-680.8108105939873</v>
      </c>
      <c r="I26" s="97">
        <f>$B26*VLOOKUP($A26,Transpose_Avg_me_adult!$A:$M,6,FALSE)</f>
        <v>-1005.3352477209525</v>
      </c>
      <c r="J26" s="97">
        <f>$B26*VLOOKUP($A26,Transpose_Avg_me_adult!$A:$M,7,FALSE)</f>
        <v>-605.107028446811</v>
      </c>
      <c r="K26" s="97">
        <f>$B26*VLOOKUP($A26,Transpose_Avg_me_adult!$A:$M,8,FALSE)</f>
        <v>-290.13671088453498</v>
      </c>
      <c r="L26" s="97">
        <f>$B26*VLOOKUP($A26,Transpose_Avg_me_adult!$A:$M,9,FALSE)</f>
        <v>-612.26322777668645</v>
      </c>
      <c r="M26" s="97">
        <f>$B26*VLOOKUP($A26,Transpose_Avg_me_adult!$A:$M,10,FALSE)</f>
        <v>-329.36994755652847</v>
      </c>
      <c r="N26" s="97">
        <f>$B26*VLOOKUP($A26,Transpose_Avg_me_adult!$A:$M,11,FALSE)</f>
        <v>-1355.4106423260682</v>
      </c>
      <c r="O26" s="97">
        <f>$B26*VLOOKUP($A26,Transpose_Avg_me_adult!$A:$M,12,FALSE)</f>
        <v>-822.9148190494127</v>
      </c>
      <c r="P26" s="97">
        <f>$B26*VLOOKUP($A26,Transpose_Avg_me_adult!$A:$M,13,FALSE)</f>
        <v>-1633.0733875206404</v>
      </c>
      <c r="Q26" s="97"/>
      <c r="R26" s="97"/>
      <c r="S26" s="97">
        <f>$B26*VLOOKUP($A26,Transpose_Avg_me_adult!$O:$AA,2,FALSE)</f>
        <v>-807.3654749809499</v>
      </c>
      <c r="T26" s="97">
        <f>$B26*VLOOKUP($A26,Transpose_Avg_me_adult!$O:$AA,3,FALSE)</f>
        <v>-510.7481234866828</v>
      </c>
      <c r="U26" s="97">
        <f>$B26*VLOOKUP($A26,Transpose_Avg_me_adult!$O:$AA,4,FALSE)</f>
        <v>-1435.0013590709352</v>
      </c>
      <c r="V26" s="97">
        <f>$B26*VLOOKUP($A26,Transpose_Avg_me_adult!$O:$AA,5,FALSE)</f>
        <v>-503.29469268249375</v>
      </c>
      <c r="W26" s="97">
        <f>$B26*VLOOKUP($A26,Transpose_Avg_me_adult!$O:$AA,6,FALSE)</f>
        <v>-1069.4058003952571</v>
      </c>
      <c r="X26" s="97">
        <f>$B26*VLOOKUP($A26,Transpose_Avg_me_adult!$O:$AA,7,FALSE)</f>
        <v>-731.0410873073123</v>
      </c>
      <c r="Y26" s="97">
        <f>$B26*VLOOKUP($A26,Transpose_Avg_me_adult!$O:$AA,8,FALSE)</f>
        <v>-451.68181818181819</v>
      </c>
      <c r="Z26" s="97">
        <f>$B26*VLOOKUP($A26,Transpose_Avg_me_adult!$O:$AA,9,FALSE)</f>
        <v>-272.48289501673275</v>
      </c>
      <c r="AA26" s="97">
        <f>$B26*VLOOKUP($A26,Transpose_Avg_me_adult!$O:$AA,10,FALSE)</f>
        <v>-169.39092403628118</v>
      </c>
      <c r="AB26" s="97">
        <f>$B26*VLOOKUP($A26,Transpose_Avg_me_adult!$O:$AA,11,FALSE)</f>
        <v>-728.23352480852475</v>
      </c>
      <c r="AC26" s="97">
        <f>$B26*VLOOKUP($A26,Transpose_Avg_me_adult!$O:$AA,12,FALSE)</f>
        <v>-533.7387245164673</v>
      </c>
      <c r="AD26" s="97">
        <f>$B26*VLOOKUP($A26,Transpose_Avg_me_adult!$O:$AA,13,FALSE)</f>
        <v>-321.64253766478345</v>
      </c>
    </row>
    <row r="27" spans="1:30" x14ac:dyDescent="0.25">
      <c r="A27" s="167" t="s">
        <v>316</v>
      </c>
      <c r="B27" s="96">
        <v>-1413</v>
      </c>
      <c r="C27" s="94"/>
      <c r="D27" s="94"/>
      <c r="E27" s="97">
        <f>$B27*VLOOKUP($A27,Transpose_Avg_me_adult!$A:$M,2,FALSE)</f>
        <v>-49.438528621735003</v>
      </c>
      <c r="F27" s="97">
        <f>$B27*VLOOKUP($A27,Transpose_Avg_me_adult!$A:$M,3,FALSE)</f>
        <v>-19.735403161047611</v>
      </c>
      <c r="G27" s="97">
        <f>$B27*VLOOKUP($A27,Transpose_Avg_me_adult!$A:$M,4,FALSE)</f>
        <v>-56.97900956607954</v>
      </c>
      <c r="H27" s="97">
        <f>$B27*VLOOKUP($A27,Transpose_Avg_me_adult!$A:$M,5,FALSE)</f>
        <v>-19.433358522159846</v>
      </c>
      <c r="I27" s="97">
        <f>$B27*VLOOKUP($A27,Transpose_Avg_me_adult!$A:$M,6,FALSE)</f>
        <v>-59.359233689153847</v>
      </c>
      <c r="J27" s="97">
        <f>$B27*VLOOKUP($A27,Transpose_Avg_me_adult!$A:$M,7,FALSE)</f>
        <v>-30.245754903949127</v>
      </c>
      <c r="K27" s="97">
        <f>$B27*VLOOKUP($A27,Transpose_Avg_me_adult!$A:$M,8,FALSE)</f>
        <v>0</v>
      </c>
      <c r="L27" s="97">
        <f>$B27*VLOOKUP($A27,Transpose_Avg_me_adult!$A:$M,9,FALSE)</f>
        <v>-24.220735447928931</v>
      </c>
      <c r="M27" s="97">
        <f>$B27*VLOOKUP($A27,Transpose_Avg_me_adult!$A:$M,10,FALSE)</f>
        <v>-13.630235198721554</v>
      </c>
      <c r="N27" s="97">
        <f>$B27*VLOOKUP($A27,Transpose_Avg_me_adult!$A:$M,11,FALSE)</f>
        <v>-57.18176377279223</v>
      </c>
      <c r="O27" s="97">
        <f>$B27*VLOOKUP($A27,Transpose_Avg_me_adult!$A:$M,12,FALSE)</f>
        <v>-25.512569689144996</v>
      </c>
      <c r="P27" s="97">
        <f>$B27*VLOOKUP($A27,Transpose_Avg_me_adult!$A:$M,13,FALSE)</f>
        <v>-81.799582281791729</v>
      </c>
      <c r="Q27" s="97"/>
      <c r="R27" s="97"/>
      <c r="S27" s="97">
        <f>$B27*VLOOKUP($A27,Transpose_Avg_me_adult!$O:$AA,2,FALSE)</f>
        <v>-23.154210058420116</v>
      </c>
      <c r="T27" s="97">
        <f>$B27*VLOOKUP($A27,Transpose_Avg_me_adult!$O:$AA,3,FALSE)</f>
        <v>-35.657001879699244</v>
      </c>
      <c r="U27" s="97">
        <f>$B27*VLOOKUP($A27,Transpose_Avg_me_adult!$O:$AA,4,FALSE)</f>
        <v>-15.880727401129944</v>
      </c>
      <c r="V27" s="97">
        <f>$B27*VLOOKUP($A27,Transpose_Avg_me_adult!$O:$AA,5,FALSE)</f>
        <v>-19.373929246857269</v>
      </c>
      <c r="W27" s="97">
        <f>$B27*VLOOKUP($A27,Transpose_Avg_me_adult!$O:$AA,6,FALSE)</f>
        <v>-64.110401844532291</v>
      </c>
      <c r="X27" s="97">
        <f>$B27*VLOOKUP($A27,Transpose_Avg_me_adult!$O:$AA,7,FALSE)</f>
        <v>-29.287456706516995</v>
      </c>
      <c r="Y27" s="97">
        <f>$B27*VLOOKUP($A27,Transpose_Avg_me_adult!$O:$AA,8,FALSE)</f>
        <v>0</v>
      </c>
      <c r="Z27" s="97">
        <f>$B27*VLOOKUP($A27,Transpose_Avg_me_adult!$O:$AA,9,FALSE)</f>
        <v>-14.443978127612148</v>
      </c>
      <c r="AA27" s="97">
        <f>$B27*VLOOKUP($A27,Transpose_Avg_me_adult!$O:$AA,10,FALSE)</f>
        <v>-7.2091836734693873</v>
      </c>
      <c r="AB27" s="97">
        <f>$B27*VLOOKUP($A27,Transpose_Avg_me_adult!$O:$AA,11,FALSE)</f>
        <v>-20.185714285714287</v>
      </c>
      <c r="AC27" s="97">
        <f>$B27*VLOOKUP($A27,Transpose_Avg_me_adult!$O:$AA,12,FALSE)</f>
        <v>-28.387358041596446</v>
      </c>
      <c r="AD27" s="97">
        <f>$B27*VLOOKUP($A27,Transpose_Avg_me_adult!$O:$AA,13,FALSE)</f>
        <v>-21.20766129032258</v>
      </c>
    </row>
    <row r="28" spans="1:30" x14ac:dyDescent="0.25">
      <c r="A28" s="167" t="s">
        <v>323</v>
      </c>
      <c r="B28" s="96">
        <v>27835</v>
      </c>
      <c r="C28" s="94"/>
      <c r="D28" s="94"/>
      <c r="E28" s="97">
        <f>$B28*VLOOKUP($A28,Transpose_Avg_me_adult!$A:$M,2,FALSE)</f>
        <v>66.559837478570628</v>
      </c>
      <c r="F28" s="97">
        <f>$B28*VLOOKUP($A28,Transpose_Avg_me_adult!$A:$M,3,FALSE)</f>
        <v>82.896537056717662</v>
      </c>
      <c r="G28" s="97">
        <f>$B28*VLOOKUP($A28,Transpose_Avg_me_adult!$A:$M,4,FALSE)</f>
        <v>12.251320422535212</v>
      </c>
      <c r="H28" s="97">
        <f>$B28*VLOOKUP($A28,Transpose_Avg_me_adult!$A:$M,5,FALSE)</f>
        <v>99.21665846935926</v>
      </c>
      <c r="I28" s="97">
        <f>$B28*VLOOKUP($A28,Transpose_Avg_me_adult!$A:$M,6,FALSE)</f>
        <v>0</v>
      </c>
      <c r="J28" s="97">
        <f>$B28*VLOOKUP($A28,Transpose_Avg_me_adult!$A:$M,7,FALSE)</f>
        <v>32.062787971869696</v>
      </c>
      <c r="K28" s="97">
        <f>$B28*VLOOKUP($A28,Transpose_Avg_me_adult!$A:$M,8,FALSE)</f>
        <v>99.491932189542482</v>
      </c>
      <c r="L28" s="97">
        <f>$B28*VLOOKUP($A28,Transpose_Avg_me_adult!$A:$M,9,FALSE)</f>
        <v>30.909542059748428</v>
      </c>
      <c r="M28" s="97">
        <f>$B28*VLOOKUP($A28,Transpose_Avg_me_adult!$A:$M,10,FALSE)</f>
        <v>0</v>
      </c>
      <c r="N28" s="97">
        <f>$B28*VLOOKUP($A28,Transpose_Avg_me_adult!$A:$M,11,FALSE)</f>
        <v>58.760721409574465</v>
      </c>
      <c r="O28" s="97">
        <f>$B28*VLOOKUP($A28,Transpose_Avg_me_adult!$A:$M,12,FALSE)</f>
        <v>63.674236515201791</v>
      </c>
      <c r="P28" s="97">
        <f>$B28*VLOOKUP($A28,Transpose_Avg_me_adult!$A:$M,13,FALSE)</f>
        <v>57.011035705551485</v>
      </c>
      <c r="Q28" s="97"/>
      <c r="R28" s="97"/>
      <c r="S28" s="97">
        <f>$B28*VLOOKUP($A28,Transpose_Avg_me_adult!$O:$AA,2,FALSE)</f>
        <v>171.48509536106374</v>
      </c>
      <c r="T28" s="97">
        <f>$B28*VLOOKUP($A28,Transpose_Avg_me_adult!$O:$AA,3,FALSE)</f>
        <v>0</v>
      </c>
      <c r="U28" s="97">
        <f>$B28*VLOOKUP($A28,Transpose_Avg_me_adult!$O:$AA,4,FALSE)</f>
        <v>0</v>
      </c>
      <c r="V28" s="97">
        <f>$B28*VLOOKUP($A28,Transpose_Avg_me_adult!$O:$AA,5,FALSE)</f>
        <v>142.02994536645707</v>
      </c>
      <c r="W28" s="97">
        <f>$B28*VLOOKUP($A28,Transpose_Avg_me_adult!$O:$AA,6,FALSE)</f>
        <v>100.85144927536231</v>
      </c>
      <c r="X28" s="97">
        <f>$B28*VLOOKUP($A28,Transpose_Avg_me_adult!$O:$AA,7,FALSE)</f>
        <v>0</v>
      </c>
      <c r="Y28" s="97">
        <f>$B28*VLOOKUP($A28,Transpose_Avg_me_adult!$O:$AA,8,FALSE)</f>
        <v>0</v>
      </c>
      <c r="Z28" s="97">
        <f>$B28*VLOOKUP($A28,Transpose_Avg_me_adult!$O:$AA,9,FALSE)</f>
        <v>0</v>
      </c>
      <c r="AA28" s="97">
        <f>$B28*VLOOKUP($A28,Transpose_Avg_me_adult!$O:$AA,10,FALSE)</f>
        <v>0</v>
      </c>
      <c r="AB28" s="97">
        <f>$B28*VLOOKUP($A28,Transpose_Avg_me_adult!$O:$AA,11,FALSE)</f>
        <v>316.30681818181819</v>
      </c>
      <c r="AC28" s="97">
        <f>$B28*VLOOKUP($A28,Transpose_Avg_me_adult!$O:$AA,12,FALSE)</f>
        <v>116.58134302526824</v>
      </c>
      <c r="AD28" s="97">
        <f>$B28*VLOOKUP($A28,Transpose_Avg_me_adult!$O:$AA,13,FALSE)</f>
        <v>117.94491525423729</v>
      </c>
    </row>
    <row r="29" spans="1:30" x14ac:dyDescent="0.25">
      <c r="A29" s="167" t="s">
        <v>324</v>
      </c>
      <c r="B29" s="96">
        <v>6071</v>
      </c>
      <c r="C29" s="94"/>
      <c r="D29" s="94"/>
      <c r="E29" s="97">
        <f>$B29*VLOOKUP($A29,Transpose_Avg_me_adult!$A:$M,2,FALSE)</f>
        <v>164.83814751325463</v>
      </c>
      <c r="F29" s="97">
        <f>$B29*VLOOKUP($A29,Transpose_Avg_me_adult!$A:$M,3,FALSE)</f>
        <v>105.78131069438004</v>
      </c>
      <c r="G29" s="97">
        <f>$B29*VLOOKUP($A29,Transpose_Avg_me_adult!$A:$M,4,FALSE)</f>
        <v>79.538414422138004</v>
      </c>
      <c r="H29" s="97">
        <f>$B29*VLOOKUP($A29,Transpose_Avg_me_adult!$A:$M,5,FALSE)</f>
        <v>101.77394950642399</v>
      </c>
      <c r="I29" s="97">
        <f>$B29*VLOOKUP($A29,Transpose_Avg_me_adult!$A:$M,6,FALSE)</f>
        <v>94.16525355743579</v>
      </c>
      <c r="J29" s="97">
        <f>$B29*VLOOKUP($A29,Transpose_Avg_me_adult!$A:$M,7,FALSE)</f>
        <v>166.3501463918318</v>
      </c>
      <c r="K29" s="97">
        <f>$B29*VLOOKUP($A29,Transpose_Avg_me_adult!$A:$M,8,FALSE)</f>
        <v>62.260758955446207</v>
      </c>
      <c r="L29" s="97">
        <f>$B29*VLOOKUP($A29,Transpose_Avg_me_adult!$A:$M,9,FALSE)</f>
        <v>60.07398098278874</v>
      </c>
      <c r="M29" s="97">
        <f>$B29*VLOOKUP($A29,Transpose_Avg_me_adult!$A:$M,10,FALSE)</f>
        <v>102.73779404156001</v>
      </c>
      <c r="N29" s="97">
        <f>$B29*VLOOKUP($A29,Transpose_Avg_me_adult!$A:$M,11,FALSE)</f>
        <v>132.54497027200213</v>
      </c>
      <c r="O29" s="97">
        <f>$B29*VLOOKUP($A29,Transpose_Avg_me_adult!$A:$M,12,FALSE)</f>
        <v>55.828726087402103</v>
      </c>
      <c r="P29" s="97">
        <f>$B29*VLOOKUP($A29,Transpose_Avg_me_adult!$A:$M,13,FALSE)</f>
        <v>143.88255222782496</v>
      </c>
      <c r="Q29" s="97"/>
      <c r="R29" s="97"/>
      <c r="S29" s="97">
        <f>$B29*VLOOKUP($A29,Transpose_Avg_me_adult!$O:$AA,2,FALSE)</f>
        <v>227.71512507509141</v>
      </c>
      <c r="T29" s="97">
        <f>$B29*VLOOKUP($A29,Transpose_Avg_me_adult!$O:$AA,3,FALSE)</f>
        <v>191.78832117369694</v>
      </c>
      <c r="U29" s="97">
        <f>$B29*VLOOKUP($A29,Transpose_Avg_me_adult!$O:$AA,4,FALSE)</f>
        <v>293.3125714061519</v>
      </c>
      <c r="V29" s="97">
        <f>$B29*VLOOKUP($A29,Transpose_Avg_me_adult!$O:$AA,5,FALSE)</f>
        <v>222.04083595036136</v>
      </c>
      <c r="W29" s="97">
        <f>$B29*VLOOKUP($A29,Transpose_Avg_me_adult!$O:$AA,6,FALSE)</f>
        <v>98.723738471673258</v>
      </c>
      <c r="X29" s="97">
        <f>$B29*VLOOKUP($A29,Transpose_Avg_me_adult!$O:$AA,7,FALSE)</f>
        <v>260.59570395241633</v>
      </c>
      <c r="Y29" s="97">
        <f>$B29*VLOOKUP($A29,Transpose_Avg_me_adult!$O:$AA,8,FALSE)</f>
        <v>185.73863636363637</v>
      </c>
      <c r="Z29" s="97">
        <f>$B29*VLOOKUP($A29,Transpose_Avg_me_adult!$O:$AA,9,FALSE)</f>
        <v>30.765202702702705</v>
      </c>
      <c r="AA29" s="97">
        <f>$B29*VLOOKUP($A29,Transpose_Avg_me_adult!$O:$AA,10,FALSE)</f>
        <v>61.329489795918363</v>
      </c>
      <c r="AB29" s="97">
        <f>$B29*VLOOKUP($A29,Transpose_Avg_me_adult!$O:$AA,11,FALSE)</f>
        <v>590.70185030023742</v>
      </c>
      <c r="AC29" s="97">
        <f>$B29*VLOOKUP($A29,Transpose_Avg_me_adult!$O:$AA,12,FALSE)</f>
        <v>118.05185137307141</v>
      </c>
      <c r="AD29" s="97">
        <f>$B29*VLOOKUP($A29,Transpose_Avg_me_adult!$O:$AA,13,FALSE)</f>
        <v>126.13340623291417</v>
      </c>
    </row>
    <row r="30" spans="1:30" x14ac:dyDescent="0.25">
      <c r="A30" s="167" t="s">
        <v>325</v>
      </c>
      <c r="B30" s="96">
        <v>2837</v>
      </c>
      <c r="C30" s="94"/>
      <c r="D30" s="94"/>
      <c r="E30" s="97">
        <f>$B30*VLOOKUP($A30,Transpose_Avg_me_adult!$A:$M,2,FALSE)</f>
        <v>3.8483864123131126</v>
      </c>
      <c r="F30" s="97">
        <f>$B30*VLOOKUP($A30,Transpose_Avg_me_adult!$A:$M,3,FALSE)</f>
        <v>1.6119318181818181</v>
      </c>
      <c r="G30" s="97">
        <f>$B30*VLOOKUP($A30,Transpose_Avg_me_adult!$A:$M,4,FALSE)</f>
        <v>3.9046012184216412</v>
      </c>
      <c r="H30" s="97">
        <f>$B30*VLOOKUP($A30,Transpose_Avg_me_adult!$A:$M,5,FALSE)</f>
        <v>11.248622841200348</v>
      </c>
      <c r="I30" s="97">
        <f>$B30*VLOOKUP($A30,Transpose_Avg_me_adult!$A:$M,6,FALSE)</f>
        <v>0.94315159574468088</v>
      </c>
      <c r="J30" s="97">
        <f>$B30*VLOOKUP($A30,Transpose_Avg_me_adult!$A:$M,7,FALSE)</f>
        <v>81.314367313284777</v>
      </c>
      <c r="K30" s="97">
        <f>$B30*VLOOKUP($A30,Transpose_Avg_me_adult!$A:$M,8,FALSE)</f>
        <v>7.7948973429951698</v>
      </c>
      <c r="L30" s="97">
        <f>$B30*VLOOKUP($A30,Transpose_Avg_me_adult!$A:$M,9,FALSE)</f>
        <v>0</v>
      </c>
      <c r="M30" s="97">
        <f>$B30*VLOOKUP($A30,Transpose_Avg_me_adult!$A:$M,10,FALSE)</f>
        <v>0</v>
      </c>
      <c r="N30" s="97">
        <f>$B30*VLOOKUP($A30,Transpose_Avg_me_adult!$A:$M,11,FALSE)</f>
        <v>6.9389010258358654</v>
      </c>
      <c r="O30" s="97">
        <f>$B30*VLOOKUP($A30,Transpose_Avg_me_adult!$A:$M,12,FALSE)</f>
        <v>22.91945607520902</v>
      </c>
      <c r="P30" s="97">
        <f>$B30*VLOOKUP($A30,Transpose_Avg_me_adult!$A:$M,13,FALSE)</f>
        <v>12.175934503233055</v>
      </c>
      <c r="Q30" s="97"/>
      <c r="R30" s="97"/>
      <c r="S30" s="97">
        <f>$B30*VLOOKUP($A30,Transpose_Avg_me_adult!$O:$AA,2,FALSE)</f>
        <v>14.163210445468509</v>
      </c>
      <c r="T30" s="97">
        <f>$B30*VLOOKUP($A30,Transpose_Avg_me_adult!$O:$AA,3,FALSE)</f>
        <v>0</v>
      </c>
      <c r="U30" s="97">
        <f>$B30*VLOOKUP($A30,Transpose_Avg_me_adult!$O:$AA,4,FALSE)</f>
        <v>15.46725988700565</v>
      </c>
      <c r="V30" s="97">
        <f>$B30*VLOOKUP($A30,Transpose_Avg_me_adult!$O:$AA,5,FALSE)</f>
        <v>13.529157961667728</v>
      </c>
      <c r="W30" s="97">
        <f>$B30*VLOOKUP($A30,Transpose_Avg_me_adult!$O:$AA,6,FALSE)</f>
        <v>0</v>
      </c>
      <c r="X30" s="97">
        <f>$B30*VLOOKUP($A30,Transpose_Avg_me_adult!$O:$AA,7,FALSE)</f>
        <v>188.18722909209822</v>
      </c>
      <c r="Y30" s="97">
        <f>$B30*VLOOKUP($A30,Transpose_Avg_me_adult!$O:$AA,8,FALSE)</f>
        <v>0</v>
      </c>
      <c r="Z30" s="97">
        <f>$B30*VLOOKUP($A30,Transpose_Avg_me_adult!$O:$AA,9,FALSE)</f>
        <v>7.3118556701030926</v>
      </c>
      <c r="AA30" s="97">
        <f>$B30*VLOOKUP($A30,Transpose_Avg_me_adult!$O:$AA,10,FALSE)</f>
        <v>0</v>
      </c>
      <c r="AB30" s="97">
        <f>$B30*VLOOKUP($A30,Transpose_Avg_me_adult!$O:$AA,11,FALSE)</f>
        <v>0</v>
      </c>
      <c r="AC30" s="97">
        <f>$B30*VLOOKUP($A30,Transpose_Avg_me_adult!$O:$AA,12,FALSE)</f>
        <v>24.32423763966203</v>
      </c>
      <c r="AD30" s="97">
        <f>$B30*VLOOKUP($A30,Transpose_Avg_me_adult!$O:$AA,13,FALSE)</f>
        <v>0</v>
      </c>
    </row>
    <row r="31" spans="1:30" x14ac:dyDescent="0.25">
      <c r="A31" s="167" t="s">
        <v>322</v>
      </c>
      <c r="B31" s="96">
        <v>1023</v>
      </c>
      <c r="C31" s="94"/>
      <c r="D31" s="94"/>
      <c r="E31" s="97">
        <f>$B31*VLOOKUP($A31,Transpose_Avg_me_adult!$A:$M,2,FALSE)</f>
        <v>471.41903791820579</v>
      </c>
      <c r="F31" s="97">
        <f>$B31*VLOOKUP($A31,Transpose_Avg_me_adult!$A:$M,3,FALSE)</f>
        <v>518.08494290499641</v>
      </c>
      <c r="G31" s="97">
        <f>$B31*VLOOKUP($A31,Transpose_Avg_me_adult!$A:$M,4,FALSE)</f>
        <v>208.02221921745829</v>
      </c>
      <c r="H31" s="97">
        <f>$B31*VLOOKUP($A31,Transpose_Avg_me_adult!$A:$M,5,FALSE)</f>
        <v>466.54832892186539</v>
      </c>
      <c r="I31" s="97">
        <f>$B31*VLOOKUP($A31,Transpose_Avg_me_adult!$A:$M,6,FALSE)</f>
        <v>376.2057019246617</v>
      </c>
      <c r="J31" s="97">
        <f>$B31*VLOOKUP($A31,Transpose_Avg_me_adult!$A:$M,7,FALSE)</f>
        <v>399.37008999996294</v>
      </c>
      <c r="K31" s="97">
        <f>$B31*VLOOKUP($A31,Transpose_Avg_me_adult!$A:$M,8,FALSE)</f>
        <v>710.50392682230768</v>
      </c>
      <c r="L31" s="97">
        <f>$B31*VLOOKUP($A31,Transpose_Avg_me_adult!$A:$M,9,FALSE)</f>
        <v>377.5111466088552</v>
      </c>
      <c r="M31" s="97">
        <f>$B31*VLOOKUP($A31,Transpose_Avg_me_adult!$A:$M,10,FALSE)</f>
        <v>449.88496466526885</v>
      </c>
      <c r="N31" s="97">
        <f>$B31*VLOOKUP($A31,Transpose_Avg_me_adult!$A:$M,11,FALSE)</f>
        <v>279.39391066974599</v>
      </c>
      <c r="O31" s="97">
        <f>$B31*VLOOKUP($A31,Transpose_Avg_me_adult!$A:$M,12,FALSE)</f>
        <v>482.78566946810543</v>
      </c>
      <c r="P31" s="97">
        <f>$B31*VLOOKUP($A31,Transpose_Avg_me_adult!$A:$M,13,FALSE)</f>
        <v>484.30692084025384</v>
      </c>
      <c r="Q31" s="97"/>
      <c r="R31" s="97"/>
      <c r="S31" s="97">
        <f>$B31*VLOOKUP($A31,Transpose_Avg_me_adult!$O:$AA,2,FALSE)</f>
        <v>681.721855080615</v>
      </c>
      <c r="T31" s="97">
        <f>$B31*VLOOKUP($A31,Transpose_Avg_me_adult!$O:$AA,3,FALSE)</f>
        <v>708.54597218682295</v>
      </c>
      <c r="U31" s="97">
        <f>$B31*VLOOKUP($A31,Transpose_Avg_me_adult!$O:$AA,4,FALSE)</f>
        <v>388.57704566854994</v>
      </c>
      <c r="V31" s="97">
        <f>$B31*VLOOKUP($A31,Transpose_Avg_me_adult!$O:$AA,5,FALSE)</f>
        <v>483.98285245677442</v>
      </c>
      <c r="W31" s="97">
        <f>$B31*VLOOKUP($A31,Transpose_Avg_me_adult!$O:$AA,6,FALSE)</f>
        <v>319.46155193236717</v>
      </c>
      <c r="X31" s="97">
        <f>$B31*VLOOKUP($A31,Transpose_Avg_me_adult!$O:$AA,7,FALSE)</f>
        <v>491.06251189949023</v>
      </c>
      <c r="Y31" s="97">
        <f>$B31*VLOOKUP($A31,Transpose_Avg_me_adult!$O:$AA,8,FALSE)</f>
        <v>769.93269230769226</v>
      </c>
      <c r="Z31" s="97">
        <f>$B31*VLOOKUP($A31,Transpose_Avg_me_adult!$O:$AA,9,FALSE)</f>
        <v>424.85326326054758</v>
      </c>
      <c r="AA31" s="97">
        <f>$B31*VLOOKUP($A31,Transpose_Avg_me_adult!$O:$AA,10,FALSE)</f>
        <v>506.00982862375719</v>
      </c>
      <c r="AB31" s="97">
        <f>$B31*VLOOKUP($A31,Transpose_Avg_me_adult!$O:$AA,11,FALSE)</f>
        <v>613.48901098901092</v>
      </c>
      <c r="AC31" s="97">
        <f>$B31*VLOOKUP($A31,Transpose_Avg_me_adult!$O:$AA,12,FALSE)</f>
        <v>604.47262027496902</v>
      </c>
      <c r="AD31" s="97">
        <f>$B31*VLOOKUP($A31,Transpose_Avg_me_adult!$O:$AA,13,FALSE)</f>
        <v>648.56885593220352</v>
      </c>
    </row>
    <row r="32" spans="1:30" x14ac:dyDescent="0.25">
      <c r="A32" s="167" t="s">
        <v>335</v>
      </c>
      <c r="B32" s="96">
        <v>4517</v>
      </c>
      <c r="C32" s="94"/>
      <c r="D32" s="94"/>
      <c r="E32" s="97">
        <f>$B32*VLOOKUP($A32,Transpose_Avg_me_adult!$A:$M,2,FALSE)</f>
        <v>1457.9616746656632</v>
      </c>
      <c r="F32" s="97">
        <f>$B32*VLOOKUP($A32,Transpose_Avg_me_adult!$A:$M,3,FALSE)</f>
        <v>1271.6582305548013</v>
      </c>
      <c r="G32" s="97">
        <f>$B32*VLOOKUP($A32,Transpose_Avg_me_adult!$A:$M,4,FALSE)</f>
        <v>1263.2641695314599</v>
      </c>
      <c r="H32" s="97">
        <f>$B32*VLOOKUP($A32,Transpose_Avg_me_adult!$A:$M,5,FALSE)</f>
        <v>1308.402898467971</v>
      </c>
      <c r="I32" s="97">
        <f>$B32*VLOOKUP($A32,Transpose_Avg_me_adult!$A:$M,6,FALSE)</f>
        <v>1290.8881880342635</v>
      </c>
      <c r="J32" s="97">
        <f>$B32*VLOOKUP($A32,Transpose_Avg_me_adult!$A:$M,7,FALSE)</f>
        <v>1037.4421141081509</v>
      </c>
      <c r="K32" s="97">
        <f>$B32*VLOOKUP($A32,Transpose_Avg_me_adult!$A:$M,8,FALSE)</f>
        <v>1898.0705067724018</v>
      </c>
      <c r="L32" s="97">
        <f>$B32*VLOOKUP($A32,Transpose_Avg_me_adult!$A:$M,9,FALSE)</f>
        <v>1245.0451955106705</v>
      </c>
      <c r="M32" s="97">
        <f>$B32*VLOOKUP($A32,Transpose_Avg_me_adult!$A:$M,10,FALSE)</f>
        <v>1491.2225118236702</v>
      </c>
      <c r="N32" s="97">
        <f>$B32*VLOOKUP($A32,Transpose_Avg_me_adult!$A:$M,11,FALSE)</f>
        <v>1119.8230596138205</v>
      </c>
      <c r="O32" s="97">
        <f>$B32*VLOOKUP($A32,Transpose_Avg_me_adult!$A:$M,12,FALSE)</f>
        <v>764.07119618409934</v>
      </c>
      <c r="P32" s="97">
        <f>$B32*VLOOKUP($A32,Transpose_Avg_me_adult!$A:$M,13,FALSE)</f>
        <v>1525.0215546397146</v>
      </c>
      <c r="Q32" s="97"/>
      <c r="R32" s="97"/>
      <c r="S32" s="97">
        <f>$B32*VLOOKUP($A32,Transpose_Avg_me_adult!$O:$AA,2,FALSE)</f>
        <v>1407.0301295503384</v>
      </c>
      <c r="T32" s="97">
        <f>$B32*VLOOKUP($A32,Transpose_Avg_me_adult!$O:$AA,3,FALSE)</f>
        <v>1355.1503679750224</v>
      </c>
      <c r="U32" s="97">
        <f>$B32*VLOOKUP($A32,Transpose_Avg_me_adult!$O:$AA,4,FALSE)</f>
        <v>953.6739548022598</v>
      </c>
      <c r="V32" s="97">
        <f>$B32*VLOOKUP($A32,Transpose_Avg_me_adult!$O:$AA,5,FALSE)</f>
        <v>2003.4456862490445</v>
      </c>
      <c r="W32" s="97">
        <f>$B32*VLOOKUP($A32,Transpose_Avg_me_adult!$O:$AA,6,FALSE)</f>
        <v>1972.5084692943931</v>
      </c>
      <c r="X32" s="97">
        <f>$B32*VLOOKUP($A32,Transpose_Avg_me_adult!$O:$AA,7,FALSE)</f>
        <v>904.86732308149112</v>
      </c>
      <c r="Y32" s="97">
        <f>$B32*VLOOKUP($A32,Transpose_Avg_me_adult!$O:$AA,8,FALSE)</f>
        <v>2412.488636363636</v>
      </c>
      <c r="Z32" s="97">
        <f>$B32*VLOOKUP($A32,Transpose_Avg_me_adult!$O:$AA,9,FALSE)</f>
        <v>1910.2273178215585</v>
      </c>
      <c r="AA32" s="97">
        <f>$B32*VLOOKUP($A32,Transpose_Avg_me_adult!$O:$AA,10,FALSE)</f>
        <v>1857.4123822605964</v>
      </c>
      <c r="AB32" s="97">
        <f>$B32*VLOOKUP($A32,Transpose_Avg_me_adult!$O:$AA,11,FALSE)</f>
        <v>1055.142096881613</v>
      </c>
      <c r="AC32" s="97">
        <f>$B32*VLOOKUP($A32,Transpose_Avg_me_adult!$O:$AA,12,FALSE)</f>
        <v>924.8258269159021</v>
      </c>
      <c r="AD32" s="97">
        <f>$B32*VLOOKUP($A32,Transpose_Avg_me_adult!$O:$AA,13,FALSE)</f>
        <v>2051.7864004313224</v>
      </c>
    </row>
    <row r="33" spans="1:30" x14ac:dyDescent="0.25">
      <c r="A33" s="167" t="s">
        <v>328</v>
      </c>
      <c r="B33" s="96">
        <v>2563</v>
      </c>
      <c r="C33" s="94"/>
      <c r="D33" s="94"/>
      <c r="E33" s="97">
        <f>$B33*VLOOKUP($A33,Transpose_Avg_me_adult!$A:$M,2,FALSE)</f>
        <v>710.05356128330322</v>
      </c>
      <c r="F33" s="97">
        <f>$B33*VLOOKUP($A33,Transpose_Avg_me_adult!$A:$M,3,FALSE)</f>
        <v>889.08691824715561</v>
      </c>
      <c r="G33" s="97">
        <f>$B33*VLOOKUP($A33,Transpose_Avg_me_adult!$A:$M,4,FALSE)</f>
        <v>948.78403631785034</v>
      </c>
      <c r="H33" s="97">
        <f>$B33*VLOOKUP($A33,Transpose_Avg_me_adult!$A:$M,5,FALSE)</f>
        <v>740.55231098203865</v>
      </c>
      <c r="I33" s="97">
        <f>$B33*VLOOKUP($A33,Transpose_Avg_me_adult!$A:$M,6,FALSE)</f>
        <v>591.84302795934912</v>
      </c>
      <c r="J33" s="97">
        <f>$B33*VLOOKUP($A33,Transpose_Avg_me_adult!$A:$M,7,FALSE)</f>
        <v>920.50897416776638</v>
      </c>
      <c r="K33" s="97">
        <f>$B33*VLOOKUP($A33,Transpose_Avg_me_adult!$A:$M,8,FALSE)</f>
        <v>291.28576988942621</v>
      </c>
      <c r="L33" s="97">
        <f>$B33*VLOOKUP($A33,Transpose_Avg_me_adult!$A:$M,9,FALSE)</f>
        <v>863.46790285649661</v>
      </c>
      <c r="M33" s="97">
        <f>$B33*VLOOKUP($A33,Transpose_Avg_me_adult!$A:$M,10,FALSE)</f>
        <v>539.91383389303769</v>
      </c>
      <c r="N33" s="97">
        <f>$B33*VLOOKUP($A33,Transpose_Avg_me_adult!$A:$M,11,FALSE)</f>
        <v>616.01331339911144</v>
      </c>
      <c r="O33" s="97">
        <f>$B33*VLOOKUP($A33,Transpose_Avg_me_adult!$A:$M,12,FALSE)</f>
        <v>814.53295114154173</v>
      </c>
      <c r="P33" s="97">
        <f>$B33*VLOOKUP($A33,Transpose_Avg_me_adult!$A:$M,13,FALSE)</f>
        <v>723.11443074082592</v>
      </c>
      <c r="Q33" s="97"/>
      <c r="R33" s="97"/>
      <c r="S33" s="97">
        <f>$B33*VLOOKUP($A33,Transpose_Avg_me_adult!$O:$AA,2,FALSE)</f>
        <v>800.84385369167569</v>
      </c>
      <c r="T33" s="97">
        <f>$B33*VLOOKUP($A33,Transpose_Avg_me_adult!$O:$AA,3,FALSE)</f>
        <v>521.32692191283297</v>
      </c>
      <c r="U33" s="97">
        <f>$B33*VLOOKUP($A33,Transpose_Avg_me_adult!$O:$AA,4,FALSE)</f>
        <v>1055.2303797865663</v>
      </c>
      <c r="V33" s="97">
        <f>$B33*VLOOKUP($A33,Transpose_Avg_me_adult!$O:$AA,5,FALSE)</f>
        <v>720.03553801996532</v>
      </c>
      <c r="W33" s="97">
        <f>$B33*VLOOKUP($A33,Transpose_Avg_me_adult!$O:$AA,6,FALSE)</f>
        <v>301.99341988727861</v>
      </c>
      <c r="X33" s="97">
        <f>$B33*VLOOKUP($A33,Transpose_Avg_me_adult!$O:$AA,7,FALSE)</f>
        <v>1381.9428632711583</v>
      </c>
      <c r="Y33" s="97">
        <f>$B33*VLOOKUP($A33,Transpose_Avg_me_adult!$O:$AA,8,FALSE)</f>
        <v>694.51923076923083</v>
      </c>
      <c r="Z33" s="97">
        <f>$B33*VLOOKUP($A33,Transpose_Avg_me_adult!$O:$AA,9,FALSE)</f>
        <v>502.87210782317158</v>
      </c>
      <c r="AA33" s="97">
        <f>$B33*VLOOKUP($A33,Transpose_Avg_me_adult!$O:$AA,10,FALSE)</f>
        <v>606.05248778998771</v>
      </c>
      <c r="AB33" s="97">
        <f>$B33*VLOOKUP($A33,Transpose_Avg_me_adult!$O:$AA,11,FALSE)</f>
        <v>910.13783823703181</v>
      </c>
      <c r="AC33" s="97">
        <f>$B33*VLOOKUP($A33,Transpose_Avg_me_adult!$O:$AA,12,FALSE)</f>
        <v>703.75484271352889</v>
      </c>
      <c r="AD33" s="97">
        <f>$B33*VLOOKUP($A33,Transpose_Avg_me_adult!$O:$AA,13,FALSE)</f>
        <v>608.82149094830208</v>
      </c>
    </row>
    <row r="34" spans="1:30" x14ac:dyDescent="0.25">
      <c r="A34" s="167" t="s">
        <v>329</v>
      </c>
      <c r="B34" s="96">
        <v>-945.6</v>
      </c>
      <c r="C34" s="94"/>
      <c r="D34" s="94"/>
      <c r="E34" s="97">
        <f>$B34*VLOOKUP($A34,Transpose_Avg_me_adult!$A:$M,2,FALSE)</f>
        <v>-17.922406594229656</v>
      </c>
      <c r="F34" s="97">
        <f>$B34*VLOOKUP($A34,Transpose_Avg_me_adult!$A:$M,3,FALSE)</f>
        <v>-7.3070395848795515</v>
      </c>
      <c r="G34" s="97">
        <f>$B34*VLOOKUP($A34,Transpose_Avg_me_adult!$A:$M,4,FALSE)</f>
        <v>-10.090054860995185</v>
      </c>
      <c r="H34" s="97">
        <f>$B34*VLOOKUP($A34,Transpose_Avg_me_adult!$A:$M,5,FALSE)</f>
        <v>-7.3114957147610538</v>
      </c>
      <c r="I34" s="97">
        <f>$B34*VLOOKUP($A34,Transpose_Avg_me_adult!$A:$M,6,FALSE)</f>
        <v>-7.9974645477077821</v>
      </c>
      <c r="J34" s="97">
        <f>$B34*VLOOKUP($A34,Transpose_Avg_me_adult!$A:$M,7,FALSE)</f>
        <v>-16.105253710970114</v>
      </c>
      <c r="K34" s="97">
        <f>$B34*VLOOKUP($A34,Transpose_Avg_me_adult!$A:$M,8,FALSE)</f>
        <v>-26.357052687295656</v>
      </c>
      <c r="L34" s="97">
        <f>$B34*VLOOKUP($A34,Transpose_Avg_me_adult!$A:$M,9,FALSE)</f>
        <v>-22.244535490814673</v>
      </c>
      <c r="M34" s="97">
        <f>$B34*VLOOKUP($A34,Transpose_Avg_me_adult!$A:$M,10,FALSE)</f>
        <v>-9.4496953923269711</v>
      </c>
      <c r="N34" s="97">
        <f>$B34*VLOOKUP($A34,Transpose_Avg_me_adult!$A:$M,11,FALSE)</f>
        <v>-9.6174840515184652</v>
      </c>
      <c r="O34" s="97">
        <f>$B34*VLOOKUP($A34,Transpose_Avg_me_adult!$A:$M,12,FALSE)</f>
        <v>-6.8820890173927465</v>
      </c>
      <c r="P34" s="97">
        <f>$B34*VLOOKUP($A34,Transpose_Avg_me_adult!$A:$M,13,FALSE)</f>
        <v>-12.859058449884992</v>
      </c>
      <c r="Q34" s="97"/>
      <c r="R34" s="97"/>
      <c r="S34" s="97">
        <f>$B34*VLOOKUP($A34,Transpose_Avg_me_adult!$O:$AA,2,FALSE)</f>
        <v>-20.767241191625239</v>
      </c>
      <c r="T34" s="97">
        <f>$B34*VLOOKUP($A34,Transpose_Avg_me_adult!$O:$AA,3,FALSE)</f>
        <v>-49.298452911940863</v>
      </c>
      <c r="U34" s="97">
        <f>$B34*VLOOKUP($A34,Transpose_Avg_me_adult!$O:$AA,4,FALSE)</f>
        <v>-8.5700564971751412</v>
      </c>
      <c r="V34" s="97">
        <f>$B34*VLOOKUP($A34,Transpose_Avg_me_adult!$O:$AA,5,FALSE)</f>
        <v>-11.577995458261423</v>
      </c>
      <c r="W34" s="97">
        <f>$B34*VLOOKUP($A34,Transpose_Avg_me_adult!$O:$AA,6,FALSE)</f>
        <v>-13.642228370663153</v>
      </c>
      <c r="X34" s="97">
        <f>$B34*VLOOKUP($A34,Transpose_Avg_me_adult!$O:$AA,7,FALSE)</f>
        <v>-12.209797425526791</v>
      </c>
      <c r="Y34" s="97">
        <f>$B34*VLOOKUP($A34,Transpose_Avg_me_adult!$O:$AA,8,FALSE)</f>
        <v>0</v>
      </c>
      <c r="Z34" s="97">
        <f>$B34*VLOOKUP($A34,Transpose_Avg_me_adult!$O:$AA,9,FALSE)</f>
        <v>-9.6868724990195947</v>
      </c>
      <c r="AA34" s="97">
        <f>$B34*VLOOKUP($A34,Transpose_Avg_me_adult!$O:$AA,10,FALSE)</f>
        <v>-4.8244897959183675</v>
      </c>
      <c r="AB34" s="97">
        <f>$B34*VLOOKUP($A34,Transpose_Avg_me_adult!$O:$AA,11,FALSE)</f>
        <v>0</v>
      </c>
      <c r="AC34" s="97">
        <f>$B34*VLOOKUP($A34,Transpose_Avg_me_adult!$O:$AA,12,FALSE)</f>
        <v>-2.4624999999999999</v>
      </c>
      <c r="AD34" s="97">
        <f>$B34*VLOOKUP($A34,Transpose_Avg_me_adult!$O:$AA,13,FALSE)</f>
        <v>0</v>
      </c>
    </row>
    <row r="35" spans="1:30" x14ac:dyDescent="0.25">
      <c r="A35" s="167" t="s">
        <v>330</v>
      </c>
      <c r="B35" s="96">
        <v>744.9</v>
      </c>
      <c r="C35" s="94"/>
      <c r="D35" s="94"/>
      <c r="E35" s="97">
        <f>$B35*VLOOKUP($A35,Transpose_Avg_me_adult!$A:$M,2,FALSE)</f>
        <v>70.620052032692001</v>
      </c>
      <c r="F35" s="97">
        <f>$B35*VLOOKUP($A35,Transpose_Avg_me_adult!$A:$M,3,FALSE)</f>
        <v>109.59512557787464</v>
      </c>
      <c r="G35" s="97">
        <f>$B35*VLOOKUP($A35,Transpose_Avg_me_adult!$A:$M,4,FALSE)</f>
        <v>58.649571948840645</v>
      </c>
      <c r="H35" s="97">
        <f>$B35*VLOOKUP($A35,Transpose_Avg_me_adult!$A:$M,5,FALSE)</f>
        <v>67.897363646521484</v>
      </c>
      <c r="I35" s="97">
        <f>$B35*VLOOKUP($A35,Transpose_Avg_me_adult!$A:$M,6,FALSE)</f>
        <v>81.63583121126743</v>
      </c>
      <c r="J35" s="97">
        <f>$B35*VLOOKUP($A35,Transpose_Avg_me_adult!$A:$M,7,FALSE)</f>
        <v>107.04727252189963</v>
      </c>
      <c r="K35" s="97">
        <f>$B35*VLOOKUP($A35,Transpose_Avg_me_adult!$A:$M,8,FALSE)</f>
        <v>82.436400969605529</v>
      </c>
      <c r="L35" s="97">
        <f>$B35*VLOOKUP($A35,Transpose_Avg_me_adult!$A:$M,9,FALSE)</f>
        <v>109.98156589477074</v>
      </c>
      <c r="M35" s="97">
        <f>$B35*VLOOKUP($A35,Transpose_Avg_me_adult!$A:$M,10,FALSE)</f>
        <v>108.9204871470119</v>
      </c>
      <c r="N35" s="97">
        <f>$B35*VLOOKUP($A35,Transpose_Avg_me_adult!$A:$M,11,FALSE)</f>
        <v>100.52896537633585</v>
      </c>
      <c r="O35" s="97">
        <f>$B35*VLOOKUP($A35,Transpose_Avg_me_adult!$A:$M,12,FALSE)</f>
        <v>95.432838974365026</v>
      </c>
      <c r="P35" s="97">
        <f>$B35*VLOOKUP($A35,Transpose_Avg_me_adult!$A:$M,13,FALSE)</f>
        <v>95.95645816169457</v>
      </c>
      <c r="Q35" s="97"/>
      <c r="R35" s="97"/>
      <c r="S35" s="97">
        <f>$B35*VLOOKUP($A35,Transpose_Avg_me_adult!$O:$AA,2,FALSE)</f>
        <v>162.50154879833568</v>
      </c>
      <c r="T35" s="97">
        <f>$B35*VLOOKUP($A35,Transpose_Avg_me_adult!$O:$AA,3,FALSE)</f>
        <v>220.46374896457243</v>
      </c>
      <c r="U35" s="97">
        <f>$B35*VLOOKUP($A35,Transpose_Avg_me_adult!$O:$AA,4,FALSE)</f>
        <v>128.30060805084747</v>
      </c>
      <c r="V35" s="97">
        <f>$B35*VLOOKUP($A35,Transpose_Avg_me_adult!$O:$AA,5,FALSE)</f>
        <v>137.49202563403182</v>
      </c>
      <c r="W35" s="97">
        <f>$B35*VLOOKUP($A35,Transpose_Avg_me_adult!$O:$AA,6,FALSE)</f>
        <v>138.20915601668861</v>
      </c>
      <c r="X35" s="97">
        <f>$B35*VLOOKUP($A35,Transpose_Avg_me_adult!$O:$AA,7,FALSE)</f>
        <v>161.92805504298613</v>
      </c>
      <c r="Y35" s="97">
        <f>$B35*VLOOKUP($A35,Transpose_Avg_me_adult!$O:$AA,8,FALSE)</f>
        <v>73.578409090909091</v>
      </c>
      <c r="Z35" s="97">
        <f>$B35*VLOOKUP($A35,Transpose_Avg_me_adult!$O:$AA,9,FALSE)</f>
        <v>175.34200012677863</v>
      </c>
      <c r="AA35" s="97">
        <f>$B35*VLOOKUP($A35,Transpose_Avg_me_adult!$O:$AA,10,FALSE)</f>
        <v>216.58295578231289</v>
      </c>
      <c r="AB35" s="97">
        <f>$B35*VLOOKUP($A35,Transpose_Avg_me_adult!$O:$AA,11,FALSE)</f>
        <v>219.19790532048597</v>
      </c>
      <c r="AC35" s="97">
        <f>$B35*VLOOKUP($A35,Transpose_Avg_me_adult!$O:$AA,12,FALSE)</f>
        <v>180.89426855912617</v>
      </c>
      <c r="AD35" s="97">
        <f>$B35*VLOOKUP($A35,Transpose_Avg_me_adult!$O:$AA,13,FALSE)</f>
        <v>110.43569004009476</v>
      </c>
    </row>
    <row r="36" spans="1:30" x14ac:dyDescent="0.25">
      <c r="A36" s="167" t="s">
        <v>319</v>
      </c>
      <c r="B36" s="96">
        <v>2361</v>
      </c>
      <c r="C36" s="94"/>
      <c r="D36" s="94"/>
      <c r="E36" s="97">
        <f>$B36*VLOOKUP($A36,Transpose_Avg_me_adult!$A:$M,2,FALSE)</f>
        <v>191.59090914248105</v>
      </c>
      <c r="F36" s="97">
        <f>$B36*VLOOKUP($A36,Transpose_Avg_me_adult!$A:$M,3,FALSE)</f>
        <v>94.061989222377846</v>
      </c>
      <c r="G36" s="97">
        <f>$B36*VLOOKUP($A36,Transpose_Avg_me_adult!$A:$M,4,FALSE)</f>
        <v>234.29906598357331</v>
      </c>
      <c r="H36" s="97">
        <f>$B36*VLOOKUP($A36,Transpose_Avg_me_adult!$A:$M,5,FALSE)</f>
        <v>297.62856299175223</v>
      </c>
      <c r="I36" s="97">
        <f>$B36*VLOOKUP($A36,Transpose_Avg_me_adult!$A:$M,6,FALSE)</f>
        <v>143.95576058090913</v>
      </c>
      <c r="J36" s="97">
        <f>$B36*VLOOKUP($A36,Transpose_Avg_me_adult!$A:$M,7,FALSE)</f>
        <v>165.14023236160941</v>
      </c>
      <c r="K36" s="97">
        <f>$B36*VLOOKUP($A36,Transpose_Avg_me_adult!$A:$M,8,FALSE)</f>
        <v>110.21611319568532</v>
      </c>
      <c r="L36" s="97">
        <f>$B36*VLOOKUP($A36,Transpose_Avg_me_adult!$A:$M,9,FALSE)</f>
        <v>165.56319280870548</v>
      </c>
      <c r="M36" s="97">
        <f>$B36*VLOOKUP($A36,Transpose_Avg_me_adult!$A:$M,10,FALSE)</f>
        <v>144.53936118544769</v>
      </c>
      <c r="N36" s="97">
        <f>$B36*VLOOKUP($A36,Transpose_Avg_me_adult!$A:$M,11,FALSE)</f>
        <v>329.99073424084145</v>
      </c>
      <c r="O36" s="97">
        <f>$B36*VLOOKUP($A36,Transpose_Avg_me_adult!$A:$M,12,FALSE)</f>
        <v>208.62506260595458</v>
      </c>
      <c r="P36" s="97">
        <f>$B36*VLOOKUP($A36,Transpose_Avg_me_adult!$A:$M,13,FALSE)</f>
        <v>175.2659046018376</v>
      </c>
      <c r="Q36" s="97"/>
      <c r="R36" s="97"/>
      <c r="S36" s="97">
        <f>$B36*VLOOKUP($A36,Transpose_Avg_me_adult!$O:$AA,2,FALSE)</f>
        <v>134.57386349891746</v>
      </c>
      <c r="T36" s="97">
        <f>$B36*VLOOKUP($A36,Transpose_Avg_me_adult!$O:$AA,3,FALSE)</f>
        <v>85.246632471008027</v>
      </c>
      <c r="U36" s="97">
        <f>$B36*VLOOKUP($A36,Transpose_Avg_me_adult!$O:$AA,4,FALSE)</f>
        <v>405.76445386064034</v>
      </c>
      <c r="V36" s="97">
        <f>$B36*VLOOKUP($A36,Transpose_Avg_me_adult!$O:$AA,5,FALSE)</f>
        <v>183.16049056645176</v>
      </c>
      <c r="W36" s="97">
        <f>$B36*VLOOKUP($A36,Transpose_Avg_me_adult!$O:$AA,6,FALSE)</f>
        <v>111.40309892402286</v>
      </c>
      <c r="X36" s="97">
        <f>$B36*VLOOKUP($A36,Transpose_Avg_me_adult!$O:$AA,7,FALSE)</f>
        <v>183.73723720364782</v>
      </c>
      <c r="Y36" s="97">
        <f>$B36*VLOOKUP($A36,Transpose_Avg_me_adult!$O:$AA,8,FALSE)</f>
        <v>45.403846153846153</v>
      </c>
      <c r="Z36" s="97">
        <f>$B36*VLOOKUP($A36,Transpose_Avg_me_adult!$O:$AA,9,FALSE)</f>
        <v>129.38934310340829</v>
      </c>
      <c r="AA36" s="97">
        <f>$B36*VLOOKUP($A36,Transpose_Avg_me_adult!$O:$AA,10,FALSE)</f>
        <v>58.598759811616951</v>
      </c>
      <c r="AB36" s="97">
        <f>$B36*VLOOKUP($A36,Transpose_Avg_me_adult!$O:$AA,11,FALSE)</f>
        <v>210.68246914375945</v>
      </c>
      <c r="AC36" s="97">
        <f>$B36*VLOOKUP($A36,Transpose_Avg_me_adult!$O:$AA,12,FALSE)</f>
        <v>212.65266465259688</v>
      </c>
      <c r="AD36" s="97">
        <f>$B36*VLOOKUP($A36,Transpose_Avg_me_adult!$O:$AA,13,FALSE)</f>
        <v>106.17400218698742</v>
      </c>
    </row>
    <row r="37" spans="1:30" x14ac:dyDescent="0.25">
      <c r="A37" s="167" t="s">
        <v>318</v>
      </c>
      <c r="B37" s="96">
        <v>-6947</v>
      </c>
      <c r="C37" s="94"/>
      <c r="D37" s="94"/>
      <c r="E37" s="97">
        <f>$B37*VLOOKUP($A37,Transpose_Avg_me_adult!$A:$M,2,FALSE)</f>
        <v>-380.08240216133129</v>
      </c>
      <c r="F37" s="97">
        <f>$B37*VLOOKUP($A37,Transpose_Avg_me_adult!$A:$M,3,FALSE)</f>
        <v>-334.76322639356704</v>
      </c>
      <c r="G37" s="97">
        <f>$B37*VLOOKUP($A37,Transpose_Avg_me_adult!$A:$M,4,FALSE)</f>
        <v>-299.63126041194027</v>
      </c>
      <c r="H37" s="97">
        <f>$B37*VLOOKUP($A37,Transpose_Avg_me_adult!$A:$M,5,FALSE)</f>
        <v>-373.32826075547439</v>
      </c>
      <c r="I37" s="97">
        <f>$B37*VLOOKUP($A37,Transpose_Avg_me_adult!$A:$M,6,FALSE)</f>
        <v>-345.50358584259277</v>
      </c>
      <c r="J37" s="97">
        <f>$B37*VLOOKUP($A37,Transpose_Avg_me_adult!$A:$M,7,FALSE)</f>
        <v>-863.5611370919687</v>
      </c>
      <c r="K37" s="97">
        <f>$B37*VLOOKUP($A37,Transpose_Avg_me_adult!$A:$M,8,FALSE)</f>
        <v>-485.4381179994844</v>
      </c>
      <c r="L37" s="97">
        <f>$B37*VLOOKUP($A37,Transpose_Avg_me_adult!$A:$M,9,FALSE)</f>
        <v>-450.98484133497794</v>
      </c>
      <c r="M37" s="97">
        <f>$B37*VLOOKUP($A37,Transpose_Avg_me_adult!$A:$M,10,FALSE)</f>
        <v>-214.26828152873529</v>
      </c>
      <c r="N37" s="97">
        <f>$B37*VLOOKUP($A37,Transpose_Avg_me_adult!$A:$M,11,FALSE)</f>
        <v>-603.702163307712</v>
      </c>
      <c r="O37" s="97">
        <f>$B37*VLOOKUP($A37,Transpose_Avg_me_adult!$A:$M,12,FALSE)</f>
        <v>-424.59945650339961</v>
      </c>
      <c r="P37" s="97">
        <f>$B37*VLOOKUP($A37,Transpose_Avg_me_adult!$A:$M,13,FALSE)</f>
        <v>-294.89515112593676</v>
      </c>
      <c r="Q37" s="97"/>
      <c r="R37" s="97"/>
      <c r="S37" s="97">
        <f>$B37*VLOOKUP($A37,Transpose_Avg_me_adult!$O:$AA,2,FALSE)</f>
        <v>-390.52034876688805</v>
      </c>
      <c r="T37" s="97">
        <f>$B37*VLOOKUP($A37,Transpose_Avg_me_adult!$O:$AA,3,FALSE)</f>
        <v>-435.2775336115713</v>
      </c>
      <c r="U37" s="97">
        <f>$B37*VLOOKUP($A37,Transpose_Avg_me_adult!$O:$AA,4,FALSE)</f>
        <v>-909.51515144381676</v>
      </c>
      <c r="V37" s="97">
        <f>$B37*VLOOKUP($A37,Transpose_Avg_me_adult!$O:$AA,5,FALSE)</f>
        <v>-648.51912370471155</v>
      </c>
      <c r="W37" s="97">
        <f>$B37*VLOOKUP($A37,Transpose_Avg_me_adult!$O:$AA,6,FALSE)</f>
        <v>-327.48581064265846</v>
      </c>
      <c r="X37" s="97">
        <f>$B37*VLOOKUP($A37,Transpose_Avg_me_adult!$O:$AA,7,FALSE)</f>
        <v>-2020.5550616133414</v>
      </c>
      <c r="Y37" s="97">
        <f>$B37*VLOOKUP($A37,Transpose_Avg_me_adult!$O:$AA,8,FALSE)</f>
        <v>-212.53933566433568</v>
      </c>
      <c r="Z37" s="97">
        <f>$B37*VLOOKUP($A37,Transpose_Avg_me_adult!$O:$AA,9,FALSE)</f>
        <v>-511.13302849499411</v>
      </c>
      <c r="AA37" s="97">
        <f>$B37*VLOOKUP($A37,Transpose_Avg_me_adult!$O:$AA,10,FALSE)</f>
        <v>-287.46196450375021</v>
      </c>
      <c r="AB37" s="97">
        <f>$B37*VLOOKUP($A37,Transpose_Avg_me_adult!$O:$AA,11,FALSE)</f>
        <v>-969.88830148346278</v>
      </c>
      <c r="AC37" s="97">
        <f>$B37*VLOOKUP($A37,Transpose_Avg_me_adult!$O:$AA,12,FALSE)</f>
        <v>-363.92143168476809</v>
      </c>
      <c r="AD37" s="97">
        <f>$B37*VLOOKUP($A37,Transpose_Avg_me_adult!$O:$AA,13,FALSE)</f>
        <v>-29.4364406779661</v>
      </c>
    </row>
    <row r="38" spans="1:30" x14ac:dyDescent="0.25">
      <c r="A38" s="167" t="s">
        <v>320</v>
      </c>
      <c r="B38" s="96">
        <v>-487.9</v>
      </c>
      <c r="C38" s="94"/>
      <c r="D38" s="94"/>
      <c r="E38" s="97">
        <f>$B38*VLOOKUP($A38,Transpose_Avg_me_adult!$A:$M,2,FALSE)</f>
        <v>-1.579078000287701</v>
      </c>
      <c r="F38" s="97">
        <f>$B38*VLOOKUP($A38,Transpose_Avg_me_adult!$A:$M,3,FALSE)</f>
        <v>-6.4290503612111483</v>
      </c>
      <c r="G38" s="97">
        <f>$B38*VLOOKUP($A38,Transpose_Avg_me_adult!$A:$M,4,FALSE)</f>
        <v>-3.3232214760038956</v>
      </c>
      <c r="H38" s="97">
        <f>$B38*VLOOKUP($A38,Transpose_Avg_me_adult!$A:$M,5,FALSE)</f>
        <v>-0.85685723854806495</v>
      </c>
      <c r="I38" s="97">
        <f>$B38*VLOOKUP($A38,Transpose_Avg_me_adult!$A:$M,6,FALSE)</f>
        <v>-11.908110370574894</v>
      </c>
      <c r="J38" s="97">
        <f>$B38*VLOOKUP($A38,Transpose_Avg_me_adult!$A:$M,7,FALSE)</f>
        <v>-3.9587072715871372</v>
      </c>
      <c r="K38" s="97">
        <f>$B38*VLOOKUP($A38,Transpose_Avg_me_adult!$A:$M,8,FALSE)</f>
        <v>-2.1006611722921429</v>
      </c>
      <c r="L38" s="97">
        <f>$B38*VLOOKUP($A38,Transpose_Avg_me_adult!$A:$M,9,FALSE)</f>
        <v>-1.2631380072274467</v>
      </c>
      <c r="M38" s="97">
        <f>$B38*VLOOKUP($A38,Transpose_Avg_me_adult!$A:$M,10,FALSE)</f>
        <v>-0.84704861111111107</v>
      </c>
      <c r="N38" s="97">
        <f>$B38*VLOOKUP($A38,Transpose_Avg_me_adult!$A:$M,11,FALSE)</f>
        <v>-6.1618192687531756</v>
      </c>
      <c r="O38" s="97">
        <f>$B38*VLOOKUP($A38,Transpose_Avg_me_adult!$A:$M,12,FALSE)</f>
        <v>-4.8894267217073164</v>
      </c>
      <c r="P38" s="97">
        <f>$B38*VLOOKUP($A38,Transpose_Avg_me_adult!$A:$M,13,FALSE)</f>
        <v>-6.9665340531383038</v>
      </c>
      <c r="Q38" s="97"/>
      <c r="R38" s="97"/>
      <c r="S38" s="97">
        <f>$B38*VLOOKUP($A38,Transpose_Avg_me_adult!$O:$AA,2,FALSE)</f>
        <v>-3.6067876344086023</v>
      </c>
      <c r="T38" s="97">
        <f>$B38*VLOOKUP($A38,Transpose_Avg_me_adult!$O:$AA,3,FALSE)</f>
        <v>-4.6352676181980375</v>
      </c>
      <c r="U38" s="97">
        <f>$B38*VLOOKUP($A38,Transpose_Avg_me_adult!$O:$AA,4,FALSE)</f>
        <v>-2.2587962962962962</v>
      </c>
      <c r="V38" s="97">
        <f>$B38*VLOOKUP($A38,Transpose_Avg_me_adult!$O:$AA,5,FALSE)</f>
        <v>-2.4274232673267324</v>
      </c>
      <c r="W38" s="97">
        <f>$B38*VLOOKUP($A38,Transpose_Avg_me_adult!$O:$AA,6,FALSE)</f>
        <v>-33.475539672083151</v>
      </c>
      <c r="X38" s="97">
        <f>$B38*VLOOKUP($A38,Transpose_Avg_me_adult!$O:$AA,7,FALSE)</f>
        <v>-0.85897887323943656</v>
      </c>
      <c r="Y38" s="97">
        <f>$B38*VLOOKUP($A38,Transpose_Avg_me_adult!$O:$AA,8,FALSE)</f>
        <v>-11.088636363636363</v>
      </c>
      <c r="Z38" s="97">
        <f>$B38*VLOOKUP($A38,Transpose_Avg_me_adult!$O:$AA,9,FALSE)</f>
        <v>-1.3115591397849462</v>
      </c>
      <c r="AA38" s="97">
        <f>$B38*VLOOKUP($A38,Transpose_Avg_me_adult!$O:$AA,10,FALSE)</f>
        <v>0</v>
      </c>
      <c r="AB38" s="97">
        <f>$B38*VLOOKUP($A38,Transpose_Avg_me_adult!$O:$AA,11,FALSE)</f>
        <v>-6.6125641025641029</v>
      </c>
      <c r="AC38" s="97">
        <f>$B38*VLOOKUP($A38,Transpose_Avg_me_adult!$O:$AA,12,FALSE)</f>
        <v>-15.381297085397408</v>
      </c>
      <c r="AD38" s="97">
        <f>$B38*VLOOKUP($A38,Transpose_Avg_me_adult!$O:$AA,13,FALSE)</f>
        <v>0</v>
      </c>
    </row>
    <row r="39" spans="1:30" x14ac:dyDescent="0.25">
      <c r="A39" s="167" t="s">
        <v>321</v>
      </c>
      <c r="B39" s="96">
        <v>2087</v>
      </c>
      <c r="C39" s="94"/>
      <c r="D39" s="94"/>
      <c r="E39" s="97">
        <f>$B39*VLOOKUP($A39,Transpose_Avg_me_adult!$A:$M,2,FALSE)</f>
        <v>200.09709834801563</v>
      </c>
      <c r="F39" s="97">
        <f>$B39*VLOOKUP($A39,Transpose_Avg_me_adult!$A:$M,3,FALSE)</f>
        <v>272.28836922854373</v>
      </c>
      <c r="G39" s="97">
        <f>$B39*VLOOKUP($A39,Transpose_Avg_me_adult!$A:$M,4,FALSE)</f>
        <v>129.57730003682732</v>
      </c>
      <c r="H39" s="97">
        <f>$B39*VLOOKUP($A39,Transpose_Avg_me_adult!$A:$M,5,FALSE)</f>
        <v>191.73064986243071</v>
      </c>
      <c r="I39" s="97">
        <f>$B39*VLOOKUP($A39,Transpose_Avg_me_adult!$A:$M,6,FALSE)</f>
        <v>285.40973307013201</v>
      </c>
      <c r="J39" s="97">
        <f>$B39*VLOOKUP($A39,Transpose_Avg_me_adult!$A:$M,7,FALSE)</f>
        <v>308.85862805891747</v>
      </c>
      <c r="K39" s="97">
        <f>$B39*VLOOKUP($A39,Transpose_Avg_me_adult!$A:$M,8,FALSE)</f>
        <v>513.54911615804417</v>
      </c>
      <c r="L39" s="97">
        <f>$B39*VLOOKUP($A39,Transpose_Avg_me_adult!$A:$M,9,FALSE)</f>
        <v>180.28740842645766</v>
      </c>
      <c r="M39" s="97">
        <f>$B39*VLOOKUP($A39,Transpose_Avg_me_adult!$A:$M,10,FALSE)</f>
        <v>281.01493983232331</v>
      </c>
      <c r="N39" s="97">
        <f>$B39*VLOOKUP($A39,Transpose_Avg_me_adult!$A:$M,11,FALSE)</f>
        <v>244.28952716173333</v>
      </c>
      <c r="O39" s="97">
        <f>$B39*VLOOKUP($A39,Transpose_Avg_me_adult!$A:$M,12,FALSE)</f>
        <v>280.21207194499095</v>
      </c>
      <c r="P39" s="97">
        <f>$B39*VLOOKUP($A39,Transpose_Avg_me_adult!$A:$M,13,FALSE)</f>
        <v>253.33959251320164</v>
      </c>
      <c r="Q39" s="97"/>
      <c r="R39" s="97"/>
      <c r="S39" s="97">
        <f>$B39*VLOOKUP($A39,Transpose_Avg_me_adult!$O:$AA,2,FALSE)</f>
        <v>280.63749264204876</v>
      </c>
      <c r="T39" s="97">
        <f>$B39*VLOOKUP($A39,Transpose_Avg_me_adult!$O:$AA,3,FALSE)</f>
        <v>427.95534758506437</v>
      </c>
      <c r="U39" s="97">
        <f>$B39*VLOOKUP($A39,Transpose_Avg_me_adult!$O:$AA,4,FALSE)</f>
        <v>138.84838512241052</v>
      </c>
      <c r="V39" s="97">
        <f>$B39*VLOOKUP($A39,Transpose_Avg_me_adult!$O:$AA,5,FALSE)</f>
        <v>272.03556617364137</v>
      </c>
      <c r="W39" s="97">
        <f>$B39*VLOOKUP($A39,Transpose_Avg_me_adult!$O:$AA,6,FALSE)</f>
        <v>400.02208168642949</v>
      </c>
      <c r="X39" s="97">
        <f>$B39*VLOOKUP($A39,Transpose_Avg_me_adult!$O:$AA,7,FALSE)</f>
        <v>290.98435530143331</v>
      </c>
      <c r="Y39" s="97">
        <f>$B39*VLOOKUP($A39,Transpose_Avg_me_adult!$O:$AA,8,FALSE)</f>
        <v>534.52010489510496</v>
      </c>
      <c r="Z39" s="97">
        <f>$B39*VLOOKUP($A39,Transpose_Avg_me_adult!$O:$AA,9,FALSE)</f>
        <v>251.17573941977963</v>
      </c>
      <c r="AA39" s="97">
        <f>$B39*VLOOKUP($A39,Transpose_Avg_me_adult!$O:$AA,10,FALSE)</f>
        <v>418.06344976452118</v>
      </c>
      <c r="AB39" s="97">
        <f>$B39*VLOOKUP($A39,Transpose_Avg_me_adult!$O:$AA,11,FALSE)</f>
        <v>452.73146423469001</v>
      </c>
      <c r="AC39" s="97">
        <f>$B39*VLOOKUP($A39,Transpose_Avg_me_adult!$O:$AA,12,FALSE)</f>
        <v>332.74648513085242</v>
      </c>
      <c r="AD39" s="97">
        <f>$B39*VLOOKUP($A39,Transpose_Avg_me_adult!$O:$AA,13,FALSE)</f>
        <v>371.66882327926618</v>
      </c>
    </row>
    <row r="40" spans="1:30" x14ac:dyDescent="0.25">
      <c r="A40" s="167" t="s">
        <v>326</v>
      </c>
      <c r="B40" s="96">
        <v>-8941</v>
      </c>
      <c r="C40" s="94"/>
      <c r="D40" s="94"/>
      <c r="E40" s="97">
        <f>$B40*VLOOKUP($A40,Transpose_Avg_me_adult!$A:$M,2,FALSE)</f>
        <v>-287.61202045539767</v>
      </c>
      <c r="F40" s="97">
        <f>$B40*VLOOKUP($A40,Transpose_Avg_me_adult!$A:$M,3,FALSE)</f>
        <v>-224.27214600892958</v>
      </c>
      <c r="G40" s="97">
        <f>$B40*VLOOKUP($A40,Transpose_Avg_me_adult!$A:$M,4,FALSE)</f>
        <v>-118.0451495828396</v>
      </c>
      <c r="H40" s="97">
        <f>$B40*VLOOKUP($A40,Transpose_Avg_me_adult!$A:$M,5,FALSE)</f>
        <v>-199.27035192355578</v>
      </c>
      <c r="I40" s="97">
        <f>$B40*VLOOKUP($A40,Transpose_Avg_me_adult!$A:$M,6,FALSE)</f>
        <v>-131.20316064700003</v>
      </c>
      <c r="J40" s="97">
        <f>$B40*VLOOKUP($A40,Transpose_Avg_me_adult!$A:$M,7,FALSE)</f>
        <v>-201.84695908684432</v>
      </c>
      <c r="K40" s="97">
        <f>$B40*VLOOKUP($A40,Transpose_Avg_me_adult!$A:$M,8,FALSE)</f>
        <v>-348.10711400437106</v>
      </c>
      <c r="L40" s="97">
        <f>$B40*VLOOKUP($A40,Transpose_Avg_me_adult!$A:$M,9,FALSE)</f>
        <v>-293.15430967619579</v>
      </c>
      <c r="M40" s="97">
        <f>$B40*VLOOKUP($A40,Transpose_Avg_me_adult!$A:$M,10,FALSE)</f>
        <v>-203.74179075138827</v>
      </c>
      <c r="N40" s="97">
        <f>$B40*VLOOKUP($A40,Transpose_Avg_me_adult!$A:$M,11,FALSE)</f>
        <v>-531.7467210789265</v>
      </c>
      <c r="O40" s="97">
        <f>$B40*VLOOKUP($A40,Transpose_Avg_me_adult!$A:$M,12,FALSE)</f>
        <v>-445.45750807822782</v>
      </c>
      <c r="P40" s="97">
        <f>$B40*VLOOKUP($A40,Transpose_Avg_me_adult!$A:$M,13,FALSE)</f>
        <v>-493.89730594450077</v>
      </c>
      <c r="Q40" s="97"/>
      <c r="R40" s="97"/>
      <c r="S40" s="97">
        <f>$B40*VLOOKUP($A40,Transpose_Avg_me_adult!$O:$AA,2,FALSE)</f>
        <v>-632.15873872620762</v>
      </c>
      <c r="T40" s="97">
        <f>$B40*VLOOKUP($A40,Transpose_Avg_me_adult!$O:$AA,3,FALSE)</f>
        <v>-658.91734659742565</v>
      </c>
      <c r="U40" s="97">
        <f>$B40*VLOOKUP($A40,Transpose_Avg_me_adult!$O:$AA,4,FALSE)</f>
        <v>-99.246222536095402</v>
      </c>
      <c r="V40" s="97">
        <f>$B40*VLOOKUP($A40,Transpose_Avg_me_adult!$O:$AA,5,FALSE)</f>
        <v>-93.089717812596646</v>
      </c>
      <c r="W40" s="97">
        <f>$B40*VLOOKUP($A40,Transpose_Avg_me_adult!$O:$AA,6,FALSE)</f>
        <v>-53.09168679549115</v>
      </c>
      <c r="X40" s="97">
        <f>$B40*VLOOKUP($A40,Transpose_Avg_me_adult!$O:$AA,7,FALSE)</f>
        <v>-159.62935504762856</v>
      </c>
      <c r="Y40" s="97">
        <f>$B40*VLOOKUP($A40,Transpose_Avg_me_adult!$O:$AA,8,FALSE)</f>
        <v>-343.88461538461542</v>
      </c>
      <c r="Z40" s="97">
        <f>$B40*VLOOKUP($A40,Transpose_Avg_me_adult!$O:$AA,9,FALSE)</f>
        <v>-128.74870859057648</v>
      </c>
      <c r="AA40" s="97">
        <f>$B40*VLOOKUP($A40,Transpose_Avg_me_adult!$O:$AA,10,FALSE)</f>
        <v>-307.88200156985869</v>
      </c>
      <c r="AB40" s="97">
        <f>$B40*VLOOKUP($A40,Transpose_Avg_me_adult!$O:$AA,11,FALSE)</f>
        <v>-314.46161526645398</v>
      </c>
      <c r="AC40" s="97">
        <f>$B40*VLOOKUP($A40,Transpose_Avg_me_adult!$O:$AA,12,FALSE)</f>
        <v>-469.27539266203348</v>
      </c>
      <c r="AD40" s="97">
        <f>$B40*VLOOKUP($A40,Transpose_Avg_me_adult!$O:$AA,13,FALSE)</f>
        <v>-268.39023297491036</v>
      </c>
    </row>
    <row r="41" spans="1:30" x14ac:dyDescent="0.25">
      <c r="A41" s="167" t="s">
        <v>327</v>
      </c>
      <c r="B41" s="96">
        <v>-660.7</v>
      </c>
      <c r="C41" s="94"/>
      <c r="D41" s="94"/>
      <c r="E41" s="97">
        <f>$B41*VLOOKUP($A41,Transpose_Avg_me_adult!$A:$M,2,FALSE)</f>
        <v>-63.347089300334517</v>
      </c>
      <c r="F41" s="97">
        <f>$B41*VLOOKUP($A41,Transpose_Avg_me_adult!$A:$M,3,FALSE)</f>
        <v>-89.340443670231011</v>
      </c>
      <c r="G41" s="97">
        <f>$B41*VLOOKUP($A41,Transpose_Avg_me_adult!$A:$M,4,FALSE)</f>
        <v>-30.303338523598583</v>
      </c>
      <c r="H41" s="97">
        <f>$B41*VLOOKUP($A41,Transpose_Avg_me_adult!$A:$M,5,FALSE)</f>
        <v>-83.26769668367325</v>
      </c>
      <c r="I41" s="97">
        <f>$B41*VLOOKUP($A41,Transpose_Avg_me_adult!$A:$M,6,FALSE)</f>
        <v>-56.637039184272616</v>
      </c>
      <c r="J41" s="97">
        <f>$B41*VLOOKUP($A41,Transpose_Avg_me_adult!$A:$M,7,FALSE)</f>
        <v>-110.99340519746035</v>
      </c>
      <c r="K41" s="97">
        <f>$B41*VLOOKUP($A41,Transpose_Avg_me_adult!$A:$M,8,FALSE)</f>
        <v>-57.291397091861668</v>
      </c>
      <c r="L41" s="97">
        <f>$B41*VLOOKUP($A41,Transpose_Avg_me_adult!$A:$M,9,FALSE)</f>
        <v>-83.835766366109112</v>
      </c>
      <c r="M41" s="97">
        <f>$B41*VLOOKUP($A41,Transpose_Avg_me_adult!$A:$M,10,FALSE)</f>
        <v>-103.41185333387587</v>
      </c>
      <c r="N41" s="97">
        <f>$B41*VLOOKUP($A41,Transpose_Avg_me_adult!$A:$M,11,FALSE)</f>
        <v>-54.195402410866478</v>
      </c>
      <c r="O41" s="97">
        <f>$B41*VLOOKUP($A41,Transpose_Avg_me_adult!$A:$M,12,FALSE)</f>
        <v>-103.00232893690919</v>
      </c>
      <c r="P41" s="97">
        <f>$B41*VLOOKUP($A41,Transpose_Avg_me_adult!$A:$M,13,FALSE)</f>
        <v>-69.859566277748627</v>
      </c>
      <c r="Q41" s="97"/>
      <c r="R41" s="97"/>
      <c r="S41" s="97">
        <f>$B41*VLOOKUP($A41,Transpose_Avg_me_adult!$O:$AA,2,FALSE)</f>
        <v>-115.87326158322952</v>
      </c>
      <c r="T41" s="97">
        <f>$B41*VLOOKUP($A41,Transpose_Avg_me_adult!$O:$AA,3,FALSE)</f>
        <v>-143.12886310054802</v>
      </c>
      <c r="U41" s="97">
        <f>$B41*VLOOKUP($A41,Transpose_Avg_me_adult!$O:$AA,4,FALSE)</f>
        <v>-32.021449701820465</v>
      </c>
      <c r="V41" s="97">
        <f>$B41*VLOOKUP($A41,Transpose_Avg_me_adult!$O:$AA,5,FALSE)</f>
        <v>-24.62501168961861</v>
      </c>
      <c r="W41" s="97">
        <f>$B41*VLOOKUP($A41,Transpose_Avg_me_adult!$O:$AA,6,FALSE)</f>
        <v>-54.984220996193827</v>
      </c>
      <c r="X41" s="97">
        <f>$B41*VLOOKUP($A41,Transpose_Avg_me_adult!$O:$AA,7,FALSE)</f>
        <v>-112.07876344144991</v>
      </c>
      <c r="Y41" s="97">
        <f>$B41*VLOOKUP($A41,Transpose_Avg_me_adult!$O:$AA,8,FALSE)</f>
        <v>-20.21372377622378</v>
      </c>
      <c r="Z41" s="97">
        <f>$B41*VLOOKUP($A41,Transpose_Avg_me_adult!$O:$AA,9,FALSE)</f>
        <v>-59.376250452752657</v>
      </c>
      <c r="AA41" s="97">
        <f>$B41*VLOOKUP($A41,Transpose_Avg_me_adult!$O:$AA,10,FALSE)</f>
        <v>-105.43886917844061</v>
      </c>
      <c r="AB41" s="97">
        <f>$B41*VLOOKUP($A41,Transpose_Avg_me_adult!$O:$AA,11,FALSE)</f>
        <v>-82.31869340337083</v>
      </c>
      <c r="AC41" s="97">
        <f>$B41*VLOOKUP($A41,Transpose_Avg_me_adult!$O:$AA,12,FALSE)</f>
        <v>-142.35068334205778</v>
      </c>
      <c r="AD41" s="97">
        <f>$B41*VLOOKUP($A41,Transpose_Avg_me_adult!$O:$AA,13,FALSE)</f>
        <v>-129.29476755664905</v>
      </c>
    </row>
    <row r="42" spans="1:30" x14ac:dyDescent="0.25">
      <c r="A42" s="167" t="s">
        <v>338</v>
      </c>
      <c r="B42" s="96">
        <v>15807</v>
      </c>
      <c r="C42" s="94"/>
      <c r="D42" s="94"/>
      <c r="E42" s="97">
        <f>$B42*VLOOKUP($A42,Transpose_Avg_me_adult!$A:$M,2,FALSE)</f>
        <v>118.82863637582331</v>
      </c>
      <c r="F42" s="97">
        <f>$B42*VLOOKUP($A42,Transpose_Avg_me_adult!$A:$M,3,FALSE)</f>
        <v>42.527666125728352</v>
      </c>
      <c r="G42" s="97">
        <f>$B42*VLOOKUP($A42,Transpose_Avg_me_adult!$A:$M,4,FALSE)</f>
        <v>21.334107092238295</v>
      </c>
      <c r="H42" s="97">
        <f>$B42*VLOOKUP($A42,Transpose_Avg_me_adult!$A:$M,5,FALSE)</f>
        <v>28.708505231608083</v>
      </c>
      <c r="I42" s="97">
        <f>$B42*VLOOKUP($A42,Transpose_Avg_me_adult!$A:$M,6,FALSE)</f>
        <v>99.306445074625501</v>
      </c>
      <c r="J42" s="97">
        <f>$B42*VLOOKUP($A42,Transpose_Avg_me_adult!$A:$M,7,FALSE)</f>
        <v>46.399669425486294</v>
      </c>
      <c r="K42" s="97">
        <f>$B42*VLOOKUP($A42,Transpose_Avg_me_adult!$A:$M,8,FALSE)</f>
        <v>117.38194603356217</v>
      </c>
      <c r="L42" s="97">
        <f>$B42*VLOOKUP($A42,Transpose_Avg_me_adult!$A:$M,9,FALSE)</f>
        <v>83.236457334700972</v>
      </c>
      <c r="M42" s="97">
        <f>$B42*VLOOKUP($A42,Transpose_Avg_me_adult!$A:$M,10,FALSE)</f>
        <v>102.83793859649123</v>
      </c>
      <c r="N42" s="97">
        <f>$B42*VLOOKUP($A42,Transpose_Avg_me_adult!$A:$M,11,FALSE)</f>
        <v>118.19449689179258</v>
      </c>
      <c r="O42" s="97">
        <f>$B42*VLOOKUP($A42,Transpose_Avg_me_adult!$A:$M,12,FALSE)</f>
        <v>52.701893644996119</v>
      </c>
      <c r="P42" s="97">
        <f>$B42*VLOOKUP($A42,Transpose_Avg_me_adult!$A:$M,13,FALSE)</f>
        <v>35.956197675780103</v>
      </c>
      <c r="Q42" s="97"/>
      <c r="R42" s="97"/>
      <c r="S42" s="97">
        <f>$B42*VLOOKUP($A42,Transpose_Avg_me_adult!$O:$AA,2,FALSE)</f>
        <v>127.35232969870701</v>
      </c>
      <c r="T42" s="97">
        <f>$B42*VLOOKUP($A42,Transpose_Avg_me_adult!$O:$AA,3,FALSE)</f>
        <v>33.489406779661017</v>
      </c>
      <c r="U42" s="97">
        <f>$B42*VLOOKUP($A42,Transpose_Avg_me_adult!$O:$AA,4,FALSE)</f>
        <v>0</v>
      </c>
      <c r="V42" s="97">
        <f>$B42*VLOOKUP($A42,Transpose_Avg_me_adult!$O:$AA,5,FALSE)</f>
        <v>0</v>
      </c>
      <c r="W42" s="97">
        <f>$B42*VLOOKUP($A42,Transpose_Avg_me_adult!$O:$AA,6,FALSE)</f>
        <v>0</v>
      </c>
      <c r="X42" s="97">
        <f>$B42*VLOOKUP($A42,Transpose_Avg_me_adult!$O:$AA,7,FALSE)</f>
        <v>24.698437500000001</v>
      </c>
      <c r="Y42" s="97">
        <f>$B42*VLOOKUP($A42,Transpose_Avg_me_adult!$O:$AA,8,FALSE)</f>
        <v>359.25</v>
      </c>
      <c r="Z42" s="97">
        <f>$B42*VLOOKUP($A42,Transpose_Avg_me_adult!$O:$AA,9,FALSE)</f>
        <v>136.98058149405773</v>
      </c>
      <c r="AA42" s="97">
        <f>$B42*VLOOKUP($A42,Transpose_Avg_me_adult!$O:$AA,10,FALSE)</f>
        <v>0</v>
      </c>
      <c r="AB42" s="97">
        <f>$B42*VLOOKUP($A42,Transpose_Avg_me_adult!$O:$AA,11,FALSE)</f>
        <v>0</v>
      </c>
      <c r="AC42" s="97">
        <f>$B42*VLOOKUP($A42,Transpose_Avg_me_adult!$O:$AA,12,FALSE)</f>
        <v>175.27048581852304</v>
      </c>
      <c r="AD42" s="97">
        <f>$B42*VLOOKUP($A42,Transpose_Avg_me_adult!$O:$AA,13,FALSE)</f>
        <v>0</v>
      </c>
    </row>
    <row r="43" spans="1:30" x14ac:dyDescent="0.25">
      <c r="A43" s="167" t="s">
        <v>298</v>
      </c>
      <c r="B43" s="96">
        <v>16440</v>
      </c>
      <c r="C43" s="94"/>
      <c r="D43" s="94"/>
      <c r="E43" s="97">
        <f>$B43*VLOOKUP($A43,Transpose_Avg_me_adult!$A:$M,2,FALSE)</f>
        <v>980.89157250000017</v>
      </c>
      <c r="F43" s="97">
        <f>$B43*VLOOKUP($A43,Transpose_Avg_me_adult!$A:$M,3,FALSE)</f>
        <v>713.86589999999933</v>
      </c>
      <c r="G43" s="97">
        <f>$B43*VLOOKUP($A43,Transpose_Avg_me_adult!$A:$M,4,FALSE)</f>
        <v>686.36280750000049</v>
      </c>
      <c r="H43" s="97">
        <f>$B43*VLOOKUP($A43,Transpose_Avg_me_adult!$A:$M,5,FALSE)</f>
        <v>706.3466549999996</v>
      </c>
      <c r="I43" s="97">
        <f>$B43*VLOOKUP($A43,Transpose_Avg_me_adult!$A:$M,6,FALSE)</f>
        <v>585.16330500000015</v>
      </c>
      <c r="J43" s="97">
        <f>$B43*VLOOKUP($A43,Transpose_Avg_me_adult!$A:$M,7,FALSE)</f>
        <v>757.45245000000045</v>
      </c>
      <c r="K43" s="97">
        <f>$B43*VLOOKUP($A43,Transpose_Avg_me_adult!$A:$M,8,FALSE)</f>
        <v>819.87204749999978</v>
      </c>
      <c r="L43" s="97">
        <f>$B43*VLOOKUP($A43,Transpose_Avg_me_adult!$A:$M,9,FALSE)</f>
        <v>685.22228250000001</v>
      </c>
      <c r="M43" s="97">
        <f>$B43*VLOOKUP($A43,Transpose_Avg_me_adult!$A:$M,10,FALSE)</f>
        <v>678.74183999999991</v>
      </c>
      <c r="N43" s="97">
        <f>$B43*VLOOKUP($A43,Transpose_Avg_me_adult!$A:$M,11,FALSE)</f>
        <v>710.22341250000011</v>
      </c>
      <c r="O43" s="97">
        <f>$B43*VLOOKUP($A43,Transpose_Avg_me_adult!$A:$M,12,FALSE)</f>
        <v>639.62799750000022</v>
      </c>
      <c r="P43" s="97">
        <f>$B43*VLOOKUP($A43,Transpose_Avg_me_adult!$A:$M,13,FALSE)</f>
        <v>782.83067250000033</v>
      </c>
      <c r="Q43" s="97"/>
      <c r="R43" s="97"/>
      <c r="S43" s="97">
        <f>$B43*VLOOKUP($A43,Transpose_Avg_me_adult!$O:$AA,2,FALSE)</f>
        <v>670.55472000000032</v>
      </c>
      <c r="T43" s="97">
        <f>$B43*VLOOKUP($A43,Transpose_Avg_me_adult!$O:$AA,3,FALSE)</f>
        <v>394.15310999999969</v>
      </c>
      <c r="U43" s="97">
        <f>$B43*VLOOKUP($A43,Transpose_Avg_me_adult!$O:$AA,4,FALSE)</f>
        <v>408.86690999999956</v>
      </c>
      <c r="V43" s="97">
        <f>$B43*VLOOKUP($A43,Transpose_Avg_me_adult!$O:$AA,5,FALSE)</f>
        <v>464.33136000000002</v>
      </c>
      <c r="W43" s="97">
        <f>$B43*VLOOKUP($A43,Transpose_Avg_me_adult!$O:$AA,6,FALSE)</f>
        <v>338.21190000000007</v>
      </c>
      <c r="X43" s="97">
        <f>$B43*VLOOKUP($A43,Transpose_Avg_me_adult!$O:$AA,7,FALSE)</f>
        <v>464.32313999999985</v>
      </c>
      <c r="Y43" s="97">
        <f>$B43*VLOOKUP($A43,Transpose_Avg_me_adult!$O:$AA,8,FALSE)</f>
        <v>497.43741000000006</v>
      </c>
      <c r="Z43" s="97">
        <f>$B43*VLOOKUP($A43,Transpose_Avg_me_adult!$O:$AA,9,FALSE)</f>
        <v>407.78598</v>
      </c>
      <c r="AA43" s="97">
        <f>$B43*VLOOKUP($A43,Transpose_Avg_me_adult!$O:$AA,10,FALSE)</f>
        <v>379.20915000000019</v>
      </c>
      <c r="AB43" s="97">
        <f>$B43*VLOOKUP($A43,Transpose_Avg_me_adult!$O:$AA,11,FALSE)</f>
        <v>391.97070000000002</v>
      </c>
      <c r="AC43" s="97">
        <f>$B43*VLOOKUP($A43,Transpose_Avg_me_adult!$O:$AA,12,FALSE)</f>
        <v>399.28239000000008</v>
      </c>
      <c r="AD43" s="97">
        <f>$B43*VLOOKUP($A43,Transpose_Avg_me_adult!$O:$AA,13,FALSE)</f>
        <v>525.41829000000018</v>
      </c>
    </row>
    <row r="44" spans="1:30" x14ac:dyDescent="0.25">
      <c r="A44" s="167" t="s">
        <v>269</v>
      </c>
      <c r="B44" s="96">
        <v>206169</v>
      </c>
      <c r="C44" s="94"/>
      <c r="D44" s="94"/>
      <c r="E44" s="97">
        <f>$B44*VLOOKUP($A44,Transpose_Avg_me_adult!$A:$M,2,FALSE)</f>
        <v>1674.349991249996</v>
      </c>
      <c r="F44" s="97">
        <f>$B44*VLOOKUP($A44,Transpose_Avg_me_adult!$A:$M,3,FALSE)</f>
        <v>881.21784825000043</v>
      </c>
      <c r="G44" s="97">
        <f>$B44*VLOOKUP($A44,Transpose_Avg_me_adult!$A:$M,4,FALSE)</f>
        <v>1418.9323713750009</v>
      </c>
      <c r="H44" s="97">
        <f>$B44*VLOOKUP($A44,Transpose_Avg_me_adult!$A:$M,5,FALSE)</f>
        <v>2748.1683421874986</v>
      </c>
      <c r="I44" s="97">
        <f>$B44*VLOOKUP($A44,Transpose_Avg_me_adult!$A:$M,6,FALSE)</f>
        <v>1140.6042213750006</v>
      </c>
      <c r="J44" s="97">
        <f>$B44*VLOOKUP($A44,Transpose_Avg_me_adult!$A:$M,7,FALSE)</f>
        <v>2386.586572875</v>
      </c>
      <c r="K44" s="97">
        <f>$B44*VLOOKUP($A44,Transpose_Avg_me_adult!$A:$M,8,FALSE)</f>
        <v>2791.708657875</v>
      </c>
      <c r="L44" s="97">
        <f>$B44*VLOOKUP($A44,Transpose_Avg_me_adult!$A:$M,9,FALSE)</f>
        <v>2117.9483658750014</v>
      </c>
      <c r="M44" s="97">
        <f>$B44*VLOOKUP($A44,Transpose_Avg_me_adult!$A:$M,10,FALSE)</f>
        <v>2126.1049269375003</v>
      </c>
      <c r="N44" s="97">
        <f>$B44*VLOOKUP($A44,Transpose_Avg_me_adult!$A:$M,11,FALSE)</f>
        <v>1092.8116700624998</v>
      </c>
      <c r="O44" s="97">
        <f>$B44*VLOOKUP($A44,Transpose_Avg_me_adult!$A:$M,12,FALSE)</f>
        <v>3379.8315014999989</v>
      </c>
      <c r="P44" s="97">
        <f>$B44*VLOOKUP($A44,Transpose_Avg_me_adult!$A:$M,13,FALSE)</f>
        <v>218.17834425000004</v>
      </c>
      <c r="Q44" s="97"/>
      <c r="R44" s="97"/>
      <c r="S44" s="97">
        <f>$B44*VLOOKUP($A44,Transpose_Avg_me_adult!$O:$AA,2,FALSE)</f>
        <v>1773.1049422499982</v>
      </c>
      <c r="T44" s="97">
        <f>$B44*VLOOKUP($A44,Transpose_Avg_me_adult!$O:$AA,3,FALSE)</f>
        <v>851.8387657500009</v>
      </c>
      <c r="U44" s="97">
        <f>$B44*VLOOKUP($A44,Transpose_Avg_me_adult!$O:$AA,4,FALSE)</f>
        <v>1411.2268049999996</v>
      </c>
      <c r="V44" s="97">
        <f>$B44*VLOOKUP($A44,Transpose_Avg_me_adult!$O:$AA,5,FALSE)</f>
        <v>2772.1999162499988</v>
      </c>
      <c r="W44" s="97">
        <f>$B44*VLOOKUP($A44,Transpose_Avg_me_adult!$O:$AA,6,FALSE)</f>
        <v>1107.4883257500003</v>
      </c>
      <c r="X44" s="97">
        <f>$B44*VLOOKUP($A44,Transpose_Avg_me_adult!$O:$AA,7,FALSE)</f>
        <v>2565.0000712499982</v>
      </c>
      <c r="Y44" s="97">
        <f>$B44*VLOOKUP($A44,Transpose_Avg_me_adult!$O:$AA,8,FALSE)</f>
        <v>2856.5745794999998</v>
      </c>
      <c r="Z44" s="97">
        <f>$B44*VLOOKUP($A44,Transpose_Avg_me_adult!$O:$AA,9,FALSE)</f>
        <v>2029.6822627499998</v>
      </c>
      <c r="AA44" s="97">
        <f>$B44*VLOOKUP($A44,Transpose_Avg_me_adult!$O:$AA,10,FALSE)</f>
        <v>2007.3644685000004</v>
      </c>
      <c r="AB44" s="97">
        <f>$B44*VLOOKUP($A44,Transpose_Avg_me_adult!$O:$AA,11,FALSE)</f>
        <v>1028.8863945000001</v>
      </c>
      <c r="AC44" s="97">
        <f>$B44*VLOOKUP($A44,Transpose_Avg_me_adult!$O:$AA,12,FALSE)</f>
        <v>2968.4212620000017</v>
      </c>
      <c r="AD44" s="97">
        <f>$B44*VLOOKUP($A44,Transpose_Avg_me_adult!$O:$AA,13,FALSE)</f>
        <v>242.24857500000005</v>
      </c>
    </row>
    <row r="45" spans="1:30" x14ac:dyDescent="0.25">
      <c r="A45" s="167" t="s">
        <v>273</v>
      </c>
      <c r="B45" s="96">
        <v>55601</v>
      </c>
      <c r="C45" s="94"/>
      <c r="D45" s="94"/>
      <c r="E45" s="97">
        <f>$B45*VLOOKUP($A45,Transpose_Avg_me_adult!$A:$M,2,FALSE)</f>
        <v>3303.9121968124978</v>
      </c>
      <c r="F45" s="97">
        <f>$B45*VLOOKUP($A45,Transpose_Avg_me_adult!$A:$M,3,FALSE)</f>
        <v>2045.1854832499998</v>
      </c>
      <c r="G45" s="97">
        <f>$B45*VLOOKUP($A45,Transpose_Avg_me_adult!$A:$M,4,FALSE)</f>
        <v>2484.2353046874987</v>
      </c>
      <c r="H45" s="97">
        <f>$B45*VLOOKUP($A45,Transpose_Avg_me_adult!$A:$M,5,FALSE)</f>
        <v>2102.4023873124993</v>
      </c>
      <c r="I45" s="97">
        <f>$B45*VLOOKUP($A45,Transpose_Avg_me_adult!$A:$M,6,FALSE)</f>
        <v>3102.1396428749958</v>
      </c>
      <c r="J45" s="97">
        <f>$B45*VLOOKUP($A45,Transpose_Avg_me_adult!$A:$M,7,FALSE)</f>
        <v>2026.4201457500003</v>
      </c>
      <c r="K45" s="97">
        <f>$B45*VLOOKUP($A45,Transpose_Avg_me_adult!$A:$M,8,FALSE)</f>
        <v>2479.7733244374999</v>
      </c>
      <c r="L45" s="97">
        <f>$B45*VLOOKUP($A45,Transpose_Avg_me_adult!$A:$M,9,FALSE)</f>
        <v>2795.8406840000021</v>
      </c>
      <c r="M45" s="97">
        <f>$B45*VLOOKUP($A45,Transpose_Avg_me_adult!$A:$M,10,FALSE)</f>
        <v>1976.4765474999997</v>
      </c>
      <c r="N45" s="97">
        <f>$B45*VLOOKUP($A45,Transpose_Avg_me_adult!$A:$M,11,FALSE)</f>
        <v>2659.2394521875008</v>
      </c>
      <c r="O45" s="97">
        <f>$B45*VLOOKUP($A45,Transpose_Avg_me_adult!$A:$M,12,FALSE)</f>
        <v>2986.6563658750019</v>
      </c>
      <c r="P45" s="97">
        <f>$B45*VLOOKUP($A45,Transpose_Avg_me_adult!$A:$M,13,FALSE)</f>
        <v>2696.7214763125007</v>
      </c>
      <c r="Q45" s="97"/>
      <c r="R45" s="97"/>
      <c r="S45" s="97">
        <f>$B45*VLOOKUP($A45,Transpose_Avg_me_adult!$O:$AA,2,FALSE)</f>
        <v>3454.365027750006</v>
      </c>
      <c r="T45" s="97">
        <f>$B45*VLOOKUP($A45,Transpose_Avg_me_adult!$O:$AA,3,FALSE)</f>
        <v>2108.1814162500004</v>
      </c>
      <c r="U45" s="97">
        <f>$B45*VLOOKUP($A45,Transpose_Avg_me_adult!$O:$AA,4,FALSE)</f>
        <v>2598.3737324999965</v>
      </c>
      <c r="V45" s="97">
        <f>$B45*VLOOKUP($A45,Transpose_Avg_me_adult!$O:$AA,5,FALSE)</f>
        <v>2301.1029860000017</v>
      </c>
      <c r="W45" s="97">
        <f>$B45*VLOOKUP($A45,Transpose_Avg_me_adult!$O:$AA,6,FALSE)</f>
        <v>3205.55055275</v>
      </c>
      <c r="X45" s="97">
        <f>$B45*VLOOKUP($A45,Transpose_Avg_me_adult!$O:$AA,7,FALSE)</f>
        <v>2362.111183249996</v>
      </c>
      <c r="Y45" s="97">
        <f>$B45*VLOOKUP($A45,Transpose_Avg_me_adult!$O:$AA,8,FALSE)</f>
        <v>2713.5512039999994</v>
      </c>
      <c r="Z45" s="97">
        <f>$B45*VLOOKUP($A45,Transpose_Avg_me_adult!$O:$AA,9,FALSE)</f>
        <v>3062.5864814999968</v>
      </c>
      <c r="AA45" s="97">
        <f>$B45*VLOOKUP($A45,Transpose_Avg_me_adult!$O:$AA,10,FALSE)</f>
        <v>2192.8478390000005</v>
      </c>
      <c r="AB45" s="97">
        <f>$B45*VLOOKUP($A45,Transpose_Avg_me_adult!$O:$AA,11,FALSE)</f>
        <v>2774.7679049999983</v>
      </c>
      <c r="AC45" s="97">
        <f>$B45*VLOOKUP($A45,Transpose_Avg_me_adult!$O:$AA,12,FALSE)</f>
        <v>2912.6027839999983</v>
      </c>
      <c r="AD45" s="97">
        <f>$B45*VLOOKUP($A45,Transpose_Avg_me_adult!$O:$AA,13,FALSE)</f>
        <v>2858.4057092500007</v>
      </c>
    </row>
    <row r="46" spans="1:30" x14ac:dyDescent="0.25">
      <c r="A46" s="167" t="s">
        <v>277</v>
      </c>
      <c r="B46" s="96">
        <v>131360</v>
      </c>
      <c r="C46" s="94"/>
      <c r="D46" s="94"/>
      <c r="E46" s="97">
        <f>$B46*VLOOKUP($A46,Transpose_Avg_me_adult!$A:$M,2,FALSE)</f>
        <v>18996.380099999969</v>
      </c>
      <c r="F46" s="97">
        <f>$B46*VLOOKUP($A46,Transpose_Avg_me_adult!$A:$M,3,FALSE)</f>
        <v>43572.900160000019</v>
      </c>
      <c r="G46" s="97">
        <f>$B46*VLOOKUP($A46,Transpose_Avg_me_adult!$A:$M,4,FALSE)</f>
        <v>31405.466699999997</v>
      </c>
      <c r="H46" s="97">
        <f>$B46*VLOOKUP($A46,Transpose_Avg_me_adult!$A:$M,5,FALSE)</f>
        <v>34348.620340000052</v>
      </c>
      <c r="I46" s="97">
        <f>$B46*VLOOKUP($A46,Transpose_Avg_me_adult!$A:$M,6,FALSE)</f>
        <v>11768.10727000001</v>
      </c>
      <c r="J46" s="97">
        <f>$B46*VLOOKUP($A46,Transpose_Avg_me_adult!$A:$M,7,FALSE)</f>
        <v>22919.865210000011</v>
      </c>
      <c r="K46" s="97">
        <f>$B46*VLOOKUP($A46,Transpose_Avg_me_adult!$A:$M,8,FALSE)</f>
        <v>20885.090599999996</v>
      </c>
      <c r="L46" s="97">
        <f>$B46*VLOOKUP($A46,Transpose_Avg_me_adult!$A:$M,9,FALSE)</f>
        <v>18764.87451999999</v>
      </c>
      <c r="M46" s="97">
        <f>$B46*VLOOKUP($A46,Transpose_Avg_me_adult!$A:$M,10,FALSE)</f>
        <v>38963.288930000002</v>
      </c>
      <c r="N46" s="97">
        <f>$B46*VLOOKUP($A46,Transpose_Avg_me_adult!$A:$M,11,FALSE)</f>
        <v>24078.304420000004</v>
      </c>
      <c r="O46" s="97">
        <f>$B46*VLOOKUP($A46,Transpose_Avg_me_adult!$A:$M,12,FALSE)</f>
        <v>27046.958320000002</v>
      </c>
      <c r="P46" s="97">
        <f>$B46*VLOOKUP($A46,Transpose_Avg_me_adult!$A:$M,13,FALSE)</f>
        <v>11737.040630000005</v>
      </c>
      <c r="Q46" s="97"/>
      <c r="R46" s="97"/>
      <c r="S46" s="97">
        <f>$B46*VLOOKUP($A46,Transpose_Avg_me_adult!$O:$AA,2,FALSE)</f>
        <v>18465.308039999953</v>
      </c>
      <c r="T46" s="97">
        <f>$B46*VLOOKUP($A46,Transpose_Avg_me_adult!$O:$AA,3,FALSE)</f>
        <v>45753.508999999976</v>
      </c>
      <c r="U46" s="97">
        <f>$B46*VLOOKUP($A46,Transpose_Avg_me_adult!$O:$AA,4,FALSE)</f>
        <v>31644.821039999963</v>
      </c>
      <c r="V46" s="97">
        <f>$B46*VLOOKUP($A46,Transpose_Avg_me_adult!$O:$AA,5,FALSE)</f>
        <v>33051.982200000006</v>
      </c>
      <c r="W46" s="97">
        <f>$B46*VLOOKUP($A46,Transpose_Avg_me_adult!$O:$AA,6,FALSE)</f>
        <v>11440.470800000003</v>
      </c>
      <c r="X46" s="97">
        <f>$B46*VLOOKUP($A46,Transpose_Avg_me_adult!$O:$AA,7,FALSE)</f>
        <v>22442.527600000005</v>
      </c>
      <c r="Y46" s="97">
        <f>$B46*VLOOKUP($A46,Transpose_Avg_me_adult!$O:$AA,8,FALSE)</f>
        <v>19502.165359999995</v>
      </c>
      <c r="Z46" s="97">
        <f>$B46*VLOOKUP($A46,Transpose_Avg_me_adult!$O:$AA,9,FALSE)</f>
        <v>21072.771199999999</v>
      </c>
      <c r="AA46" s="97">
        <f>$B46*VLOOKUP($A46,Transpose_Avg_me_adult!$O:$AA,10,FALSE)</f>
        <v>38433.40732000002</v>
      </c>
      <c r="AB46" s="97">
        <f>$B46*VLOOKUP($A46,Transpose_Avg_me_adult!$O:$AA,11,FALSE)</f>
        <v>22728.793880000001</v>
      </c>
      <c r="AC46" s="97">
        <f>$B46*VLOOKUP($A46,Transpose_Avg_me_adult!$O:$AA,12,FALSE)</f>
        <v>27281.534439999974</v>
      </c>
      <c r="AD46" s="97">
        <f>$B46*VLOOKUP($A46,Transpose_Avg_me_adult!$O:$AA,13,FALSE)</f>
        <v>11696.754160000002</v>
      </c>
    </row>
    <row r="47" spans="1:30" x14ac:dyDescent="0.25">
      <c r="A47" s="167" t="s">
        <v>297</v>
      </c>
      <c r="B47" s="96">
        <v>75221</v>
      </c>
      <c r="C47" s="94"/>
      <c r="D47" s="94"/>
      <c r="E47" s="97">
        <f>$B47*VLOOKUP($A47,Transpose_Avg_me_adult!$A:$M,2,FALSE)</f>
        <v>15917.953032062491</v>
      </c>
      <c r="F47" s="97">
        <f>$B47*VLOOKUP($A47,Transpose_Avg_me_adult!$A:$M,3,FALSE)</f>
        <v>12685.603233187501</v>
      </c>
      <c r="G47" s="97">
        <f>$B47*VLOOKUP($A47,Transpose_Avg_me_adult!$A:$M,4,FALSE)</f>
        <v>14698.601816812497</v>
      </c>
      <c r="H47" s="97">
        <f>$B47*VLOOKUP($A47,Transpose_Avg_me_adult!$A:$M,5,FALSE)</f>
        <v>12526.91513106248</v>
      </c>
      <c r="I47" s="97">
        <f>$B47*VLOOKUP($A47,Transpose_Avg_me_adult!$A:$M,6,FALSE)</f>
        <v>19806.206444374999</v>
      </c>
      <c r="J47" s="97">
        <f>$B47*VLOOKUP($A47,Transpose_Avg_me_adult!$A:$M,7,FALSE)</f>
        <v>13976.710581125006</v>
      </c>
      <c r="K47" s="97">
        <f>$B47*VLOOKUP($A47,Transpose_Avg_me_adult!$A:$M,8,FALSE)</f>
        <v>15281.9030613125</v>
      </c>
      <c r="L47" s="97">
        <f>$B47*VLOOKUP($A47,Transpose_Avg_me_adult!$A:$M,9,FALSE)</f>
        <v>12082.890269375004</v>
      </c>
      <c r="M47" s="97">
        <f>$B47*VLOOKUP($A47,Transpose_Avg_me_adult!$A:$M,10,FALSE)</f>
        <v>14120.312171437496</v>
      </c>
      <c r="N47" s="97">
        <f>$B47*VLOOKUP($A47,Transpose_Avg_me_adult!$A:$M,11,FALSE)</f>
        <v>17639.112940937506</v>
      </c>
      <c r="O47" s="97">
        <f>$B47*VLOOKUP($A47,Transpose_Avg_me_adult!$A:$M,12,FALSE)</f>
        <v>14963.708828687499</v>
      </c>
      <c r="P47" s="97">
        <f>$B47*VLOOKUP($A47,Transpose_Avg_me_adult!$A:$M,13,FALSE)</f>
        <v>14978.038429187498</v>
      </c>
      <c r="Q47" s="97"/>
      <c r="R47" s="97"/>
      <c r="S47" s="97">
        <f>$B47*VLOOKUP($A47,Transpose_Avg_me_adult!$O:$AA,2,FALSE)</f>
        <v>16170.728501249981</v>
      </c>
      <c r="T47" s="97">
        <f>$B47*VLOOKUP($A47,Transpose_Avg_me_adult!$O:$AA,3,FALSE)</f>
        <v>12534.959076750007</v>
      </c>
      <c r="U47" s="97">
        <f>$B47*VLOOKUP($A47,Transpose_Avg_me_adult!$O:$AA,4,FALSE)</f>
        <v>15156.072432250003</v>
      </c>
      <c r="V47" s="97">
        <f>$B47*VLOOKUP($A47,Transpose_Avg_me_adult!$O:$AA,5,FALSE)</f>
        <v>12673.967484749985</v>
      </c>
      <c r="W47" s="97">
        <f>$B47*VLOOKUP($A47,Transpose_Avg_me_adult!$O:$AA,6,FALSE)</f>
        <v>20752.025895749994</v>
      </c>
      <c r="X47" s="97">
        <f>$B47*VLOOKUP($A47,Transpose_Avg_me_adult!$O:$AA,7,FALSE)</f>
        <v>14011.396864750004</v>
      </c>
      <c r="Y47" s="97">
        <f>$B47*VLOOKUP($A47,Transpose_Avg_me_adult!$O:$AA,8,FALSE)</f>
        <v>15916.575547499999</v>
      </c>
      <c r="Z47" s="97">
        <f>$B47*VLOOKUP($A47,Transpose_Avg_me_adult!$O:$AA,9,FALSE)</f>
        <v>11684.190761499995</v>
      </c>
      <c r="AA47" s="97">
        <f>$B47*VLOOKUP($A47,Transpose_Avg_me_adult!$O:$AA,10,FALSE)</f>
        <v>14707.285140999998</v>
      </c>
      <c r="AB47" s="97">
        <f>$B47*VLOOKUP($A47,Transpose_Avg_me_adult!$O:$AA,11,FALSE)</f>
        <v>18988.751629499999</v>
      </c>
      <c r="AC47" s="97">
        <f>$B47*VLOOKUP($A47,Transpose_Avg_me_adult!$O:$AA,12,FALSE)</f>
        <v>15303.787671000009</v>
      </c>
      <c r="AD47" s="97">
        <f>$B47*VLOOKUP($A47,Transpose_Avg_me_adult!$O:$AA,13,FALSE)</f>
        <v>14777.823633749995</v>
      </c>
    </row>
    <row r="48" spans="1:30" x14ac:dyDescent="0.25">
      <c r="A48" s="167" t="s">
        <v>281</v>
      </c>
      <c r="B48" s="96">
        <v>-205972</v>
      </c>
      <c r="C48" s="94"/>
      <c r="D48" s="94"/>
      <c r="E48" s="97">
        <f>$B48*VLOOKUP($A48,Transpose_Avg_me_adult!$A:$M,2,FALSE)</f>
        <v>-1857.0049322500042</v>
      </c>
      <c r="F48" s="97">
        <f>$B48*VLOOKUP($A48,Transpose_Avg_me_adult!$A:$M,3,FALSE)</f>
        <v>-1796.2946852499995</v>
      </c>
      <c r="G48" s="97">
        <f>$B48*VLOOKUP($A48,Transpose_Avg_me_adult!$A:$M,4,FALSE)</f>
        <v>-2521.9469145000016</v>
      </c>
      <c r="H48" s="97">
        <f>$B48*VLOOKUP($A48,Transpose_Avg_me_adult!$A:$M,5,FALSE)</f>
        <v>-1861.8452742499994</v>
      </c>
      <c r="I48" s="97">
        <f>$B48*VLOOKUP($A48,Transpose_Avg_me_adult!$A:$M,6,FALSE)</f>
        <v>-2440.2017769999984</v>
      </c>
      <c r="J48" s="97">
        <f>$B48*VLOOKUP($A48,Transpose_Avg_me_adult!$A:$M,7,FALSE)</f>
        <v>-1910.0298489999993</v>
      </c>
      <c r="K48" s="97">
        <f>$B48*VLOOKUP($A48,Transpose_Avg_me_adult!$A:$M,8,FALSE)</f>
        <v>-2088.2857417499995</v>
      </c>
      <c r="L48" s="97">
        <f>$B48*VLOOKUP($A48,Transpose_Avg_me_adult!$A:$M,9,FALSE)</f>
        <v>-2706.9226437500015</v>
      </c>
      <c r="M48" s="97">
        <f>$B48*VLOOKUP($A48,Transpose_Avg_me_adult!$A:$M,10,FALSE)</f>
        <v>-1579.9597190000002</v>
      </c>
      <c r="N48" s="97">
        <f>$B48*VLOOKUP($A48,Transpose_Avg_me_adult!$A:$M,11,FALSE)</f>
        <v>-1307.6904815000005</v>
      </c>
      <c r="O48" s="97">
        <f>$B48*VLOOKUP($A48,Transpose_Avg_me_adult!$A:$M,12,FALSE)</f>
        <v>-2174.9484607500017</v>
      </c>
      <c r="P48" s="97">
        <f>$B48*VLOOKUP($A48,Transpose_Avg_me_adult!$A:$M,13,FALSE)</f>
        <v>-3138.6399557499994</v>
      </c>
      <c r="Q48" s="97"/>
      <c r="R48" s="97"/>
      <c r="S48" s="97">
        <f>$B48*VLOOKUP($A48,Transpose_Avg_me_adult!$O:$AA,2,FALSE)</f>
        <v>-1783.5115479999979</v>
      </c>
      <c r="T48" s="97">
        <f>$B48*VLOOKUP($A48,Transpose_Avg_me_adult!$O:$AA,3,FALSE)</f>
        <v>-1652.3073840000018</v>
      </c>
      <c r="U48" s="97">
        <f>$B48*VLOOKUP($A48,Transpose_Avg_me_adult!$O:$AA,4,FALSE)</f>
        <v>-2228.7200260000013</v>
      </c>
      <c r="V48" s="97">
        <f>$B48*VLOOKUP($A48,Transpose_Avg_me_adult!$O:$AA,5,FALSE)</f>
        <v>-1769.7114240000012</v>
      </c>
      <c r="W48" s="97">
        <f>$B48*VLOOKUP($A48,Transpose_Avg_me_adult!$O:$AA,6,FALSE)</f>
        <v>-1816.3640820000021</v>
      </c>
      <c r="X48" s="97">
        <f>$B48*VLOOKUP($A48,Transpose_Avg_me_adult!$O:$AA,7,FALSE)</f>
        <v>-1811.1632889999976</v>
      </c>
      <c r="Y48" s="97">
        <f>$B48*VLOOKUP($A48,Transpose_Avg_me_adult!$O:$AA,8,FALSE)</f>
        <v>-2130.6773539999999</v>
      </c>
      <c r="Z48" s="97">
        <f>$B48*VLOOKUP($A48,Transpose_Avg_me_adult!$O:$AA,9,FALSE)</f>
        <v>-2225.9394039999993</v>
      </c>
      <c r="AA48" s="97">
        <f>$B48*VLOOKUP($A48,Transpose_Avg_me_adult!$O:$AA,10,FALSE)</f>
        <v>-1357.8704100000004</v>
      </c>
      <c r="AB48" s="97">
        <f>$B48*VLOOKUP($A48,Transpose_Avg_me_adult!$O:$AA,11,FALSE)</f>
        <v>-1167.6552679999998</v>
      </c>
      <c r="AC48" s="97">
        <f>$B48*VLOOKUP($A48,Transpose_Avg_me_adult!$O:$AA,12,FALSE)</f>
        <v>-2135.7236680000019</v>
      </c>
      <c r="AD48" s="97">
        <f>$B48*VLOOKUP($A48,Transpose_Avg_me_adult!$O:$AA,13,FALSE)</f>
        <v>-2879.2310949999996</v>
      </c>
    </row>
    <row r="49" spans="1:30" x14ac:dyDescent="0.25">
      <c r="A49" s="167" t="s">
        <v>285</v>
      </c>
      <c r="B49" s="96">
        <v>355645</v>
      </c>
      <c r="C49" s="94"/>
      <c r="D49" s="94"/>
      <c r="E49" s="97">
        <f>$B49*VLOOKUP($A49,Transpose_Avg_me_adult!$A:$M,2,FALSE)</f>
        <v>11625.212620937522</v>
      </c>
      <c r="F49" s="97">
        <f>$B49*VLOOKUP($A49,Transpose_Avg_me_adult!$A:$M,3,FALSE)</f>
        <v>10853.307376249999</v>
      </c>
      <c r="G49" s="97">
        <f>$B49*VLOOKUP($A49,Transpose_Avg_me_adult!$A:$M,4,FALSE)</f>
        <v>15335.01229937501</v>
      </c>
      <c r="H49" s="97">
        <f>$B49*VLOOKUP($A49,Transpose_Avg_me_adult!$A:$M,5,FALSE)</f>
        <v>11441.099650000009</v>
      </c>
      <c r="I49" s="97">
        <f>$B49*VLOOKUP($A49,Transpose_Avg_me_adult!$A:$M,6,FALSE)</f>
        <v>23667.196726250007</v>
      </c>
      <c r="J49" s="97">
        <f>$B49*VLOOKUP($A49,Transpose_Avg_me_adult!$A:$M,7,FALSE)</f>
        <v>13588.77312156251</v>
      </c>
      <c r="K49" s="97">
        <f>$B49*VLOOKUP($A49,Transpose_Avg_me_adult!$A:$M,8,FALSE)</f>
        <v>13067.175273437499</v>
      </c>
      <c r="L49" s="97">
        <f>$B49*VLOOKUP($A49,Transpose_Avg_me_adult!$A:$M,9,FALSE)</f>
        <v>12146.477051874997</v>
      </c>
      <c r="M49" s="97">
        <f>$B49*VLOOKUP($A49,Transpose_Avg_me_adult!$A:$M,10,FALSE)</f>
        <v>9288.8027934375004</v>
      </c>
      <c r="N49" s="97">
        <f>$B49*VLOOKUP($A49,Transpose_Avg_me_adult!$A:$M,11,FALSE)</f>
        <v>14160.694737187501</v>
      </c>
      <c r="O49" s="97">
        <f>$B49*VLOOKUP($A49,Transpose_Avg_me_adult!$A:$M,12,FALSE)</f>
        <v>10878.691538124995</v>
      </c>
      <c r="P49" s="97">
        <f>$B49*VLOOKUP($A49,Transpose_Avg_me_adult!$A:$M,13,FALSE)</f>
        <v>22148.259159062487</v>
      </c>
      <c r="Q49" s="97"/>
      <c r="R49" s="97"/>
      <c r="S49" s="97">
        <f>$B49*VLOOKUP($A49,Transpose_Avg_me_adult!$O:$AA,2,FALSE)</f>
        <v>11721.525732500026</v>
      </c>
      <c r="T49" s="97">
        <f>$B49*VLOOKUP($A49,Transpose_Avg_me_adult!$O:$AA,3,FALSE)</f>
        <v>10460.586384999997</v>
      </c>
      <c r="U49" s="97">
        <f>$B49*VLOOKUP($A49,Transpose_Avg_me_adult!$O:$AA,4,FALSE)</f>
        <v>15427.079898750006</v>
      </c>
      <c r="V49" s="97">
        <f>$B49*VLOOKUP($A49,Transpose_Avg_me_adult!$O:$AA,5,FALSE)</f>
        <v>11377.52810625</v>
      </c>
      <c r="W49" s="97">
        <f>$B49*VLOOKUP($A49,Transpose_Avg_me_adult!$O:$AA,6,FALSE)</f>
        <v>23123.948988749966</v>
      </c>
      <c r="X49" s="97">
        <f>$B49*VLOOKUP($A49,Transpose_Avg_me_adult!$O:$AA,7,FALSE)</f>
        <v>12995.712856250002</v>
      </c>
      <c r="Y49" s="97">
        <f>$B49*VLOOKUP($A49,Transpose_Avg_me_adult!$O:$AA,8,FALSE)</f>
        <v>12937.475987500002</v>
      </c>
      <c r="Z49" s="97">
        <f>$B49*VLOOKUP($A49,Transpose_Avg_me_adult!$O:$AA,9,FALSE)</f>
        <v>11595.005023749993</v>
      </c>
      <c r="AA49" s="97">
        <f>$B49*VLOOKUP($A49,Transpose_Avg_me_adult!$O:$AA,10,FALSE)</f>
        <v>9285.9798612499962</v>
      </c>
      <c r="AB49" s="97">
        <f>$B49*VLOOKUP($A49,Transpose_Avg_me_adult!$O:$AA,11,FALSE)</f>
        <v>14637.192353750004</v>
      </c>
      <c r="AC49" s="97">
        <f>$B49*VLOOKUP($A49,Transpose_Avg_me_adult!$O:$AA,12,FALSE)</f>
        <v>11347.565014999984</v>
      </c>
      <c r="AD49" s="97">
        <f>$B49*VLOOKUP($A49,Transpose_Avg_me_adult!$O:$AA,13,FALSE)</f>
        <v>21737.022400000002</v>
      </c>
    </row>
    <row r="50" spans="1:30" x14ac:dyDescent="0.25">
      <c r="A50" s="167" t="s">
        <v>288</v>
      </c>
      <c r="B50" s="96">
        <v>153717</v>
      </c>
      <c r="C50" s="94"/>
      <c r="D50" s="94"/>
      <c r="E50" s="97">
        <f>$B50*VLOOKUP($A50,Transpose_Avg_me_adult!$A:$M,2,FALSE)</f>
        <v>13060.43040262501</v>
      </c>
      <c r="F50" s="97">
        <f>$B50*VLOOKUP($A50,Transpose_Avg_me_adult!$A:$M,3,FALSE)</f>
        <v>12384.9114388125</v>
      </c>
      <c r="G50" s="97">
        <f>$B50*VLOOKUP($A50,Transpose_Avg_me_adult!$A:$M,4,FALSE)</f>
        <v>12068.907716062491</v>
      </c>
      <c r="H50" s="97">
        <f>$B50*VLOOKUP($A50,Transpose_Avg_me_adult!$A:$M,5,FALSE)</f>
        <v>9538.4857132499947</v>
      </c>
      <c r="I50" s="97">
        <f>$B50*VLOOKUP($A50,Transpose_Avg_me_adult!$A:$M,6,FALSE)</f>
        <v>20012.252905687506</v>
      </c>
      <c r="J50" s="97">
        <f>$B50*VLOOKUP($A50,Transpose_Avg_me_adult!$A:$M,7,FALSE)</f>
        <v>11873.274011625008</v>
      </c>
      <c r="K50" s="97">
        <f>$B50*VLOOKUP($A50,Transpose_Avg_me_adult!$A:$M,8,FALSE)</f>
        <v>9157.4789141249985</v>
      </c>
      <c r="L50" s="97">
        <f>$B50*VLOOKUP($A50,Transpose_Avg_me_adult!$A:$M,9,FALSE)</f>
        <v>11133.760739250003</v>
      </c>
      <c r="M50" s="97">
        <f>$B50*VLOOKUP($A50,Transpose_Avg_me_adult!$A:$M,10,FALSE)</f>
        <v>14076.912887062501</v>
      </c>
      <c r="N50" s="97">
        <f>$B50*VLOOKUP($A50,Transpose_Avg_me_adult!$A:$M,11,FALSE)</f>
        <v>11323.168905187498</v>
      </c>
      <c r="O50" s="97">
        <f>$B50*VLOOKUP($A50,Transpose_Avg_me_adult!$A:$M,12,FALSE)</f>
        <v>15601.929636749999</v>
      </c>
      <c r="P50" s="97">
        <f>$B50*VLOOKUP($A50,Transpose_Avg_me_adult!$A:$M,13,FALSE)</f>
        <v>26402.604851624994</v>
      </c>
      <c r="Q50" s="97"/>
      <c r="R50" s="97"/>
      <c r="S50" s="97">
        <f>$B50*VLOOKUP($A50,Transpose_Avg_me_adult!$O:$AA,2,FALSE)</f>
        <v>13937.443531499977</v>
      </c>
      <c r="T50" s="97">
        <f>$B50*VLOOKUP($A50,Transpose_Avg_me_adult!$O:$AA,3,FALSE)</f>
        <v>12356.810049750015</v>
      </c>
      <c r="U50" s="97">
        <f>$B50*VLOOKUP($A50,Transpose_Avg_me_adult!$O:$AA,4,FALSE)</f>
        <v>13285.837168499986</v>
      </c>
      <c r="V50" s="97">
        <f>$B50*VLOOKUP($A50,Transpose_Avg_me_adult!$O:$AA,5,FALSE)</f>
        <v>10165.151493000012</v>
      </c>
      <c r="W50" s="97">
        <f>$B50*VLOOKUP($A50,Transpose_Avg_me_adult!$O:$AA,6,FALSE)</f>
        <v>20425.991818499981</v>
      </c>
      <c r="X50" s="97">
        <f>$B50*VLOOKUP($A50,Transpose_Avg_me_adult!$O:$AA,7,FALSE)</f>
        <v>11207.122177499994</v>
      </c>
      <c r="Y50" s="97">
        <f>$B50*VLOOKUP($A50,Transpose_Avg_me_adult!$O:$AA,8,FALSE)</f>
        <v>8759.0636647499978</v>
      </c>
      <c r="Z50" s="97">
        <f>$B50*VLOOKUP($A50,Transpose_Avg_me_adult!$O:$AA,9,FALSE)</f>
        <v>11589.301068749983</v>
      </c>
      <c r="AA50" s="97">
        <f>$B50*VLOOKUP($A50,Transpose_Avg_me_adult!$O:$AA,10,FALSE)</f>
        <v>13239.837356249998</v>
      </c>
      <c r="AB50" s="97">
        <f>$B50*VLOOKUP($A50,Transpose_Avg_me_adult!$O:$AA,11,FALSE)</f>
        <v>12459.762010500001</v>
      </c>
      <c r="AC50" s="97">
        <f>$B50*VLOOKUP($A50,Transpose_Avg_me_adult!$O:$AA,12,FALSE)</f>
        <v>15402.635546250021</v>
      </c>
      <c r="AD50" s="97">
        <f>$B50*VLOOKUP($A50,Transpose_Avg_me_adult!$O:$AA,13,FALSE)</f>
        <v>27665.217074999986</v>
      </c>
    </row>
    <row r="51" spans="1:30" x14ac:dyDescent="0.25">
      <c r="A51" s="167" t="s">
        <v>291</v>
      </c>
      <c r="B51" s="96">
        <v>101549</v>
      </c>
      <c r="C51" s="94"/>
      <c r="D51" s="94"/>
      <c r="E51" s="97">
        <f>$B51*VLOOKUP($A51,Transpose_Avg_me_adult!$A:$M,2,FALSE)</f>
        <v>24700.702598249994</v>
      </c>
      <c r="F51" s="97">
        <f>$B51*VLOOKUP($A51,Transpose_Avg_me_adult!$A:$M,3,FALSE)</f>
        <v>21127.485241625007</v>
      </c>
      <c r="G51" s="97">
        <f>$B51*VLOOKUP($A51,Transpose_Avg_me_adult!$A:$M,4,FALSE)</f>
        <v>23105.063161249989</v>
      </c>
      <c r="H51" s="97">
        <f>$B51*VLOOKUP($A51,Transpose_Avg_me_adult!$A:$M,5,FALSE)</f>
        <v>25132.939569937513</v>
      </c>
      <c r="I51" s="97">
        <f>$B51*VLOOKUP($A51,Transpose_Avg_me_adult!$A:$M,6,FALSE)</f>
        <v>19589.017891625001</v>
      </c>
      <c r="J51" s="97">
        <f>$B51*VLOOKUP($A51,Transpose_Avg_me_adult!$A:$M,7,FALSE)</f>
        <v>30185.383128687499</v>
      </c>
      <c r="K51" s="97">
        <f>$B51*VLOOKUP($A51,Transpose_Avg_me_adult!$A:$M,8,FALSE)</f>
        <v>27202.355866437501</v>
      </c>
      <c r="L51" s="97">
        <f>$B51*VLOOKUP($A51,Transpose_Avg_me_adult!$A:$M,9,FALSE)</f>
        <v>29325.516971187502</v>
      </c>
      <c r="M51" s="97">
        <f>$B51*VLOOKUP($A51,Transpose_Avg_me_adult!$A:$M,10,FALSE)</f>
        <v>18813.983229999998</v>
      </c>
      <c r="N51" s="97">
        <f>$B51*VLOOKUP($A51,Transpose_Avg_me_adult!$A:$M,11,FALSE)</f>
        <v>21800.989943687502</v>
      </c>
      <c r="O51" s="97">
        <f>$B51*VLOOKUP($A51,Transpose_Avg_me_adult!$A:$M,12,FALSE)</f>
        <v>22978.59022856248</v>
      </c>
      <c r="P51" s="97">
        <f>$B51*VLOOKUP($A51,Transpose_Avg_me_adult!$A:$M,13,FALSE)</f>
        <v>24287.068134000012</v>
      </c>
      <c r="Q51" s="97"/>
      <c r="R51" s="97"/>
      <c r="S51" s="97">
        <f>$B51*VLOOKUP($A51,Transpose_Avg_me_adult!$O:$AA,2,FALSE)</f>
        <v>23960.740422500076</v>
      </c>
      <c r="T51" s="97">
        <f>$B51*VLOOKUP($A51,Transpose_Avg_me_adult!$O:$AA,3,FALSE)</f>
        <v>19882.913391249989</v>
      </c>
      <c r="U51" s="97">
        <f>$B51*VLOOKUP($A51,Transpose_Avg_me_adult!$O:$AA,4,FALSE)</f>
        <v>22577.313008249985</v>
      </c>
      <c r="V51" s="97">
        <f>$B51*VLOOKUP($A51,Transpose_Avg_me_adult!$O:$AA,5,FALSE)</f>
        <v>24780.469337749968</v>
      </c>
      <c r="W51" s="97">
        <f>$B51*VLOOKUP($A51,Transpose_Avg_me_adult!$O:$AA,6,FALSE)</f>
        <v>19171.384935500013</v>
      </c>
      <c r="X51" s="97">
        <f>$B51*VLOOKUP($A51,Transpose_Avg_me_adult!$O:$AA,7,FALSE)</f>
        <v>29889.501076749995</v>
      </c>
      <c r="Y51" s="97">
        <f>$B51*VLOOKUP($A51,Transpose_Avg_me_adult!$O:$AA,8,FALSE)</f>
        <v>27002.793041000001</v>
      </c>
      <c r="Z51" s="97">
        <f>$B51*VLOOKUP($A51,Transpose_Avg_me_adult!$O:$AA,9,FALSE)</f>
        <v>28056.973210000004</v>
      </c>
      <c r="AA51" s="97">
        <f>$B51*VLOOKUP($A51,Transpose_Avg_me_adult!$O:$AA,10,FALSE)</f>
        <v>18738.227675999995</v>
      </c>
      <c r="AB51" s="97">
        <f>$B51*VLOOKUP($A51,Transpose_Avg_me_adult!$O:$AA,11,FALSE)</f>
        <v>20952.554395499996</v>
      </c>
      <c r="AC51" s="97">
        <f>$B51*VLOOKUP($A51,Transpose_Avg_me_adult!$O:$AA,12,FALSE)</f>
        <v>22628.595253249994</v>
      </c>
      <c r="AD51" s="97">
        <f>$B51*VLOOKUP($A51,Transpose_Avg_me_adult!$O:$AA,13,FALSE)</f>
        <v>24381.762576500005</v>
      </c>
    </row>
    <row r="52" spans="1:30" x14ac:dyDescent="0.25">
      <c r="A52" s="167" t="s">
        <v>294</v>
      </c>
      <c r="B52" s="96">
        <v>170726</v>
      </c>
      <c r="C52" s="94"/>
      <c r="D52" s="94"/>
      <c r="E52" s="97">
        <f>$B52*VLOOKUP($A52,Transpose_Avg_me_adult!$A:$M,2,FALSE)</f>
        <v>20805.716056750007</v>
      </c>
      <c r="F52" s="97">
        <f>$B52*VLOOKUP($A52,Transpose_Avg_me_adult!$A:$M,3,FALSE)</f>
        <v>13194.686954500014</v>
      </c>
      <c r="G52" s="97">
        <f>$B52*VLOOKUP($A52,Transpose_Avg_me_adult!$A:$M,4,FALSE)</f>
        <v>15456.614387750016</v>
      </c>
      <c r="H52" s="97">
        <f>$B52*VLOOKUP($A52,Transpose_Avg_me_adult!$A:$M,5,FALSE)</f>
        <v>16565.341042875021</v>
      </c>
      <c r="I52" s="97">
        <f>$B52*VLOOKUP($A52,Transpose_Avg_me_adult!$A:$M,6,FALSE)</f>
        <v>20273.680488875005</v>
      </c>
      <c r="J52" s="97">
        <f>$B52*VLOOKUP($A52,Transpose_Avg_me_adult!$A:$M,7,FALSE)</f>
        <v>16937.897185999987</v>
      </c>
      <c r="K52" s="97">
        <f>$B52*VLOOKUP($A52,Transpose_Avg_me_adult!$A:$M,8,FALSE)</f>
        <v>18098.193763499999</v>
      </c>
      <c r="L52" s="97">
        <f>$B52*VLOOKUP($A52,Transpose_Avg_me_adult!$A:$M,9,FALSE)</f>
        <v>20547.56767437499</v>
      </c>
      <c r="M52" s="97">
        <f>$B52*VLOOKUP($A52,Transpose_Avg_me_adult!$A:$M,10,FALSE)</f>
        <v>16785.801660750003</v>
      </c>
      <c r="N52" s="97">
        <f>$B52*VLOOKUP($A52,Transpose_Avg_me_adult!$A:$M,11,FALSE)</f>
        <v>19947.860588249994</v>
      </c>
      <c r="O52" s="97">
        <f>$B52*VLOOKUP($A52,Transpose_Avg_me_adult!$A:$M,12,FALSE)</f>
        <v>15869.00304075</v>
      </c>
      <c r="P52" s="97">
        <f>$B52*VLOOKUP($A52,Transpose_Avg_me_adult!$A:$M,13,FALSE)</f>
        <v>15414.957243749997</v>
      </c>
      <c r="Q52" s="97"/>
      <c r="R52" s="97"/>
      <c r="S52" s="97">
        <f>$B52*VLOOKUP($A52,Transpose_Avg_me_adult!$O:$AA,2,FALSE)</f>
        <v>20990.462929500034</v>
      </c>
      <c r="T52" s="97">
        <f>$B52*VLOOKUP($A52,Transpose_Avg_me_adult!$O:$AA,3,FALSE)</f>
        <v>13126.183147000003</v>
      </c>
      <c r="U52" s="97">
        <f>$B52*VLOOKUP($A52,Transpose_Avg_me_adult!$O:$AA,4,FALSE)</f>
        <v>15495.177122999983</v>
      </c>
      <c r="V52" s="97">
        <f>$B52*VLOOKUP($A52,Transpose_Avg_me_adult!$O:$AA,5,FALSE)</f>
        <v>17391.003990000008</v>
      </c>
      <c r="W52" s="97">
        <f>$B52*VLOOKUP($A52,Transpose_Avg_me_adult!$O:$AA,6,FALSE)</f>
        <v>19660.678115499995</v>
      </c>
      <c r="X52" s="97">
        <f>$B52*VLOOKUP($A52,Transpose_Avg_me_adult!$O:$AA,7,FALSE)</f>
        <v>17668.006924999991</v>
      </c>
      <c r="Y52" s="97">
        <f>$B52*VLOOKUP($A52,Transpose_Avg_me_adult!$O:$AA,8,FALSE)</f>
        <v>18561.970942500004</v>
      </c>
      <c r="Z52" s="97">
        <f>$B52*VLOOKUP($A52,Transpose_Avg_me_adult!$O:$AA,9,FALSE)</f>
        <v>20648.114618000007</v>
      </c>
      <c r="AA52" s="97">
        <f>$B52*VLOOKUP($A52,Transpose_Avg_me_adult!$O:$AA,10,FALSE)</f>
        <v>16686.716558500004</v>
      </c>
      <c r="AB52" s="97">
        <f>$B52*VLOOKUP($A52,Transpose_Avg_me_adult!$O:$AA,11,FALSE)</f>
        <v>19553.590231999991</v>
      </c>
      <c r="AC52" s="97">
        <f>$B52*VLOOKUP($A52,Transpose_Avg_me_adult!$O:$AA,12,FALSE)</f>
        <v>15994.550672999996</v>
      </c>
      <c r="AD52" s="97">
        <f>$B52*VLOOKUP($A52,Transpose_Avg_me_adult!$O:$AA,13,FALSE)</f>
        <v>14815.943732000002</v>
      </c>
    </row>
    <row r="53" spans="1:30" x14ac:dyDescent="0.25">
      <c r="A53" s="167" t="s">
        <v>295</v>
      </c>
      <c r="B53" s="96">
        <v>-36353</v>
      </c>
      <c r="C53" s="94"/>
      <c r="D53" s="94"/>
      <c r="E53" s="97">
        <f>$B53*VLOOKUP($A53,Transpose_Avg_me_adult!$A:$M,2,FALSE)</f>
        <v>-1291.9697155625001</v>
      </c>
      <c r="F53" s="97">
        <f>$B53*VLOOKUP($A53,Transpose_Avg_me_adult!$A:$M,3,FALSE)</f>
        <v>-926.64478618750024</v>
      </c>
      <c r="G53" s="97">
        <f>$B53*VLOOKUP($A53,Transpose_Avg_me_adult!$A:$M,4,FALSE)</f>
        <v>-1057.2861078749995</v>
      </c>
      <c r="H53" s="97">
        <f>$B53*VLOOKUP($A53,Transpose_Avg_me_adult!$A:$M,5,FALSE)</f>
        <v>-969.28685518749933</v>
      </c>
      <c r="I53" s="97">
        <f>$B53*VLOOKUP($A53,Transpose_Avg_me_adult!$A:$M,6,FALSE)</f>
        <v>-991.39402331249971</v>
      </c>
      <c r="J53" s="97">
        <f>$B53*VLOOKUP($A53,Transpose_Avg_me_adult!$A:$M,7,FALSE)</f>
        <v>-901.54076762500006</v>
      </c>
      <c r="K53" s="97">
        <f>$B53*VLOOKUP($A53,Transpose_Avg_me_adult!$A:$M,8,FALSE)</f>
        <v>-952.61900468749991</v>
      </c>
      <c r="L53" s="97">
        <f>$B53*VLOOKUP($A53,Transpose_Avg_me_adult!$A:$M,9,FALSE)</f>
        <v>-924.34773099999995</v>
      </c>
      <c r="M53" s="97">
        <f>$B53*VLOOKUP($A53,Transpose_Avg_me_adult!$A:$M,10,FALSE)</f>
        <v>-687.98961325000005</v>
      </c>
      <c r="N53" s="97">
        <f>$B53*VLOOKUP($A53,Transpose_Avg_me_adult!$A:$M,11,FALSE)</f>
        <v>-874.63273143749996</v>
      </c>
      <c r="O53" s="97">
        <f>$B53*VLOOKUP($A53,Transpose_Avg_me_adult!$A:$M,12,FALSE)</f>
        <v>-1029.9327474374998</v>
      </c>
      <c r="P53" s="97">
        <f>$B53*VLOOKUP($A53,Transpose_Avg_me_adult!$A:$M,13,FALSE)</f>
        <v>-1198.5584099999999</v>
      </c>
      <c r="Q53" s="97"/>
      <c r="R53" s="97"/>
      <c r="S53" s="97">
        <f>$B53*VLOOKUP($A53,Transpose_Avg_me_adult!$O:$AA,2,FALSE)</f>
        <v>-1332.0284494999987</v>
      </c>
      <c r="T53" s="97">
        <f>$B53*VLOOKUP($A53,Transpose_Avg_me_adult!$O:$AA,3,FALSE)</f>
        <v>-920.7124309999997</v>
      </c>
      <c r="U53" s="97">
        <f>$B53*VLOOKUP($A53,Transpose_Avg_me_adult!$O:$AA,4,FALSE)</f>
        <v>-1087.0728472499991</v>
      </c>
      <c r="V53" s="97">
        <f>$B53*VLOOKUP($A53,Transpose_Avg_me_adult!$O:$AA,5,FALSE)</f>
        <v>-965.54476824999961</v>
      </c>
      <c r="W53" s="97">
        <f>$B53*VLOOKUP($A53,Transpose_Avg_me_adult!$O:$AA,6,FALSE)</f>
        <v>-985.52983000000029</v>
      </c>
      <c r="X53" s="97">
        <f>$B53*VLOOKUP($A53,Transpose_Avg_me_adult!$O:$AA,7,FALSE)</f>
        <v>-975.73269649999907</v>
      </c>
      <c r="Y53" s="97">
        <f>$B53*VLOOKUP($A53,Transpose_Avg_me_adult!$O:$AA,8,FALSE)</f>
        <v>-982.05811849999998</v>
      </c>
      <c r="Z53" s="97">
        <f>$B53*VLOOKUP($A53,Transpose_Avg_me_adult!$O:$AA,9,FALSE)</f>
        <v>-894.87453625000001</v>
      </c>
      <c r="AA53" s="97">
        <f>$B53*VLOOKUP($A53,Transpose_Avg_me_adult!$O:$AA,10,FALSE)</f>
        <v>-728.31417850000037</v>
      </c>
      <c r="AB53" s="97">
        <f>$B53*VLOOKUP($A53,Transpose_Avg_me_adult!$O:$AA,11,FALSE)</f>
        <v>-834.70123300000034</v>
      </c>
      <c r="AC53" s="97">
        <f>$B53*VLOOKUP($A53,Transpose_Avg_me_adult!$O:$AA,12,FALSE)</f>
        <v>-1035.4697637500005</v>
      </c>
      <c r="AD53" s="97">
        <f>$B53*VLOOKUP($A53,Transpose_Avg_me_adult!$O:$AA,13,FALSE)</f>
        <v>-1142.1294657500002</v>
      </c>
    </row>
    <row r="54" spans="1:30" x14ac:dyDescent="0.25">
      <c r="A54" s="167" t="s">
        <v>296</v>
      </c>
      <c r="B54" s="96">
        <v>-56729</v>
      </c>
      <c r="C54" s="94"/>
      <c r="D54" s="94"/>
      <c r="E54" s="97">
        <f>$B54*VLOOKUP($A54,Transpose_Avg_me_adult!$A:$M,2,FALSE)</f>
        <v>-2774.9344906249994</v>
      </c>
      <c r="F54" s="97">
        <f>$B54*VLOOKUP($A54,Transpose_Avg_me_adult!$A:$M,3,FALSE)</f>
        <v>-1585.9371973749996</v>
      </c>
      <c r="G54" s="97">
        <f>$B54*VLOOKUP($A54,Transpose_Avg_me_adult!$A:$M,4,FALSE)</f>
        <v>-1865.97281475</v>
      </c>
      <c r="H54" s="97">
        <f>$B54*VLOOKUP($A54,Transpose_Avg_me_adult!$A:$M,5,FALSE)</f>
        <v>-2631.3072993124988</v>
      </c>
      <c r="I54" s="97">
        <f>$B54*VLOOKUP($A54,Transpose_Avg_me_adult!$A:$M,6,FALSE)</f>
        <v>-2216.1751139999992</v>
      </c>
      <c r="J54" s="97">
        <f>$B54*VLOOKUP($A54,Transpose_Avg_me_adult!$A:$M,7,FALSE)</f>
        <v>-2600.5743635625004</v>
      </c>
      <c r="K54" s="97">
        <f>$B54*VLOOKUP($A54,Transpose_Avg_me_adult!$A:$M,8,FALSE)</f>
        <v>-4134.8562608749999</v>
      </c>
      <c r="L54" s="97">
        <f>$B54*VLOOKUP($A54,Transpose_Avg_me_adult!$A:$M,9,FALSE)</f>
        <v>-4568.9252954999956</v>
      </c>
      <c r="M54" s="97">
        <f>$B54*VLOOKUP($A54,Transpose_Avg_me_adult!$A:$M,10,FALSE)</f>
        <v>-2365.8403982499999</v>
      </c>
      <c r="N54" s="97">
        <f>$B54*VLOOKUP($A54,Transpose_Avg_me_adult!$A:$M,11,FALSE)</f>
        <v>-3030.1972628125009</v>
      </c>
      <c r="O54" s="97">
        <f>$B54*VLOOKUP($A54,Transpose_Avg_me_adult!$A:$M,12,FALSE)</f>
        <v>-1972.5524234999987</v>
      </c>
      <c r="P54" s="97">
        <f>$B54*VLOOKUP($A54,Transpose_Avg_me_adult!$A:$M,13,FALSE)</f>
        <v>-2820.8885261874989</v>
      </c>
      <c r="Q54" s="94"/>
      <c r="R54" s="94"/>
      <c r="S54" s="97">
        <f>$B54*VLOOKUP($A54,Transpose_Avg_me_adult!$O:$AA,2,FALSE)</f>
        <v>-2603.6767307500031</v>
      </c>
      <c r="T54" s="97">
        <f>$B54*VLOOKUP($A54,Transpose_Avg_me_adult!$O:$AA,3,FALSE)</f>
        <v>-1541.5396637499975</v>
      </c>
      <c r="U54" s="97">
        <f>$B54*VLOOKUP($A54,Transpose_Avg_me_adult!$O:$AA,4,FALSE)</f>
        <v>-1833.8074717500012</v>
      </c>
      <c r="V54" s="97">
        <f>$B54*VLOOKUP($A54,Transpose_Avg_me_adult!$O:$AA,5,FALSE)</f>
        <v>-2603.9745579999985</v>
      </c>
      <c r="W54" s="97">
        <f>$B54*VLOOKUP($A54,Transpose_Avg_me_adult!$O:$AA,6,FALSE)</f>
        <v>-2099.2424627500009</v>
      </c>
      <c r="X54" s="97">
        <f>$B54*VLOOKUP($A54,Transpose_Avg_me_adult!$O:$AA,7,FALSE)</f>
        <v>-2555.6839967500041</v>
      </c>
      <c r="Y54" s="97">
        <f>$B54*VLOOKUP($A54,Transpose_Avg_me_adult!$O:$AA,8,FALSE)</f>
        <v>-4080.4176942499998</v>
      </c>
      <c r="Z54" s="97">
        <f>$B54*VLOOKUP($A54,Transpose_Avg_me_adult!$O:$AA,9,FALSE)</f>
        <v>-4462.7144252500029</v>
      </c>
      <c r="AA54" s="97">
        <f>$B54*VLOOKUP($A54,Transpose_Avg_me_adult!$O:$AA,10,FALSE)</f>
        <v>-2359.3732922500003</v>
      </c>
      <c r="AB54" s="97">
        <f>$B54*VLOOKUP($A54,Transpose_Avg_me_adult!$O:$AA,11,FALSE)</f>
        <v>-2719.1060634999999</v>
      </c>
      <c r="AC54" s="97">
        <f>$B54*VLOOKUP($A54,Transpose_Avg_me_adult!$O:$AA,12,FALSE)</f>
        <v>-1962.8943112499987</v>
      </c>
      <c r="AD54" s="97">
        <f>$B54*VLOOKUP($A54,Transpose_Avg_me_adult!$O:$AA,13,FALSE)</f>
        <v>-2753.7391180000004</v>
      </c>
    </row>
    <row r="55" spans="1:30" x14ac:dyDescent="0.25">
      <c r="A55" s="91" t="s">
        <v>537</v>
      </c>
      <c r="B55" s="96"/>
      <c r="C55" s="94"/>
      <c r="D55" s="94"/>
      <c r="E55" s="94"/>
      <c r="F55" s="94"/>
      <c r="G55" s="94"/>
      <c r="H55" s="94"/>
      <c r="I55" s="94"/>
      <c r="J55" s="94"/>
      <c r="K55" s="94"/>
      <c r="L55" s="94"/>
      <c r="M55" s="94"/>
      <c r="N55" s="94"/>
      <c r="O55" s="94"/>
      <c r="P55" s="94"/>
      <c r="Q55" s="94"/>
      <c r="R55" s="94"/>
      <c r="S55" s="173"/>
      <c r="T55" s="94"/>
      <c r="U55" s="94"/>
      <c r="V55" s="94"/>
      <c r="W55" s="94"/>
      <c r="X55" s="94"/>
      <c r="Y55" s="94"/>
      <c r="Z55" s="94"/>
      <c r="AA55" s="94"/>
      <c r="AB55" s="94"/>
      <c r="AC55" s="94"/>
      <c r="AD55" s="94"/>
    </row>
    <row r="56" spans="1:30" x14ac:dyDescent="0.25">
      <c r="A56" s="27" t="s">
        <v>543</v>
      </c>
      <c r="B56" s="96" t="s">
        <v>590</v>
      </c>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row>
    <row r="57" spans="1:30" x14ac:dyDescent="0.25">
      <c r="A57" s="27" t="s">
        <v>532</v>
      </c>
      <c r="B57" s="96">
        <v>-125355</v>
      </c>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row>
    <row r="58" spans="1:30" x14ac:dyDescent="0.25">
      <c r="A58" s="27" t="s">
        <v>538</v>
      </c>
      <c r="B58" s="96">
        <v>-121330</v>
      </c>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row>
    <row r="59" spans="1:30" x14ac:dyDescent="0.25">
      <c r="A59" s="27" t="s">
        <v>544</v>
      </c>
      <c r="B59" s="96">
        <v>-121708</v>
      </c>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row>
    <row r="60" spans="1:30" x14ac:dyDescent="0.25">
      <c r="A60" s="27" t="s">
        <v>549</v>
      </c>
      <c r="B60" s="96">
        <v>-125616</v>
      </c>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row>
    <row r="61" spans="1:30" x14ac:dyDescent="0.25">
      <c r="A61" s="27" t="s">
        <v>554</v>
      </c>
      <c r="B61" s="96">
        <v>-121194</v>
      </c>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row>
    <row r="62" spans="1:30" x14ac:dyDescent="0.25">
      <c r="A62" s="27" t="s">
        <v>559</v>
      </c>
      <c r="B62" s="96">
        <v>-113063</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row>
    <row r="63" spans="1:30" x14ac:dyDescent="0.25">
      <c r="A63" s="27" t="s">
        <v>564</v>
      </c>
      <c r="B63" s="96">
        <v>-111907</v>
      </c>
      <c r="C63" s="94"/>
      <c r="D63" s="94"/>
      <c r="E63" s="94"/>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row>
    <row r="64" spans="1:30" x14ac:dyDescent="0.25">
      <c r="A64" s="27" t="s">
        <v>569</v>
      </c>
      <c r="B64" s="96">
        <v>-122765</v>
      </c>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row>
    <row r="65" spans="1:30" x14ac:dyDescent="0.25">
      <c r="A65" s="27" t="s">
        <v>574</v>
      </c>
      <c r="B65" s="96">
        <v>-117417</v>
      </c>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row>
    <row r="66" spans="1:30" x14ac:dyDescent="0.25">
      <c r="A66" s="27" t="s">
        <v>579</v>
      </c>
      <c r="B66" s="96">
        <v>-119588</v>
      </c>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row>
    <row r="67" spans="1:30" x14ac:dyDescent="0.25">
      <c r="A67" s="27" t="s">
        <v>584</v>
      </c>
      <c r="B67" s="96">
        <v>-122024</v>
      </c>
      <c r="C67" s="94"/>
      <c r="D67" s="94"/>
      <c r="E67" s="94"/>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CCEDF-7585-4E74-9DC6-D121CC7300FE}">
  <dimension ref="A2:L67"/>
  <sheetViews>
    <sheetView topLeftCell="A5" workbookViewId="0">
      <selection activeCell="J7" sqref="J7:K63"/>
    </sheetView>
  </sheetViews>
  <sheetFormatPr defaultColWidth="8.7109375" defaultRowHeight="12.75" x14ac:dyDescent="0.2"/>
  <cols>
    <col min="1" max="1" width="19.5703125" style="167" customWidth="1"/>
    <col min="2" max="5" width="10.5703125" style="167" customWidth="1"/>
    <col min="6" max="9" width="8.7109375" style="167"/>
    <col min="10" max="10" width="11.85546875" style="167" bestFit="1" customWidth="1"/>
    <col min="11" max="16384" width="8.7109375" style="167"/>
  </cols>
  <sheetData>
    <row r="2" spans="1:12" ht="15.75" x14ac:dyDescent="0.25">
      <c r="A2" s="166" t="s">
        <v>622</v>
      </c>
    </row>
    <row r="3" spans="1:12" x14ac:dyDescent="0.2">
      <c r="A3" s="286" t="s">
        <v>348</v>
      </c>
      <c r="B3" s="287" t="s">
        <v>349</v>
      </c>
      <c r="C3" s="287" t="s">
        <v>350</v>
      </c>
      <c r="D3" s="287" t="s">
        <v>351</v>
      </c>
      <c r="E3" s="287" t="s">
        <v>352</v>
      </c>
      <c r="J3" s="286" t="s">
        <v>348</v>
      </c>
      <c r="K3" s="287" t="s">
        <v>349</v>
      </c>
      <c r="L3" s="287" t="s">
        <v>351</v>
      </c>
    </row>
    <row r="4" spans="1:12" x14ac:dyDescent="0.2">
      <c r="A4" s="167" t="s">
        <v>353</v>
      </c>
      <c r="B4" s="168" t="s">
        <v>354</v>
      </c>
      <c r="C4" s="168" t="s">
        <v>355</v>
      </c>
      <c r="D4" s="168" t="s">
        <v>356</v>
      </c>
      <c r="E4" s="168" t="s">
        <v>355</v>
      </c>
      <c r="J4" s="167" t="s">
        <v>353</v>
      </c>
      <c r="K4" s="168" t="s">
        <v>354</v>
      </c>
      <c r="L4" s="168" t="s">
        <v>356</v>
      </c>
    </row>
    <row r="5" spans="1:12" x14ac:dyDescent="0.2">
      <c r="A5" s="286" t="s">
        <v>348</v>
      </c>
      <c r="B5" s="287" t="s">
        <v>348</v>
      </c>
      <c r="C5" s="287" t="s">
        <v>348</v>
      </c>
      <c r="D5" s="287" t="s">
        <v>348</v>
      </c>
      <c r="E5" s="287" t="s">
        <v>348</v>
      </c>
      <c r="J5" s="286" t="s">
        <v>348</v>
      </c>
      <c r="K5" s="287" t="s">
        <v>348</v>
      </c>
      <c r="L5" s="287" t="s">
        <v>348</v>
      </c>
    </row>
    <row r="6" spans="1:12" x14ac:dyDescent="0.2">
      <c r="A6" s="167" t="s">
        <v>357</v>
      </c>
      <c r="B6" s="168" t="s">
        <v>348</v>
      </c>
      <c r="C6" s="168" t="s">
        <v>348</v>
      </c>
      <c r="D6" s="168" t="s">
        <v>348</v>
      </c>
      <c r="E6" s="168" t="s">
        <v>348</v>
      </c>
      <c r="J6" s="167" t="s">
        <v>357</v>
      </c>
      <c r="K6" s="168" t="s">
        <v>348</v>
      </c>
      <c r="L6" s="168" t="s">
        <v>348</v>
      </c>
    </row>
    <row r="7" spans="1:12" x14ac:dyDescent="0.2">
      <c r="A7" s="167" t="s">
        <v>339</v>
      </c>
      <c r="B7" s="168" t="s">
        <v>623</v>
      </c>
      <c r="C7" s="168" t="s">
        <v>624</v>
      </c>
      <c r="D7" s="168" t="s">
        <v>625</v>
      </c>
      <c r="E7" s="168" t="s">
        <v>626</v>
      </c>
      <c r="J7" s="167" t="s">
        <v>339</v>
      </c>
      <c r="K7" s="168">
        <v>0.114</v>
      </c>
      <c r="L7" s="168">
        <v>8.9300000000000004E-2</v>
      </c>
    </row>
    <row r="8" spans="1:12" x14ac:dyDescent="0.2">
      <c r="A8" s="167" t="s">
        <v>242</v>
      </c>
      <c r="B8" s="168" t="s">
        <v>627</v>
      </c>
      <c r="C8" s="168" t="s">
        <v>628</v>
      </c>
      <c r="D8" s="168" t="s">
        <v>629</v>
      </c>
      <c r="E8" s="168" t="s">
        <v>630</v>
      </c>
      <c r="J8" s="167" t="s">
        <v>242</v>
      </c>
      <c r="K8" s="178">
        <v>-1894</v>
      </c>
      <c r="L8" s="178">
        <v>-1796</v>
      </c>
    </row>
    <row r="9" spans="1:12" x14ac:dyDescent="0.2">
      <c r="A9" s="167" t="s">
        <v>250</v>
      </c>
      <c r="B9" s="168" t="s">
        <v>631</v>
      </c>
      <c r="C9" s="168" t="s">
        <v>632</v>
      </c>
      <c r="D9" s="168" t="s">
        <v>633</v>
      </c>
      <c r="E9" s="168" t="s">
        <v>634</v>
      </c>
      <c r="J9" s="167" t="s">
        <v>250</v>
      </c>
      <c r="K9" s="178">
        <v>-4100</v>
      </c>
      <c r="L9" s="178">
        <v>-5757</v>
      </c>
    </row>
    <row r="10" spans="1:12" x14ac:dyDescent="0.2">
      <c r="A10" s="167" t="s">
        <v>253</v>
      </c>
      <c r="B10" s="168" t="s">
        <v>635</v>
      </c>
      <c r="C10" s="168" t="s">
        <v>636</v>
      </c>
      <c r="D10" s="168" t="s">
        <v>637</v>
      </c>
      <c r="E10" s="168" t="s">
        <v>638</v>
      </c>
      <c r="J10" s="167" t="s">
        <v>253</v>
      </c>
      <c r="K10" s="178">
        <v>-4090</v>
      </c>
      <c r="L10" s="178">
        <v>-5131</v>
      </c>
    </row>
    <row r="11" spans="1:12" x14ac:dyDescent="0.2">
      <c r="A11" s="167" t="s">
        <v>257</v>
      </c>
      <c r="B11" s="168" t="s">
        <v>639</v>
      </c>
      <c r="C11" s="168" t="s">
        <v>640</v>
      </c>
      <c r="D11" s="168" t="s">
        <v>641</v>
      </c>
      <c r="E11" s="168" t="s">
        <v>642</v>
      </c>
      <c r="J11" s="167" t="s">
        <v>257</v>
      </c>
      <c r="K11" s="178">
        <v>-8325</v>
      </c>
      <c r="L11" s="178">
        <v>-9662</v>
      </c>
    </row>
    <row r="12" spans="1:12" x14ac:dyDescent="0.2">
      <c r="A12" s="167" t="s">
        <v>261</v>
      </c>
      <c r="B12" s="168" t="s">
        <v>643</v>
      </c>
      <c r="C12" s="168" t="s">
        <v>644</v>
      </c>
      <c r="D12" s="168" t="s">
        <v>645</v>
      </c>
      <c r="E12" s="168" t="s">
        <v>646</v>
      </c>
      <c r="J12" s="167" t="s">
        <v>261</v>
      </c>
      <c r="K12" s="178">
        <v>-3960</v>
      </c>
      <c r="L12" s="178">
        <v>-4615</v>
      </c>
    </row>
    <row r="13" spans="1:12" x14ac:dyDescent="0.2">
      <c r="A13" s="167" t="s">
        <v>265</v>
      </c>
      <c r="B13" s="168" t="s">
        <v>647</v>
      </c>
      <c r="C13" s="168" t="s">
        <v>648</v>
      </c>
      <c r="D13" s="168" t="s">
        <v>649</v>
      </c>
      <c r="E13" s="168" t="s">
        <v>650</v>
      </c>
      <c r="J13" s="167" t="s">
        <v>265</v>
      </c>
      <c r="K13" s="178">
        <v>-9498</v>
      </c>
      <c r="L13" s="178">
        <v>-11033</v>
      </c>
    </row>
    <row r="14" spans="1:12" x14ac:dyDescent="0.2">
      <c r="A14" s="167" t="s">
        <v>304</v>
      </c>
      <c r="B14" s="168" t="s">
        <v>651</v>
      </c>
      <c r="C14" s="168" t="s">
        <v>652</v>
      </c>
      <c r="D14" s="168" t="s">
        <v>653</v>
      </c>
      <c r="E14" s="168" t="s">
        <v>654</v>
      </c>
      <c r="J14" s="167" t="s">
        <v>304</v>
      </c>
      <c r="K14" s="178">
        <v>13299</v>
      </c>
      <c r="L14" s="168">
        <v>-255.4</v>
      </c>
    </row>
    <row r="15" spans="1:12" x14ac:dyDescent="0.2">
      <c r="A15" s="167" t="s">
        <v>307</v>
      </c>
      <c r="B15" s="168" t="s">
        <v>655</v>
      </c>
      <c r="C15" s="168" t="s">
        <v>656</v>
      </c>
      <c r="D15" s="168" t="s">
        <v>348</v>
      </c>
      <c r="E15" s="168" t="s">
        <v>348</v>
      </c>
      <c r="J15" s="167" t="s">
        <v>307</v>
      </c>
      <c r="K15" s="178">
        <v>13790</v>
      </c>
      <c r="L15" s="168"/>
    </row>
    <row r="16" spans="1:12" x14ac:dyDescent="0.2">
      <c r="A16" s="167" t="s">
        <v>310</v>
      </c>
      <c r="B16" s="168" t="s">
        <v>657</v>
      </c>
      <c r="C16" s="168" t="s">
        <v>658</v>
      </c>
      <c r="D16" s="168" t="s">
        <v>659</v>
      </c>
      <c r="E16" s="168" t="s">
        <v>660</v>
      </c>
      <c r="J16" s="167" t="s">
        <v>310</v>
      </c>
      <c r="K16" s="178">
        <v>14040</v>
      </c>
      <c r="L16" s="178">
        <v>1921</v>
      </c>
    </row>
    <row r="17" spans="1:12" x14ac:dyDescent="0.2">
      <c r="A17" s="167" t="s">
        <v>299</v>
      </c>
      <c r="B17" s="168" t="s">
        <v>661</v>
      </c>
      <c r="C17" s="168" t="s">
        <v>662</v>
      </c>
      <c r="D17" s="168" t="s">
        <v>663</v>
      </c>
      <c r="E17" s="168" t="s">
        <v>664</v>
      </c>
      <c r="J17" s="167" t="s">
        <v>299</v>
      </c>
      <c r="K17" s="178">
        <v>12654</v>
      </c>
      <c r="L17" s="178">
        <v>9863</v>
      </c>
    </row>
    <row r="18" spans="1:12" x14ac:dyDescent="0.2">
      <c r="A18" s="167" t="s">
        <v>311</v>
      </c>
      <c r="B18" s="168" t="s">
        <v>665</v>
      </c>
      <c r="C18" s="168" t="s">
        <v>666</v>
      </c>
      <c r="D18" s="168" t="s">
        <v>667</v>
      </c>
      <c r="E18" s="168" t="s">
        <v>668</v>
      </c>
      <c r="J18" s="167" t="s">
        <v>311</v>
      </c>
      <c r="K18" s="168">
        <v>-777.7</v>
      </c>
      <c r="L18" s="168">
        <v>-568.29999999999995</v>
      </c>
    </row>
    <row r="19" spans="1:12" x14ac:dyDescent="0.2">
      <c r="A19" s="167" t="s">
        <v>312</v>
      </c>
      <c r="B19" s="168" t="s">
        <v>669</v>
      </c>
      <c r="C19" s="168" t="s">
        <v>670</v>
      </c>
      <c r="D19" s="168" t="s">
        <v>671</v>
      </c>
      <c r="E19" s="168" t="s">
        <v>672</v>
      </c>
      <c r="J19" s="167" t="s">
        <v>312</v>
      </c>
      <c r="K19" s="178">
        <v>-2595</v>
      </c>
      <c r="L19" s="178">
        <v>-2462</v>
      </c>
    </row>
    <row r="20" spans="1:12" x14ac:dyDescent="0.2">
      <c r="A20" s="167" t="s">
        <v>313</v>
      </c>
      <c r="B20" s="168" t="s">
        <v>673</v>
      </c>
      <c r="C20" s="168" t="s">
        <v>674</v>
      </c>
      <c r="D20" s="168" t="s">
        <v>675</v>
      </c>
      <c r="E20" s="168" t="s">
        <v>676</v>
      </c>
      <c r="J20" s="167" t="s">
        <v>313</v>
      </c>
      <c r="K20" s="178">
        <v>2103</v>
      </c>
      <c r="L20" s="178">
        <v>1974</v>
      </c>
    </row>
    <row r="21" spans="1:12" x14ac:dyDescent="0.2">
      <c r="A21" s="167" t="s">
        <v>314</v>
      </c>
      <c r="B21" s="168" t="s">
        <v>677</v>
      </c>
      <c r="C21" s="168" t="s">
        <v>678</v>
      </c>
      <c r="D21" s="168" t="s">
        <v>679</v>
      </c>
      <c r="E21" s="168" t="s">
        <v>680</v>
      </c>
      <c r="J21" s="167" t="s">
        <v>314</v>
      </c>
      <c r="K21" s="178">
        <v>3634</v>
      </c>
      <c r="L21" s="178">
        <v>4430</v>
      </c>
    </row>
    <row r="22" spans="1:12" x14ac:dyDescent="0.2">
      <c r="A22" s="167" t="s">
        <v>315</v>
      </c>
      <c r="B22" s="168" t="s">
        <v>681</v>
      </c>
      <c r="C22" s="168" t="s">
        <v>682</v>
      </c>
      <c r="D22" s="168" t="s">
        <v>683</v>
      </c>
      <c r="E22" s="168" t="s">
        <v>684</v>
      </c>
      <c r="J22" s="167" t="s">
        <v>315</v>
      </c>
      <c r="K22" s="168">
        <v>554.5</v>
      </c>
      <c r="L22" s="168">
        <v>801.6</v>
      </c>
    </row>
    <row r="23" spans="1:12" x14ac:dyDescent="0.2">
      <c r="A23" s="167" t="s">
        <v>316</v>
      </c>
      <c r="B23" s="168" t="s">
        <v>685</v>
      </c>
      <c r="C23" s="168" t="s">
        <v>686</v>
      </c>
      <c r="D23" s="168" t="s">
        <v>687</v>
      </c>
      <c r="E23" s="168" t="s">
        <v>688</v>
      </c>
      <c r="J23" s="167" t="s">
        <v>316</v>
      </c>
      <c r="K23" s="178">
        <v>9666</v>
      </c>
      <c r="L23" s="178">
        <v>9893</v>
      </c>
    </row>
    <row r="24" spans="1:12" x14ac:dyDescent="0.2">
      <c r="A24" s="167" t="s">
        <v>323</v>
      </c>
      <c r="B24" s="168" t="s">
        <v>689</v>
      </c>
      <c r="C24" s="168" t="s">
        <v>690</v>
      </c>
      <c r="D24" s="168" t="s">
        <v>691</v>
      </c>
      <c r="E24" s="168" t="s">
        <v>692</v>
      </c>
      <c r="J24" s="167" t="s">
        <v>323</v>
      </c>
      <c r="K24" s="178">
        <v>-48684</v>
      </c>
      <c r="L24" s="178">
        <v>-54796</v>
      </c>
    </row>
    <row r="25" spans="1:12" x14ac:dyDescent="0.2">
      <c r="A25" s="167" t="s">
        <v>324</v>
      </c>
      <c r="B25" s="168" t="s">
        <v>693</v>
      </c>
      <c r="C25" s="168" t="s">
        <v>694</v>
      </c>
      <c r="D25" s="168" t="s">
        <v>695</v>
      </c>
      <c r="E25" s="168" t="s">
        <v>696</v>
      </c>
      <c r="J25" s="167" t="s">
        <v>324</v>
      </c>
      <c r="K25" s="178">
        <v>2300</v>
      </c>
      <c r="L25" s="178">
        <v>1298</v>
      </c>
    </row>
    <row r="26" spans="1:12" x14ac:dyDescent="0.2">
      <c r="A26" s="167" t="s">
        <v>325</v>
      </c>
      <c r="B26" s="168" t="s">
        <v>697</v>
      </c>
      <c r="C26" s="168" t="s">
        <v>698</v>
      </c>
      <c r="D26" s="168" t="s">
        <v>699</v>
      </c>
      <c r="E26" s="168" t="s">
        <v>700</v>
      </c>
      <c r="J26" s="167" t="s">
        <v>325</v>
      </c>
      <c r="K26" s="178">
        <v>6050</v>
      </c>
      <c r="L26" s="178">
        <v>7707</v>
      </c>
    </row>
    <row r="27" spans="1:12" x14ac:dyDescent="0.2">
      <c r="A27" s="167" t="s">
        <v>322</v>
      </c>
      <c r="B27" s="168" t="s">
        <v>701</v>
      </c>
      <c r="C27" s="168" t="s">
        <v>702</v>
      </c>
      <c r="D27" s="168" t="s">
        <v>703</v>
      </c>
      <c r="E27" s="168" t="s">
        <v>704</v>
      </c>
      <c r="J27" s="167" t="s">
        <v>322</v>
      </c>
      <c r="K27" s="168">
        <v>221.2</v>
      </c>
      <c r="L27" s="168">
        <v>-169.2</v>
      </c>
    </row>
    <row r="28" spans="1:12" x14ac:dyDescent="0.2">
      <c r="A28" s="167" t="s">
        <v>335</v>
      </c>
      <c r="B28" s="168" t="s">
        <v>705</v>
      </c>
      <c r="C28" s="168" t="s">
        <v>706</v>
      </c>
      <c r="D28" s="168" t="s">
        <v>707</v>
      </c>
      <c r="E28" s="168" t="s">
        <v>708</v>
      </c>
      <c r="J28" s="167" t="s">
        <v>335</v>
      </c>
      <c r="K28" s="178">
        <v>-3240</v>
      </c>
      <c r="L28" s="178">
        <v>-3741</v>
      </c>
    </row>
    <row r="29" spans="1:12" x14ac:dyDescent="0.2">
      <c r="A29" s="167" t="s">
        <v>328</v>
      </c>
      <c r="B29" s="168" t="s">
        <v>709</v>
      </c>
      <c r="C29" s="168" t="s">
        <v>710</v>
      </c>
      <c r="D29" s="168" t="s">
        <v>711</v>
      </c>
      <c r="E29" s="168" t="s">
        <v>712</v>
      </c>
      <c r="J29" s="167" t="s">
        <v>328</v>
      </c>
      <c r="K29" s="178">
        <v>-2613</v>
      </c>
      <c r="L29" s="178">
        <v>-2228</v>
      </c>
    </row>
    <row r="30" spans="1:12" x14ac:dyDescent="0.2">
      <c r="A30" s="167" t="s">
        <v>329</v>
      </c>
      <c r="B30" s="168" t="s">
        <v>713</v>
      </c>
      <c r="C30" s="168" t="s">
        <v>714</v>
      </c>
      <c r="D30" s="168" t="s">
        <v>715</v>
      </c>
      <c r="E30" s="168" t="s">
        <v>716</v>
      </c>
      <c r="J30" s="167" t="s">
        <v>329</v>
      </c>
      <c r="K30" s="178">
        <v>1007</v>
      </c>
      <c r="L30" s="178">
        <v>1962</v>
      </c>
    </row>
    <row r="31" spans="1:12" x14ac:dyDescent="0.2">
      <c r="A31" s="167" t="s">
        <v>330</v>
      </c>
      <c r="B31" s="168" t="s">
        <v>717</v>
      </c>
      <c r="C31" s="168" t="s">
        <v>718</v>
      </c>
      <c r="D31" s="168" t="s">
        <v>719</v>
      </c>
      <c r="E31" s="168" t="s">
        <v>720</v>
      </c>
      <c r="J31" s="167" t="s">
        <v>330</v>
      </c>
      <c r="K31" s="168">
        <v>-206.8</v>
      </c>
      <c r="L31" s="178">
        <v>-1401</v>
      </c>
    </row>
    <row r="32" spans="1:12" x14ac:dyDescent="0.2">
      <c r="A32" s="167" t="s">
        <v>319</v>
      </c>
      <c r="B32" s="168" t="s">
        <v>721</v>
      </c>
      <c r="C32" s="168" t="s">
        <v>722</v>
      </c>
      <c r="D32" s="168" t="s">
        <v>723</v>
      </c>
      <c r="E32" s="168" t="s">
        <v>724</v>
      </c>
      <c r="J32" s="167" t="s">
        <v>319</v>
      </c>
      <c r="K32" s="178">
        <v>-3188</v>
      </c>
      <c r="L32" s="178">
        <v>-3246</v>
      </c>
    </row>
    <row r="33" spans="1:12" x14ac:dyDescent="0.2">
      <c r="A33" s="167" t="s">
        <v>318</v>
      </c>
      <c r="B33" s="168" t="s">
        <v>725</v>
      </c>
      <c r="C33" s="168" t="s">
        <v>726</v>
      </c>
      <c r="D33" s="168" t="s">
        <v>727</v>
      </c>
      <c r="E33" s="168" t="s">
        <v>728</v>
      </c>
      <c r="J33" s="167" t="s">
        <v>318</v>
      </c>
      <c r="K33" s="178">
        <v>-12161</v>
      </c>
      <c r="L33" s="178">
        <v>-11384</v>
      </c>
    </row>
    <row r="34" spans="1:12" x14ac:dyDescent="0.2">
      <c r="A34" s="167" t="s">
        <v>320</v>
      </c>
      <c r="B34" s="168" t="s">
        <v>729</v>
      </c>
      <c r="C34" s="168" t="s">
        <v>730</v>
      </c>
      <c r="D34" s="168" t="s">
        <v>731</v>
      </c>
      <c r="E34" s="168" t="s">
        <v>732</v>
      </c>
      <c r="J34" s="167" t="s">
        <v>320</v>
      </c>
      <c r="K34" s="178">
        <v>16397</v>
      </c>
      <c r="L34" s="178">
        <v>18031</v>
      </c>
    </row>
    <row r="35" spans="1:12" x14ac:dyDescent="0.2">
      <c r="A35" s="167" t="s">
        <v>321</v>
      </c>
      <c r="B35" s="168" t="s">
        <v>733</v>
      </c>
      <c r="C35" s="168" t="s">
        <v>734</v>
      </c>
      <c r="D35" s="168" t="s">
        <v>735</v>
      </c>
      <c r="E35" s="168" t="s">
        <v>736</v>
      </c>
      <c r="J35" s="167" t="s">
        <v>321</v>
      </c>
      <c r="K35" s="168">
        <v>222.2</v>
      </c>
      <c r="L35" s="168">
        <v>-129</v>
      </c>
    </row>
    <row r="36" spans="1:12" x14ac:dyDescent="0.2">
      <c r="A36" s="167" t="s">
        <v>326</v>
      </c>
      <c r="B36" s="168" t="s">
        <v>737</v>
      </c>
      <c r="C36" s="168" t="s">
        <v>738</v>
      </c>
      <c r="D36" s="168" t="s">
        <v>739</v>
      </c>
      <c r="E36" s="168" t="s">
        <v>740</v>
      </c>
      <c r="J36" s="167" t="s">
        <v>326</v>
      </c>
      <c r="K36" s="178">
        <v>-10349</v>
      </c>
      <c r="L36" s="178">
        <v>-12372</v>
      </c>
    </row>
    <row r="37" spans="1:12" x14ac:dyDescent="0.2">
      <c r="A37" s="167" t="s">
        <v>327</v>
      </c>
      <c r="B37" s="168" t="s">
        <v>741</v>
      </c>
      <c r="C37" s="168" t="s">
        <v>742</v>
      </c>
      <c r="D37" s="168" t="s">
        <v>743</v>
      </c>
      <c r="E37" s="168" t="s">
        <v>744</v>
      </c>
      <c r="J37" s="167" t="s">
        <v>327</v>
      </c>
      <c r="K37" s="178">
        <v>3881</v>
      </c>
      <c r="L37" s="178">
        <v>3944</v>
      </c>
    </row>
    <row r="38" spans="1:12" x14ac:dyDescent="0.2">
      <c r="A38" s="167" t="s">
        <v>338</v>
      </c>
      <c r="B38" s="168" t="s">
        <v>745</v>
      </c>
      <c r="C38" s="168" t="s">
        <v>746</v>
      </c>
      <c r="D38" s="168" t="s">
        <v>747</v>
      </c>
      <c r="E38" s="168" t="s">
        <v>748</v>
      </c>
      <c r="J38" s="167" t="s">
        <v>338</v>
      </c>
      <c r="K38" s="178">
        <v>17890</v>
      </c>
      <c r="L38" s="178">
        <v>21157</v>
      </c>
    </row>
    <row r="39" spans="1:12" x14ac:dyDescent="0.2">
      <c r="A39" s="167" t="s">
        <v>298</v>
      </c>
      <c r="B39" s="168" t="s">
        <v>749</v>
      </c>
      <c r="C39" s="168" t="s">
        <v>750</v>
      </c>
      <c r="D39" s="168" t="s">
        <v>751</v>
      </c>
      <c r="E39" s="168" t="s">
        <v>752</v>
      </c>
      <c r="J39" s="167" t="s">
        <v>298</v>
      </c>
      <c r="K39" s="178">
        <v>-4729</v>
      </c>
      <c r="L39" s="178">
        <v>-3269</v>
      </c>
    </row>
    <row r="40" spans="1:12" x14ac:dyDescent="0.2">
      <c r="A40" s="167" t="s">
        <v>269</v>
      </c>
      <c r="B40" s="168" t="s">
        <v>753</v>
      </c>
      <c r="C40" s="168" t="s">
        <v>754</v>
      </c>
      <c r="D40" s="168" t="s">
        <v>755</v>
      </c>
      <c r="E40" s="168" t="s">
        <v>756</v>
      </c>
      <c r="J40" s="167" t="s">
        <v>269</v>
      </c>
      <c r="K40" s="178">
        <v>202617</v>
      </c>
      <c r="L40" s="178">
        <v>265736</v>
      </c>
    </row>
    <row r="41" spans="1:12" x14ac:dyDescent="0.2">
      <c r="A41" s="167" t="s">
        <v>273</v>
      </c>
      <c r="B41" s="168" t="s">
        <v>757</v>
      </c>
      <c r="C41" s="168" t="s">
        <v>758</v>
      </c>
      <c r="D41" s="168" t="s">
        <v>759</v>
      </c>
      <c r="E41" s="168" t="s">
        <v>760</v>
      </c>
      <c r="J41" s="167" t="s">
        <v>273</v>
      </c>
      <c r="K41" s="178">
        <v>253591</v>
      </c>
      <c r="L41" s="178">
        <v>257183</v>
      </c>
    </row>
    <row r="42" spans="1:12" x14ac:dyDescent="0.2">
      <c r="A42" s="167" t="s">
        <v>277</v>
      </c>
      <c r="B42" s="168" t="s">
        <v>761</v>
      </c>
      <c r="C42" s="168" t="s">
        <v>762</v>
      </c>
      <c r="D42" s="168" t="s">
        <v>763</v>
      </c>
      <c r="E42" s="168" t="s">
        <v>764</v>
      </c>
      <c r="J42" s="167" t="s">
        <v>277</v>
      </c>
      <c r="K42" s="178">
        <v>318817</v>
      </c>
      <c r="L42" s="178">
        <v>343801</v>
      </c>
    </row>
    <row r="43" spans="1:12" x14ac:dyDescent="0.2">
      <c r="A43" s="167" t="s">
        <v>297</v>
      </c>
      <c r="B43" s="168" t="s">
        <v>765</v>
      </c>
      <c r="C43" s="168" t="s">
        <v>766</v>
      </c>
      <c r="D43" s="168" t="s">
        <v>767</v>
      </c>
      <c r="E43" s="168" t="s">
        <v>768</v>
      </c>
      <c r="J43" s="167" t="s">
        <v>297</v>
      </c>
      <c r="K43" s="178">
        <v>317484</v>
      </c>
      <c r="L43" s="178">
        <v>345577</v>
      </c>
    </row>
    <row r="44" spans="1:12" x14ac:dyDescent="0.2">
      <c r="A44" s="167" t="s">
        <v>281</v>
      </c>
      <c r="B44" s="168" t="s">
        <v>769</v>
      </c>
      <c r="C44" s="168" t="s">
        <v>770</v>
      </c>
      <c r="D44" s="168" t="s">
        <v>771</v>
      </c>
      <c r="E44" s="168" t="s">
        <v>772</v>
      </c>
      <c r="J44" s="167" t="s">
        <v>281</v>
      </c>
      <c r="K44" s="178">
        <v>-110164</v>
      </c>
      <c r="L44" s="178">
        <v>-90045</v>
      </c>
    </row>
    <row r="45" spans="1:12" x14ac:dyDescent="0.2">
      <c r="A45" s="167" t="s">
        <v>285</v>
      </c>
      <c r="B45" s="168" t="s">
        <v>773</v>
      </c>
      <c r="C45" s="168" t="s">
        <v>774</v>
      </c>
      <c r="D45" s="168" t="s">
        <v>775</v>
      </c>
      <c r="E45" s="168" t="s">
        <v>776</v>
      </c>
      <c r="J45" s="167" t="s">
        <v>285</v>
      </c>
      <c r="K45" s="178">
        <v>696715</v>
      </c>
      <c r="L45" s="178">
        <v>662178</v>
      </c>
    </row>
    <row r="46" spans="1:12" x14ac:dyDescent="0.2">
      <c r="A46" s="167" t="s">
        <v>288</v>
      </c>
      <c r="B46" s="168" t="s">
        <v>777</v>
      </c>
      <c r="C46" s="168" t="s">
        <v>778</v>
      </c>
      <c r="D46" s="168" t="s">
        <v>779</v>
      </c>
      <c r="E46" s="168" t="s">
        <v>780</v>
      </c>
      <c r="J46" s="167" t="s">
        <v>288</v>
      </c>
      <c r="K46" s="178">
        <v>439707</v>
      </c>
      <c r="L46" s="178">
        <v>439346</v>
      </c>
    </row>
    <row r="47" spans="1:12" x14ac:dyDescent="0.2">
      <c r="A47" s="167" t="s">
        <v>291</v>
      </c>
      <c r="B47" s="168" t="s">
        <v>781</v>
      </c>
      <c r="C47" s="168" t="s">
        <v>782</v>
      </c>
      <c r="D47" s="168" t="s">
        <v>783</v>
      </c>
      <c r="E47" s="168" t="s">
        <v>784</v>
      </c>
      <c r="J47" s="167" t="s">
        <v>291</v>
      </c>
      <c r="K47" s="178">
        <v>332049</v>
      </c>
      <c r="L47" s="178">
        <v>350656</v>
      </c>
    </row>
    <row r="48" spans="1:12" x14ac:dyDescent="0.2">
      <c r="A48" s="167" t="s">
        <v>294</v>
      </c>
      <c r="B48" s="168" t="s">
        <v>785</v>
      </c>
      <c r="C48" s="168" t="s">
        <v>786</v>
      </c>
      <c r="D48" s="168" t="s">
        <v>787</v>
      </c>
      <c r="E48" s="168" t="s">
        <v>788</v>
      </c>
      <c r="J48" s="167" t="s">
        <v>294</v>
      </c>
      <c r="K48" s="178">
        <v>408027</v>
      </c>
      <c r="L48" s="178">
        <v>433744</v>
      </c>
    </row>
    <row r="49" spans="1:12" x14ac:dyDescent="0.2">
      <c r="A49" s="167" t="s">
        <v>295</v>
      </c>
      <c r="B49" s="168" t="s">
        <v>789</v>
      </c>
      <c r="C49" s="168" t="s">
        <v>790</v>
      </c>
      <c r="D49" s="168" t="s">
        <v>791</v>
      </c>
      <c r="E49" s="168" t="s">
        <v>792</v>
      </c>
      <c r="J49" s="167" t="s">
        <v>295</v>
      </c>
      <c r="K49" s="178">
        <v>49811</v>
      </c>
      <c r="L49" s="178">
        <v>14983</v>
      </c>
    </row>
    <row r="50" spans="1:12" x14ac:dyDescent="0.2">
      <c r="A50" s="167" t="s">
        <v>296</v>
      </c>
      <c r="B50" s="168" t="s">
        <v>793</v>
      </c>
      <c r="C50" s="168" t="s">
        <v>794</v>
      </c>
      <c r="D50" s="168" t="s">
        <v>795</v>
      </c>
      <c r="E50" s="168" t="s">
        <v>796</v>
      </c>
      <c r="J50" s="167" t="s">
        <v>296</v>
      </c>
      <c r="K50" s="178">
        <v>329549</v>
      </c>
      <c r="L50" s="178">
        <v>341726</v>
      </c>
    </row>
    <row r="51" spans="1:12" x14ac:dyDescent="0.2">
      <c r="A51" s="167" t="s">
        <v>532</v>
      </c>
      <c r="B51" s="168" t="s">
        <v>797</v>
      </c>
      <c r="C51" s="168" t="s">
        <v>798</v>
      </c>
      <c r="D51" s="168" t="s">
        <v>799</v>
      </c>
      <c r="E51" s="168" t="s">
        <v>800</v>
      </c>
      <c r="J51" s="91" t="s">
        <v>537</v>
      </c>
      <c r="K51" s="27"/>
      <c r="L51" s="27"/>
    </row>
    <row r="52" spans="1:12" x14ac:dyDescent="0.2">
      <c r="A52" s="167" t="s">
        <v>538</v>
      </c>
      <c r="B52" s="168" t="s">
        <v>801</v>
      </c>
      <c r="C52" s="168" t="s">
        <v>802</v>
      </c>
      <c r="D52" s="168" t="s">
        <v>803</v>
      </c>
      <c r="E52" s="168" t="s">
        <v>804</v>
      </c>
      <c r="J52" s="167" t="s">
        <v>543</v>
      </c>
      <c r="K52" s="178" t="str">
        <f>B62</f>
        <v>-336,785</v>
      </c>
      <c r="L52" s="178" t="str">
        <f>D62</f>
        <v>-338,862</v>
      </c>
    </row>
    <row r="53" spans="1:12" x14ac:dyDescent="0.2">
      <c r="A53" s="167" t="s">
        <v>544</v>
      </c>
      <c r="B53" s="168" t="s">
        <v>805</v>
      </c>
      <c r="C53" s="168" t="s">
        <v>806</v>
      </c>
      <c r="D53" s="168" t="s">
        <v>807</v>
      </c>
      <c r="E53" s="168" t="s">
        <v>808</v>
      </c>
      <c r="J53" s="167" t="s">
        <v>532</v>
      </c>
      <c r="K53" s="178">
        <f>B51+K$52</f>
        <v>-335178</v>
      </c>
      <c r="L53" s="178">
        <f>D51+L$52</f>
        <v>-338761.1</v>
      </c>
    </row>
    <row r="54" spans="1:12" x14ac:dyDescent="0.2">
      <c r="A54" s="167" t="s">
        <v>549</v>
      </c>
      <c r="B54" s="168" t="s">
        <v>809</v>
      </c>
      <c r="C54" s="168" t="s">
        <v>810</v>
      </c>
      <c r="D54" s="168" t="s">
        <v>811</v>
      </c>
      <c r="E54" s="168" t="s">
        <v>812</v>
      </c>
      <c r="J54" s="167" t="s">
        <v>538</v>
      </c>
      <c r="K54" s="178">
        <f t="shared" ref="K54:K63" si="0">B52+$K$52</f>
        <v>-337844</v>
      </c>
      <c r="L54" s="178">
        <f t="shared" ref="L54:L63" si="1">D52+L$52</f>
        <v>-340167</v>
      </c>
    </row>
    <row r="55" spans="1:12" x14ac:dyDescent="0.2">
      <c r="A55" s="167" t="s">
        <v>554</v>
      </c>
      <c r="B55" s="168" t="s">
        <v>813</v>
      </c>
      <c r="C55" s="168" t="s">
        <v>814</v>
      </c>
      <c r="D55" s="168" t="s">
        <v>815</v>
      </c>
      <c r="E55" s="168" t="s">
        <v>816</v>
      </c>
      <c r="J55" s="167" t="s">
        <v>544</v>
      </c>
      <c r="K55" s="178">
        <f t="shared" si="0"/>
        <v>-335806.8</v>
      </c>
      <c r="L55" s="178">
        <f t="shared" si="1"/>
        <v>-339351.1</v>
      </c>
    </row>
    <row r="56" spans="1:12" x14ac:dyDescent="0.2">
      <c r="A56" s="167" t="s">
        <v>559</v>
      </c>
      <c r="B56" s="168" t="s">
        <v>817</v>
      </c>
      <c r="C56" s="168" t="s">
        <v>818</v>
      </c>
      <c r="D56" s="168" t="s">
        <v>819</v>
      </c>
      <c r="E56" s="168" t="s">
        <v>820</v>
      </c>
      <c r="J56" s="167" t="s">
        <v>549</v>
      </c>
      <c r="K56" s="178">
        <f t="shared" si="0"/>
        <v>-354155</v>
      </c>
      <c r="L56" s="178">
        <f t="shared" si="1"/>
        <v>-353974</v>
      </c>
    </row>
    <row r="57" spans="1:12" x14ac:dyDescent="0.2">
      <c r="A57" s="167" t="s">
        <v>564</v>
      </c>
      <c r="B57" s="168" t="s">
        <v>821</v>
      </c>
      <c r="C57" s="168" t="s">
        <v>822</v>
      </c>
      <c r="D57" s="168" t="s">
        <v>823</v>
      </c>
      <c r="E57" s="168" t="s">
        <v>824</v>
      </c>
      <c r="J57" s="167" t="s">
        <v>554</v>
      </c>
      <c r="K57" s="178">
        <f t="shared" si="0"/>
        <v>-340529</v>
      </c>
      <c r="L57" s="178">
        <f t="shared" si="1"/>
        <v>-343155</v>
      </c>
    </row>
    <row r="58" spans="1:12" x14ac:dyDescent="0.2">
      <c r="A58" s="167" t="s">
        <v>569</v>
      </c>
      <c r="B58" s="168" t="s">
        <v>825</v>
      </c>
      <c r="C58" s="168" t="s">
        <v>826</v>
      </c>
      <c r="D58" s="168" t="s">
        <v>827</v>
      </c>
      <c r="E58" s="168" t="s">
        <v>828</v>
      </c>
      <c r="J58" s="167" t="s">
        <v>559</v>
      </c>
      <c r="K58" s="178">
        <f t="shared" si="0"/>
        <v>-334466</v>
      </c>
      <c r="L58" s="178">
        <f t="shared" si="1"/>
        <v>-337184</v>
      </c>
    </row>
    <row r="59" spans="1:12" x14ac:dyDescent="0.2">
      <c r="A59" s="167" t="s">
        <v>574</v>
      </c>
      <c r="B59" s="168" t="s">
        <v>829</v>
      </c>
      <c r="C59" s="168" t="s">
        <v>830</v>
      </c>
      <c r="D59" s="168" t="s">
        <v>831</v>
      </c>
      <c r="E59" s="168" t="s">
        <v>832</v>
      </c>
      <c r="J59" s="167" t="s">
        <v>564</v>
      </c>
      <c r="K59" s="178">
        <f t="shared" si="0"/>
        <v>-337916</v>
      </c>
      <c r="L59" s="178">
        <f t="shared" si="1"/>
        <v>-339868</v>
      </c>
    </row>
    <row r="60" spans="1:12" x14ac:dyDescent="0.2">
      <c r="A60" s="167" t="s">
        <v>579</v>
      </c>
      <c r="B60" s="168" t="s">
        <v>833</v>
      </c>
      <c r="C60" s="168" t="s">
        <v>834</v>
      </c>
      <c r="D60" s="168" t="s">
        <v>835</v>
      </c>
      <c r="E60" s="168" t="s">
        <v>836</v>
      </c>
      <c r="J60" s="167" t="s">
        <v>569</v>
      </c>
      <c r="K60" s="178">
        <f t="shared" si="0"/>
        <v>-337178.4</v>
      </c>
      <c r="L60" s="178">
        <f t="shared" si="1"/>
        <v>-341183</v>
      </c>
    </row>
    <row r="61" spans="1:12" x14ac:dyDescent="0.2">
      <c r="A61" s="167" t="s">
        <v>584</v>
      </c>
      <c r="B61" s="168" t="s">
        <v>837</v>
      </c>
      <c r="C61" s="168" t="s">
        <v>838</v>
      </c>
      <c r="D61" s="168" t="s">
        <v>839</v>
      </c>
      <c r="E61" s="168" t="s">
        <v>840</v>
      </c>
      <c r="J61" s="167" t="s">
        <v>574</v>
      </c>
      <c r="K61" s="178">
        <f t="shared" si="0"/>
        <v>-340645</v>
      </c>
      <c r="L61" s="178">
        <f t="shared" si="1"/>
        <v>-343283</v>
      </c>
    </row>
    <row r="62" spans="1:12" x14ac:dyDescent="0.2">
      <c r="A62" s="167" t="s">
        <v>589</v>
      </c>
      <c r="B62" s="168" t="s">
        <v>841</v>
      </c>
      <c r="C62" s="168" t="s">
        <v>842</v>
      </c>
      <c r="D62" s="168" t="s">
        <v>843</v>
      </c>
      <c r="E62" s="168" t="s">
        <v>844</v>
      </c>
      <c r="J62" s="167" t="s">
        <v>579</v>
      </c>
      <c r="K62" s="178">
        <f t="shared" si="0"/>
        <v>-335360</v>
      </c>
      <c r="L62" s="178">
        <f t="shared" si="1"/>
        <v>-338038.1</v>
      </c>
    </row>
    <row r="63" spans="1:12" x14ac:dyDescent="0.2">
      <c r="A63" s="167" t="s">
        <v>348</v>
      </c>
      <c r="B63" s="168" t="s">
        <v>348</v>
      </c>
      <c r="C63" s="168" t="s">
        <v>348</v>
      </c>
      <c r="D63" s="168" t="s">
        <v>348</v>
      </c>
      <c r="E63" s="168" t="s">
        <v>348</v>
      </c>
      <c r="J63" s="167" t="s">
        <v>584</v>
      </c>
      <c r="K63" s="178">
        <f t="shared" si="0"/>
        <v>-354990</v>
      </c>
      <c r="L63" s="178">
        <f t="shared" si="1"/>
        <v>-353094</v>
      </c>
    </row>
    <row r="64" spans="1:12" x14ac:dyDescent="0.2">
      <c r="A64" s="167" t="s">
        <v>594</v>
      </c>
      <c r="B64" s="168" t="s">
        <v>595</v>
      </c>
      <c r="C64" s="168" t="s">
        <v>348</v>
      </c>
      <c r="D64" s="168" t="s">
        <v>595</v>
      </c>
      <c r="E64" s="168" t="s">
        <v>348</v>
      </c>
    </row>
    <row r="65" spans="1:5" x14ac:dyDescent="0.2">
      <c r="A65" s="288" t="s">
        <v>596</v>
      </c>
      <c r="B65" s="289" t="s">
        <v>845</v>
      </c>
      <c r="C65" s="289" t="s">
        <v>348</v>
      </c>
      <c r="D65" s="289" t="s">
        <v>846</v>
      </c>
      <c r="E65" s="289" t="s">
        <v>348</v>
      </c>
    </row>
    <row r="66" spans="1:5" x14ac:dyDescent="0.2">
      <c r="A66" s="167" t="s">
        <v>599</v>
      </c>
    </row>
    <row r="67" spans="1:5" x14ac:dyDescent="0.2">
      <c r="A67" s="167" t="s">
        <v>600</v>
      </c>
    </row>
  </sheetData>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FF20A-4B11-48F5-86B0-CB946F4D9691}">
  <dimension ref="A1:AD67"/>
  <sheetViews>
    <sheetView topLeftCell="A22" workbookViewId="0">
      <selection activeCell="J7" sqref="J7:K63"/>
    </sheetView>
  </sheetViews>
  <sheetFormatPr defaultRowHeight="15" x14ac:dyDescent="0.25"/>
  <cols>
    <col min="2" max="2" width="10.85546875" bestFit="1" customWidth="1"/>
    <col min="4" max="4" width="14.42578125" bestFit="1" customWidth="1"/>
    <col min="6" max="6" width="9.42578125" bestFit="1" customWidth="1"/>
    <col min="18" max="18" width="41.140625" bestFit="1" customWidth="1"/>
  </cols>
  <sheetData>
    <row r="1" spans="1:30" x14ac:dyDescent="0.25">
      <c r="A1" s="94"/>
      <c r="B1" s="95"/>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row>
    <row r="2" spans="1:30" ht="23.25" x14ac:dyDescent="0.35">
      <c r="A2" s="94"/>
      <c r="B2" s="95"/>
      <c r="C2" s="94"/>
      <c r="D2" s="94"/>
      <c r="E2" s="94"/>
      <c r="F2" s="94"/>
      <c r="G2" s="94"/>
      <c r="H2" s="94"/>
      <c r="I2" s="108"/>
      <c r="J2" s="107" t="s">
        <v>601</v>
      </c>
      <c r="K2" s="94"/>
      <c r="L2" s="94"/>
      <c r="M2" s="94"/>
      <c r="N2" s="94"/>
      <c r="O2" s="94"/>
      <c r="P2" s="94"/>
      <c r="Q2" s="94"/>
      <c r="R2" s="94"/>
      <c r="S2" s="94"/>
      <c r="T2" s="94"/>
      <c r="U2" s="94"/>
      <c r="V2" s="94"/>
      <c r="W2" s="94"/>
      <c r="X2" s="107" t="s">
        <v>602</v>
      </c>
      <c r="Y2" s="94"/>
      <c r="Z2" s="94"/>
      <c r="AA2" s="94"/>
      <c r="AB2" s="94"/>
      <c r="AC2" s="94"/>
      <c r="AD2" s="94"/>
    </row>
    <row r="3" spans="1:30" ht="18.75" x14ac:dyDescent="0.3">
      <c r="A3" s="94"/>
      <c r="B3" s="95"/>
      <c r="C3" s="94"/>
      <c r="D3" s="94"/>
      <c r="E3" s="94"/>
      <c r="F3" s="94"/>
      <c r="G3" s="94"/>
      <c r="H3" s="94"/>
      <c r="I3" s="106"/>
      <c r="J3" s="105" t="s">
        <v>603</v>
      </c>
      <c r="K3" s="94"/>
      <c r="L3" s="94"/>
      <c r="M3" s="94"/>
      <c r="N3" s="94"/>
      <c r="O3" s="94"/>
      <c r="P3" s="94"/>
      <c r="Q3" s="94"/>
      <c r="R3" s="94"/>
      <c r="S3" s="94"/>
      <c r="T3" s="94"/>
      <c r="U3" s="94"/>
      <c r="V3" s="94"/>
      <c r="W3" s="94"/>
      <c r="X3" s="105" t="s">
        <v>604</v>
      </c>
      <c r="Y3" s="94"/>
      <c r="Z3" s="94"/>
      <c r="AA3" s="94"/>
      <c r="AB3" s="94"/>
      <c r="AC3" s="94"/>
      <c r="AD3" s="94"/>
    </row>
    <row r="4" spans="1:30" x14ac:dyDescent="0.25">
      <c r="A4" s="94"/>
      <c r="B4" s="95"/>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row>
    <row r="5" spans="1:30" ht="15.75" x14ac:dyDescent="0.25">
      <c r="A5" s="103"/>
      <c r="B5" s="104"/>
      <c r="C5" s="103"/>
      <c r="D5" s="103"/>
      <c r="E5" s="103" t="s">
        <v>605</v>
      </c>
      <c r="F5" s="103" t="s">
        <v>606</v>
      </c>
      <c r="G5" s="103" t="s">
        <v>607</v>
      </c>
      <c r="H5" s="103" t="s">
        <v>608</v>
      </c>
      <c r="I5" s="103" t="s">
        <v>609</v>
      </c>
      <c r="J5" s="103" t="s">
        <v>610</v>
      </c>
      <c r="K5" s="103" t="s">
        <v>611</v>
      </c>
      <c r="L5" s="103" t="s">
        <v>612</v>
      </c>
      <c r="M5" s="103" t="s">
        <v>613</v>
      </c>
      <c r="N5" s="103" t="s">
        <v>614</v>
      </c>
      <c r="O5" s="103" t="s">
        <v>615</v>
      </c>
      <c r="P5" s="103" t="s">
        <v>616</v>
      </c>
      <c r="Q5" s="103"/>
      <c r="R5" s="103"/>
      <c r="S5" s="103" t="s">
        <v>605</v>
      </c>
      <c r="T5" s="103" t="s">
        <v>606</v>
      </c>
      <c r="U5" s="103" t="s">
        <v>607</v>
      </c>
      <c r="V5" s="103" t="s">
        <v>608</v>
      </c>
      <c r="W5" s="103" t="s">
        <v>609</v>
      </c>
      <c r="X5" s="103" t="s">
        <v>610</v>
      </c>
      <c r="Y5" s="103" t="s">
        <v>611</v>
      </c>
      <c r="Z5" s="103" t="s">
        <v>612</v>
      </c>
      <c r="AA5" s="103" t="s">
        <v>613</v>
      </c>
      <c r="AB5" s="103" t="s">
        <v>614</v>
      </c>
      <c r="AC5" s="103" t="s">
        <v>615</v>
      </c>
      <c r="AD5" s="103" t="s">
        <v>616</v>
      </c>
    </row>
    <row r="6" spans="1:30" x14ac:dyDescent="0.25">
      <c r="A6" s="94"/>
      <c r="B6" s="95"/>
      <c r="C6" s="94"/>
      <c r="D6" s="101" t="s">
        <v>617</v>
      </c>
      <c r="E6" s="102">
        <f>SUM(E11:E54)+$B56</f>
        <v>6242.5362353267265</v>
      </c>
      <c r="F6" s="102">
        <f>SUM(F11:F54)+$B57</f>
        <v>6547.0026287035435</v>
      </c>
      <c r="G6" s="102">
        <f>SUM(G11:G54)+$B58</f>
        <v>6841.5775078955921</v>
      </c>
      <c r="H6" s="102">
        <f>SUM(H11:H54)+$B59</f>
        <v>4797.5775596774765</v>
      </c>
      <c r="I6" s="102">
        <f>SUM(I11:I54)+$B60</f>
        <v>8138.7889018293936</v>
      </c>
      <c r="J6" s="102">
        <f>SUM(J11:J54)+$B61</f>
        <v>5731.279869369173</v>
      </c>
      <c r="K6" s="102">
        <f>SUM(K11:K54)+$B62</f>
        <v>8524.9116585551528</v>
      </c>
      <c r="L6" s="102">
        <f>SUM(L11:L54)+$B63</f>
        <v>5515.1184622555156</v>
      </c>
      <c r="M6" s="102">
        <f>SUM(M11:M54)+$B64</f>
        <v>6932.6493161841063</v>
      </c>
      <c r="N6" s="102">
        <f>SUM(N11:N54)+$B65</f>
        <v>7893.4007150420221</v>
      </c>
      <c r="O6" s="102">
        <f>SUM(O11:O54)+$B66</f>
        <v>6229.0660436356557</v>
      </c>
      <c r="P6" s="102">
        <f>SUM(P11:P54)+$B67</f>
        <v>6714.6550565093057</v>
      </c>
      <c r="Q6" s="94"/>
      <c r="R6" s="101" t="s">
        <v>617</v>
      </c>
      <c r="S6" s="102">
        <f>SUM(S11:S54)+$B56</f>
        <v>6473.5098080450553</v>
      </c>
      <c r="T6" s="102">
        <f>SUM(T11:T54)+$B57</f>
        <v>7212.6954168493976</v>
      </c>
      <c r="U6" s="102">
        <f>SUM(U11:U54)+$B58</f>
        <v>10834.394344937289</v>
      </c>
      <c r="V6" s="102">
        <f>SUM(V11:V54)+$B59</f>
        <v>4340.0616761522251</v>
      </c>
      <c r="W6" s="102">
        <f>SUM(W11:W54)+$B60</f>
        <v>8631.359489616123</v>
      </c>
      <c r="X6" s="102">
        <f>SUM(X11:X54)+$B61</f>
        <v>2096.394628879556</v>
      </c>
      <c r="Y6" s="102">
        <f>SUM(Y11:Y54)+$B62</f>
        <v>6038.8498654951109</v>
      </c>
      <c r="Z6" s="102">
        <f>SUM(Z11:Z54)+$B63</f>
        <v>4587.2023932400625</v>
      </c>
      <c r="AA6" s="102">
        <f>SUM(AA11:AA54)+$B64</f>
        <v>5724.714666081476</v>
      </c>
      <c r="AB6" s="102">
        <f>SUM(AB11:AB54)+$B65</f>
        <v>8374.5416482097935</v>
      </c>
      <c r="AC6" s="102">
        <f>SUM(AC11:AC54)+$B66</f>
        <v>8176.8269859951688</v>
      </c>
      <c r="AD6" s="102">
        <f>SUM(AD11:AD54)+$B67</f>
        <v>5695.6401800758322</v>
      </c>
    </row>
    <row r="7" spans="1:30" ht="36" customHeight="1" x14ac:dyDescent="0.25">
      <c r="A7" s="94"/>
      <c r="B7" s="95"/>
      <c r="C7" s="94"/>
      <c r="D7" s="101" t="s">
        <v>618</v>
      </c>
      <c r="E7" s="97">
        <f>E6-Transpose_Avg_me_dw!B4</f>
        <v>-3.5257763920235448</v>
      </c>
      <c r="F7" s="97">
        <f>F6-Transpose_Avg_me_dw!C4</f>
        <v>-3.6653400464565493</v>
      </c>
      <c r="G7" s="97">
        <f>G6-Transpose_Avg_me_dw!D4</f>
        <v>-3.5269842919078656</v>
      </c>
      <c r="H7" s="97">
        <f>H6-Transpose_Avg_me_dw!E4</f>
        <v>-3.767166885023471</v>
      </c>
      <c r="I7" s="97">
        <f>I6-Transpose_Avg_me_dw!F4</f>
        <v>-4.6573872331064194</v>
      </c>
      <c r="J7" s="97">
        <f>J6-Transpose_Avg_me_dw!G4</f>
        <v>-2.9305798495770432</v>
      </c>
      <c r="K7" s="97">
        <f>K6-Transpose_Avg_me_dw!H4</f>
        <v>-3.360802382347174</v>
      </c>
      <c r="L7" s="97">
        <f>L6-Transpose_Avg_me_dw!I4</f>
        <v>-3.5001900882343762</v>
      </c>
      <c r="M7" s="97">
        <f>M6-Transpose_Avg_me_dw!J4</f>
        <v>-3.5977541283937171</v>
      </c>
      <c r="N7" s="97">
        <f>N6-Transpose_Avg_me_dw!K4</f>
        <v>-4.3351248017279431</v>
      </c>
      <c r="O7" s="97">
        <f>O6-Transpose_Avg_me_dw!L4</f>
        <v>-3.3821985518443398</v>
      </c>
      <c r="P7" s="97">
        <f>P6-Transpose_Avg_me_dw!M4</f>
        <v>-2.912814584444277</v>
      </c>
      <c r="Q7" s="94"/>
      <c r="R7" s="99" t="s">
        <v>619</v>
      </c>
      <c r="S7" s="97">
        <f t="shared" ref="S7:AD7" si="0">S6-E6</f>
        <v>230.9735727183288</v>
      </c>
      <c r="T7" s="97">
        <f t="shared" si="0"/>
        <v>665.69278814585414</v>
      </c>
      <c r="U7" s="97">
        <f t="shared" si="0"/>
        <v>3992.816837041697</v>
      </c>
      <c r="V7" s="97">
        <f t="shared" si="0"/>
        <v>-457.51588352525141</v>
      </c>
      <c r="W7" s="97">
        <f t="shared" si="0"/>
        <v>492.57058778672945</v>
      </c>
      <c r="X7" s="97">
        <f t="shared" si="0"/>
        <v>-3634.885240489617</v>
      </c>
      <c r="Y7" s="97">
        <f t="shared" si="0"/>
        <v>-2486.061793060042</v>
      </c>
      <c r="Z7" s="97">
        <f t="shared" si="0"/>
        <v>-927.9160690154531</v>
      </c>
      <c r="AA7" s="97">
        <f t="shared" si="0"/>
        <v>-1207.9346501026303</v>
      </c>
      <c r="AB7" s="97">
        <f t="shared" si="0"/>
        <v>481.14093316777144</v>
      </c>
      <c r="AC7" s="97">
        <f t="shared" si="0"/>
        <v>1947.7609423595131</v>
      </c>
      <c r="AD7" s="97">
        <f t="shared" si="0"/>
        <v>-1019.0148764334735</v>
      </c>
    </row>
    <row r="8" spans="1:30" ht="45" customHeight="1" x14ac:dyDescent="0.25">
      <c r="A8" s="291" t="s">
        <v>348</v>
      </c>
      <c r="B8" s="292" t="s">
        <v>118</v>
      </c>
      <c r="C8" s="94"/>
      <c r="D8" s="99" t="s">
        <v>620</v>
      </c>
      <c r="E8" s="100">
        <f>SQRT((E7^2+F7^2+G7^2+H7^2+I7^2+J7^2+K7^2+L7^2+M7^2+N7^2+O7^2+P7^2)/12)</f>
        <v>3.6284036483106137</v>
      </c>
      <c r="F8" s="94"/>
      <c r="G8" s="94"/>
      <c r="H8" s="94"/>
      <c r="I8" s="94"/>
      <c r="J8" s="94"/>
      <c r="K8" s="94"/>
      <c r="L8" s="94"/>
      <c r="M8" s="94"/>
      <c r="N8" s="94"/>
      <c r="O8" s="94"/>
      <c r="P8" s="94"/>
      <c r="Q8" s="94"/>
      <c r="R8" s="99" t="s">
        <v>621</v>
      </c>
      <c r="S8" s="98">
        <f>S6/Transpose_Avg_me_dw!P4</f>
        <v>0.85910172895248405</v>
      </c>
      <c r="T8" s="98">
        <f>T6/Transpose_Avg_me_dw!Q4</f>
        <v>0.86599000213557831</v>
      </c>
      <c r="U8" s="98">
        <f>U6/Transpose_Avg_me_dw!R4</f>
        <v>1.2337444483284568</v>
      </c>
      <c r="V8" s="98">
        <f>V6/Transpose_Avg_me_dw!S4</f>
        <v>0.60537557914123785</v>
      </c>
      <c r="W8" s="98">
        <f>W6/Transpose_Avg_me_dw!T4</f>
        <v>1.1016497323739445</v>
      </c>
      <c r="X8" s="98">
        <f>X6/Transpose_Avg_me_dw!U4</f>
        <v>0.40906648510042171</v>
      </c>
      <c r="Y8" s="98">
        <f>Y6/Transpose_Avg_me_dw!V4</f>
        <v>0.62468883281580456</v>
      </c>
      <c r="Z8" s="98">
        <f>Z6/Transpose_Avg_me_dw!W4</f>
        <v>1.1579363357902475</v>
      </c>
      <c r="AA8" s="98">
        <f>AA6/Transpose_Avg_me_dw!X4</f>
        <v>0.97399905959269772</v>
      </c>
      <c r="AB8" s="98">
        <f>AB6/Transpose_Avg_me_dw!Y4</f>
        <v>0.99694119559122674</v>
      </c>
      <c r="AC8" s="98">
        <f>AC6/Transpose_Avg_me_dw!Z4</f>
        <v>1.1453241451463525</v>
      </c>
      <c r="AD8" s="98">
        <f>AD6/Transpose_Avg_me_dw!AA4</f>
        <v>1.1729258249345325</v>
      </c>
    </row>
    <row r="9" spans="1:30" x14ac:dyDescent="0.25">
      <c r="A9" s="27" t="s">
        <v>353</v>
      </c>
      <c r="B9" s="96" t="s">
        <v>354</v>
      </c>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row>
    <row r="10" spans="1:30" x14ac:dyDescent="0.25">
      <c r="A10" s="291" t="s">
        <v>348</v>
      </c>
      <c r="B10" s="293" t="s">
        <v>348</v>
      </c>
      <c r="C10" s="94"/>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94"/>
    </row>
    <row r="11" spans="1:30" x14ac:dyDescent="0.25">
      <c r="A11" s="167" t="s">
        <v>339</v>
      </c>
      <c r="B11" s="96">
        <v>0.114</v>
      </c>
      <c r="C11" s="94"/>
      <c r="D11" s="94"/>
      <c r="E11" s="97">
        <f>$B11*VLOOKUP($A11,Transpose_Avg_me_dw!$A:$M,2,FALSE)</f>
        <v>966.184177734375</v>
      </c>
      <c r="F11" s="97">
        <f>$B11*VLOOKUP($A11,Transpose_Avg_me_dw!$A:$M,3,FALSE)</f>
        <v>1019.779318359375</v>
      </c>
      <c r="G11" s="97">
        <f>$B11*VLOOKUP($A11,Transpose_Avg_me_dw!$A:$M,4,FALSE)</f>
        <v>1027.8667500000001</v>
      </c>
      <c r="H11" s="97">
        <f>$B11*VLOOKUP($A11,Transpose_Avg_me_dw!$A:$M,5,FALSE)</f>
        <v>1005.5440136718751</v>
      </c>
      <c r="I11" s="97">
        <f>$B11*VLOOKUP($A11,Transpose_Avg_me_dw!$A:$M,6,FALSE)</f>
        <v>1245.8449921875001</v>
      </c>
      <c r="J11" s="97">
        <f>$B11*VLOOKUP($A11,Transpose_Avg_me_dw!$A:$M,7,FALSE)</f>
        <v>833.29196191406254</v>
      </c>
      <c r="K11" s="97">
        <f>$B11*VLOOKUP($A11,Transpose_Avg_me_dw!$A:$M,8,FALSE)</f>
        <v>1064.30422265625</v>
      </c>
      <c r="L11" s="97">
        <f>$B11*VLOOKUP($A11,Transpose_Avg_me_dw!$A:$M,9,FALSE)</f>
        <v>1032.10078125</v>
      </c>
      <c r="M11" s="97">
        <f>$B11*VLOOKUP($A11,Transpose_Avg_me_dw!$A:$M,10,FALSE)</f>
        <v>934.66584960937507</v>
      </c>
      <c r="N11" s="97">
        <f>$B11*VLOOKUP($A11,Transpose_Avg_me_dw!$A:$M,11,FALSE)</f>
        <v>1241.0874960937501</v>
      </c>
      <c r="O11" s="97">
        <f>$B11*VLOOKUP($A11,Transpose_Avg_me_dw!$A:$M,12,FALSE)</f>
        <v>1008.7090722656251</v>
      </c>
      <c r="P11" s="97">
        <f>$B11*VLOOKUP($A11,Transpose_Avg_me_dw!$A:$M,13,FALSE)</f>
        <v>885.276462890625</v>
      </c>
      <c r="Q11" s="97"/>
      <c r="R11" s="97"/>
      <c r="S11" s="97">
        <f>$B11*VLOOKUP($A11,Transpose_Avg_me_dw!$O:$AA,2,FALSE)</f>
        <v>614.42237109375003</v>
      </c>
      <c r="T11" s="97">
        <f>$B11*VLOOKUP($A11,Transpose_Avg_me_dw!$O:$AA,3,FALSE)</f>
        <v>1092.369375</v>
      </c>
      <c r="U11" s="97">
        <f>$B11*VLOOKUP($A11,Transpose_Avg_me_dw!$O:$AA,4,FALSE)</f>
        <v>966.67235156250001</v>
      </c>
      <c r="V11" s="97">
        <f>$B11*VLOOKUP($A11,Transpose_Avg_me_dw!$O:$AA,5,FALSE)</f>
        <v>917.99863769531248</v>
      </c>
      <c r="W11" s="97">
        <f>$B11*VLOOKUP($A11,Transpose_Avg_me_dw!$O:$AA,6,FALSE)</f>
        <v>981.86663671874999</v>
      </c>
      <c r="X11" s="97">
        <f>$B11*VLOOKUP($A11,Transpose_Avg_me_dw!$O:$AA,7,FALSE)</f>
        <v>789.60830859375005</v>
      </c>
      <c r="Y11" s="97">
        <f>$B11*VLOOKUP($A11,Transpose_Avg_me_dw!$O:$AA,8,FALSE)</f>
        <v>1070.3604726562501</v>
      </c>
      <c r="Z11" s="97">
        <f>$B11*VLOOKUP($A11,Transpose_Avg_me_dw!$O:$AA,9,FALSE)</f>
        <v>551.29860058593749</v>
      </c>
      <c r="AA11" s="97">
        <f>$B11*VLOOKUP($A11,Transpose_Avg_me_dw!$O:$AA,10,FALSE)</f>
        <v>597.70027441406251</v>
      </c>
      <c r="AB11" s="97">
        <f>$B11*VLOOKUP($A11,Transpose_Avg_me_dw!$O:$AA,11,FALSE)</f>
        <v>1041.2557382812499</v>
      </c>
      <c r="AC11" s="97">
        <f>$B11*VLOOKUP($A11,Transpose_Avg_me_dw!$O:$AA,12,FALSE)</f>
        <v>770.859427734375</v>
      </c>
      <c r="AD11" s="97">
        <f>$B11*VLOOKUP($A11,Transpose_Avg_me_dw!$O:$AA,13,FALSE)</f>
        <v>397.69442724609377</v>
      </c>
    </row>
    <row r="12" spans="1:30" x14ac:dyDescent="0.25">
      <c r="A12" s="167" t="s">
        <v>242</v>
      </c>
      <c r="B12" s="96">
        <v>-1894</v>
      </c>
      <c r="C12" s="94"/>
      <c r="D12" s="94"/>
      <c r="E12" s="97">
        <f>$B12*VLOOKUP($A12,Transpose_Avg_me_dw!$A:$M,2,FALSE)</f>
        <v>-1050.0303946508045</v>
      </c>
      <c r="F12" s="97">
        <f>$B12*VLOOKUP($A12,Transpose_Avg_me_dw!$A:$M,3,FALSE)</f>
        <v>-1054.1149759817833</v>
      </c>
      <c r="G12" s="97">
        <f>$B12*VLOOKUP($A12,Transpose_Avg_me_dw!$A:$M,4,FALSE)</f>
        <v>-1089.6326741226717</v>
      </c>
      <c r="H12" s="97">
        <f>$B12*VLOOKUP($A12,Transpose_Avg_me_dw!$A:$M,5,FALSE)</f>
        <v>-953.80975886443775</v>
      </c>
      <c r="I12" s="97">
        <f>$B12*VLOOKUP($A12,Transpose_Avg_me_dw!$A:$M,6,FALSE)</f>
        <v>-983.8444811701105</v>
      </c>
      <c r="J12" s="97">
        <f>$B12*VLOOKUP($A12,Transpose_Avg_me_dw!$A:$M,7,FALSE)</f>
        <v>-930.81011245408877</v>
      </c>
      <c r="K12" s="97">
        <f>$B12*VLOOKUP($A12,Transpose_Avg_me_dw!$A:$M,8,FALSE)</f>
        <v>-674.90438204887221</v>
      </c>
      <c r="L12" s="97">
        <f>$B12*VLOOKUP($A12,Transpose_Avg_me_dw!$A:$M,9,FALSE)</f>
        <v>-829.86775088577542</v>
      </c>
      <c r="M12" s="97">
        <f>$B12*VLOOKUP($A12,Transpose_Avg_me_dw!$A:$M,10,FALSE)</f>
        <v>-1006.5882042147665</v>
      </c>
      <c r="N12" s="97">
        <f>$B12*VLOOKUP($A12,Transpose_Avg_me_dw!$A:$M,11,FALSE)</f>
        <v>-939.71391017166411</v>
      </c>
      <c r="O12" s="97">
        <f>$B12*VLOOKUP($A12,Transpose_Avg_me_dw!$A:$M,12,FALSE)</f>
        <v>-898.82229005358215</v>
      </c>
      <c r="P12" s="97">
        <f>$B12*VLOOKUP($A12,Transpose_Avg_me_dw!$A:$M,13,FALSE)</f>
        <v>-1109.683331933446</v>
      </c>
      <c r="Q12" s="97"/>
      <c r="R12" s="97"/>
      <c r="S12" s="97">
        <f>$B12*VLOOKUP($A12,Transpose_Avg_me_dw!$O:$AA,2,FALSE)</f>
        <v>-1013.3819586854187</v>
      </c>
      <c r="T12" s="97">
        <f>$B12*VLOOKUP($A12,Transpose_Avg_me_dw!$O:$AA,3,FALSE)</f>
        <v>-1065.0752803231251</v>
      </c>
      <c r="U12" s="97">
        <f>$B12*VLOOKUP($A12,Transpose_Avg_me_dw!$O:$AA,4,FALSE)</f>
        <v>-1042.8840688695338</v>
      </c>
      <c r="V12" s="97">
        <f>$B12*VLOOKUP($A12,Transpose_Avg_me_dw!$O:$AA,5,FALSE)</f>
        <v>-1036.4721696882743</v>
      </c>
      <c r="W12" s="97">
        <f>$B12*VLOOKUP($A12,Transpose_Avg_me_dw!$O:$AA,6,FALSE)</f>
        <v>-1094.1616814939864</v>
      </c>
      <c r="X12" s="97">
        <f>$B12*VLOOKUP($A12,Transpose_Avg_me_dw!$O:$AA,7,FALSE)</f>
        <v>-1002.9492955686812</v>
      </c>
      <c r="Y12" s="97">
        <f>$B12*VLOOKUP($A12,Transpose_Avg_me_dw!$O:$AA,8,FALSE)</f>
        <v>-1150.665705128205</v>
      </c>
      <c r="Z12" s="97">
        <f>$B12*VLOOKUP($A12,Transpose_Avg_me_dw!$O:$AA,9,FALSE)</f>
        <v>-975.09911616161617</v>
      </c>
      <c r="AA12" s="97">
        <f>$B12*VLOOKUP($A12,Transpose_Avg_me_dw!$O:$AA,10,FALSE)</f>
        <v>-1145.987839366516</v>
      </c>
      <c r="AB12" s="97">
        <f>$B12*VLOOKUP($A12,Transpose_Avg_me_dw!$O:$AA,11,FALSE)</f>
        <v>-1034.3156547619046</v>
      </c>
      <c r="AC12" s="97">
        <f>$B12*VLOOKUP($A12,Transpose_Avg_me_dw!$O:$AA,12,FALSE)</f>
        <v>-761.35848792928766</v>
      </c>
      <c r="AD12" s="97">
        <f>$B12*VLOOKUP($A12,Transpose_Avg_me_dw!$O:$AA,13,FALSE)</f>
        <v>-1234.356482213439</v>
      </c>
    </row>
    <row r="13" spans="1:30" x14ac:dyDescent="0.25">
      <c r="A13" s="167" t="s">
        <v>250</v>
      </c>
      <c r="B13" s="96">
        <v>-4100</v>
      </c>
      <c r="C13" s="94"/>
      <c r="D13" s="94"/>
      <c r="E13" s="97">
        <f>$B13*VLOOKUP($A13,Transpose_Avg_me_dw!$A:$M,2,FALSE)</f>
        <v>-91.871164137987734</v>
      </c>
      <c r="F13" s="97">
        <f>$B13*VLOOKUP($A13,Transpose_Avg_me_dw!$A:$M,3,FALSE)</f>
        <v>-154.60018628998128</v>
      </c>
      <c r="G13" s="97">
        <f>$B13*VLOOKUP($A13,Transpose_Avg_me_dw!$A:$M,4,FALSE)</f>
        <v>-182.87955205914548</v>
      </c>
      <c r="H13" s="97">
        <f>$B13*VLOOKUP($A13,Transpose_Avg_me_dw!$A:$M,5,FALSE)</f>
        <v>-125.23663139829512</v>
      </c>
      <c r="I13" s="97">
        <f>$B13*VLOOKUP($A13,Transpose_Avg_me_dw!$A:$M,6,FALSE)</f>
        <v>-88.456934530370731</v>
      </c>
      <c r="J13" s="97">
        <f>$B13*VLOOKUP($A13,Transpose_Avg_me_dw!$A:$M,7,FALSE)</f>
        <v>-166.09059394104804</v>
      </c>
      <c r="K13" s="97">
        <f>$B13*VLOOKUP($A13,Transpose_Avg_me_dw!$A:$M,8,FALSE)</f>
        <v>-170.95107560568087</v>
      </c>
      <c r="L13" s="97">
        <f>$B13*VLOOKUP($A13,Transpose_Avg_me_dw!$A:$M,9,FALSE)</f>
        <v>-167.09071769733532</v>
      </c>
      <c r="M13" s="97">
        <f>$B13*VLOOKUP($A13,Transpose_Avg_me_dw!$A:$M,10,FALSE)</f>
        <v>-73.48472469795999</v>
      </c>
      <c r="N13" s="97">
        <f>$B13*VLOOKUP($A13,Transpose_Avg_me_dw!$A:$M,11,FALSE)</f>
        <v>-100.79913395850016</v>
      </c>
      <c r="O13" s="97">
        <f>$B13*VLOOKUP($A13,Transpose_Avg_me_dw!$A:$M,12,FALSE)</f>
        <v>-103.98511351434857</v>
      </c>
      <c r="P13" s="97">
        <f>$B13*VLOOKUP($A13,Transpose_Avg_me_dw!$A:$M,13,FALSE)</f>
        <v>-171.04415487567661</v>
      </c>
      <c r="Q13" s="97"/>
      <c r="R13" s="97"/>
      <c r="S13" s="97">
        <f>$B13*VLOOKUP($A13,Transpose_Avg_me_dw!$O:$AA,2,FALSE)</f>
        <v>-102.56410256410257</v>
      </c>
      <c r="T13" s="97">
        <f>$B13*VLOOKUP($A13,Transpose_Avg_me_dw!$O:$AA,3,FALSE)</f>
        <v>-256.11096877260672</v>
      </c>
      <c r="U13" s="97">
        <f>$B13*VLOOKUP($A13,Transpose_Avg_me_dw!$O:$AA,4,FALSE)</f>
        <v>-157.67821392821392</v>
      </c>
      <c r="V13" s="97">
        <f>$B13*VLOOKUP($A13,Transpose_Avg_me_dw!$O:$AA,5,FALSE)</f>
        <v>-53.44251336898396</v>
      </c>
      <c r="W13" s="97">
        <f>$B13*VLOOKUP($A13,Transpose_Avg_me_dw!$O:$AA,6,FALSE)</f>
        <v>-93.390723982985421</v>
      </c>
      <c r="X13" s="97">
        <f>$B13*VLOOKUP($A13,Transpose_Avg_me_dw!$O:$AA,7,FALSE)</f>
        <v>-157.27795254807967</v>
      </c>
      <c r="Y13" s="97">
        <f>$B13*VLOOKUP($A13,Transpose_Avg_me_dw!$O:$AA,8,FALSE)</f>
        <v>0</v>
      </c>
      <c r="Z13" s="97">
        <f>$B13*VLOOKUP($A13,Transpose_Avg_me_dw!$O:$AA,9,FALSE)</f>
        <v>-380.75126262626264</v>
      </c>
      <c r="AA13" s="97">
        <f>$B13*VLOOKUP($A13,Transpose_Avg_me_dw!$O:$AA,10,FALSE)</f>
        <v>-180.88235294117649</v>
      </c>
      <c r="AB13" s="97">
        <f>$B13*VLOOKUP($A13,Transpose_Avg_me_dw!$O:$AA,11,FALSE)</f>
        <v>-25.625</v>
      </c>
      <c r="AC13" s="97">
        <f>$B13*VLOOKUP($A13,Transpose_Avg_me_dw!$O:$AA,12,FALSE)</f>
        <v>-190.11721342975929</v>
      </c>
      <c r="AD13" s="97">
        <f>$B13*VLOOKUP($A13,Transpose_Avg_me_dw!$O:$AA,13,FALSE)</f>
        <v>-318.88888888888891</v>
      </c>
    </row>
    <row r="14" spans="1:30" x14ac:dyDescent="0.25">
      <c r="A14" s="167" t="s">
        <v>253</v>
      </c>
      <c r="B14" s="96">
        <v>-4090</v>
      </c>
      <c r="C14" s="94"/>
      <c r="D14" s="94"/>
      <c r="E14" s="97">
        <f>$B14*VLOOKUP($A14,Transpose_Avg_me_dw!$A:$M,2,FALSE)</f>
        <v>-1571.158931931416</v>
      </c>
      <c r="F14" s="97">
        <f>$B14*VLOOKUP($A14,Transpose_Avg_me_dw!$A:$M,3,FALSE)</f>
        <v>-1751.5786112904691</v>
      </c>
      <c r="G14" s="97">
        <f>$B14*VLOOKUP($A14,Transpose_Avg_me_dw!$A:$M,4,FALSE)</f>
        <v>-1094.4177250025045</v>
      </c>
      <c r="H14" s="97">
        <f>$B14*VLOOKUP($A14,Transpose_Avg_me_dw!$A:$M,5,FALSE)</f>
        <v>-1695.6984086145696</v>
      </c>
      <c r="I14" s="97">
        <f>$B14*VLOOKUP($A14,Transpose_Avg_me_dw!$A:$M,6,FALSE)</f>
        <v>-1574.2222303176084</v>
      </c>
      <c r="J14" s="97">
        <f>$B14*VLOOKUP($A14,Transpose_Avg_me_dw!$A:$M,7,FALSE)</f>
        <v>-1813.3043563591432</v>
      </c>
      <c r="K14" s="97">
        <f>$B14*VLOOKUP($A14,Transpose_Avg_me_dw!$A:$M,8,FALSE)</f>
        <v>-1552.0035897034254</v>
      </c>
      <c r="L14" s="97">
        <f>$B14*VLOOKUP($A14,Transpose_Avg_me_dw!$A:$M,9,FALSE)</f>
        <v>-1458.6986410677966</v>
      </c>
      <c r="M14" s="97">
        <f>$B14*VLOOKUP($A14,Transpose_Avg_me_dw!$A:$M,10,FALSE)</f>
        <v>-1870.7877978843051</v>
      </c>
      <c r="N14" s="97">
        <f>$B14*VLOOKUP($A14,Transpose_Avg_me_dw!$A:$M,11,FALSE)</f>
        <v>-1457.6686180285226</v>
      </c>
      <c r="O14" s="97">
        <f>$B14*VLOOKUP($A14,Transpose_Avg_me_dw!$A:$M,12,FALSE)</f>
        <v>-1763.4327759884159</v>
      </c>
      <c r="P14" s="97">
        <f>$B14*VLOOKUP($A14,Transpose_Avg_me_dw!$A:$M,13,FALSE)</f>
        <v>-1953.5976198768863</v>
      </c>
      <c r="Q14" s="97"/>
      <c r="R14" s="97"/>
      <c r="S14" s="97">
        <f>$B14*VLOOKUP($A14,Transpose_Avg_me_dw!$O:$AA,2,FALSE)</f>
        <v>-1975.7596317465859</v>
      </c>
      <c r="T14" s="97">
        <f>$B14*VLOOKUP($A14,Transpose_Avg_me_dw!$O:$AA,3,FALSE)</f>
        <v>-1703.1547278152882</v>
      </c>
      <c r="U14" s="97">
        <f>$B14*VLOOKUP($A14,Transpose_Avg_me_dw!$O:$AA,4,FALSE)</f>
        <v>-1231.8360636383891</v>
      </c>
      <c r="V14" s="97">
        <f>$B14*VLOOKUP($A14,Transpose_Avg_me_dw!$O:$AA,5,FALSE)</f>
        <v>-1510.3446589278726</v>
      </c>
      <c r="W14" s="97">
        <f>$B14*VLOOKUP($A14,Transpose_Avg_me_dw!$O:$AA,6,FALSE)</f>
        <v>-1474.4150575555996</v>
      </c>
      <c r="X14" s="97">
        <f>$B14*VLOOKUP($A14,Transpose_Avg_me_dw!$O:$AA,7,FALSE)</f>
        <v>-1578.1805805227414</v>
      </c>
      <c r="Y14" s="97">
        <f>$B14*VLOOKUP($A14,Transpose_Avg_me_dw!$O:$AA,8,FALSE)</f>
        <v>-1272.8814102564102</v>
      </c>
      <c r="Z14" s="97">
        <f>$B14*VLOOKUP($A14,Transpose_Avg_me_dw!$O:$AA,9,FALSE)</f>
        <v>-956.91540404040404</v>
      </c>
      <c r="AA14" s="97">
        <f>$B14*VLOOKUP($A14,Transpose_Avg_me_dw!$O:$AA,10,FALSE)</f>
        <v>-1508.8815045248871</v>
      </c>
      <c r="AB14" s="97">
        <f>$B14*VLOOKUP($A14,Transpose_Avg_me_dw!$O:$AA,11,FALSE)</f>
        <v>-1302.4702380952381</v>
      </c>
      <c r="AC14" s="97">
        <f>$B14*VLOOKUP($A14,Transpose_Avg_me_dw!$O:$AA,12,FALSE)</f>
        <v>-1797.1060569006277</v>
      </c>
      <c r="AD14" s="97">
        <f>$B14*VLOOKUP($A14,Transpose_Avg_me_dw!$O:$AA,13,FALSE)</f>
        <v>-1850.5408871321915</v>
      </c>
    </row>
    <row r="15" spans="1:30" x14ac:dyDescent="0.25">
      <c r="A15" s="167" t="s">
        <v>257</v>
      </c>
      <c r="B15" s="96">
        <v>-8325</v>
      </c>
      <c r="C15" s="94"/>
      <c r="D15" s="94"/>
      <c r="E15" s="97">
        <f>$B15*VLOOKUP($A15,Transpose_Avg_me_dw!$A:$M,2,FALSE)</f>
        <v>-2737.032097256264</v>
      </c>
      <c r="F15" s="97">
        <f>$B15*VLOOKUP($A15,Transpose_Avg_me_dw!$A:$M,3,FALSE)</f>
        <v>-2121.568565970209</v>
      </c>
      <c r="G15" s="97">
        <f>$B15*VLOOKUP($A15,Transpose_Avg_me_dw!$A:$M,4,FALSE)</f>
        <v>-2538.3019967733694</v>
      </c>
      <c r="H15" s="97">
        <f>$B15*VLOOKUP($A15,Transpose_Avg_me_dw!$A:$M,5,FALSE)</f>
        <v>-2182.8969736727549</v>
      </c>
      <c r="I15" s="97">
        <f>$B15*VLOOKUP($A15,Transpose_Avg_me_dw!$A:$M,6,FALSE)</f>
        <v>-2496.6229212903427</v>
      </c>
      <c r="J15" s="97">
        <f>$B15*VLOOKUP($A15,Transpose_Avg_me_dw!$A:$M,7,FALSE)</f>
        <v>-2177.9831465042662</v>
      </c>
      <c r="K15" s="97">
        <f>$B15*VLOOKUP($A15,Transpose_Avg_me_dw!$A:$M,8,FALSE)</f>
        <v>-3067.279135338345</v>
      </c>
      <c r="L15" s="97">
        <f>$B15*VLOOKUP($A15,Transpose_Avg_me_dw!$A:$M,9,FALSE)</f>
        <v>-2749.8439292468743</v>
      </c>
      <c r="M15" s="97">
        <f>$B15*VLOOKUP($A15,Transpose_Avg_me_dw!$A:$M,10,FALSE)</f>
        <v>-2317.8504533915839</v>
      </c>
      <c r="N15" s="97">
        <f>$B15*VLOOKUP($A15,Transpose_Avg_me_dw!$A:$M,11,FALSE)</f>
        <v>-2575.0129952454358</v>
      </c>
      <c r="O15" s="97">
        <f>$B15*VLOOKUP($A15,Transpose_Avg_me_dw!$A:$M,12,FALSE)</f>
        <v>-2265.3722895577057</v>
      </c>
      <c r="P15" s="97">
        <f>$B15*VLOOKUP($A15,Transpose_Avg_me_dw!$A:$M,13,FALSE)</f>
        <v>-1925.4887037762817</v>
      </c>
      <c r="Q15" s="97"/>
      <c r="R15" s="97"/>
      <c r="S15" s="97">
        <f>$B15*VLOOKUP($A15,Transpose_Avg_me_dw!$O:$AA,2,FALSE)</f>
        <v>-2523.1800943903891</v>
      </c>
      <c r="T15" s="97">
        <f>$B15*VLOOKUP($A15,Transpose_Avg_me_dw!$O:$AA,3,FALSE)</f>
        <v>-1982.3504754943335</v>
      </c>
      <c r="U15" s="97">
        <f>$B15*VLOOKUP($A15,Transpose_Avg_me_dw!$O:$AA,4,FALSE)</f>
        <v>-2158.2658499446293</v>
      </c>
      <c r="V15" s="97">
        <f>$B15*VLOOKUP($A15,Transpose_Avg_me_dw!$O:$AA,5,FALSE)</f>
        <v>-2239.6443361158208</v>
      </c>
      <c r="W15" s="97">
        <f>$B15*VLOOKUP($A15,Transpose_Avg_me_dw!$O:$AA,6,FALSE)</f>
        <v>-2190.9112892103772</v>
      </c>
      <c r="X15" s="97">
        <f>$B15*VLOOKUP($A15,Transpose_Avg_me_dw!$O:$AA,7,FALSE)</f>
        <v>-1780.115763032871</v>
      </c>
      <c r="Y15" s="97">
        <f>$B15*VLOOKUP($A15,Transpose_Avg_me_dw!$O:$AA,8,FALSE)</f>
        <v>-3329.2376373626375</v>
      </c>
      <c r="Z15" s="97">
        <f>$B15*VLOOKUP($A15,Transpose_Avg_me_dw!$O:$AA,9,FALSE)</f>
        <v>-1735.4261363636363</v>
      </c>
      <c r="AA15" s="97">
        <f>$B15*VLOOKUP($A15,Transpose_Avg_me_dw!$O:$AA,10,FALSE)</f>
        <v>-1605.6702488687783</v>
      </c>
      <c r="AB15" s="97">
        <f>$B15*VLOOKUP($A15,Transpose_Avg_me_dw!$O:$AA,11,FALSE)</f>
        <v>-2463.0602678571427</v>
      </c>
      <c r="AC15" s="97">
        <f>$B15*VLOOKUP($A15,Transpose_Avg_me_dw!$O:$AA,12,FALSE)</f>
        <v>-2036.798422597212</v>
      </c>
      <c r="AD15" s="97">
        <f>$B15*VLOOKUP($A15,Transpose_Avg_me_dw!$O:$AA,13,FALSE)</f>
        <v>-2294.1279644268775</v>
      </c>
    </row>
    <row r="16" spans="1:30" x14ac:dyDescent="0.25">
      <c r="A16" s="167" t="s">
        <v>261</v>
      </c>
      <c r="B16" s="96">
        <v>-3960</v>
      </c>
      <c r="C16" s="94"/>
      <c r="D16" s="94"/>
      <c r="E16" s="97">
        <f>$B16*VLOOKUP($A16,Transpose_Avg_me_dw!$A:$M,2,FALSE)</f>
        <v>-583.19882860339612</v>
      </c>
      <c r="F16" s="97">
        <f>$B16*VLOOKUP($A16,Transpose_Avg_me_dw!$A:$M,3,FALSE)</f>
        <v>-612.6804956318673</v>
      </c>
      <c r="G16" s="97">
        <f>$B16*VLOOKUP($A16,Transpose_Avg_me_dw!$A:$M,4,FALSE)</f>
        <v>-923.56826887889349</v>
      </c>
      <c r="H16" s="97">
        <f>$B16*VLOOKUP($A16,Transpose_Avg_me_dw!$A:$M,5,FALSE)</f>
        <v>-612.94244441064006</v>
      </c>
      <c r="I16" s="97">
        <f>$B16*VLOOKUP($A16,Transpose_Avg_me_dw!$A:$M,6,FALSE)</f>
        <v>-635.34606378791045</v>
      </c>
      <c r="J16" s="97">
        <f>$B16*VLOOKUP($A16,Transpose_Avg_me_dw!$A:$M,7,FALSE)</f>
        <v>-503.53727227562734</v>
      </c>
      <c r="K16" s="97">
        <f>$B16*VLOOKUP($A16,Transpose_Avg_me_dw!$A:$M,8,FALSE)</f>
        <v>-532.16635338345873</v>
      </c>
      <c r="L16" s="97">
        <f>$B16*VLOOKUP($A16,Transpose_Avg_me_dw!$A:$M,9,FALSE)</f>
        <v>-541.80230315973859</v>
      </c>
      <c r="M16" s="97">
        <f>$B16*VLOOKUP($A16,Transpose_Avg_me_dw!$A:$M,10,FALSE)</f>
        <v>-536.06713935574237</v>
      </c>
      <c r="N16" s="97">
        <f>$B16*VLOOKUP($A16,Transpose_Avg_me_dw!$A:$M,11,FALSE)</f>
        <v>-680.17130735186242</v>
      </c>
      <c r="O16" s="97">
        <f>$B16*VLOOKUP($A16,Transpose_Avg_me_dw!$A:$M,12,FALSE)</f>
        <v>-557.89716084995291</v>
      </c>
      <c r="P16" s="97">
        <f>$B16*VLOOKUP($A16,Transpose_Avg_me_dw!$A:$M,13,FALSE)</f>
        <v>-539.39866247290865</v>
      </c>
      <c r="Q16" s="97"/>
      <c r="R16" s="97"/>
      <c r="S16" s="97">
        <f>$B16*VLOOKUP($A16,Transpose_Avg_me_dw!$O:$AA,2,FALSE)</f>
        <v>-338.16556859665195</v>
      </c>
      <c r="T16" s="97">
        <f>$B16*VLOOKUP($A16,Transpose_Avg_me_dw!$O:$AA,3,FALSE)</f>
        <v>-623.02470159151198</v>
      </c>
      <c r="U16" s="97">
        <f>$B16*VLOOKUP($A16,Transpose_Avg_me_dw!$O:$AA,4,FALSE)</f>
        <v>-894.23273772110986</v>
      </c>
      <c r="V16" s="97">
        <f>$B16*VLOOKUP($A16,Transpose_Avg_me_dw!$O:$AA,5,FALSE)</f>
        <v>-565.4375896700144</v>
      </c>
      <c r="W16" s="97">
        <f>$B16*VLOOKUP($A16,Transpose_Avg_me_dw!$O:$AA,6,FALSE)</f>
        <v>-680.74564395282971</v>
      </c>
      <c r="X16" s="97">
        <f>$B16*VLOOKUP($A16,Transpose_Avg_me_dw!$O:$AA,7,FALSE)</f>
        <v>-706.7401129943504</v>
      </c>
      <c r="Y16" s="97">
        <f>$B16*VLOOKUP($A16,Transpose_Avg_me_dw!$O:$AA,8,FALSE)</f>
        <v>-661.17857142857144</v>
      </c>
      <c r="Z16" s="97">
        <f>$B16*VLOOKUP($A16,Transpose_Avg_me_dw!$O:$AA,9,FALSE)</f>
        <v>-590.5</v>
      </c>
      <c r="AA16" s="97">
        <f>$B16*VLOOKUP($A16,Transpose_Avg_me_dw!$O:$AA,10,FALSE)</f>
        <v>-450.76357466063354</v>
      </c>
      <c r="AB16" s="97">
        <f>$B16*VLOOKUP($A16,Transpose_Avg_me_dw!$O:$AA,11,FALSE)</f>
        <v>-756.64285714285711</v>
      </c>
      <c r="AC16" s="97">
        <f>$B16*VLOOKUP($A16,Transpose_Avg_me_dw!$O:$AA,12,FALSE)</f>
        <v>-519.03259616392415</v>
      </c>
      <c r="AD16" s="97">
        <f>$B16*VLOOKUP($A16,Transpose_Avg_me_dw!$O:$AA,13,FALSE)</f>
        <v>-239.13043478260869</v>
      </c>
    </row>
    <row r="17" spans="1:30" x14ac:dyDescent="0.25">
      <c r="A17" s="167" t="s">
        <v>265</v>
      </c>
      <c r="B17" s="96">
        <v>-9498</v>
      </c>
      <c r="C17" s="94"/>
      <c r="D17" s="94"/>
      <c r="E17" s="97">
        <f>$B17*VLOOKUP($A17,Transpose_Avg_me_dw!$A:$M,2,FALSE)</f>
        <v>-1087.9801428424973</v>
      </c>
      <c r="F17" s="97">
        <f>$B17*VLOOKUP($A17,Transpose_Avg_me_dw!$A:$M,3,FALSE)</f>
        <v>-1109.9887560140905</v>
      </c>
      <c r="G17" s="97">
        <f>$B17*VLOOKUP($A17,Transpose_Avg_me_dw!$A:$M,4,FALSE)</f>
        <v>-1377.9312868902039</v>
      </c>
      <c r="H17" s="97">
        <f>$B17*VLOOKUP($A17,Transpose_Avg_me_dw!$A:$M,5,FALSE)</f>
        <v>-1287.3015712379545</v>
      </c>
      <c r="I17" s="97">
        <f>$B17*VLOOKUP($A17,Transpose_Avg_me_dw!$A:$M,6,FALSE)</f>
        <v>-1244.8083687821779</v>
      </c>
      <c r="J17" s="97">
        <f>$B17*VLOOKUP($A17,Transpose_Avg_me_dw!$A:$M,7,FALSE)</f>
        <v>-1185.6165917578428</v>
      </c>
      <c r="K17" s="97">
        <f>$B17*VLOOKUP($A17,Transpose_Avg_me_dw!$A:$M,8,FALSE)</f>
        <v>-672.51463815789486</v>
      </c>
      <c r="L17" s="97">
        <f>$B17*VLOOKUP($A17,Transpose_Avg_me_dw!$A:$M,9,FALSE)</f>
        <v>-1286.6540298003038</v>
      </c>
      <c r="M17" s="97">
        <f>$B17*VLOOKUP($A17,Transpose_Avg_me_dw!$A:$M,10,FALSE)</f>
        <v>-1053.1439600840338</v>
      </c>
      <c r="N17" s="97">
        <f>$B17*VLOOKUP($A17,Transpose_Avg_me_dw!$A:$M,11,FALSE)</f>
        <v>-1297.5746038462121</v>
      </c>
      <c r="O17" s="97">
        <f>$B17*VLOOKUP($A17,Transpose_Avg_me_dw!$A:$M,12,FALSE)</f>
        <v>-1218.9115649077098</v>
      </c>
      <c r="P17" s="97">
        <f>$B17*VLOOKUP($A17,Transpose_Avg_me_dw!$A:$M,13,FALSE)</f>
        <v>-1026.2890987117232</v>
      </c>
      <c r="Q17" s="97"/>
      <c r="R17" s="97"/>
      <c r="S17" s="97">
        <f>$B17*VLOOKUP($A17,Transpose_Avg_me_dw!$O:$AA,2,FALSE)</f>
        <v>-924.49683426172351</v>
      </c>
      <c r="T17" s="97">
        <f>$B17*VLOOKUP($A17,Transpose_Avg_me_dw!$O:$AA,3,FALSE)</f>
        <v>-1147.902840155534</v>
      </c>
      <c r="U17" s="97">
        <f>$B17*VLOOKUP($A17,Transpose_Avg_me_dw!$O:$AA,4,FALSE)</f>
        <v>-1620.9510640208314</v>
      </c>
      <c r="V17" s="97">
        <f>$B17*VLOOKUP($A17,Transpose_Avg_me_dw!$O:$AA,5,FALSE)</f>
        <v>-1955.393162253815</v>
      </c>
      <c r="W17" s="97">
        <f>$B17*VLOOKUP($A17,Transpose_Avg_me_dw!$O:$AA,6,FALSE)</f>
        <v>-1657.7027425374336</v>
      </c>
      <c r="X17" s="97">
        <f>$B17*VLOOKUP($A17,Transpose_Avg_me_dw!$O:$AA,7,FALSE)</f>
        <v>-1713.0009277092963</v>
      </c>
      <c r="Y17" s="97">
        <f>$B17*VLOOKUP($A17,Transpose_Avg_me_dw!$O:$AA,8,FALSE)</f>
        <v>-1157.8949175824175</v>
      </c>
      <c r="Z17" s="97">
        <f>$B17*VLOOKUP($A17,Transpose_Avg_me_dw!$O:$AA,9,FALSE)</f>
        <v>-2733.6731060606057</v>
      </c>
      <c r="AA17" s="97">
        <f>$B17*VLOOKUP($A17,Transpose_Avg_me_dw!$O:$AA,10,FALSE)</f>
        <v>-2225.4222285067872</v>
      </c>
      <c r="AB17" s="97">
        <f>$B17*VLOOKUP($A17,Transpose_Avg_me_dw!$O:$AA,11,FALSE)</f>
        <v>-1789.0726785714285</v>
      </c>
      <c r="AC17" s="97">
        <f>$B17*VLOOKUP($A17,Transpose_Avg_me_dw!$O:$AA,12,FALSE)</f>
        <v>-1315.5718303462249</v>
      </c>
      <c r="AD17" s="97">
        <f>$B17*VLOOKUP($A17,Transpose_Avg_me_dw!$O:$AA,13,FALSE)</f>
        <v>-885.8647364953888</v>
      </c>
    </row>
    <row r="18" spans="1:30" x14ac:dyDescent="0.25">
      <c r="A18" s="167" t="s">
        <v>304</v>
      </c>
      <c r="B18" s="96">
        <v>13299</v>
      </c>
      <c r="C18" s="94"/>
      <c r="D18" s="94"/>
      <c r="E18" s="97">
        <f>$B18*VLOOKUP($A18,Transpose_Avg_me_dw!$A:$M,2,FALSE)</f>
        <v>3206.5066726753071</v>
      </c>
      <c r="F18" s="97">
        <f>$B18*VLOOKUP($A18,Transpose_Avg_me_dw!$A:$M,3,FALSE)</f>
        <v>2386.4983648954071</v>
      </c>
      <c r="G18" s="97">
        <f>$B18*VLOOKUP($A18,Transpose_Avg_me_dw!$A:$M,4,FALSE)</f>
        <v>989.46466771065468</v>
      </c>
      <c r="H18" s="97">
        <f>$B18*VLOOKUP($A18,Transpose_Avg_me_dw!$A:$M,5,FALSE)</f>
        <v>1003.2140797662192</v>
      </c>
      <c r="I18" s="97">
        <f>$B18*VLOOKUP($A18,Transpose_Avg_me_dw!$A:$M,6,FALSE)</f>
        <v>1113.3078918949477</v>
      </c>
      <c r="J18" s="97">
        <f>$B18*VLOOKUP($A18,Transpose_Avg_me_dw!$A:$M,7,FALSE)</f>
        <v>669.92765233431555</v>
      </c>
      <c r="K18" s="97">
        <f>$B18*VLOOKUP($A18,Transpose_Avg_me_dw!$A:$M,8,FALSE)</f>
        <v>510.50848801691734</v>
      </c>
      <c r="L18" s="97">
        <f>$B18*VLOOKUP($A18,Transpose_Avg_me_dw!$A:$M,9,FALSE)</f>
        <v>217.77499999999998</v>
      </c>
      <c r="M18" s="97">
        <f>$B18*VLOOKUP($A18,Transpose_Avg_me_dw!$A:$M,10,FALSE)</f>
        <v>191.96473214285712</v>
      </c>
      <c r="N18" s="97">
        <f>$B18*VLOOKUP($A18,Transpose_Avg_me_dw!$A:$M,11,FALSE)</f>
        <v>877.25909667621625</v>
      </c>
      <c r="O18" s="97">
        <f>$B18*VLOOKUP($A18,Transpose_Avg_me_dw!$A:$M,12,FALSE)</f>
        <v>1288.8204758087481</v>
      </c>
      <c r="P18" s="97">
        <f>$B18*VLOOKUP($A18,Transpose_Avg_me_dw!$A:$M,13,FALSE)</f>
        <v>7148.4723772102852</v>
      </c>
      <c r="Q18" s="97"/>
      <c r="R18" s="97"/>
      <c r="S18" s="97">
        <f>$B18*VLOOKUP($A18,Transpose_Avg_me_dw!$O:$AA,2,FALSE)</f>
        <v>5129.9685825928018</v>
      </c>
      <c r="T18" s="97">
        <f>$B18*VLOOKUP($A18,Transpose_Avg_me_dw!$O:$AA,3,FALSE)</f>
        <v>3051.9633620689656</v>
      </c>
      <c r="U18" s="97">
        <f>$B18*VLOOKUP($A18,Transpose_Avg_me_dw!$O:$AA,4,FALSE)</f>
        <v>1427.0378642762364</v>
      </c>
      <c r="V18" s="97">
        <f>$B18*VLOOKUP($A18,Transpose_Avg_me_dw!$O:$AA,5,FALSE)</f>
        <v>1378.8801111908178</v>
      </c>
      <c r="W18" s="97">
        <f>$B18*VLOOKUP($A18,Transpose_Avg_me_dw!$O:$AA,6,FALSE)</f>
        <v>2212.2817181079504</v>
      </c>
      <c r="X18" s="97">
        <f>$B18*VLOOKUP($A18,Transpose_Avg_me_dw!$O:$AA,7,FALSE)</f>
        <v>1114.4140595574388</v>
      </c>
      <c r="Y18" s="97">
        <f>$B18*VLOOKUP($A18,Transpose_Avg_me_dw!$O:$AA,8,FALSE)</f>
        <v>0</v>
      </c>
      <c r="Z18" s="97">
        <f>$B18*VLOOKUP($A18,Transpose_Avg_me_dw!$O:$AA,9,FALSE)</f>
        <v>932.77708333333339</v>
      </c>
      <c r="AA18" s="97">
        <f>$B18*VLOOKUP($A18,Transpose_Avg_me_dw!$O:$AA,10,FALSE)</f>
        <v>255.75</v>
      </c>
      <c r="AB18" s="97">
        <f>$B18*VLOOKUP($A18,Transpose_Avg_me_dw!$O:$AA,11,FALSE)</f>
        <v>2723.524375</v>
      </c>
      <c r="AC18" s="97">
        <f>$B18*VLOOKUP($A18,Transpose_Avg_me_dw!$O:$AA,12,FALSE)</f>
        <v>3251.4551933759562</v>
      </c>
      <c r="AD18" s="97">
        <f>$B18*VLOOKUP($A18,Transpose_Avg_me_dw!$O:$AA,13,FALSE)</f>
        <v>10560.746413043478</v>
      </c>
    </row>
    <row r="19" spans="1:30" x14ac:dyDescent="0.25">
      <c r="A19" s="167" t="s">
        <v>307</v>
      </c>
      <c r="B19" s="96">
        <v>13790</v>
      </c>
      <c r="C19" s="94"/>
      <c r="D19" s="94"/>
      <c r="E19" s="97">
        <f>$B19*VLOOKUP($A19,Transpose_Avg_me_dw!$A:$M,2,FALSE)</f>
        <v>8908.7548184123279</v>
      </c>
      <c r="F19" s="97">
        <f>$B19*VLOOKUP($A19,Transpose_Avg_me_dw!$A:$M,3,FALSE)</f>
        <v>10087.846548743346</v>
      </c>
      <c r="G19" s="97">
        <f>$B19*VLOOKUP($A19,Transpose_Avg_me_dw!$A:$M,4,FALSE)</f>
        <v>11628.923755132999</v>
      </c>
      <c r="H19" s="97">
        <f>$B19*VLOOKUP($A19,Transpose_Avg_me_dw!$A:$M,5,FALSE)</f>
        <v>11783.426478113184</v>
      </c>
      <c r="I19" s="97">
        <f>$B19*VLOOKUP($A19,Transpose_Avg_me_dw!$A:$M,6,FALSE)</f>
        <v>11745.763070670562</v>
      </c>
      <c r="J19" s="97">
        <f>$B19*VLOOKUP($A19,Transpose_Avg_me_dw!$A:$M,7,FALSE)</f>
        <v>12339.005138736955</v>
      </c>
      <c r="K19" s="97">
        <f>$B19*VLOOKUP($A19,Transpose_Avg_me_dw!$A:$M,8,FALSE)</f>
        <v>12817.861522295325</v>
      </c>
      <c r="L19" s="97">
        <f>$B19*VLOOKUP($A19,Transpose_Avg_me_dw!$A:$M,9,FALSE)</f>
        <v>12774.375910825447</v>
      </c>
      <c r="M19" s="97">
        <f>$B19*VLOOKUP($A19,Transpose_Avg_me_dw!$A:$M,10,FALSE)</f>
        <v>13160.321338383839</v>
      </c>
      <c r="N19" s="97">
        <f>$B19*VLOOKUP($A19,Transpose_Avg_me_dw!$A:$M,11,FALSE)</f>
        <v>12227.420567359621</v>
      </c>
      <c r="O19" s="97">
        <f>$B19*VLOOKUP($A19,Transpose_Avg_me_dw!$A:$M,12,FALSE)</f>
        <v>11691.993317668614</v>
      </c>
      <c r="P19" s="97">
        <f>$B19*VLOOKUP($A19,Transpose_Avg_me_dw!$A:$M,13,FALSE)</f>
        <v>5037.9332020545316</v>
      </c>
      <c r="Q19" s="97"/>
      <c r="R19" s="97"/>
      <c r="S19" s="97">
        <f>$B19*VLOOKUP($A19,Transpose_Avg_me_dw!$O:$AA,2,FALSE)</f>
        <v>7009.3088542095911</v>
      </c>
      <c r="T19" s="97">
        <f>$B19*VLOOKUP($A19,Transpose_Avg_me_dw!$O:$AA,3,FALSE)</f>
        <v>8733.9143318965525</v>
      </c>
      <c r="U19" s="97">
        <f>$B19*VLOOKUP($A19,Transpose_Avg_me_dw!$O:$AA,4,FALSE)</f>
        <v>11319.167845170752</v>
      </c>
      <c r="V19" s="97">
        <f>$B19*VLOOKUP($A19,Transpose_Avg_me_dw!$O:$AA,5,FALSE)</f>
        <v>11557.128847658796</v>
      </c>
      <c r="W19" s="97">
        <f>$B19*VLOOKUP($A19,Transpose_Avg_me_dw!$O:$AA,6,FALSE)</f>
        <v>10470.530406795911</v>
      </c>
      <c r="X19" s="97">
        <f>$B19*VLOOKUP($A19,Transpose_Avg_me_dw!$O:$AA,7,FALSE)</f>
        <v>11724.08469047823</v>
      </c>
      <c r="Y19" s="97">
        <f>$B19*VLOOKUP($A19,Transpose_Avg_me_dw!$O:$AA,8,FALSE)</f>
        <v>13359.0625</v>
      </c>
      <c r="Z19" s="97">
        <f>$B19*VLOOKUP($A19,Transpose_Avg_me_dw!$O:$AA,9,FALSE)</f>
        <v>12391.847222222223</v>
      </c>
      <c r="AA19" s="97">
        <f>$B19*VLOOKUP($A19,Transpose_Avg_me_dw!$O:$AA,10,FALSE)</f>
        <v>12854.027149321268</v>
      </c>
      <c r="AB19" s="97">
        <f>$B19*VLOOKUP($A19,Transpose_Avg_me_dw!$O:$AA,11,FALSE)</f>
        <v>10166.841666666667</v>
      </c>
      <c r="AC19" s="97">
        <f>$B19*VLOOKUP($A19,Transpose_Avg_me_dw!$O:$AA,12,FALSE)</f>
        <v>9564.9064563462944</v>
      </c>
      <c r="AD19" s="97">
        <f>$B19*VLOOKUP($A19,Transpose_Avg_me_dw!$O:$AA,13,FALSE)</f>
        <v>1445.9211682037769</v>
      </c>
    </row>
    <row r="20" spans="1:30" x14ac:dyDescent="0.25">
      <c r="A20" s="167" t="s">
        <v>310</v>
      </c>
      <c r="B20" s="96">
        <v>14040</v>
      </c>
      <c r="C20" s="94"/>
      <c r="D20" s="94"/>
      <c r="E20" s="97">
        <f>$B20*VLOOKUP($A20,Transpose_Avg_me_dw!$A:$M,2,FALSE)</f>
        <v>1183.8821622214207</v>
      </c>
      <c r="F20" s="97">
        <f>$B20*VLOOKUP($A20,Transpose_Avg_me_dw!$A:$M,3,FALSE)</f>
        <v>854.20174772519601</v>
      </c>
      <c r="G20" s="97">
        <f>$B20*VLOOKUP($A20,Transpose_Avg_me_dw!$A:$M,4,FALSE)</f>
        <v>909.58929513201542</v>
      </c>
      <c r="H20" s="97">
        <f>$B20*VLOOKUP($A20,Transpose_Avg_me_dw!$A:$M,5,FALSE)</f>
        <v>766.33542849186267</v>
      </c>
      <c r="I20" s="97">
        <f>$B20*VLOOKUP($A20,Transpose_Avg_me_dw!$A:$M,6,FALSE)</f>
        <v>756.96246997165338</v>
      </c>
      <c r="J20" s="97">
        <f>$B20*VLOOKUP($A20,Transpose_Avg_me_dw!$A:$M,7,FALSE)</f>
        <v>639.55954964271962</v>
      </c>
      <c r="K20" s="97">
        <f>$B20*VLOOKUP($A20,Transpose_Avg_me_dw!$A:$M,8,FALSE)</f>
        <v>353.30921052631578</v>
      </c>
      <c r="L20" s="97">
        <f>$B20*VLOOKUP($A20,Transpose_Avg_me_dw!$A:$M,9,FALSE)</f>
        <v>698.10058968795113</v>
      </c>
      <c r="M20" s="97">
        <f>$B20*VLOOKUP($A20,Transpose_Avg_me_dw!$A:$M,10,FALSE)</f>
        <v>438.43344155844147</v>
      </c>
      <c r="N20" s="97">
        <f>$B20*VLOOKUP($A20,Transpose_Avg_me_dw!$A:$M,11,FALSE)</f>
        <v>602.27675681901576</v>
      </c>
      <c r="O20" s="97">
        <f>$B20*VLOOKUP($A20,Transpose_Avg_me_dw!$A:$M,12,FALSE)</f>
        <v>634.71203257200671</v>
      </c>
      <c r="P20" s="97">
        <f>$B20*VLOOKUP($A20,Transpose_Avg_me_dw!$A:$M,13,FALSE)</f>
        <v>944.24385289405427</v>
      </c>
      <c r="Q20" s="97"/>
      <c r="R20" s="97"/>
      <c r="S20" s="97">
        <f>$B20*VLOOKUP($A20,Transpose_Avg_me_dw!$O:$AA,2,FALSE)</f>
        <v>1153.3408961996597</v>
      </c>
      <c r="T20" s="97">
        <f>$B20*VLOOKUP($A20,Transpose_Avg_me_dw!$O:$AA,3,FALSE)</f>
        <v>854.3299373040752</v>
      </c>
      <c r="U20" s="97">
        <f>$B20*VLOOKUP($A20,Transpose_Avg_me_dw!$O:$AA,4,FALSE)</f>
        <v>767.58305647840518</v>
      </c>
      <c r="V20" s="97">
        <f>$B20*VLOOKUP($A20,Transpose_Avg_me_dw!$O:$AA,5,FALSE)</f>
        <v>634.63382026868396</v>
      </c>
      <c r="W20" s="97">
        <f>$B20*VLOOKUP($A20,Transpose_Avg_me_dw!$O:$AA,6,FALSE)</f>
        <v>724.08369841464344</v>
      </c>
      <c r="X20" s="97">
        <f>$B20*VLOOKUP($A20,Transpose_Avg_me_dw!$O:$AA,7,FALSE)</f>
        <v>541.33532357473041</v>
      </c>
      <c r="Y20" s="97">
        <f>$B20*VLOOKUP($A20,Transpose_Avg_me_dw!$O:$AA,8,FALSE)</f>
        <v>438.75</v>
      </c>
      <c r="Z20" s="97">
        <f>$B20*VLOOKUP($A20,Transpose_Avg_me_dw!$O:$AA,9,FALSE)</f>
        <v>438.75</v>
      </c>
      <c r="AA20" s="97">
        <f>$B20*VLOOKUP($A20,Transpose_Avg_me_dw!$O:$AA,10,FALSE)</f>
        <v>476.4705882352942</v>
      </c>
      <c r="AB20" s="97">
        <f>$B20*VLOOKUP($A20,Transpose_Avg_me_dw!$O:$AA,11,FALSE)</f>
        <v>600.0428571428572</v>
      </c>
      <c r="AC20" s="97">
        <f>$B20*VLOOKUP($A20,Transpose_Avg_me_dw!$O:$AA,12,FALSE)</f>
        <v>567.93417880725292</v>
      </c>
      <c r="AD20" s="97">
        <f>$B20*VLOOKUP($A20,Transpose_Avg_me_dw!$O:$AA,13,FALSE)</f>
        <v>709.59960474308298</v>
      </c>
    </row>
    <row r="21" spans="1:30" x14ac:dyDescent="0.25">
      <c r="A21" s="167" t="s">
        <v>299</v>
      </c>
      <c r="B21" s="96">
        <v>12654</v>
      </c>
      <c r="C21" s="94"/>
      <c r="D21" s="94"/>
      <c r="E21" s="97">
        <f>$B21*VLOOKUP($A21,Transpose_Avg_me_dw!$A:$M,2,FALSE)</f>
        <v>1031.2371253143328</v>
      </c>
      <c r="F21" s="97">
        <f>$B21*VLOOKUP($A21,Transpose_Avg_me_dw!$A:$M,3,FALSE)</f>
        <v>631.45477978154167</v>
      </c>
      <c r="G21" s="97">
        <f>$B21*VLOOKUP($A21,Transpose_Avg_me_dw!$A:$M,4,FALSE)</f>
        <v>292.66287181251124</v>
      </c>
      <c r="H21" s="97">
        <f>$B21*VLOOKUP($A21,Transpose_Avg_me_dw!$A:$M,5,FALSE)</f>
        <v>411.15176284415782</v>
      </c>
      <c r="I21" s="97">
        <f>$B21*VLOOKUP($A21,Transpose_Avg_me_dw!$A:$M,6,FALSE)</f>
        <v>261.98094409116607</v>
      </c>
      <c r="J21" s="97">
        <f>$B21*VLOOKUP($A21,Transpose_Avg_me_dw!$A:$M,7,FALSE)</f>
        <v>153.67773039442352</v>
      </c>
      <c r="K21" s="97">
        <f>$B21*VLOOKUP($A21,Transpose_Avg_me_dw!$A:$M,8,FALSE)</f>
        <v>52.725000000000001</v>
      </c>
      <c r="L21" s="97">
        <f>$B21*VLOOKUP($A21,Transpose_Avg_me_dw!$A:$M,9,FALSE)</f>
        <v>211.58138368983958</v>
      </c>
      <c r="M21" s="97">
        <f>$B21*VLOOKUP($A21,Transpose_Avg_me_dw!$A:$M,10,FALSE)</f>
        <v>109.55844155844156</v>
      </c>
      <c r="N21" s="97">
        <f>$B21*VLOOKUP($A21,Transpose_Avg_me_dw!$A:$M,11,FALSE)</f>
        <v>143.78145844775392</v>
      </c>
      <c r="O21" s="97">
        <f>$B21*VLOOKUP($A21,Transpose_Avg_me_dw!$A:$M,12,FALSE)</f>
        <v>129.56293273540987</v>
      </c>
      <c r="P21" s="97">
        <f>$B21*VLOOKUP($A21,Transpose_Avg_me_dw!$A:$M,13,FALSE)</f>
        <v>553.34490689885149</v>
      </c>
      <c r="Q21" s="97"/>
      <c r="R21" s="97"/>
      <c r="S21" s="97">
        <f>$B21*VLOOKUP($A21,Transpose_Avg_me_dw!$O:$AA,2,FALSE)</f>
        <v>1196.2921666157627</v>
      </c>
      <c r="T21" s="97">
        <f>$B21*VLOOKUP($A21,Transpose_Avg_me_dw!$O:$AA,3,FALSE)</f>
        <v>1352.0872995538941</v>
      </c>
      <c r="U21" s="97">
        <f>$B21*VLOOKUP($A21,Transpose_Avg_me_dw!$O:$AA,4,FALSE)</f>
        <v>664.32668881506095</v>
      </c>
      <c r="V21" s="97">
        <f>$B21*VLOOKUP($A21,Transpose_Avg_me_dw!$O:$AA,5,FALSE)</f>
        <v>247.36119081779051</v>
      </c>
      <c r="W21" s="97">
        <f>$B21*VLOOKUP($A21,Transpose_Avg_me_dw!$O:$AA,6,FALSE)</f>
        <v>394.08606551074263</v>
      </c>
      <c r="X21" s="97">
        <f>$B21*VLOOKUP($A21,Transpose_Avg_me_dw!$O:$AA,7,FALSE)</f>
        <v>179.9722425526451</v>
      </c>
      <c r="Y21" s="97">
        <f>$B21*VLOOKUP($A21,Transpose_Avg_me_dw!$O:$AA,8,FALSE)</f>
        <v>0</v>
      </c>
      <c r="Z21" s="97">
        <f>$B21*VLOOKUP($A21,Transpose_Avg_me_dw!$O:$AA,9,FALSE)</f>
        <v>0</v>
      </c>
      <c r="AA21" s="97">
        <f>$B21*VLOOKUP($A21,Transpose_Avg_me_dw!$O:$AA,10,FALSE)</f>
        <v>243.34615384615387</v>
      </c>
      <c r="AB21" s="97">
        <f>$B21*VLOOKUP($A21,Transpose_Avg_me_dw!$O:$AA,11,FALSE)</f>
        <v>213.91285714285715</v>
      </c>
      <c r="AC21" s="97">
        <f>$B21*VLOOKUP($A21,Transpose_Avg_me_dw!$O:$AA,12,FALSE)</f>
        <v>103.67057960381513</v>
      </c>
      <c r="AD21" s="97">
        <f>$B21*VLOOKUP($A21,Transpose_Avg_me_dw!$O:$AA,13,FALSE)</f>
        <v>313.29347826086956</v>
      </c>
    </row>
    <row r="22" spans="1:30" x14ac:dyDescent="0.25">
      <c r="A22" s="167" t="s">
        <v>311</v>
      </c>
      <c r="B22" s="96">
        <v>-777.7</v>
      </c>
      <c r="C22" s="94"/>
      <c r="D22" s="94"/>
      <c r="E22" s="97">
        <f>$B22*VLOOKUP($A22,Transpose_Avg_me_dw!$A:$M,2,FALSE)</f>
        <v>-305.80509625831291</v>
      </c>
      <c r="F22" s="97">
        <f>$B22*VLOOKUP($A22,Transpose_Avg_me_dw!$A:$M,3,FALSE)</f>
        <v>-366.44762488628203</v>
      </c>
      <c r="G22" s="97">
        <f>$B22*VLOOKUP($A22,Transpose_Avg_me_dw!$A:$M,4,FALSE)</f>
        <v>-312.02546085957181</v>
      </c>
      <c r="H22" s="97">
        <f>$B22*VLOOKUP($A22,Transpose_Avg_me_dw!$A:$M,5,FALSE)</f>
        <v>-377.44036337468827</v>
      </c>
      <c r="I22" s="97">
        <f>$B22*VLOOKUP($A22,Transpose_Avg_me_dw!$A:$M,6,FALSE)</f>
        <v>-260.75498940456538</v>
      </c>
      <c r="J22" s="97">
        <f>$B22*VLOOKUP($A22,Transpose_Avg_me_dw!$A:$M,7,FALSE)</f>
        <v>-416.65569294276997</v>
      </c>
      <c r="K22" s="97">
        <f>$B22*VLOOKUP($A22,Transpose_Avg_me_dw!$A:$M,8,FALSE)</f>
        <v>-424.49255299707602</v>
      </c>
      <c r="L22" s="97">
        <f>$B22*VLOOKUP($A22,Transpose_Avg_me_dw!$A:$M,9,FALSE)</f>
        <v>-430.46766963876462</v>
      </c>
      <c r="M22" s="97">
        <f>$B22*VLOOKUP($A22,Transpose_Avg_me_dw!$A:$M,10,FALSE)</f>
        <v>-425.00994944852943</v>
      </c>
      <c r="N22" s="97">
        <f>$B22*VLOOKUP($A22,Transpose_Avg_me_dw!$A:$M,11,FALSE)</f>
        <v>-298.31104984121305</v>
      </c>
      <c r="O22" s="97">
        <f>$B22*VLOOKUP($A22,Transpose_Avg_me_dw!$A:$M,12,FALSE)</f>
        <v>-303.68599906709989</v>
      </c>
      <c r="P22" s="97">
        <f>$B22*VLOOKUP($A22,Transpose_Avg_me_dw!$A:$M,13,FALSE)</f>
        <v>-265.2939527952152</v>
      </c>
      <c r="Q22" s="97"/>
      <c r="R22" s="97"/>
      <c r="S22" s="97">
        <f>$B22*VLOOKUP($A22,Transpose_Avg_me_dw!$O:$AA,2,FALSE)</f>
        <v>-434.13360974963359</v>
      </c>
      <c r="T22" s="97">
        <f>$B22*VLOOKUP($A22,Transpose_Avg_me_dw!$O:$AA,3,FALSE)</f>
        <v>-410.76793766578248</v>
      </c>
      <c r="U22" s="97">
        <f>$B22*VLOOKUP($A22,Transpose_Avg_me_dw!$O:$AA,4,FALSE)</f>
        <v>-424.80726787834351</v>
      </c>
      <c r="V22" s="97">
        <f>$B22*VLOOKUP($A22,Transpose_Avg_me_dw!$O:$AA,5,FALSE)</f>
        <v>-412.66814024390249</v>
      </c>
      <c r="W22" s="97">
        <f>$B22*VLOOKUP($A22,Transpose_Avg_me_dw!$O:$AA,6,FALSE)</f>
        <v>-344.80021796152096</v>
      </c>
      <c r="X22" s="97">
        <f>$B22*VLOOKUP($A22,Transpose_Avg_me_dw!$O:$AA,7,FALSE)</f>
        <v>-481.4850855304457</v>
      </c>
      <c r="Y22" s="97">
        <f>$B22*VLOOKUP($A22,Transpose_Avg_me_dw!$O:$AA,8,FALSE)</f>
        <v>-377.15245192307697</v>
      </c>
      <c r="Z22" s="97">
        <f>$B22*VLOOKUP($A22,Transpose_Avg_me_dw!$O:$AA,9,FALSE)</f>
        <v>-497.0602777777778</v>
      </c>
      <c r="AA22" s="97">
        <f>$B22*VLOOKUP($A22,Transpose_Avg_me_dw!$O:$AA,10,FALSE)</f>
        <v>-432.17774321266972</v>
      </c>
      <c r="AB22" s="97">
        <f>$B22*VLOOKUP($A22,Transpose_Avg_me_dw!$O:$AA,11,FALSE)</f>
        <v>-367.50954166666668</v>
      </c>
      <c r="AC22" s="97">
        <f>$B22*VLOOKUP($A22,Transpose_Avg_me_dw!$O:$AA,12,FALSE)</f>
        <v>-363.01089508437275</v>
      </c>
      <c r="AD22" s="97">
        <f>$B22*VLOOKUP($A22,Transpose_Avg_me_dw!$O:$AA,13,FALSE)</f>
        <v>-405.51658574879229</v>
      </c>
    </row>
    <row r="23" spans="1:30" x14ac:dyDescent="0.25">
      <c r="A23" s="167" t="s">
        <v>312</v>
      </c>
      <c r="B23" s="96">
        <v>-2595</v>
      </c>
      <c r="C23" s="94"/>
      <c r="D23" s="94"/>
      <c r="E23" s="97">
        <f>$B23*VLOOKUP($A23,Transpose_Avg_me_dw!$A:$M,2,FALSE)</f>
        <v>-555.7159124593652</v>
      </c>
      <c r="F23" s="97">
        <f>$B23*VLOOKUP($A23,Transpose_Avg_me_dw!$A:$M,3,FALSE)</f>
        <v>-383.15569510285053</v>
      </c>
      <c r="G23" s="97">
        <f>$B23*VLOOKUP($A23,Transpose_Avg_me_dw!$A:$M,4,FALSE)</f>
        <v>-413.3994142572613</v>
      </c>
      <c r="H23" s="97">
        <f>$B23*VLOOKUP($A23,Transpose_Avg_me_dw!$A:$M,5,FALSE)</f>
        <v>-433.36859890041546</v>
      </c>
      <c r="I23" s="97">
        <f>$B23*VLOOKUP($A23,Transpose_Avg_me_dw!$A:$M,6,FALSE)</f>
        <v>-379.93249341830472</v>
      </c>
      <c r="J23" s="97">
        <f>$B23*VLOOKUP($A23,Transpose_Avg_me_dw!$A:$M,7,FALSE)</f>
        <v>-331.8532133043642</v>
      </c>
      <c r="K23" s="97">
        <f>$B23*VLOOKUP($A23,Transpose_Avg_me_dw!$A:$M,8,FALSE)</f>
        <v>-479.01034813596488</v>
      </c>
      <c r="L23" s="97">
        <f>$B23*VLOOKUP($A23,Transpose_Avg_me_dw!$A:$M,9,FALSE)</f>
        <v>-342.84287543835785</v>
      </c>
      <c r="M23" s="97">
        <f>$B23*VLOOKUP($A23,Transpose_Avg_me_dw!$A:$M,10,FALSE)</f>
        <v>-372.44248684322213</v>
      </c>
      <c r="N23" s="97">
        <f>$B23*VLOOKUP($A23,Transpose_Avg_me_dw!$A:$M,11,FALSE)</f>
        <v>-404.11337065794311</v>
      </c>
      <c r="O23" s="97">
        <f>$B23*VLOOKUP($A23,Transpose_Avg_me_dw!$A:$M,12,FALSE)</f>
        <v>-459.62075201554472</v>
      </c>
      <c r="P23" s="97">
        <f>$B23*VLOOKUP($A23,Transpose_Avg_me_dw!$A:$M,13,FALSE)</f>
        <v>-422.7570637892178</v>
      </c>
      <c r="Q23" s="97"/>
      <c r="R23" s="97"/>
      <c r="S23" s="97">
        <f>$B23*VLOOKUP($A23,Transpose_Avg_me_dw!$O:$AA,2,FALSE)</f>
        <v>-535.49790687978441</v>
      </c>
      <c r="T23" s="97">
        <f>$B23*VLOOKUP($A23,Transpose_Avg_me_dw!$O:$AA,3,FALSE)</f>
        <v>-373.08600343621902</v>
      </c>
      <c r="U23" s="97">
        <f>$B23*VLOOKUP($A23,Transpose_Avg_me_dw!$O:$AA,4,FALSE)</f>
        <v>-271.85671136252535</v>
      </c>
      <c r="V23" s="97">
        <f>$B23*VLOOKUP($A23,Transpose_Avg_me_dw!$O:$AA,5,FALSE)</f>
        <v>-434.90450143472026</v>
      </c>
      <c r="W23" s="97">
        <f>$B23*VLOOKUP($A23,Transpose_Avg_me_dw!$O:$AA,6,FALSE)</f>
        <v>-259.43738090726038</v>
      </c>
      <c r="X23" s="97">
        <f>$B23*VLOOKUP($A23,Transpose_Avg_me_dw!$O:$AA,7,FALSE)</f>
        <v>-322.361886877247</v>
      </c>
      <c r="Y23" s="97">
        <f>$B23*VLOOKUP($A23,Transpose_Avg_me_dw!$O:$AA,8,FALSE)</f>
        <v>-391.44814560439568</v>
      </c>
      <c r="Z23" s="97">
        <f>$B23*VLOOKUP($A23,Transpose_Avg_me_dw!$O:$AA,9,FALSE)</f>
        <v>-296.85227272727275</v>
      </c>
      <c r="AA23" s="97">
        <f>$B23*VLOOKUP($A23,Transpose_Avg_me_dw!$O:$AA,10,FALSE)</f>
        <v>-519.22016402714939</v>
      </c>
      <c r="AB23" s="97">
        <f>$B23*VLOOKUP($A23,Transpose_Avg_me_dw!$O:$AA,11,FALSE)</f>
        <v>-397.90000000000003</v>
      </c>
      <c r="AC23" s="97">
        <f>$B23*VLOOKUP($A23,Transpose_Avg_me_dw!$O:$AA,12,FALSE)</f>
        <v>-252.24255843203017</v>
      </c>
      <c r="AD23" s="97">
        <f>$B23*VLOOKUP($A23,Transpose_Avg_me_dw!$O:$AA,13,FALSE)</f>
        <v>-293.12844202898549</v>
      </c>
    </row>
    <row r="24" spans="1:30" x14ac:dyDescent="0.25">
      <c r="A24" s="167" t="s">
        <v>313</v>
      </c>
      <c r="B24" s="96">
        <v>2103</v>
      </c>
      <c r="C24" s="94"/>
      <c r="D24" s="94"/>
      <c r="E24" s="97">
        <f>$B24*VLOOKUP($A24,Transpose_Avg_me_dw!$A:$M,2,FALSE)</f>
        <v>112.05543199345176</v>
      </c>
      <c r="F24" s="97">
        <f>$B24*VLOOKUP($A24,Transpose_Avg_me_dw!$A:$M,3,FALSE)</f>
        <v>64.478793905210992</v>
      </c>
      <c r="G24" s="97">
        <f>$B24*VLOOKUP($A24,Transpose_Avg_me_dw!$A:$M,4,FALSE)</f>
        <v>97.320355928815871</v>
      </c>
      <c r="H24" s="97">
        <f>$B24*VLOOKUP($A24,Transpose_Avg_me_dw!$A:$M,5,FALSE)</f>
        <v>85.538353339877787</v>
      </c>
      <c r="I24" s="97">
        <f>$B24*VLOOKUP($A24,Transpose_Avg_me_dw!$A:$M,6,FALSE)</f>
        <v>70.401486490290409</v>
      </c>
      <c r="J24" s="97">
        <f>$B24*VLOOKUP($A24,Transpose_Avg_me_dw!$A:$M,7,FALSE)</f>
        <v>93.19231784673444</v>
      </c>
      <c r="K24" s="97">
        <f>$B24*VLOOKUP($A24,Transpose_Avg_me_dw!$A:$M,8,FALSE)</f>
        <v>54.035416666666663</v>
      </c>
      <c r="L24" s="97">
        <f>$B24*VLOOKUP($A24,Transpose_Avg_me_dw!$A:$M,9,FALSE)</f>
        <v>73.987435726038669</v>
      </c>
      <c r="M24" s="97">
        <f>$B24*VLOOKUP($A24,Transpose_Avg_me_dw!$A:$M,10,FALSE)</f>
        <v>42.28611913515406</v>
      </c>
      <c r="N24" s="97">
        <f>$B24*VLOOKUP($A24,Transpose_Avg_me_dw!$A:$M,11,FALSE)</f>
        <v>96.495144334800315</v>
      </c>
      <c r="O24" s="97">
        <f>$B24*VLOOKUP($A24,Transpose_Avg_me_dw!$A:$M,12,FALSE)</f>
        <v>93.579877069086635</v>
      </c>
      <c r="P24" s="97">
        <f>$B24*VLOOKUP($A24,Transpose_Avg_me_dw!$A:$M,13,FALSE)</f>
        <v>77.320108876374221</v>
      </c>
      <c r="Q24" s="97"/>
      <c r="R24" s="97"/>
      <c r="S24" s="97">
        <f>$B24*VLOOKUP($A24,Transpose_Avg_me_dw!$O:$AA,2,FALSE)</f>
        <v>136.91472625817491</v>
      </c>
      <c r="T24" s="97">
        <f>$B24*VLOOKUP($A24,Transpose_Avg_me_dw!$O:$AA,3,FALSE)</f>
        <v>132.79244408608633</v>
      </c>
      <c r="U24" s="97">
        <f>$B24*VLOOKUP($A24,Transpose_Avg_me_dw!$O:$AA,4,FALSE)</f>
        <v>156.82246241257872</v>
      </c>
      <c r="V24" s="97">
        <f>$B24*VLOOKUP($A24,Transpose_Avg_me_dw!$O:$AA,5,FALSE)</f>
        <v>59.74431818181818</v>
      </c>
      <c r="W24" s="97">
        <f>$B24*VLOOKUP($A24,Transpose_Avg_me_dw!$O:$AA,6,FALSE)</f>
        <v>104.87839115103428</v>
      </c>
      <c r="X24" s="97">
        <f>$B24*VLOOKUP($A24,Transpose_Avg_me_dw!$O:$AA,7,FALSE)</f>
        <v>78.568466444102043</v>
      </c>
      <c r="Y24" s="97">
        <f>$B24*VLOOKUP($A24,Transpose_Avg_me_dw!$O:$AA,8,FALSE)</f>
        <v>0</v>
      </c>
      <c r="Z24" s="97">
        <f>$B24*VLOOKUP($A24,Transpose_Avg_me_dw!$O:$AA,9,FALSE)</f>
        <v>52.575000000000003</v>
      </c>
      <c r="AA24" s="97">
        <f>$B24*VLOOKUP($A24,Transpose_Avg_me_dw!$O:$AA,10,FALSE)</f>
        <v>233.73274886877826</v>
      </c>
      <c r="AB24" s="97">
        <f>$B24*VLOOKUP($A24,Transpose_Avg_me_dw!$O:$AA,11,FALSE)</f>
        <v>67.533839285714294</v>
      </c>
      <c r="AC24" s="97">
        <f>$B24*VLOOKUP($A24,Transpose_Avg_me_dw!$O:$AA,12,FALSE)</f>
        <v>212.80051007930686</v>
      </c>
      <c r="AD24" s="97">
        <f>$B24*VLOOKUP($A24,Transpose_Avg_me_dw!$O:$AA,13,FALSE)</f>
        <v>133.74415019762844</v>
      </c>
    </row>
    <row r="25" spans="1:30" x14ac:dyDescent="0.25">
      <c r="A25" s="167" t="s">
        <v>314</v>
      </c>
      <c r="B25" s="96">
        <v>3634</v>
      </c>
      <c r="C25" s="94"/>
      <c r="D25" s="94"/>
      <c r="E25" s="97">
        <f>$B25*VLOOKUP($A25,Transpose_Avg_me_dw!$A:$M,2,FALSE)</f>
        <v>384.55612261009969</v>
      </c>
      <c r="F25" s="97">
        <f>$B25*VLOOKUP($A25,Transpose_Avg_me_dw!$A:$M,3,FALSE)</f>
        <v>292.20437398558659</v>
      </c>
      <c r="G25" s="97">
        <f>$B25*VLOOKUP($A25,Transpose_Avg_me_dw!$A:$M,4,FALSE)</f>
        <v>437.18695334910871</v>
      </c>
      <c r="H25" s="97">
        <f>$B25*VLOOKUP($A25,Transpose_Avg_me_dw!$A:$M,5,FALSE)</f>
        <v>377.33425870430096</v>
      </c>
      <c r="I25" s="97">
        <f>$B25*VLOOKUP($A25,Transpose_Avg_me_dw!$A:$M,6,FALSE)</f>
        <v>366.80199178551959</v>
      </c>
      <c r="J25" s="97">
        <f>$B25*VLOOKUP($A25,Transpose_Avg_me_dw!$A:$M,7,FALSE)</f>
        <v>371.92004683036498</v>
      </c>
      <c r="K25" s="97">
        <f>$B25*VLOOKUP($A25,Transpose_Avg_me_dw!$A:$M,8,FALSE)</f>
        <v>331.27139463241434</v>
      </c>
      <c r="L25" s="97">
        <f>$B25*VLOOKUP($A25,Transpose_Avg_me_dw!$A:$M,9,FALSE)</f>
        <v>301.52812391346572</v>
      </c>
      <c r="M25" s="97">
        <f>$B25*VLOOKUP($A25,Transpose_Avg_me_dw!$A:$M,10,FALSE)</f>
        <v>374.0592365797329</v>
      </c>
      <c r="N25" s="97">
        <f>$B25*VLOOKUP($A25,Transpose_Avg_me_dw!$A:$M,11,FALSE)</f>
        <v>340.34563826396624</v>
      </c>
      <c r="O25" s="97">
        <f>$B25*VLOOKUP($A25,Transpose_Avg_me_dw!$A:$M,12,FALSE)</f>
        <v>470.59267071926371</v>
      </c>
      <c r="P25" s="97">
        <f>$B25*VLOOKUP($A25,Transpose_Avg_me_dw!$A:$M,13,FALSE)</f>
        <v>358.70175203789114</v>
      </c>
      <c r="Q25" s="97"/>
      <c r="R25" s="97"/>
      <c r="S25" s="97">
        <f>$B25*VLOOKUP($A25,Transpose_Avg_me_dw!$O:$AA,2,FALSE)</f>
        <v>144.54653667586169</v>
      </c>
      <c r="T25" s="97">
        <f>$B25*VLOOKUP($A25,Transpose_Avg_me_dw!$O:$AA,3,FALSE)</f>
        <v>301.45271054376656</v>
      </c>
      <c r="U25" s="97">
        <f>$B25*VLOOKUP($A25,Transpose_Avg_me_dw!$O:$AA,4,FALSE)</f>
        <v>283.65567145218307</v>
      </c>
      <c r="V25" s="97">
        <f>$B25*VLOOKUP($A25,Transpose_Avg_me_dw!$O:$AA,5,FALSE)</f>
        <v>448.44375244554584</v>
      </c>
      <c r="W25" s="97">
        <f>$B25*VLOOKUP($A25,Transpose_Avg_me_dw!$O:$AA,6,FALSE)</f>
        <v>409.25281031167219</v>
      </c>
      <c r="X25" s="97">
        <f>$B25*VLOOKUP($A25,Transpose_Avg_me_dw!$O:$AA,7,FALSE)</f>
        <v>189.75689094333165</v>
      </c>
      <c r="Y25" s="97">
        <f>$B25*VLOOKUP($A25,Transpose_Avg_me_dw!$O:$AA,8,FALSE)</f>
        <v>548.59423076923088</v>
      </c>
      <c r="Z25" s="97">
        <f>$B25*VLOOKUP($A25,Transpose_Avg_me_dw!$O:$AA,9,FALSE)</f>
        <v>223.91313131313132</v>
      </c>
      <c r="AA25" s="97">
        <f>$B25*VLOOKUP($A25,Transpose_Avg_me_dw!$O:$AA,10,FALSE)</f>
        <v>183.44711538461539</v>
      </c>
      <c r="AB25" s="97">
        <f>$B25*VLOOKUP($A25,Transpose_Avg_me_dw!$O:$AA,11,FALSE)</f>
        <v>263.57315476190473</v>
      </c>
      <c r="AC25" s="97">
        <f>$B25*VLOOKUP($A25,Transpose_Avg_me_dw!$O:$AA,12,FALSE)</f>
        <v>496.25816650945046</v>
      </c>
      <c r="AD25" s="97">
        <f>$B25*VLOOKUP($A25,Transpose_Avg_me_dw!$O:$AA,13,FALSE)</f>
        <v>459.83585858585866</v>
      </c>
    </row>
    <row r="26" spans="1:30" x14ac:dyDescent="0.25">
      <c r="A26" s="167" t="s">
        <v>315</v>
      </c>
      <c r="B26" s="96">
        <v>554.5</v>
      </c>
      <c r="C26" s="94"/>
      <c r="D26" s="94"/>
      <c r="E26" s="97">
        <f>$B26*VLOOKUP($A26,Transpose_Avg_me_dw!$A:$M,2,FALSE)</f>
        <v>75.753732017382816</v>
      </c>
      <c r="F26" s="97">
        <f>$B26*VLOOKUP($A26,Transpose_Avg_me_dw!$A:$M,3,FALSE)</f>
        <v>83.58907322761516</v>
      </c>
      <c r="G26" s="97">
        <f>$B26*VLOOKUP($A26,Transpose_Avg_me_dw!$A:$M,4,FALSE)</f>
        <v>92.925921105880832</v>
      </c>
      <c r="H26" s="97">
        <f>$B26*VLOOKUP($A26,Transpose_Avg_me_dw!$A:$M,5,FALSE)</f>
        <v>60.292239814807672</v>
      </c>
      <c r="I26" s="97">
        <f>$B26*VLOOKUP($A26,Transpose_Avg_me_dw!$A:$M,6,FALSE)</f>
        <v>141.22233500083891</v>
      </c>
      <c r="J26" s="97">
        <f>$B26*VLOOKUP($A26,Transpose_Avg_me_dw!$A:$M,7,FALSE)</f>
        <v>33.659459083846315</v>
      </c>
      <c r="K26" s="97">
        <f>$B26*VLOOKUP($A26,Transpose_Avg_me_dw!$A:$M,8,FALSE)</f>
        <v>51.774830631265665</v>
      </c>
      <c r="L26" s="97">
        <f>$B26*VLOOKUP($A26,Transpose_Avg_me_dw!$A:$M,9,FALSE)</f>
        <v>46.802146674309803</v>
      </c>
      <c r="M26" s="97">
        <f>$B26*VLOOKUP($A26,Transpose_Avg_me_dw!$A:$M,10,FALSE)</f>
        <v>48.008670265770455</v>
      </c>
      <c r="N26" s="97">
        <f>$B26*VLOOKUP($A26,Transpose_Avg_me_dw!$A:$M,11,FALSE)</f>
        <v>85.746732906113692</v>
      </c>
      <c r="O26" s="97">
        <f>$B26*VLOOKUP($A26,Transpose_Avg_me_dw!$A:$M,12,FALSE)</f>
        <v>79.4135833740945</v>
      </c>
      <c r="P26" s="97">
        <f>$B26*VLOOKUP($A26,Transpose_Avg_me_dw!$A:$M,13,FALSE)</f>
        <v>97.416544201464859</v>
      </c>
      <c r="Q26" s="97"/>
      <c r="R26" s="97"/>
      <c r="S26" s="97">
        <f>$B26*VLOOKUP($A26,Transpose_Avg_me_dw!$O:$AA,2,FALSE)</f>
        <v>48.507873945763912</v>
      </c>
      <c r="T26" s="97">
        <f>$B26*VLOOKUP($A26,Transpose_Avg_me_dw!$O:$AA,3,FALSE)</f>
        <v>58.848560518145646</v>
      </c>
      <c r="U26" s="97">
        <f>$B26*VLOOKUP($A26,Transpose_Avg_me_dw!$O:$AA,4,FALSE)</f>
        <v>77.688460574361741</v>
      </c>
      <c r="V26" s="97">
        <f>$B26*VLOOKUP($A26,Transpose_Avg_me_dw!$O:$AA,5,FALSE)</f>
        <v>29.742810095213251</v>
      </c>
      <c r="W26" s="97">
        <f>$B26*VLOOKUP($A26,Transpose_Avg_me_dw!$O:$AA,6,FALSE)</f>
        <v>116.93079014782342</v>
      </c>
      <c r="X26" s="97">
        <f>$B26*VLOOKUP($A26,Transpose_Avg_me_dw!$O:$AA,7,FALSE)</f>
        <v>37.093737605575527</v>
      </c>
      <c r="Y26" s="97">
        <f>$B26*VLOOKUP($A26,Transpose_Avg_me_dw!$O:$AA,8,FALSE)</f>
        <v>111.63628663003664</v>
      </c>
      <c r="Z26" s="97">
        <f>$B26*VLOOKUP($A26,Transpose_Avg_me_dw!$O:$AA,9,FALSE)</f>
        <v>48.028661616161621</v>
      </c>
      <c r="AA26" s="97">
        <f>$B26*VLOOKUP($A26,Transpose_Avg_me_dw!$O:$AA,10,FALSE)</f>
        <v>18.817873303167424</v>
      </c>
      <c r="AB26" s="97">
        <f>$B26*VLOOKUP($A26,Transpose_Avg_me_dw!$O:$AA,11,FALSE)</f>
        <v>99.182886904761901</v>
      </c>
      <c r="AC26" s="97">
        <f>$B26*VLOOKUP($A26,Transpose_Avg_me_dw!$O:$AA,12,FALSE)</f>
        <v>45.562582247376817</v>
      </c>
      <c r="AD26" s="97">
        <f>$B26*VLOOKUP($A26,Transpose_Avg_me_dw!$O:$AA,13,FALSE)</f>
        <v>41.271529973649535</v>
      </c>
    </row>
    <row r="27" spans="1:30" x14ac:dyDescent="0.25">
      <c r="A27" s="167" t="s">
        <v>316</v>
      </c>
      <c r="B27" s="96">
        <v>9666</v>
      </c>
      <c r="C27" s="94"/>
      <c r="D27" s="94"/>
      <c r="E27" s="97">
        <f>$B27*VLOOKUP($A27,Transpose_Avg_me_dw!$A:$M,2,FALSE)</f>
        <v>427.31838533383228</v>
      </c>
      <c r="F27" s="97">
        <f>$B27*VLOOKUP($A27,Transpose_Avg_me_dw!$A:$M,3,FALSE)</f>
        <v>358.62690131223457</v>
      </c>
      <c r="G27" s="97">
        <f>$B27*VLOOKUP($A27,Transpose_Avg_me_dw!$A:$M,4,FALSE)</f>
        <v>398.98996230550961</v>
      </c>
      <c r="H27" s="97">
        <f>$B27*VLOOKUP($A27,Transpose_Avg_me_dw!$A:$M,5,FALSE)</f>
        <v>300.08314569899323</v>
      </c>
      <c r="I27" s="97">
        <f>$B27*VLOOKUP($A27,Transpose_Avg_me_dw!$A:$M,6,FALSE)</f>
        <v>905.64218174726329</v>
      </c>
      <c r="J27" s="97">
        <f>$B27*VLOOKUP($A27,Transpose_Avg_me_dw!$A:$M,7,FALSE)</f>
        <v>241.96575987791587</v>
      </c>
      <c r="K27" s="97">
        <f>$B27*VLOOKUP($A27,Transpose_Avg_me_dw!$A:$M,8,FALSE)</f>
        <v>88.101562499999986</v>
      </c>
      <c r="L27" s="97">
        <f>$B27*VLOOKUP($A27,Transpose_Avg_me_dw!$A:$M,9,FALSE)</f>
        <v>198.42052002850838</v>
      </c>
      <c r="M27" s="97">
        <f>$B27*VLOOKUP($A27,Transpose_Avg_me_dw!$A:$M,10,FALSE)</f>
        <v>60.412500000000001</v>
      </c>
      <c r="N27" s="97">
        <f>$B27*VLOOKUP($A27,Transpose_Avg_me_dw!$A:$M,11,FALSE)</f>
        <v>562.3593971236271</v>
      </c>
      <c r="O27" s="97">
        <f>$B27*VLOOKUP($A27,Transpose_Avg_me_dw!$A:$M,12,FALSE)</f>
        <v>320.96088656794359</v>
      </c>
      <c r="P27" s="97">
        <f>$B27*VLOOKUP($A27,Transpose_Avg_me_dw!$A:$M,13,FALSE)</f>
        <v>807.8669480712017</v>
      </c>
      <c r="Q27" s="97"/>
      <c r="R27" s="97"/>
      <c r="S27" s="97">
        <f>$B27*VLOOKUP($A27,Transpose_Avg_me_dw!$O:$AA,2,FALSE)</f>
        <v>295.25745015053013</v>
      </c>
      <c r="T27" s="97">
        <f>$B27*VLOOKUP($A27,Transpose_Avg_me_dw!$O:$AA,3,FALSE)</f>
        <v>315.1552741439595</v>
      </c>
      <c r="U27" s="97">
        <f>$B27*VLOOKUP($A27,Transpose_Avg_me_dw!$O:$AA,4,FALSE)</f>
        <v>65.310810810810821</v>
      </c>
      <c r="V27" s="97">
        <f>$B27*VLOOKUP($A27,Transpose_Avg_me_dw!$O:$AA,5,FALSE)</f>
        <v>294.77391743837222</v>
      </c>
      <c r="W27" s="97">
        <f>$B27*VLOOKUP($A27,Transpose_Avg_me_dw!$O:$AA,6,FALSE)</f>
        <v>634.26220395175812</v>
      </c>
      <c r="X27" s="97">
        <f>$B27*VLOOKUP($A27,Transpose_Avg_me_dw!$O:$AA,7,FALSE)</f>
        <v>265.6298632511556</v>
      </c>
      <c r="Y27" s="97">
        <f>$B27*VLOOKUP($A27,Transpose_Avg_me_dw!$O:$AA,8,FALSE)</f>
        <v>0</v>
      </c>
      <c r="Z27" s="97">
        <f>$B27*VLOOKUP($A27,Transpose_Avg_me_dw!$O:$AA,9,FALSE)</f>
        <v>0</v>
      </c>
      <c r="AA27" s="97">
        <f>$B27*VLOOKUP($A27,Transpose_Avg_me_dw!$O:$AA,10,FALSE)</f>
        <v>0</v>
      </c>
      <c r="AB27" s="97">
        <f>$B27*VLOOKUP($A27,Transpose_Avg_me_dw!$O:$AA,11,FALSE)</f>
        <v>760.62214285714276</v>
      </c>
      <c r="AC27" s="97">
        <f>$B27*VLOOKUP($A27,Transpose_Avg_me_dw!$O:$AA,12,FALSE)</f>
        <v>347.69075568598674</v>
      </c>
      <c r="AD27" s="97">
        <f>$B27*VLOOKUP($A27,Transpose_Avg_me_dw!$O:$AA,13,FALSE)</f>
        <v>286.80681818181819</v>
      </c>
    </row>
    <row r="28" spans="1:30" x14ac:dyDescent="0.25">
      <c r="A28" s="167" t="s">
        <v>323</v>
      </c>
      <c r="B28" s="96">
        <v>-48684</v>
      </c>
      <c r="C28" s="94"/>
      <c r="D28" s="94"/>
      <c r="E28" s="97">
        <f>$B28*VLOOKUP($A28,Transpose_Avg_me_dw!$A:$M,2,FALSE)</f>
        <v>0</v>
      </c>
      <c r="F28" s="97">
        <f>$B28*VLOOKUP($A28,Transpose_Avg_me_dw!$A:$M,3,FALSE)</f>
        <v>0</v>
      </c>
      <c r="G28" s="97">
        <f>$B28*VLOOKUP($A28,Transpose_Avg_me_dw!$A:$M,4,FALSE)</f>
        <v>-67.616666666666674</v>
      </c>
      <c r="H28" s="97">
        <f>$B28*VLOOKUP($A28,Transpose_Avg_me_dw!$A:$M,5,FALSE)</f>
        <v>-75.832243158587971</v>
      </c>
      <c r="I28" s="97">
        <f>$B28*VLOOKUP($A28,Transpose_Avg_me_dw!$A:$M,6,FALSE)</f>
        <v>-36.659638554216869</v>
      </c>
      <c r="J28" s="97">
        <f>$B28*VLOOKUP($A28,Transpose_Avg_me_dw!$A:$M,7,FALSE)</f>
        <v>-49.475609756097569</v>
      </c>
      <c r="K28" s="97">
        <f>$B28*VLOOKUP($A28,Transpose_Avg_me_dw!$A:$M,8,FALSE)</f>
        <v>0</v>
      </c>
      <c r="L28" s="97">
        <f>$B28*VLOOKUP($A28,Transpose_Avg_me_dw!$A:$M,9,FALSE)</f>
        <v>0</v>
      </c>
      <c r="M28" s="97">
        <f>$B28*VLOOKUP($A28,Transpose_Avg_me_dw!$A:$M,10,FALSE)</f>
        <v>0</v>
      </c>
      <c r="N28" s="97">
        <f>$B28*VLOOKUP($A28,Transpose_Avg_me_dw!$A:$M,11,FALSE)</f>
        <v>0</v>
      </c>
      <c r="O28" s="97">
        <f>$B28*VLOOKUP($A28,Transpose_Avg_me_dw!$A:$M,12,FALSE)</f>
        <v>0</v>
      </c>
      <c r="P28" s="97">
        <f>$B28*VLOOKUP($A28,Transpose_Avg_me_dw!$A:$M,13,FALSE)</f>
        <v>-184.15349965349967</v>
      </c>
      <c r="Q28" s="97"/>
      <c r="R28" s="97"/>
      <c r="S28" s="97">
        <f>$B28*VLOOKUP($A28,Transpose_Avg_me_dw!$O:$AA,2,FALSE)</f>
        <v>0</v>
      </c>
      <c r="T28" s="97">
        <f>$B28*VLOOKUP($A28,Transpose_Avg_me_dw!$O:$AA,3,FALSE)</f>
        <v>0</v>
      </c>
      <c r="U28" s="97">
        <f>$B28*VLOOKUP($A28,Transpose_Avg_me_dw!$O:$AA,4,FALSE)</f>
        <v>0</v>
      </c>
      <c r="V28" s="97">
        <f>$B28*VLOOKUP($A28,Transpose_Avg_me_dw!$O:$AA,5,FALSE)</f>
        <v>0</v>
      </c>
      <c r="W28" s="97">
        <f>$B28*VLOOKUP($A28,Transpose_Avg_me_dw!$O:$AA,6,FALSE)</f>
        <v>0</v>
      </c>
      <c r="X28" s="97">
        <f>$B28*VLOOKUP($A28,Transpose_Avg_me_dw!$O:$AA,7,FALSE)</f>
        <v>0</v>
      </c>
      <c r="Y28" s="97">
        <f>$B28*VLOOKUP($A28,Transpose_Avg_me_dw!$O:$AA,8,FALSE)</f>
        <v>0</v>
      </c>
      <c r="Z28" s="97">
        <f>$B28*VLOOKUP($A28,Transpose_Avg_me_dw!$O:$AA,9,FALSE)</f>
        <v>0</v>
      </c>
      <c r="AA28" s="97">
        <f>$B28*VLOOKUP($A28,Transpose_Avg_me_dw!$O:$AA,10,FALSE)</f>
        <v>0</v>
      </c>
      <c r="AB28" s="97">
        <f>$B28*VLOOKUP($A28,Transpose_Avg_me_dw!$O:$AA,11,FALSE)</f>
        <v>0</v>
      </c>
      <c r="AC28" s="97">
        <f>$B28*VLOOKUP($A28,Transpose_Avg_me_dw!$O:$AA,12,FALSE)</f>
        <v>0</v>
      </c>
      <c r="AD28" s="97">
        <f>$B28*VLOOKUP($A28,Transpose_Avg_me_dw!$O:$AA,13,FALSE)</f>
        <v>0</v>
      </c>
    </row>
    <row r="29" spans="1:30" x14ac:dyDescent="0.25">
      <c r="A29" s="167" t="s">
        <v>324</v>
      </c>
      <c r="B29" s="96">
        <v>2300</v>
      </c>
      <c r="C29" s="94"/>
      <c r="D29" s="94"/>
      <c r="E29" s="97">
        <f>$B29*VLOOKUP($A29,Transpose_Avg_me_dw!$A:$M,2,FALSE)</f>
        <v>14.650871735333808</v>
      </c>
      <c r="F29" s="97">
        <f>$B29*VLOOKUP($A29,Transpose_Avg_me_dw!$A:$M,3,FALSE)</f>
        <v>7.7330793493341634</v>
      </c>
      <c r="G29" s="97">
        <f>$B29*VLOOKUP($A29,Transpose_Avg_me_dw!$A:$M,4,FALSE)</f>
        <v>0</v>
      </c>
      <c r="H29" s="97">
        <f>$B29*VLOOKUP($A29,Transpose_Avg_me_dw!$A:$M,5,FALSE)</f>
        <v>31.150377797895718</v>
      </c>
      <c r="I29" s="97">
        <f>$B29*VLOOKUP($A29,Transpose_Avg_me_dw!$A:$M,6,FALSE)</f>
        <v>4.636578061368966</v>
      </c>
      <c r="J29" s="97">
        <f>$B29*VLOOKUP($A29,Transpose_Avg_me_dw!$A:$M,7,FALSE)</f>
        <v>35.232954877389631</v>
      </c>
      <c r="K29" s="97">
        <f>$B29*VLOOKUP($A29,Transpose_Avg_me_dw!$A:$M,8,FALSE)</f>
        <v>0</v>
      </c>
      <c r="L29" s="97">
        <f>$B29*VLOOKUP($A29,Transpose_Avg_me_dw!$A:$M,9,FALSE)</f>
        <v>3.9930555555555554</v>
      </c>
      <c r="M29" s="97">
        <f>$B29*VLOOKUP($A29,Transpose_Avg_me_dw!$A:$M,10,FALSE)</f>
        <v>0</v>
      </c>
      <c r="N29" s="97">
        <f>$B29*VLOOKUP($A29,Transpose_Avg_me_dw!$A:$M,11,FALSE)</f>
        <v>19.174849199269357</v>
      </c>
      <c r="O29" s="97">
        <f>$B29*VLOOKUP($A29,Transpose_Avg_me_dw!$A:$M,12,FALSE)</f>
        <v>4.7430928244881736</v>
      </c>
      <c r="P29" s="97">
        <f>$B29*VLOOKUP($A29,Transpose_Avg_me_dw!$A:$M,13,FALSE)</f>
        <v>4.637096774193548</v>
      </c>
      <c r="Q29" s="97"/>
      <c r="R29" s="97"/>
      <c r="S29" s="97">
        <f>$B29*VLOOKUP($A29,Transpose_Avg_me_dw!$O:$AA,2,FALSE)</f>
        <v>96.73326190626247</v>
      </c>
      <c r="T29" s="97">
        <f>$B29*VLOOKUP($A29,Transpose_Avg_me_dw!$O:$AA,3,FALSE)</f>
        <v>17.96875</v>
      </c>
      <c r="U29" s="97">
        <f>$B29*VLOOKUP($A29,Transpose_Avg_me_dw!$O:$AA,4,FALSE)</f>
        <v>40.116279069767444</v>
      </c>
      <c r="V29" s="97">
        <f>$B29*VLOOKUP($A29,Transpose_Avg_me_dw!$O:$AA,5,FALSE)</f>
        <v>0</v>
      </c>
      <c r="W29" s="97">
        <f>$B29*VLOOKUP($A29,Transpose_Avg_me_dw!$O:$AA,6,FALSE)</f>
        <v>8.0985915492957741</v>
      </c>
      <c r="X29" s="97">
        <f>$B29*VLOOKUP($A29,Transpose_Avg_me_dw!$O:$AA,7,FALSE)</f>
        <v>86.728674456428706</v>
      </c>
      <c r="Y29" s="97">
        <f>$B29*VLOOKUP($A29,Transpose_Avg_me_dw!$O:$AA,8,FALSE)</f>
        <v>27.38095238095238</v>
      </c>
      <c r="Z29" s="97">
        <f>$B29*VLOOKUP($A29,Transpose_Avg_me_dw!$O:$AA,9,FALSE)</f>
        <v>0</v>
      </c>
      <c r="AA29" s="97">
        <f>$B29*VLOOKUP($A29,Transpose_Avg_me_dw!$O:$AA,10,FALSE)</f>
        <v>0</v>
      </c>
      <c r="AB29" s="97">
        <f>$B29*VLOOKUP($A29,Transpose_Avg_me_dw!$O:$AA,11,FALSE)</f>
        <v>11.5</v>
      </c>
      <c r="AC29" s="97">
        <f>$B29*VLOOKUP($A29,Transpose_Avg_me_dw!$O:$AA,12,FALSE)</f>
        <v>43.311323061873317</v>
      </c>
      <c r="AD29" s="97">
        <f>$B29*VLOOKUP($A29,Transpose_Avg_me_dw!$O:$AA,13,FALSE)</f>
        <v>143.51767676767676</v>
      </c>
    </row>
    <row r="30" spans="1:30" x14ac:dyDescent="0.25">
      <c r="A30" s="167" t="s">
        <v>325</v>
      </c>
      <c r="B30" s="96">
        <v>6050</v>
      </c>
      <c r="C30" s="94"/>
      <c r="D30" s="94"/>
      <c r="E30" s="97">
        <f>$B30*VLOOKUP($A30,Transpose_Avg_me_dw!$A:$M,2,FALSE)</f>
        <v>9.0029761904761898</v>
      </c>
      <c r="F30" s="97">
        <f>$B30*VLOOKUP($A30,Transpose_Avg_me_dw!$A:$M,3,FALSE)</f>
        <v>0</v>
      </c>
      <c r="G30" s="97">
        <f>$B30*VLOOKUP($A30,Transpose_Avg_me_dw!$A:$M,4,FALSE)</f>
        <v>16.805555555555557</v>
      </c>
      <c r="H30" s="97">
        <f>$B30*VLOOKUP($A30,Transpose_Avg_me_dw!$A:$M,5,FALSE)</f>
        <v>24.378641682275408</v>
      </c>
      <c r="I30" s="97">
        <f>$B30*VLOOKUP($A30,Transpose_Avg_me_dw!$A:$M,6,FALSE)</f>
        <v>6.7522321428571423</v>
      </c>
      <c r="J30" s="97">
        <f>$B30*VLOOKUP($A30,Transpose_Avg_me_dw!$A:$M,7,FALSE)</f>
        <v>163.04353867213368</v>
      </c>
      <c r="K30" s="97">
        <f>$B30*VLOOKUP($A30,Transpose_Avg_me_dw!$A:$M,8,FALSE)</f>
        <v>0</v>
      </c>
      <c r="L30" s="97">
        <f>$B30*VLOOKUP($A30,Transpose_Avg_me_dw!$A:$M,9,FALSE)</f>
        <v>0</v>
      </c>
      <c r="M30" s="97">
        <f>$B30*VLOOKUP($A30,Transpose_Avg_me_dw!$A:$M,10,FALSE)</f>
        <v>0</v>
      </c>
      <c r="N30" s="97">
        <f>$B30*VLOOKUP($A30,Transpose_Avg_me_dw!$A:$M,11,FALSE)</f>
        <v>0</v>
      </c>
      <c r="O30" s="97">
        <f>$B30*VLOOKUP($A30,Transpose_Avg_me_dw!$A:$M,12,FALSE)</f>
        <v>3.2880434782608696</v>
      </c>
      <c r="P30" s="97">
        <f>$B30*VLOOKUP($A30,Transpose_Avg_me_dw!$A:$M,13,FALSE)</f>
        <v>0</v>
      </c>
      <c r="Q30" s="97"/>
      <c r="R30" s="97"/>
      <c r="S30" s="97">
        <f>$B30*VLOOKUP($A30,Transpose_Avg_me_dw!$O:$AA,2,FALSE)</f>
        <v>35.174418604651166</v>
      </c>
      <c r="T30" s="97">
        <f>$B30*VLOOKUP($A30,Transpose_Avg_me_dw!$O:$AA,3,FALSE)</f>
        <v>0</v>
      </c>
      <c r="U30" s="97">
        <f>$B30*VLOOKUP($A30,Transpose_Avg_me_dw!$O:$AA,4,FALSE)</f>
        <v>28.009259259259256</v>
      </c>
      <c r="V30" s="97">
        <f>$B30*VLOOKUP($A30,Transpose_Avg_me_dw!$O:$AA,5,FALSE)</f>
        <v>0</v>
      </c>
      <c r="W30" s="97">
        <f>$B30*VLOOKUP($A30,Transpose_Avg_me_dw!$O:$AA,6,FALSE)</f>
        <v>0</v>
      </c>
      <c r="X30" s="97">
        <f>$B30*VLOOKUP($A30,Transpose_Avg_me_dw!$O:$AA,7,FALSE)</f>
        <v>520.5309361268047</v>
      </c>
      <c r="Y30" s="97">
        <f>$B30*VLOOKUP($A30,Transpose_Avg_me_dw!$O:$AA,8,FALSE)</f>
        <v>0</v>
      </c>
      <c r="Z30" s="97">
        <f>$B30*VLOOKUP($A30,Transpose_Avg_me_dw!$O:$AA,9,FALSE)</f>
        <v>0</v>
      </c>
      <c r="AA30" s="97">
        <f>$B30*VLOOKUP($A30,Transpose_Avg_me_dw!$O:$AA,10,FALSE)</f>
        <v>0</v>
      </c>
      <c r="AB30" s="97">
        <f>$B30*VLOOKUP($A30,Transpose_Avg_me_dw!$O:$AA,11,FALSE)</f>
        <v>0</v>
      </c>
      <c r="AC30" s="97">
        <f>$B30*VLOOKUP($A30,Transpose_Avg_me_dw!$O:$AA,12,FALSE)</f>
        <v>32.180851063829785</v>
      </c>
      <c r="AD30" s="97">
        <f>$B30*VLOOKUP($A30,Transpose_Avg_me_dw!$O:$AA,13,FALSE)</f>
        <v>0</v>
      </c>
    </row>
    <row r="31" spans="1:30" x14ac:dyDescent="0.25">
      <c r="A31" s="167" t="s">
        <v>322</v>
      </c>
      <c r="B31" s="96">
        <v>221.2</v>
      </c>
      <c r="C31" s="94"/>
      <c r="D31" s="94"/>
      <c r="E31" s="97">
        <f>$B31*VLOOKUP($A31,Transpose_Avg_me_dw!$A:$M,2,FALSE)</f>
        <v>59.034965710735754</v>
      </c>
      <c r="F31" s="97">
        <f>$B31*VLOOKUP($A31,Transpose_Avg_me_dw!$A:$M,3,FALSE)</f>
        <v>38.381821501625275</v>
      </c>
      <c r="G31" s="97">
        <f>$B31*VLOOKUP($A31,Transpose_Avg_me_dw!$A:$M,4,FALSE)</f>
        <v>23.961854485045347</v>
      </c>
      <c r="H31" s="97">
        <f>$B31*VLOOKUP($A31,Transpose_Avg_me_dw!$A:$M,5,FALSE)</f>
        <v>56.144581179416754</v>
      </c>
      <c r="I31" s="97">
        <f>$B31*VLOOKUP($A31,Transpose_Avg_me_dw!$A:$M,6,FALSE)</f>
        <v>18.414820509172859</v>
      </c>
      <c r="J31" s="97">
        <f>$B31*VLOOKUP($A31,Transpose_Avg_me_dw!$A:$M,7,FALSE)</f>
        <v>44.960559271578198</v>
      </c>
      <c r="K31" s="97">
        <f>$B31*VLOOKUP($A31,Transpose_Avg_me_dw!$A:$M,8,FALSE)</f>
        <v>19.865352704678362</v>
      </c>
      <c r="L31" s="97">
        <f>$B31*VLOOKUP($A31,Transpose_Avg_me_dw!$A:$M,9,FALSE)</f>
        <v>34.798936176075223</v>
      </c>
      <c r="M31" s="97">
        <f>$B31*VLOOKUP($A31,Transpose_Avg_me_dw!$A:$M,10,FALSE)</f>
        <v>31.662635546642896</v>
      </c>
      <c r="N31" s="97">
        <f>$B31*VLOOKUP($A31,Transpose_Avg_me_dw!$A:$M,11,FALSE)</f>
        <v>23.529485436896966</v>
      </c>
      <c r="O31" s="97">
        <f>$B31*VLOOKUP($A31,Transpose_Avg_me_dw!$A:$M,12,FALSE)</f>
        <v>42.244328959224049</v>
      </c>
      <c r="P31" s="97">
        <f>$B31*VLOOKUP($A31,Transpose_Avg_me_dw!$A:$M,13,FALSE)</f>
        <v>83.753597530542208</v>
      </c>
      <c r="Q31" s="97"/>
      <c r="R31" s="97"/>
      <c r="S31" s="97">
        <f>$B31*VLOOKUP($A31,Transpose_Avg_me_dw!$O:$AA,2,FALSE)</f>
        <v>116.43506406620416</v>
      </c>
      <c r="T31" s="97">
        <f>$B31*VLOOKUP($A31,Transpose_Avg_me_dw!$O:$AA,3,FALSE)</f>
        <v>64.471522335423202</v>
      </c>
      <c r="U31" s="97">
        <f>$B31*VLOOKUP($A31,Transpose_Avg_me_dw!$O:$AA,4,FALSE)</f>
        <v>53.387481667714226</v>
      </c>
      <c r="V31" s="97">
        <f>$B31*VLOOKUP($A31,Transpose_Avg_me_dw!$O:$AA,5,FALSE)</f>
        <v>59.730419329594362</v>
      </c>
      <c r="W31" s="97">
        <f>$B31*VLOOKUP($A31,Transpose_Avg_me_dw!$O:$AA,6,FALSE)</f>
        <v>37.012385909506797</v>
      </c>
      <c r="X31" s="97">
        <f>$B31*VLOOKUP($A31,Transpose_Avg_me_dw!$O:$AA,7,FALSE)</f>
        <v>95.226778305655429</v>
      </c>
      <c r="Y31" s="97">
        <f>$B31*VLOOKUP($A31,Transpose_Avg_me_dw!$O:$AA,8,FALSE)</f>
        <v>37.013525641025645</v>
      </c>
      <c r="Z31" s="97">
        <f>$B31*VLOOKUP($A31,Transpose_Avg_me_dw!$O:$AA,9,FALSE)</f>
        <v>76.372651515151503</v>
      </c>
      <c r="AA31" s="97">
        <f>$B31*VLOOKUP($A31,Transpose_Avg_me_dw!$O:$AA,10,FALSE)</f>
        <v>90.175282805429873</v>
      </c>
      <c r="AB31" s="97">
        <f>$B31*VLOOKUP($A31,Transpose_Avg_me_dw!$O:$AA,11,FALSE)</f>
        <v>41.639583333333327</v>
      </c>
      <c r="AC31" s="97">
        <f>$B31*VLOOKUP($A31,Transpose_Avg_me_dw!$O:$AA,12,FALSE)</f>
        <v>96.050656232167597</v>
      </c>
      <c r="AD31" s="97">
        <f>$B31*VLOOKUP($A31,Transpose_Avg_me_dw!$O:$AA,13,FALSE)</f>
        <v>144.18266754501536</v>
      </c>
    </row>
    <row r="32" spans="1:30" x14ac:dyDescent="0.25">
      <c r="A32" s="167" t="s">
        <v>335</v>
      </c>
      <c r="B32" s="96">
        <v>-3240</v>
      </c>
      <c r="C32" s="94"/>
      <c r="D32" s="94"/>
      <c r="E32" s="97">
        <f>$B32*VLOOKUP($A32,Transpose_Avg_me_dw!$A:$M,2,FALSE)</f>
        <v>-218.60836910910243</v>
      </c>
      <c r="F32" s="97">
        <f>$B32*VLOOKUP($A32,Transpose_Avg_me_dw!$A:$M,3,FALSE)</f>
        <v>-271.72962319804395</v>
      </c>
      <c r="G32" s="97">
        <f>$B32*VLOOKUP($A32,Transpose_Avg_me_dw!$A:$M,4,FALSE)</f>
        <v>-310.74584587476039</v>
      </c>
      <c r="H32" s="97">
        <f>$B32*VLOOKUP($A32,Transpose_Avg_me_dw!$A:$M,5,FALSE)</f>
        <v>-209.81677153174257</v>
      </c>
      <c r="I32" s="97">
        <f>$B32*VLOOKUP($A32,Transpose_Avg_me_dw!$A:$M,6,FALSE)</f>
        <v>-130.18098467331868</v>
      </c>
      <c r="J32" s="97">
        <f>$B32*VLOOKUP($A32,Transpose_Avg_me_dw!$A:$M,7,FALSE)</f>
        <v>-284.39977499685227</v>
      </c>
      <c r="K32" s="97">
        <f>$B32*VLOOKUP($A32,Transpose_Avg_me_dw!$A:$M,8,FALSE)</f>
        <v>-507.52725563909769</v>
      </c>
      <c r="L32" s="97">
        <f>$B32*VLOOKUP($A32,Transpose_Avg_me_dw!$A:$M,9,FALSE)</f>
        <v>-542.15764898987948</v>
      </c>
      <c r="M32" s="97">
        <f>$B32*VLOOKUP($A32,Transpose_Avg_me_dw!$A:$M,10,FALSE)</f>
        <v>-243.71741310160428</v>
      </c>
      <c r="N32" s="97">
        <f>$B32*VLOOKUP($A32,Transpose_Avg_me_dw!$A:$M,11,FALSE)</f>
        <v>-98.354994671044082</v>
      </c>
      <c r="O32" s="97">
        <f>$B32*VLOOKUP($A32,Transpose_Avg_me_dw!$A:$M,12,FALSE)</f>
        <v>-118.92911102992267</v>
      </c>
      <c r="P32" s="97">
        <f>$B32*VLOOKUP($A32,Transpose_Avg_me_dw!$A:$M,13,FALSE)</f>
        <v>-387.97993572445705</v>
      </c>
      <c r="Q32" s="97"/>
      <c r="R32" s="97"/>
      <c r="S32" s="97">
        <f>$B32*VLOOKUP($A32,Transpose_Avg_me_dw!$O:$AA,2,FALSE)</f>
        <v>-136.64339630873948</v>
      </c>
      <c r="T32" s="97">
        <f>$B32*VLOOKUP($A32,Transpose_Avg_me_dw!$O:$AA,3,FALSE)</f>
        <v>-396.92465939233176</v>
      </c>
      <c r="U32" s="97">
        <f>$B32*VLOOKUP($A32,Transpose_Avg_me_dw!$O:$AA,4,FALSE)</f>
        <v>-313.9730178683667</v>
      </c>
      <c r="V32" s="97">
        <f>$B32*VLOOKUP($A32,Transpose_Avg_me_dw!$O:$AA,5,FALSE)</f>
        <v>-570.91952523803309</v>
      </c>
      <c r="W32" s="97">
        <f>$B32*VLOOKUP($A32,Transpose_Avg_me_dw!$O:$AA,6,FALSE)</f>
        <v>-220.85182965639277</v>
      </c>
      <c r="X32" s="97">
        <f>$B32*VLOOKUP($A32,Transpose_Avg_me_dw!$O:$AA,7,FALSE)</f>
        <v>-198.70839753466873</v>
      </c>
      <c r="Y32" s="97">
        <f>$B32*VLOOKUP($A32,Transpose_Avg_me_dw!$O:$AA,8,FALSE)</f>
        <v>-544.07967032967042</v>
      </c>
      <c r="Z32" s="97">
        <f>$B32*VLOOKUP($A32,Transpose_Avg_me_dw!$O:$AA,9,FALSE)</f>
        <v>-45</v>
      </c>
      <c r="AA32" s="97">
        <f>$B32*VLOOKUP($A32,Transpose_Avg_me_dw!$O:$AA,10,FALSE)</f>
        <v>-109.95475113122173</v>
      </c>
      <c r="AB32" s="97">
        <f>$B32*VLOOKUP($A32,Transpose_Avg_me_dw!$O:$AA,11,FALSE)</f>
        <v>-38.571428571428569</v>
      </c>
      <c r="AC32" s="97">
        <f>$B32*VLOOKUP($A32,Transpose_Avg_me_dw!$O:$AA,12,FALSE)</f>
        <v>-158.16266638717116</v>
      </c>
      <c r="AD32" s="97">
        <f>$B32*VLOOKUP($A32,Transpose_Avg_me_dw!$O:$AA,13,FALSE)</f>
        <v>-151.03636363636363</v>
      </c>
    </row>
    <row r="33" spans="1:30" x14ac:dyDescent="0.25">
      <c r="A33" s="167" t="s">
        <v>328</v>
      </c>
      <c r="B33" s="96">
        <v>-2613</v>
      </c>
      <c r="C33" s="94"/>
      <c r="D33" s="94"/>
      <c r="E33" s="97">
        <f>$B33*VLOOKUP($A33,Transpose_Avg_me_dw!$A:$M,2,FALSE)</f>
        <v>-2086.9182093784675</v>
      </c>
      <c r="F33" s="97">
        <f>$B33*VLOOKUP($A33,Transpose_Avg_me_dw!$A:$M,3,FALSE)</f>
        <v>-2026.2319307435941</v>
      </c>
      <c r="G33" s="97">
        <f>$B33*VLOOKUP($A33,Transpose_Avg_me_dw!$A:$M,4,FALSE)</f>
        <v>-1349.1469259391565</v>
      </c>
      <c r="H33" s="97">
        <f>$B33*VLOOKUP($A33,Transpose_Avg_me_dw!$A:$M,5,FALSE)</f>
        <v>-2173.7831353066763</v>
      </c>
      <c r="I33" s="97">
        <f>$B33*VLOOKUP($A33,Transpose_Avg_me_dw!$A:$M,6,FALSE)</f>
        <v>-2251.4190585836382</v>
      </c>
      <c r="J33" s="97">
        <f>$B33*VLOOKUP($A33,Transpose_Avg_me_dw!$A:$M,7,FALSE)</f>
        <v>-1819.2152263101198</v>
      </c>
      <c r="K33" s="97">
        <f>$B33*VLOOKUP($A33,Transpose_Avg_me_dw!$A:$M,8,FALSE)</f>
        <v>-1296.2281622023809</v>
      </c>
      <c r="L33" s="97">
        <f>$B33*VLOOKUP($A33,Transpose_Avg_me_dw!$A:$M,9,FALSE)</f>
        <v>-1703.0436055949233</v>
      </c>
      <c r="M33" s="97">
        <f>$B33*VLOOKUP($A33,Transpose_Avg_me_dw!$A:$M,10,FALSE)</f>
        <v>-2208.0320858267551</v>
      </c>
      <c r="N33" s="97">
        <f>$B33*VLOOKUP($A33,Transpose_Avg_me_dw!$A:$M,11,FALSE)</f>
        <v>-2025.0710225146559</v>
      </c>
      <c r="O33" s="97">
        <f>$B33*VLOOKUP($A33,Transpose_Avg_me_dw!$A:$M,12,FALSE)</f>
        <v>-2163.2621045696956</v>
      </c>
      <c r="P33" s="97">
        <f>$B33*VLOOKUP($A33,Transpose_Avg_me_dw!$A:$M,13,FALSE)</f>
        <v>-1798.014866937084</v>
      </c>
      <c r="Q33" s="97"/>
      <c r="R33" s="97"/>
      <c r="S33" s="97">
        <f>$B33*VLOOKUP($A33,Transpose_Avg_me_dw!$O:$AA,2,FALSE)</f>
        <v>-2051.1671866137267</v>
      </c>
      <c r="T33" s="97">
        <f>$B33*VLOOKUP($A33,Transpose_Avg_me_dw!$O:$AA,3,FALSE)</f>
        <v>-1653.7211990595611</v>
      </c>
      <c r="U33" s="97">
        <f>$B33*VLOOKUP($A33,Transpose_Avg_me_dw!$O:$AA,4,FALSE)</f>
        <v>-1633.3433300410045</v>
      </c>
      <c r="V33" s="97">
        <f>$B33*VLOOKUP($A33,Transpose_Avg_me_dw!$O:$AA,5,FALSE)</f>
        <v>-2144.2780014999348</v>
      </c>
      <c r="W33" s="97">
        <f>$B33*VLOOKUP($A33,Transpose_Avg_me_dw!$O:$AA,6,FALSE)</f>
        <v>-2309.1263615825487</v>
      </c>
      <c r="X33" s="97">
        <f>$B33*VLOOKUP($A33,Transpose_Avg_me_dw!$O:$AA,7,FALSE)</f>
        <v>-2080.6169074216746</v>
      </c>
      <c r="Y33" s="97">
        <f>$B33*VLOOKUP($A33,Transpose_Avg_me_dw!$O:$AA,8,FALSE)</f>
        <v>-1513.0035714285716</v>
      </c>
      <c r="Z33" s="97">
        <f>$B33*VLOOKUP($A33,Transpose_Avg_me_dw!$O:$AA,9,FALSE)</f>
        <v>-2435.6657196969695</v>
      </c>
      <c r="AA33" s="97">
        <f>$B33*VLOOKUP($A33,Transpose_Avg_me_dw!$O:$AA,10,FALSE)</f>
        <v>-2284.1580882352941</v>
      </c>
      <c r="AB33" s="97">
        <f>$B33*VLOOKUP($A33,Transpose_Avg_me_dw!$O:$AA,11,FALSE)</f>
        <v>-2428.1458035714286</v>
      </c>
      <c r="AC33" s="97">
        <f>$B33*VLOOKUP($A33,Transpose_Avg_me_dw!$O:$AA,12,FALSE)</f>
        <v>-1932.4998689864794</v>
      </c>
      <c r="AD33" s="97">
        <f>$B33*VLOOKUP($A33,Transpose_Avg_me_dw!$O:$AA,13,FALSE)</f>
        <v>-1944.4788109354413</v>
      </c>
    </row>
    <row r="34" spans="1:30" x14ac:dyDescent="0.25">
      <c r="A34" s="167" t="s">
        <v>329</v>
      </c>
      <c r="B34" s="96">
        <v>1007</v>
      </c>
      <c r="C34" s="94"/>
      <c r="D34" s="94"/>
      <c r="E34" s="97">
        <f>$B34*VLOOKUP($A34,Transpose_Avg_me_dw!$A:$M,2,FALSE)</f>
        <v>23.511480750188799</v>
      </c>
      <c r="F34" s="97">
        <f>$B34*VLOOKUP($A34,Transpose_Avg_me_dw!$A:$M,3,FALSE)</f>
        <v>12.053170433245253</v>
      </c>
      <c r="G34" s="97">
        <f>$B34*VLOOKUP($A34,Transpose_Avg_me_dw!$A:$M,4,FALSE)</f>
        <v>10.360857409498713</v>
      </c>
      <c r="H34" s="97">
        <f>$B34*VLOOKUP($A34,Transpose_Avg_me_dw!$A:$M,5,FALSE)</f>
        <v>6.1625636028500645</v>
      </c>
      <c r="I34" s="97">
        <f>$B34*VLOOKUP($A34,Transpose_Avg_me_dw!$A:$M,6,FALSE)</f>
        <v>7.9387836158926515</v>
      </c>
      <c r="J34" s="97">
        <f>$B34*VLOOKUP($A34,Transpose_Avg_me_dw!$A:$M,7,FALSE)</f>
        <v>21.663962554880111</v>
      </c>
      <c r="K34" s="97">
        <f>$B34*VLOOKUP($A34,Transpose_Avg_me_dw!$A:$M,8,FALSE)</f>
        <v>27.725756448412699</v>
      </c>
      <c r="L34" s="97">
        <f>$B34*VLOOKUP($A34,Transpose_Avg_me_dw!$A:$M,9,FALSE)</f>
        <v>10.93459595959596</v>
      </c>
      <c r="M34" s="97">
        <f>$B34*VLOOKUP($A34,Transpose_Avg_me_dw!$A:$M,10,FALSE)</f>
        <v>21.224578041443849</v>
      </c>
      <c r="N34" s="97">
        <f>$B34*VLOOKUP($A34,Transpose_Avg_me_dw!$A:$M,11,FALSE)</f>
        <v>6.2777685431138117</v>
      </c>
      <c r="O34" s="97">
        <f>$B34*VLOOKUP($A34,Transpose_Avg_me_dw!$A:$M,12,FALSE)</f>
        <v>8.223223266447242</v>
      </c>
      <c r="P34" s="97">
        <f>$B34*VLOOKUP($A34,Transpose_Avg_me_dw!$A:$M,13,FALSE)</f>
        <v>73.415750467380889</v>
      </c>
      <c r="Q34" s="97"/>
      <c r="R34" s="97"/>
      <c r="S34" s="97">
        <f>$B34*VLOOKUP($A34,Transpose_Avg_me_dw!$O:$AA,2,FALSE)</f>
        <v>40.252710027100264</v>
      </c>
      <c r="T34" s="97">
        <f>$B34*VLOOKUP($A34,Transpose_Avg_me_dw!$O:$AA,3,FALSE)</f>
        <v>52.406813283699059</v>
      </c>
      <c r="U34" s="97">
        <f>$B34*VLOOKUP($A34,Transpose_Avg_me_dw!$O:$AA,4,FALSE)</f>
        <v>6.8040540540540544</v>
      </c>
      <c r="V34" s="97">
        <f>$B34*VLOOKUP($A34,Transpose_Avg_me_dw!$O:$AA,5,FALSE)</f>
        <v>19.68489956958393</v>
      </c>
      <c r="W34" s="97">
        <f>$B34*VLOOKUP($A34,Transpose_Avg_me_dw!$O:$AA,6,FALSE)</f>
        <v>57.326687228793496</v>
      </c>
      <c r="X34" s="97">
        <f>$B34*VLOOKUP($A34,Transpose_Avg_me_dw!$O:$AA,7,FALSE)</f>
        <v>16.455589974604802</v>
      </c>
      <c r="Y34" s="97">
        <f>$B34*VLOOKUP($A34,Transpose_Avg_me_dw!$O:$AA,8,FALSE)</f>
        <v>0</v>
      </c>
      <c r="Z34" s="97">
        <f>$B34*VLOOKUP($A34,Transpose_Avg_me_dw!$O:$AA,9,FALSE)</f>
        <v>22.886363636363637</v>
      </c>
      <c r="AA34" s="97">
        <f>$B34*VLOOKUP($A34,Transpose_Avg_me_dw!$O:$AA,10,FALSE)</f>
        <v>77.746323529411768</v>
      </c>
      <c r="AB34" s="97">
        <f>$B34*VLOOKUP($A34,Transpose_Avg_me_dw!$O:$AA,11,FALSE)</f>
        <v>5.0350000000000001</v>
      </c>
      <c r="AC34" s="97">
        <f>$B34*VLOOKUP($A34,Transpose_Avg_me_dw!$O:$AA,12,FALSE)</f>
        <v>15.984126984126982</v>
      </c>
      <c r="AD34" s="97">
        <f>$B34*VLOOKUP($A34,Transpose_Avg_me_dw!$O:$AA,13,FALSE)</f>
        <v>41.15565217391304</v>
      </c>
    </row>
    <row r="35" spans="1:30" x14ac:dyDescent="0.25">
      <c r="A35" s="167" t="s">
        <v>330</v>
      </c>
      <c r="B35" s="96">
        <v>-206.8</v>
      </c>
      <c r="C35" s="94"/>
      <c r="D35" s="94"/>
      <c r="E35" s="97">
        <f>$B35*VLOOKUP($A35,Transpose_Avg_me_dw!$A:$M,2,FALSE)</f>
        <v>-11.491628576032468</v>
      </c>
      <c r="F35" s="97">
        <f>$B35*VLOOKUP($A35,Transpose_Avg_me_dw!$A:$M,3,FALSE)</f>
        <v>-7.4894636413291167</v>
      </c>
      <c r="G35" s="97">
        <f>$B35*VLOOKUP($A35,Transpose_Avg_me_dw!$A:$M,4,FALSE)</f>
        <v>-8.0707194416017831</v>
      </c>
      <c r="H35" s="97">
        <f>$B35*VLOOKUP($A35,Transpose_Avg_me_dw!$A:$M,5,FALSE)</f>
        <v>-4.7711896973872454</v>
      </c>
      <c r="I35" s="97">
        <f>$B35*VLOOKUP($A35,Transpose_Avg_me_dw!$A:$M,6,FALSE)</f>
        <v>-11.576780721793821</v>
      </c>
      <c r="J35" s="97">
        <f>$B35*VLOOKUP($A35,Transpose_Avg_me_dw!$A:$M,7,FALSE)</f>
        <v>-13.704263319265218</v>
      </c>
      <c r="K35" s="97">
        <f>$B35*VLOOKUP($A35,Transpose_Avg_me_dw!$A:$M,8,FALSE)</f>
        <v>-1.3983187134502923</v>
      </c>
      <c r="L35" s="97">
        <f>$B35*VLOOKUP($A35,Transpose_Avg_me_dw!$A:$M,9,FALSE)</f>
        <v>-8.4460632754342448</v>
      </c>
      <c r="M35" s="97">
        <f>$B35*VLOOKUP($A35,Transpose_Avg_me_dw!$A:$M,10,FALSE)</f>
        <v>-6.6411590608465616</v>
      </c>
      <c r="N35" s="97">
        <f>$B35*VLOOKUP($A35,Transpose_Avg_me_dw!$A:$M,11,FALSE)</f>
        <v>-11.349437530075239</v>
      </c>
      <c r="O35" s="97">
        <f>$B35*VLOOKUP($A35,Transpose_Avg_me_dw!$A:$M,12,FALSE)</f>
        <v>-8.1487495730275192</v>
      </c>
      <c r="P35" s="97">
        <f>$B35*VLOOKUP($A35,Transpose_Avg_me_dw!$A:$M,13,FALSE)</f>
        <v>-17.072118574869275</v>
      </c>
      <c r="Q35" s="97"/>
      <c r="R35" s="97"/>
      <c r="S35" s="97">
        <f>$B35*VLOOKUP($A35,Transpose_Avg_me_dw!$O:$AA,2,FALSE)</f>
        <v>-68.993570755624077</v>
      </c>
      <c r="T35" s="97">
        <f>$B35*VLOOKUP($A35,Transpose_Avg_me_dw!$O:$AA,3,FALSE)</f>
        <v>-43.492531498673749</v>
      </c>
      <c r="U35" s="97">
        <f>$B35*VLOOKUP($A35,Transpose_Avg_me_dw!$O:$AA,4,FALSE)</f>
        <v>-29.14646623367554</v>
      </c>
      <c r="V35" s="97">
        <f>$B35*VLOOKUP($A35,Transpose_Avg_me_dw!$O:$AA,5,FALSE)</f>
        <v>-39.928084648493552</v>
      </c>
      <c r="W35" s="97">
        <f>$B35*VLOOKUP($A35,Transpose_Avg_me_dw!$O:$AA,6,FALSE)</f>
        <v>-52.982842931280047</v>
      </c>
      <c r="X35" s="97">
        <f>$B35*VLOOKUP($A35,Transpose_Avg_me_dw!$O:$AA,7,FALSE)</f>
        <v>-55.061916195856881</v>
      </c>
      <c r="Y35" s="97">
        <f>$B35*VLOOKUP($A35,Transpose_Avg_me_dw!$O:$AA,8,FALSE)</f>
        <v>-31.095750915750923</v>
      </c>
      <c r="Z35" s="97">
        <f>$B35*VLOOKUP($A35,Transpose_Avg_me_dw!$O:$AA,9,FALSE)</f>
        <v>-71.466111111111104</v>
      </c>
      <c r="AA35" s="97">
        <f>$B35*VLOOKUP($A35,Transpose_Avg_me_dw!$O:$AA,10,FALSE)</f>
        <v>-67.169061085972857</v>
      </c>
      <c r="AB35" s="97">
        <f>$B35*VLOOKUP($A35,Transpose_Avg_me_dw!$O:$AA,11,FALSE)</f>
        <v>-43.403380952380957</v>
      </c>
      <c r="AC35" s="97">
        <f>$B35*VLOOKUP($A35,Transpose_Avg_me_dw!$O:$AA,12,FALSE)</f>
        <v>-53.492391899288457</v>
      </c>
      <c r="AD35" s="97">
        <f>$B35*VLOOKUP($A35,Transpose_Avg_me_dw!$O:$AA,13,FALSE)</f>
        <v>-70.037492753623198</v>
      </c>
    </row>
    <row r="36" spans="1:30" x14ac:dyDescent="0.25">
      <c r="A36" s="167" t="s">
        <v>319</v>
      </c>
      <c r="B36" s="96">
        <v>-3188</v>
      </c>
      <c r="C36" s="94"/>
      <c r="D36" s="94"/>
      <c r="E36" s="97">
        <f>$B36*VLOOKUP($A36,Transpose_Avg_me_dw!$A:$M,2,FALSE)</f>
        <v>-292.64862901951773</v>
      </c>
      <c r="F36" s="97">
        <f>$B36*VLOOKUP($A36,Transpose_Avg_me_dw!$A:$M,3,FALSE)</f>
        <v>-160.07790893729242</v>
      </c>
      <c r="G36" s="97">
        <f>$B36*VLOOKUP($A36,Transpose_Avg_me_dw!$A:$M,4,FALSE)</f>
        <v>-258.84769114723269</v>
      </c>
      <c r="H36" s="97">
        <f>$B36*VLOOKUP($A36,Transpose_Avg_me_dw!$A:$M,5,FALSE)</f>
        <v>-275.23657549314345</v>
      </c>
      <c r="I36" s="97">
        <f>$B36*VLOOKUP($A36,Transpose_Avg_me_dw!$A:$M,6,FALSE)</f>
        <v>-212.97449531673132</v>
      </c>
      <c r="J36" s="97">
        <f>$B36*VLOOKUP($A36,Transpose_Avg_me_dw!$A:$M,7,FALSE)</f>
        <v>-267.17326226469902</v>
      </c>
      <c r="K36" s="97">
        <f>$B36*VLOOKUP($A36,Transpose_Avg_me_dw!$A:$M,8,FALSE)</f>
        <v>-290.87046000417712</v>
      </c>
      <c r="L36" s="97">
        <f>$B36*VLOOKUP($A36,Transpose_Avg_me_dw!$A:$M,9,FALSE)</f>
        <v>-387.16226068833902</v>
      </c>
      <c r="M36" s="97">
        <f>$B36*VLOOKUP($A36,Transpose_Avg_me_dw!$A:$M,10,FALSE)</f>
        <v>-169.80399522182611</v>
      </c>
      <c r="N36" s="97">
        <f>$B36*VLOOKUP($A36,Transpose_Avg_me_dw!$A:$M,11,FALSE)</f>
        <v>-333.06422254163846</v>
      </c>
      <c r="O36" s="97">
        <f>$B36*VLOOKUP($A36,Transpose_Avg_me_dw!$A:$M,12,FALSE)</f>
        <v>-265.26537688544607</v>
      </c>
      <c r="P36" s="97">
        <f>$B36*VLOOKUP($A36,Transpose_Avg_me_dw!$A:$M,13,FALSE)</f>
        <v>-197.53990015642364</v>
      </c>
      <c r="Q36" s="97"/>
      <c r="R36" s="97"/>
      <c r="S36" s="97">
        <f>$B36*VLOOKUP($A36,Transpose_Avg_me_dw!$O:$AA,2,FALSE)</f>
        <v>-193.39465880645687</v>
      </c>
      <c r="T36" s="97">
        <f>$B36*VLOOKUP($A36,Transpose_Avg_me_dw!$O:$AA,3,FALSE)</f>
        <v>-121.84663612249821</v>
      </c>
      <c r="U36" s="97">
        <f>$B36*VLOOKUP($A36,Transpose_Avg_me_dw!$O:$AA,4,FALSE)</f>
        <v>-444.95913188936447</v>
      </c>
      <c r="V36" s="97">
        <f>$B36*VLOOKUP($A36,Transpose_Avg_me_dw!$O:$AA,5,FALSE)</f>
        <v>-320.43204643276385</v>
      </c>
      <c r="W36" s="97">
        <f>$B36*VLOOKUP($A36,Transpose_Avg_me_dw!$O:$AA,6,FALSE)</f>
        <v>-115.73955750045104</v>
      </c>
      <c r="X36" s="97">
        <f>$B36*VLOOKUP($A36,Transpose_Avg_me_dw!$O:$AA,7,FALSE)</f>
        <v>-246.06004822233632</v>
      </c>
      <c r="Y36" s="97">
        <f>$B36*VLOOKUP($A36,Transpose_Avg_me_dw!$O:$AA,8,FALSE)</f>
        <v>-556.00238095238092</v>
      </c>
      <c r="Z36" s="97">
        <f>$B36*VLOOKUP($A36,Transpose_Avg_me_dw!$O:$AA,9,FALSE)</f>
        <v>-159.4</v>
      </c>
      <c r="AA36" s="97">
        <f>$B36*VLOOKUP($A36,Transpose_Avg_me_dw!$O:$AA,10,FALSE)</f>
        <v>-46.882352941176471</v>
      </c>
      <c r="AB36" s="97">
        <f>$B36*VLOOKUP($A36,Transpose_Avg_me_dw!$O:$AA,11,FALSE)</f>
        <v>-401.06178571428575</v>
      </c>
      <c r="AC36" s="97">
        <f>$B36*VLOOKUP($A36,Transpose_Avg_me_dw!$O:$AA,12,FALSE)</f>
        <v>-209.98646775902827</v>
      </c>
      <c r="AD36" s="97">
        <f>$B36*VLOOKUP($A36,Transpose_Avg_me_dw!$O:$AA,13,FALSE)</f>
        <v>-22.138888888888889</v>
      </c>
    </row>
    <row r="37" spans="1:30" x14ac:dyDescent="0.25">
      <c r="A37" s="167" t="s">
        <v>318</v>
      </c>
      <c r="B37" s="96">
        <v>-12161</v>
      </c>
      <c r="C37" s="94"/>
      <c r="D37" s="94"/>
      <c r="E37" s="97">
        <f>$B37*VLOOKUP($A37,Transpose_Avg_me_dw!$A:$M,2,FALSE)</f>
        <v>-429.57321698115697</v>
      </c>
      <c r="F37" s="97">
        <f>$B37*VLOOKUP($A37,Transpose_Avg_me_dw!$A:$M,3,FALSE)</f>
        <v>-396.59031175681162</v>
      </c>
      <c r="G37" s="97">
        <f>$B37*VLOOKUP($A37,Transpose_Avg_me_dw!$A:$M,4,FALSE)</f>
        <v>-308.97009509705589</v>
      </c>
      <c r="H37" s="97">
        <f>$B37*VLOOKUP($A37,Transpose_Avg_me_dw!$A:$M,5,FALSE)</f>
        <v>-490.12739561615024</v>
      </c>
      <c r="I37" s="97">
        <f>$B37*VLOOKUP($A37,Transpose_Avg_me_dw!$A:$M,6,FALSE)</f>
        <v>-458.51141835540272</v>
      </c>
      <c r="J37" s="97">
        <f>$B37*VLOOKUP($A37,Transpose_Avg_me_dw!$A:$M,7,FALSE)</f>
        <v>-1074.9288446694879</v>
      </c>
      <c r="K37" s="97">
        <f>$B37*VLOOKUP($A37,Transpose_Avg_me_dw!$A:$M,8,FALSE)</f>
        <v>-215.80345982142856</v>
      </c>
      <c r="L37" s="97">
        <f>$B37*VLOOKUP($A37,Transpose_Avg_me_dw!$A:$M,9,FALSE)</f>
        <v>-572.79247245572776</v>
      </c>
      <c r="M37" s="97">
        <f>$B37*VLOOKUP($A37,Transpose_Avg_me_dw!$A:$M,10,FALSE)</f>
        <v>-540.21953476466354</v>
      </c>
      <c r="N37" s="97">
        <f>$B37*VLOOKUP($A37,Transpose_Avg_me_dw!$A:$M,11,FALSE)</f>
        <v>-768.82376646695229</v>
      </c>
      <c r="O37" s="97">
        <f>$B37*VLOOKUP($A37,Transpose_Avg_me_dw!$A:$M,12,FALSE)</f>
        <v>-425.57975191569477</v>
      </c>
      <c r="P37" s="97">
        <f>$B37*VLOOKUP($A37,Transpose_Avg_me_dw!$A:$M,13,FALSE)</f>
        <v>-135.34375369254403</v>
      </c>
      <c r="Q37" s="97"/>
      <c r="R37" s="97"/>
      <c r="S37" s="97">
        <f>$B37*VLOOKUP($A37,Transpose_Avg_me_dw!$O:$AA,2,FALSE)</f>
        <v>-558.22396305507482</v>
      </c>
      <c r="T37" s="97">
        <f>$B37*VLOOKUP($A37,Transpose_Avg_me_dw!$O:$AA,3,FALSE)</f>
        <v>0</v>
      </c>
      <c r="U37" s="97">
        <f>$B37*VLOOKUP($A37,Transpose_Avg_me_dw!$O:$AA,4,FALSE)</f>
        <v>-1039.994929938244</v>
      </c>
      <c r="V37" s="97">
        <f>$B37*VLOOKUP($A37,Transpose_Avg_me_dw!$O:$AA,5,FALSE)</f>
        <v>-851.46430318247019</v>
      </c>
      <c r="W37" s="97">
        <f>$B37*VLOOKUP($A37,Transpose_Avg_me_dw!$O:$AA,6,FALSE)</f>
        <v>-304.05853318754885</v>
      </c>
      <c r="X37" s="97">
        <f>$B37*VLOOKUP($A37,Transpose_Avg_me_dw!$O:$AA,7,FALSE)</f>
        <v>-2834.3091939879018</v>
      </c>
      <c r="Y37" s="97">
        <f>$B37*VLOOKUP($A37,Transpose_Avg_me_dw!$O:$AA,8,FALSE)</f>
        <v>-144.77380952380952</v>
      </c>
      <c r="Z37" s="97">
        <f>$B37*VLOOKUP($A37,Transpose_Avg_me_dw!$O:$AA,9,FALSE)</f>
        <v>-472.92777777777781</v>
      </c>
      <c r="AA37" s="97">
        <f>$B37*VLOOKUP($A37,Transpose_Avg_me_dw!$O:$AA,10,FALSE)</f>
        <v>-380.03125</v>
      </c>
      <c r="AB37" s="97">
        <f>$B37*VLOOKUP($A37,Transpose_Avg_me_dw!$O:$AA,11,FALSE)</f>
        <v>-959.48842261904758</v>
      </c>
      <c r="AC37" s="97">
        <f>$B37*VLOOKUP($A37,Transpose_Avg_me_dw!$O:$AA,12,FALSE)</f>
        <v>-589.46910118902042</v>
      </c>
      <c r="AD37" s="97">
        <f>$B37*VLOOKUP($A37,Transpose_Avg_me_dw!$O:$AA,13,FALSE)</f>
        <v>-758.83411616161618</v>
      </c>
    </row>
    <row r="38" spans="1:30" x14ac:dyDescent="0.25">
      <c r="A38" s="167" t="s">
        <v>320</v>
      </c>
      <c r="B38" s="96">
        <v>16397</v>
      </c>
      <c r="C38" s="94"/>
      <c r="D38" s="94"/>
      <c r="E38" s="97">
        <f>$B38*VLOOKUP($A38,Transpose_Avg_me_dw!$A:$M,2,FALSE)</f>
        <v>0</v>
      </c>
      <c r="F38" s="97">
        <f>$B38*VLOOKUP($A38,Transpose_Avg_me_dw!$A:$M,3,FALSE)</f>
        <v>164.62777824778601</v>
      </c>
      <c r="G38" s="97">
        <f>$B38*VLOOKUP($A38,Transpose_Avg_me_dw!$A:$M,4,FALSE)</f>
        <v>96.299572476513589</v>
      </c>
      <c r="H38" s="97">
        <f>$B38*VLOOKUP($A38,Transpose_Avg_me_dw!$A:$M,5,FALSE)</f>
        <v>23.095192997097804</v>
      </c>
      <c r="I38" s="97">
        <f>$B38*VLOOKUP($A38,Transpose_Avg_me_dw!$A:$M,6,FALSE)</f>
        <v>43.228607185798843</v>
      </c>
      <c r="J38" s="97">
        <f>$B38*VLOOKUP($A38,Transpose_Avg_me_dw!$A:$M,7,FALSE)</f>
        <v>36.884349052932016</v>
      </c>
      <c r="K38" s="97">
        <f>$B38*VLOOKUP($A38,Transpose_Avg_me_dw!$A:$M,8,FALSE)</f>
        <v>0</v>
      </c>
      <c r="L38" s="97">
        <f>$B38*VLOOKUP($A38,Transpose_Avg_me_dw!$A:$M,9,FALSE)</f>
        <v>176.5830769230769</v>
      </c>
      <c r="M38" s="97">
        <f>$B38*VLOOKUP($A38,Transpose_Avg_me_dw!$A:$M,10,FALSE)</f>
        <v>0</v>
      </c>
      <c r="N38" s="97">
        <f>$B38*VLOOKUP($A38,Transpose_Avg_me_dw!$A:$M,11,FALSE)</f>
        <v>190.06508650807413</v>
      </c>
      <c r="O38" s="97">
        <f>$B38*VLOOKUP($A38,Transpose_Avg_me_dw!$A:$M,12,FALSE)</f>
        <v>53.986359048058659</v>
      </c>
      <c r="P38" s="97">
        <f>$B38*VLOOKUP($A38,Transpose_Avg_me_dw!$A:$M,13,FALSE)</f>
        <v>176.91483980546482</v>
      </c>
      <c r="Q38" s="97"/>
      <c r="R38" s="97"/>
      <c r="S38" s="97">
        <f>$B38*VLOOKUP($A38,Transpose_Avg_me_dw!$O:$AA,2,FALSE)</f>
        <v>247.15546942291127</v>
      </c>
      <c r="T38" s="97">
        <f>$B38*VLOOKUP($A38,Transpose_Avg_me_dw!$O:$AA,3,FALSE)</f>
        <v>299.01690981432364</v>
      </c>
      <c r="U38" s="97">
        <f>$B38*VLOOKUP($A38,Transpose_Avg_me_dw!$O:$AA,4,FALSE)</f>
        <v>95.331395348837205</v>
      </c>
      <c r="V38" s="97">
        <f>$B38*VLOOKUP($A38,Transpose_Avg_me_dw!$O:$AA,5,FALSE)</f>
        <v>193.14648004434591</v>
      </c>
      <c r="W38" s="97">
        <f>$B38*VLOOKUP($A38,Transpose_Avg_me_dw!$O:$AA,6,FALSE)</f>
        <v>399.3761785458031</v>
      </c>
      <c r="X38" s="97">
        <f>$B38*VLOOKUP($A38,Transpose_Avg_me_dw!$O:$AA,7,FALSE)</f>
        <v>85.980031779661033</v>
      </c>
      <c r="Y38" s="97">
        <f>$B38*VLOOKUP($A38,Transpose_Avg_me_dw!$O:$AA,8,FALSE)</f>
        <v>0</v>
      </c>
      <c r="Z38" s="97">
        <f>$B38*VLOOKUP($A38,Transpose_Avg_me_dw!$O:$AA,9,FALSE)</f>
        <v>0</v>
      </c>
      <c r="AA38" s="97">
        <f>$B38*VLOOKUP($A38,Transpose_Avg_me_dw!$O:$AA,10,FALSE)</f>
        <v>0</v>
      </c>
      <c r="AB38" s="97">
        <f>$B38*VLOOKUP($A38,Transpose_Avg_me_dw!$O:$AA,11,FALSE)</f>
        <v>0</v>
      </c>
      <c r="AC38" s="97">
        <f>$B38*VLOOKUP($A38,Transpose_Avg_me_dw!$O:$AA,12,FALSE)</f>
        <v>224.37055281882868</v>
      </c>
      <c r="AD38" s="97">
        <f>$B38*VLOOKUP($A38,Transpose_Avg_me_dw!$O:$AA,13,FALSE)</f>
        <v>0</v>
      </c>
    </row>
    <row r="39" spans="1:30" x14ac:dyDescent="0.25">
      <c r="A39" s="167" t="s">
        <v>321</v>
      </c>
      <c r="B39" s="96">
        <v>222.2</v>
      </c>
      <c r="C39" s="94"/>
      <c r="D39" s="94"/>
      <c r="E39" s="97">
        <f>$B39*VLOOKUP($A39,Transpose_Avg_me_dw!$A:$M,2,FALSE)</f>
        <v>14.899697700071563</v>
      </c>
      <c r="F39" s="97">
        <f>$B39*VLOOKUP($A39,Transpose_Avg_me_dw!$A:$M,3,FALSE)</f>
        <v>12.803373035984897</v>
      </c>
      <c r="G39" s="97">
        <f>$B39*VLOOKUP($A39,Transpose_Avg_me_dw!$A:$M,4,FALSE)</f>
        <v>14.249501100712155</v>
      </c>
      <c r="H39" s="97">
        <f>$B39*VLOOKUP($A39,Transpose_Avg_me_dw!$A:$M,5,FALSE)</f>
        <v>19.09266657726096</v>
      </c>
      <c r="I39" s="97">
        <f>$B39*VLOOKUP($A39,Transpose_Avg_me_dw!$A:$M,6,FALSE)</f>
        <v>10.902991237656215</v>
      </c>
      <c r="J39" s="97">
        <f>$B39*VLOOKUP($A39,Transpose_Avg_me_dw!$A:$M,7,FALSE)</f>
        <v>29.075345264009428</v>
      </c>
      <c r="K39" s="97">
        <f>$B39*VLOOKUP($A39,Transpose_Avg_me_dw!$A:$M,8,FALSE)</f>
        <v>15.63793990183793</v>
      </c>
      <c r="L39" s="97">
        <f>$B39*VLOOKUP($A39,Transpose_Avg_me_dw!$A:$M,9,FALSE)</f>
        <v>12.773995757865203</v>
      </c>
      <c r="M39" s="97">
        <f>$B39*VLOOKUP($A39,Transpose_Avg_me_dw!$A:$M,10,FALSE)</f>
        <v>19.594104127762215</v>
      </c>
      <c r="N39" s="97">
        <f>$B39*VLOOKUP($A39,Transpose_Avg_me_dw!$A:$M,11,FALSE)</f>
        <v>11.858393647107899</v>
      </c>
      <c r="O39" s="97">
        <f>$B39*VLOOKUP($A39,Transpose_Avg_me_dw!$A:$M,12,FALSE)</f>
        <v>17.149086398691534</v>
      </c>
      <c r="P39" s="97">
        <f>$B39*VLOOKUP($A39,Transpose_Avg_me_dw!$A:$M,13,FALSE)</f>
        <v>26.685856646021225</v>
      </c>
      <c r="Q39" s="97"/>
      <c r="R39" s="97"/>
      <c r="S39" s="97">
        <f>$B39*VLOOKUP($A39,Transpose_Avg_me_dw!$O:$AA,2,FALSE)</f>
        <v>26.905904934123875</v>
      </c>
      <c r="T39" s="97">
        <f>$B39*VLOOKUP($A39,Transpose_Avg_me_dw!$O:$AA,3,FALSE)</f>
        <v>37.733931531830237</v>
      </c>
      <c r="U39" s="97">
        <f>$B39*VLOOKUP($A39,Transpose_Avg_me_dw!$O:$AA,4,FALSE)</f>
        <v>17.80783374736863</v>
      </c>
      <c r="V39" s="97">
        <f>$B39*VLOOKUP($A39,Transpose_Avg_me_dw!$O:$AA,5,FALSE)</f>
        <v>24.485616929698711</v>
      </c>
      <c r="W39" s="97">
        <f>$B39*VLOOKUP($A39,Transpose_Avg_me_dw!$O:$AA,6,FALSE)</f>
        <v>29.636186978515806</v>
      </c>
      <c r="X39" s="97">
        <f>$B39*VLOOKUP($A39,Transpose_Avg_me_dw!$O:$AA,7,FALSE)</f>
        <v>31.419844632768356</v>
      </c>
      <c r="Y39" s="97">
        <f>$B39*VLOOKUP($A39,Transpose_Avg_me_dw!$O:$AA,8,FALSE)</f>
        <v>13.836630036630035</v>
      </c>
      <c r="Z39" s="97">
        <f>$B39*VLOOKUP($A39,Transpose_Avg_me_dw!$O:$AA,9,FALSE)</f>
        <v>37.608472222222218</v>
      </c>
      <c r="AA39" s="97">
        <f>$B39*VLOOKUP($A39,Transpose_Avg_me_dw!$O:$AA,10,FALSE)</f>
        <v>40.18577488687783</v>
      </c>
      <c r="AB39" s="97">
        <f>$B39*VLOOKUP($A39,Transpose_Avg_me_dw!$O:$AA,11,FALSE)</f>
        <v>19.52185714285714</v>
      </c>
      <c r="AC39" s="97">
        <f>$B39*VLOOKUP($A39,Transpose_Avg_me_dw!$O:$AA,12,FALSE)</f>
        <v>30.62498689864794</v>
      </c>
      <c r="AD39" s="97">
        <f>$B39*VLOOKUP($A39,Transpose_Avg_me_dw!$O:$AA,13,FALSE)</f>
        <v>47.886929951690817</v>
      </c>
    </row>
    <row r="40" spans="1:30" x14ac:dyDescent="0.25">
      <c r="A40" s="167" t="s">
        <v>326</v>
      </c>
      <c r="B40" s="96">
        <v>-10349</v>
      </c>
      <c r="C40" s="94"/>
      <c r="D40" s="94"/>
      <c r="E40" s="97">
        <f>$B40*VLOOKUP($A40,Transpose_Avg_me_dw!$A:$M,2,FALSE)</f>
        <v>-139.29670557237245</v>
      </c>
      <c r="F40" s="97">
        <f>$B40*VLOOKUP($A40,Transpose_Avg_me_dw!$A:$M,3,FALSE)</f>
        <v>-113.06269480437079</v>
      </c>
      <c r="G40" s="97">
        <f>$B40*VLOOKUP($A40,Transpose_Avg_me_dw!$A:$M,4,FALSE)</f>
        <v>-47.843254375170908</v>
      </c>
      <c r="H40" s="97">
        <f>$B40*VLOOKUP($A40,Transpose_Avg_me_dw!$A:$M,5,FALSE)</f>
        <v>-49.753179077650543</v>
      </c>
      <c r="I40" s="97">
        <f>$B40*VLOOKUP($A40,Transpose_Avg_me_dw!$A:$M,6,FALSE)</f>
        <v>-32.642114040816686</v>
      </c>
      <c r="J40" s="97">
        <f>$B40*VLOOKUP($A40,Transpose_Avg_me_dw!$A:$M,7,FALSE)</f>
        <v>-79.698513174709817</v>
      </c>
      <c r="K40" s="97">
        <f>$B40*VLOOKUP($A40,Transpose_Avg_me_dw!$A:$M,8,FALSE)</f>
        <v>0</v>
      </c>
      <c r="L40" s="97">
        <f>$B40*VLOOKUP($A40,Transpose_Avg_me_dw!$A:$M,9,FALSE)</f>
        <v>-88.201704545454533</v>
      </c>
      <c r="M40" s="97">
        <f>$B40*VLOOKUP($A40,Transpose_Avg_me_dw!$A:$M,10,FALSE)</f>
        <v>-64.681250000000006</v>
      </c>
      <c r="N40" s="97">
        <f>$B40*VLOOKUP($A40,Transpose_Avg_me_dw!$A:$M,11,FALSE)</f>
        <v>-200.63440842963772</v>
      </c>
      <c r="O40" s="97">
        <f>$B40*VLOOKUP($A40,Transpose_Avg_me_dw!$A:$M,12,FALSE)</f>
        <v>-217.96149243649452</v>
      </c>
      <c r="P40" s="97">
        <f>$B40*VLOOKUP($A40,Transpose_Avg_me_dw!$A:$M,13,FALSE)</f>
        <v>-374.65171592549314</v>
      </c>
      <c r="Q40" s="97"/>
      <c r="R40" s="97"/>
      <c r="S40" s="97">
        <f>$B40*VLOOKUP($A40,Transpose_Avg_me_dw!$O:$AA,2,FALSE)</f>
        <v>-411.64339792473658</v>
      </c>
      <c r="T40" s="97">
        <f>$B40*VLOOKUP($A40,Transpose_Avg_me_dw!$O:$AA,3,FALSE)</f>
        <v>-130.60637019230771</v>
      </c>
      <c r="U40" s="97">
        <f>$B40*VLOOKUP($A40,Transpose_Avg_me_dw!$O:$AA,4,FALSE)</f>
        <v>-47.912037037037031</v>
      </c>
      <c r="V40" s="97">
        <f>$B40*VLOOKUP($A40,Transpose_Avg_me_dw!$O:$AA,5,FALSE)</f>
        <v>-58.801136363636367</v>
      </c>
      <c r="W40" s="97">
        <f>$B40*VLOOKUP($A40,Transpose_Avg_me_dw!$O:$AA,6,FALSE)</f>
        <v>-68.270982294858698</v>
      </c>
      <c r="X40" s="97">
        <f>$B40*VLOOKUP($A40,Transpose_Avg_me_dw!$O:$AA,7,FALSE)</f>
        <v>-133.64800654853622</v>
      </c>
      <c r="Y40" s="97">
        <f>$B40*VLOOKUP($A40,Transpose_Avg_me_dw!$O:$AA,8,FALSE)</f>
        <v>-640.65238095238101</v>
      </c>
      <c r="Z40" s="97">
        <f>$B40*VLOOKUP($A40,Transpose_Avg_me_dw!$O:$AA,9,FALSE)</f>
        <v>-143.73611111111111</v>
      </c>
      <c r="AA40" s="97">
        <f>$B40*VLOOKUP($A40,Transpose_Avg_me_dw!$O:$AA,10,FALSE)</f>
        <v>-323.40625</v>
      </c>
      <c r="AB40" s="97">
        <f>$B40*VLOOKUP($A40,Transpose_Avg_me_dw!$O:$AA,11,FALSE)</f>
        <v>0</v>
      </c>
      <c r="AC40" s="97">
        <f>$B40*VLOOKUP($A40,Transpose_Avg_me_dw!$O:$AA,12,FALSE)</f>
        <v>-96.115332657885858</v>
      </c>
      <c r="AD40" s="97">
        <f>$B40*VLOOKUP($A40,Transpose_Avg_me_dw!$O:$AA,13,FALSE)</f>
        <v>-851.51999231444893</v>
      </c>
    </row>
    <row r="41" spans="1:30" x14ac:dyDescent="0.25">
      <c r="A41" s="167" t="s">
        <v>327</v>
      </c>
      <c r="B41" s="96">
        <v>3881</v>
      </c>
      <c r="C41" s="94"/>
      <c r="D41" s="94"/>
      <c r="E41" s="97">
        <f>$B41*VLOOKUP($A41,Transpose_Avg_me_dw!$A:$M,2,FALSE)</f>
        <v>124.18120670976867</v>
      </c>
      <c r="F41" s="97">
        <f>$B41*VLOOKUP($A41,Transpose_Avg_me_dw!$A:$M,3,FALSE)</f>
        <v>67.420506066646638</v>
      </c>
      <c r="G41" s="97">
        <f>$B41*VLOOKUP($A41,Transpose_Avg_me_dw!$A:$M,4,FALSE)</f>
        <v>85.880838627854402</v>
      </c>
      <c r="H41" s="97">
        <f>$B41*VLOOKUP($A41,Transpose_Avg_me_dw!$A:$M,5,FALSE)</f>
        <v>166.52638513635742</v>
      </c>
      <c r="I41" s="97">
        <f>$B41*VLOOKUP($A41,Transpose_Avg_me_dw!$A:$M,6,FALSE)</f>
        <v>50.13595543757895</v>
      </c>
      <c r="J41" s="97">
        <f>$B41*VLOOKUP($A41,Transpose_Avg_me_dw!$A:$M,7,FALSE)</f>
        <v>301.32159160319355</v>
      </c>
      <c r="K41" s="97">
        <f>$B41*VLOOKUP($A41,Transpose_Avg_me_dw!$A:$M,8,FALSE)</f>
        <v>26.951388888888886</v>
      </c>
      <c r="L41" s="97">
        <f>$B41*VLOOKUP($A41,Transpose_Avg_me_dw!$A:$M,9,FALSE)</f>
        <v>200.26928870600503</v>
      </c>
      <c r="M41" s="97">
        <f>$B41*VLOOKUP($A41,Transpose_Avg_me_dw!$A:$M,10,FALSE)</f>
        <v>302.19322001527883</v>
      </c>
      <c r="N41" s="97">
        <f>$B41*VLOOKUP($A41,Transpose_Avg_me_dw!$A:$M,11,FALSE)</f>
        <v>179.9908597173268</v>
      </c>
      <c r="O41" s="97">
        <f>$B41*VLOOKUP($A41,Transpose_Avg_me_dw!$A:$M,12,FALSE)</f>
        <v>162.45587245927157</v>
      </c>
      <c r="P41" s="97">
        <f>$B41*VLOOKUP($A41,Transpose_Avg_me_dw!$A:$M,13,FALSE)</f>
        <v>261.95157442576794</v>
      </c>
      <c r="Q41" s="97"/>
      <c r="R41" s="97"/>
      <c r="S41" s="97">
        <f>$B41*VLOOKUP($A41,Transpose_Avg_me_dw!$O:$AA,2,FALSE)</f>
        <v>94.771426909260157</v>
      </c>
      <c r="T41" s="97">
        <f>$B41*VLOOKUP($A41,Transpose_Avg_me_dw!$O:$AA,3,FALSE)</f>
        <v>86.296274038461547</v>
      </c>
      <c r="U41" s="97">
        <f>$B41*VLOOKUP($A41,Transpose_Avg_me_dw!$O:$AA,4,FALSE)</f>
        <v>94.434323858742459</v>
      </c>
      <c r="V41" s="97">
        <f>$B41*VLOOKUP($A41,Transpose_Avg_me_dw!$O:$AA,5,FALSE)</f>
        <v>216.27197730533456</v>
      </c>
      <c r="W41" s="97">
        <f>$B41*VLOOKUP($A41,Transpose_Avg_me_dw!$O:$AA,6,FALSE)</f>
        <v>129.75648129912224</v>
      </c>
      <c r="X41" s="97">
        <f>$B41*VLOOKUP($A41,Transpose_Avg_me_dw!$O:$AA,7,FALSE)</f>
        <v>700.69458354733786</v>
      </c>
      <c r="Y41" s="97">
        <f>$B41*VLOOKUP($A41,Transpose_Avg_me_dw!$O:$AA,8,FALSE)</f>
        <v>149.26923076923077</v>
      </c>
      <c r="Z41" s="97">
        <f>$B41*VLOOKUP($A41,Transpose_Avg_me_dw!$O:$AA,9,FALSE)</f>
        <v>0</v>
      </c>
      <c r="AA41" s="97">
        <f>$B41*VLOOKUP($A41,Transpose_Avg_me_dw!$O:$AA,10,FALSE)</f>
        <v>355.6119909502263</v>
      </c>
      <c r="AB41" s="97">
        <f>$B41*VLOOKUP($A41,Transpose_Avg_me_dw!$O:$AA,11,FALSE)</f>
        <v>168.63869047619048</v>
      </c>
      <c r="AC41" s="97">
        <f>$B41*VLOOKUP($A41,Transpose_Avg_me_dw!$O:$AA,12,FALSE)</f>
        <v>620.73220836390306</v>
      </c>
      <c r="AD41" s="97">
        <f>$B41*VLOOKUP($A41,Transpose_Avg_me_dw!$O:$AA,13,FALSE)</f>
        <v>519.31597935880552</v>
      </c>
    </row>
    <row r="42" spans="1:30" x14ac:dyDescent="0.25">
      <c r="A42" s="167" t="s">
        <v>338</v>
      </c>
      <c r="B42" s="96">
        <v>17890</v>
      </c>
      <c r="C42" s="94"/>
      <c r="D42" s="94"/>
      <c r="E42" s="97">
        <f>$B42*VLOOKUP($A42,Transpose_Avg_me_dw!$A:$M,2,FALSE)</f>
        <v>402.91347149435859</v>
      </c>
      <c r="F42" s="97">
        <f>$B42*VLOOKUP($A42,Transpose_Avg_me_dw!$A:$M,3,FALSE)</f>
        <v>59.666338132497089</v>
      </c>
      <c r="G42" s="97">
        <f>$B42*VLOOKUP($A42,Transpose_Avg_me_dw!$A:$M,4,FALSE)</f>
        <v>63.675391335717421</v>
      </c>
      <c r="H42" s="97">
        <f>$B42*VLOOKUP($A42,Transpose_Avg_me_dw!$A:$M,5,FALSE)</f>
        <v>21.285881739037816</v>
      </c>
      <c r="I42" s="97">
        <f>$B42*VLOOKUP($A42,Transpose_Avg_me_dw!$A:$M,6,FALSE)</f>
        <v>40.150930871649422</v>
      </c>
      <c r="J42" s="97">
        <f>$B42*VLOOKUP($A42,Transpose_Avg_me_dw!$A:$M,7,FALSE)</f>
        <v>290.38684581706605</v>
      </c>
      <c r="K42" s="97">
        <f>$B42*VLOOKUP($A42,Transpose_Avg_me_dw!$A:$M,8,FALSE)</f>
        <v>251.578125</v>
      </c>
      <c r="L42" s="97">
        <f>$B42*VLOOKUP($A42,Transpose_Avg_me_dw!$A:$M,9,FALSE)</f>
        <v>367.76691417901094</v>
      </c>
      <c r="M42" s="97">
        <f>$B42*VLOOKUP($A42,Transpose_Avg_me_dw!$A:$M,10,FALSE)</f>
        <v>252.12622549019605</v>
      </c>
      <c r="N42" s="97">
        <f>$B42*VLOOKUP($A42,Transpose_Avg_me_dw!$A:$M,11,FALSE)</f>
        <v>41.757137345679013</v>
      </c>
      <c r="O42" s="97">
        <f>$B42*VLOOKUP($A42,Transpose_Avg_me_dw!$A:$M,12,FALSE)</f>
        <v>78.535018347635102</v>
      </c>
      <c r="P42" s="97">
        <f>$B42*VLOOKUP($A42,Transpose_Avg_me_dw!$A:$M,13,FALSE)</f>
        <v>162.51033380788817</v>
      </c>
      <c r="Q42" s="97"/>
      <c r="R42" s="97"/>
      <c r="S42" s="97">
        <f>$B42*VLOOKUP($A42,Transpose_Avg_me_dw!$O:$AA,2,FALSE)</f>
        <v>426.19398752127057</v>
      </c>
      <c r="T42" s="97">
        <f>$B42*VLOOKUP($A42,Transpose_Avg_me_dw!$O:$AA,3,FALSE)</f>
        <v>0</v>
      </c>
      <c r="U42" s="97">
        <f>$B42*VLOOKUP($A42,Transpose_Avg_me_dw!$O:$AA,4,FALSE)</f>
        <v>0</v>
      </c>
      <c r="V42" s="97">
        <f>$B42*VLOOKUP($A42,Transpose_Avg_me_dw!$O:$AA,5,FALSE)</f>
        <v>0</v>
      </c>
      <c r="W42" s="97">
        <f>$B42*VLOOKUP($A42,Transpose_Avg_me_dw!$O:$AA,6,FALSE)</f>
        <v>0</v>
      </c>
      <c r="X42" s="97">
        <f>$B42*VLOOKUP($A42,Transpose_Avg_me_dw!$O:$AA,7,FALSE)</f>
        <v>0</v>
      </c>
      <c r="Y42" s="97">
        <f>$B42*VLOOKUP($A42,Transpose_Avg_me_dw!$O:$AA,8,FALSE)</f>
        <v>0</v>
      </c>
      <c r="Z42" s="97">
        <f>$B42*VLOOKUP($A42,Transpose_Avg_me_dw!$O:$AA,9,FALSE)</f>
        <v>0</v>
      </c>
      <c r="AA42" s="97">
        <f>$B42*VLOOKUP($A42,Transpose_Avg_me_dw!$O:$AA,10,FALSE)</f>
        <v>344.03846153846155</v>
      </c>
      <c r="AB42" s="97">
        <f>$B42*VLOOKUP($A42,Transpose_Avg_me_dw!$O:$AA,11,FALSE)</f>
        <v>106.48809523809523</v>
      </c>
      <c r="AC42" s="97">
        <f>$B42*VLOOKUP($A42,Transpose_Avg_me_dw!$O:$AA,12,FALSE)</f>
        <v>308.13576494427559</v>
      </c>
      <c r="AD42" s="97">
        <f>$B42*VLOOKUP($A42,Transpose_Avg_me_dw!$O:$AA,13,FALSE)</f>
        <v>0</v>
      </c>
    </row>
    <row r="43" spans="1:30" x14ac:dyDescent="0.25">
      <c r="A43" s="167" t="s">
        <v>298</v>
      </c>
      <c r="B43" s="96">
        <v>-4729</v>
      </c>
      <c r="C43" s="94"/>
      <c r="D43" s="94"/>
      <c r="E43" s="97">
        <f>$B43*VLOOKUP($A43,Transpose_Avg_me_dw!$A:$M,2,FALSE)</f>
        <v>-282.15548943750008</v>
      </c>
      <c r="F43" s="97">
        <f>$B43*VLOOKUP($A43,Transpose_Avg_me_dw!$A:$M,3,FALSE)</f>
        <v>-205.34500250000005</v>
      </c>
      <c r="G43" s="97">
        <f>$B43*VLOOKUP($A43,Transpose_Avg_me_dw!$A:$M,4,FALSE)</f>
        <v>-197.43368106250009</v>
      </c>
      <c r="H43" s="97">
        <f>$B43*VLOOKUP($A43,Transpose_Avg_me_dw!$A:$M,5,FALSE)</f>
        <v>-203.18207612500009</v>
      </c>
      <c r="I43" s="97">
        <f>$B43*VLOOKUP($A43,Transpose_Avg_me_dw!$A:$M,6,FALSE)</f>
        <v>-168.32343487499995</v>
      </c>
      <c r="J43" s="97">
        <f>$B43*VLOOKUP($A43,Transpose_Avg_me_dw!$A:$M,7,FALSE)</f>
        <v>-217.88276375000015</v>
      </c>
      <c r="K43" s="97">
        <f>$B43*VLOOKUP($A43,Transpose_Avg_me_dw!$A:$M,8,FALSE)</f>
        <v>-235.83789006250001</v>
      </c>
      <c r="L43" s="97">
        <f>$B43*VLOOKUP($A43,Transpose_Avg_me_dw!$A:$M,9,FALSE)</f>
        <v>-197.1056066875</v>
      </c>
      <c r="M43" s="97">
        <f>$B43*VLOOKUP($A43,Transpose_Avg_me_dw!$A:$M,10,FALSE)</f>
        <v>-195.24149399999999</v>
      </c>
      <c r="N43" s="97">
        <f>$B43*VLOOKUP($A43,Transpose_Avg_me_dw!$A:$M,11,FALSE)</f>
        <v>-204.29723343749998</v>
      </c>
      <c r="O43" s="97">
        <f>$B43*VLOOKUP($A43,Transpose_Avg_me_dw!$A:$M,12,FALSE)</f>
        <v>-183.9903163125</v>
      </c>
      <c r="P43" s="97">
        <f>$B43*VLOOKUP($A43,Transpose_Avg_me_dw!$A:$M,13,FALSE)</f>
        <v>-225.18286193750006</v>
      </c>
      <c r="Q43" s="97"/>
      <c r="R43" s="97"/>
      <c r="S43" s="97">
        <f>$B43*VLOOKUP($A43,Transpose_Avg_me_dw!$O:$AA,2,FALSE)</f>
        <v>-192.88645199999999</v>
      </c>
      <c r="T43" s="97">
        <f>$B43*VLOOKUP($A43,Transpose_Avg_me_dw!$O:$AA,3,FALSE)</f>
        <v>-113.37895724999996</v>
      </c>
      <c r="U43" s="97">
        <f>$B43*VLOOKUP($A43,Transpose_Avg_me_dw!$O:$AA,4,FALSE)</f>
        <v>-117.61141225000001</v>
      </c>
      <c r="V43" s="97">
        <f>$B43*VLOOKUP($A43,Transpose_Avg_me_dw!$O:$AA,5,FALSE)</f>
        <v>-133.56587600000003</v>
      </c>
      <c r="W43" s="97">
        <f>$B43*VLOOKUP($A43,Transpose_Avg_me_dw!$O:$AA,6,FALSE)</f>
        <v>-97.28735250000004</v>
      </c>
      <c r="X43" s="97">
        <f>$B43*VLOOKUP($A43,Transpose_Avg_me_dw!$O:$AA,7,FALSE)</f>
        <v>-133.5635115</v>
      </c>
      <c r="Y43" s="97">
        <f>$B43*VLOOKUP($A43,Transpose_Avg_me_dw!$O:$AA,8,FALSE)</f>
        <v>-143.08889975000002</v>
      </c>
      <c r="Z43" s="97">
        <f>$B43*VLOOKUP($A43,Transpose_Avg_me_dw!$O:$AA,9,FALSE)</f>
        <v>-117.30048050000001</v>
      </c>
      <c r="AA43" s="97">
        <f>$B43*VLOOKUP($A43,Transpose_Avg_me_dw!$O:$AA,10,FALSE)</f>
        <v>-109.08029625</v>
      </c>
      <c r="AB43" s="97">
        <f>$B43*VLOOKUP($A43,Transpose_Avg_me_dw!$O:$AA,11,FALSE)</f>
        <v>-112.7511825</v>
      </c>
      <c r="AC43" s="97">
        <f>$B43*VLOOKUP($A43,Transpose_Avg_me_dw!$O:$AA,12,FALSE)</f>
        <v>-114.85440525000003</v>
      </c>
      <c r="AD43" s="97">
        <f>$B43*VLOOKUP($A43,Transpose_Avg_me_dw!$O:$AA,13,FALSE)</f>
        <v>-151.13765775000005</v>
      </c>
    </row>
    <row r="44" spans="1:30" x14ac:dyDescent="0.25">
      <c r="A44" s="167" t="s">
        <v>269</v>
      </c>
      <c r="B44" s="96">
        <v>202617</v>
      </c>
      <c r="C44" s="94"/>
      <c r="D44" s="94"/>
      <c r="E44" s="97">
        <f>$B44*VLOOKUP($A44,Transpose_Avg_me_dw!$A:$M,2,FALSE)</f>
        <v>1645.5033112500007</v>
      </c>
      <c r="F44" s="97">
        <f>$B44*VLOOKUP($A44,Transpose_Avg_me_dw!$A:$M,3,FALSE)</f>
        <v>866.03571225000042</v>
      </c>
      <c r="G44" s="97">
        <f>$B44*VLOOKUP($A44,Transpose_Avg_me_dw!$A:$M,4,FALSE)</f>
        <v>1394.4861753750004</v>
      </c>
      <c r="H44" s="97">
        <f>$B44*VLOOKUP($A44,Transpose_Avg_me_dw!$A:$M,5,FALSE)</f>
        <v>2700.8212921874997</v>
      </c>
      <c r="I44" s="97">
        <f>$B44*VLOOKUP($A44,Transpose_Avg_me_dw!$A:$M,6,FALSE)</f>
        <v>1120.9532253749999</v>
      </c>
      <c r="J44" s="97">
        <f>$B44*VLOOKUP($A44,Transpose_Avg_me_dw!$A:$M,7,FALSE)</f>
        <v>2345.4690648749997</v>
      </c>
      <c r="K44" s="97">
        <f>$B44*VLOOKUP($A44,Transpose_Avg_me_dw!$A:$M,8,FALSE)</f>
        <v>2743.6114698750002</v>
      </c>
      <c r="L44" s="97">
        <f>$B44*VLOOKUP($A44,Transpose_Avg_me_dw!$A:$M,9,FALSE)</f>
        <v>2081.4591138749997</v>
      </c>
      <c r="M44" s="97">
        <f>$B44*VLOOKUP($A44,Transpose_Avg_me_dw!$A:$M,10,FALSE)</f>
        <v>2089.4751489375003</v>
      </c>
      <c r="N44" s="97">
        <f>$B44*VLOOKUP($A44,Transpose_Avg_me_dw!$A:$M,11,FALSE)</f>
        <v>1073.9840720625</v>
      </c>
      <c r="O44" s="97">
        <f>$B44*VLOOKUP($A44,Transpose_Avg_me_dw!$A:$M,12,FALSE)</f>
        <v>3321.6017894999991</v>
      </c>
      <c r="P44" s="97">
        <f>$B44*VLOOKUP($A44,Transpose_Avg_me_dw!$A:$M,13,FALSE)</f>
        <v>214.41944024999995</v>
      </c>
      <c r="Q44" s="97"/>
      <c r="R44" s="97"/>
      <c r="S44" s="97">
        <f>$B44*VLOOKUP($A44,Transpose_Avg_me_dw!$O:$AA,2,FALSE)</f>
        <v>1742.5568542499987</v>
      </c>
      <c r="T44" s="97">
        <f>$B44*VLOOKUP($A44,Transpose_Avg_me_dw!$O:$AA,3,FALSE)</f>
        <v>837.16278974999977</v>
      </c>
      <c r="U44" s="97">
        <f>$B44*VLOOKUP($A44,Transpose_Avg_me_dw!$O:$AA,4,FALSE)</f>
        <v>1386.9133650000001</v>
      </c>
      <c r="V44" s="97">
        <f>$B44*VLOOKUP($A44,Transpose_Avg_me_dw!$O:$AA,5,FALSE)</f>
        <v>2724.4388362499999</v>
      </c>
      <c r="W44" s="97">
        <f>$B44*VLOOKUP($A44,Transpose_Avg_me_dw!$O:$AA,6,FALSE)</f>
        <v>1088.4078697500006</v>
      </c>
      <c r="X44" s="97">
        <f>$B44*VLOOKUP($A44,Transpose_Avg_me_dw!$O:$AA,7,FALSE)</f>
        <v>2520.8087512500001</v>
      </c>
      <c r="Y44" s="97">
        <f>$B44*VLOOKUP($A44,Transpose_Avg_me_dw!$O:$AA,8,FALSE)</f>
        <v>2807.3598434999999</v>
      </c>
      <c r="Z44" s="97">
        <f>$B44*VLOOKUP($A44,Transpose_Avg_me_dw!$O:$AA,9,FALSE)</f>
        <v>1994.7137107499998</v>
      </c>
      <c r="AA44" s="97">
        <f>$B44*VLOOKUP($A44,Transpose_Avg_me_dw!$O:$AA,10,FALSE)</f>
        <v>1972.7804205</v>
      </c>
      <c r="AB44" s="97">
        <f>$B44*VLOOKUP($A44,Transpose_Avg_me_dw!$O:$AA,11,FALSE)</f>
        <v>1011.1601385</v>
      </c>
      <c r="AC44" s="97">
        <f>$B44*VLOOKUP($A44,Transpose_Avg_me_dw!$O:$AA,12,FALSE)</f>
        <v>2917.2795660000002</v>
      </c>
      <c r="AD44" s="97">
        <f>$B44*VLOOKUP($A44,Transpose_Avg_me_dw!$O:$AA,13,FALSE)</f>
        <v>238.07497500000002</v>
      </c>
    </row>
    <row r="45" spans="1:30" x14ac:dyDescent="0.25">
      <c r="A45" s="167" t="s">
        <v>273</v>
      </c>
      <c r="B45" s="96">
        <v>253591</v>
      </c>
      <c r="C45" s="94"/>
      <c r="D45" s="94"/>
      <c r="E45" s="97">
        <f>$B45*VLOOKUP($A45,Transpose_Avg_me_dw!$A:$M,2,FALSE)</f>
        <v>15068.8368536875</v>
      </c>
      <c r="F45" s="97">
        <f>$B45*VLOOKUP($A45,Transpose_Avg_me_dw!$A:$M,3,FALSE)</f>
        <v>9327.9011507500018</v>
      </c>
      <c r="G45" s="97">
        <f>$B45*VLOOKUP($A45,Transpose_Avg_me_dw!$A:$M,4,FALSE)</f>
        <v>11330.366632812496</v>
      </c>
      <c r="H45" s="97">
        <f>$B45*VLOOKUP($A45,Transpose_Avg_me_dw!$A:$M,5,FALSE)</f>
        <v>9588.8621391874967</v>
      </c>
      <c r="I45" s="97">
        <f>$B45*VLOOKUP($A45,Transpose_Avg_me_dw!$A:$M,6,FALSE)</f>
        <v>14148.570964124981</v>
      </c>
      <c r="J45" s="97">
        <f>$B45*VLOOKUP($A45,Transpose_Avg_me_dw!$A:$M,7,FALSE)</f>
        <v>9242.3141882499986</v>
      </c>
      <c r="K45" s="97">
        <f>$B45*VLOOKUP($A45,Transpose_Avg_me_dw!$A:$M,8,FALSE)</f>
        <v>11310.015955062501</v>
      </c>
      <c r="L45" s="97">
        <f>$B45*VLOOKUP($A45,Transpose_Avg_me_dw!$A:$M,9,FALSE)</f>
        <v>12751.569844</v>
      </c>
      <c r="M45" s="97">
        <f>$B45*VLOOKUP($A45,Transpose_Avg_me_dw!$A:$M,10,FALSE)</f>
        <v>9014.5260724999989</v>
      </c>
      <c r="N45" s="97">
        <f>$B45*VLOOKUP($A45,Transpose_Avg_me_dw!$A:$M,11,FALSE)</f>
        <v>12128.544305312502</v>
      </c>
      <c r="O45" s="97">
        <f>$B45*VLOOKUP($A45,Transpose_Avg_me_dw!$A:$M,12,FALSE)</f>
        <v>13621.862457124998</v>
      </c>
      <c r="P45" s="97">
        <f>$B45*VLOOKUP($A45,Transpose_Avg_me_dw!$A:$M,13,FALSE)</f>
        <v>12299.496338187497</v>
      </c>
      <c r="Q45" s="97"/>
      <c r="R45" s="97"/>
      <c r="S45" s="97">
        <f>$B45*VLOOKUP($A45,Transpose_Avg_me_dw!$O:$AA,2,FALSE)</f>
        <v>15755.03825025</v>
      </c>
      <c r="T45" s="97">
        <f>$B45*VLOOKUP($A45,Transpose_Avg_me_dw!$O:$AA,3,FALSE)</f>
        <v>9615.2197537499997</v>
      </c>
      <c r="U45" s="97">
        <f>$B45*VLOOKUP($A45,Transpose_Avg_me_dw!$O:$AA,4,FALSE)</f>
        <v>11850.941407499999</v>
      </c>
      <c r="V45" s="97">
        <f>$B45*VLOOKUP($A45,Transpose_Avg_me_dw!$O:$AA,5,FALSE)</f>
        <v>10495.117126000003</v>
      </c>
      <c r="W45" s="97">
        <f>$B45*VLOOKUP($A45,Transpose_Avg_me_dw!$O:$AA,6,FALSE)</f>
        <v>14620.218525249998</v>
      </c>
      <c r="X45" s="97">
        <f>$B45*VLOOKUP($A45,Transpose_Avg_me_dw!$O:$AA,7,FALSE)</f>
        <v>10773.369850749998</v>
      </c>
      <c r="Y45" s="97">
        <f>$B45*VLOOKUP($A45,Transpose_Avg_me_dw!$O:$AA,8,FALSE)</f>
        <v>12376.255163999998</v>
      </c>
      <c r="Z45" s="97">
        <f>$B45*VLOOKUP($A45,Transpose_Avg_me_dw!$O:$AA,9,FALSE)</f>
        <v>13968.172666500001</v>
      </c>
      <c r="AA45" s="97">
        <f>$B45*VLOOKUP($A45,Transpose_Avg_me_dw!$O:$AA,10,FALSE)</f>
        <v>10001.375449000001</v>
      </c>
      <c r="AB45" s="97">
        <f>$B45*VLOOKUP($A45,Transpose_Avg_me_dw!$O:$AA,11,FALSE)</f>
        <v>12655.458854999993</v>
      </c>
      <c r="AC45" s="97">
        <f>$B45*VLOOKUP($A45,Transpose_Avg_me_dw!$O:$AA,12,FALSE)</f>
        <v>13284.110944000009</v>
      </c>
      <c r="AD45" s="97">
        <f>$B45*VLOOKUP($A45,Transpose_Avg_me_dw!$O:$AA,13,FALSE)</f>
        <v>13036.923116749998</v>
      </c>
    </row>
    <row r="46" spans="1:30" x14ac:dyDescent="0.25">
      <c r="A46" s="167" t="s">
        <v>277</v>
      </c>
      <c r="B46" s="96">
        <v>318817</v>
      </c>
      <c r="C46" s="94"/>
      <c r="D46" s="94"/>
      <c r="E46" s="97">
        <f>$B46*VLOOKUP($A46,Transpose_Avg_me_dw!$A:$M,2,FALSE)</f>
        <v>46105.122673125006</v>
      </c>
      <c r="F46" s="97">
        <f>$B46*VLOOKUP($A46,Transpose_Avg_me_dw!$A:$M,3,FALSE)</f>
        <v>105753.51180199998</v>
      </c>
      <c r="G46" s="97">
        <f>$B46*VLOOKUP($A46,Transpose_Avg_me_dw!$A:$M,4,FALSE)</f>
        <v>76222.569099375003</v>
      </c>
      <c r="H46" s="97">
        <f>$B46*VLOOKUP($A46,Transpose_Avg_me_dw!$A:$M,5,FALSE)</f>
        <v>83365.74368862508</v>
      </c>
      <c r="I46" s="97">
        <f>$B46*VLOOKUP($A46,Transpose_Avg_me_dw!$A:$M,6,FALSE)</f>
        <v>28561.758948687508</v>
      </c>
      <c r="J46" s="97">
        <f>$B46*VLOOKUP($A46,Transpose_Avg_me_dw!$A:$M,7,FALSE)</f>
        <v>55627.608607312533</v>
      </c>
      <c r="K46" s="97">
        <f>$B46*VLOOKUP($A46,Transpose_Avg_me_dw!$A:$M,8,FALSE)</f>
        <v>50689.113351249995</v>
      </c>
      <c r="L46" s="97">
        <f>$B46*VLOOKUP($A46,Transpose_Avg_me_dw!$A:$M,9,FALSE)</f>
        <v>45543.247562749988</v>
      </c>
      <c r="M46" s="97">
        <f>$B46*VLOOKUP($A46,Transpose_Avg_me_dw!$A:$M,10,FALSE)</f>
        <v>94565.764972562509</v>
      </c>
      <c r="N46" s="97">
        <f>$B46*VLOOKUP($A46,Transpose_Avg_me_dw!$A:$M,11,FALSE)</f>
        <v>58439.195952124996</v>
      </c>
      <c r="O46" s="97">
        <f>$B46*VLOOKUP($A46,Transpose_Avg_me_dw!$A:$M,12,FALSE)</f>
        <v>65644.260891500016</v>
      </c>
      <c r="P46" s="97">
        <f>$B46*VLOOKUP($A46,Transpose_Avg_me_dw!$A:$M,13,FALSE)</f>
        <v>28486.358728187504</v>
      </c>
      <c r="Q46" s="97"/>
      <c r="R46" s="97"/>
      <c r="S46" s="97">
        <f>$B46*VLOOKUP($A46,Transpose_Avg_me_dw!$O:$AA,2,FALSE)</f>
        <v>44816.185394250002</v>
      </c>
      <c r="T46" s="97">
        <f>$B46*VLOOKUP($A46,Transpose_Avg_me_dw!$O:$AA,3,FALSE)</f>
        <v>111045.95370624996</v>
      </c>
      <c r="U46" s="97">
        <f>$B46*VLOOKUP($A46,Transpose_Avg_me_dw!$O:$AA,4,FALSE)</f>
        <v>76803.493525499958</v>
      </c>
      <c r="V46" s="97">
        <f>$B46*VLOOKUP($A46,Transpose_Avg_me_dw!$O:$AA,5,FALSE)</f>
        <v>80218.740933750028</v>
      </c>
      <c r="W46" s="97">
        <f>$B46*VLOOKUP($A46,Transpose_Avg_me_dw!$O:$AA,6,FALSE)</f>
        <v>27766.569572500004</v>
      </c>
      <c r="X46" s="97">
        <f>$B46*VLOOKUP($A46,Transpose_Avg_me_dw!$O:$AA,7,FALSE)</f>
        <v>54469.087407500032</v>
      </c>
      <c r="Y46" s="97">
        <f>$B46*VLOOKUP($A46,Transpose_Avg_me_dw!$O:$AA,8,FALSE)</f>
        <v>47332.687679500006</v>
      </c>
      <c r="Z46" s="97">
        <f>$B46*VLOOKUP($A46,Transpose_Avg_me_dw!$O:$AA,9,FALSE)</f>
        <v>51144.623140000003</v>
      </c>
      <c r="AA46" s="97">
        <f>$B46*VLOOKUP($A46,Transpose_Avg_me_dw!$O:$AA,10,FALSE)</f>
        <v>93279.71697275</v>
      </c>
      <c r="AB46" s="97">
        <f>$B46*VLOOKUP($A46,Transpose_Avg_me_dw!$O:$AA,11,FALSE)</f>
        <v>55163.869354749993</v>
      </c>
      <c r="AC46" s="97">
        <f>$B46*VLOOKUP($A46,Transpose_Avg_me_dw!$O:$AA,12,FALSE)</f>
        <v>66213.588349249942</v>
      </c>
      <c r="AD46" s="97">
        <f>$B46*VLOOKUP($A46,Transpose_Avg_me_dw!$O:$AA,13,FALSE)</f>
        <v>28388.581539499999</v>
      </c>
    </row>
    <row r="47" spans="1:30" x14ac:dyDescent="0.25">
      <c r="A47" s="167" t="s">
        <v>297</v>
      </c>
      <c r="B47" s="96">
        <v>317484</v>
      </c>
      <c r="C47" s="94"/>
      <c r="D47" s="94"/>
      <c r="E47" s="97">
        <f>$B47*VLOOKUP($A47,Transpose_Avg_me_dw!$A:$M,2,FALSE)</f>
        <v>67184.634615749994</v>
      </c>
      <c r="F47" s="97">
        <f>$B47*VLOOKUP($A47,Transpose_Avg_me_dw!$A:$M,3,FALSE)</f>
        <v>53541.910595249996</v>
      </c>
      <c r="G47" s="97">
        <f>$B47*VLOOKUP($A47,Transpose_Avg_me_dw!$A:$M,4,FALSE)</f>
        <v>62038.139604750017</v>
      </c>
      <c r="H47" s="97">
        <f>$B47*VLOOKUP($A47,Transpose_Avg_me_dw!$A:$M,5,FALSE)</f>
        <v>52872.138411749896</v>
      </c>
      <c r="I47" s="97">
        <f>$B47*VLOOKUP($A47,Transpose_Avg_me_dw!$A:$M,6,FALSE)</f>
        <v>83595.719902500015</v>
      </c>
      <c r="J47" s="97">
        <f>$B47*VLOOKUP($A47,Transpose_Avg_me_dw!$A:$M,7,FALSE)</f>
        <v>58991.265499500005</v>
      </c>
      <c r="K47" s="97">
        <f>$B47*VLOOKUP($A47,Transpose_Avg_me_dw!$A:$M,8,FALSE)</f>
        <v>64500.069282750002</v>
      </c>
      <c r="L47" s="97">
        <f>$B47*VLOOKUP($A47,Transpose_Avg_me_dw!$A:$M,9,FALSE)</f>
        <v>50998.050202499988</v>
      </c>
      <c r="M47" s="97">
        <f>$B47*VLOOKUP($A47,Transpose_Avg_me_dw!$A:$M,10,FALSE)</f>
        <v>59597.362298249995</v>
      </c>
      <c r="N47" s="97">
        <f>$B47*VLOOKUP($A47,Transpose_Avg_me_dw!$A:$M,11,FALSE)</f>
        <v>74449.105076250024</v>
      </c>
      <c r="O47" s="97">
        <f>$B47*VLOOKUP($A47,Transpose_Avg_me_dw!$A:$M,12,FALSE)</f>
        <v>63157.072277249987</v>
      </c>
      <c r="P47" s="97">
        <f>$B47*VLOOKUP($A47,Transpose_Avg_me_dw!$A:$M,13,FALSE)</f>
        <v>63217.552979250009</v>
      </c>
      <c r="Q47" s="97"/>
      <c r="R47" s="97"/>
      <c r="S47" s="97">
        <f>$B47*VLOOKUP($A47,Transpose_Avg_me_dw!$O:$AA,2,FALSE)</f>
        <v>68251.519755000016</v>
      </c>
      <c r="T47" s="97">
        <f>$B47*VLOOKUP($A47,Transpose_Avg_me_dw!$O:$AA,3,FALSE)</f>
        <v>52906.08935699999</v>
      </c>
      <c r="U47" s="97">
        <f>$B47*VLOOKUP($A47,Transpose_Avg_me_dw!$O:$AA,4,FALSE)</f>
        <v>63968.978079000022</v>
      </c>
      <c r="V47" s="97">
        <f>$B47*VLOOKUP($A47,Transpose_Avg_me_dw!$O:$AA,5,FALSE)</f>
        <v>53492.799788999997</v>
      </c>
      <c r="W47" s="97">
        <f>$B47*VLOOKUP($A47,Transpose_Avg_me_dw!$O:$AA,6,FALSE)</f>
        <v>87587.724032999962</v>
      </c>
      <c r="X47" s="97">
        <f>$B47*VLOOKUP($A47,Transpose_Avg_me_dw!$O:$AA,7,FALSE)</f>
        <v>59137.665309000047</v>
      </c>
      <c r="Y47" s="97">
        <f>$B47*VLOOKUP($A47,Transpose_Avg_me_dw!$O:$AA,8,FALSE)</f>
        <v>67178.820689999993</v>
      </c>
      <c r="Z47" s="97">
        <f>$B47*VLOOKUP($A47,Transpose_Avg_me_dw!$O:$AA,9,FALSE)</f>
        <v>49315.265945999992</v>
      </c>
      <c r="AA47" s="97">
        <f>$B47*VLOOKUP($A47,Transpose_Avg_me_dw!$O:$AA,10,FALSE)</f>
        <v>62074.789163999994</v>
      </c>
      <c r="AB47" s="97">
        <f>$B47*VLOOKUP($A47,Transpose_Avg_me_dw!$O:$AA,11,FALSE)</f>
        <v>80145.502218000023</v>
      </c>
      <c r="AC47" s="97">
        <f>$B47*VLOOKUP($A47,Transpose_Avg_me_dw!$O:$AA,12,FALSE)</f>
        <v>64592.437284000051</v>
      </c>
      <c r="AD47" s="97">
        <f>$B47*VLOOKUP($A47,Transpose_Avg_me_dw!$O:$AA,13,FALSE)</f>
        <v>62372.509784999987</v>
      </c>
    </row>
    <row r="48" spans="1:30" x14ac:dyDescent="0.25">
      <c r="A48" s="167" t="s">
        <v>281</v>
      </c>
      <c r="B48" s="96">
        <v>-110164</v>
      </c>
      <c r="C48" s="94"/>
      <c r="D48" s="94"/>
      <c r="E48" s="97">
        <f>$B48*VLOOKUP($A48,Transpose_Avg_me_dw!$A:$M,2,FALSE)</f>
        <v>-993.2179682499999</v>
      </c>
      <c r="F48" s="97">
        <f>$B48*VLOOKUP($A48,Transpose_Avg_me_dw!$A:$M,3,FALSE)</f>
        <v>-960.74712925000017</v>
      </c>
      <c r="G48" s="97">
        <f>$B48*VLOOKUP($A48,Transpose_Avg_me_dw!$A:$M,4,FALSE)</f>
        <v>-1348.8617865000001</v>
      </c>
      <c r="H48" s="97">
        <f>$B48*VLOOKUP($A48,Transpose_Avg_me_dw!$A:$M,5,FALSE)</f>
        <v>-995.80682224999964</v>
      </c>
      <c r="I48" s="97">
        <f>$B48*VLOOKUP($A48,Transpose_Avg_me_dw!$A:$M,6,FALSE)</f>
        <v>-1305.1404489999995</v>
      </c>
      <c r="J48" s="97">
        <f>$B48*VLOOKUP($A48,Transpose_Avg_me_dw!$A:$M,7,FALSE)</f>
        <v>-1021.5783129999996</v>
      </c>
      <c r="K48" s="97">
        <f>$B48*VLOOKUP($A48,Transpose_Avg_me_dw!$A:$M,8,FALSE)</f>
        <v>-1116.9183697499998</v>
      </c>
      <c r="L48" s="97">
        <f>$B48*VLOOKUP($A48,Transpose_Avg_me_dw!$A:$M,9,FALSE)</f>
        <v>-1447.7959437499997</v>
      </c>
      <c r="M48" s="97">
        <f>$B48*VLOOKUP($A48,Transpose_Avg_me_dw!$A:$M,10,FALSE)</f>
        <v>-845.04050299999994</v>
      </c>
      <c r="N48" s="97">
        <f>$B48*VLOOKUP($A48,Transpose_Avg_me_dw!$A:$M,11,FALSE)</f>
        <v>-699.41746549999993</v>
      </c>
      <c r="O48" s="97">
        <f>$B48*VLOOKUP($A48,Transpose_Avg_me_dw!$A:$M,12,FALSE)</f>
        <v>-1163.2698727499999</v>
      </c>
      <c r="P48" s="97">
        <f>$B48*VLOOKUP($A48,Transpose_Avg_me_dw!$A:$M,13,FALSE)</f>
        <v>-1678.6996877500003</v>
      </c>
      <c r="Q48" s="97"/>
      <c r="R48" s="97"/>
      <c r="S48" s="97">
        <f>$B48*VLOOKUP($A48,Transpose_Avg_me_dw!$O:$AA,2,FALSE)</f>
        <v>-953.910076</v>
      </c>
      <c r="T48" s="97">
        <f>$B48*VLOOKUP($A48,Transpose_Avg_me_dw!$O:$AA,3,FALSE)</f>
        <v>-883.73560799999962</v>
      </c>
      <c r="U48" s="97">
        <f>$B48*VLOOKUP($A48,Transpose_Avg_me_dw!$O:$AA,4,FALSE)</f>
        <v>-1192.0295619999999</v>
      </c>
      <c r="V48" s="97">
        <f>$B48*VLOOKUP($A48,Transpose_Avg_me_dw!$O:$AA,5,FALSE)</f>
        <v>-946.52908799999989</v>
      </c>
      <c r="W48" s="97">
        <f>$B48*VLOOKUP($A48,Transpose_Avg_me_dw!$O:$AA,6,FALSE)</f>
        <v>-971.48123400000043</v>
      </c>
      <c r="X48" s="97">
        <f>$B48*VLOOKUP($A48,Transpose_Avg_me_dw!$O:$AA,7,FALSE)</f>
        <v>-968.69959300000062</v>
      </c>
      <c r="Y48" s="97">
        <f>$B48*VLOOKUP($A48,Transpose_Avg_me_dw!$O:$AA,8,FALSE)</f>
        <v>-1139.591498</v>
      </c>
      <c r="Z48" s="97">
        <f>$B48*VLOOKUP($A48,Transpose_Avg_me_dw!$O:$AA,9,FALSE)</f>
        <v>-1190.5423480000002</v>
      </c>
      <c r="AA48" s="97">
        <f>$B48*VLOOKUP($A48,Transpose_Avg_me_dw!$O:$AA,10,FALSE)</f>
        <v>-726.25616999999988</v>
      </c>
      <c r="AB48" s="97">
        <f>$B48*VLOOKUP($A48,Transpose_Avg_me_dw!$O:$AA,11,FALSE)</f>
        <v>-624.51971600000002</v>
      </c>
      <c r="AC48" s="97">
        <f>$B48*VLOOKUP($A48,Transpose_Avg_me_dw!$O:$AA,12,FALSE)</f>
        <v>-1142.2905159999996</v>
      </c>
      <c r="AD48" s="97">
        <f>$B48*VLOOKUP($A48,Transpose_Avg_me_dw!$O:$AA,13,FALSE)</f>
        <v>-1539.9550149999998</v>
      </c>
    </row>
    <row r="49" spans="1:30" x14ac:dyDescent="0.25">
      <c r="A49" s="167" t="s">
        <v>285</v>
      </c>
      <c r="B49" s="96">
        <v>696715</v>
      </c>
      <c r="C49" s="94"/>
      <c r="D49" s="94"/>
      <c r="E49" s="97">
        <f>$B49*VLOOKUP($A49,Transpose_Avg_me_dw!$A:$M,2,FALSE)</f>
        <v>22774.002196562495</v>
      </c>
      <c r="F49" s="97">
        <f>$B49*VLOOKUP($A49,Transpose_Avg_me_dw!$A:$M,3,FALSE)</f>
        <v>21261.825833750001</v>
      </c>
      <c r="G49" s="97">
        <f>$B49*VLOOKUP($A49,Transpose_Avg_me_dw!$A:$M,4,FALSE)</f>
        <v>30041.566995625002</v>
      </c>
      <c r="H49" s="97">
        <f>$B49*VLOOKUP($A49,Transpose_Avg_me_dw!$A:$M,5,FALSE)</f>
        <v>22413.321550000011</v>
      </c>
      <c r="I49" s="97">
        <f>$B49*VLOOKUP($A49,Transpose_Avg_me_dw!$A:$M,6,FALSE)</f>
        <v>46364.467283750011</v>
      </c>
      <c r="J49" s="97">
        <f>$B49*VLOOKUP($A49,Transpose_Avg_me_dw!$A:$M,7,FALSE)</f>
        <v>26620.6528009375</v>
      </c>
      <c r="K49" s="97">
        <f>$B49*VLOOKUP($A49,Transpose_Avg_me_dw!$A:$M,8,FALSE)</f>
        <v>25598.833164062497</v>
      </c>
      <c r="L49" s="97">
        <f>$B49*VLOOKUP($A49,Transpose_Avg_me_dw!$A:$M,9,FALSE)</f>
        <v>23795.168663125001</v>
      </c>
      <c r="M49" s="97">
        <f>$B49*VLOOKUP($A49,Transpose_Avg_me_dw!$A:$M,10,FALSE)</f>
        <v>18196.933004062499</v>
      </c>
      <c r="N49" s="97">
        <f>$B49*VLOOKUP($A49,Transpose_Avg_me_dw!$A:$M,11,FALSE)</f>
        <v>27741.057610312502</v>
      </c>
      <c r="O49" s="97">
        <f>$B49*VLOOKUP($A49,Transpose_Avg_me_dw!$A:$M,12,FALSE)</f>
        <v>21311.553866874998</v>
      </c>
      <c r="P49" s="97">
        <f>$B49*VLOOKUP($A49,Transpose_Avg_me_dw!$A:$M,13,FALSE)</f>
        <v>43388.841063437496</v>
      </c>
      <c r="Q49" s="97"/>
      <c r="R49" s="97"/>
      <c r="S49" s="97">
        <f>$B49*VLOOKUP($A49,Transpose_Avg_me_dw!$O:$AA,2,FALSE)</f>
        <v>22962.681327499995</v>
      </c>
      <c r="T49" s="97">
        <f>$B49*VLOOKUP($A49,Transpose_Avg_me_dw!$O:$AA,3,FALSE)</f>
        <v>20492.478295000012</v>
      </c>
      <c r="U49" s="97">
        <f>$B49*VLOOKUP($A49,Transpose_Avg_me_dw!$O:$AA,4,FALSE)</f>
        <v>30221.929091249996</v>
      </c>
      <c r="V49" s="97">
        <f>$B49*VLOOKUP($A49,Transpose_Avg_me_dw!$O:$AA,5,FALSE)</f>
        <v>22288.783743749998</v>
      </c>
      <c r="W49" s="97">
        <f>$B49*VLOOKUP($A49,Transpose_Avg_me_dw!$O:$AA,6,FALSE)</f>
        <v>45300.235121249963</v>
      </c>
      <c r="X49" s="97">
        <f>$B49*VLOOKUP($A49,Transpose_Avg_me_dw!$O:$AA,7,FALSE)</f>
        <v>25458.836993749974</v>
      </c>
      <c r="Y49" s="97">
        <f>$B49*VLOOKUP($A49,Transpose_Avg_me_dw!$O:$AA,8,FALSE)</f>
        <v>25344.749912499996</v>
      </c>
      <c r="Z49" s="97">
        <f>$B49*VLOOKUP($A49,Transpose_Avg_me_dw!$O:$AA,9,FALSE)</f>
        <v>22714.824966249998</v>
      </c>
      <c r="AA49" s="97">
        <f>$B49*VLOOKUP($A49,Transpose_Avg_me_dw!$O:$AA,10,FALSE)</f>
        <v>18191.402828749997</v>
      </c>
      <c r="AB49" s="97">
        <f>$B49*VLOOKUP($A49,Transpose_Avg_me_dw!$O:$AA,11,FALSE)</f>
        <v>28674.525076250022</v>
      </c>
      <c r="AC49" s="97">
        <f>$B49*VLOOKUP($A49,Transpose_Avg_me_dw!$O:$AA,12,FALSE)</f>
        <v>22230.085504999999</v>
      </c>
      <c r="AD49" s="97">
        <f>$B49*VLOOKUP($A49,Transpose_Avg_me_dw!$O:$AA,13,FALSE)</f>
        <v>42583.22080000001</v>
      </c>
    </row>
    <row r="50" spans="1:30" x14ac:dyDescent="0.25">
      <c r="A50" s="167" t="s">
        <v>288</v>
      </c>
      <c r="B50" s="96">
        <v>439707</v>
      </c>
      <c r="C50" s="94"/>
      <c r="D50" s="94"/>
      <c r="E50" s="97">
        <f>$B50*VLOOKUP($A50,Transpose_Avg_me_dw!$A:$M,2,FALSE)</f>
        <v>37359.320511375001</v>
      </c>
      <c r="F50" s="97">
        <f>$B50*VLOOKUP($A50,Transpose_Avg_me_dw!$A:$M,3,FALSE)</f>
        <v>35427.000618187514</v>
      </c>
      <c r="G50" s="97">
        <f>$B50*VLOOKUP($A50,Transpose_Avg_me_dw!$A:$M,4,FALSE)</f>
        <v>34523.07295293748</v>
      </c>
      <c r="H50" s="97">
        <f>$B50*VLOOKUP($A50,Transpose_Avg_me_dw!$A:$M,5,FALSE)</f>
        <v>27284.808690749978</v>
      </c>
      <c r="I50" s="97">
        <f>$B50*VLOOKUP($A50,Transpose_Avg_me_dw!$A:$M,6,FALSE)</f>
        <v>57244.987141312486</v>
      </c>
      <c r="J50" s="97">
        <f>$B50*VLOOKUP($A50,Transpose_Avg_me_dw!$A:$M,7,FALSE)</f>
        <v>33963.463350375008</v>
      </c>
      <c r="K50" s="97">
        <f>$B50*VLOOKUP($A50,Transpose_Avg_me_dw!$A:$M,8,FALSE)</f>
        <v>26194.939927874999</v>
      </c>
      <c r="L50" s="97">
        <f>$B50*VLOOKUP($A50,Transpose_Avg_me_dw!$A:$M,9,FALSE)</f>
        <v>31848.087936750002</v>
      </c>
      <c r="M50" s="97">
        <f>$B50*VLOOKUP($A50,Transpose_Avg_me_dw!$A:$M,10,FALSE)</f>
        <v>40266.965493937503</v>
      </c>
      <c r="N50" s="97">
        <f>$B50*VLOOKUP($A50,Transpose_Avg_me_dw!$A:$M,11,FALSE)</f>
        <v>32389.889405812493</v>
      </c>
      <c r="O50" s="97">
        <f>$B50*VLOOKUP($A50,Transpose_Avg_me_dw!$A:$M,12,FALSE)</f>
        <v>44629.271159250005</v>
      </c>
      <c r="P50" s="97">
        <f>$B50*VLOOKUP($A50,Transpose_Avg_me_dw!$A:$M,13,FALSE)</f>
        <v>75524.568990375017</v>
      </c>
      <c r="Q50" s="97"/>
      <c r="R50" s="97"/>
      <c r="S50" s="97">
        <f>$B50*VLOOKUP($A50,Transpose_Avg_me_dw!$O:$AA,2,FALSE)</f>
        <v>39868.013836500017</v>
      </c>
      <c r="T50" s="97">
        <f>$B50*VLOOKUP($A50,Transpose_Avg_me_dw!$O:$AA,3,FALSE)</f>
        <v>35346.616682249994</v>
      </c>
      <c r="U50" s="97">
        <f>$B50*VLOOKUP($A50,Transpose_Avg_me_dw!$O:$AA,4,FALSE)</f>
        <v>38004.095863499999</v>
      </c>
      <c r="V50" s="97">
        <f>$B50*VLOOKUP($A50,Transpose_Avg_me_dw!$O:$AA,5,FALSE)</f>
        <v>29077.384203000009</v>
      </c>
      <c r="W50" s="97">
        <f>$B50*VLOOKUP($A50,Transpose_Avg_me_dw!$O:$AA,6,FALSE)</f>
        <v>58428.486013499969</v>
      </c>
      <c r="X50" s="97">
        <f>$B50*VLOOKUP($A50,Transpose_Avg_me_dw!$O:$AA,7,FALSE)</f>
        <v>32057.938102499975</v>
      </c>
      <c r="Y50" s="97">
        <f>$B50*VLOOKUP($A50,Transpose_Avg_me_dw!$O:$AA,8,FALSE)</f>
        <v>25055.274347249997</v>
      </c>
      <c r="Z50" s="97">
        <f>$B50*VLOOKUP($A50,Transpose_Avg_me_dw!$O:$AA,9,FALSE)</f>
        <v>33151.159631250004</v>
      </c>
      <c r="AA50" s="97">
        <f>$B50*VLOOKUP($A50,Transpose_Avg_me_dw!$O:$AA,10,FALSE)</f>
        <v>37872.513543749999</v>
      </c>
      <c r="AB50" s="97">
        <f>$B50*VLOOKUP($A50,Transpose_Avg_me_dw!$O:$AA,11,FALSE)</f>
        <v>35641.110445500002</v>
      </c>
      <c r="AC50" s="97">
        <f>$B50*VLOOKUP($A50,Transpose_Avg_me_dw!$O:$AA,12,FALSE)</f>
        <v>44059.191033750009</v>
      </c>
      <c r="AD50" s="97">
        <f>$B50*VLOOKUP($A50,Transpose_Avg_me_dw!$O:$AA,13,FALSE)</f>
        <v>79136.267324999979</v>
      </c>
    </row>
    <row r="51" spans="1:30" x14ac:dyDescent="0.25">
      <c r="A51" s="167" t="s">
        <v>291</v>
      </c>
      <c r="B51" s="96">
        <v>332049</v>
      </c>
      <c r="C51" s="94"/>
      <c r="D51" s="94"/>
      <c r="E51" s="97">
        <f>$B51*VLOOKUP($A51,Transpose_Avg_me_dw!$A:$M,2,FALSE)</f>
        <v>80767.349723249994</v>
      </c>
      <c r="F51" s="97">
        <f>$B51*VLOOKUP($A51,Transpose_Avg_me_dw!$A:$M,3,FALSE)</f>
        <v>69083.500054124961</v>
      </c>
      <c r="G51" s="97">
        <f>$B51*VLOOKUP($A51,Transpose_Avg_me_dw!$A:$M,4,FALSE)</f>
        <v>75549.863786250033</v>
      </c>
      <c r="H51" s="97">
        <f>$B51*VLOOKUP($A51,Transpose_Avg_me_dw!$A:$M,5,FALSE)</f>
        <v>82180.695538687505</v>
      </c>
      <c r="I51" s="97">
        <f>$B51*VLOOKUP($A51,Transpose_Avg_me_dw!$A:$M,6,FALSE)</f>
        <v>64052.957704125023</v>
      </c>
      <c r="J51" s="97">
        <f>$B51*VLOOKUP($A51,Transpose_Avg_me_dw!$A:$M,7,FALSE)</f>
        <v>98701.378472437515</v>
      </c>
      <c r="K51" s="97">
        <f>$B51*VLOOKUP($A51,Transpose_Avg_me_dw!$A:$M,8,FALSE)</f>
        <v>88947.356085187494</v>
      </c>
      <c r="L51" s="97">
        <f>$B51*VLOOKUP($A51,Transpose_Avg_me_dw!$A:$M,9,FALSE)</f>
        <v>95889.753564937506</v>
      </c>
      <c r="M51" s="97">
        <f>$B51*VLOOKUP($A51,Transpose_Avg_me_dw!$A:$M,10,FALSE)</f>
        <v>61518.718230000006</v>
      </c>
      <c r="N51" s="97">
        <f>$B51*VLOOKUP($A51,Transpose_Avg_me_dw!$A:$M,11,FALSE)</f>
        <v>71285.752787437494</v>
      </c>
      <c r="O51" s="97">
        <f>$B51*VLOOKUP($A51,Transpose_Avg_me_dw!$A:$M,12,FALSE)</f>
        <v>75136.317509812478</v>
      </c>
      <c r="P51" s="97">
        <f>$B51*VLOOKUP($A51,Transpose_Avg_me_dw!$A:$M,13,FALSE)</f>
        <v>79414.831133999993</v>
      </c>
      <c r="Q51" s="97"/>
      <c r="R51" s="97"/>
      <c r="S51" s="97">
        <f>$B51*VLOOKUP($A51,Transpose_Avg_me_dw!$O:$AA,2,FALSE)</f>
        <v>78347.79167250001</v>
      </c>
      <c r="T51" s="97">
        <f>$B51*VLOOKUP($A51,Transpose_Avg_me_dw!$O:$AA,3,FALSE)</f>
        <v>65013.949016250022</v>
      </c>
      <c r="U51" s="97">
        <f>$B51*VLOOKUP($A51,Transpose_Avg_me_dw!$O:$AA,4,FALSE)</f>
        <v>73824.205133249998</v>
      </c>
      <c r="V51" s="97">
        <f>$B51*VLOOKUP($A51,Transpose_Avg_me_dw!$O:$AA,5,FALSE)</f>
        <v>81028.174212750062</v>
      </c>
      <c r="W51" s="97">
        <f>$B51*VLOOKUP($A51,Transpose_Avg_me_dw!$O:$AA,6,FALSE)</f>
        <v>62687.364685499997</v>
      </c>
      <c r="X51" s="97">
        <f>$B51*VLOOKUP($A51,Transpose_Avg_me_dw!$O:$AA,7,FALSE)</f>
        <v>97733.891451750009</v>
      </c>
      <c r="Y51" s="97">
        <f>$B51*VLOOKUP($A51,Transpose_Avg_me_dw!$O:$AA,8,FALSE)</f>
        <v>88294.817540999997</v>
      </c>
      <c r="Z51" s="97">
        <f>$B51*VLOOKUP($A51,Transpose_Avg_me_dw!$O:$AA,9,FALSE)</f>
        <v>91741.818210000012</v>
      </c>
      <c r="AA51" s="97">
        <f>$B51*VLOOKUP($A51,Transpose_Avg_me_dw!$O:$AA,10,FALSE)</f>
        <v>61271.009675999987</v>
      </c>
      <c r="AB51" s="97">
        <f>$B51*VLOOKUP($A51,Transpose_Avg_me_dw!$O:$AA,11,FALSE)</f>
        <v>68511.504145499988</v>
      </c>
      <c r="AC51" s="97">
        <f>$B51*VLOOKUP($A51,Transpose_Avg_me_dw!$O:$AA,12,FALSE)</f>
        <v>73991.88987824996</v>
      </c>
      <c r="AD51" s="97">
        <f>$B51*VLOOKUP($A51,Transpose_Avg_me_dw!$O:$AA,13,FALSE)</f>
        <v>79724.466826500022</v>
      </c>
    </row>
    <row r="52" spans="1:30" x14ac:dyDescent="0.25">
      <c r="A52" s="167" t="s">
        <v>294</v>
      </c>
      <c r="B52" s="96">
        <v>408027</v>
      </c>
      <c r="C52" s="94"/>
      <c r="D52" s="94"/>
      <c r="E52" s="97">
        <f>$B52*VLOOKUP($A52,Transpose_Avg_me_dw!$A:$M,2,FALSE)</f>
        <v>49724.669385375004</v>
      </c>
      <c r="F52" s="97">
        <f>$B52*VLOOKUP($A52,Transpose_Avg_me_dw!$A:$M,3,FALSE)</f>
        <v>31534.67271525001</v>
      </c>
      <c r="G52" s="97">
        <f>$B52*VLOOKUP($A52,Transpose_Avg_me_dw!$A:$M,4,FALSE)</f>
        <v>36940.57143487499</v>
      </c>
      <c r="H52" s="97">
        <f>$B52*VLOOKUP($A52,Transpose_Avg_me_dw!$A:$M,5,FALSE)</f>
        <v>39590.375277937579</v>
      </c>
      <c r="I52" s="97">
        <f>$B52*VLOOKUP($A52,Transpose_Avg_me_dw!$A:$M,6,FALSE)</f>
        <v>48453.129744937505</v>
      </c>
      <c r="J52" s="97">
        <f>$B52*VLOOKUP($A52,Transpose_Avg_me_dw!$A:$M,7,FALSE)</f>
        <v>40480.766696999985</v>
      </c>
      <c r="K52" s="97">
        <f>$B52*VLOOKUP($A52,Transpose_Avg_me_dw!$A:$M,8,FALSE)</f>
        <v>43253.820195749999</v>
      </c>
      <c r="L52" s="97">
        <f>$B52*VLOOKUP($A52,Transpose_Avg_me_dw!$A:$M,9,FALSE)</f>
        <v>49107.707059687491</v>
      </c>
      <c r="M52" s="97">
        <f>$B52*VLOOKUP($A52,Transpose_Avg_me_dw!$A:$M,10,FALSE)</f>
        <v>40117.265643374994</v>
      </c>
      <c r="N52" s="97">
        <f>$B52*VLOOKUP($A52,Transpose_Avg_me_dw!$A:$M,11,FALSE)</f>
        <v>47674.435717124994</v>
      </c>
      <c r="O52" s="97">
        <f>$B52*VLOOKUP($A52,Transpose_Avg_me_dw!$A:$M,12,FALSE)</f>
        <v>37926.160653375002</v>
      </c>
      <c r="P52" s="97">
        <f>$B52*VLOOKUP($A52,Transpose_Avg_me_dw!$A:$M,13,FALSE)</f>
        <v>36841.012846874997</v>
      </c>
      <c r="Q52" s="97"/>
      <c r="R52" s="97"/>
      <c r="S52" s="97">
        <f>$B52*VLOOKUP($A52,Transpose_Avg_me_dw!$O:$AA,2,FALSE)</f>
        <v>50166.205602749993</v>
      </c>
      <c r="T52" s="97">
        <f>$B52*VLOOKUP($A52,Transpose_Avg_me_dw!$O:$AA,3,FALSE)</f>
        <v>31370.951881499997</v>
      </c>
      <c r="U52" s="97">
        <f>$B52*VLOOKUP($A52,Transpose_Avg_me_dw!$O:$AA,4,FALSE)</f>
        <v>37032.734533499985</v>
      </c>
      <c r="V52" s="97">
        <f>$B52*VLOOKUP($A52,Transpose_Avg_me_dw!$O:$AA,5,FALSE)</f>
        <v>41563.670354999995</v>
      </c>
      <c r="W52" s="97">
        <f>$B52*VLOOKUP($A52,Transpose_Avg_me_dw!$O:$AA,6,FALSE)</f>
        <v>46988.083299750011</v>
      </c>
      <c r="X52" s="97">
        <f>$B52*VLOOKUP($A52,Transpose_Avg_me_dw!$O:$AA,7,FALSE)</f>
        <v>42225.694162499996</v>
      </c>
      <c r="Y52" s="97">
        <f>$B52*VLOOKUP($A52,Transpose_Avg_me_dw!$O:$AA,8,FALSE)</f>
        <v>44362.225541250009</v>
      </c>
      <c r="Z52" s="97">
        <f>$B52*VLOOKUP($A52,Transpose_Avg_me_dw!$O:$AA,9,FALSE)</f>
        <v>49348.009461000009</v>
      </c>
      <c r="AA52" s="97">
        <f>$B52*VLOOKUP($A52,Transpose_Avg_me_dw!$O:$AA,10,FALSE)</f>
        <v>39880.456973250002</v>
      </c>
      <c r="AB52" s="97">
        <f>$B52*VLOOKUP($A52,Transpose_Avg_me_dw!$O:$AA,11,FALSE)</f>
        <v>46732.148363999964</v>
      </c>
      <c r="AC52" s="97">
        <f>$B52*VLOOKUP($A52,Transpose_Avg_me_dw!$O:$AA,12,FALSE)</f>
        <v>38226.213508500005</v>
      </c>
      <c r="AD52" s="97">
        <f>$B52*VLOOKUP($A52,Transpose_Avg_me_dw!$O:$AA,13,FALSE)</f>
        <v>35409.399114000007</v>
      </c>
    </row>
    <row r="53" spans="1:30" x14ac:dyDescent="0.25">
      <c r="A53" s="167" t="s">
        <v>295</v>
      </c>
      <c r="B53" s="96">
        <v>49811</v>
      </c>
      <c r="C53" s="94"/>
      <c r="D53" s="94"/>
      <c r="E53" s="97">
        <f>$B53*VLOOKUP($A53,Transpose_Avg_me_dw!$A:$M,2,FALSE)</f>
        <v>1770.2611476875002</v>
      </c>
      <c r="F53" s="97">
        <f>$B53*VLOOKUP($A53,Transpose_Avg_me_dw!$A:$M,3,FALSE)</f>
        <v>1269.6917295625003</v>
      </c>
      <c r="G53" s="97">
        <f>$B53*VLOOKUP($A53,Transpose_Avg_me_dw!$A:$M,4,FALSE)</f>
        <v>1448.6968976249996</v>
      </c>
      <c r="H53" s="97">
        <f>$B53*VLOOKUP($A53,Transpose_Avg_me_dw!$A:$M,5,FALSE)</f>
        <v>1328.1200325624991</v>
      </c>
      <c r="I53" s="97">
        <f>$B53*VLOOKUP($A53,Transpose_Avg_me_dw!$A:$M,6,FALSE)</f>
        <v>1358.411346937499</v>
      </c>
      <c r="J53" s="97">
        <f>$B53*VLOOKUP($A53,Transpose_Avg_me_dw!$A:$M,7,FALSE)</f>
        <v>1235.2941208750001</v>
      </c>
      <c r="K53" s="97">
        <f>$B53*VLOOKUP($A53,Transpose_Avg_me_dw!$A:$M,8,FALSE)</f>
        <v>1305.2816890624999</v>
      </c>
      <c r="L53" s="97">
        <f>$B53*VLOOKUP($A53,Transpose_Avg_me_dw!$A:$M,9,FALSE)</f>
        <v>1266.5442970000001</v>
      </c>
      <c r="M53" s="97">
        <f>$B53*VLOOKUP($A53,Transpose_Avg_me_dw!$A:$M,10,FALSE)</f>
        <v>942.68562774999987</v>
      </c>
      <c r="N53" s="97">
        <f>$B53*VLOOKUP($A53,Transpose_Avg_me_dw!$A:$M,11,FALSE)</f>
        <v>1198.4246413124999</v>
      </c>
      <c r="O53" s="97">
        <f>$B53*VLOOKUP($A53,Transpose_Avg_me_dw!$A:$M,12,FALSE)</f>
        <v>1411.2172333125</v>
      </c>
      <c r="P53" s="97">
        <f>$B53*VLOOKUP($A53,Transpose_Avg_me_dw!$A:$M,13,FALSE)</f>
        <v>1642.2686699999997</v>
      </c>
      <c r="Q53" s="97"/>
      <c r="R53" s="97"/>
      <c r="S53" s="97">
        <f>$B53*VLOOKUP($A53,Transpose_Avg_me_dw!$O:$AA,2,FALSE)</f>
        <v>1825.1497564999991</v>
      </c>
      <c r="T53" s="97">
        <f>$B53*VLOOKUP($A53,Transpose_Avg_me_dw!$O:$AA,3,FALSE)</f>
        <v>1261.5631970000006</v>
      </c>
      <c r="U53" s="97">
        <f>$B53*VLOOKUP($A53,Transpose_Avg_me_dw!$O:$AA,4,FALSE)</f>
        <v>1489.5107857500002</v>
      </c>
      <c r="V53" s="97">
        <f>$B53*VLOOKUP($A53,Transpose_Avg_me_dw!$O:$AA,5,FALSE)</f>
        <v>1322.9926127500003</v>
      </c>
      <c r="W53" s="97">
        <f>$B53*VLOOKUP($A53,Transpose_Avg_me_dw!$O:$AA,6,FALSE)</f>
        <v>1350.3762099999997</v>
      </c>
      <c r="X53" s="97">
        <f>$B53*VLOOKUP($A53,Transpose_Avg_me_dw!$O:$AA,7,FALSE)</f>
        <v>1336.9521454999995</v>
      </c>
      <c r="Y53" s="97">
        <f>$B53*VLOOKUP($A53,Transpose_Avg_me_dw!$O:$AA,8,FALSE)</f>
        <v>1345.6192595000002</v>
      </c>
      <c r="Z53" s="97">
        <f>$B53*VLOOKUP($A53,Transpose_Avg_me_dw!$O:$AA,9,FALSE)</f>
        <v>1226.16002875</v>
      </c>
      <c r="AA53" s="97">
        <f>$B53*VLOOKUP($A53,Transpose_Avg_me_dw!$O:$AA,10,FALSE)</f>
        <v>997.93847949999997</v>
      </c>
      <c r="AB53" s="97">
        <f>$B53*VLOOKUP($A53,Transpose_Avg_me_dw!$O:$AA,11,FALSE)</f>
        <v>1143.7103710000008</v>
      </c>
      <c r="AC53" s="97">
        <f>$B53*VLOOKUP($A53,Transpose_Avg_me_dw!$O:$AA,12,FALSE)</f>
        <v>1418.8040712500006</v>
      </c>
      <c r="AD53" s="97">
        <f>$B53*VLOOKUP($A53,Transpose_Avg_me_dw!$O:$AA,13,FALSE)</f>
        <v>1564.94954525</v>
      </c>
    </row>
    <row r="54" spans="1:30" x14ac:dyDescent="0.25">
      <c r="A54" s="167" t="s">
        <v>296</v>
      </c>
      <c r="B54" s="96">
        <v>329549</v>
      </c>
      <c r="C54" s="94"/>
      <c r="D54" s="94"/>
      <c r="E54" s="97">
        <f>$B54*VLOOKUP($A54,Transpose_Avg_me_dw!$A:$M,2,FALSE)</f>
        <v>16120.095303124997</v>
      </c>
      <c r="F54" s="97">
        <f>$B54*VLOOKUP($A54,Transpose_Avg_me_dw!$A:$M,3,FALSE)</f>
        <v>9212.995424875</v>
      </c>
      <c r="G54" s="97">
        <f>$B54*VLOOKUP($A54,Transpose_Avg_me_dw!$A:$M,4,FALSE)</f>
        <v>10839.772869749997</v>
      </c>
      <c r="H54" s="97">
        <f>$B54*VLOOKUP($A54,Transpose_Avg_me_dw!$A:$M,5,FALSE)</f>
        <v>15285.739025562485</v>
      </c>
      <c r="I54" s="97">
        <f>$B54*VLOOKUP($A54,Transpose_Avg_me_dw!$A:$M,6,FALSE)</f>
        <v>12874.161233999988</v>
      </c>
      <c r="J54" s="97">
        <f>$B54*VLOOKUP($A54,Transpose_Avg_me_dw!$A:$M,7,FALSE)</f>
        <v>15107.205854812499</v>
      </c>
      <c r="K54" s="97">
        <f>$B54*VLOOKUP($A54,Transpose_Avg_me_dw!$A:$M,8,FALSE)</f>
        <v>24020.126318375002</v>
      </c>
      <c r="L54" s="97">
        <f>$B54*VLOOKUP($A54,Transpose_Avg_me_dw!$A:$M,9,FALSE)</f>
        <v>26541.711685499995</v>
      </c>
      <c r="M54" s="97">
        <f>$B54*VLOOKUP($A54,Transpose_Avg_me_dw!$A:$M,10,FALSE)</f>
        <v>13743.593883250001</v>
      </c>
      <c r="N54" s="97">
        <f>$B54*VLOOKUP($A54,Transpose_Avg_me_dw!$A:$M,11,FALSE)</f>
        <v>17602.962819062501</v>
      </c>
      <c r="O54" s="97">
        <f>$B54*VLOOKUP($A54,Transpose_Avg_me_dw!$A:$M,12,FALSE)</f>
        <v>11458.913053499997</v>
      </c>
      <c r="P54" s="97">
        <f>$B54*VLOOKUP($A54,Transpose_Avg_me_dw!$A:$M,13,FALSE)</f>
        <v>16387.050589937498</v>
      </c>
      <c r="Q54" s="94"/>
      <c r="R54" s="94"/>
      <c r="S54" s="97">
        <f>$B54*VLOOKUP($A54,Transpose_Avg_me_dw!$O:$AA,2,FALSE)</f>
        <v>15125.228065749998</v>
      </c>
      <c r="T54" s="97">
        <f>$B54*VLOOKUP($A54,Transpose_Avg_me_dw!$O:$AA,3,FALSE)</f>
        <v>8955.0821387500018</v>
      </c>
      <c r="U54" s="97">
        <f>$B54*VLOOKUP($A54,Transpose_Avg_me_dw!$O:$AA,4,FALSE)</f>
        <v>10652.91858675</v>
      </c>
      <c r="V54" s="97">
        <f>$B54*VLOOKUP($A54,Transpose_Avg_me_dw!$O:$AA,5,FALSE)</f>
        <v>15126.958198</v>
      </c>
      <c r="W54" s="97">
        <f>$B54*VLOOKUP($A54,Transpose_Avg_me_dw!$O:$AA,6,FALSE)</f>
        <v>12194.878357750007</v>
      </c>
      <c r="X54" s="97">
        <f>$B54*VLOOKUP($A54,Transpose_Avg_me_dw!$O:$AA,7,FALSE)</f>
        <v>14846.429611750011</v>
      </c>
      <c r="Y54" s="97">
        <f>$B54*VLOOKUP($A54,Transpose_Avg_me_dw!$O:$AA,8,FALSE)</f>
        <v>23703.882859249999</v>
      </c>
      <c r="Z54" s="97">
        <f>$B54*VLOOKUP($A54,Transpose_Avg_me_dw!$O:$AA,9,FALSE)</f>
        <v>25924.713570249998</v>
      </c>
      <c r="AA54" s="97">
        <f>$B54*VLOOKUP($A54,Transpose_Avg_me_dw!$O:$AA,10,FALSE)</f>
        <v>13706.02529725</v>
      </c>
      <c r="AB54" s="97">
        <f>$B54*VLOOKUP($A54,Transpose_Avg_me_dw!$O:$AA,11,FALSE)</f>
        <v>15795.777893500001</v>
      </c>
      <c r="AC54" s="97">
        <f>$B54*VLOOKUP($A54,Transpose_Avg_me_dw!$O:$AA,12,FALSE)</f>
        <v>11402.807336249996</v>
      </c>
      <c r="AD54" s="97">
        <f>$B54*VLOOKUP($A54,Transpose_Avg_me_dw!$O:$AA,13,FALSE)</f>
        <v>15996.967558</v>
      </c>
    </row>
    <row r="55" spans="1:30" x14ac:dyDescent="0.25">
      <c r="A55" s="91" t="s">
        <v>537</v>
      </c>
      <c r="B55" s="96"/>
      <c r="C55" s="94"/>
      <c r="D55" s="94"/>
      <c r="E55" s="94"/>
      <c r="F55" s="94"/>
      <c r="G55" s="94"/>
      <c r="H55" s="94"/>
      <c r="I55" s="94"/>
      <c r="J55" s="94"/>
      <c r="K55" s="94"/>
      <c r="L55" s="94"/>
      <c r="M55" s="94"/>
      <c r="N55" s="94"/>
      <c r="O55" s="94"/>
      <c r="P55" s="94"/>
      <c r="Q55" s="94"/>
      <c r="R55" s="94"/>
      <c r="S55" s="173"/>
      <c r="T55" s="94"/>
      <c r="U55" s="94"/>
      <c r="V55" s="94"/>
      <c r="W55" s="94"/>
      <c r="X55" s="94"/>
      <c r="Y55" s="94"/>
      <c r="Z55" s="94"/>
      <c r="AA55" s="94"/>
      <c r="AB55" s="94"/>
      <c r="AC55" s="94"/>
      <c r="AD55" s="94"/>
    </row>
    <row r="56" spans="1:30" x14ac:dyDescent="0.25">
      <c r="A56" s="27" t="s">
        <v>543</v>
      </c>
      <c r="B56" s="96" t="s">
        <v>841</v>
      </c>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row>
    <row r="57" spans="1:30" x14ac:dyDescent="0.25">
      <c r="A57" s="27" t="s">
        <v>532</v>
      </c>
      <c r="B57" s="96">
        <v>-335178</v>
      </c>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row>
    <row r="58" spans="1:30" x14ac:dyDescent="0.25">
      <c r="A58" s="27" t="s">
        <v>538</v>
      </c>
      <c r="B58" s="96">
        <v>-337844</v>
      </c>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row>
    <row r="59" spans="1:30" x14ac:dyDescent="0.25">
      <c r="A59" s="27" t="s">
        <v>544</v>
      </c>
      <c r="B59" s="96">
        <v>-335806.8</v>
      </c>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row>
    <row r="60" spans="1:30" x14ac:dyDescent="0.25">
      <c r="A60" s="27" t="s">
        <v>549</v>
      </c>
      <c r="B60" s="96">
        <v>-354155</v>
      </c>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row>
    <row r="61" spans="1:30" x14ac:dyDescent="0.25">
      <c r="A61" s="27" t="s">
        <v>554</v>
      </c>
      <c r="B61" s="96">
        <v>-340529</v>
      </c>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row>
    <row r="62" spans="1:30" x14ac:dyDescent="0.25">
      <c r="A62" s="27" t="s">
        <v>559</v>
      </c>
      <c r="B62" s="96">
        <v>-334466</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row>
    <row r="63" spans="1:30" x14ac:dyDescent="0.25">
      <c r="A63" s="27" t="s">
        <v>564</v>
      </c>
      <c r="B63" s="96">
        <v>-337916</v>
      </c>
      <c r="C63" s="94"/>
      <c r="D63" s="94"/>
      <c r="E63" s="94"/>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row>
    <row r="64" spans="1:30" x14ac:dyDescent="0.25">
      <c r="A64" s="27" t="s">
        <v>569</v>
      </c>
      <c r="B64" s="96">
        <v>-337178.4</v>
      </c>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row>
    <row r="65" spans="1:30" x14ac:dyDescent="0.25">
      <c r="A65" s="27" t="s">
        <v>574</v>
      </c>
      <c r="B65" s="96">
        <v>-340645</v>
      </c>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row>
    <row r="66" spans="1:30" x14ac:dyDescent="0.25">
      <c r="A66" s="27" t="s">
        <v>579</v>
      </c>
      <c r="B66" s="96">
        <v>-335360</v>
      </c>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row>
    <row r="67" spans="1:30" x14ac:dyDescent="0.25">
      <c r="A67" s="27" t="s">
        <v>584</v>
      </c>
      <c r="B67" s="96">
        <v>-354990</v>
      </c>
      <c r="C67" s="94"/>
      <c r="D67" s="94"/>
      <c r="E67" s="94"/>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75D16-55E6-46F9-9E45-B0F6BD579A9D}">
  <dimension ref="A2:AC63"/>
  <sheetViews>
    <sheetView workbookViewId="0">
      <selection activeCell="J7" sqref="J7:K63"/>
    </sheetView>
  </sheetViews>
  <sheetFormatPr defaultColWidth="8.7109375" defaultRowHeight="12.75" x14ac:dyDescent="0.2"/>
  <cols>
    <col min="1" max="1" width="19.5703125" style="167" customWidth="1"/>
    <col min="2" max="17" width="10.5703125" style="167" customWidth="1"/>
    <col min="18" max="21" width="8.7109375" style="167"/>
    <col min="22" max="29" width="9.85546875" style="167" bestFit="1" customWidth="1"/>
    <col min="30" max="16384" width="8.7109375" style="167"/>
  </cols>
  <sheetData>
    <row r="2" spans="1:29" ht="15.75" x14ac:dyDescent="0.25">
      <c r="A2" s="166" t="s">
        <v>847</v>
      </c>
    </row>
    <row r="3" spans="1:29" x14ac:dyDescent="0.2">
      <c r="A3" s="286" t="s">
        <v>348</v>
      </c>
      <c r="B3" s="287" t="s">
        <v>349</v>
      </c>
      <c r="C3" s="287" t="s">
        <v>350</v>
      </c>
      <c r="D3" s="287" t="s">
        <v>351</v>
      </c>
      <c r="E3" s="287" t="s">
        <v>352</v>
      </c>
      <c r="F3" s="287" t="s">
        <v>848</v>
      </c>
      <c r="G3" s="287" t="s">
        <v>849</v>
      </c>
      <c r="H3" s="287" t="s">
        <v>850</v>
      </c>
      <c r="I3" s="287" t="s">
        <v>851</v>
      </c>
      <c r="J3" s="287" t="s">
        <v>852</v>
      </c>
      <c r="K3" s="287" t="s">
        <v>853</v>
      </c>
      <c r="L3" s="287" t="s">
        <v>854</v>
      </c>
      <c r="M3" s="287" t="s">
        <v>855</v>
      </c>
      <c r="N3" s="287" t="s">
        <v>856</v>
      </c>
      <c r="O3" s="287" t="s">
        <v>857</v>
      </c>
      <c r="P3" s="287" t="s">
        <v>858</v>
      </c>
      <c r="Q3" s="287" t="s">
        <v>859</v>
      </c>
      <c r="U3" s="286" t="s">
        <v>348</v>
      </c>
      <c r="V3" s="287" t="s">
        <v>349</v>
      </c>
      <c r="W3" s="287" t="s">
        <v>351</v>
      </c>
      <c r="X3" s="287" t="s">
        <v>848</v>
      </c>
      <c r="Y3" s="287" t="s">
        <v>850</v>
      </c>
      <c r="Z3" s="287" t="s">
        <v>852</v>
      </c>
      <c r="AA3" s="287" t="s">
        <v>854</v>
      </c>
      <c r="AB3" s="287" t="s">
        <v>856</v>
      </c>
      <c r="AC3" s="287" t="s">
        <v>858</v>
      </c>
    </row>
    <row r="4" spans="1:29" x14ac:dyDescent="0.2">
      <c r="A4" s="167" t="s">
        <v>353</v>
      </c>
      <c r="B4" s="168" t="s">
        <v>354</v>
      </c>
      <c r="C4" s="168" t="s">
        <v>355</v>
      </c>
      <c r="D4" s="168" t="s">
        <v>356</v>
      </c>
      <c r="E4" s="168" t="s">
        <v>355</v>
      </c>
      <c r="F4" s="168" t="s">
        <v>860</v>
      </c>
      <c r="G4" s="168" t="s">
        <v>355</v>
      </c>
      <c r="H4" s="168" t="s">
        <v>861</v>
      </c>
      <c r="I4" s="168" t="s">
        <v>355</v>
      </c>
      <c r="J4" s="168" t="s">
        <v>862</v>
      </c>
      <c r="K4" s="168" t="s">
        <v>355</v>
      </c>
      <c r="L4" s="168" t="s">
        <v>863</v>
      </c>
      <c r="M4" s="168" t="s">
        <v>355</v>
      </c>
      <c r="N4" s="168" t="s">
        <v>864</v>
      </c>
      <c r="O4" s="168" t="s">
        <v>355</v>
      </c>
      <c r="P4" s="168" t="s">
        <v>865</v>
      </c>
      <c r="Q4" s="168" t="s">
        <v>355</v>
      </c>
      <c r="U4" s="167" t="s">
        <v>353</v>
      </c>
      <c r="V4" s="168" t="s">
        <v>354</v>
      </c>
      <c r="W4" s="168" t="s">
        <v>356</v>
      </c>
      <c r="X4" s="168" t="s">
        <v>860</v>
      </c>
      <c r="Y4" s="168" t="s">
        <v>861</v>
      </c>
      <c r="Z4" s="168" t="s">
        <v>862</v>
      </c>
      <c r="AA4" s="168" t="s">
        <v>863</v>
      </c>
      <c r="AB4" s="168" t="s">
        <v>864</v>
      </c>
      <c r="AC4" s="168" t="s">
        <v>865</v>
      </c>
    </row>
    <row r="5" spans="1:29" x14ac:dyDescent="0.2">
      <c r="A5" s="286" t="s">
        <v>348</v>
      </c>
      <c r="B5" s="287" t="s">
        <v>348</v>
      </c>
      <c r="C5" s="287" t="s">
        <v>348</v>
      </c>
      <c r="D5" s="287" t="s">
        <v>348</v>
      </c>
      <c r="E5" s="287" t="s">
        <v>348</v>
      </c>
      <c r="F5" s="287" t="s">
        <v>348</v>
      </c>
      <c r="G5" s="287" t="s">
        <v>348</v>
      </c>
      <c r="H5" s="287" t="s">
        <v>348</v>
      </c>
      <c r="I5" s="287" t="s">
        <v>348</v>
      </c>
      <c r="J5" s="287" t="s">
        <v>348</v>
      </c>
      <c r="K5" s="287" t="s">
        <v>348</v>
      </c>
      <c r="L5" s="287" t="s">
        <v>348</v>
      </c>
      <c r="M5" s="287" t="s">
        <v>348</v>
      </c>
      <c r="N5" s="287" t="s">
        <v>348</v>
      </c>
      <c r="O5" s="287" t="s">
        <v>348</v>
      </c>
      <c r="P5" s="287" t="s">
        <v>348</v>
      </c>
      <c r="Q5" s="287" t="s">
        <v>348</v>
      </c>
      <c r="U5" s="286" t="s">
        <v>348</v>
      </c>
      <c r="V5" s="287" t="s">
        <v>348</v>
      </c>
      <c r="W5" s="287" t="s">
        <v>348</v>
      </c>
      <c r="X5" s="287" t="s">
        <v>348</v>
      </c>
      <c r="Y5" s="287" t="s">
        <v>348</v>
      </c>
      <c r="Z5" s="287" t="s">
        <v>348</v>
      </c>
      <c r="AA5" s="287" t="s">
        <v>348</v>
      </c>
      <c r="AB5" s="287" t="s">
        <v>348</v>
      </c>
      <c r="AC5" s="287" t="s">
        <v>348</v>
      </c>
    </row>
    <row r="6" spans="1:29" x14ac:dyDescent="0.2">
      <c r="A6" s="167" t="s">
        <v>357</v>
      </c>
      <c r="B6" s="168" t="s">
        <v>348</v>
      </c>
      <c r="C6" s="168" t="s">
        <v>348</v>
      </c>
      <c r="D6" s="168" t="s">
        <v>348</v>
      </c>
      <c r="E6" s="168" t="s">
        <v>348</v>
      </c>
      <c r="F6" s="168" t="s">
        <v>348</v>
      </c>
      <c r="G6" s="168" t="s">
        <v>348</v>
      </c>
      <c r="H6" s="168" t="s">
        <v>348</v>
      </c>
      <c r="I6" s="168" t="s">
        <v>348</v>
      </c>
      <c r="J6" s="168" t="s">
        <v>348</v>
      </c>
      <c r="K6" s="168" t="s">
        <v>348</v>
      </c>
      <c r="L6" s="168" t="s">
        <v>348</v>
      </c>
      <c r="M6" s="168" t="s">
        <v>348</v>
      </c>
      <c r="N6" s="168" t="s">
        <v>348</v>
      </c>
      <c r="O6" s="168" t="s">
        <v>348</v>
      </c>
      <c r="P6" s="168" t="s">
        <v>348</v>
      </c>
      <c r="Q6" s="168" t="s">
        <v>348</v>
      </c>
      <c r="U6" s="167" t="s">
        <v>357</v>
      </c>
      <c r="V6" s="168" t="s">
        <v>348</v>
      </c>
      <c r="W6" s="168" t="s">
        <v>348</v>
      </c>
      <c r="X6" s="168" t="s">
        <v>348</v>
      </c>
      <c r="Y6" s="168" t="s">
        <v>348</v>
      </c>
      <c r="Z6" s="168" t="s">
        <v>348</v>
      </c>
      <c r="AA6" s="168" t="s">
        <v>348</v>
      </c>
      <c r="AB6" s="168" t="s">
        <v>348</v>
      </c>
      <c r="AC6" s="168" t="s">
        <v>348</v>
      </c>
    </row>
    <row r="7" spans="1:29" x14ac:dyDescent="0.2">
      <c r="A7" s="167" t="s">
        <v>339</v>
      </c>
      <c r="B7" s="168" t="s">
        <v>866</v>
      </c>
      <c r="C7" s="168" t="s">
        <v>867</v>
      </c>
      <c r="D7" s="168" t="s">
        <v>868</v>
      </c>
      <c r="E7" s="168" t="s">
        <v>869</v>
      </c>
      <c r="F7" s="168" t="s">
        <v>870</v>
      </c>
      <c r="G7" s="168" t="s">
        <v>871</v>
      </c>
      <c r="H7" s="168" t="s">
        <v>872</v>
      </c>
      <c r="I7" s="168" t="s">
        <v>867</v>
      </c>
      <c r="J7" s="168" t="s">
        <v>873</v>
      </c>
      <c r="K7" s="168" t="s">
        <v>869</v>
      </c>
      <c r="L7" s="168" t="s">
        <v>870</v>
      </c>
      <c r="M7" s="168" t="s">
        <v>874</v>
      </c>
      <c r="N7" s="168" t="s">
        <v>875</v>
      </c>
      <c r="O7" s="168" t="s">
        <v>876</v>
      </c>
      <c r="P7" s="168" t="s">
        <v>877</v>
      </c>
      <c r="Q7" s="168" t="s">
        <v>878</v>
      </c>
      <c r="U7" s="167" t="s">
        <v>339</v>
      </c>
      <c r="V7" s="168">
        <v>0.23</v>
      </c>
      <c r="W7" s="168">
        <v>0.249</v>
      </c>
      <c r="X7" s="168">
        <v>0.26</v>
      </c>
      <c r="Y7" s="168">
        <v>0.27600000000000002</v>
      </c>
      <c r="Z7" s="168">
        <v>0.23799999999999999</v>
      </c>
      <c r="AA7" s="168">
        <v>0.26</v>
      </c>
      <c r="AB7" s="168">
        <v>0.27</v>
      </c>
      <c r="AC7" s="168">
        <v>0.28699999999999998</v>
      </c>
    </row>
    <row r="8" spans="1:29" x14ac:dyDescent="0.2">
      <c r="A8" s="167" t="s">
        <v>242</v>
      </c>
      <c r="B8" s="168" t="s">
        <v>879</v>
      </c>
      <c r="C8" s="168" t="s">
        <v>880</v>
      </c>
      <c r="D8" s="168" t="s">
        <v>881</v>
      </c>
      <c r="E8" s="168" t="s">
        <v>882</v>
      </c>
      <c r="F8" s="168" t="s">
        <v>883</v>
      </c>
      <c r="G8" s="168" t="s">
        <v>884</v>
      </c>
      <c r="H8" s="168" t="s">
        <v>885</v>
      </c>
      <c r="I8" s="168" t="s">
        <v>886</v>
      </c>
      <c r="J8" s="168" t="s">
        <v>887</v>
      </c>
      <c r="K8" s="168" t="s">
        <v>888</v>
      </c>
      <c r="L8" s="168" t="s">
        <v>889</v>
      </c>
      <c r="M8" s="168" t="s">
        <v>890</v>
      </c>
      <c r="N8" s="168" t="s">
        <v>891</v>
      </c>
      <c r="O8" s="168" t="s">
        <v>892</v>
      </c>
      <c r="P8" s="168" t="s">
        <v>893</v>
      </c>
      <c r="Q8" s="168" t="s">
        <v>894</v>
      </c>
      <c r="U8" s="167" t="s">
        <v>242</v>
      </c>
      <c r="V8" s="178">
        <v>-1369</v>
      </c>
      <c r="W8" s="178">
        <v>-1315</v>
      </c>
      <c r="X8" s="178">
        <v>-1331</v>
      </c>
      <c r="Y8" s="178">
        <v>-1287</v>
      </c>
      <c r="Z8" s="178">
        <v>-1392</v>
      </c>
      <c r="AA8" s="178">
        <v>-1338</v>
      </c>
      <c r="AB8" s="178">
        <v>-1356</v>
      </c>
      <c r="AC8" s="178">
        <v>-1311</v>
      </c>
    </row>
    <row r="9" spans="1:29" x14ac:dyDescent="0.2">
      <c r="A9" s="167" t="s">
        <v>246</v>
      </c>
      <c r="B9" s="168" t="s">
        <v>895</v>
      </c>
      <c r="C9" s="168" t="s">
        <v>896</v>
      </c>
      <c r="D9" s="168" t="s">
        <v>897</v>
      </c>
      <c r="E9" s="168" t="s">
        <v>898</v>
      </c>
      <c r="F9" s="168" t="s">
        <v>348</v>
      </c>
      <c r="G9" s="168" t="s">
        <v>348</v>
      </c>
      <c r="H9" s="168" t="s">
        <v>348</v>
      </c>
      <c r="I9" s="168" t="s">
        <v>348</v>
      </c>
      <c r="J9" s="168" t="s">
        <v>899</v>
      </c>
      <c r="K9" s="168" t="s">
        <v>900</v>
      </c>
      <c r="L9" s="168" t="s">
        <v>901</v>
      </c>
      <c r="M9" s="168" t="s">
        <v>902</v>
      </c>
      <c r="N9" s="168" t="s">
        <v>348</v>
      </c>
      <c r="O9" s="168" t="s">
        <v>348</v>
      </c>
      <c r="P9" s="168" t="s">
        <v>348</v>
      </c>
      <c r="Q9" s="168" t="s">
        <v>348</v>
      </c>
      <c r="U9" s="167" t="s">
        <v>246</v>
      </c>
      <c r="V9" s="178">
        <v>17863</v>
      </c>
      <c r="W9" s="178">
        <v>17114</v>
      </c>
      <c r="X9" s="168"/>
      <c r="Y9" s="168"/>
      <c r="Z9" s="178">
        <v>18056</v>
      </c>
      <c r="AA9" s="178">
        <v>17283</v>
      </c>
      <c r="AB9" s="168"/>
      <c r="AC9" s="168"/>
    </row>
    <row r="10" spans="1:29" x14ac:dyDescent="0.2">
      <c r="A10" s="167" t="s">
        <v>250</v>
      </c>
      <c r="B10" s="168" t="s">
        <v>903</v>
      </c>
      <c r="C10" s="168" t="s">
        <v>904</v>
      </c>
      <c r="D10" s="168" t="s">
        <v>905</v>
      </c>
      <c r="E10" s="168" t="s">
        <v>906</v>
      </c>
      <c r="F10" s="168" t="s">
        <v>907</v>
      </c>
      <c r="G10" s="168" t="s">
        <v>908</v>
      </c>
      <c r="H10" s="168" t="s">
        <v>909</v>
      </c>
      <c r="I10" s="168" t="s">
        <v>910</v>
      </c>
      <c r="J10" s="168" t="s">
        <v>911</v>
      </c>
      <c r="K10" s="168" t="s">
        <v>912</v>
      </c>
      <c r="L10" s="168" t="s">
        <v>913</v>
      </c>
      <c r="M10" s="168" t="s">
        <v>914</v>
      </c>
      <c r="N10" s="168" t="s">
        <v>915</v>
      </c>
      <c r="O10" s="168" t="s">
        <v>916</v>
      </c>
      <c r="P10" s="168" t="s">
        <v>917</v>
      </c>
      <c r="Q10" s="168" t="s">
        <v>918</v>
      </c>
      <c r="U10" s="167" t="s">
        <v>250</v>
      </c>
      <c r="V10" s="178">
        <v>18324</v>
      </c>
      <c r="W10" s="178">
        <v>17653</v>
      </c>
      <c r="X10" s="168">
        <v>566.4</v>
      </c>
      <c r="Y10" s="168">
        <v>628.20000000000005</v>
      </c>
      <c r="Z10" s="178">
        <v>18523</v>
      </c>
      <c r="AA10" s="178">
        <v>17833</v>
      </c>
      <c r="AB10" s="168">
        <v>574.79999999999995</v>
      </c>
      <c r="AC10" s="168">
        <v>642.4</v>
      </c>
    </row>
    <row r="11" spans="1:29" x14ac:dyDescent="0.2">
      <c r="A11" s="167" t="s">
        <v>304</v>
      </c>
      <c r="B11" s="168" t="s">
        <v>919</v>
      </c>
      <c r="C11" s="168" t="s">
        <v>920</v>
      </c>
      <c r="D11" s="168" t="s">
        <v>921</v>
      </c>
      <c r="E11" s="168" t="s">
        <v>922</v>
      </c>
      <c r="F11" s="168" t="s">
        <v>923</v>
      </c>
      <c r="G11" s="168" t="s">
        <v>924</v>
      </c>
      <c r="H11" s="168" t="s">
        <v>925</v>
      </c>
      <c r="I11" s="168" t="s">
        <v>926</v>
      </c>
      <c r="J11" s="168" t="s">
        <v>927</v>
      </c>
      <c r="K11" s="168" t="s">
        <v>928</v>
      </c>
      <c r="L11" s="168" t="s">
        <v>929</v>
      </c>
      <c r="M11" s="168" t="s">
        <v>930</v>
      </c>
      <c r="N11" s="168" t="s">
        <v>931</v>
      </c>
      <c r="O11" s="168" t="s">
        <v>932</v>
      </c>
      <c r="P11" s="168" t="s">
        <v>933</v>
      </c>
      <c r="Q11" s="168" t="s">
        <v>934</v>
      </c>
      <c r="U11" s="167" t="s">
        <v>304</v>
      </c>
      <c r="V11" s="178">
        <v>4663</v>
      </c>
      <c r="W11" s="178">
        <v>2143</v>
      </c>
      <c r="X11" s="178">
        <v>4172</v>
      </c>
      <c r="Y11" s="178">
        <v>2047</v>
      </c>
      <c r="Z11" s="178">
        <v>4869</v>
      </c>
      <c r="AA11" s="178">
        <v>2210</v>
      </c>
      <c r="AB11" s="178">
        <v>4389</v>
      </c>
      <c r="AC11" s="178">
        <v>2118</v>
      </c>
    </row>
    <row r="12" spans="1:29" x14ac:dyDescent="0.2">
      <c r="A12" s="167" t="s">
        <v>307</v>
      </c>
      <c r="B12" s="168" t="s">
        <v>935</v>
      </c>
      <c r="C12" s="168" t="s">
        <v>936</v>
      </c>
      <c r="D12" s="168" t="s">
        <v>348</v>
      </c>
      <c r="E12" s="168" t="s">
        <v>348</v>
      </c>
      <c r="F12" s="168" t="s">
        <v>937</v>
      </c>
      <c r="G12" s="168" t="s">
        <v>938</v>
      </c>
      <c r="H12" s="168" t="s">
        <v>348</v>
      </c>
      <c r="I12" s="168" t="s">
        <v>348</v>
      </c>
      <c r="J12" s="168" t="s">
        <v>939</v>
      </c>
      <c r="K12" s="168" t="s">
        <v>940</v>
      </c>
      <c r="L12" s="168" t="s">
        <v>348</v>
      </c>
      <c r="M12" s="168" t="s">
        <v>348</v>
      </c>
      <c r="N12" s="168" t="s">
        <v>941</v>
      </c>
      <c r="O12" s="168" t="s">
        <v>942</v>
      </c>
      <c r="P12" s="168" t="s">
        <v>348</v>
      </c>
      <c r="Q12" s="168" t="s">
        <v>348</v>
      </c>
      <c r="U12" s="167" t="s">
        <v>307</v>
      </c>
      <c r="V12" s="178">
        <v>2675</v>
      </c>
      <c r="W12" s="168"/>
      <c r="X12" s="178">
        <v>2258</v>
      </c>
      <c r="Y12" s="168"/>
      <c r="Z12" s="178">
        <v>2829</v>
      </c>
      <c r="AA12" s="168"/>
      <c r="AB12" s="178">
        <v>2421</v>
      </c>
      <c r="AC12" s="168"/>
    </row>
    <row r="13" spans="1:29" x14ac:dyDescent="0.2">
      <c r="A13" s="167" t="s">
        <v>310</v>
      </c>
      <c r="B13" s="168" t="s">
        <v>943</v>
      </c>
      <c r="C13" s="168" t="s">
        <v>944</v>
      </c>
      <c r="D13" s="168" t="s">
        <v>945</v>
      </c>
      <c r="E13" s="168" t="s">
        <v>946</v>
      </c>
      <c r="F13" s="168" t="s">
        <v>947</v>
      </c>
      <c r="G13" s="168" t="s">
        <v>932</v>
      </c>
      <c r="H13" s="168" t="s">
        <v>948</v>
      </c>
      <c r="I13" s="168" t="s">
        <v>949</v>
      </c>
      <c r="J13" s="168" t="s">
        <v>950</v>
      </c>
      <c r="K13" s="168" t="s">
        <v>951</v>
      </c>
      <c r="L13" s="168" t="s">
        <v>952</v>
      </c>
      <c r="M13" s="168" t="s">
        <v>953</v>
      </c>
      <c r="N13" s="168" t="s">
        <v>954</v>
      </c>
      <c r="O13" s="168" t="s">
        <v>955</v>
      </c>
      <c r="P13" s="168" t="s">
        <v>956</v>
      </c>
      <c r="Q13" s="168" t="s">
        <v>957</v>
      </c>
      <c r="U13" s="167" t="s">
        <v>310</v>
      </c>
      <c r="V13" s="178">
        <v>2587</v>
      </c>
      <c r="W13" s="168">
        <v>234.9</v>
      </c>
      <c r="X13" s="178">
        <v>2209</v>
      </c>
      <c r="Y13" s="168">
        <v>223</v>
      </c>
      <c r="Z13" s="178">
        <v>2569</v>
      </c>
      <c r="AA13" s="168">
        <v>61.1</v>
      </c>
      <c r="AB13" s="178">
        <v>2185</v>
      </c>
      <c r="AC13" s="168">
        <v>39.33</v>
      </c>
    </row>
    <row r="14" spans="1:29" x14ac:dyDescent="0.2">
      <c r="A14" s="167" t="s">
        <v>299</v>
      </c>
      <c r="B14" s="168" t="s">
        <v>958</v>
      </c>
      <c r="C14" s="168" t="s">
        <v>959</v>
      </c>
      <c r="D14" s="168" t="s">
        <v>960</v>
      </c>
      <c r="E14" s="168" t="s">
        <v>961</v>
      </c>
      <c r="F14" s="168" t="s">
        <v>962</v>
      </c>
      <c r="G14" s="168" t="s">
        <v>963</v>
      </c>
      <c r="H14" s="168" t="s">
        <v>964</v>
      </c>
      <c r="I14" s="168" t="s">
        <v>965</v>
      </c>
      <c r="J14" s="168" t="s">
        <v>966</v>
      </c>
      <c r="K14" s="168" t="s">
        <v>967</v>
      </c>
      <c r="L14" s="168" t="s">
        <v>968</v>
      </c>
      <c r="M14" s="168" t="s">
        <v>969</v>
      </c>
      <c r="N14" s="168" t="s">
        <v>970</v>
      </c>
      <c r="O14" s="168" t="s">
        <v>971</v>
      </c>
      <c r="P14" s="168" t="s">
        <v>972</v>
      </c>
      <c r="Q14" s="168" t="s">
        <v>973</v>
      </c>
      <c r="U14" s="167" t="s">
        <v>299</v>
      </c>
      <c r="V14" s="178">
        <v>2068</v>
      </c>
      <c r="W14" s="178">
        <v>1983</v>
      </c>
      <c r="X14" s="178">
        <v>2056</v>
      </c>
      <c r="Y14" s="178">
        <v>1984</v>
      </c>
      <c r="Z14" s="178">
        <v>2245</v>
      </c>
      <c r="AA14" s="178">
        <v>2177</v>
      </c>
      <c r="AB14" s="178">
        <v>2248</v>
      </c>
      <c r="AC14" s="178">
        <v>2189</v>
      </c>
    </row>
    <row r="15" spans="1:29" x14ac:dyDescent="0.2">
      <c r="A15" s="167" t="s">
        <v>311</v>
      </c>
      <c r="B15" s="168" t="s">
        <v>974</v>
      </c>
      <c r="C15" s="168" t="s">
        <v>975</v>
      </c>
      <c r="D15" s="168" t="s">
        <v>976</v>
      </c>
      <c r="E15" s="168" t="s">
        <v>977</v>
      </c>
      <c r="F15" s="168" t="s">
        <v>978</v>
      </c>
      <c r="G15" s="168" t="s">
        <v>979</v>
      </c>
      <c r="H15" s="168" t="s">
        <v>980</v>
      </c>
      <c r="I15" s="168" t="s">
        <v>981</v>
      </c>
      <c r="J15" s="168" t="s">
        <v>982</v>
      </c>
      <c r="K15" s="168" t="s">
        <v>983</v>
      </c>
      <c r="L15" s="168" t="s">
        <v>984</v>
      </c>
      <c r="M15" s="168" t="s">
        <v>985</v>
      </c>
      <c r="N15" s="168" t="s">
        <v>986</v>
      </c>
      <c r="O15" s="168" t="s">
        <v>987</v>
      </c>
      <c r="P15" s="168" t="s">
        <v>803</v>
      </c>
      <c r="Q15" s="168" t="s">
        <v>988</v>
      </c>
      <c r="U15" s="167" t="s">
        <v>311</v>
      </c>
      <c r="V15" s="178">
        <v>-1433</v>
      </c>
      <c r="W15" s="178">
        <v>-1457</v>
      </c>
      <c r="X15" s="178">
        <v>-1362</v>
      </c>
      <c r="Y15" s="178">
        <v>-1385</v>
      </c>
      <c r="Z15" s="178">
        <v>-1365</v>
      </c>
      <c r="AA15" s="178">
        <v>-1382</v>
      </c>
      <c r="AB15" s="178">
        <v>-1288</v>
      </c>
      <c r="AC15" s="178">
        <v>-1305</v>
      </c>
    </row>
    <row r="16" spans="1:29" x14ac:dyDescent="0.2">
      <c r="A16" s="167" t="s">
        <v>312</v>
      </c>
      <c r="B16" s="168" t="s">
        <v>989</v>
      </c>
      <c r="C16" s="168" t="s">
        <v>990</v>
      </c>
      <c r="D16" s="168" t="s">
        <v>991</v>
      </c>
      <c r="E16" s="168" t="s">
        <v>992</v>
      </c>
      <c r="F16" s="168" t="s">
        <v>993</v>
      </c>
      <c r="G16" s="168" t="s">
        <v>994</v>
      </c>
      <c r="H16" s="168" t="s">
        <v>995</v>
      </c>
      <c r="I16" s="168" t="s">
        <v>996</v>
      </c>
      <c r="J16" s="168" t="s">
        <v>997</v>
      </c>
      <c r="K16" s="168" t="s">
        <v>998</v>
      </c>
      <c r="L16" s="168" t="s">
        <v>999</v>
      </c>
      <c r="M16" s="168" t="s">
        <v>1000</v>
      </c>
      <c r="N16" s="168" t="s">
        <v>1001</v>
      </c>
      <c r="O16" s="168" t="s">
        <v>1002</v>
      </c>
      <c r="P16" s="168" t="s">
        <v>1003</v>
      </c>
      <c r="Q16" s="168" t="s">
        <v>1004</v>
      </c>
      <c r="U16" s="167" t="s">
        <v>312</v>
      </c>
      <c r="V16" s="168">
        <v>735.6</v>
      </c>
      <c r="W16" s="168">
        <v>402.5</v>
      </c>
      <c r="X16" s="168">
        <v>434.4</v>
      </c>
      <c r="Y16" s="168">
        <v>162</v>
      </c>
      <c r="Z16" s="168">
        <v>616.79999999999995</v>
      </c>
      <c r="AA16" s="168">
        <v>246.7</v>
      </c>
      <c r="AB16" s="168">
        <v>302.10000000000002</v>
      </c>
      <c r="AC16" s="168">
        <v>-5.0330000000000004</v>
      </c>
    </row>
    <row r="17" spans="1:29" x14ac:dyDescent="0.2">
      <c r="A17" s="167" t="s">
        <v>313</v>
      </c>
      <c r="B17" s="168" t="s">
        <v>1005</v>
      </c>
      <c r="C17" s="168" t="s">
        <v>1006</v>
      </c>
      <c r="D17" s="168" t="s">
        <v>1007</v>
      </c>
      <c r="E17" s="168" t="s">
        <v>1008</v>
      </c>
      <c r="F17" s="168" t="s">
        <v>1009</v>
      </c>
      <c r="G17" s="168" t="s">
        <v>1010</v>
      </c>
      <c r="H17" s="168" t="s">
        <v>1011</v>
      </c>
      <c r="I17" s="168" t="s">
        <v>1012</v>
      </c>
      <c r="J17" s="168" t="s">
        <v>1013</v>
      </c>
      <c r="K17" s="168" t="s">
        <v>1014</v>
      </c>
      <c r="L17" s="168" t="s">
        <v>1015</v>
      </c>
      <c r="M17" s="168" t="s">
        <v>1016</v>
      </c>
      <c r="N17" s="168" t="s">
        <v>1017</v>
      </c>
      <c r="O17" s="168" t="s">
        <v>1018</v>
      </c>
      <c r="P17" s="168" t="s">
        <v>1019</v>
      </c>
      <c r="Q17" s="168" t="s">
        <v>1020</v>
      </c>
      <c r="U17" s="167" t="s">
        <v>313</v>
      </c>
      <c r="V17" s="178">
        <v>1890</v>
      </c>
      <c r="W17" s="178">
        <v>1340</v>
      </c>
      <c r="X17" s="178">
        <v>1743</v>
      </c>
      <c r="Y17" s="178">
        <v>1281</v>
      </c>
      <c r="Z17" s="178">
        <v>2155</v>
      </c>
      <c r="AA17" s="178">
        <v>1604</v>
      </c>
      <c r="AB17" s="178">
        <v>2028</v>
      </c>
      <c r="AC17" s="178">
        <v>1558</v>
      </c>
    </row>
    <row r="18" spans="1:29" x14ac:dyDescent="0.2">
      <c r="A18" s="167" t="s">
        <v>314</v>
      </c>
      <c r="B18" s="168" t="s">
        <v>1021</v>
      </c>
      <c r="C18" s="168" t="s">
        <v>1022</v>
      </c>
      <c r="D18" s="168" t="s">
        <v>1023</v>
      </c>
      <c r="E18" s="168" t="s">
        <v>1024</v>
      </c>
      <c r="F18" s="168" t="s">
        <v>1025</v>
      </c>
      <c r="G18" s="168" t="s">
        <v>1026</v>
      </c>
      <c r="H18" s="168" t="s">
        <v>1027</v>
      </c>
      <c r="I18" s="168" t="s">
        <v>1028</v>
      </c>
      <c r="J18" s="168" t="s">
        <v>348</v>
      </c>
      <c r="K18" s="168" t="s">
        <v>348</v>
      </c>
      <c r="L18" s="168" t="s">
        <v>348</v>
      </c>
      <c r="M18" s="168" t="s">
        <v>348</v>
      </c>
      <c r="N18" s="168" t="s">
        <v>348</v>
      </c>
      <c r="O18" s="168" t="s">
        <v>348</v>
      </c>
      <c r="P18" s="168" t="s">
        <v>348</v>
      </c>
      <c r="Q18" s="168" t="s">
        <v>348</v>
      </c>
      <c r="U18" s="167" t="s">
        <v>314</v>
      </c>
      <c r="V18" s="178">
        <v>3366</v>
      </c>
      <c r="W18" s="178">
        <v>3772</v>
      </c>
      <c r="X18" s="178">
        <v>3647</v>
      </c>
      <c r="Y18" s="178">
        <v>3982</v>
      </c>
      <c r="Z18" s="168"/>
      <c r="AA18" s="168"/>
      <c r="AB18" s="168"/>
      <c r="AC18" s="168"/>
    </row>
    <row r="19" spans="1:29" x14ac:dyDescent="0.2">
      <c r="A19" s="167" t="s">
        <v>323</v>
      </c>
      <c r="B19" s="168" t="s">
        <v>1029</v>
      </c>
      <c r="C19" s="168" t="s">
        <v>1030</v>
      </c>
      <c r="D19" s="168" t="s">
        <v>1031</v>
      </c>
      <c r="E19" s="168" t="s">
        <v>1032</v>
      </c>
      <c r="F19" s="168" t="s">
        <v>1033</v>
      </c>
      <c r="G19" s="168" t="s">
        <v>1034</v>
      </c>
      <c r="H19" s="168" t="s">
        <v>1035</v>
      </c>
      <c r="I19" s="168" t="s">
        <v>1036</v>
      </c>
      <c r="J19" s="168" t="s">
        <v>1037</v>
      </c>
      <c r="K19" s="168" t="s">
        <v>1038</v>
      </c>
      <c r="L19" s="168" t="s">
        <v>1039</v>
      </c>
      <c r="M19" s="168" t="s">
        <v>1040</v>
      </c>
      <c r="N19" s="168" t="s">
        <v>1041</v>
      </c>
      <c r="O19" s="168" t="s">
        <v>1042</v>
      </c>
      <c r="P19" s="168" t="s">
        <v>1043</v>
      </c>
      <c r="Q19" s="168" t="s">
        <v>1044</v>
      </c>
      <c r="U19" s="167" t="s">
        <v>323</v>
      </c>
      <c r="V19" s="178">
        <v>12388</v>
      </c>
      <c r="W19" s="178">
        <v>12258</v>
      </c>
      <c r="X19" s="178">
        <v>12925</v>
      </c>
      <c r="Y19" s="178">
        <v>12796</v>
      </c>
      <c r="Z19" s="178">
        <v>12238</v>
      </c>
      <c r="AA19" s="178">
        <v>12081</v>
      </c>
      <c r="AB19" s="178">
        <v>12769</v>
      </c>
      <c r="AC19" s="178">
        <v>12614</v>
      </c>
    </row>
    <row r="20" spans="1:29" x14ac:dyDescent="0.2">
      <c r="A20" s="167" t="s">
        <v>324</v>
      </c>
      <c r="B20" s="168" t="s">
        <v>1045</v>
      </c>
      <c r="C20" s="168" t="s">
        <v>1046</v>
      </c>
      <c r="D20" s="168" t="s">
        <v>1047</v>
      </c>
      <c r="E20" s="168" t="s">
        <v>1048</v>
      </c>
      <c r="F20" s="168" t="s">
        <v>1049</v>
      </c>
      <c r="G20" s="168" t="s">
        <v>1050</v>
      </c>
      <c r="H20" s="168" t="s">
        <v>1051</v>
      </c>
      <c r="I20" s="168" t="s">
        <v>1052</v>
      </c>
      <c r="J20" s="168" t="s">
        <v>1053</v>
      </c>
      <c r="K20" s="168" t="s">
        <v>1054</v>
      </c>
      <c r="L20" s="168" t="s">
        <v>1055</v>
      </c>
      <c r="M20" s="168" t="s">
        <v>1056</v>
      </c>
      <c r="N20" s="168" t="s">
        <v>1057</v>
      </c>
      <c r="O20" s="168" t="s">
        <v>1058</v>
      </c>
      <c r="P20" s="168" t="s">
        <v>1059</v>
      </c>
      <c r="Q20" s="168" t="s">
        <v>1060</v>
      </c>
      <c r="U20" s="167" t="s">
        <v>324</v>
      </c>
      <c r="V20" s="168">
        <v>-593.79999999999995</v>
      </c>
      <c r="W20" s="168">
        <v>-600.70000000000005</v>
      </c>
      <c r="X20" s="168">
        <v>-440.2</v>
      </c>
      <c r="Y20" s="168">
        <v>-451.5</v>
      </c>
      <c r="Z20" s="168">
        <v>-534.1</v>
      </c>
      <c r="AA20" s="168">
        <v>-533.70000000000005</v>
      </c>
      <c r="AB20" s="168">
        <v>-373.6</v>
      </c>
      <c r="AC20" s="168">
        <v>-379.2</v>
      </c>
    </row>
    <row r="21" spans="1:29" x14ac:dyDescent="0.2">
      <c r="A21" s="167" t="s">
        <v>325</v>
      </c>
      <c r="B21" s="168" t="s">
        <v>1061</v>
      </c>
      <c r="C21" s="168" t="s">
        <v>1062</v>
      </c>
      <c r="D21" s="168" t="s">
        <v>1063</v>
      </c>
      <c r="E21" s="168" t="s">
        <v>1064</v>
      </c>
      <c r="F21" s="168" t="s">
        <v>1065</v>
      </c>
      <c r="G21" s="168" t="s">
        <v>1066</v>
      </c>
      <c r="H21" s="168" t="s">
        <v>1067</v>
      </c>
      <c r="I21" s="168" t="s">
        <v>1068</v>
      </c>
      <c r="J21" s="168" t="s">
        <v>1069</v>
      </c>
      <c r="K21" s="168" t="s">
        <v>1070</v>
      </c>
      <c r="L21" s="168" t="s">
        <v>1071</v>
      </c>
      <c r="M21" s="168" t="s">
        <v>1072</v>
      </c>
      <c r="N21" s="168" t="s">
        <v>1073</v>
      </c>
      <c r="O21" s="168" t="s">
        <v>1074</v>
      </c>
      <c r="P21" s="168" t="s">
        <v>1075</v>
      </c>
      <c r="Q21" s="168" t="s">
        <v>1076</v>
      </c>
      <c r="U21" s="167" t="s">
        <v>325</v>
      </c>
      <c r="V21" s="178">
        <v>-4019</v>
      </c>
      <c r="W21" s="178">
        <v>-3866</v>
      </c>
      <c r="X21" s="178">
        <v>-5065</v>
      </c>
      <c r="Y21" s="178">
        <v>-4898</v>
      </c>
      <c r="Z21" s="178">
        <v>-3715</v>
      </c>
      <c r="AA21" s="178">
        <v>-3513</v>
      </c>
      <c r="AB21" s="178">
        <v>-4748</v>
      </c>
      <c r="AC21" s="178">
        <v>-4536</v>
      </c>
    </row>
    <row r="22" spans="1:29" x14ac:dyDescent="0.2">
      <c r="A22" s="167" t="s">
        <v>322</v>
      </c>
      <c r="B22" s="168" t="s">
        <v>1077</v>
      </c>
      <c r="C22" s="168" t="s">
        <v>1078</v>
      </c>
      <c r="D22" s="168" t="s">
        <v>1079</v>
      </c>
      <c r="E22" s="168" t="s">
        <v>1080</v>
      </c>
      <c r="F22" s="168" t="s">
        <v>1081</v>
      </c>
      <c r="G22" s="168" t="s">
        <v>1082</v>
      </c>
      <c r="H22" s="168" t="s">
        <v>1083</v>
      </c>
      <c r="I22" s="168" t="s">
        <v>1084</v>
      </c>
      <c r="J22" s="168" t="s">
        <v>1085</v>
      </c>
      <c r="K22" s="168" t="s">
        <v>1086</v>
      </c>
      <c r="L22" s="168" t="s">
        <v>1087</v>
      </c>
      <c r="M22" s="168" t="s">
        <v>1088</v>
      </c>
      <c r="N22" s="168" t="s">
        <v>1089</v>
      </c>
      <c r="O22" s="168" t="s">
        <v>1090</v>
      </c>
      <c r="P22" s="168" t="s">
        <v>1091</v>
      </c>
      <c r="Q22" s="168" t="s">
        <v>1092</v>
      </c>
      <c r="U22" s="167" t="s">
        <v>322</v>
      </c>
      <c r="V22" s="178">
        <v>-1088</v>
      </c>
      <c r="W22" s="178">
        <v>-1101</v>
      </c>
      <c r="X22" s="178">
        <v>-1052</v>
      </c>
      <c r="Y22" s="178">
        <v>-1065</v>
      </c>
      <c r="Z22" s="178">
        <v>-1032</v>
      </c>
      <c r="AA22" s="178">
        <v>-1039</v>
      </c>
      <c r="AB22" s="168">
        <v>-991.2</v>
      </c>
      <c r="AC22" s="168">
        <v>-998.9</v>
      </c>
    </row>
    <row r="23" spans="1:29" x14ac:dyDescent="0.2">
      <c r="A23" s="167" t="s">
        <v>335</v>
      </c>
      <c r="B23" s="168" t="s">
        <v>1093</v>
      </c>
      <c r="C23" s="168" t="s">
        <v>1094</v>
      </c>
      <c r="D23" s="168" t="s">
        <v>1095</v>
      </c>
      <c r="E23" s="168" t="s">
        <v>1096</v>
      </c>
      <c r="F23" s="168" t="s">
        <v>1097</v>
      </c>
      <c r="G23" s="168" t="s">
        <v>1098</v>
      </c>
      <c r="H23" s="168" t="s">
        <v>1099</v>
      </c>
      <c r="I23" s="168" t="s">
        <v>1100</v>
      </c>
      <c r="J23" s="168" t="s">
        <v>1101</v>
      </c>
      <c r="K23" s="168" t="s">
        <v>1102</v>
      </c>
      <c r="L23" s="168" t="s">
        <v>935</v>
      </c>
      <c r="M23" s="168" t="s">
        <v>1103</v>
      </c>
      <c r="N23" s="168" t="s">
        <v>1104</v>
      </c>
      <c r="O23" s="168" t="s">
        <v>1105</v>
      </c>
      <c r="P23" s="168" t="s">
        <v>1106</v>
      </c>
      <c r="Q23" s="168" t="s">
        <v>1107</v>
      </c>
      <c r="U23" s="167" t="s">
        <v>335</v>
      </c>
      <c r="V23" s="178">
        <v>2487</v>
      </c>
      <c r="W23" s="178">
        <v>2678</v>
      </c>
      <c r="X23" s="178">
        <v>2654</v>
      </c>
      <c r="Y23" s="178">
        <v>2811</v>
      </c>
      <c r="Z23" s="178">
        <v>2473</v>
      </c>
      <c r="AA23" s="178">
        <v>2675</v>
      </c>
      <c r="AB23" s="178">
        <v>2641</v>
      </c>
      <c r="AC23" s="178">
        <v>2809</v>
      </c>
    </row>
    <row r="24" spans="1:29" x14ac:dyDescent="0.2">
      <c r="A24" s="167" t="s">
        <v>328</v>
      </c>
      <c r="B24" s="168" t="s">
        <v>1108</v>
      </c>
      <c r="C24" s="168" t="s">
        <v>1109</v>
      </c>
      <c r="D24" s="168" t="s">
        <v>1110</v>
      </c>
      <c r="E24" s="168" t="s">
        <v>1111</v>
      </c>
      <c r="F24" s="168" t="s">
        <v>1112</v>
      </c>
      <c r="G24" s="168" t="s">
        <v>1113</v>
      </c>
      <c r="H24" s="168" t="s">
        <v>1019</v>
      </c>
      <c r="I24" s="168" t="s">
        <v>1114</v>
      </c>
      <c r="J24" s="168" t="s">
        <v>1115</v>
      </c>
      <c r="K24" s="168" t="s">
        <v>1116</v>
      </c>
      <c r="L24" s="168" t="s">
        <v>1117</v>
      </c>
      <c r="M24" s="168" t="s">
        <v>1118</v>
      </c>
      <c r="N24" s="168" t="s">
        <v>1119</v>
      </c>
      <c r="O24" s="168" t="s">
        <v>1120</v>
      </c>
      <c r="P24" s="168" t="s">
        <v>1121</v>
      </c>
      <c r="Q24" s="168" t="s">
        <v>1122</v>
      </c>
      <c r="U24" s="167" t="s">
        <v>328</v>
      </c>
      <c r="V24" s="178">
        <v>1787</v>
      </c>
      <c r="W24" s="178">
        <v>1573</v>
      </c>
      <c r="X24" s="178">
        <v>1738</v>
      </c>
      <c r="Y24" s="178">
        <v>1558</v>
      </c>
      <c r="Z24" s="178">
        <v>1803</v>
      </c>
      <c r="AA24" s="178">
        <v>1577</v>
      </c>
      <c r="AB24" s="178">
        <v>1755</v>
      </c>
      <c r="AC24" s="178">
        <v>1562</v>
      </c>
    </row>
    <row r="25" spans="1:29" x14ac:dyDescent="0.2">
      <c r="A25" s="167" t="s">
        <v>329</v>
      </c>
      <c r="B25" s="168" t="s">
        <v>1123</v>
      </c>
      <c r="C25" s="168" t="s">
        <v>1124</v>
      </c>
      <c r="D25" s="168" t="s">
        <v>1125</v>
      </c>
      <c r="E25" s="168" t="s">
        <v>1126</v>
      </c>
      <c r="F25" s="168" t="s">
        <v>1127</v>
      </c>
      <c r="G25" s="168" t="s">
        <v>1128</v>
      </c>
      <c r="H25" s="168" t="s">
        <v>1129</v>
      </c>
      <c r="I25" s="168" t="s">
        <v>1130</v>
      </c>
      <c r="J25" s="168" t="s">
        <v>1131</v>
      </c>
      <c r="K25" s="168" t="s">
        <v>1132</v>
      </c>
      <c r="L25" s="168" t="s">
        <v>1133</v>
      </c>
      <c r="M25" s="168" t="s">
        <v>1134</v>
      </c>
      <c r="N25" s="168" t="s">
        <v>1135</v>
      </c>
      <c r="O25" s="168" t="s">
        <v>1136</v>
      </c>
      <c r="P25" s="168" t="s">
        <v>1137</v>
      </c>
      <c r="Q25" s="168" t="s">
        <v>1138</v>
      </c>
      <c r="U25" s="167" t="s">
        <v>329</v>
      </c>
      <c r="V25" s="178">
        <v>-11085</v>
      </c>
      <c r="W25" s="178">
        <v>-10270</v>
      </c>
      <c r="X25" s="178">
        <v>-9882</v>
      </c>
      <c r="Y25" s="178">
        <v>-9232</v>
      </c>
      <c r="Z25" s="178">
        <v>-11399</v>
      </c>
      <c r="AA25" s="178">
        <v>-10571</v>
      </c>
      <c r="AB25" s="178">
        <v>-10208</v>
      </c>
      <c r="AC25" s="178">
        <v>-9539</v>
      </c>
    </row>
    <row r="26" spans="1:29" x14ac:dyDescent="0.2">
      <c r="A26" s="167" t="s">
        <v>330</v>
      </c>
      <c r="B26" s="168" t="s">
        <v>1139</v>
      </c>
      <c r="C26" s="168" t="s">
        <v>1140</v>
      </c>
      <c r="D26" s="168" t="s">
        <v>1141</v>
      </c>
      <c r="E26" s="168" t="s">
        <v>1142</v>
      </c>
      <c r="F26" s="168" t="s">
        <v>1143</v>
      </c>
      <c r="G26" s="168" t="s">
        <v>1144</v>
      </c>
      <c r="H26" s="168" t="s">
        <v>1145</v>
      </c>
      <c r="I26" s="168" t="s">
        <v>1146</v>
      </c>
      <c r="J26" s="168" t="s">
        <v>1147</v>
      </c>
      <c r="K26" s="168" t="s">
        <v>1148</v>
      </c>
      <c r="L26" s="168" t="s">
        <v>1149</v>
      </c>
      <c r="M26" s="168" t="s">
        <v>1150</v>
      </c>
      <c r="N26" s="168" t="s">
        <v>1151</v>
      </c>
      <c r="O26" s="168" t="s">
        <v>1152</v>
      </c>
      <c r="P26" s="168" t="s">
        <v>1153</v>
      </c>
      <c r="Q26" s="168" t="s">
        <v>1154</v>
      </c>
      <c r="U26" s="167" t="s">
        <v>330</v>
      </c>
      <c r="V26" s="178">
        <v>-1553</v>
      </c>
      <c r="W26" s="178">
        <v>-1523</v>
      </c>
      <c r="X26" s="178">
        <v>-1538</v>
      </c>
      <c r="Y26" s="178">
        <v>-1513</v>
      </c>
      <c r="Z26" s="178">
        <v>-1507</v>
      </c>
      <c r="AA26" s="178">
        <v>-1469</v>
      </c>
      <c r="AB26" s="178">
        <v>-1488</v>
      </c>
      <c r="AC26" s="178">
        <v>-1456</v>
      </c>
    </row>
    <row r="27" spans="1:29" x14ac:dyDescent="0.2">
      <c r="A27" s="167" t="s">
        <v>319</v>
      </c>
      <c r="B27" s="168" t="s">
        <v>1155</v>
      </c>
      <c r="C27" s="168" t="s">
        <v>1156</v>
      </c>
      <c r="D27" s="168" t="s">
        <v>1157</v>
      </c>
      <c r="E27" s="168" t="s">
        <v>1158</v>
      </c>
      <c r="F27" s="168" t="s">
        <v>1159</v>
      </c>
      <c r="G27" s="168" t="s">
        <v>1160</v>
      </c>
      <c r="H27" s="168" t="s">
        <v>1161</v>
      </c>
      <c r="I27" s="168" t="s">
        <v>1162</v>
      </c>
      <c r="J27" s="168" t="s">
        <v>1163</v>
      </c>
      <c r="K27" s="168" t="s">
        <v>1164</v>
      </c>
      <c r="L27" s="168" t="s">
        <v>1165</v>
      </c>
      <c r="M27" s="168" t="s">
        <v>1166</v>
      </c>
      <c r="N27" s="168" t="s">
        <v>1167</v>
      </c>
      <c r="O27" s="168" t="s">
        <v>1168</v>
      </c>
      <c r="P27" s="168" t="s">
        <v>1169</v>
      </c>
      <c r="Q27" s="168" t="s">
        <v>1170</v>
      </c>
      <c r="U27" s="167" t="s">
        <v>319</v>
      </c>
      <c r="V27" s="168">
        <v>-425.2</v>
      </c>
      <c r="W27" s="168">
        <v>-43.01</v>
      </c>
      <c r="X27" s="168">
        <v>-558.1</v>
      </c>
      <c r="Y27" s="168">
        <v>-228.5</v>
      </c>
      <c r="Z27" s="168">
        <v>-851.1</v>
      </c>
      <c r="AA27" s="168">
        <v>-498.7</v>
      </c>
      <c r="AB27" s="178">
        <v>-1022</v>
      </c>
      <c r="AC27" s="168">
        <v>-711.8</v>
      </c>
    </row>
    <row r="28" spans="1:29" x14ac:dyDescent="0.2">
      <c r="A28" s="167" t="s">
        <v>318</v>
      </c>
      <c r="B28" s="168" t="s">
        <v>1171</v>
      </c>
      <c r="C28" s="168" t="s">
        <v>1172</v>
      </c>
      <c r="D28" s="168" t="s">
        <v>1173</v>
      </c>
      <c r="E28" s="168" t="s">
        <v>1174</v>
      </c>
      <c r="F28" s="168" t="s">
        <v>1175</v>
      </c>
      <c r="G28" s="168" t="s">
        <v>1174</v>
      </c>
      <c r="H28" s="168" t="s">
        <v>1176</v>
      </c>
      <c r="I28" s="168" t="s">
        <v>1177</v>
      </c>
      <c r="J28" s="168" t="s">
        <v>1178</v>
      </c>
      <c r="K28" s="168" t="s">
        <v>1179</v>
      </c>
      <c r="L28" s="168" t="s">
        <v>1180</v>
      </c>
      <c r="M28" s="168" t="s">
        <v>1181</v>
      </c>
      <c r="N28" s="168" t="s">
        <v>1182</v>
      </c>
      <c r="O28" s="168" t="s">
        <v>1183</v>
      </c>
      <c r="P28" s="168" t="s">
        <v>1184</v>
      </c>
      <c r="Q28" s="168" t="s">
        <v>1185</v>
      </c>
      <c r="U28" s="167" t="s">
        <v>318</v>
      </c>
      <c r="V28" s="178">
        <v>-2873</v>
      </c>
      <c r="W28" s="178">
        <v>-2966</v>
      </c>
      <c r="X28" s="178">
        <v>-2783</v>
      </c>
      <c r="Y28" s="178">
        <v>-2866</v>
      </c>
      <c r="Z28" s="178">
        <v>-2711</v>
      </c>
      <c r="AA28" s="178">
        <v>-2790</v>
      </c>
      <c r="AB28" s="178">
        <v>-2606</v>
      </c>
      <c r="AC28" s="178">
        <v>-2678</v>
      </c>
    </row>
    <row r="29" spans="1:29" x14ac:dyDescent="0.2">
      <c r="A29" s="167" t="s">
        <v>320</v>
      </c>
      <c r="B29" s="168" t="s">
        <v>1186</v>
      </c>
      <c r="C29" s="168" t="s">
        <v>1187</v>
      </c>
      <c r="D29" s="168" t="s">
        <v>1188</v>
      </c>
      <c r="E29" s="168" t="s">
        <v>1189</v>
      </c>
      <c r="F29" s="168" t="s">
        <v>1190</v>
      </c>
      <c r="G29" s="168" t="s">
        <v>1191</v>
      </c>
      <c r="H29" s="168" t="s">
        <v>1192</v>
      </c>
      <c r="I29" s="168" t="s">
        <v>1193</v>
      </c>
      <c r="J29" s="168" t="s">
        <v>1194</v>
      </c>
      <c r="K29" s="168" t="s">
        <v>1195</v>
      </c>
      <c r="L29" s="168" t="s">
        <v>1196</v>
      </c>
      <c r="M29" s="168" t="s">
        <v>1193</v>
      </c>
      <c r="N29" s="168" t="s">
        <v>1197</v>
      </c>
      <c r="O29" s="168" t="s">
        <v>1198</v>
      </c>
      <c r="P29" s="168" t="s">
        <v>1199</v>
      </c>
      <c r="Q29" s="168" t="s">
        <v>1200</v>
      </c>
      <c r="U29" s="167" t="s">
        <v>320</v>
      </c>
      <c r="V29" s="178">
        <v>11152</v>
      </c>
      <c r="W29" s="178">
        <v>11409</v>
      </c>
      <c r="X29" s="178">
        <v>11251</v>
      </c>
      <c r="Y29" s="178">
        <v>11466</v>
      </c>
      <c r="Z29" s="178">
        <v>11145</v>
      </c>
      <c r="AA29" s="178">
        <v>11417</v>
      </c>
      <c r="AB29" s="178">
        <v>11244</v>
      </c>
      <c r="AC29" s="178">
        <v>11475</v>
      </c>
    </row>
    <row r="30" spans="1:29" x14ac:dyDescent="0.2">
      <c r="A30" s="167" t="s">
        <v>321</v>
      </c>
      <c r="B30" s="168" t="s">
        <v>1201</v>
      </c>
      <c r="C30" s="168" t="s">
        <v>1202</v>
      </c>
      <c r="D30" s="168" t="s">
        <v>1203</v>
      </c>
      <c r="E30" s="168" t="s">
        <v>1204</v>
      </c>
      <c r="F30" s="168" t="s">
        <v>1205</v>
      </c>
      <c r="G30" s="168" t="s">
        <v>1206</v>
      </c>
      <c r="H30" s="168" t="s">
        <v>1207</v>
      </c>
      <c r="I30" s="168" t="s">
        <v>1208</v>
      </c>
      <c r="J30" s="168" t="s">
        <v>1209</v>
      </c>
      <c r="K30" s="168" t="s">
        <v>1210</v>
      </c>
      <c r="L30" s="168" t="s">
        <v>1211</v>
      </c>
      <c r="M30" s="168" t="s">
        <v>1212</v>
      </c>
      <c r="N30" s="168" t="s">
        <v>1213</v>
      </c>
      <c r="O30" s="168" t="s">
        <v>1214</v>
      </c>
      <c r="P30" s="168" t="s">
        <v>1215</v>
      </c>
      <c r="Q30" s="168" t="s">
        <v>1216</v>
      </c>
      <c r="U30" s="167" t="s">
        <v>321</v>
      </c>
      <c r="V30" s="168">
        <v>866.7</v>
      </c>
      <c r="W30" s="168">
        <v>546.4</v>
      </c>
      <c r="X30" s="168">
        <v>834.2</v>
      </c>
      <c r="Y30" s="168">
        <v>563.20000000000005</v>
      </c>
      <c r="Z30" s="168">
        <v>918.1</v>
      </c>
      <c r="AA30" s="168">
        <v>583.5</v>
      </c>
      <c r="AB30" s="168">
        <v>889.6</v>
      </c>
      <c r="AC30" s="168">
        <v>602.5</v>
      </c>
    </row>
    <row r="31" spans="1:29" x14ac:dyDescent="0.2">
      <c r="A31" s="167" t="s">
        <v>326</v>
      </c>
      <c r="B31" s="168" t="s">
        <v>1217</v>
      </c>
      <c r="C31" s="168" t="s">
        <v>1218</v>
      </c>
      <c r="D31" s="168" t="s">
        <v>1219</v>
      </c>
      <c r="E31" s="168" t="s">
        <v>1220</v>
      </c>
      <c r="F31" s="168" t="s">
        <v>1221</v>
      </c>
      <c r="G31" s="168" t="s">
        <v>1222</v>
      </c>
      <c r="H31" s="168" t="s">
        <v>1223</v>
      </c>
      <c r="I31" s="168" t="s">
        <v>1224</v>
      </c>
      <c r="J31" s="168" t="s">
        <v>1225</v>
      </c>
      <c r="K31" s="168" t="s">
        <v>1226</v>
      </c>
      <c r="L31" s="168" t="s">
        <v>1227</v>
      </c>
      <c r="M31" s="168" t="s">
        <v>1228</v>
      </c>
      <c r="N31" s="168" t="s">
        <v>1229</v>
      </c>
      <c r="O31" s="168" t="s">
        <v>1230</v>
      </c>
      <c r="P31" s="168" t="s">
        <v>1231</v>
      </c>
      <c r="Q31" s="168" t="s">
        <v>1232</v>
      </c>
      <c r="U31" s="167" t="s">
        <v>326</v>
      </c>
      <c r="V31" s="178">
        <v>1322</v>
      </c>
      <c r="W31" s="178">
        <v>1209</v>
      </c>
      <c r="X31" s="178">
        <v>1491</v>
      </c>
      <c r="Y31" s="178">
        <v>1389</v>
      </c>
      <c r="Z31" s="178">
        <v>1256</v>
      </c>
      <c r="AA31" s="178">
        <v>1127</v>
      </c>
      <c r="AB31" s="178">
        <v>1422</v>
      </c>
      <c r="AC31" s="178">
        <v>1305</v>
      </c>
    </row>
    <row r="32" spans="1:29" x14ac:dyDescent="0.2">
      <c r="A32" s="167" t="s">
        <v>327</v>
      </c>
      <c r="B32" s="168" t="s">
        <v>1233</v>
      </c>
      <c r="C32" s="168" t="s">
        <v>1234</v>
      </c>
      <c r="D32" s="168" t="s">
        <v>1235</v>
      </c>
      <c r="E32" s="168" t="s">
        <v>1236</v>
      </c>
      <c r="F32" s="168" t="s">
        <v>1237</v>
      </c>
      <c r="G32" s="168" t="s">
        <v>1238</v>
      </c>
      <c r="H32" s="168" t="s">
        <v>1239</v>
      </c>
      <c r="I32" s="168" t="s">
        <v>1240</v>
      </c>
      <c r="J32" s="168" t="s">
        <v>1241</v>
      </c>
      <c r="K32" s="168" t="s">
        <v>1234</v>
      </c>
      <c r="L32" s="168" t="s">
        <v>1242</v>
      </c>
      <c r="M32" s="168" t="s">
        <v>1243</v>
      </c>
      <c r="N32" s="168" t="s">
        <v>1244</v>
      </c>
      <c r="O32" s="168" t="s">
        <v>946</v>
      </c>
      <c r="P32" s="168" t="s">
        <v>1245</v>
      </c>
      <c r="Q32" s="168" t="s">
        <v>949</v>
      </c>
      <c r="U32" s="167" t="s">
        <v>327</v>
      </c>
      <c r="V32" s="168">
        <v>476.6</v>
      </c>
      <c r="W32" s="168">
        <v>429.9</v>
      </c>
      <c r="X32" s="168">
        <v>566.79999999999995</v>
      </c>
      <c r="Y32" s="168">
        <v>523.9</v>
      </c>
      <c r="Z32" s="168">
        <v>467.4</v>
      </c>
      <c r="AA32" s="168">
        <v>416.5</v>
      </c>
      <c r="AB32" s="168">
        <v>557.9</v>
      </c>
      <c r="AC32" s="168">
        <v>510.7</v>
      </c>
    </row>
    <row r="33" spans="1:29" x14ac:dyDescent="0.2">
      <c r="A33" s="167" t="s">
        <v>317</v>
      </c>
      <c r="B33" s="168" t="s">
        <v>1246</v>
      </c>
      <c r="C33" s="168" t="s">
        <v>1247</v>
      </c>
      <c r="D33" s="168" t="s">
        <v>1248</v>
      </c>
      <c r="E33" s="168" t="s">
        <v>1249</v>
      </c>
      <c r="F33" s="168" t="s">
        <v>1250</v>
      </c>
      <c r="G33" s="168" t="s">
        <v>1251</v>
      </c>
      <c r="H33" s="168" t="s">
        <v>1252</v>
      </c>
      <c r="I33" s="168" t="s">
        <v>1253</v>
      </c>
      <c r="J33" s="168" t="s">
        <v>1254</v>
      </c>
      <c r="K33" s="168" t="s">
        <v>1255</v>
      </c>
      <c r="L33" s="168" t="s">
        <v>1256</v>
      </c>
      <c r="M33" s="168" t="s">
        <v>1257</v>
      </c>
      <c r="N33" s="168" t="s">
        <v>1258</v>
      </c>
      <c r="O33" s="168" t="s">
        <v>1259</v>
      </c>
      <c r="P33" s="168" t="s">
        <v>1260</v>
      </c>
      <c r="Q33" s="168" t="s">
        <v>1261</v>
      </c>
      <c r="U33" s="167" t="s">
        <v>317</v>
      </c>
      <c r="V33" s="178">
        <v>-17128</v>
      </c>
      <c r="W33" s="178">
        <v>-16189</v>
      </c>
      <c r="X33" s="178">
        <v>-16445</v>
      </c>
      <c r="Y33" s="178">
        <v>-15671</v>
      </c>
      <c r="Z33" s="178">
        <v>-17170</v>
      </c>
      <c r="AA33" s="178">
        <v>-16175</v>
      </c>
      <c r="AB33" s="178">
        <v>-16482</v>
      </c>
      <c r="AC33" s="178">
        <v>-15650</v>
      </c>
    </row>
    <row r="34" spans="1:29" x14ac:dyDescent="0.2">
      <c r="A34" s="167" t="s">
        <v>346</v>
      </c>
      <c r="B34" s="168" t="s">
        <v>1262</v>
      </c>
      <c r="C34" s="168" t="s">
        <v>1263</v>
      </c>
      <c r="D34" s="168" t="s">
        <v>1264</v>
      </c>
      <c r="E34" s="168" t="s">
        <v>1265</v>
      </c>
      <c r="F34" s="168" t="s">
        <v>1266</v>
      </c>
      <c r="G34" s="168" t="s">
        <v>1267</v>
      </c>
      <c r="H34" s="168" t="s">
        <v>1268</v>
      </c>
      <c r="I34" s="168" t="s">
        <v>1269</v>
      </c>
      <c r="J34" s="168" t="s">
        <v>1270</v>
      </c>
      <c r="K34" s="168" t="s">
        <v>1271</v>
      </c>
      <c r="L34" s="168" t="s">
        <v>1272</v>
      </c>
      <c r="M34" s="168" t="s">
        <v>1273</v>
      </c>
      <c r="N34" s="168" t="s">
        <v>1274</v>
      </c>
      <c r="O34" s="168" t="s">
        <v>1275</v>
      </c>
      <c r="P34" s="168" t="s">
        <v>1276</v>
      </c>
      <c r="Q34" s="168" t="s">
        <v>568</v>
      </c>
      <c r="U34" s="167" t="s">
        <v>346</v>
      </c>
      <c r="V34" s="178">
        <v>-3489</v>
      </c>
      <c r="W34" s="178">
        <v>-3468</v>
      </c>
      <c r="X34" s="178">
        <v>-3379</v>
      </c>
      <c r="Y34" s="178">
        <v>-3364</v>
      </c>
      <c r="Z34" s="178">
        <v>-3479</v>
      </c>
      <c r="AA34" s="178">
        <v>-3455</v>
      </c>
      <c r="AB34" s="178">
        <v>-3366</v>
      </c>
      <c r="AC34" s="178">
        <v>-3350</v>
      </c>
    </row>
    <row r="35" spans="1:29" x14ac:dyDescent="0.2">
      <c r="A35" s="167" t="s">
        <v>298</v>
      </c>
      <c r="B35" s="168" t="s">
        <v>1277</v>
      </c>
      <c r="C35" s="168" t="s">
        <v>1278</v>
      </c>
      <c r="D35" s="168" t="s">
        <v>1279</v>
      </c>
      <c r="E35" s="168" t="s">
        <v>1280</v>
      </c>
      <c r="F35" s="168" t="s">
        <v>1281</v>
      </c>
      <c r="G35" s="168" t="s">
        <v>1282</v>
      </c>
      <c r="H35" s="168" t="s">
        <v>1283</v>
      </c>
      <c r="I35" s="168" t="s">
        <v>1284</v>
      </c>
      <c r="J35" s="168" t="s">
        <v>1285</v>
      </c>
      <c r="K35" s="168" t="s">
        <v>1286</v>
      </c>
      <c r="L35" s="168" t="s">
        <v>1287</v>
      </c>
      <c r="M35" s="168" t="s">
        <v>1288</v>
      </c>
      <c r="N35" s="168" t="s">
        <v>1289</v>
      </c>
      <c r="O35" s="168" t="s">
        <v>1290</v>
      </c>
      <c r="P35" s="168" t="s">
        <v>1291</v>
      </c>
      <c r="Q35" s="168" t="s">
        <v>1292</v>
      </c>
      <c r="U35" s="167" t="s">
        <v>298</v>
      </c>
      <c r="V35" s="178">
        <v>-5355</v>
      </c>
      <c r="W35" s="178">
        <v>-5530</v>
      </c>
      <c r="X35" s="178">
        <v>-5187</v>
      </c>
      <c r="Y35" s="178">
        <v>-5341</v>
      </c>
      <c r="Z35" s="178">
        <v>-5942</v>
      </c>
      <c r="AA35" s="178">
        <v>-6204</v>
      </c>
      <c r="AB35" s="178">
        <v>-5822</v>
      </c>
      <c r="AC35" s="178">
        <v>-6052</v>
      </c>
    </row>
    <row r="36" spans="1:29" x14ac:dyDescent="0.2">
      <c r="A36" s="167" t="s">
        <v>269</v>
      </c>
      <c r="B36" s="168" t="s">
        <v>1293</v>
      </c>
      <c r="C36" s="168" t="s">
        <v>1294</v>
      </c>
      <c r="D36" s="168" t="s">
        <v>1295</v>
      </c>
      <c r="E36" s="168" t="s">
        <v>1296</v>
      </c>
      <c r="F36" s="168" t="s">
        <v>1297</v>
      </c>
      <c r="G36" s="168" t="s">
        <v>1298</v>
      </c>
      <c r="H36" s="168" t="s">
        <v>1299</v>
      </c>
      <c r="I36" s="168" t="s">
        <v>1300</v>
      </c>
      <c r="J36" s="168" t="s">
        <v>1301</v>
      </c>
      <c r="K36" s="168" t="s">
        <v>1302</v>
      </c>
      <c r="L36" s="168" t="s">
        <v>1303</v>
      </c>
      <c r="M36" s="168" t="s">
        <v>1304</v>
      </c>
      <c r="N36" s="168" t="s">
        <v>1305</v>
      </c>
      <c r="O36" s="168" t="s">
        <v>1306</v>
      </c>
      <c r="P36" s="168" t="s">
        <v>1307</v>
      </c>
      <c r="Q36" s="168" t="s">
        <v>1308</v>
      </c>
      <c r="U36" s="167" t="s">
        <v>269</v>
      </c>
      <c r="V36" s="178">
        <v>-260792</v>
      </c>
      <c r="W36" s="178">
        <v>-273697</v>
      </c>
      <c r="X36" s="178">
        <v>-281728</v>
      </c>
      <c r="Y36" s="178">
        <v>-291950</v>
      </c>
      <c r="Z36" s="178">
        <v>-252578</v>
      </c>
      <c r="AA36" s="178">
        <v>-265269</v>
      </c>
      <c r="AB36" s="178">
        <v>-273065</v>
      </c>
      <c r="AC36" s="178">
        <v>-283238</v>
      </c>
    </row>
    <row r="37" spans="1:29" x14ac:dyDescent="0.2">
      <c r="A37" s="167" t="s">
        <v>273</v>
      </c>
      <c r="B37" s="168" t="s">
        <v>1309</v>
      </c>
      <c r="C37" s="168" t="s">
        <v>1310</v>
      </c>
      <c r="D37" s="168" t="s">
        <v>1311</v>
      </c>
      <c r="E37" s="168" t="s">
        <v>1312</v>
      </c>
      <c r="F37" s="168" t="s">
        <v>1313</v>
      </c>
      <c r="G37" s="168" t="s">
        <v>1314</v>
      </c>
      <c r="H37" s="168" t="s">
        <v>1315</v>
      </c>
      <c r="I37" s="168" t="s">
        <v>1316</v>
      </c>
      <c r="J37" s="168" t="s">
        <v>1317</v>
      </c>
      <c r="K37" s="168" t="s">
        <v>1318</v>
      </c>
      <c r="L37" s="168" t="s">
        <v>1319</v>
      </c>
      <c r="M37" s="168" t="s">
        <v>1320</v>
      </c>
      <c r="N37" s="168" t="s">
        <v>1321</v>
      </c>
      <c r="O37" s="168" t="s">
        <v>1322</v>
      </c>
      <c r="P37" s="168" t="s">
        <v>1323</v>
      </c>
      <c r="Q37" s="168" t="s">
        <v>1324</v>
      </c>
      <c r="U37" s="167" t="s">
        <v>273</v>
      </c>
      <c r="V37" s="178">
        <v>-135053</v>
      </c>
      <c r="W37" s="178">
        <v>-146011</v>
      </c>
      <c r="X37" s="178">
        <v>-131439</v>
      </c>
      <c r="Y37" s="178">
        <v>-140881</v>
      </c>
      <c r="Z37" s="178">
        <v>-140266</v>
      </c>
      <c r="AA37" s="178">
        <v>-152608</v>
      </c>
      <c r="AB37" s="178">
        <v>-137049</v>
      </c>
      <c r="AC37" s="178">
        <v>-147796</v>
      </c>
    </row>
    <row r="38" spans="1:29" x14ac:dyDescent="0.2">
      <c r="A38" s="167" t="s">
        <v>277</v>
      </c>
      <c r="B38" s="168" t="s">
        <v>1325</v>
      </c>
      <c r="C38" s="168" t="s">
        <v>1326</v>
      </c>
      <c r="D38" s="168" t="s">
        <v>1327</v>
      </c>
      <c r="E38" s="168" t="s">
        <v>1328</v>
      </c>
      <c r="F38" s="168" t="s">
        <v>1329</v>
      </c>
      <c r="G38" s="168" t="s">
        <v>1330</v>
      </c>
      <c r="H38" s="168" t="s">
        <v>1331</v>
      </c>
      <c r="I38" s="168" t="s">
        <v>1332</v>
      </c>
      <c r="J38" s="168" t="s">
        <v>1333</v>
      </c>
      <c r="K38" s="168" t="s">
        <v>1334</v>
      </c>
      <c r="L38" s="168" t="s">
        <v>1335</v>
      </c>
      <c r="M38" s="168" t="s">
        <v>1336</v>
      </c>
      <c r="N38" s="168" t="s">
        <v>1337</v>
      </c>
      <c r="O38" s="168" t="s">
        <v>1338</v>
      </c>
      <c r="P38" s="168" t="s">
        <v>1339</v>
      </c>
      <c r="Q38" s="168" t="s">
        <v>1340</v>
      </c>
      <c r="U38" s="167" t="s">
        <v>277</v>
      </c>
      <c r="V38" s="178">
        <v>-171963</v>
      </c>
      <c r="W38" s="178">
        <v>-174654</v>
      </c>
      <c r="X38" s="178">
        <v>-169941</v>
      </c>
      <c r="Y38" s="178">
        <v>-172300</v>
      </c>
      <c r="Z38" s="178">
        <v>-175794</v>
      </c>
      <c r="AA38" s="178">
        <v>-179152</v>
      </c>
      <c r="AB38" s="178">
        <v>-174072</v>
      </c>
      <c r="AC38" s="178">
        <v>-177027</v>
      </c>
    </row>
    <row r="39" spans="1:29" x14ac:dyDescent="0.2">
      <c r="A39" s="167" t="s">
        <v>297</v>
      </c>
      <c r="B39" s="168" t="s">
        <v>1341</v>
      </c>
      <c r="C39" s="168" t="s">
        <v>1342</v>
      </c>
      <c r="D39" s="168" t="s">
        <v>1343</v>
      </c>
      <c r="E39" s="168" t="s">
        <v>1344</v>
      </c>
      <c r="F39" s="168" t="s">
        <v>1345</v>
      </c>
      <c r="G39" s="168" t="s">
        <v>1346</v>
      </c>
      <c r="H39" s="168" t="s">
        <v>1347</v>
      </c>
      <c r="I39" s="168" t="s">
        <v>1348</v>
      </c>
      <c r="J39" s="168" t="s">
        <v>1349</v>
      </c>
      <c r="K39" s="168" t="s">
        <v>1350</v>
      </c>
      <c r="L39" s="168" t="s">
        <v>1351</v>
      </c>
      <c r="M39" s="168" t="s">
        <v>1352</v>
      </c>
      <c r="N39" s="168" t="s">
        <v>1353</v>
      </c>
      <c r="O39" s="168" t="s">
        <v>1354</v>
      </c>
      <c r="P39" s="168" t="s">
        <v>1355</v>
      </c>
      <c r="Q39" s="168" t="s">
        <v>1356</v>
      </c>
      <c r="U39" s="167" t="s">
        <v>297</v>
      </c>
      <c r="V39" s="178">
        <v>-201650</v>
      </c>
      <c r="W39" s="178">
        <v>-204301</v>
      </c>
      <c r="X39" s="178">
        <v>-200029</v>
      </c>
      <c r="Y39" s="178">
        <v>-202340</v>
      </c>
      <c r="Z39" s="178">
        <v>-203693</v>
      </c>
      <c r="AA39" s="178">
        <v>-206780</v>
      </c>
      <c r="AB39" s="178">
        <v>-202226</v>
      </c>
      <c r="AC39" s="178">
        <v>-204937</v>
      </c>
    </row>
    <row r="40" spans="1:29" x14ac:dyDescent="0.2">
      <c r="A40" s="167" t="s">
        <v>281</v>
      </c>
      <c r="B40" s="168" t="s">
        <v>1357</v>
      </c>
      <c r="C40" s="168" t="s">
        <v>1358</v>
      </c>
      <c r="D40" s="168" t="s">
        <v>1359</v>
      </c>
      <c r="E40" s="168" t="s">
        <v>1360</v>
      </c>
      <c r="F40" s="168" t="s">
        <v>1361</v>
      </c>
      <c r="G40" s="168" t="s">
        <v>1362</v>
      </c>
      <c r="H40" s="168" t="s">
        <v>1363</v>
      </c>
      <c r="I40" s="168" t="s">
        <v>1364</v>
      </c>
      <c r="J40" s="168" t="s">
        <v>1365</v>
      </c>
      <c r="K40" s="168" t="s">
        <v>1366</v>
      </c>
      <c r="L40" s="168" t="s">
        <v>1367</v>
      </c>
      <c r="M40" s="168" t="s">
        <v>1368</v>
      </c>
      <c r="N40" s="168" t="s">
        <v>1369</v>
      </c>
      <c r="O40" s="168" t="s">
        <v>1370</v>
      </c>
      <c r="P40" s="168" t="s">
        <v>1371</v>
      </c>
      <c r="Q40" s="168" t="s">
        <v>1372</v>
      </c>
      <c r="U40" s="167" t="s">
        <v>281</v>
      </c>
      <c r="V40" s="178">
        <v>-166598</v>
      </c>
      <c r="W40" s="178">
        <v>-164885</v>
      </c>
      <c r="X40" s="178">
        <v>-183428</v>
      </c>
      <c r="Y40" s="178">
        <v>-181373</v>
      </c>
      <c r="Z40" s="178">
        <v>-164362</v>
      </c>
      <c r="AA40" s="178">
        <v>-162250</v>
      </c>
      <c r="AB40" s="178">
        <v>-181200</v>
      </c>
      <c r="AC40" s="178">
        <v>-178761</v>
      </c>
    </row>
    <row r="41" spans="1:29" x14ac:dyDescent="0.2">
      <c r="A41" s="167" t="s">
        <v>285</v>
      </c>
      <c r="B41" s="168" t="s">
        <v>1373</v>
      </c>
      <c r="C41" s="168" t="s">
        <v>1374</v>
      </c>
      <c r="D41" s="168" t="s">
        <v>1375</v>
      </c>
      <c r="E41" s="168" t="s">
        <v>1376</v>
      </c>
      <c r="F41" s="168" t="s">
        <v>1377</v>
      </c>
      <c r="G41" s="168" t="s">
        <v>1378</v>
      </c>
      <c r="H41" s="168" t="s">
        <v>1379</v>
      </c>
      <c r="I41" s="168" t="s">
        <v>1380</v>
      </c>
      <c r="J41" s="168" t="s">
        <v>1381</v>
      </c>
      <c r="K41" s="168" t="s">
        <v>1382</v>
      </c>
      <c r="L41" s="168" t="s">
        <v>1383</v>
      </c>
      <c r="M41" s="168" t="s">
        <v>1384</v>
      </c>
      <c r="N41" s="168" t="s">
        <v>1385</v>
      </c>
      <c r="O41" s="168" t="s">
        <v>1386</v>
      </c>
      <c r="P41" s="168" t="s">
        <v>1387</v>
      </c>
      <c r="Q41" s="168" t="s">
        <v>1388</v>
      </c>
      <c r="U41" s="167" t="s">
        <v>285</v>
      </c>
      <c r="V41" s="178">
        <v>43169</v>
      </c>
      <c r="W41" s="178">
        <v>29902</v>
      </c>
      <c r="X41" s="178">
        <v>29843</v>
      </c>
      <c r="Y41" s="178">
        <v>19042</v>
      </c>
      <c r="Z41" s="178">
        <v>44647</v>
      </c>
      <c r="AA41" s="178">
        <v>30706</v>
      </c>
      <c r="AB41" s="178">
        <v>31290</v>
      </c>
      <c r="AC41" s="178">
        <v>19778</v>
      </c>
    </row>
    <row r="42" spans="1:29" x14ac:dyDescent="0.2">
      <c r="A42" s="167" t="s">
        <v>288</v>
      </c>
      <c r="B42" s="168" t="s">
        <v>1389</v>
      </c>
      <c r="C42" s="168" t="s">
        <v>1390</v>
      </c>
      <c r="D42" s="168" t="s">
        <v>1391</v>
      </c>
      <c r="E42" s="168" t="s">
        <v>1392</v>
      </c>
      <c r="F42" s="168" t="s">
        <v>1393</v>
      </c>
      <c r="G42" s="168" t="s">
        <v>1394</v>
      </c>
      <c r="H42" s="168" t="s">
        <v>1395</v>
      </c>
      <c r="I42" s="168" t="s">
        <v>1396</v>
      </c>
      <c r="J42" s="168" t="s">
        <v>1397</v>
      </c>
      <c r="K42" s="168" t="s">
        <v>1398</v>
      </c>
      <c r="L42" s="168" t="s">
        <v>1399</v>
      </c>
      <c r="M42" s="168" t="s">
        <v>1400</v>
      </c>
      <c r="N42" s="168" t="s">
        <v>1401</v>
      </c>
      <c r="O42" s="168" t="s">
        <v>1402</v>
      </c>
      <c r="P42" s="168" t="s">
        <v>1403</v>
      </c>
      <c r="Q42" s="168" t="s">
        <v>1404</v>
      </c>
      <c r="U42" s="167" t="s">
        <v>288</v>
      </c>
      <c r="V42" s="178">
        <v>-169521</v>
      </c>
      <c r="W42" s="178">
        <v>-171185</v>
      </c>
      <c r="X42" s="178">
        <v>-179942</v>
      </c>
      <c r="Y42" s="178">
        <v>-180985</v>
      </c>
      <c r="Z42" s="178">
        <v>-173926</v>
      </c>
      <c r="AA42" s="178">
        <v>-176264</v>
      </c>
      <c r="AB42" s="178">
        <v>-184840</v>
      </c>
      <c r="AC42" s="178">
        <v>-186451</v>
      </c>
    </row>
    <row r="43" spans="1:29" x14ac:dyDescent="0.2">
      <c r="A43" s="167" t="s">
        <v>291</v>
      </c>
      <c r="B43" s="168" t="s">
        <v>1405</v>
      </c>
      <c r="C43" s="168" t="s">
        <v>1406</v>
      </c>
      <c r="D43" s="168" t="s">
        <v>1407</v>
      </c>
      <c r="E43" s="168" t="s">
        <v>1408</v>
      </c>
      <c r="F43" s="168" t="s">
        <v>1409</v>
      </c>
      <c r="G43" s="168" t="s">
        <v>1410</v>
      </c>
      <c r="H43" s="168" t="s">
        <v>1411</v>
      </c>
      <c r="I43" s="168" t="s">
        <v>1412</v>
      </c>
      <c r="J43" s="168" t="s">
        <v>1413</v>
      </c>
      <c r="K43" s="168" t="s">
        <v>1414</v>
      </c>
      <c r="L43" s="168" t="s">
        <v>1415</v>
      </c>
      <c r="M43" s="168" t="s">
        <v>1416</v>
      </c>
      <c r="N43" s="168" t="s">
        <v>1417</v>
      </c>
      <c r="O43" s="168" t="s">
        <v>1418</v>
      </c>
      <c r="P43" s="168" t="s">
        <v>1419</v>
      </c>
      <c r="Q43" s="168" t="s">
        <v>1420</v>
      </c>
      <c r="U43" s="167" t="s">
        <v>291</v>
      </c>
      <c r="V43" s="178">
        <v>-157409</v>
      </c>
      <c r="W43" s="178">
        <v>-161402</v>
      </c>
      <c r="X43" s="178">
        <v>-156631</v>
      </c>
      <c r="Y43" s="178">
        <v>-160052</v>
      </c>
      <c r="Z43" s="178">
        <v>-160876</v>
      </c>
      <c r="AA43" s="178">
        <v>-165575</v>
      </c>
      <c r="AB43" s="178">
        <v>-160382</v>
      </c>
      <c r="AC43" s="178">
        <v>-164446</v>
      </c>
    </row>
    <row r="44" spans="1:29" x14ac:dyDescent="0.2">
      <c r="A44" s="167" t="s">
        <v>294</v>
      </c>
      <c r="B44" s="168" t="s">
        <v>1421</v>
      </c>
      <c r="C44" s="168" t="s">
        <v>1422</v>
      </c>
      <c r="D44" s="168" t="s">
        <v>1423</v>
      </c>
      <c r="E44" s="168" t="s">
        <v>1424</v>
      </c>
      <c r="F44" s="168" t="s">
        <v>1425</v>
      </c>
      <c r="G44" s="168" t="s">
        <v>1426</v>
      </c>
      <c r="H44" s="168" t="s">
        <v>1427</v>
      </c>
      <c r="I44" s="168" t="s">
        <v>1428</v>
      </c>
      <c r="J44" s="168" t="s">
        <v>1429</v>
      </c>
      <c r="K44" s="168" t="s">
        <v>1430</v>
      </c>
      <c r="L44" s="168" t="s">
        <v>1431</v>
      </c>
      <c r="M44" s="168" t="s">
        <v>1432</v>
      </c>
      <c r="N44" s="168" t="s">
        <v>1433</v>
      </c>
      <c r="O44" s="168" t="s">
        <v>1434</v>
      </c>
      <c r="P44" s="168" t="s">
        <v>1435</v>
      </c>
      <c r="Q44" s="168" t="s">
        <v>1436</v>
      </c>
      <c r="U44" s="167" t="s">
        <v>294</v>
      </c>
      <c r="V44" s="178">
        <v>-234232</v>
      </c>
      <c r="W44" s="178">
        <v>-235957</v>
      </c>
      <c r="X44" s="178">
        <v>-233041</v>
      </c>
      <c r="Y44" s="178">
        <v>-234549</v>
      </c>
      <c r="Z44" s="178">
        <v>-237171</v>
      </c>
      <c r="AA44" s="178">
        <v>-239386</v>
      </c>
      <c r="AB44" s="178">
        <v>-236214</v>
      </c>
      <c r="AC44" s="178">
        <v>-238156</v>
      </c>
    </row>
    <row r="45" spans="1:29" x14ac:dyDescent="0.2">
      <c r="A45" s="167" t="s">
        <v>295</v>
      </c>
      <c r="B45" s="168" t="s">
        <v>1437</v>
      </c>
      <c r="C45" s="168" t="s">
        <v>1438</v>
      </c>
      <c r="D45" s="168" t="s">
        <v>1439</v>
      </c>
      <c r="E45" s="168" t="s">
        <v>1440</v>
      </c>
      <c r="F45" s="168" t="s">
        <v>1441</v>
      </c>
      <c r="G45" s="168" t="s">
        <v>1442</v>
      </c>
      <c r="H45" s="168" t="s">
        <v>1443</v>
      </c>
      <c r="I45" s="168" t="s">
        <v>1444</v>
      </c>
      <c r="J45" s="168" t="s">
        <v>1445</v>
      </c>
      <c r="K45" s="168" t="s">
        <v>1446</v>
      </c>
      <c r="L45" s="168" t="s">
        <v>1447</v>
      </c>
      <c r="M45" s="168" t="s">
        <v>1448</v>
      </c>
      <c r="N45" s="168" t="s">
        <v>1449</v>
      </c>
      <c r="O45" s="168" t="s">
        <v>1450</v>
      </c>
      <c r="P45" s="168" t="s">
        <v>1451</v>
      </c>
      <c r="Q45" s="168" t="s">
        <v>1452</v>
      </c>
      <c r="U45" s="167" t="s">
        <v>295</v>
      </c>
      <c r="V45" s="178">
        <v>91859</v>
      </c>
      <c r="W45" s="178">
        <v>81588</v>
      </c>
      <c r="X45" s="178">
        <v>97993</v>
      </c>
      <c r="Y45" s="178">
        <v>89045</v>
      </c>
      <c r="Z45" s="178">
        <v>76660</v>
      </c>
      <c r="AA45" s="178">
        <v>63767</v>
      </c>
      <c r="AB45" s="178">
        <v>81582</v>
      </c>
      <c r="AC45" s="178">
        <v>70299</v>
      </c>
    </row>
    <row r="46" spans="1:29" x14ac:dyDescent="0.2">
      <c r="A46" s="167" t="s">
        <v>296</v>
      </c>
      <c r="B46" s="168" t="s">
        <v>1453</v>
      </c>
      <c r="C46" s="168" t="s">
        <v>1454</v>
      </c>
      <c r="D46" s="168" t="s">
        <v>1455</v>
      </c>
      <c r="E46" s="168" t="s">
        <v>1456</v>
      </c>
      <c r="F46" s="168" t="s">
        <v>1457</v>
      </c>
      <c r="G46" s="168" t="s">
        <v>1458</v>
      </c>
      <c r="H46" s="168" t="s">
        <v>1459</v>
      </c>
      <c r="I46" s="168" t="s">
        <v>1460</v>
      </c>
      <c r="J46" s="168" t="s">
        <v>1461</v>
      </c>
      <c r="K46" s="168" t="s">
        <v>1462</v>
      </c>
      <c r="L46" s="168" t="s">
        <v>1463</v>
      </c>
      <c r="M46" s="168" t="s">
        <v>1464</v>
      </c>
      <c r="N46" s="168" t="s">
        <v>1465</v>
      </c>
      <c r="O46" s="168" t="s">
        <v>1466</v>
      </c>
      <c r="P46" s="168" t="s">
        <v>1467</v>
      </c>
      <c r="Q46" s="168" t="s">
        <v>1468</v>
      </c>
      <c r="U46" s="167" t="s">
        <v>296</v>
      </c>
      <c r="V46" s="178">
        <v>-157379</v>
      </c>
      <c r="W46" s="178">
        <v>-152633</v>
      </c>
      <c r="X46" s="178">
        <v>-158627</v>
      </c>
      <c r="Y46" s="178">
        <v>-154549</v>
      </c>
      <c r="Z46" s="178">
        <v>-162870</v>
      </c>
      <c r="AA46" s="178">
        <v>-158520</v>
      </c>
      <c r="AB46" s="178">
        <v>-164596</v>
      </c>
      <c r="AC46" s="178">
        <v>-160787</v>
      </c>
    </row>
    <row r="47" spans="1:29" x14ac:dyDescent="0.2">
      <c r="A47" s="167" t="s">
        <v>532</v>
      </c>
      <c r="B47" s="168" t="s">
        <v>1469</v>
      </c>
      <c r="C47" s="168" t="s">
        <v>1470</v>
      </c>
      <c r="D47" s="168" t="s">
        <v>1471</v>
      </c>
      <c r="E47" s="168" t="s">
        <v>1472</v>
      </c>
      <c r="F47" s="168" t="s">
        <v>1473</v>
      </c>
      <c r="G47" s="168" t="s">
        <v>1474</v>
      </c>
      <c r="H47" s="168" t="s">
        <v>1475</v>
      </c>
      <c r="I47" s="168" t="s">
        <v>1476</v>
      </c>
      <c r="J47" s="168" t="s">
        <v>1477</v>
      </c>
      <c r="K47" s="168" t="s">
        <v>1478</v>
      </c>
      <c r="L47" s="168" t="s">
        <v>1479</v>
      </c>
      <c r="M47" s="168" t="s">
        <v>1480</v>
      </c>
      <c r="N47" s="168" t="s">
        <v>1481</v>
      </c>
      <c r="O47" s="168" t="s">
        <v>1482</v>
      </c>
      <c r="P47" s="168" t="s">
        <v>1483</v>
      </c>
      <c r="Q47" s="168" t="s">
        <v>1484</v>
      </c>
      <c r="U47" s="91" t="s">
        <v>537</v>
      </c>
      <c r="V47" s="27"/>
      <c r="W47" s="27"/>
      <c r="X47" s="189"/>
      <c r="Y47" s="189"/>
      <c r="Z47" s="189"/>
      <c r="AA47" s="189"/>
      <c r="AB47" s="189"/>
      <c r="AC47" s="189"/>
    </row>
    <row r="48" spans="1:29" x14ac:dyDescent="0.2">
      <c r="A48" s="167" t="s">
        <v>538</v>
      </c>
      <c r="B48" s="168" t="s">
        <v>1485</v>
      </c>
      <c r="C48" s="168" t="s">
        <v>1486</v>
      </c>
      <c r="D48" s="168" t="s">
        <v>1487</v>
      </c>
      <c r="E48" s="168" t="s">
        <v>1488</v>
      </c>
      <c r="F48" s="168" t="s">
        <v>1489</v>
      </c>
      <c r="G48" s="168" t="s">
        <v>1486</v>
      </c>
      <c r="H48" s="168" t="s">
        <v>1490</v>
      </c>
      <c r="I48" s="168" t="s">
        <v>1491</v>
      </c>
      <c r="J48" s="168" t="s">
        <v>422</v>
      </c>
      <c r="K48" s="168" t="s">
        <v>1492</v>
      </c>
      <c r="L48" s="168" t="s">
        <v>1493</v>
      </c>
      <c r="M48" s="168" t="s">
        <v>961</v>
      </c>
      <c r="N48" s="168" t="s">
        <v>1494</v>
      </c>
      <c r="O48" s="168" t="s">
        <v>1495</v>
      </c>
      <c r="P48" s="168" t="s">
        <v>1496</v>
      </c>
      <c r="Q48" s="168" t="s">
        <v>1497</v>
      </c>
      <c r="U48" s="27" t="s">
        <v>543</v>
      </c>
      <c r="V48" s="90" t="str">
        <f>B58</f>
        <v>146,104</v>
      </c>
      <c r="W48" s="90" t="str">
        <f>D58</f>
        <v>152,930</v>
      </c>
      <c r="X48" s="90" t="str">
        <f>F58</f>
        <v>164,356</v>
      </c>
      <c r="Y48" s="90" t="str">
        <f>H58</f>
        <v>169,506</v>
      </c>
      <c r="Z48" s="90" t="str">
        <f>J58</f>
        <v>149,242</v>
      </c>
      <c r="AA48" s="90" t="str">
        <f>L58</f>
        <v>156,915</v>
      </c>
      <c r="AB48" s="90" t="str">
        <f>N58</f>
        <v>167,971</v>
      </c>
      <c r="AC48" s="90" t="str">
        <f>P58</f>
        <v>173,888</v>
      </c>
    </row>
    <row r="49" spans="1:29" x14ac:dyDescent="0.2">
      <c r="A49" s="167" t="s">
        <v>544</v>
      </c>
      <c r="B49" s="168" t="s">
        <v>1498</v>
      </c>
      <c r="C49" s="168" t="s">
        <v>1499</v>
      </c>
      <c r="D49" s="168" t="s">
        <v>1500</v>
      </c>
      <c r="E49" s="168" t="s">
        <v>1501</v>
      </c>
      <c r="F49" s="168" t="s">
        <v>1502</v>
      </c>
      <c r="G49" s="168" t="s">
        <v>1503</v>
      </c>
      <c r="H49" s="168" t="s">
        <v>1504</v>
      </c>
      <c r="I49" s="168" t="s">
        <v>1505</v>
      </c>
      <c r="J49" s="168" t="s">
        <v>1506</v>
      </c>
      <c r="K49" s="168" t="s">
        <v>1507</v>
      </c>
      <c r="L49" s="168" t="s">
        <v>1508</v>
      </c>
      <c r="M49" s="168" t="s">
        <v>1509</v>
      </c>
      <c r="N49" s="168" t="s">
        <v>1510</v>
      </c>
      <c r="O49" s="168" t="s">
        <v>1511</v>
      </c>
      <c r="P49" s="168" t="s">
        <v>1512</v>
      </c>
      <c r="Q49" s="168" t="s">
        <v>1513</v>
      </c>
      <c r="U49" s="27" t="s">
        <v>532</v>
      </c>
      <c r="V49" s="90">
        <f>$V$48 + B47</f>
        <v>146285</v>
      </c>
      <c r="W49" s="90">
        <f>$W$48 + D47</f>
        <v>152928.30300000001</v>
      </c>
      <c r="X49" s="90">
        <f>$X$48 + F47</f>
        <v>164335.88</v>
      </c>
      <c r="Y49" s="90">
        <f>$Y$48 + H47</f>
        <v>169337.8</v>
      </c>
      <c r="Z49" s="90">
        <f>$Z$48 + J47</f>
        <v>149430.39999999999</v>
      </c>
      <c r="AA49" s="90">
        <f>$AA$48 + L47</f>
        <v>156909.73000000001</v>
      </c>
      <c r="AB49" s="90">
        <f>$AB$48 + N47</f>
        <v>167956.54</v>
      </c>
      <c r="AC49" s="90">
        <f>$AC$48 + P47</f>
        <v>173714.3</v>
      </c>
    </row>
    <row r="50" spans="1:29" x14ac:dyDescent="0.2">
      <c r="A50" s="167" t="s">
        <v>549</v>
      </c>
      <c r="B50" s="168" t="s">
        <v>1514</v>
      </c>
      <c r="C50" s="168" t="s">
        <v>1515</v>
      </c>
      <c r="D50" s="168" t="s">
        <v>1516</v>
      </c>
      <c r="E50" s="168" t="s">
        <v>1517</v>
      </c>
      <c r="F50" s="168" t="s">
        <v>1518</v>
      </c>
      <c r="G50" s="168" t="s">
        <v>1519</v>
      </c>
      <c r="H50" s="168" t="s">
        <v>1520</v>
      </c>
      <c r="I50" s="168" t="s">
        <v>1521</v>
      </c>
      <c r="J50" s="168" t="s">
        <v>1522</v>
      </c>
      <c r="K50" s="168" t="s">
        <v>1523</v>
      </c>
      <c r="L50" s="168" t="s">
        <v>1524</v>
      </c>
      <c r="M50" s="168" t="s">
        <v>1525</v>
      </c>
      <c r="N50" s="168" t="s">
        <v>803</v>
      </c>
      <c r="O50" s="168" t="s">
        <v>1526</v>
      </c>
      <c r="P50" s="168" t="s">
        <v>1527</v>
      </c>
      <c r="Q50" s="168" t="s">
        <v>1528</v>
      </c>
      <c r="U50" s="27" t="s">
        <v>538</v>
      </c>
      <c r="V50" s="90">
        <f t="shared" ref="V50:V59" si="0">$V$48 + B48</f>
        <v>144415</v>
      </c>
      <c r="W50" s="90">
        <f t="shared" ref="W50:W59" si="1">$W$48 + D48</f>
        <v>151291</v>
      </c>
      <c r="X50" s="90">
        <f t="shared" ref="X50:X59" si="2">$X$48 + F48</f>
        <v>162859</v>
      </c>
      <c r="Y50" s="90">
        <f t="shared" ref="Y50:Y59" si="3">$Y$48 + H48</f>
        <v>168044</v>
      </c>
      <c r="Z50" s="90">
        <f t="shared" ref="Z50:Z59" si="4">$Z$48 + J48</f>
        <v>147429</v>
      </c>
      <c r="AA50" s="90">
        <f t="shared" ref="AA50:AA59" si="5">$AA$48 + L48</f>
        <v>155139</v>
      </c>
      <c r="AB50" s="90">
        <f t="shared" ref="AB50:AB59" si="6">$AB$48 + N48</f>
        <v>166341</v>
      </c>
      <c r="AC50" s="90">
        <f t="shared" ref="AC50:AC59" si="7">$AC$48 + P48</f>
        <v>172283</v>
      </c>
    </row>
    <row r="51" spans="1:29" x14ac:dyDescent="0.2">
      <c r="A51" s="167" t="s">
        <v>554</v>
      </c>
      <c r="B51" s="168" t="s">
        <v>1529</v>
      </c>
      <c r="C51" s="168" t="s">
        <v>1530</v>
      </c>
      <c r="D51" s="168" t="s">
        <v>1531</v>
      </c>
      <c r="E51" s="168" t="s">
        <v>1220</v>
      </c>
      <c r="F51" s="168" t="s">
        <v>1532</v>
      </c>
      <c r="G51" s="168" t="s">
        <v>1533</v>
      </c>
      <c r="H51" s="168" t="s">
        <v>1534</v>
      </c>
      <c r="I51" s="168" t="s">
        <v>1535</v>
      </c>
      <c r="J51" s="168" t="s">
        <v>1536</v>
      </c>
      <c r="K51" s="168" t="s">
        <v>1537</v>
      </c>
      <c r="L51" s="168" t="s">
        <v>1538</v>
      </c>
      <c r="M51" s="168" t="s">
        <v>1539</v>
      </c>
      <c r="N51" s="168" t="s">
        <v>1540</v>
      </c>
      <c r="O51" s="168" t="s">
        <v>1541</v>
      </c>
      <c r="P51" s="168" t="s">
        <v>1542</v>
      </c>
      <c r="Q51" s="168" t="s">
        <v>1543</v>
      </c>
      <c r="U51" s="27" t="s">
        <v>544</v>
      </c>
      <c r="V51" s="90">
        <f t="shared" si="0"/>
        <v>147534</v>
      </c>
      <c r="W51" s="90">
        <f t="shared" si="1"/>
        <v>154272</v>
      </c>
      <c r="X51" s="90">
        <f t="shared" si="2"/>
        <v>165783</v>
      </c>
      <c r="Y51" s="90">
        <f t="shared" si="3"/>
        <v>170859</v>
      </c>
      <c r="Z51" s="90">
        <f t="shared" si="4"/>
        <v>150571</v>
      </c>
      <c r="AA51" s="90">
        <f t="shared" si="5"/>
        <v>158137</v>
      </c>
      <c r="AB51" s="90">
        <f t="shared" si="6"/>
        <v>169288</v>
      </c>
      <c r="AC51" s="90">
        <f t="shared" si="7"/>
        <v>175114</v>
      </c>
    </row>
    <row r="52" spans="1:29" x14ac:dyDescent="0.2">
      <c r="A52" s="167" t="s">
        <v>559</v>
      </c>
      <c r="B52" s="168" t="s">
        <v>1544</v>
      </c>
      <c r="C52" s="168" t="s">
        <v>1545</v>
      </c>
      <c r="D52" s="168" t="s">
        <v>1546</v>
      </c>
      <c r="E52" s="168" t="s">
        <v>1547</v>
      </c>
      <c r="F52" s="168" t="s">
        <v>1548</v>
      </c>
      <c r="G52" s="168" t="s">
        <v>1549</v>
      </c>
      <c r="H52" s="168" t="s">
        <v>1550</v>
      </c>
      <c r="I52" s="168" t="s">
        <v>1551</v>
      </c>
      <c r="J52" s="168" t="s">
        <v>1552</v>
      </c>
      <c r="K52" s="168" t="s">
        <v>1553</v>
      </c>
      <c r="L52" s="168" t="s">
        <v>1554</v>
      </c>
      <c r="M52" s="168" t="s">
        <v>1555</v>
      </c>
      <c r="N52" s="168" t="s">
        <v>1556</v>
      </c>
      <c r="O52" s="168" t="s">
        <v>1557</v>
      </c>
      <c r="P52" s="168" t="s">
        <v>1558</v>
      </c>
      <c r="Q52" s="168" t="s">
        <v>1559</v>
      </c>
      <c r="U52" s="27" t="s">
        <v>549</v>
      </c>
      <c r="V52" s="90">
        <f t="shared" si="0"/>
        <v>144067</v>
      </c>
      <c r="W52" s="90">
        <f t="shared" si="1"/>
        <v>151113</v>
      </c>
      <c r="X52" s="90">
        <f t="shared" si="2"/>
        <v>163384.20000000001</v>
      </c>
      <c r="Y52" s="90">
        <f t="shared" si="3"/>
        <v>168683.7</v>
      </c>
      <c r="Z52" s="90">
        <f t="shared" si="4"/>
        <v>146886</v>
      </c>
      <c r="AA52" s="90">
        <f t="shared" si="5"/>
        <v>154753</v>
      </c>
      <c r="AB52" s="90">
        <f t="shared" si="6"/>
        <v>166666</v>
      </c>
      <c r="AC52" s="90">
        <f t="shared" si="7"/>
        <v>172711</v>
      </c>
    </row>
    <row r="53" spans="1:29" x14ac:dyDescent="0.2">
      <c r="A53" s="167" t="s">
        <v>564</v>
      </c>
      <c r="B53" s="168" t="s">
        <v>1560</v>
      </c>
      <c r="C53" s="168" t="s">
        <v>666</v>
      </c>
      <c r="D53" s="168" t="s">
        <v>1561</v>
      </c>
      <c r="E53" s="168" t="s">
        <v>1562</v>
      </c>
      <c r="F53" s="168" t="s">
        <v>1563</v>
      </c>
      <c r="G53" s="168" t="s">
        <v>1564</v>
      </c>
      <c r="H53" s="168" t="s">
        <v>1565</v>
      </c>
      <c r="I53" s="168" t="s">
        <v>403</v>
      </c>
      <c r="J53" s="168" t="s">
        <v>1566</v>
      </c>
      <c r="K53" s="168" t="s">
        <v>1567</v>
      </c>
      <c r="L53" s="168" t="s">
        <v>1568</v>
      </c>
      <c r="M53" s="168" t="s">
        <v>1569</v>
      </c>
      <c r="N53" s="168" t="s">
        <v>1570</v>
      </c>
      <c r="O53" s="168" t="s">
        <v>1571</v>
      </c>
      <c r="P53" s="168" t="s">
        <v>1572</v>
      </c>
      <c r="Q53" s="168" t="s">
        <v>1573</v>
      </c>
      <c r="U53" s="27" t="s">
        <v>554</v>
      </c>
      <c r="V53" s="90">
        <f t="shared" si="0"/>
        <v>146771.4</v>
      </c>
      <c r="W53" s="90">
        <f t="shared" si="1"/>
        <v>153649.70000000001</v>
      </c>
      <c r="X53" s="90">
        <f t="shared" si="2"/>
        <v>165383</v>
      </c>
      <c r="Y53" s="90">
        <f t="shared" si="3"/>
        <v>170565</v>
      </c>
      <c r="Z53" s="90">
        <f t="shared" si="4"/>
        <v>149712</v>
      </c>
      <c r="AA53" s="90">
        <f t="shared" si="5"/>
        <v>157415.4</v>
      </c>
      <c r="AB53" s="90">
        <f t="shared" si="6"/>
        <v>168788.2</v>
      </c>
      <c r="AC53" s="90">
        <f t="shared" si="7"/>
        <v>174718.5</v>
      </c>
    </row>
    <row r="54" spans="1:29" x14ac:dyDescent="0.2">
      <c r="A54" s="167" t="s">
        <v>569</v>
      </c>
      <c r="B54" s="168" t="s">
        <v>1574</v>
      </c>
      <c r="C54" s="168" t="s">
        <v>1575</v>
      </c>
      <c r="D54" s="168" t="s">
        <v>1576</v>
      </c>
      <c r="E54" s="168" t="s">
        <v>1577</v>
      </c>
      <c r="F54" s="168" t="s">
        <v>1578</v>
      </c>
      <c r="G54" s="168" t="s">
        <v>1579</v>
      </c>
      <c r="H54" s="168" t="s">
        <v>1580</v>
      </c>
      <c r="I54" s="168" t="s">
        <v>1581</v>
      </c>
      <c r="J54" s="168" t="s">
        <v>1582</v>
      </c>
      <c r="K54" s="168" t="s">
        <v>1583</v>
      </c>
      <c r="L54" s="168" t="s">
        <v>1584</v>
      </c>
      <c r="M54" s="168" t="s">
        <v>1585</v>
      </c>
      <c r="N54" s="168" t="s">
        <v>1586</v>
      </c>
      <c r="O54" s="168" t="s">
        <v>1587</v>
      </c>
      <c r="P54" s="168" t="s">
        <v>1588</v>
      </c>
      <c r="Q54" s="168" t="s">
        <v>1589</v>
      </c>
      <c r="U54" s="27" t="s">
        <v>559</v>
      </c>
      <c r="V54" s="90">
        <f t="shared" si="0"/>
        <v>149122</v>
      </c>
      <c r="W54" s="90">
        <f t="shared" si="1"/>
        <v>155796</v>
      </c>
      <c r="X54" s="90">
        <f t="shared" si="2"/>
        <v>167415</v>
      </c>
      <c r="Y54" s="90">
        <f t="shared" si="3"/>
        <v>172434</v>
      </c>
      <c r="Z54" s="90">
        <f t="shared" si="4"/>
        <v>152117</v>
      </c>
      <c r="AA54" s="90">
        <f t="shared" si="5"/>
        <v>159610</v>
      </c>
      <c r="AB54" s="90">
        <f t="shared" si="6"/>
        <v>170876</v>
      </c>
      <c r="AC54" s="90">
        <f t="shared" si="7"/>
        <v>176637</v>
      </c>
    </row>
    <row r="55" spans="1:29" x14ac:dyDescent="0.2">
      <c r="A55" s="167" t="s">
        <v>574</v>
      </c>
      <c r="B55" s="168" t="s">
        <v>1590</v>
      </c>
      <c r="C55" s="168" t="s">
        <v>1591</v>
      </c>
      <c r="D55" s="168" t="s">
        <v>1592</v>
      </c>
      <c r="E55" s="168" t="s">
        <v>1593</v>
      </c>
      <c r="F55" s="168" t="s">
        <v>1594</v>
      </c>
      <c r="G55" s="168" t="s">
        <v>1593</v>
      </c>
      <c r="H55" s="168" t="s">
        <v>1595</v>
      </c>
      <c r="I55" s="168" t="s">
        <v>1596</v>
      </c>
      <c r="J55" s="168" t="s">
        <v>1597</v>
      </c>
      <c r="K55" s="168" t="s">
        <v>1598</v>
      </c>
      <c r="L55" s="168" t="s">
        <v>1599</v>
      </c>
      <c r="M55" s="168" t="s">
        <v>1600</v>
      </c>
      <c r="N55" s="168" t="s">
        <v>1601</v>
      </c>
      <c r="O55" s="168" t="s">
        <v>1602</v>
      </c>
      <c r="P55" s="168" t="s">
        <v>1603</v>
      </c>
      <c r="Q55" s="168" t="s">
        <v>1604</v>
      </c>
      <c r="U55" s="27" t="s">
        <v>564</v>
      </c>
      <c r="V55" s="90">
        <f t="shared" si="0"/>
        <v>147585</v>
      </c>
      <c r="W55" s="90">
        <f t="shared" si="1"/>
        <v>154199</v>
      </c>
      <c r="X55" s="90">
        <f t="shared" si="2"/>
        <v>166112</v>
      </c>
      <c r="Y55" s="90">
        <f t="shared" si="3"/>
        <v>171072</v>
      </c>
      <c r="Z55" s="90">
        <f t="shared" si="4"/>
        <v>150658</v>
      </c>
      <c r="AA55" s="90">
        <f t="shared" si="5"/>
        <v>158098</v>
      </c>
      <c r="AB55" s="90">
        <f t="shared" si="6"/>
        <v>169660</v>
      </c>
      <c r="AC55" s="90">
        <f t="shared" si="7"/>
        <v>175366</v>
      </c>
    </row>
    <row r="56" spans="1:29" x14ac:dyDescent="0.2">
      <c r="A56" s="167" t="s">
        <v>579</v>
      </c>
      <c r="B56" s="168" t="s">
        <v>1605</v>
      </c>
      <c r="C56" s="168" t="s">
        <v>1606</v>
      </c>
      <c r="D56" s="168" t="s">
        <v>1607</v>
      </c>
      <c r="E56" s="168" t="s">
        <v>1608</v>
      </c>
      <c r="F56" s="168" t="s">
        <v>1609</v>
      </c>
      <c r="G56" s="168" t="s">
        <v>1610</v>
      </c>
      <c r="H56" s="168" t="s">
        <v>1611</v>
      </c>
      <c r="I56" s="168" t="s">
        <v>1612</v>
      </c>
      <c r="J56" s="168" t="s">
        <v>1613</v>
      </c>
      <c r="K56" s="168" t="s">
        <v>1614</v>
      </c>
      <c r="L56" s="168" t="s">
        <v>1615</v>
      </c>
      <c r="M56" s="168" t="s">
        <v>1616</v>
      </c>
      <c r="N56" s="168" t="s">
        <v>1617</v>
      </c>
      <c r="O56" s="168" t="s">
        <v>1618</v>
      </c>
      <c r="P56" s="168" t="s">
        <v>1619</v>
      </c>
      <c r="Q56" s="168" t="s">
        <v>1620</v>
      </c>
      <c r="U56" s="27" t="s">
        <v>569</v>
      </c>
      <c r="V56" s="90">
        <f t="shared" si="0"/>
        <v>152667</v>
      </c>
      <c r="W56" s="90">
        <f t="shared" si="1"/>
        <v>159165</v>
      </c>
      <c r="X56" s="90">
        <f t="shared" si="2"/>
        <v>170939</v>
      </c>
      <c r="Y56" s="90">
        <f t="shared" si="3"/>
        <v>175810</v>
      </c>
      <c r="Z56" s="90">
        <f t="shared" si="4"/>
        <v>155710</v>
      </c>
      <c r="AA56" s="90">
        <f t="shared" si="5"/>
        <v>163021</v>
      </c>
      <c r="AB56" s="90">
        <f t="shared" si="6"/>
        <v>174451</v>
      </c>
      <c r="AC56" s="90">
        <f t="shared" si="7"/>
        <v>180056</v>
      </c>
    </row>
    <row r="57" spans="1:29" x14ac:dyDescent="0.2">
      <c r="A57" s="167" t="s">
        <v>584</v>
      </c>
      <c r="B57" s="168" t="s">
        <v>1621</v>
      </c>
      <c r="C57" s="168" t="s">
        <v>1622</v>
      </c>
      <c r="D57" s="168" t="s">
        <v>1623</v>
      </c>
      <c r="E57" s="168" t="s">
        <v>1624</v>
      </c>
      <c r="F57" s="168" t="s">
        <v>1625</v>
      </c>
      <c r="G57" s="168" t="s">
        <v>1626</v>
      </c>
      <c r="H57" s="168" t="s">
        <v>1627</v>
      </c>
      <c r="I57" s="168" t="s">
        <v>1628</v>
      </c>
      <c r="J57" s="168" t="s">
        <v>1629</v>
      </c>
      <c r="K57" s="168" t="s">
        <v>1630</v>
      </c>
      <c r="L57" s="168" t="s">
        <v>1631</v>
      </c>
      <c r="M57" s="168" t="s">
        <v>1632</v>
      </c>
      <c r="N57" s="168" t="s">
        <v>1633</v>
      </c>
      <c r="O57" s="168" t="s">
        <v>1634</v>
      </c>
      <c r="P57" s="168" t="s">
        <v>1635</v>
      </c>
      <c r="Q57" s="168" t="s">
        <v>1636</v>
      </c>
      <c r="U57" s="27" t="s">
        <v>574</v>
      </c>
      <c r="V57" s="90">
        <f t="shared" si="0"/>
        <v>150710</v>
      </c>
      <c r="W57" s="90">
        <f t="shared" si="1"/>
        <v>157484</v>
      </c>
      <c r="X57" s="90">
        <f t="shared" si="2"/>
        <v>168942</v>
      </c>
      <c r="Y57" s="90">
        <f t="shared" si="3"/>
        <v>174050</v>
      </c>
      <c r="Z57" s="90">
        <f t="shared" si="4"/>
        <v>153721</v>
      </c>
      <c r="AA57" s="90">
        <f t="shared" si="5"/>
        <v>161324</v>
      </c>
      <c r="AB57" s="90">
        <f t="shared" si="6"/>
        <v>172420</v>
      </c>
      <c r="AC57" s="90">
        <f t="shared" si="7"/>
        <v>178278</v>
      </c>
    </row>
    <row r="58" spans="1:29" x14ac:dyDescent="0.2">
      <c r="A58" s="167" t="s">
        <v>589</v>
      </c>
      <c r="B58" s="168" t="s">
        <v>1637</v>
      </c>
      <c r="C58" s="168" t="s">
        <v>1638</v>
      </c>
      <c r="D58" s="168" t="s">
        <v>1639</v>
      </c>
      <c r="E58" s="168" t="s">
        <v>1640</v>
      </c>
      <c r="F58" s="168" t="s">
        <v>1641</v>
      </c>
      <c r="G58" s="168" t="s">
        <v>1642</v>
      </c>
      <c r="H58" s="168" t="s">
        <v>1643</v>
      </c>
      <c r="I58" s="168" t="s">
        <v>1644</v>
      </c>
      <c r="J58" s="168" t="s">
        <v>1645</v>
      </c>
      <c r="K58" s="168" t="s">
        <v>1646</v>
      </c>
      <c r="L58" s="168" t="s">
        <v>1647</v>
      </c>
      <c r="M58" s="168" t="s">
        <v>1648</v>
      </c>
      <c r="N58" s="168" t="s">
        <v>1649</v>
      </c>
      <c r="O58" s="168" t="s">
        <v>1650</v>
      </c>
      <c r="P58" s="168" t="s">
        <v>1651</v>
      </c>
      <c r="Q58" s="168" t="s">
        <v>1652</v>
      </c>
      <c r="U58" s="27" t="s">
        <v>579</v>
      </c>
      <c r="V58" s="90">
        <f t="shared" si="0"/>
        <v>148061</v>
      </c>
      <c r="W58" s="90">
        <f t="shared" si="1"/>
        <v>154987</v>
      </c>
      <c r="X58" s="90">
        <f t="shared" si="2"/>
        <v>166683</v>
      </c>
      <c r="Y58" s="90">
        <f t="shared" si="3"/>
        <v>171905</v>
      </c>
      <c r="Z58" s="90">
        <f t="shared" si="4"/>
        <v>151055</v>
      </c>
      <c r="AA58" s="90">
        <f t="shared" si="5"/>
        <v>158816</v>
      </c>
      <c r="AB58" s="90">
        <f t="shared" si="6"/>
        <v>170146</v>
      </c>
      <c r="AC58" s="90">
        <f t="shared" si="7"/>
        <v>176126</v>
      </c>
    </row>
    <row r="59" spans="1:29" x14ac:dyDescent="0.2">
      <c r="A59" s="167" t="s">
        <v>348</v>
      </c>
      <c r="B59" s="168" t="s">
        <v>348</v>
      </c>
      <c r="C59" s="168" t="s">
        <v>348</v>
      </c>
      <c r="D59" s="168" t="s">
        <v>348</v>
      </c>
      <c r="E59" s="168" t="s">
        <v>348</v>
      </c>
      <c r="F59" s="168" t="s">
        <v>348</v>
      </c>
      <c r="G59" s="168" t="s">
        <v>348</v>
      </c>
      <c r="H59" s="168" t="s">
        <v>348</v>
      </c>
      <c r="I59" s="168" t="s">
        <v>348</v>
      </c>
      <c r="J59" s="168" t="s">
        <v>348</v>
      </c>
      <c r="K59" s="168" t="s">
        <v>348</v>
      </c>
      <c r="L59" s="168" t="s">
        <v>348</v>
      </c>
      <c r="M59" s="168" t="s">
        <v>348</v>
      </c>
      <c r="N59" s="168" t="s">
        <v>348</v>
      </c>
      <c r="O59" s="168" t="s">
        <v>348</v>
      </c>
      <c r="P59" s="168" t="s">
        <v>348</v>
      </c>
      <c r="Q59" s="168" t="s">
        <v>348</v>
      </c>
      <c r="U59" s="27" t="s">
        <v>584</v>
      </c>
      <c r="V59" s="90">
        <f t="shared" si="0"/>
        <v>135661</v>
      </c>
      <c r="W59" s="90">
        <f t="shared" si="1"/>
        <v>142501</v>
      </c>
      <c r="X59" s="90">
        <f t="shared" si="2"/>
        <v>155516</v>
      </c>
      <c r="Y59" s="90">
        <f t="shared" si="3"/>
        <v>160620</v>
      </c>
      <c r="Z59" s="90">
        <f t="shared" si="4"/>
        <v>138712</v>
      </c>
      <c r="AA59" s="90">
        <f t="shared" si="5"/>
        <v>146388</v>
      </c>
      <c r="AB59" s="90">
        <f t="shared" si="6"/>
        <v>159055</v>
      </c>
      <c r="AC59" s="90">
        <f t="shared" si="7"/>
        <v>164915</v>
      </c>
    </row>
    <row r="60" spans="1:29" x14ac:dyDescent="0.2">
      <c r="A60" s="167" t="s">
        <v>594</v>
      </c>
      <c r="B60" s="168" t="s">
        <v>595</v>
      </c>
      <c r="C60" s="168" t="s">
        <v>348</v>
      </c>
      <c r="D60" s="168" t="s">
        <v>595</v>
      </c>
      <c r="E60" s="168" t="s">
        <v>348</v>
      </c>
      <c r="F60" s="168" t="s">
        <v>595</v>
      </c>
      <c r="G60" s="168" t="s">
        <v>348</v>
      </c>
      <c r="H60" s="168" t="s">
        <v>595</v>
      </c>
      <c r="I60" s="168" t="s">
        <v>348</v>
      </c>
      <c r="J60" s="168" t="s">
        <v>595</v>
      </c>
      <c r="K60" s="168" t="s">
        <v>348</v>
      </c>
      <c r="L60" s="168" t="s">
        <v>595</v>
      </c>
      <c r="M60" s="168" t="s">
        <v>348</v>
      </c>
      <c r="N60" s="168" t="s">
        <v>595</v>
      </c>
      <c r="O60" s="168" t="s">
        <v>348</v>
      </c>
      <c r="P60" s="168" t="s">
        <v>595</v>
      </c>
      <c r="Q60" s="168" t="s">
        <v>348</v>
      </c>
    </row>
    <row r="61" spans="1:29" x14ac:dyDescent="0.2">
      <c r="A61" s="288" t="s">
        <v>596</v>
      </c>
      <c r="B61" s="289" t="s">
        <v>1653</v>
      </c>
      <c r="C61" s="289" t="s">
        <v>348</v>
      </c>
      <c r="D61" s="289" t="s">
        <v>1653</v>
      </c>
      <c r="E61" s="289" t="s">
        <v>348</v>
      </c>
      <c r="F61" s="289" t="s">
        <v>1654</v>
      </c>
      <c r="G61" s="289" t="s">
        <v>348</v>
      </c>
      <c r="H61" s="289" t="s">
        <v>1655</v>
      </c>
      <c r="I61" s="289" t="s">
        <v>348</v>
      </c>
      <c r="J61" s="289" t="s">
        <v>1656</v>
      </c>
      <c r="K61" s="289" t="s">
        <v>348</v>
      </c>
      <c r="L61" s="289" t="s">
        <v>1656</v>
      </c>
      <c r="M61" s="289" t="s">
        <v>348</v>
      </c>
      <c r="N61" s="289" t="s">
        <v>1657</v>
      </c>
      <c r="O61" s="289" t="s">
        <v>348</v>
      </c>
      <c r="P61" s="289" t="s">
        <v>1658</v>
      </c>
      <c r="Q61" s="289" t="s">
        <v>348</v>
      </c>
    </row>
    <row r="62" spans="1:29" x14ac:dyDescent="0.2">
      <c r="A62" s="167" t="s">
        <v>599</v>
      </c>
    </row>
    <row r="63" spans="1:29" x14ac:dyDescent="0.2">
      <c r="A63" s="167" t="s">
        <v>600</v>
      </c>
    </row>
  </sheetData>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821B8-1635-44B6-8C1E-B85F60E126FB}">
  <dimension ref="A1:AD63"/>
  <sheetViews>
    <sheetView workbookViewId="0">
      <selection activeCell="J7" sqref="J7:K63"/>
    </sheetView>
  </sheetViews>
  <sheetFormatPr defaultRowHeight="15" x14ac:dyDescent="0.25"/>
  <cols>
    <col min="2" max="2" width="10.85546875" bestFit="1" customWidth="1"/>
    <col min="4" max="4" width="14.42578125" bestFit="1" customWidth="1"/>
    <col min="18" max="18" width="20.7109375" bestFit="1" customWidth="1"/>
  </cols>
  <sheetData>
    <row r="1" spans="1:30" x14ac:dyDescent="0.25">
      <c r="A1" s="94"/>
      <c r="B1" s="95"/>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row>
    <row r="2" spans="1:30" ht="23.25" x14ac:dyDescent="0.35">
      <c r="A2" s="94"/>
      <c r="B2" s="95"/>
      <c r="C2" s="94"/>
      <c r="D2" s="94"/>
      <c r="E2" s="94"/>
      <c r="F2" s="94"/>
      <c r="G2" s="94"/>
      <c r="H2" s="94"/>
      <c r="I2" s="108"/>
      <c r="J2" s="107" t="s">
        <v>601</v>
      </c>
      <c r="K2" s="94"/>
      <c r="L2" s="94"/>
      <c r="M2" s="94"/>
      <c r="N2" s="94"/>
      <c r="O2" s="94"/>
      <c r="P2" s="94"/>
      <c r="Q2" s="94"/>
      <c r="R2" s="94"/>
      <c r="S2" s="94"/>
      <c r="T2" s="94"/>
      <c r="U2" s="94"/>
      <c r="V2" s="94"/>
      <c r="W2" s="94"/>
      <c r="X2" s="107" t="s">
        <v>602</v>
      </c>
      <c r="Y2" s="94"/>
      <c r="Z2" s="94"/>
      <c r="AA2" s="94"/>
      <c r="AB2" s="94"/>
      <c r="AC2" s="94"/>
      <c r="AD2" s="94"/>
    </row>
    <row r="3" spans="1:30" ht="18.75" x14ac:dyDescent="0.3">
      <c r="A3" s="94"/>
      <c r="B3" s="95"/>
      <c r="C3" s="94"/>
      <c r="D3" s="94"/>
      <c r="E3" s="94"/>
      <c r="F3" s="94"/>
      <c r="G3" s="94"/>
      <c r="H3" s="94"/>
      <c r="I3" s="106"/>
      <c r="J3" s="105" t="s">
        <v>603</v>
      </c>
      <c r="K3" s="94"/>
      <c r="L3" s="94"/>
      <c r="M3" s="94"/>
      <c r="N3" s="94"/>
      <c r="O3" s="94"/>
      <c r="P3" s="94"/>
      <c r="Q3" s="94"/>
      <c r="R3" s="94"/>
      <c r="S3" s="94"/>
      <c r="T3" s="94"/>
      <c r="U3" s="94"/>
      <c r="V3" s="94"/>
      <c r="W3" s="94"/>
      <c r="X3" s="105" t="s">
        <v>604</v>
      </c>
      <c r="Y3" s="94"/>
      <c r="Z3" s="94"/>
      <c r="AA3" s="94"/>
      <c r="AB3" s="94"/>
      <c r="AC3" s="94"/>
      <c r="AD3" s="94"/>
    </row>
    <row r="4" spans="1:30" x14ac:dyDescent="0.25">
      <c r="A4" s="94"/>
      <c r="B4" s="95"/>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row>
    <row r="5" spans="1:30" ht="15.75" x14ac:dyDescent="0.25">
      <c r="A5" s="103"/>
      <c r="B5" s="104"/>
      <c r="C5" s="103"/>
      <c r="D5" s="103"/>
      <c r="E5" s="103" t="s">
        <v>605</v>
      </c>
      <c r="F5" s="103" t="s">
        <v>606</v>
      </c>
      <c r="G5" s="103" t="s">
        <v>607</v>
      </c>
      <c r="H5" s="103" t="s">
        <v>608</v>
      </c>
      <c r="I5" s="103" t="s">
        <v>609</v>
      </c>
      <c r="J5" s="103" t="s">
        <v>610</v>
      </c>
      <c r="K5" s="103" t="s">
        <v>611</v>
      </c>
      <c r="L5" s="103" t="s">
        <v>612</v>
      </c>
      <c r="M5" s="103" t="s">
        <v>613</v>
      </c>
      <c r="N5" s="103" t="s">
        <v>614</v>
      </c>
      <c r="O5" s="103" t="s">
        <v>615</v>
      </c>
      <c r="P5" s="103" t="s">
        <v>616</v>
      </c>
      <c r="Q5" s="103"/>
      <c r="R5" s="103"/>
      <c r="S5" s="103" t="s">
        <v>605</v>
      </c>
      <c r="T5" s="103" t="s">
        <v>606</v>
      </c>
      <c r="U5" s="103" t="s">
        <v>607</v>
      </c>
      <c r="V5" s="103" t="s">
        <v>608</v>
      </c>
      <c r="W5" s="103" t="s">
        <v>609</v>
      </c>
      <c r="X5" s="103" t="s">
        <v>610</v>
      </c>
      <c r="Y5" s="103" t="s">
        <v>611</v>
      </c>
      <c r="Z5" s="103" t="s">
        <v>612</v>
      </c>
      <c r="AA5" s="103" t="s">
        <v>613</v>
      </c>
      <c r="AB5" s="103" t="s">
        <v>614</v>
      </c>
      <c r="AC5" s="103" t="s">
        <v>615</v>
      </c>
      <c r="AD5" s="103" t="s">
        <v>616</v>
      </c>
    </row>
    <row r="6" spans="1:30" x14ac:dyDescent="0.25">
      <c r="A6" s="94"/>
      <c r="B6" s="95"/>
      <c r="C6" s="94"/>
      <c r="D6" s="101" t="s">
        <v>617</v>
      </c>
      <c r="E6" s="102">
        <f>SUM(E11:E50)+$B52</f>
        <v>2437.2218117801822</v>
      </c>
      <c r="F6" s="102">
        <f>SUM(F11:F50)+$B53</f>
        <v>2257.0566497796972</v>
      </c>
      <c r="G6" s="102">
        <f>SUM(G11:G50)+$B54</f>
        <v>1971.3402030272991</v>
      </c>
      <c r="H6" s="102">
        <f>SUM(H11:H50)+$B55</f>
        <v>2466.4405473743973</v>
      </c>
      <c r="I6" s="102">
        <f>SUM(I11:I50)+$B56</f>
        <v>2914.7193355372292</v>
      </c>
      <c r="J6" s="102">
        <f>SUM(J11:J50)+$B57</f>
        <v>1677.9743833174871</v>
      </c>
      <c r="K6" s="102">
        <f>SUM(K11:K50)+$B58</f>
        <v>3357.1421386863803</v>
      </c>
      <c r="L6" s="102">
        <f>SUM(L11:L50)+$B59</f>
        <v>2983.1667543421208</v>
      </c>
      <c r="M6" s="102">
        <f>SUM(M11:M50)+$B60</f>
        <v>2949.2504702176666</v>
      </c>
      <c r="N6" s="102">
        <f>SUM(N11:N50)+$B61</f>
        <v>3920.4638892975636</v>
      </c>
      <c r="O6" s="102">
        <f>SUM(O11:O50)+$B62</f>
        <v>2740.7541345889622</v>
      </c>
      <c r="P6" s="102">
        <f>SUM(P11:P50)+$B63</f>
        <v>1925.8032629073714</v>
      </c>
      <c r="Q6" s="94"/>
      <c r="R6" s="101" t="s">
        <v>617</v>
      </c>
      <c r="S6" s="102">
        <f>SUM(S11:S50)+$B52</f>
        <v>2533.4980570052285</v>
      </c>
      <c r="T6" s="102">
        <f>SUM(T11:T50)+$B53</f>
        <v>2055.1517468369566</v>
      </c>
      <c r="U6" s="102">
        <f>SUM(U11:U50)+$B54</f>
        <v>-161.11986855010036</v>
      </c>
      <c r="V6" s="102">
        <f>SUM(V11:V50)+$B55</f>
        <v>1648.5395079904993</v>
      </c>
      <c r="W6" s="102">
        <f>SUM(W11:W50)+$B56</f>
        <v>2585.648688989284</v>
      </c>
      <c r="X6" s="102">
        <f>SUM(X11:X50)+$B57</f>
        <v>530.45163813635008</v>
      </c>
      <c r="Y6" s="102">
        <f>SUM(Y11:Y50)+$B58</f>
        <v>2542.4268845565093</v>
      </c>
      <c r="Z6" s="102">
        <f>SUM(Z11:Z50)+$B59</f>
        <v>2086.9102767184377</v>
      </c>
      <c r="AA6" s="102">
        <f>SUM(AA11:AA50)+$B60</f>
        <v>2904.7530309516296</v>
      </c>
      <c r="AB6" s="102">
        <f>SUM(AB11:AB50)+$B61</f>
        <v>4301.6746321822575</v>
      </c>
      <c r="AC6" s="102">
        <f>SUM(AC11:AC50)+$B62</f>
        <v>3138.3158134941477</v>
      </c>
      <c r="AD6" s="102">
        <f>SUM(AD11:AD50)+$B63</f>
        <v>1147.2316112614062</v>
      </c>
    </row>
    <row r="7" spans="1:30" ht="56.45" customHeight="1" x14ac:dyDescent="0.25">
      <c r="A7" s="94"/>
      <c r="B7" s="95"/>
      <c r="C7" s="94"/>
      <c r="D7" s="101" t="s">
        <v>618</v>
      </c>
      <c r="E7" s="97">
        <f>E6-Transpose_Avg_me_youth!B4</f>
        <v>-0.81163548544282094</v>
      </c>
      <c r="F7" s="97">
        <f>F6-Transpose_Avg_me_youth!C4</f>
        <v>-0.80248107967781834</v>
      </c>
      <c r="G7" s="97">
        <f>G6-Transpose_Avg_me_youth!D4</f>
        <v>-0.84387900395086035</v>
      </c>
      <c r="H7" s="97">
        <f>H6-Transpose_Avg_me_youth!E4</f>
        <v>-0.75598582872771658</v>
      </c>
      <c r="I7" s="97">
        <f>I6-Transpose_Avg_me_youth!F4</f>
        <v>-0.17543985339580104</v>
      </c>
      <c r="J7" s="97">
        <f>J6-Transpose_Avg_me_youth!G4</f>
        <v>-0.90659812782541849</v>
      </c>
      <c r="K7" s="97">
        <f>K6-Transpose_Avg_me_youth!H4</f>
        <v>-0.9884765479946509</v>
      </c>
      <c r="L7" s="97">
        <f>L6-Transpose_Avg_me_youth!I4</f>
        <v>-0.57592143912916072</v>
      </c>
      <c r="M7" s="97">
        <f>M6-Transpose_Avg_me_youth!J4</f>
        <v>-0.20167821983341128</v>
      </c>
      <c r="N7" s="97">
        <f>N6-Transpose_Avg_me_youth!K4</f>
        <v>0.16579359443858266</v>
      </c>
      <c r="O7" s="97">
        <f>O6-Transpose_Avg_me_youth!L4</f>
        <v>-0.91651970791281201</v>
      </c>
      <c r="P7" s="97">
        <f>P6-Transpose_Avg_me_youth!M4</f>
        <v>-1.2680261551286094</v>
      </c>
      <c r="Q7" s="94"/>
      <c r="R7" s="99" t="s">
        <v>619</v>
      </c>
      <c r="S7" s="97">
        <f t="shared" ref="S7:AD7" si="0">S6-E6</f>
        <v>96.276245225046296</v>
      </c>
      <c r="T7" s="97">
        <f t="shared" si="0"/>
        <v>-201.90490294274059</v>
      </c>
      <c r="U7" s="97">
        <f t="shared" si="0"/>
        <v>-2132.4600715773995</v>
      </c>
      <c r="V7" s="97">
        <f t="shared" si="0"/>
        <v>-817.90103938389802</v>
      </c>
      <c r="W7" s="97">
        <f t="shared" si="0"/>
        <v>-329.07064654794522</v>
      </c>
      <c r="X7" s="97">
        <f t="shared" si="0"/>
        <v>-1147.522745181137</v>
      </c>
      <c r="Y7" s="97">
        <f t="shared" si="0"/>
        <v>-814.71525412987103</v>
      </c>
      <c r="Z7" s="97">
        <f t="shared" si="0"/>
        <v>-896.25647762368317</v>
      </c>
      <c r="AA7" s="97">
        <f t="shared" si="0"/>
        <v>-44.497439266036963</v>
      </c>
      <c r="AB7" s="97">
        <f t="shared" si="0"/>
        <v>381.2107428846939</v>
      </c>
      <c r="AC7" s="97">
        <f t="shared" si="0"/>
        <v>397.56167890518554</v>
      </c>
      <c r="AD7" s="97">
        <f t="shared" si="0"/>
        <v>-778.57165164596518</v>
      </c>
    </row>
    <row r="8" spans="1:30" ht="44.45" customHeight="1" x14ac:dyDescent="0.25">
      <c r="A8" s="291" t="s">
        <v>348</v>
      </c>
      <c r="B8" s="292" t="s">
        <v>118</v>
      </c>
      <c r="C8" s="94"/>
      <c r="D8" s="99" t="s">
        <v>620</v>
      </c>
      <c r="E8" s="100">
        <f>SQRT((E7^2+F7^2+G7^2+H7^2+I7^2+J7^2+K7^2+L7^2+M7^2+N7^2+O7^2+P7^2)/12)</f>
        <v>0.77802663910756176</v>
      </c>
      <c r="F8" s="94"/>
      <c r="G8" s="94"/>
      <c r="H8" s="94"/>
      <c r="I8" s="94"/>
      <c r="J8" s="94"/>
      <c r="K8" s="94"/>
      <c r="L8" s="94"/>
      <c r="M8" s="94"/>
      <c r="N8" s="94"/>
      <c r="O8" s="94"/>
      <c r="P8" s="94"/>
      <c r="Q8" s="94"/>
      <c r="R8" s="99" t="s">
        <v>621</v>
      </c>
      <c r="S8" s="98">
        <f>S6/Transpose_Avg_me_youth!P4</f>
        <v>0.74356750629235357</v>
      </c>
      <c r="T8" s="98">
        <f>T6/Transpose_Avg_me_youth!Q4</f>
        <v>0.63324507480655434</v>
      </c>
      <c r="U8" s="98">
        <f>U6/Transpose_Avg_me_youth!R4</f>
        <v>-5.0343725106457772E-2</v>
      </c>
      <c r="V8" s="98">
        <f>V6/Transpose_Avg_me_youth!S4</f>
        <v>0.54243263127483987</v>
      </c>
      <c r="W8" s="98">
        <f>W6/Transpose_Avg_me_youth!T4</f>
        <v>0.94225792690956722</v>
      </c>
      <c r="X8" s="98">
        <f>X6/Transpose_Avg_me_youth!U4</f>
        <v>0.38456883860136715</v>
      </c>
      <c r="Y8" s="98">
        <f>Y6/Transpose_Avg_me_youth!V4</f>
        <v>0.63356684779999783</v>
      </c>
      <c r="Z8" s="98">
        <f>Z6/Transpose_Avg_me_youth!W4</f>
        <v>0.54420349920930045</v>
      </c>
      <c r="AA8" s="98">
        <f>AA6/Transpose_Avg_me_youth!X4</f>
        <v>0.74232878907901578</v>
      </c>
      <c r="AB8" s="98">
        <f>AB6/Transpose_Avg_me_youth!Y4</f>
        <v>0.59084431452312436</v>
      </c>
      <c r="AC8" s="98">
        <f>AC6/Transpose_Avg_me_youth!Z4</f>
        <v>0.92900947811886248</v>
      </c>
      <c r="AD8" s="98">
        <f>AD6/Transpose_Avg_me_youth!AA4</f>
        <v>0.64042179792748333</v>
      </c>
    </row>
    <row r="9" spans="1:30" x14ac:dyDescent="0.25">
      <c r="A9" s="27" t="s">
        <v>353</v>
      </c>
      <c r="B9" s="96" t="s">
        <v>354</v>
      </c>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row>
    <row r="10" spans="1:30" x14ac:dyDescent="0.25">
      <c r="A10" s="27"/>
      <c r="B10" s="96"/>
      <c r="C10" s="94"/>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94"/>
    </row>
    <row r="11" spans="1:30" x14ac:dyDescent="0.25">
      <c r="A11" s="291" t="s">
        <v>339</v>
      </c>
      <c r="B11" s="96">
        <v>0.23</v>
      </c>
      <c r="C11" s="170"/>
      <c r="D11" s="94"/>
      <c r="E11" s="97">
        <f>$B11*VLOOKUP($A11,Transpose_Avg_me_youth!$A:$M,2,FALSE)</f>
        <v>94.726505126953128</v>
      </c>
      <c r="F11" s="97">
        <f>$B11*VLOOKUP($A11,Transpose_Avg_me_youth!$A:$M,3,FALSE)</f>
        <v>78.065016784667975</v>
      </c>
      <c r="G11" s="97">
        <f>$B11*VLOOKUP($A11,Transpose_Avg_me_youth!$A:$M,4,FALSE)</f>
        <v>13.99966896057129</v>
      </c>
      <c r="H11" s="97">
        <f>$B11*VLOOKUP($A11,Transpose_Avg_me_youth!$A:$M,5,FALSE)</f>
        <v>67.075259094238291</v>
      </c>
      <c r="I11" s="97">
        <f>$B11*VLOOKUP($A11,Transpose_Avg_me_youth!$A:$M,6,FALSE)</f>
        <v>192.69694519042969</v>
      </c>
      <c r="J11" s="97">
        <f>$B11*VLOOKUP($A11,Transpose_Avg_me_youth!$A:$M,7,FALSE)</f>
        <v>19.522111587524414</v>
      </c>
      <c r="K11" s="97">
        <f>$B11*VLOOKUP($A11,Transpose_Avg_me_youth!$A:$M,8,FALSE)</f>
        <v>54.670929107666019</v>
      </c>
      <c r="L11" s="97">
        <f>$B11*VLOOKUP($A11,Transpose_Avg_me_youth!$A:$M,9,FALSE)</f>
        <v>99.172549438476565</v>
      </c>
      <c r="M11" s="97">
        <f>$B11*VLOOKUP($A11,Transpose_Avg_me_youth!$A:$M,10,FALSE)</f>
        <v>235.44309936523439</v>
      </c>
      <c r="N11" s="97">
        <f>$B11*VLOOKUP($A11,Transpose_Avg_me_youth!$A:$M,11,FALSE)</f>
        <v>321.1755993652344</v>
      </c>
      <c r="O11" s="97">
        <f>$B11*VLOOKUP($A11,Transpose_Avg_me_youth!$A:$M,12,FALSE)</f>
        <v>90.54884094238281</v>
      </c>
      <c r="P11" s="97">
        <f>$B11*VLOOKUP($A11,Transpose_Avg_me_youth!$A:$M,13,FALSE)</f>
        <v>131.37047180175782</v>
      </c>
      <c r="Q11" s="94"/>
      <c r="R11" s="94"/>
      <c r="S11" s="97">
        <f>$B11*VLOOKUP($A11,Transpose_Avg_me_youth!$O:$AA,2,FALSE)</f>
        <v>70.420822753906251</v>
      </c>
      <c r="T11" s="97">
        <f>$B11*VLOOKUP($A11,Transpose_Avg_me_youth!$O:$AA,3,FALSE)</f>
        <v>191.62075744628908</v>
      </c>
      <c r="U11" s="97">
        <f>$B11*VLOOKUP($A11,Transpose_Avg_me_youth!$O:$AA,4,FALSE)</f>
        <v>0</v>
      </c>
      <c r="V11" s="97">
        <f>$B11*VLOOKUP($A11,Transpose_Avg_me_youth!$O:$AA,5,FALSE)</f>
        <v>129.95115112304688</v>
      </c>
      <c r="W11" s="97">
        <f>$B11*VLOOKUP($A11,Transpose_Avg_me_youth!$O:$AA,6,FALSE)</f>
        <v>154.53526489257814</v>
      </c>
      <c r="X11" s="97">
        <f>$B11*VLOOKUP($A11,Transpose_Avg_me_youth!$O:$AA,7,FALSE)</f>
        <v>29.701336517333985</v>
      </c>
      <c r="Y11" s="97">
        <f>$B11*VLOOKUP($A11,Transpose_Avg_me_youth!$O:$AA,8,FALSE)</f>
        <v>8.7543749999999996</v>
      </c>
      <c r="Z11" s="97">
        <f>$B11*VLOOKUP($A11,Transpose_Avg_me_youth!$O:$AA,9,FALSE)</f>
        <v>131.88430786132813</v>
      </c>
      <c r="AA11" s="97">
        <f>$B11*VLOOKUP($A11,Transpose_Avg_me_youth!$O:$AA,10,FALSE)</f>
        <v>236.70251220703125</v>
      </c>
      <c r="AB11" s="97">
        <f>$B11*VLOOKUP($A11,Transpose_Avg_me_youth!$O:$AA,11,FALSE)</f>
        <v>729.26329101562499</v>
      </c>
      <c r="AC11" s="97">
        <f>$B11*VLOOKUP($A11,Transpose_Avg_me_youth!$O:$AA,12,FALSE)</f>
        <v>45.972973175048828</v>
      </c>
      <c r="AD11" s="97">
        <f>$B11*VLOOKUP($A11,Transpose_Avg_me_youth!$O:$AA,13,FALSE)</f>
        <v>231.54215393066409</v>
      </c>
    </row>
    <row r="12" spans="1:30" x14ac:dyDescent="0.25">
      <c r="A12" s="27" t="s">
        <v>242</v>
      </c>
      <c r="B12" s="96">
        <v>-1369</v>
      </c>
      <c r="C12" s="170"/>
      <c r="D12" s="170"/>
      <c r="E12" s="97">
        <f>$B12*VLOOKUP($A12,Transpose_Avg_me_youth!$A:$M,2,FALSE)</f>
        <v>-720.42826793145048</v>
      </c>
      <c r="F12" s="97">
        <f>$B12*VLOOKUP($A12,Transpose_Avg_me_youth!$A:$M,3,FALSE)</f>
        <v>-816.89223232653444</v>
      </c>
      <c r="G12" s="97">
        <f>$B12*VLOOKUP($A12,Transpose_Avg_me_youth!$A:$M,4,FALSE)</f>
        <v>-735.49590889912076</v>
      </c>
      <c r="H12" s="97">
        <f>$B12*VLOOKUP($A12,Transpose_Avg_me_youth!$A:$M,5,FALSE)</f>
        <v>-716.30523376085114</v>
      </c>
      <c r="I12" s="97">
        <f>$B12*VLOOKUP($A12,Transpose_Avg_me_youth!$A:$M,6,FALSE)</f>
        <v>-774.45701550681463</v>
      </c>
      <c r="J12" s="97">
        <f>$B12*VLOOKUP($A12,Transpose_Avg_me_youth!$A:$M,7,FALSE)</f>
        <v>-629.14275752550702</v>
      </c>
      <c r="K12" s="97">
        <f>$B12*VLOOKUP($A12,Transpose_Avg_me_youth!$A:$M,8,FALSE)</f>
        <v>-895.28844030228026</v>
      </c>
      <c r="L12" s="97">
        <f>$B12*VLOOKUP($A12,Transpose_Avg_me_youth!$A:$M,9,FALSE)</f>
        <v>-800.74502910442538</v>
      </c>
      <c r="M12" s="97">
        <f>$B12*VLOOKUP($A12,Transpose_Avg_me_youth!$A:$M,10,FALSE)</f>
        <v>-822.16105566452939</v>
      </c>
      <c r="N12" s="97">
        <f>$B12*VLOOKUP($A12,Transpose_Avg_me_youth!$A:$M,11,FALSE)</f>
        <v>-553.70498686362646</v>
      </c>
      <c r="O12" s="97">
        <f>$B12*VLOOKUP($A12,Transpose_Avg_me_youth!$A:$M,12,FALSE)</f>
        <v>-782.0627742305478</v>
      </c>
      <c r="P12" s="97">
        <f>$B12*VLOOKUP($A12,Transpose_Avg_me_youth!$A:$M,13,FALSE)</f>
        <v>-616.00689515069155</v>
      </c>
      <c r="Q12" s="97"/>
      <c r="R12" s="97"/>
      <c r="S12" s="97">
        <f>$B12*VLOOKUP($A12,Transpose_Avg_me_youth!$O:$AA,2,FALSE)</f>
        <v>-699.24169246476754</v>
      </c>
      <c r="T12" s="97">
        <f>$B12*VLOOKUP($A12,Transpose_Avg_me_youth!$O:$AA,3,FALSE)</f>
        <v>-825.99346590909101</v>
      </c>
      <c r="U12" s="97">
        <f>$B12*VLOOKUP($A12,Transpose_Avg_me_youth!$O:$AA,4,FALSE)</f>
        <v>-717.12628609888714</v>
      </c>
      <c r="V12" s="97">
        <f>$B12*VLOOKUP($A12,Transpose_Avg_me_youth!$O:$AA,5,FALSE)</f>
        <v>-709.25817437482237</v>
      </c>
      <c r="W12" s="97">
        <f>$B12*VLOOKUP($A12,Transpose_Avg_me_youth!$O:$AA,6,FALSE)</f>
        <v>-737.69821746880564</v>
      </c>
      <c r="X12" s="97">
        <f>$B12*VLOOKUP($A12,Transpose_Avg_me_youth!$O:$AA,7,FALSE)</f>
        <v>-686.25940205627705</v>
      </c>
      <c r="Y12" s="97">
        <f>$B12*VLOOKUP($A12,Transpose_Avg_me_youth!$O:$AA,8,FALSE)</f>
        <v>-667.84622668997667</v>
      </c>
      <c r="Z12" s="97">
        <f>$B12*VLOOKUP($A12,Transpose_Avg_me_youth!$O:$AA,9,FALSE)</f>
        <v>-623.571978021978</v>
      </c>
      <c r="AA12" s="97">
        <f>$B12*VLOOKUP($A12,Transpose_Avg_me_youth!$O:$AA,10,FALSE)</f>
        <v>-789.28987498009235</v>
      </c>
      <c r="AB12" s="97">
        <f>$B12*VLOOKUP($A12,Transpose_Avg_me_youth!$O:$AA,11,FALSE)</f>
        <v>-447.77708333333334</v>
      </c>
      <c r="AC12" s="97">
        <f>$B12*VLOOKUP($A12,Transpose_Avg_me_youth!$O:$AA,12,FALSE)</f>
        <v>-564.81041205241786</v>
      </c>
      <c r="AD12" s="97">
        <f>$B12*VLOOKUP($A12,Transpose_Avg_me_youth!$O:$AA,13,FALSE)</f>
        <v>-726.99655928614641</v>
      </c>
    </row>
    <row r="13" spans="1:30" x14ac:dyDescent="0.25">
      <c r="A13" s="27" t="s">
        <v>246</v>
      </c>
      <c r="B13" s="96">
        <v>17863</v>
      </c>
      <c r="C13" s="170"/>
      <c r="D13" s="94"/>
      <c r="E13" s="97">
        <f>$B13*VLOOKUP($A13,Transpose_Avg_me_youth!$A:$M,2,FALSE)</f>
        <v>9298.069707969531</v>
      </c>
      <c r="F13" s="97">
        <f>$B13*VLOOKUP($A13,Transpose_Avg_me_youth!$A:$M,3,FALSE)</f>
        <v>11957.944760511142</v>
      </c>
      <c r="G13" s="97">
        <f>$B13*VLOOKUP($A13,Transpose_Avg_me_youth!$A:$M,4,FALSE)</f>
        <v>13826.862697720933</v>
      </c>
      <c r="H13" s="97">
        <f>$B13*VLOOKUP($A13,Transpose_Avg_me_youth!$A:$M,5,FALSE)</f>
        <v>11183.936427849218</v>
      </c>
      <c r="I13" s="97">
        <f>$B13*VLOOKUP($A13,Transpose_Avg_me_youth!$A:$M,6,FALSE)</f>
        <v>9670.4377590683416</v>
      </c>
      <c r="J13" s="97">
        <f>$B13*VLOOKUP($A13,Transpose_Avg_me_youth!$A:$M,7,FALSE)</f>
        <v>12221.119867899944</v>
      </c>
      <c r="K13" s="97">
        <f>$B13*VLOOKUP($A13,Transpose_Avg_me_youth!$A:$M,8,FALSE)</f>
        <v>11721.955115830378</v>
      </c>
      <c r="L13" s="97">
        <f>$B13*VLOOKUP($A13,Transpose_Avg_me_youth!$A:$M,9,FALSE)</f>
        <v>10726.569291303631</v>
      </c>
      <c r="M13" s="97">
        <f>$B13*VLOOKUP($A13,Transpose_Avg_me_youth!$A:$M,10,FALSE)</f>
        <v>12469.918438803737</v>
      </c>
      <c r="N13" s="97">
        <f>$B13*VLOOKUP($A13,Transpose_Avg_me_youth!$A:$M,11,FALSE)</f>
        <v>6322.3211289527471</v>
      </c>
      <c r="O13" s="97">
        <f>$B13*VLOOKUP($A13,Transpose_Avg_me_youth!$A:$M,12,FALSE)</f>
        <v>11615.641524123141</v>
      </c>
      <c r="P13" s="97">
        <f>$B13*VLOOKUP($A13,Transpose_Avg_me_youth!$A:$M,13,FALSE)</f>
        <v>8255.8619243721714</v>
      </c>
      <c r="Q13" s="97"/>
      <c r="R13" s="97"/>
      <c r="S13" s="97">
        <f>$B13*VLOOKUP($A13,Transpose_Avg_me_youth!$O:$AA,2,FALSE)</f>
        <v>9185.6200471005759</v>
      </c>
      <c r="T13" s="97">
        <f>$B13*VLOOKUP($A13,Transpose_Avg_me_youth!$O:$AA,3,FALSE)</f>
        <v>11530.166008906634</v>
      </c>
      <c r="U13" s="97">
        <f>$B13*VLOOKUP($A13,Transpose_Avg_me_youth!$O:$AA,4,FALSE)</f>
        <v>16661.94523533489</v>
      </c>
      <c r="V13" s="97">
        <f>$B13*VLOOKUP($A13,Transpose_Avg_me_youth!$O:$AA,5,FALSE)</f>
        <v>13071.42410841148</v>
      </c>
      <c r="W13" s="97">
        <f>$B13*VLOOKUP($A13,Transpose_Avg_me_youth!$O:$AA,6,FALSE)</f>
        <v>10517.59748217469</v>
      </c>
      <c r="X13" s="97">
        <f>$B13*VLOOKUP($A13,Transpose_Avg_me_youth!$O:$AA,7,FALSE)</f>
        <v>8224.6645698051943</v>
      </c>
      <c r="Y13" s="97">
        <f>$B13*VLOOKUP($A13,Transpose_Avg_me_youth!$O:$AA,8,FALSE)</f>
        <v>12794.790136946387</v>
      </c>
      <c r="Z13" s="97">
        <f>$B13*VLOOKUP($A13,Transpose_Avg_me_youth!$O:$AA,9,FALSE)</f>
        <v>12190.025274725274</v>
      </c>
      <c r="AA13" s="97">
        <f>$B13*VLOOKUP($A13,Transpose_Avg_me_youth!$O:$AA,10,FALSE)</f>
        <v>11896.931537665234</v>
      </c>
      <c r="AB13" s="97">
        <f>$B13*VLOOKUP($A13,Transpose_Avg_me_youth!$O:$AA,11,FALSE)</f>
        <v>4633.2156250000007</v>
      </c>
      <c r="AC13" s="97">
        <f>$B13*VLOOKUP($A13,Transpose_Avg_me_youth!$O:$AA,12,FALSE)</f>
        <v>13757.980064138059</v>
      </c>
      <c r="AD13" s="97">
        <f>$B13*VLOOKUP($A13,Transpose_Avg_me_youth!$O:$AA,13,FALSE)</f>
        <v>9660.0885983817298</v>
      </c>
    </row>
    <row r="14" spans="1:30" x14ac:dyDescent="0.25">
      <c r="A14" s="27" t="s">
        <v>250</v>
      </c>
      <c r="B14" s="96">
        <v>18324</v>
      </c>
      <c r="C14" s="170"/>
      <c r="D14" s="94"/>
      <c r="E14" s="97">
        <f>$B14*VLOOKUP($A14,Transpose_Avg_me_youth!$A:$M,2,FALSE)</f>
        <v>8658.4613868807864</v>
      </c>
      <c r="F14" s="97">
        <f>$B14*VLOOKUP($A14,Transpose_Avg_me_youth!$A:$M,3,FALSE)</f>
        <v>6004.218757243616</v>
      </c>
      <c r="G14" s="97">
        <f>$B14*VLOOKUP($A14,Transpose_Avg_me_youth!$A:$M,4,FALSE)</f>
        <v>4103.3912787081008</v>
      </c>
      <c r="H14" s="97">
        <f>$B14*VLOOKUP($A14,Transpose_Avg_me_youth!$A:$M,5,FALSE)</f>
        <v>6851.4337399144006</v>
      </c>
      <c r="I14" s="97">
        <f>$B14*VLOOKUP($A14,Transpose_Avg_me_youth!$A:$M,6,FALSE)</f>
        <v>8341.0077824738801</v>
      </c>
      <c r="J14" s="97">
        <f>$B14*VLOOKUP($A14,Transpose_Avg_me_youth!$A:$M,7,FALSE)</f>
        <v>5787.48315179989</v>
      </c>
      <c r="K14" s="97">
        <f>$B14*VLOOKUP($A14,Transpose_Avg_me_youth!$A:$M,8,FALSE)</f>
        <v>6226.6505702888453</v>
      </c>
      <c r="L14" s="97">
        <f>$B14*VLOOKUP($A14,Transpose_Avg_me_youth!$A:$M,9,FALSE)</f>
        <v>7320.6043949029963</v>
      </c>
      <c r="M14" s="97">
        <f>$B14*VLOOKUP($A14,Transpose_Avg_me_youth!$A:$M,10,FALSE)</f>
        <v>5450.4601316090084</v>
      </c>
      <c r="N14" s="97">
        <f>$B14*VLOOKUP($A14,Transpose_Avg_me_youth!$A:$M,11,FALSE)</f>
        <v>11838.515346418288</v>
      </c>
      <c r="O14" s="97">
        <f>$B14*VLOOKUP($A14,Transpose_Avg_me_youth!$A:$M,12,FALSE)</f>
        <v>6295.6904399376099</v>
      </c>
      <c r="P14" s="97">
        <f>$B14*VLOOKUP($A14,Transpose_Avg_me_youth!$A:$M,13,FALSE)</f>
        <v>9855.074628998731</v>
      </c>
      <c r="Q14" s="97"/>
      <c r="R14" s="97"/>
      <c r="S14" s="97">
        <f>$B14*VLOOKUP($A14,Transpose_Avg_me_youth!$O:$AA,2,FALSE)</f>
        <v>8847.2816823410885</v>
      </c>
      <c r="T14" s="97">
        <f>$B14*VLOOKUP($A14,Transpose_Avg_me_youth!$O:$AA,3,FALSE)</f>
        <v>6334.8926904176906</v>
      </c>
      <c r="U14" s="97">
        <f>$B14*VLOOKUP($A14,Transpose_Avg_me_youth!$O:$AA,4,FALSE)</f>
        <v>1232.0510276954317</v>
      </c>
      <c r="V14" s="97">
        <f>$B14*VLOOKUP($A14,Transpose_Avg_me_youth!$O:$AA,5,FALSE)</f>
        <v>4915.2346547314582</v>
      </c>
      <c r="W14" s="97">
        <f>$B14*VLOOKUP($A14,Transpose_Avg_me_youth!$O:$AA,6,FALSE)</f>
        <v>7534.9692513368982</v>
      </c>
      <c r="X14" s="97">
        <f>$B14*VLOOKUP($A14,Transpose_Avg_me_youth!$O:$AA,7,FALSE)</f>
        <v>9887.0771103896113</v>
      </c>
      <c r="Y14" s="97">
        <f>$B14*VLOOKUP($A14,Transpose_Avg_me_youth!$O:$AA,8,FALSE)</f>
        <v>5199.0078671328674</v>
      </c>
      <c r="Z14" s="97">
        <f>$B14*VLOOKUP($A14,Transpose_Avg_me_youth!$O:$AA,9,FALSE)</f>
        <v>5819.3802197802206</v>
      </c>
      <c r="AA14" s="97">
        <f>$B14*VLOOKUP($A14,Transpose_Avg_me_youth!$O:$AA,10,FALSE)</f>
        <v>6120.0379837553746</v>
      </c>
      <c r="AB14" s="97">
        <f>$B14*VLOOKUP($A14,Transpose_Avg_me_youth!$O:$AA,11,FALSE)</f>
        <v>13571.2125</v>
      </c>
      <c r="AC14" s="97">
        <f>$B14*VLOOKUP($A14,Transpose_Avg_me_youth!$O:$AA,12,FALSE)</f>
        <v>4167.3318106312299</v>
      </c>
      <c r="AD14" s="97">
        <f>$B14*VLOOKUP($A14,Transpose_Avg_me_youth!$O:$AA,13,FALSE)</f>
        <v>8173.5030626134303</v>
      </c>
    </row>
    <row r="15" spans="1:30" x14ac:dyDescent="0.25">
      <c r="A15" s="27" t="s">
        <v>304</v>
      </c>
      <c r="B15" s="96">
        <v>4663</v>
      </c>
      <c r="C15" s="170"/>
      <c r="D15" s="94"/>
      <c r="E15" s="97">
        <f>$B15*VLOOKUP($A15,Transpose_Avg_me_youth!$A:$M,2,FALSE)</f>
        <v>1569.3371526471358</v>
      </c>
      <c r="F15" s="97">
        <f>$B15*VLOOKUP($A15,Transpose_Avg_me_youth!$A:$M,3,FALSE)</f>
        <v>1149.8358560722968</v>
      </c>
      <c r="G15" s="97">
        <f>$B15*VLOOKUP($A15,Transpose_Avg_me_youth!$A:$M,4,FALSE)</f>
        <v>1150.5843176136348</v>
      </c>
      <c r="H15" s="97">
        <f>$B15*VLOOKUP($A15,Transpose_Avg_me_youth!$A:$M,5,FALSE)</f>
        <v>846.18623410604323</v>
      </c>
      <c r="I15" s="97">
        <f>$B15*VLOOKUP($A15,Transpose_Avg_me_youth!$A:$M,6,FALSE)</f>
        <v>554.59551365203288</v>
      </c>
      <c r="J15" s="97">
        <f>$B15*VLOOKUP($A15,Transpose_Avg_me_youth!$A:$M,7,FALSE)</f>
        <v>555.37634188854338</v>
      </c>
      <c r="K15" s="97">
        <f>$B15*VLOOKUP($A15,Transpose_Avg_me_youth!$A:$M,8,FALSE)</f>
        <v>378.9968664140298</v>
      </c>
      <c r="L15" s="97">
        <f>$B15*VLOOKUP($A15,Transpose_Avg_me_youth!$A:$M,9,FALSE)</f>
        <v>96.776147188448633</v>
      </c>
      <c r="M15" s="97">
        <f>$B15*VLOOKUP($A15,Transpose_Avg_me_youth!$A:$M,10,FALSE)</f>
        <v>58.77731092436975</v>
      </c>
      <c r="N15" s="97">
        <f>$B15*VLOOKUP($A15,Transpose_Avg_me_youth!$A:$M,11,FALSE)</f>
        <v>398.79690916722166</v>
      </c>
      <c r="O15" s="97">
        <f>$B15*VLOOKUP($A15,Transpose_Avg_me_youth!$A:$M,12,FALSE)</f>
        <v>876.69862855999702</v>
      </c>
      <c r="P15" s="97">
        <f>$B15*VLOOKUP($A15,Transpose_Avg_me_youth!$A:$M,13,FALSE)</f>
        <v>3014.4184936532229</v>
      </c>
      <c r="Q15" s="97"/>
      <c r="R15" s="97"/>
      <c r="S15" s="97">
        <f>$B15*VLOOKUP($A15,Transpose_Avg_me_youth!$O:$AA,2,FALSE)</f>
        <v>1756.1506052074806</v>
      </c>
      <c r="T15" s="97">
        <f>$B15*VLOOKUP($A15,Transpose_Avg_me_youth!$O:$AA,3,FALSE)</f>
        <v>1094.3943565724815</v>
      </c>
      <c r="U15" s="97">
        <f>$B15*VLOOKUP($A15,Transpose_Avg_me_youth!$O:$AA,4,FALSE)</f>
        <v>892.72306524563942</v>
      </c>
      <c r="V15" s="97">
        <f>$B15*VLOOKUP($A15,Transpose_Avg_me_youth!$O:$AA,5,FALSE)</f>
        <v>945.49480498721232</v>
      </c>
      <c r="W15" s="97">
        <f>$B15*VLOOKUP($A15,Transpose_Avg_me_youth!$O:$AA,6,FALSE)</f>
        <v>735.2952540106952</v>
      </c>
      <c r="X15" s="97">
        <f>$B15*VLOOKUP($A15,Transpose_Avg_me_youth!$O:$AA,7,FALSE)</f>
        <v>393.94527867965365</v>
      </c>
      <c r="Y15" s="97">
        <f>$B15*VLOOKUP($A15,Transpose_Avg_me_youth!$O:$AA,8,FALSE)</f>
        <v>285.32342657342656</v>
      </c>
      <c r="Z15" s="97">
        <f>$B15*VLOOKUP($A15,Transpose_Avg_me_youth!$O:$AA,9,FALSE)</f>
        <v>89.673076923076934</v>
      </c>
      <c r="AA15" s="97">
        <f>$B15*VLOOKUP($A15,Transpose_Avg_me_youth!$O:$AA,10,FALSE)</f>
        <v>0</v>
      </c>
      <c r="AB15" s="97">
        <f>$B15*VLOOKUP($A15,Transpose_Avg_me_youth!$O:$AA,11,FALSE)</f>
        <v>534.30208333333326</v>
      </c>
      <c r="AC15" s="97">
        <f>$B15*VLOOKUP($A15,Transpose_Avg_me_youth!$O:$AA,12,FALSE)</f>
        <v>554.02171926910307</v>
      </c>
      <c r="AD15" s="97">
        <f>$B15*VLOOKUP($A15,Transpose_Avg_me_youth!$O:$AA,13,FALSE)</f>
        <v>2468.7559550816695</v>
      </c>
    </row>
    <row r="16" spans="1:30" x14ac:dyDescent="0.25">
      <c r="A16" s="27" t="s">
        <v>307</v>
      </c>
      <c r="B16" s="96">
        <v>2675</v>
      </c>
      <c r="C16" s="170"/>
      <c r="D16" s="94"/>
      <c r="E16" s="97">
        <f>$B16*VLOOKUP($A16,Transpose_Avg_me_youth!$A:$M,2,FALSE)</f>
        <v>1397.2036176371182</v>
      </c>
      <c r="F16" s="97">
        <f>$B16*VLOOKUP($A16,Transpose_Avg_me_youth!$A:$M,3,FALSE)</f>
        <v>1433.0623285211313</v>
      </c>
      <c r="G16" s="97">
        <f>$B16*VLOOKUP($A16,Transpose_Avg_me_youth!$A:$M,4,FALSE)</f>
        <v>1542.0036870071665</v>
      </c>
      <c r="H16" s="97">
        <f>$B16*VLOOKUP($A16,Transpose_Avg_me_youth!$A:$M,5,FALSE)</f>
        <v>1817.7163768034691</v>
      </c>
      <c r="I16" s="97">
        <f>$B16*VLOOKUP($A16,Transpose_Avg_me_youth!$A:$M,6,FALSE)</f>
        <v>2047.7134997625112</v>
      </c>
      <c r="J16" s="97">
        <f>$B16*VLOOKUP($A16,Transpose_Avg_me_youth!$A:$M,7,FALSE)</f>
        <v>2093.8421641645568</v>
      </c>
      <c r="K16" s="97">
        <f>$B16*VLOOKUP($A16,Transpose_Avg_me_youth!$A:$M,8,FALSE)</f>
        <v>2223.0153704896111</v>
      </c>
      <c r="L16" s="97">
        <f>$B16*VLOOKUP($A16,Transpose_Avg_me_youth!$A:$M,9,FALSE)</f>
        <v>2413.7378082650994</v>
      </c>
      <c r="M16" s="97">
        <f>$B16*VLOOKUP($A16,Transpose_Avg_me_youth!$A:$M,10,FALSE)</f>
        <v>2396.4470631035351</v>
      </c>
      <c r="N16" s="97">
        <f>$B16*VLOOKUP($A16,Transpose_Avg_me_youth!$A:$M,11,FALSE)</f>
        <v>2186.0071419848537</v>
      </c>
      <c r="O16" s="97">
        <f>$B16*VLOOKUP($A16,Transpose_Avg_me_youth!$A:$M,12,FALSE)</f>
        <v>1886.5421971014696</v>
      </c>
      <c r="P16" s="97">
        <f>$B16*VLOOKUP($A16,Transpose_Avg_me_youth!$A:$M,13,FALSE)</f>
        <v>571.22602272395011</v>
      </c>
      <c r="Q16" s="97"/>
      <c r="R16" s="97"/>
      <c r="S16" s="97">
        <f>$B16*VLOOKUP($A16,Transpose_Avg_me_youth!$O:$AA,2,FALSE)</f>
        <v>1203.7677820772906</v>
      </c>
      <c r="T16" s="97">
        <f>$B16*VLOOKUP($A16,Transpose_Avg_me_youth!$O:$AA,3,FALSE)</f>
        <v>1380.8373003685504</v>
      </c>
      <c r="U16" s="97">
        <f>$B16*VLOOKUP($A16,Transpose_Avg_me_youth!$O:$AA,4,FALSE)</f>
        <v>1652.5379081058261</v>
      </c>
      <c r="V16" s="97">
        <f>$B16*VLOOKUP($A16,Transpose_Avg_me_youth!$O:$AA,5,FALSE)</f>
        <v>1662.5274181230461</v>
      </c>
      <c r="W16" s="97">
        <f>$B16*VLOOKUP($A16,Transpose_Avg_me_youth!$O:$AA,6,FALSE)</f>
        <v>1921.1959670231731</v>
      </c>
      <c r="X16" s="97">
        <f>$B16*VLOOKUP($A16,Transpose_Avg_me_youth!$O:$AA,7,FALSE)</f>
        <v>2174.1612554112553</v>
      </c>
      <c r="Y16" s="97">
        <f>$B16*VLOOKUP($A16,Transpose_Avg_me_youth!$O:$AA,8,FALSE)</f>
        <v>2171.0992132867136</v>
      </c>
      <c r="Z16" s="97">
        <f>$B16*VLOOKUP($A16,Transpose_Avg_me_youth!$O:$AA,9,FALSE)</f>
        <v>2321.7628205128208</v>
      </c>
      <c r="AA16" s="97">
        <f>$B16*VLOOKUP($A16,Transpose_Avg_me_youth!$O:$AA,10,FALSE)</f>
        <v>2531.6964285714284</v>
      </c>
      <c r="AB16" s="97">
        <f>$B16*VLOOKUP($A16,Transpose_Avg_me_youth!$O:$AA,11,FALSE)</f>
        <v>2020.1822916666665</v>
      </c>
      <c r="AC16" s="97">
        <f>$B16*VLOOKUP($A16,Transpose_Avg_me_youth!$O:$AA,12,FALSE)</f>
        <v>2045.3036175710592</v>
      </c>
      <c r="AD16" s="97">
        <f>$B16*VLOOKUP($A16,Transpose_Avg_me_youth!$O:$AA,13,FALSE)</f>
        <v>930.15114564428313</v>
      </c>
    </row>
    <row r="17" spans="1:30" x14ac:dyDescent="0.25">
      <c r="A17" s="27" t="s">
        <v>310</v>
      </c>
      <c r="B17" s="96">
        <v>2587</v>
      </c>
      <c r="C17" s="170"/>
      <c r="D17" s="94"/>
      <c r="E17" s="97">
        <f>$B17*VLOOKUP($A17,Transpose_Avg_me_youth!$A:$M,2,FALSE)</f>
        <v>318.7583062043596</v>
      </c>
      <c r="F17" s="97">
        <f>$B17*VLOOKUP($A17,Transpose_Avg_me_youth!$A:$M,3,FALSE)</f>
        <v>514.0400960000668</v>
      </c>
      <c r="G17" s="97">
        <f>$B17*VLOOKUP($A17,Transpose_Avg_me_youth!$A:$M,4,FALSE)</f>
        <v>405.70939735280297</v>
      </c>
      <c r="H17" s="97">
        <f>$B17*VLOOKUP($A17,Transpose_Avg_me_youth!$A:$M,5,FALSE)</f>
        <v>299.66762351665051</v>
      </c>
      <c r="I17" s="97">
        <f>$B17*VLOOKUP($A17,Transpose_Avg_me_youth!$A:$M,6,FALSE)</f>
        <v>259.2332005165095</v>
      </c>
      <c r="J17" s="97">
        <f>$B17*VLOOKUP($A17,Transpose_Avg_me_youth!$A:$M,7,FALSE)</f>
        <v>213.23889918444323</v>
      </c>
      <c r="K17" s="97">
        <f>$B17*VLOOKUP($A17,Transpose_Avg_me_youth!$A:$M,8,FALSE)</f>
        <v>180.20753642964362</v>
      </c>
      <c r="L17" s="97">
        <f>$B17*VLOOKUP($A17,Transpose_Avg_me_youth!$A:$M,9,FALSE)</f>
        <v>156.41606556381916</v>
      </c>
      <c r="M17" s="97">
        <f>$B17*VLOOKUP($A17,Transpose_Avg_me_youth!$A:$M,10,FALSE)</f>
        <v>127.56176148620366</v>
      </c>
      <c r="N17" s="97">
        <f>$B17*VLOOKUP($A17,Transpose_Avg_me_youth!$A:$M,11,FALSE)</f>
        <v>211.23473475564469</v>
      </c>
      <c r="O17" s="97">
        <f>$B17*VLOOKUP($A17,Transpose_Avg_me_youth!$A:$M,12,FALSE)</f>
        <v>237.23178115988881</v>
      </c>
      <c r="P17" s="97">
        <f>$B17*VLOOKUP($A17,Transpose_Avg_me_youth!$A:$M,13,FALSE)</f>
        <v>311.52913678420401</v>
      </c>
      <c r="Q17" s="97"/>
      <c r="R17" s="97"/>
      <c r="S17" s="97">
        <f>$B17*VLOOKUP($A17,Transpose_Avg_me_youth!$O:$AA,2,FALSE)</f>
        <v>388.34750782334572</v>
      </c>
      <c r="T17" s="97">
        <f>$B17*VLOOKUP($A17,Transpose_Avg_me_youth!$O:$AA,3,FALSE)</f>
        <v>615.02826320638826</v>
      </c>
      <c r="U17" s="97">
        <f>$B17*VLOOKUP($A17,Transpose_Avg_me_youth!$O:$AA,4,FALSE)</f>
        <v>481.46061706442623</v>
      </c>
      <c r="V17" s="97">
        <f>$B17*VLOOKUP($A17,Transpose_Avg_me_youth!$O:$AA,5,FALSE)</f>
        <v>454.61112443165672</v>
      </c>
      <c r="W17" s="97">
        <f>$B17*VLOOKUP($A17,Transpose_Avg_me_youth!$O:$AA,6,FALSE)</f>
        <v>306.37043226381462</v>
      </c>
      <c r="X17" s="97">
        <f>$B17*VLOOKUP($A17,Transpose_Avg_me_youth!$O:$AA,7,FALSE)</f>
        <v>265.80445075757575</v>
      </c>
      <c r="Y17" s="97">
        <f>$B17*VLOOKUP($A17,Transpose_Avg_me_youth!$O:$AA,8,FALSE)</f>
        <v>329.02840909090912</v>
      </c>
      <c r="Z17" s="97">
        <f>$B17*VLOOKUP($A17,Transpose_Avg_me_youth!$O:$AA,9,FALSE)</f>
        <v>291.86666666666667</v>
      </c>
      <c r="AA17" s="97">
        <f>$B17*VLOOKUP($A17,Transpose_Avg_me_youth!$O:$AA,10,FALSE)</f>
        <v>138.58928571428569</v>
      </c>
      <c r="AB17" s="97">
        <f>$B17*VLOOKUP($A17,Transpose_Avg_me_youth!$O:$AA,11,FALSE)</f>
        <v>293.73229166666664</v>
      </c>
      <c r="AC17" s="97">
        <f>$B17*VLOOKUP($A17,Transpose_Avg_me_youth!$O:$AA,12,FALSE)</f>
        <v>295.45421280915468</v>
      </c>
      <c r="AD17" s="97">
        <f>$B17*VLOOKUP($A17,Transpose_Avg_me_youth!$O:$AA,13,FALSE)</f>
        <v>236.95581896551727</v>
      </c>
    </row>
    <row r="18" spans="1:30" x14ac:dyDescent="0.25">
      <c r="A18" s="27" t="s">
        <v>299</v>
      </c>
      <c r="B18" s="96">
        <v>2068</v>
      </c>
      <c r="C18" s="170"/>
      <c r="D18" s="94"/>
      <c r="E18" s="97">
        <f>$B18*VLOOKUP($A18,Transpose_Avg_me_youth!$A:$M,2,FALSE)</f>
        <v>336.0012218026323</v>
      </c>
      <c r="F18" s="97">
        <f>$B18*VLOOKUP($A18,Transpose_Avg_me_youth!$A:$M,3,FALSE)</f>
        <v>420.36398370298605</v>
      </c>
      <c r="G18" s="97">
        <f>$B18*VLOOKUP($A18,Transpose_Avg_me_youth!$A:$M,4,FALSE)</f>
        <v>219.68378769298863</v>
      </c>
      <c r="H18" s="97">
        <f>$B18*VLOOKUP($A18,Transpose_Avg_me_youth!$A:$M,5,FALSE)</f>
        <v>277.38924201347288</v>
      </c>
      <c r="I18" s="97">
        <f>$B18*VLOOKUP($A18,Transpose_Avg_me_youth!$A:$M,6,FALSE)</f>
        <v>141.41125990760395</v>
      </c>
      <c r="J18" s="97">
        <f>$B18*VLOOKUP($A18,Transpose_Avg_me_youth!$A:$M,7,FALSE)</f>
        <v>76.572286384206663</v>
      </c>
      <c r="K18" s="97">
        <f>$B18*VLOOKUP($A18,Transpose_Avg_me_youth!$A:$M,8,FALSE)</f>
        <v>85.211165498588088</v>
      </c>
      <c r="L18" s="97">
        <f>$B18*VLOOKUP($A18,Transpose_Avg_me_youth!$A:$M,9,FALSE)</f>
        <v>124.32582092756068</v>
      </c>
      <c r="M18" s="97">
        <f>$B18*VLOOKUP($A18,Transpose_Avg_me_youth!$A:$M,10,FALSE)</f>
        <v>63.389354000884168</v>
      </c>
      <c r="N18" s="97">
        <f>$B18*VLOOKUP($A18,Transpose_Avg_me_youth!$A:$M,11,FALSE)</f>
        <v>115.79458113373553</v>
      </c>
      <c r="O18" s="97">
        <f>$B18*VLOOKUP($A18,Transpose_Avg_me_youth!$A:$M,12,FALSE)</f>
        <v>115.97003716490946</v>
      </c>
      <c r="P18" s="97">
        <f>$B18*VLOOKUP($A18,Transpose_Avg_me_youth!$A:$M,13,FALSE)</f>
        <v>242.13538861964199</v>
      </c>
      <c r="Q18" s="97"/>
      <c r="R18" s="97"/>
      <c r="S18" s="97">
        <f>$B18*VLOOKUP($A18,Transpose_Avg_me_youth!$O:$AA,2,FALSE)</f>
        <v>369.16127408209462</v>
      </c>
      <c r="T18" s="97">
        <f>$B18*VLOOKUP($A18,Transpose_Avg_me_youth!$O:$AA,3,FALSE)</f>
        <v>514.09425675675675</v>
      </c>
      <c r="U18" s="97">
        <f>$B18*VLOOKUP($A18,Transpose_Avg_me_youth!$O:$AA,4,FALSE)</f>
        <v>232.64122855241459</v>
      </c>
      <c r="V18" s="97">
        <f>$B18*VLOOKUP($A18,Transpose_Avg_me_youth!$O:$AA,5,FALSE)</f>
        <v>286.23053424268255</v>
      </c>
      <c r="W18" s="97">
        <f>$B18*VLOOKUP($A18,Transpose_Avg_me_youth!$O:$AA,6,FALSE)</f>
        <v>198.69019607843134</v>
      </c>
      <c r="X18" s="97">
        <f>$B18*VLOOKUP($A18,Transpose_Avg_me_youth!$O:$AA,7,FALSE)</f>
        <v>90.083333333333343</v>
      </c>
      <c r="Y18" s="97">
        <f>$B18*VLOOKUP($A18,Transpose_Avg_me_youth!$O:$AA,8,FALSE)</f>
        <v>104.39423076923077</v>
      </c>
      <c r="Z18" s="97">
        <f>$B18*VLOOKUP($A18,Transpose_Avg_me_youth!$O:$AA,9,FALSE)</f>
        <v>262.09816849816849</v>
      </c>
      <c r="AA18" s="97">
        <f>$B18*VLOOKUP($A18,Transpose_Avg_me_youth!$O:$AA,10,FALSE)</f>
        <v>99.176063067367409</v>
      </c>
      <c r="AB18" s="97">
        <f>$B18*VLOOKUP($A18,Transpose_Avg_me_youth!$O:$AA,11,FALSE)</f>
        <v>135.71250000000001</v>
      </c>
      <c r="AC18" s="97">
        <f>$B18*VLOOKUP($A18,Transpose_Avg_me_youth!$O:$AA,12,FALSE)</f>
        <v>175.90691214470283</v>
      </c>
      <c r="AD18" s="97">
        <f>$B18*VLOOKUP($A18,Transpose_Avg_me_youth!$O:$AA,13,FALSE)</f>
        <v>242.15804597701151</v>
      </c>
    </row>
    <row r="19" spans="1:30" x14ac:dyDescent="0.25">
      <c r="A19" s="27" t="s">
        <v>311</v>
      </c>
      <c r="B19" s="96">
        <v>-1433</v>
      </c>
      <c r="C19" s="170"/>
      <c r="D19" s="94"/>
      <c r="E19" s="97">
        <f>$B19*VLOOKUP($A19,Transpose_Avg_me_youth!$A:$M,2,FALSE)</f>
        <v>-584.83328388654525</v>
      </c>
      <c r="F19" s="97">
        <f>$B19*VLOOKUP($A19,Transpose_Avg_me_youth!$A:$M,3,FALSE)</f>
        <v>-399.78193174161191</v>
      </c>
      <c r="G19" s="97">
        <f>$B19*VLOOKUP($A19,Transpose_Avg_me_youth!$A:$M,4,FALSE)</f>
        <v>-199.21039020100449</v>
      </c>
      <c r="H19" s="97">
        <f>$B19*VLOOKUP($A19,Transpose_Avg_me_youth!$A:$M,5,FALSE)</f>
        <v>-493.17702398251055</v>
      </c>
      <c r="I19" s="97">
        <f>$B19*VLOOKUP($A19,Transpose_Avg_me_youth!$A:$M,6,FALSE)</f>
        <v>-469.42857753764486</v>
      </c>
      <c r="J19" s="97">
        <f>$B19*VLOOKUP($A19,Transpose_Avg_me_youth!$A:$M,7,FALSE)</f>
        <v>-369.49394761036223</v>
      </c>
      <c r="K19" s="97">
        <f>$B19*VLOOKUP($A19,Transpose_Avg_me_youth!$A:$M,8,FALSE)</f>
        <v>-697.70039663638738</v>
      </c>
      <c r="L19" s="97">
        <f>$B19*VLOOKUP($A19,Transpose_Avg_me_youth!$A:$M,9,FALSE)</f>
        <v>-611.35047194793037</v>
      </c>
      <c r="M19" s="97">
        <f>$B19*VLOOKUP($A19,Transpose_Avg_me_youth!$A:$M,10,FALSE)</f>
        <v>-372.04003960862644</v>
      </c>
      <c r="N19" s="97">
        <f>$B19*VLOOKUP($A19,Transpose_Avg_me_youth!$A:$M,11,FALSE)</f>
        <v>-716.00242324566773</v>
      </c>
      <c r="O19" s="97">
        <f>$B19*VLOOKUP($A19,Transpose_Avg_me_youth!$A:$M,12,FALSE)</f>
        <v>-390.69061708072826</v>
      </c>
      <c r="P19" s="97">
        <f>$B19*VLOOKUP($A19,Transpose_Avg_me_youth!$A:$M,13,FALSE)</f>
        <v>-497.84570571345165</v>
      </c>
      <c r="Q19" s="97"/>
      <c r="R19" s="97"/>
      <c r="S19" s="97">
        <f>$B19*VLOOKUP($A19,Transpose_Avg_me_youth!$O:$AA,2,FALSE)</f>
        <v>-669.70374322394071</v>
      </c>
      <c r="T19" s="97">
        <f>$B19*VLOOKUP($A19,Transpose_Avg_me_youth!$O:$AA,3,FALSE)</f>
        <v>-455.42641277641275</v>
      </c>
      <c r="U19" s="97">
        <f>$B19*VLOOKUP($A19,Transpose_Avg_me_youth!$O:$AA,4,FALSE)</f>
        <v>-37.121799959754952</v>
      </c>
      <c r="V19" s="97">
        <f>$B19*VLOOKUP($A19,Transpose_Avg_me_youth!$O:$AA,5,FALSE)</f>
        <v>-440.94069693094633</v>
      </c>
      <c r="W19" s="97">
        <f>$B19*VLOOKUP($A19,Transpose_Avg_me_youth!$O:$AA,6,FALSE)</f>
        <v>-499.98545008912657</v>
      </c>
      <c r="X19" s="97">
        <f>$B19*VLOOKUP($A19,Transpose_Avg_me_youth!$O:$AA,7,FALSE)</f>
        <v>-536.89035443722946</v>
      </c>
      <c r="Y19" s="97">
        <f>$B19*VLOOKUP($A19,Transpose_Avg_me_youth!$O:$AA,8,FALSE)</f>
        <v>-760.75932400932402</v>
      </c>
      <c r="Z19" s="97">
        <f>$B19*VLOOKUP($A19,Transpose_Avg_me_youth!$O:$AA,9,FALSE)</f>
        <v>-538.03113553113553</v>
      </c>
      <c r="AA19" s="97">
        <f>$B19*VLOOKUP($A19,Transpose_Avg_me_youth!$O:$AA,10,FALSE)</f>
        <v>-580.10939241917492</v>
      </c>
      <c r="AB19" s="97">
        <f>$B19*VLOOKUP($A19,Transpose_Avg_me_youth!$O:$AA,11,FALSE)</f>
        <v>-1104.6041666666667</v>
      </c>
      <c r="AC19" s="97">
        <f>$B19*VLOOKUP($A19,Transpose_Avg_me_youth!$O:$AA,12,FALSE)</f>
        <v>-362.51818706164636</v>
      </c>
      <c r="AD19" s="97">
        <f>$B19*VLOOKUP($A19,Transpose_Avg_me_youth!$O:$AA,13,FALSE)</f>
        <v>-498.98720130066545</v>
      </c>
    </row>
    <row r="20" spans="1:30" x14ac:dyDescent="0.25">
      <c r="A20" s="27" t="s">
        <v>312</v>
      </c>
      <c r="B20" s="96">
        <v>735.6</v>
      </c>
      <c r="C20" s="170"/>
      <c r="D20" s="94"/>
      <c r="E20" s="97">
        <f>$B20*VLOOKUP($A20,Transpose_Avg_me_youth!$A:$M,2,FALSE)</f>
        <v>14.070118507513717</v>
      </c>
      <c r="F20" s="97">
        <f>$B20*VLOOKUP($A20,Transpose_Avg_me_youth!$A:$M,3,FALSE)</f>
        <v>1.7363089591995844</v>
      </c>
      <c r="G20" s="97">
        <f>$B20*VLOOKUP($A20,Transpose_Avg_me_youth!$A:$M,4,FALSE)</f>
        <v>2.8734375000000001</v>
      </c>
      <c r="H20" s="97">
        <f>$B20*VLOOKUP($A20,Transpose_Avg_me_youth!$A:$M,5,FALSE)</f>
        <v>20.908713634097115</v>
      </c>
      <c r="I20" s="97">
        <f>$B20*VLOOKUP($A20,Transpose_Avg_me_youth!$A:$M,6,FALSE)</f>
        <v>23.27545855938622</v>
      </c>
      <c r="J20" s="97">
        <f>$B20*VLOOKUP($A20,Transpose_Avg_me_youth!$A:$M,7,FALSE)</f>
        <v>19.287020405347576</v>
      </c>
      <c r="K20" s="97">
        <f>$B20*VLOOKUP($A20,Transpose_Avg_me_youth!$A:$M,8,FALSE)</f>
        <v>21.760786179764509</v>
      </c>
      <c r="L20" s="97">
        <f>$B20*VLOOKUP($A20,Transpose_Avg_me_youth!$A:$M,9,FALSE)</f>
        <v>33.884008444824516</v>
      </c>
      <c r="M20" s="97">
        <f>$B20*VLOOKUP($A20,Transpose_Avg_me_youth!$A:$M,10,FALSE)</f>
        <v>6.0205357142857139</v>
      </c>
      <c r="N20" s="97">
        <f>$B20*VLOOKUP($A20,Transpose_Avg_me_youth!$A:$M,11,FALSE)</f>
        <v>93.412413138332255</v>
      </c>
      <c r="O20" s="97">
        <f>$B20*VLOOKUP($A20,Transpose_Avg_me_youth!$A:$M,12,FALSE)</f>
        <v>21.972768086516421</v>
      </c>
      <c r="P20" s="97">
        <f>$B20*VLOOKUP($A20,Transpose_Avg_me_youth!$A:$M,13,FALSE)</f>
        <v>14.771470629726343</v>
      </c>
      <c r="Q20" s="97"/>
      <c r="R20" s="97"/>
      <c r="S20" s="97">
        <f>$B20*VLOOKUP($A20,Transpose_Avg_me_youth!$O:$AA,2,FALSE)</f>
        <v>3.3743119266055048</v>
      </c>
      <c r="T20" s="97">
        <f>$B20*VLOOKUP($A20,Transpose_Avg_me_youth!$O:$AA,3,FALSE)</f>
        <v>0</v>
      </c>
      <c r="U20" s="97">
        <f>$B20*VLOOKUP($A20,Transpose_Avg_me_youth!$O:$AA,4,FALSE)</f>
        <v>0</v>
      </c>
      <c r="V20" s="97">
        <f>$B20*VLOOKUP($A20,Transpose_Avg_me_youth!$O:$AA,5,FALSE)</f>
        <v>7.9956521739130437</v>
      </c>
      <c r="W20" s="97">
        <f>$B20*VLOOKUP($A20,Transpose_Avg_me_youth!$O:$AA,6,FALSE)</f>
        <v>37.845374331550801</v>
      </c>
      <c r="X20" s="97">
        <f>$B20*VLOOKUP($A20,Transpose_Avg_me_youth!$O:$AA,7,FALSE)</f>
        <v>85.979220779220782</v>
      </c>
      <c r="Y20" s="97">
        <f>$B20*VLOOKUP($A20,Transpose_Avg_me_youth!$O:$AA,8,FALSE)</f>
        <v>0</v>
      </c>
      <c r="Z20" s="97">
        <f>$B20*VLOOKUP($A20,Transpose_Avg_me_youth!$O:$AA,9,FALSE)</f>
        <v>26.271428571428572</v>
      </c>
      <c r="AA20" s="97">
        <f>$B20*VLOOKUP($A20,Transpose_Avg_me_youth!$O:$AA,10,FALSE)</f>
        <v>13.135714285714286</v>
      </c>
      <c r="AB20" s="97">
        <f>$B20*VLOOKUP($A20,Transpose_Avg_me_youth!$O:$AA,11,FALSE)</f>
        <v>49.04</v>
      </c>
      <c r="AC20" s="97">
        <f>$B20*VLOOKUP($A20,Transpose_Avg_me_youth!$O:$AA,12,FALSE)</f>
        <v>7.779601328903655</v>
      </c>
      <c r="AD20" s="97">
        <f>$B20*VLOOKUP($A20,Transpose_Avg_me_youth!$O:$AA,13,FALSE)</f>
        <v>25.101293103448274</v>
      </c>
    </row>
    <row r="21" spans="1:30" x14ac:dyDescent="0.25">
      <c r="A21" s="27" t="s">
        <v>313</v>
      </c>
      <c r="B21" s="96">
        <v>1890</v>
      </c>
      <c r="C21" s="170"/>
      <c r="D21" s="94"/>
      <c r="E21" s="97">
        <f>$B21*VLOOKUP($A21,Transpose_Avg_me_youth!$A:$M,2,FALSE)</f>
        <v>3.5166971965594138</v>
      </c>
      <c r="F21" s="97">
        <f>$B21*VLOOKUP($A21,Transpose_Avg_me_youth!$A:$M,3,FALSE)</f>
        <v>1.845703125</v>
      </c>
      <c r="G21" s="97">
        <f>$B21*VLOOKUP($A21,Transpose_Avg_me_youth!$A:$M,4,FALSE)</f>
        <v>0</v>
      </c>
      <c r="H21" s="97">
        <f>$B21*VLOOKUP($A21,Transpose_Avg_me_youth!$A:$M,5,FALSE)</f>
        <v>14.48206558429141</v>
      </c>
      <c r="I21" s="97">
        <f>$B21*VLOOKUP($A21,Transpose_Avg_me_youth!$A:$M,6,FALSE)</f>
        <v>10.634834685831956</v>
      </c>
      <c r="J21" s="97">
        <f>$B21*VLOOKUP($A21,Transpose_Avg_me_youth!$A:$M,7,FALSE)</f>
        <v>21.44836280740536</v>
      </c>
      <c r="K21" s="97">
        <f>$B21*VLOOKUP($A21,Transpose_Avg_me_youth!$A:$M,8,FALSE)</f>
        <v>3.5795454545454546</v>
      </c>
      <c r="L21" s="97">
        <f>$B21*VLOOKUP($A21,Transpose_Avg_me_youth!$A:$M,9,FALSE)</f>
        <v>24.823369565217391</v>
      </c>
      <c r="M21" s="97">
        <f>$B21*VLOOKUP($A21,Transpose_Avg_me_youth!$A:$M,10,FALSE)</f>
        <v>58.056366047745357</v>
      </c>
      <c r="N21" s="97">
        <f>$B21*VLOOKUP($A21,Transpose_Avg_me_youth!$A:$M,11,FALSE)</f>
        <v>26.69744318181818</v>
      </c>
      <c r="O21" s="97">
        <f>$B21*VLOOKUP($A21,Transpose_Avg_me_youth!$A:$M,12,FALSE)</f>
        <v>14.072549627791563</v>
      </c>
      <c r="P21" s="97">
        <f>$B21*VLOOKUP($A21,Transpose_Avg_me_youth!$A:$M,13,FALSE)</f>
        <v>1.5542763157894737</v>
      </c>
      <c r="Q21" s="97"/>
      <c r="R21" s="97"/>
      <c r="S21" s="97">
        <f>$B21*VLOOKUP($A21,Transpose_Avg_me_youth!$O:$AA,2,FALSE)</f>
        <v>1.8824701195219122</v>
      </c>
      <c r="T21" s="97">
        <f>$B21*VLOOKUP($A21,Transpose_Avg_me_youth!$O:$AA,3,FALSE)</f>
        <v>0</v>
      </c>
      <c r="U21" s="97">
        <f>$B21*VLOOKUP($A21,Transpose_Avg_me_youth!$O:$AA,4,FALSE)</f>
        <v>0</v>
      </c>
      <c r="V21" s="97">
        <f>$B21*VLOOKUP($A21,Transpose_Avg_me_youth!$O:$AA,5,FALSE)</f>
        <v>0</v>
      </c>
      <c r="W21" s="97">
        <f>$B21*VLOOKUP($A21,Transpose_Avg_me_youth!$O:$AA,6,FALSE)</f>
        <v>3.5795454545454546</v>
      </c>
      <c r="X21" s="97">
        <f>$B21*VLOOKUP($A21,Transpose_Avg_me_youth!$O:$AA,7,FALSE)</f>
        <v>0</v>
      </c>
      <c r="Y21" s="97">
        <f>$B21*VLOOKUP($A21,Transpose_Avg_me_youth!$O:$AA,8,FALSE)</f>
        <v>0</v>
      </c>
      <c r="Z21" s="97">
        <f>$B21*VLOOKUP($A21,Transpose_Avg_me_youth!$O:$AA,9,FALSE)</f>
        <v>0</v>
      </c>
      <c r="AA21" s="97">
        <f>$B21*VLOOKUP($A21,Transpose_Avg_me_youth!$O:$AA,10,FALSE)</f>
        <v>33.75</v>
      </c>
      <c r="AB21" s="97">
        <f>$B21*VLOOKUP($A21,Transpose_Avg_me_youth!$O:$AA,11,FALSE)</f>
        <v>0</v>
      </c>
      <c r="AC21" s="97">
        <f>$B21*VLOOKUP($A21,Transpose_Avg_me_youth!$O:$AA,12,FALSE)</f>
        <v>0</v>
      </c>
      <c r="AD21" s="97">
        <f>$B21*VLOOKUP($A21,Transpose_Avg_me_youth!$O:$AA,13,FALSE)</f>
        <v>0</v>
      </c>
    </row>
    <row r="22" spans="1:30" x14ac:dyDescent="0.25">
      <c r="A22" s="27" t="s">
        <v>314</v>
      </c>
      <c r="B22" s="96">
        <v>3366</v>
      </c>
      <c r="C22" s="170"/>
      <c r="D22" s="94"/>
      <c r="E22" s="97">
        <f>$B22*VLOOKUP($A22,Transpose_Avg_me_youth!$A:$M,2,FALSE)</f>
        <v>7.3612796701211662</v>
      </c>
      <c r="F22" s="97">
        <f>$B22*VLOOKUP($A22,Transpose_Avg_me_youth!$A:$M,3,FALSE)</f>
        <v>4.3033020177711956</v>
      </c>
      <c r="G22" s="97">
        <f>$B22*VLOOKUP($A22,Transpose_Avg_me_youth!$A:$M,4,FALSE)</f>
        <v>0</v>
      </c>
      <c r="H22" s="97">
        <f>$B22*VLOOKUP($A22,Transpose_Avg_me_youth!$A:$M,5,FALSE)</f>
        <v>25.818623310810811</v>
      </c>
      <c r="I22" s="97">
        <f>$B22*VLOOKUP($A22,Transpose_Avg_me_youth!$A:$M,6,FALSE)</f>
        <v>20.818448691788394</v>
      </c>
      <c r="J22" s="97">
        <f>$B22*VLOOKUP($A22,Transpose_Avg_me_youth!$A:$M,7,FALSE)</f>
        <v>16.497492401215805</v>
      </c>
      <c r="K22" s="97">
        <f>$B22*VLOOKUP($A22,Transpose_Avg_me_youth!$A:$M,8,FALSE)</f>
        <v>33.085291353383461</v>
      </c>
      <c r="L22" s="97">
        <f>$B22*VLOOKUP($A22,Transpose_Avg_me_youth!$A:$M,9,FALSE)</f>
        <v>14.025</v>
      </c>
      <c r="M22" s="97">
        <f>$B22*VLOOKUP($A22,Transpose_Avg_me_youth!$A:$M,10,FALSE)</f>
        <v>29.33112980769231</v>
      </c>
      <c r="N22" s="97">
        <f>$B22*VLOOKUP($A22,Transpose_Avg_me_youth!$A:$M,11,FALSE)</f>
        <v>64.865625000000009</v>
      </c>
      <c r="O22" s="97">
        <f>$B22*VLOOKUP($A22,Transpose_Avg_me_youth!$A:$M,12,FALSE)</f>
        <v>0</v>
      </c>
      <c r="P22" s="97">
        <f>$B22*VLOOKUP($A22,Transpose_Avg_me_youth!$A:$M,13,FALSE)</f>
        <v>0</v>
      </c>
      <c r="Q22" s="97"/>
      <c r="R22" s="97"/>
      <c r="S22" s="97">
        <f>$B22*VLOOKUP($A22,Transpose_Avg_me_youth!$O:$AA,2,FALSE)</f>
        <v>0</v>
      </c>
      <c r="T22" s="97">
        <f>$B22*VLOOKUP($A22,Transpose_Avg_me_youth!$O:$AA,3,FALSE)</f>
        <v>19.125</v>
      </c>
      <c r="U22" s="97">
        <f>$B22*VLOOKUP($A22,Transpose_Avg_me_youth!$O:$AA,4,FALSE)</f>
        <v>0</v>
      </c>
      <c r="V22" s="97">
        <f>$B22*VLOOKUP($A22,Transpose_Avg_me_youth!$O:$AA,5,FALSE)</f>
        <v>71.5</v>
      </c>
      <c r="W22" s="97">
        <f>$B22*VLOOKUP($A22,Transpose_Avg_me_youth!$O:$AA,6,FALSE)</f>
        <v>0</v>
      </c>
      <c r="X22" s="97">
        <f>$B22*VLOOKUP($A22,Transpose_Avg_me_youth!$O:$AA,7,FALSE)</f>
        <v>0</v>
      </c>
      <c r="Y22" s="97">
        <f>$B22*VLOOKUP($A22,Transpose_Avg_me_youth!$O:$AA,8,FALSE)</f>
        <v>0</v>
      </c>
      <c r="Z22" s="97">
        <f>$B22*VLOOKUP($A22,Transpose_Avg_me_youth!$O:$AA,9,FALSE)</f>
        <v>0</v>
      </c>
      <c r="AA22" s="97">
        <f>$B22*VLOOKUP($A22,Transpose_Avg_me_youth!$O:$AA,10,FALSE)</f>
        <v>0</v>
      </c>
      <c r="AB22" s="97">
        <f>$B22*VLOOKUP($A22,Transpose_Avg_me_youth!$O:$AA,11,FALSE)</f>
        <v>0</v>
      </c>
      <c r="AC22" s="97">
        <f>$B22*VLOOKUP($A22,Transpose_Avg_me_youth!$O:$AA,12,FALSE)</f>
        <v>0</v>
      </c>
      <c r="AD22" s="97">
        <f>$B22*VLOOKUP($A22,Transpose_Avg_me_youth!$O:$AA,13,FALSE)</f>
        <v>0</v>
      </c>
    </row>
    <row r="23" spans="1:30" x14ac:dyDescent="0.25">
      <c r="A23" s="27" t="s">
        <v>323</v>
      </c>
      <c r="B23" s="96">
        <v>12388</v>
      </c>
      <c r="C23" s="170"/>
      <c r="D23" s="94"/>
      <c r="E23" s="97">
        <f>$B23*VLOOKUP($A23,Transpose_Avg_me_youth!$A:$M,2,FALSE)</f>
        <v>70.93864838748857</v>
      </c>
      <c r="F23" s="97">
        <f>$B23*VLOOKUP($A23,Transpose_Avg_me_youth!$A:$M,3,FALSE)</f>
        <v>5.2314189189189193</v>
      </c>
      <c r="G23" s="97">
        <f>$B23*VLOOKUP($A23,Transpose_Avg_me_youth!$A:$M,4,FALSE)</f>
        <v>20.925675675675677</v>
      </c>
      <c r="H23" s="97">
        <f>$B23*VLOOKUP($A23,Transpose_Avg_me_youth!$A:$M,5,FALSE)</f>
        <v>13.122881355932204</v>
      </c>
      <c r="I23" s="97">
        <f>$B23*VLOOKUP($A23,Transpose_Avg_me_youth!$A:$M,6,FALSE)</f>
        <v>4.6641566265060241</v>
      </c>
      <c r="J23" s="97">
        <f>$B23*VLOOKUP($A23,Transpose_Avg_me_youth!$A:$M,7,FALSE)</f>
        <v>60.446372954075962</v>
      </c>
      <c r="K23" s="97">
        <f>$B23*VLOOKUP($A23,Transpose_Avg_me_youth!$A:$M,8,FALSE)</f>
        <v>55.032475490196077</v>
      </c>
      <c r="L23" s="97">
        <f>$B23*VLOOKUP($A23,Transpose_Avg_me_youth!$A:$M,9,FALSE)</f>
        <v>26.698275862068964</v>
      </c>
      <c r="M23" s="97">
        <f>$B23*VLOOKUP($A23,Transpose_Avg_me_youth!$A:$M,10,FALSE)</f>
        <v>0</v>
      </c>
      <c r="N23" s="97">
        <f>$B23*VLOOKUP($A23,Transpose_Avg_me_youth!$A:$M,11,FALSE)</f>
        <v>0</v>
      </c>
      <c r="O23" s="97">
        <f>$B23*VLOOKUP($A23,Transpose_Avg_me_youth!$A:$M,12,FALSE)</f>
        <v>152.05563302372201</v>
      </c>
      <c r="P23" s="97">
        <f>$B23*VLOOKUP($A23,Transpose_Avg_me_youth!$A:$M,13,FALSE)</f>
        <v>18.252604166666664</v>
      </c>
      <c r="Q23" s="97"/>
      <c r="R23" s="97"/>
      <c r="S23" s="97">
        <f>$B23*VLOOKUP($A23,Transpose_Avg_me_youth!$O:$AA,2,FALSE)</f>
        <v>52.608156536697251</v>
      </c>
      <c r="T23" s="97">
        <f>$B23*VLOOKUP($A23,Transpose_Avg_me_youth!$O:$AA,3,FALSE)</f>
        <v>0</v>
      </c>
      <c r="U23" s="97">
        <f>$B23*VLOOKUP($A23,Transpose_Avg_me_youth!$O:$AA,4,FALSE)</f>
        <v>0</v>
      </c>
      <c r="V23" s="97">
        <f>$B23*VLOOKUP($A23,Transpose_Avg_me_youth!$O:$AA,5,FALSE)</f>
        <v>0</v>
      </c>
      <c r="W23" s="97">
        <f>$B23*VLOOKUP($A23,Transpose_Avg_me_youth!$O:$AA,6,FALSE)</f>
        <v>0</v>
      </c>
      <c r="X23" s="97">
        <f>$B23*VLOOKUP($A23,Transpose_Avg_me_youth!$O:$AA,7,FALSE)</f>
        <v>0</v>
      </c>
      <c r="Y23" s="97">
        <f>$B23*VLOOKUP($A23,Transpose_Avg_me_youth!$O:$AA,8,FALSE)</f>
        <v>0</v>
      </c>
      <c r="Z23" s="97">
        <f>$B23*VLOOKUP($A23,Transpose_Avg_me_youth!$O:$AA,9,FALSE)</f>
        <v>0</v>
      </c>
      <c r="AA23" s="97">
        <f>$B23*VLOOKUP($A23,Transpose_Avg_me_youth!$O:$AA,10,FALSE)</f>
        <v>496.31410256410254</v>
      </c>
      <c r="AB23" s="97">
        <f>$B23*VLOOKUP($A23,Transpose_Avg_me_youth!$O:$AA,11,FALSE)</f>
        <v>206.46666666666667</v>
      </c>
      <c r="AC23" s="97">
        <f>$B23*VLOOKUP($A23,Transpose_Avg_me_youth!$O:$AA,12,FALSE)</f>
        <v>0</v>
      </c>
      <c r="AD23" s="97">
        <f>$B23*VLOOKUP($A23,Transpose_Avg_me_youth!$O:$AA,13,FALSE)</f>
        <v>0</v>
      </c>
    </row>
    <row r="24" spans="1:30" x14ac:dyDescent="0.25">
      <c r="A24" s="27" t="s">
        <v>324</v>
      </c>
      <c r="B24" s="96">
        <v>-593.79999999999995</v>
      </c>
      <c r="C24" s="170"/>
      <c r="D24" s="94"/>
      <c r="E24" s="97">
        <f>$B24*VLOOKUP($A24,Transpose_Avg_me_youth!$A:$M,2,FALSE)</f>
        <v>-13.449650314473786</v>
      </c>
      <c r="F24" s="97">
        <f>$B24*VLOOKUP($A24,Transpose_Avg_me_youth!$A:$M,3,FALSE)</f>
        <v>-1.5237097520770257</v>
      </c>
      <c r="G24" s="97">
        <f>$B24*VLOOKUP($A24,Transpose_Avg_me_youth!$A:$M,4,FALSE)</f>
        <v>-5.2707020722028934</v>
      </c>
      <c r="H24" s="97">
        <f>$B24*VLOOKUP($A24,Transpose_Avg_me_youth!$A:$M,5,FALSE)</f>
        <v>-12.648371697556327</v>
      </c>
      <c r="I24" s="97">
        <f>$B24*VLOOKUP($A24,Transpose_Avg_me_youth!$A:$M,6,FALSE)</f>
        <v>-8.1848509365835334</v>
      </c>
      <c r="J24" s="97">
        <f>$B24*VLOOKUP($A24,Transpose_Avg_me_youth!$A:$M,7,FALSE)</f>
        <v>-8.9587080030472155</v>
      </c>
      <c r="K24" s="97">
        <f>$B24*VLOOKUP($A24,Transpose_Avg_me_youth!$A:$M,8,FALSE)</f>
        <v>-10.381407755686006</v>
      </c>
      <c r="L24" s="97">
        <f>$B24*VLOOKUP($A24,Transpose_Avg_me_youth!$A:$M,9,FALSE)</f>
        <v>-4.7484006734006732</v>
      </c>
      <c r="M24" s="97">
        <f>$B24*VLOOKUP($A24,Transpose_Avg_me_youth!$A:$M,10,FALSE)</f>
        <v>-4.6220695970695971</v>
      </c>
      <c r="N24" s="97">
        <f>$B24*VLOOKUP($A24,Transpose_Avg_me_youth!$A:$M,11,FALSE)</f>
        <v>-10.285340700965701</v>
      </c>
      <c r="O24" s="97">
        <f>$B24*VLOOKUP($A24,Transpose_Avg_me_youth!$A:$M,12,FALSE)</f>
        <v>-4.4346822069968423</v>
      </c>
      <c r="P24" s="97">
        <f>$B24*VLOOKUP($A24,Transpose_Avg_me_youth!$A:$M,13,FALSE)</f>
        <v>-12.004625335224475</v>
      </c>
      <c r="Q24" s="97"/>
      <c r="R24" s="97"/>
      <c r="S24" s="97">
        <f>$B24*VLOOKUP($A24,Transpose_Avg_me_youth!$O:$AA,2,FALSE)</f>
        <v>-9.6186306460802093</v>
      </c>
      <c r="T24" s="97">
        <f>$B24*VLOOKUP($A24,Transpose_Avg_me_youth!$O:$AA,3,FALSE)</f>
        <v>-1.8556249999999999</v>
      </c>
      <c r="U24" s="97">
        <f>$B24*VLOOKUP($A24,Transpose_Avg_me_youth!$O:$AA,4,FALSE)</f>
        <v>0</v>
      </c>
      <c r="V24" s="97">
        <f>$B24*VLOOKUP($A24,Transpose_Avg_me_youth!$O:$AA,5,FALSE)</f>
        <v>-4.3661764705882353</v>
      </c>
      <c r="W24" s="97">
        <f>$B24*VLOOKUP($A24,Transpose_Avg_me_youth!$O:$AA,6,FALSE)</f>
        <v>-8.3221969696969698</v>
      </c>
      <c r="X24" s="97">
        <f>$B24*VLOOKUP($A24,Transpose_Avg_me_youth!$O:$AA,7,FALSE)</f>
        <v>0</v>
      </c>
      <c r="Y24" s="97">
        <f>$B24*VLOOKUP($A24,Transpose_Avg_me_youth!$O:$AA,8,FALSE)</f>
        <v>-32.051704545454541</v>
      </c>
      <c r="Z24" s="97">
        <f>$B24*VLOOKUP($A24,Transpose_Avg_me_youth!$O:$AA,9,FALSE)</f>
        <v>-9.8966666666666665</v>
      </c>
      <c r="AA24" s="97">
        <f>$B24*VLOOKUP($A24,Transpose_Avg_me_youth!$O:$AA,10,FALSE)</f>
        <v>-10.603571428571428</v>
      </c>
      <c r="AB24" s="97">
        <f>$B24*VLOOKUP($A24,Transpose_Avg_me_youth!$O:$AA,11,FALSE)</f>
        <v>0</v>
      </c>
      <c r="AC24" s="97">
        <f>$B24*VLOOKUP($A24,Transpose_Avg_me_youth!$O:$AA,12,FALSE)</f>
        <v>-22.008575581395345</v>
      </c>
      <c r="AD24" s="97">
        <f>$B24*VLOOKUP($A24,Transpose_Avg_me_youth!$O:$AA,13,FALSE)</f>
        <v>-10.237931034482758</v>
      </c>
    </row>
    <row r="25" spans="1:30" x14ac:dyDescent="0.25">
      <c r="A25" s="27" t="s">
        <v>325</v>
      </c>
      <c r="B25" s="96">
        <v>-4019</v>
      </c>
      <c r="C25" s="170"/>
      <c r="D25" s="94"/>
      <c r="E25" s="97">
        <f>$B25*VLOOKUP($A25,Transpose_Avg_me_youth!$A:$M,2,FALSE)</f>
        <v>-1.0827047413793103</v>
      </c>
      <c r="F25" s="97">
        <f>$B25*VLOOKUP($A25,Transpose_Avg_me_youth!$A:$M,3,FALSE)</f>
        <v>0</v>
      </c>
      <c r="G25" s="97">
        <f>$B25*VLOOKUP($A25,Transpose_Avg_me_youth!$A:$M,4,FALSE)</f>
        <v>0</v>
      </c>
      <c r="H25" s="97">
        <f>$B25*VLOOKUP($A25,Transpose_Avg_me_youth!$A:$M,5,FALSE)</f>
        <v>-18.793728911644692</v>
      </c>
      <c r="I25" s="97">
        <f>$B25*VLOOKUP($A25,Transpose_Avg_me_youth!$A:$M,6,FALSE)</f>
        <v>0</v>
      </c>
      <c r="J25" s="97">
        <f>$B25*VLOOKUP($A25,Transpose_Avg_me_youth!$A:$M,7,FALSE)</f>
        <v>-93.575002906347152</v>
      </c>
      <c r="K25" s="97">
        <f>$B25*VLOOKUP($A25,Transpose_Avg_me_youth!$A:$M,8,FALSE)</f>
        <v>-8.3729166666666668</v>
      </c>
      <c r="L25" s="97">
        <f>$B25*VLOOKUP($A25,Transpose_Avg_me_youth!$A:$M,9,FALSE)</f>
        <v>0</v>
      </c>
      <c r="M25" s="97">
        <f>$B25*VLOOKUP($A25,Transpose_Avg_me_youth!$A:$M,10,FALSE)</f>
        <v>-14.775735294117647</v>
      </c>
      <c r="N25" s="97">
        <f>$B25*VLOOKUP($A25,Transpose_Avg_me_youth!$A:$M,11,FALSE)</f>
        <v>0</v>
      </c>
      <c r="O25" s="97">
        <f>$B25*VLOOKUP($A25,Transpose_Avg_me_youth!$A:$M,12,FALSE)</f>
        <v>-46.096373257412715</v>
      </c>
      <c r="P25" s="97">
        <f>$B25*VLOOKUP($A25,Transpose_Avg_me_youth!$A:$M,13,FALSE)</f>
        <v>-10.466145833333332</v>
      </c>
      <c r="Q25" s="97"/>
      <c r="R25" s="97"/>
      <c r="S25" s="97">
        <f>$B25*VLOOKUP($A25,Transpose_Avg_me_youth!$O:$AA,2,FALSE)</f>
        <v>0</v>
      </c>
      <c r="T25" s="97">
        <f>$B25*VLOOKUP($A25,Transpose_Avg_me_youth!$O:$AA,3,FALSE)</f>
        <v>0</v>
      </c>
      <c r="U25" s="97">
        <f>$B25*VLOOKUP($A25,Transpose_Avg_me_youth!$O:$AA,4,FALSE)</f>
        <v>0</v>
      </c>
      <c r="V25" s="97">
        <f>$B25*VLOOKUP($A25,Transpose_Avg_me_youth!$O:$AA,5,FALSE)</f>
        <v>0</v>
      </c>
      <c r="W25" s="97">
        <f>$B25*VLOOKUP($A25,Transpose_Avg_me_youth!$O:$AA,6,FALSE)</f>
        <v>0</v>
      </c>
      <c r="X25" s="97">
        <f>$B25*VLOOKUP($A25,Transpose_Avg_me_youth!$O:$AA,7,FALSE)</f>
        <v>-216.93465909090909</v>
      </c>
      <c r="Y25" s="97">
        <f>$B25*VLOOKUP($A25,Transpose_Avg_me_youth!$O:$AA,8,FALSE)</f>
        <v>0</v>
      </c>
      <c r="Z25" s="97">
        <f>$B25*VLOOKUP($A25,Transpose_Avg_me_youth!$O:$AA,9,FALSE)</f>
        <v>0</v>
      </c>
      <c r="AA25" s="97">
        <f>$B25*VLOOKUP($A25,Transpose_Avg_me_youth!$O:$AA,10,FALSE)</f>
        <v>0</v>
      </c>
      <c r="AB25" s="97">
        <f>$B25*VLOOKUP($A25,Transpose_Avg_me_youth!$O:$AA,11,FALSE)</f>
        <v>0</v>
      </c>
      <c r="AC25" s="97">
        <f>$B25*VLOOKUP($A25,Transpose_Avg_me_youth!$O:$AA,12,FALSE)</f>
        <v>-65.388492063492052</v>
      </c>
      <c r="AD25" s="97">
        <f>$B25*VLOOKUP($A25,Transpose_Avg_me_youth!$O:$AA,13,FALSE)</f>
        <v>-23.097701149425287</v>
      </c>
    </row>
    <row r="26" spans="1:30" x14ac:dyDescent="0.25">
      <c r="A26" s="27" t="s">
        <v>322</v>
      </c>
      <c r="B26" s="96">
        <v>-1088</v>
      </c>
      <c r="C26" s="170"/>
      <c r="D26" s="94"/>
      <c r="E26" s="97">
        <f>$B26*VLOOKUP($A26,Transpose_Avg_me_youth!$A:$M,2,FALSE)</f>
        <v>-832.96127936454127</v>
      </c>
      <c r="F26" s="97">
        <f>$B26*VLOOKUP($A26,Transpose_Avg_me_youth!$A:$M,3,FALSE)</f>
        <v>-878.81271633833046</v>
      </c>
      <c r="G26" s="97">
        <f>$B26*VLOOKUP($A26,Transpose_Avg_me_youth!$A:$M,4,FALSE)</f>
        <v>-860.84966401185659</v>
      </c>
      <c r="H26" s="97">
        <f>$B26*VLOOKUP($A26,Transpose_Avg_me_youth!$A:$M,5,FALSE)</f>
        <v>-879.6002140995148</v>
      </c>
      <c r="I26" s="97">
        <f>$B26*VLOOKUP($A26,Transpose_Avg_me_youth!$A:$M,6,FALSE)</f>
        <v>-737.27397489951409</v>
      </c>
      <c r="J26" s="97">
        <f>$B26*VLOOKUP($A26,Transpose_Avg_me_youth!$A:$M,7,FALSE)</f>
        <v>-888.68341851340813</v>
      </c>
      <c r="K26" s="97">
        <f>$B26*VLOOKUP($A26,Transpose_Avg_me_youth!$A:$M,8,FALSE)</f>
        <v>-915.24840597998491</v>
      </c>
      <c r="L26" s="97">
        <f>$B26*VLOOKUP($A26,Transpose_Avg_me_youth!$A:$M,9,FALSE)</f>
        <v>-769.61894493915827</v>
      </c>
      <c r="M26" s="97">
        <f>$B26*VLOOKUP($A26,Transpose_Avg_me_youth!$A:$M,10,FALSE)</f>
        <v>-639.97442844511818</v>
      </c>
      <c r="N26" s="97">
        <f>$B26*VLOOKUP($A26,Transpose_Avg_me_youth!$A:$M,11,FALSE)</f>
        <v>-444.40157065157058</v>
      </c>
      <c r="O26" s="97">
        <f>$B26*VLOOKUP($A26,Transpose_Avg_me_youth!$A:$M,12,FALSE)</f>
        <v>-931.60135413155376</v>
      </c>
      <c r="P26" s="97">
        <f>$B26*VLOOKUP($A26,Transpose_Avg_me_youth!$A:$M,13,FALSE)</f>
        <v>-994.0655959885853</v>
      </c>
      <c r="Q26" s="97"/>
      <c r="R26" s="97"/>
      <c r="S26" s="97">
        <f>$B26*VLOOKUP($A26,Transpose_Avg_me_youth!$O:$AA,2,FALSE)</f>
        <v>-889.65846773887654</v>
      </c>
      <c r="T26" s="97">
        <f>$B26*VLOOKUP($A26,Transpose_Avg_me_youth!$O:$AA,3,FALSE)</f>
        <v>-892.50417690417692</v>
      </c>
      <c r="U26" s="97">
        <f>$B26*VLOOKUP($A26,Transpose_Avg_me_youth!$O:$AA,4,FALSE)</f>
        <v>-1011.1455529222377</v>
      </c>
      <c r="V26" s="97">
        <f>$B26*VLOOKUP($A26,Transpose_Avg_me_youth!$O:$AA,5,FALSE)</f>
        <v>-999.23671497584542</v>
      </c>
      <c r="W26" s="97">
        <f>$B26*VLOOKUP($A26,Transpose_Avg_me_youth!$O:$AA,6,FALSE)</f>
        <v>-677.91515151515148</v>
      </c>
      <c r="X26" s="97">
        <f>$B26*VLOOKUP($A26,Transpose_Avg_me_youth!$O:$AA,7,FALSE)</f>
        <v>-796.49783549783558</v>
      </c>
      <c r="Y26" s="97">
        <f>$B26*VLOOKUP($A26,Transpose_Avg_me_youth!$O:$AA,8,FALSE)</f>
        <v>-938.60606060606062</v>
      </c>
      <c r="Z26" s="97">
        <f>$B26*VLOOKUP($A26,Transpose_Avg_me_youth!$O:$AA,9,FALSE)</f>
        <v>-895.70695970695965</v>
      </c>
      <c r="AA26" s="97">
        <f>$B26*VLOOKUP($A26,Transpose_Avg_me_youth!$O:$AA,10,FALSE)</f>
        <v>-764.49370918936131</v>
      </c>
      <c r="AB26" s="97">
        <f>$B26*VLOOKUP($A26,Transpose_Avg_me_youth!$O:$AA,11,FALSE)</f>
        <v>-340</v>
      </c>
      <c r="AC26" s="97">
        <f>$B26*VLOOKUP($A26,Transpose_Avg_me_youth!$O:$AA,12,FALSE)</f>
        <v>-931.48955334071616</v>
      </c>
      <c r="AD26" s="97">
        <f>$B26*VLOOKUP($A26,Transpose_Avg_me_youth!$O:$AA,13,FALSE)</f>
        <v>-1027.1784633998791</v>
      </c>
    </row>
    <row r="27" spans="1:30" x14ac:dyDescent="0.25">
      <c r="A27" s="27" t="s">
        <v>335</v>
      </c>
      <c r="B27" s="96">
        <v>2487</v>
      </c>
      <c r="C27" s="170"/>
      <c r="D27" s="94"/>
      <c r="E27" s="97">
        <f>$B27*VLOOKUP($A27,Transpose_Avg_me_youth!$A:$M,2,FALSE)</f>
        <v>772.21420676365869</v>
      </c>
      <c r="F27" s="97">
        <f>$B27*VLOOKUP($A27,Transpose_Avg_me_youth!$A:$M,3,FALSE)</f>
        <v>849.8908814282421</v>
      </c>
      <c r="G27" s="97">
        <f>$B27*VLOOKUP($A27,Transpose_Avg_me_youth!$A:$M,4,FALSE)</f>
        <v>465.70332834462221</v>
      </c>
      <c r="H27" s="97">
        <f>$B27*VLOOKUP($A27,Transpose_Avg_me_youth!$A:$M,5,FALSE)</f>
        <v>554.77069345676625</v>
      </c>
      <c r="I27" s="97">
        <f>$B27*VLOOKUP($A27,Transpose_Avg_me_youth!$A:$M,6,FALSE)</f>
        <v>952.97697489828101</v>
      </c>
      <c r="J27" s="97">
        <f>$B27*VLOOKUP($A27,Transpose_Avg_me_youth!$A:$M,7,FALSE)</f>
        <v>449.33307694613069</v>
      </c>
      <c r="K27" s="97">
        <f>$B27*VLOOKUP($A27,Transpose_Avg_me_youth!$A:$M,8,FALSE)</f>
        <v>940.69799670627344</v>
      </c>
      <c r="L27" s="97">
        <f>$B27*VLOOKUP($A27,Transpose_Avg_me_youth!$A:$M,9,FALSE)</f>
        <v>975.67585168220614</v>
      </c>
      <c r="M27" s="97">
        <f>$B27*VLOOKUP($A27,Transpose_Avg_me_youth!$A:$M,10,FALSE)</f>
        <v>856.01696538280441</v>
      </c>
      <c r="N27" s="97">
        <f>$B27*VLOOKUP($A27,Transpose_Avg_me_youth!$A:$M,11,FALSE)</f>
        <v>483.57625429105212</v>
      </c>
      <c r="O27" s="97">
        <f>$B27*VLOOKUP($A27,Transpose_Avg_me_youth!$A:$M,12,FALSE)</f>
        <v>734.41505424710522</v>
      </c>
      <c r="P27" s="97">
        <f>$B27*VLOOKUP($A27,Transpose_Avg_me_youth!$A:$M,13,FALSE)</f>
        <v>707.23177393503966</v>
      </c>
      <c r="Q27" s="97"/>
      <c r="R27" s="97"/>
      <c r="S27" s="97">
        <f>$B27*VLOOKUP($A27,Transpose_Avg_me_youth!$O:$AA,2,FALSE)</f>
        <v>857.80232834268998</v>
      </c>
      <c r="T27" s="97">
        <f>$B27*VLOOKUP($A27,Transpose_Avg_me_youth!$O:$AA,3,FALSE)</f>
        <v>743.7130605036856</v>
      </c>
      <c r="U27" s="97">
        <f>$B27*VLOOKUP($A27,Transpose_Avg_me_youth!$O:$AA,4,FALSE)</f>
        <v>261.68357840945259</v>
      </c>
      <c r="V27" s="97">
        <f>$B27*VLOOKUP($A27,Transpose_Avg_me_youth!$O:$AA,5,FALSE)</f>
        <v>644.14466112531977</v>
      </c>
      <c r="W27" s="97">
        <f>$B27*VLOOKUP($A27,Transpose_Avg_me_youth!$O:$AA,6,FALSE)</f>
        <v>1018.7390374331549</v>
      </c>
      <c r="X27" s="97">
        <f>$B27*VLOOKUP($A27,Transpose_Avg_me_youth!$O:$AA,7,FALSE)</f>
        <v>664.47849025974028</v>
      </c>
      <c r="Y27" s="97">
        <f>$B27*VLOOKUP($A27,Transpose_Avg_me_youth!$O:$AA,8,FALSE)</f>
        <v>905.63177447552459</v>
      </c>
      <c r="Z27" s="97">
        <f>$B27*VLOOKUP($A27,Transpose_Avg_me_youth!$O:$AA,9,FALSE)</f>
        <v>955.17197802197813</v>
      </c>
      <c r="AA27" s="97">
        <f>$B27*VLOOKUP($A27,Transpose_Avg_me_youth!$O:$AA,10,FALSE)</f>
        <v>1028.1550704730053</v>
      </c>
      <c r="AB27" s="97">
        <f>$B27*VLOOKUP($A27,Transpose_Avg_me_youth!$O:$AA,11,FALSE)</f>
        <v>1240.909375</v>
      </c>
      <c r="AC27" s="97">
        <f>$B27*VLOOKUP($A27,Transpose_Avg_me_youth!$O:$AA,12,FALSE)</f>
        <v>803.84540420819485</v>
      </c>
      <c r="AD27" s="97">
        <f>$B27*VLOOKUP($A27,Transpose_Avg_me_youth!$O:$AA,13,FALSE)</f>
        <v>589.73156760435563</v>
      </c>
    </row>
    <row r="28" spans="1:30" x14ac:dyDescent="0.25">
      <c r="A28" s="27" t="s">
        <v>328</v>
      </c>
      <c r="B28" s="96">
        <v>1787</v>
      </c>
      <c r="C28" s="170"/>
      <c r="D28" s="94"/>
      <c r="E28" s="97">
        <f>$B28*VLOOKUP($A28,Transpose_Avg_me_youth!$A:$M,2,FALSE)</f>
        <v>47.903515091090519</v>
      </c>
      <c r="F28" s="97">
        <f>$B28*VLOOKUP($A28,Transpose_Avg_me_youth!$A:$M,3,FALSE)</f>
        <v>30.679611787339251</v>
      </c>
      <c r="G28" s="97">
        <f>$B28*VLOOKUP($A28,Transpose_Avg_me_youth!$A:$M,4,FALSE)</f>
        <v>4.0527245995995997</v>
      </c>
      <c r="H28" s="97">
        <f>$B28*VLOOKUP($A28,Transpose_Avg_me_youth!$A:$M,5,FALSE)</f>
        <v>74.984058733282851</v>
      </c>
      <c r="I28" s="97">
        <f>$B28*VLOOKUP($A28,Transpose_Avg_me_youth!$A:$M,6,FALSE)</f>
        <v>68.968159185648204</v>
      </c>
      <c r="J28" s="97">
        <f>$B28*VLOOKUP($A28,Transpose_Avg_me_youth!$A:$M,7,FALSE)</f>
        <v>119.5860497112082</v>
      </c>
      <c r="K28" s="97">
        <f>$B28*VLOOKUP($A28,Transpose_Avg_me_youth!$A:$M,8,FALSE)</f>
        <v>27.257068452380953</v>
      </c>
      <c r="L28" s="97">
        <f>$B28*VLOOKUP($A28,Transpose_Avg_me_youth!$A:$M,9,FALSE)</f>
        <v>42.821824017426771</v>
      </c>
      <c r="M28" s="97">
        <f>$B28*VLOOKUP($A28,Transpose_Avg_me_youth!$A:$M,10,FALSE)</f>
        <v>36.298437499999999</v>
      </c>
      <c r="N28" s="97">
        <f>$B28*VLOOKUP($A28,Transpose_Avg_me_youth!$A:$M,11,FALSE)</f>
        <v>189.64776768370521</v>
      </c>
      <c r="O28" s="97">
        <f>$B28*VLOOKUP($A28,Transpose_Avg_me_youth!$A:$M,12,FALSE)</f>
        <v>68.875345043080074</v>
      </c>
      <c r="P28" s="97">
        <f>$B28*VLOOKUP($A28,Transpose_Avg_me_youth!$A:$M,13,FALSE)</f>
        <v>77.487630110800723</v>
      </c>
      <c r="Q28" s="97"/>
      <c r="R28" s="97"/>
      <c r="S28" s="97">
        <f>$B28*VLOOKUP($A28,Transpose_Avg_me_youth!$O:$AA,2,FALSE)</f>
        <v>54.262734559479327</v>
      </c>
      <c r="T28" s="97">
        <f>$B28*VLOOKUP($A28,Transpose_Avg_me_youth!$O:$AA,3,FALSE)</f>
        <v>31.475568181818186</v>
      </c>
      <c r="U28" s="97">
        <f>$B28*VLOOKUP($A28,Transpose_Avg_me_youth!$O:$AA,4,FALSE)</f>
        <v>5.8782894736842106</v>
      </c>
      <c r="V28" s="97">
        <f>$B28*VLOOKUP($A28,Transpose_Avg_me_youth!$O:$AA,5,FALSE)</f>
        <v>79.909406969309458</v>
      </c>
      <c r="W28" s="97">
        <f>$B28*VLOOKUP($A28,Transpose_Avg_me_youth!$O:$AA,6,FALSE)</f>
        <v>35.198484848484853</v>
      </c>
      <c r="X28" s="97">
        <f>$B28*VLOOKUP($A28,Transpose_Avg_me_youth!$O:$AA,7,FALSE)</f>
        <v>46.536458333333329</v>
      </c>
      <c r="Y28" s="97">
        <f>$B28*VLOOKUP($A28,Transpose_Avg_me_youth!$O:$AA,8,FALSE)</f>
        <v>0</v>
      </c>
      <c r="Z28" s="97">
        <f>$B28*VLOOKUP($A28,Transpose_Avg_me_youth!$O:$AA,9,FALSE)</f>
        <v>29.783333333333331</v>
      </c>
      <c r="AA28" s="97">
        <f>$B28*VLOOKUP($A28,Transpose_Avg_me_youth!$O:$AA,10,FALSE)</f>
        <v>169.78136446886447</v>
      </c>
      <c r="AB28" s="97">
        <f>$B28*VLOOKUP($A28,Transpose_Avg_me_youth!$O:$AA,11,FALSE)</f>
        <v>59.566666666666663</v>
      </c>
      <c r="AC28" s="97">
        <f>$B28*VLOOKUP($A28,Transpose_Avg_me_youth!$O:$AA,12,FALSE)</f>
        <v>120.12693567737172</v>
      </c>
      <c r="AD28" s="97">
        <f>$B28*VLOOKUP($A28,Transpose_Avg_me_youth!$O:$AA,13,FALSE)</f>
        <v>33.056932471264368</v>
      </c>
    </row>
    <row r="29" spans="1:30" x14ac:dyDescent="0.25">
      <c r="A29" s="27" t="s">
        <v>329</v>
      </c>
      <c r="B29" s="96">
        <v>-11085</v>
      </c>
      <c r="C29" s="170"/>
      <c r="D29" s="94"/>
      <c r="E29" s="97">
        <f>$B29*VLOOKUP($A29,Transpose_Avg_me_youth!$A:$M,2,FALSE)</f>
        <v>-7.8244577625570777</v>
      </c>
      <c r="F29" s="97">
        <f>$B29*VLOOKUP($A29,Transpose_Avg_me_youth!$A:$M,3,FALSE)</f>
        <v>-55.216068550989554</v>
      </c>
      <c r="G29" s="97">
        <f>$B29*VLOOKUP($A29,Transpose_Avg_me_youth!$A:$M,4,FALSE)</f>
        <v>-25.207240513392854</v>
      </c>
      <c r="H29" s="97">
        <f>$B29*VLOOKUP($A29,Transpose_Avg_me_youth!$A:$M,5,FALSE)</f>
        <v>-41.921917132126346</v>
      </c>
      <c r="I29" s="97">
        <f>$B29*VLOOKUP($A29,Transpose_Avg_me_youth!$A:$M,6,FALSE)</f>
        <v>-29.252083333333335</v>
      </c>
      <c r="J29" s="97">
        <f>$B29*VLOOKUP($A29,Transpose_Avg_me_youth!$A:$M,7,FALSE)</f>
        <v>-22.348790322580644</v>
      </c>
      <c r="K29" s="97">
        <f>$B29*VLOOKUP($A29,Transpose_Avg_me_youth!$A:$M,8,FALSE)</f>
        <v>-216.73708617717421</v>
      </c>
      <c r="L29" s="97">
        <f>$B29*VLOOKUP($A29,Transpose_Avg_me_youth!$A:$M,9,FALSE)</f>
        <v>-113.11593847962384</v>
      </c>
      <c r="M29" s="97">
        <f>$B29*VLOOKUP($A29,Transpose_Avg_me_youth!$A:$M,10,FALSE)</f>
        <v>-26.646634615384617</v>
      </c>
      <c r="N29" s="97">
        <f>$B29*VLOOKUP($A29,Transpose_Avg_me_youth!$A:$M,11,FALSE)</f>
        <v>-164.95535714285714</v>
      </c>
      <c r="O29" s="97">
        <f>$B29*VLOOKUP($A29,Transpose_Avg_me_youth!$A:$M,12,FALSE)</f>
        <v>-82.847688049849324</v>
      </c>
      <c r="P29" s="97">
        <f>$B29*VLOOKUP($A29,Transpose_Avg_me_youth!$A:$M,13,FALSE)</f>
        <v>-25.227872552019583</v>
      </c>
      <c r="Q29" s="97"/>
      <c r="R29" s="97"/>
      <c r="S29" s="97">
        <f>$B29*VLOOKUP($A29,Transpose_Avg_me_youth!$O:$AA,2,FALSE)</f>
        <v>0</v>
      </c>
      <c r="T29" s="97">
        <f>$B29*VLOOKUP($A29,Transpose_Avg_me_youth!$O:$AA,3,FALSE)</f>
        <v>0</v>
      </c>
      <c r="U29" s="97">
        <f>$B29*VLOOKUP($A29,Transpose_Avg_me_youth!$O:$AA,4,FALSE)</f>
        <v>0</v>
      </c>
      <c r="V29" s="97">
        <f>$B29*VLOOKUP($A29,Transpose_Avg_me_youth!$O:$AA,5,FALSE)</f>
        <v>0</v>
      </c>
      <c r="W29" s="97">
        <f>$B29*VLOOKUP($A29,Transpose_Avg_me_youth!$O:$AA,6,FALSE)</f>
        <v>-20.994318181818183</v>
      </c>
      <c r="X29" s="97">
        <f>$B29*VLOOKUP($A29,Transpose_Avg_me_youth!$O:$AA,7,FALSE)</f>
        <v>0</v>
      </c>
      <c r="Y29" s="97">
        <f>$B29*VLOOKUP($A29,Transpose_Avg_me_youth!$O:$AA,8,FALSE)</f>
        <v>0</v>
      </c>
      <c r="Z29" s="97">
        <f>$B29*VLOOKUP($A29,Transpose_Avg_me_youth!$O:$AA,9,FALSE)</f>
        <v>-213.17307692307693</v>
      </c>
      <c r="AA29" s="97">
        <f>$B29*VLOOKUP($A29,Transpose_Avg_me_youth!$O:$AA,10,FALSE)</f>
        <v>0</v>
      </c>
      <c r="AB29" s="97">
        <f>$B29*VLOOKUP($A29,Transpose_Avg_me_youth!$O:$AA,11,FALSE)</f>
        <v>0</v>
      </c>
      <c r="AC29" s="97">
        <f>$B29*VLOOKUP($A29,Transpose_Avg_me_youth!$O:$AA,12,FALSE)</f>
        <v>0</v>
      </c>
      <c r="AD29" s="97">
        <f>$B29*VLOOKUP($A29,Transpose_Avg_me_youth!$O:$AA,13,FALSE)</f>
        <v>0</v>
      </c>
    </row>
    <row r="30" spans="1:30" x14ac:dyDescent="0.25">
      <c r="A30" s="27" t="s">
        <v>330</v>
      </c>
      <c r="B30" s="96">
        <v>-1553</v>
      </c>
      <c r="C30" s="170"/>
      <c r="D30" s="94"/>
      <c r="E30" s="97">
        <f>$B30*VLOOKUP($A30,Transpose_Avg_me_youth!$A:$M,2,FALSE)</f>
        <v>-174.99171377509151</v>
      </c>
      <c r="F30" s="97">
        <f>$B30*VLOOKUP($A30,Transpose_Avg_me_youth!$A:$M,3,FALSE)</f>
        <v>-216.38745098337333</v>
      </c>
      <c r="G30" s="97">
        <f>$B30*VLOOKUP($A30,Transpose_Avg_me_youth!$A:$M,4,FALSE)</f>
        <v>-518.20259664183016</v>
      </c>
      <c r="H30" s="97">
        <f>$B30*VLOOKUP($A30,Transpose_Avg_me_youth!$A:$M,5,FALSE)</f>
        <v>-305.3090664660798</v>
      </c>
      <c r="I30" s="97">
        <f>$B30*VLOOKUP($A30,Transpose_Avg_me_youth!$A:$M,6,FALSE)</f>
        <v>-343.60870475107743</v>
      </c>
      <c r="J30" s="97">
        <f>$B30*VLOOKUP($A30,Transpose_Avg_me_youth!$A:$M,7,FALSE)</f>
        <v>-411.1671869340995</v>
      </c>
      <c r="K30" s="97">
        <f>$B30*VLOOKUP($A30,Transpose_Avg_me_youth!$A:$M,8,FALSE)</f>
        <v>-202.10101311388559</v>
      </c>
      <c r="L30" s="97">
        <f>$B30*VLOOKUP($A30,Transpose_Avg_me_youth!$A:$M,9,FALSE)</f>
        <v>-383.11613929673598</v>
      </c>
      <c r="M30" s="97">
        <f>$B30*VLOOKUP($A30,Transpose_Avg_me_youth!$A:$M,10,FALSE)</f>
        <v>-274.22466420531521</v>
      </c>
      <c r="N30" s="97">
        <f>$B30*VLOOKUP($A30,Transpose_Avg_me_youth!$A:$M,11,FALSE)</f>
        <v>-168.15376392398451</v>
      </c>
      <c r="O30" s="97">
        <f>$B30*VLOOKUP($A30,Transpose_Avg_me_youth!$A:$M,12,FALSE)</f>
        <v>-96.712879892849202</v>
      </c>
      <c r="P30" s="97">
        <f>$B30*VLOOKUP($A30,Transpose_Avg_me_youth!$A:$M,13,FALSE)</f>
        <v>-490.49030012167361</v>
      </c>
      <c r="Q30" s="97"/>
      <c r="R30" s="97"/>
      <c r="S30" s="97">
        <f>$B30*VLOOKUP($A30,Transpose_Avg_me_youth!$O:$AA,2,FALSE)</f>
        <v>-274.56646510262181</v>
      </c>
      <c r="T30" s="97">
        <f>$B30*VLOOKUP($A30,Transpose_Avg_me_youth!$O:$AA,3,FALSE)</f>
        <v>-329.15396191646192</v>
      </c>
      <c r="U30" s="97">
        <f>$B30*VLOOKUP($A30,Transpose_Avg_me_youth!$O:$AA,4,FALSE)</f>
        <v>-484.47915921388011</v>
      </c>
      <c r="V30" s="97">
        <f>$B30*VLOOKUP($A30,Transpose_Avg_me_youth!$O:$AA,5,FALSE)</f>
        <v>-333.05759803921569</v>
      </c>
      <c r="W30" s="97">
        <f>$B30*VLOOKUP($A30,Transpose_Avg_me_youth!$O:$AA,6,FALSE)</f>
        <v>-384.61664438502669</v>
      </c>
      <c r="X30" s="97">
        <f>$B30*VLOOKUP($A30,Transpose_Avg_me_youth!$O:$AA,7,FALSE)</f>
        <v>-327.11323051948051</v>
      </c>
      <c r="Y30" s="97">
        <f>$B30*VLOOKUP($A30,Transpose_Avg_me_youth!$O:$AA,8,FALSE)</f>
        <v>-467.55164627039625</v>
      </c>
      <c r="Z30" s="97">
        <f>$B30*VLOOKUP($A30,Transpose_Avg_me_youth!$O:$AA,9,FALSE)</f>
        <v>-544.40329670329675</v>
      </c>
      <c r="AA30" s="97">
        <f>$B30*VLOOKUP($A30,Transpose_Avg_me_youth!$O:$AA,10,FALSE)</f>
        <v>-496.82891383978341</v>
      </c>
      <c r="AB30" s="97">
        <f>$B30*VLOOKUP($A30,Transpose_Avg_me_youth!$O:$AA,11,FALSE)</f>
        <v>-103.53333333333333</v>
      </c>
      <c r="AC30" s="97">
        <f>$B30*VLOOKUP($A30,Transpose_Avg_me_youth!$O:$AA,12,FALSE)</f>
        <v>-231.29108757844222</v>
      </c>
      <c r="AD30" s="97">
        <f>$B30*VLOOKUP($A30,Transpose_Avg_me_youth!$O:$AA,13,FALSE)</f>
        <v>-442.94674455535392</v>
      </c>
    </row>
    <row r="31" spans="1:30" x14ac:dyDescent="0.25">
      <c r="A31" s="27" t="s">
        <v>319</v>
      </c>
      <c r="B31" s="96">
        <v>-425.2</v>
      </c>
      <c r="C31" s="170"/>
      <c r="D31" s="94"/>
      <c r="E31" s="97">
        <f>$B31*VLOOKUP($A31,Transpose_Avg_me_youth!$A:$M,2,FALSE)</f>
        <v>-1.7345857190899818</v>
      </c>
      <c r="F31" s="97">
        <f>$B31*VLOOKUP($A31,Transpose_Avg_me_youth!$A:$M,3,FALSE)</f>
        <v>-0.36404109589041095</v>
      </c>
      <c r="G31" s="97">
        <f>$B31*VLOOKUP($A31,Transpose_Avg_me_youth!$A:$M,4,FALSE)</f>
        <v>0</v>
      </c>
      <c r="H31" s="97">
        <f>$B31*VLOOKUP($A31,Transpose_Avg_me_youth!$A:$M,5,FALSE)</f>
        <v>-4.7210132464845431</v>
      </c>
      <c r="I31" s="97">
        <f>$B31*VLOOKUP($A31,Transpose_Avg_me_youth!$A:$M,6,FALSE)</f>
        <v>-3.7346613019172383</v>
      </c>
      <c r="J31" s="97">
        <f>$B31*VLOOKUP($A31,Transpose_Avg_me_youth!$A:$M,7,FALSE)</f>
        <v>-5.0043831168831163</v>
      </c>
      <c r="K31" s="97">
        <f>$B31*VLOOKUP($A31,Transpose_Avg_me_youth!$A:$M,8,FALSE)</f>
        <v>-1.1072916666666666</v>
      </c>
      <c r="L31" s="97">
        <f>$B31*VLOOKUP($A31,Transpose_Avg_me_youth!$A:$M,9,FALSE)</f>
        <v>0</v>
      </c>
      <c r="M31" s="97">
        <f>$B31*VLOOKUP($A31,Transpose_Avg_me_youth!$A:$M,10,FALSE)</f>
        <v>-0.91637931034482756</v>
      </c>
      <c r="N31" s="97">
        <f>$B31*VLOOKUP($A31,Transpose_Avg_me_youth!$A:$M,11,FALSE)</f>
        <v>-6.659236596736597</v>
      </c>
      <c r="O31" s="97">
        <f>$B31*VLOOKUP($A31,Transpose_Avg_me_youth!$A:$M,12,FALSE)</f>
        <v>-0.83747518610421834</v>
      </c>
      <c r="P31" s="97">
        <f>$B31*VLOOKUP($A31,Transpose_Avg_me_youth!$A:$M,13,FALSE)</f>
        <v>-2.0442307692307691</v>
      </c>
      <c r="Q31" s="97"/>
      <c r="R31" s="97"/>
      <c r="S31" s="97">
        <f>$B31*VLOOKUP($A31,Transpose_Avg_me_youth!$O:$AA,2,FALSE)</f>
        <v>-6.8087914225045463</v>
      </c>
      <c r="T31" s="97">
        <f>$B31*VLOOKUP($A31,Transpose_Avg_me_youth!$O:$AA,3,FALSE)</f>
        <v>0</v>
      </c>
      <c r="U31" s="97">
        <f>$B31*VLOOKUP($A31,Transpose_Avg_me_youth!$O:$AA,4,FALSE)</f>
        <v>0</v>
      </c>
      <c r="V31" s="97">
        <f>$B31*VLOOKUP($A31,Transpose_Avg_me_youth!$O:$AA,5,FALSE)</f>
        <v>0</v>
      </c>
      <c r="W31" s="97">
        <f>$B31*VLOOKUP($A31,Transpose_Avg_me_youth!$O:$AA,6,FALSE)</f>
        <v>-0.8053030303030303</v>
      </c>
      <c r="X31" s="97">
        <f>$B31*VLOOKUP($A31,Transpose_Avg_me_youth!$O:$AA,7,FALSE)</f>
        <v>0</v>
      </c>
      <c r="Y31" s="97">
        <f>$B31*VLOOKUP($A31,Transpose_Avg_me_youth!$O:$AA,8,FALSE)</f>
        <v>-13.2875</v>
      </c>
      <c r="Z31" s="97">
        <f>$B31*VLOOKUP($A31,Transpose_Avg_me_youth!$O:$AA,9,FALSE)</f>
        <v>0</v>
      </c>
      <c r="AA31" s="97">
        <f>$B31*VLOOKUP($A31,Transpose_Avg_me_youth!$O:$AA,10,FALSE)</f>
        <v>-8.8583333333333325</v>
      </c>
      <c r="AB31" s="97">
        <f>$B31*VLOOKUP($A31,Transpose_Avg_me_youth!$O:$AA,11,FALSE)</f>
        <v>-53.15</v>
      </c>
      <c r="AC31" s="97">
        <f>$B31*VLOOKUP($A31,Transpose_Avg_me_youth!$O:$AA,12,FALSE)</f>
        <v>-1.0123809523809524</v>
      </c>
      <c r="AD31" s="97">
        <f>$B31*VLOOKUP($A31,Transpose_Avg_me_youth!$O:$AA,13,FALSE)</f>
        <v>-1.2218390804597701</v>
      </c>
    </row>
    <row r="32" spans="1:30" x14ac:dyDescent="0.25">
      <c r="A32" s="27" t="s">
        <v>318</v>
      </c>
      <c r="B32" s="96">
        <v>-2873</v>
      </c>
      <c r="C32" s="170"/>
      <c r="D32" s="94"/>
      <c r="E32" s="97">
        <f>$B32*VLOOKUP($A32,Transpose_Avg_me_youth!$A:$M,2,FALSE)</f>
        <v>-288.89440033536772</v>
      </c>
      <c r="F32" s="97">
        <f>$B32*VLOOKUP($A32,Transpose_Avg_me_youth!$A:$M,3,FALSE)</f>
        <v>-358.29355721801608</v>
      </c>
      <c r="G32" s="97">
        <f>$B32*VLOOKUP($A32,Transpose_Avg_me_youth!$A:$M,4,FALSE)</f>
        <v>-537.92745879138783</v>
      </c>
      <c r="H32" s="97">
        <f>$B32*VLOOKUP($A32,Transpose_Avg_me_youth!$A:$M,5,FALSE)</f>
        <v>-546.15280925956506</v>
      </c>
      <c r="I32" s="97">
        <f>$B32*VLOOKUP($A32,Transpose_Avg_me_youth!$A:$M,6,FALSE)</f>
        <v>-657.4393500462503</v>
      </c>
      <c r="J32" s="97">
        <f>$B32*VLOOKUP($A32,Transpose_Avg_me_youth!$A:$M,7,FALSE)</f>
        <v>-820.65489694637517</v>
      </c>
      <c r="K32" s="97">
        <f>$B32*VLOOKUP($A32,Transpose_Avg_me_youth!$A:$M,8,FALSE)</f>
        <v>-542.15992395762134</v>
      </c>
      <c r="L32" s="97">
        <f>$B32*VLOOKUP($A32,Transpose_Avg_me_youth!$A:$M,9,FALSE)</f>
        <v>-507.34345909013649</v>
      </c>
      <c r="M32" s="97">
        <f>$B32*VLOOKUP($A32,Transpose_Avg_me_youth!$A:$M,10,FALSE)</f>
        <v>-359.40623973727423</v>
      </c>
      <c r="N32" s="97">
        <f>$B32*VLOOKUP($A32,Transpose_Avg_me_youth!$A:$M,11,FALSE)</f>
        <v>-1221.0236663510102</v>
      </c>
      <c r="O32" s="97">
        <f>$B32*VLOOKUP($A32,Transpose_Avg_me_youth!$A:$M,12,FALSE)</f>
        <v>-359.20625420439274</v>
      </c>
      <c r="P32" s="97">
        <f>$B32*VLOOKUP($A32,Transpose_Avg_me_youth!$A:$M,13,FALSE)</f>
        <v>-161.00368773288702</v>
      </c>
      <c r="Q32" s="97"/>
      <c r="R32" s="97"/>
      <c r="S32" s="97">
        <f>$B32*VLOOKUP($A32,Transpose_Avg_me_youth!$O:$AA,2,FALSE)</f>
        <v>-361.85308792822264</v>
      </c>
      <c r="T32" s="97">
        <f>$B32*VLOOKUP($A32,Transpose_Avg_me_youth!$O:$AA,3,FALSE)</f>
        <v>-291.8442106879607</v>
      </c>
      <c r="U32" s="97">
        <f>$B32*VLOOKUP($A32,Transpose_Avg_me_youth!$O:$AA,4,FALSE)</f>
        <v>-624.39616777713184</v>
      </c>
      <c r="V32" s="97">
        <f>$B32*VLOOKUP($A32,Transpose_Avg_me_youth!$O:$AA,5,FALSE)</f>
        <v>-1239.2567934782608</v>
      </c>
      <c r="W32" s="97">
        <f>$B32*VLOOKUP($A32,Transpose_Avg_me_youth!$O:$AA,6,FALSE)</f>
        <v>-882.19280303030303</v>
      </c>
      <c r="X32" s="97">
        <f>$B32*VLOOKUP($A32,Transpose_Avg_me_youth!$O:$AA,7,FALSE)</f>
        <v>-2129.8755411255411</v>
      </c>
      <c r="Y32" s="97">
        <f>$B32*VLOOKUP($A32,Transpose_Avg_me_youth!$O:$AA,8,FALSE)</f>
        <v>-1034.472537878788</v>
      </c>
      <c r="Z32" s="97">
        <f>$B32*VLOOKUP($A32,Transpose_Avg_me_youth!$O:$AA,9,FALSE)</f>
        <v>-794.54761904761915</v>
      </c>
      <c r="AA32" s="97">
        <f>$B32*VLOOKUP($A32,Transpose_Avg_me_youth!$O:$AA,10,FALSE)</f>
        <v>-1084.4671325051759</v>
      </c>
      <c r="AB32" s="97">
        <f>$B32*VLOOKUP($A32,Transpose_Avg_me_youth!$O:$AA,11,FALSE)</f>
        <v>-1490.3687499999999</v>
      </c>
      <c r="AC32" s="97">
        <f>$B32*VLOOKUP($A32,Transpose_Avg_me_youth!$O:$AA,12,FALSE)</f>
        <v>-395.44845884090074</v>
      </c>
      <c r="AD32" s="97">
        <f>$B32*VLOOKUP($A32,Transpose_Avg_me_youth!$O:$AA,13,FALSE)</f>
        <v>-300.95457123411978</v>
      </c>
    </row>
    <row r="33" spans="1:30" x14ac:dyDescent="0.25">
      <c r="A33" s="27" t="s">
        <v>320</v>
      </c>
      <c r="B33" s="96">
        <v>11152</v>
      </c>
      <c r="C33" s="170"/>
      <c r="D33" s="94"/>
      <c r="E33" s="97">
        <f>$B33*VLOOKUP($A33,Transpose_Avg_me_youth!$A:$M,2,FALSE)</f>
        <v>59.649201554808066</v>
      </c>
      <c r="F33" s="97">
        <f>$B33*VLOOKUP($A33,Transpose_Avg_me_youth!$A:$M,3,FALSE)</f>
        <v>229.65050022079873</v>
      </c>
      <c r="G33" s="97">
        <f>$B33*VLOOKUP($A33,Transpose_Avg_me_youth!$A:$M,4,FALSE)</f>
        <v>399.57085666044748</v>
      </c>
      <c r="H33" s="97">
        <f>$B33*VLOOKUP($A33,Transpose_Avg_me_youth!$A:$M,5,FALSE)</f>
        <v>318.89724018082961</v>
      </c>
      <c r="I33" s="97">
        <f>$B33*VLOOKUP($A33,Transpose_Avg_me_youth!$A:$M,6,FALSE)</f>
        <v>211.51289187541488</v>
      </c>
      <c r="J33" s="97">
        <f>$B33*VLOOKUP($A33,Transpose_Avg_me_youth!$A:$M,7,FALSE)</f>
        <v>67.737630406187463</v>
      </c>
      <c r="K33" s="97">
        <f>$B33*VLOOKUP($A33,Transpose_Avg_me_youth!$A:$M,8,FALSE)</f>
        <v>53.69047619047619</v>
      </c>
      <c r="L33" s="97">
        <f>$B33*VLOOKUP($A33,Transpose_Avg_me_youth!$A:$M,9,FALSE)</f>
        <v>22.483870967741936</v>
      </c>
      <c r="M33" s="97">
        <f>$B33*VLOOKUP($A33,Transpose_Avg_me_youth!$A:$M,10,FALSE)</f>
        <v>24.03448275862069</v>
      </c>
      <c r="N33" s="97">
        <f>$B33*VLOOKUP($A33,Transpose_Avg_me_youth!$A:$M,11,FALSE)</f>
        <v>116.16666666666666</v>
      </c>
      <c r="O33" s="97">
        <f>$B33*VLOOKUP($A33,Transpose_Avg_me_youth!$A:$M,12,FALSE)</f>
        <v>276.97366580537476</v>
      </c>
      <c r="P33" s="97">
        <f>$B33*VLOOKUP($A33,Transpose_Avg_me_youth!$A:$M,13,FALSE)</f>
        <v>704.31631223882766</v>
      </c>
      <c r="Q33" s="97"/>
      <c r="R33" s="97"/>
      <c r="S33" s="97">
        <f>$B33*VLOOKUP($A33,Transpose_Avg_me_youth!$O:$AA,2,FALSE)</f>
        <v>33.322709163346616</v>
      </c>
      <c r="T33" s="97">
        <f>$B33*VLOOKUP($A33,Transpose_Avg_me_youth!$O:$AA,3,FALSE)</f>
        <v>236.92862407862407</v>
      </c>
      <c r="U33" s="97">
        <f>$B33*VLOOKUP($A33,Transpose_Avg_me_youth!$O:$AA,4,FALSE)</f>
        <v>344.5573044761436</v>
      </c>
      <c r="V33" s="97">
        <f>$B33*VLOOKUP($A33,Transpose_Avg_me_youth!$O:$AA,5,FALSE)</f>
        <v>241.44444444444443</v>
      </c>
      <c r="W33" s="97">
        <f>$B33*VLOOKUP($A33,Transpose_Avg_me_youth!$O:$AA,6,FALSE)</f>
        <v>388.63030303030308</v>
      </c>
      <c r="X33" s="97">
        <f>$B33*VLOOKUP($A33,Transpose_Avg_me_youth!$O:$AA,7,FALSE)</f>
        <v>0</v>
      </c>
      <c r="Y33" s="97">
        <f>$B33*VLOOKUP($A33,Transpose_Avg_me_youth!$O:$AA,8,FALSE)</f>
        <v>0</v>
      </c>
      <c r="Z33" s="97">
        <f>$B33*VLOOKUP($A33,Transpose_Avg_me_youth!$O:$AA,9,FALSE)</f>
        <v>0</v>
      </c>
      <c r="AA33" s="97">
        <f>$B33*VLOOKUP($A33,Transpose_Avg_me_youth!$O:$AA,10,FALSE)</f>
        <v>0</v>
      </c>
      <c r="AB33" s="97">
        <f>$B33*VLOOKUP($A33,Transpose_Avg_me_youth!$O:$AA,11,FALSE)</f>
        <v>0</v>
      </c>
      <c r="AC33" s="97">
        <f>$B33*VLOOKUP($A33,Transpose_Avg_me_youth!$O:$AA,12,FALSE)</f>
        <v>401.16736803248426</v>
      </c>
      <c r="AD33" s="97">
        <f>$B33*VLOOKUP($A33,Transpose_Avg_me_youth!$O:$AA,13,FALSE)</f>
        <v>847.21551724137942</v>
      </c>
    </row>
    <row r="34" spans="1:30" x14ac:dyDescent="0.25">
      <c r="A34" s="27" t="s">
        <v>321</v>
      </c>
      <c r="B34" s="96">
        <v>866.7</v>
      </c>
      <c r="C34" s="170"/>
      <c r="D34" s="94"/>
      <c r="E34" s="97">
        <f>$B34*VLOOKUP($A34,Transpose_Avg_me_youth!$A:$M,2,FALSE)</f>
        <v>94.780665141511776</v>
      </c>
      <c r="F34" s="97">
        <f>$B34*VLOOKUP($A34,Transpose_Avg_me_youth!$A:$M,3,FALSE)</f>
        <v>109.94658615250874</v>
      </c>
      <c r="G34" s="97">
        <f>$B34*VLOOKUP($A34,Transpose_Avg_me_youth!$A:$M,4,FALSE)</f>
        <v>67.369676625400061</v>
      </c>
      <c r="H34" s="97">
        <f>$B34*VLOOKUP($A34,Transpose_Avg_me_youth!$A:$M,5,FALSE)</f>
        <v>83.622337698775596</v>
      </c>
      <c r="I34" s="97">
        <f>$B34*VLOOKUP($A34,Transpose_Avg_me_youth!$A:$M,6,FALSE)</f>
        <v>136.78294056492311</v>
      </c>
      <c r="J34" s="97">
        <f>$B34*VLOOKUP($A34,Transpose_Avg_me_youth!$A:$M,7,FALSE)</f>
        <v>89.736787789943321</v>
      </c>
      <c r="K34" s="97">
        <f>$B34*VLOOKUP($A34,Transpose_Avg_me_youth!$A:$M,8,FALSE)</f>
        <v>134.20435015400619</v>
      </c>
      <c r="L34" s="97">
        <f>$B34*VLOOKUP($A34,Transpose_Avg_me_youth!$A:$M,9,FALSE)</f>
        <v>135.60181139302173</v>
      </c>
      <c r="M34" s="97">
        <f>$B34*VLOOKUP($A34,Transpose_Avg_me_youth!$A:$M,10,FALSE)</f>
        <v>233.83554286626784</v>
      </c>
      <c r="N34" s="97">
        <f>$B34*VLOOKUP($A34,Transpose_Avg_me_youth!$A:$M,11,FALSE)</f>
        <v>127.71174200799203</v>
      </c>
      <c r="O34" s="97">
        <f>$B34*VLOOKUP($A34,Transpose_Avg_me_youth!$A:$M,12,FALSE)</f>
        <v>118.14162854434264</v>
      </c>
      <c r="P34" s="97">
        <f>$B34*VLOOKUP($A34,Transpose_Avg_me_youth!$A:$M,13,FALSE)</f>
        <v>193.66575324244343</v>
      </c>
      <c r="Q34" s="97"/>
      <c r="R34" s="97"/>
      <c r="S34" s="97">
        <f>$B34*VLOOKUP($A34,Transpose_Avg_me_youth!$O:$AA,2,FALSE)</f>
        <v>73.955334018672602</v>
      </c>
      <c r="T34" s="97">
        <f>$B34*VLOOKUP($A34,Transpose_Avg_me_youth!$O:$AA,3,FALSE)</f>
        <v>145.79645500614254</v>
      </c>
      <c r="U34" s="97">
        <f>$B34*VLOOKUP($A34,Transpose_Avg_me_youth!$O:$AA,4,FALSE)</f>
        <v>18.246657754010695</v>
      </c>
      <c r="V34" s="97">
        <f>$B34*VLOOKUP($A34,Transpose_Avg_me_youth!$O:$AA,5,FALSE)</f>
        <v>82.746267583120215</v>
      </c>
      <c r="W34" s="97">
        <f>$B34*VLOOKUP($A34,Transpose_Avg_me_youth!$O:$AA,6,FALSE)</f>
        <v>137.32405748663103</v>
      </c>
      <c r="X34" s="97">
        <f>$B34*VLOOKUP($A34,Transpose_Avg_me_youth!$O:$AA,7,FALSE)</f>
        <v>100.95085227272729</v>
      </c>
      <c r="Y34" s="97">
        <f>$B34*VLOOKUP($A34,Transpose_Avg_me_youth!$O:$AA,8,FALSE)</f>
        <v>66.47982954545455</v>
      </c>
      <c r="Z34" s="97">
        <f>$B34*VLOOKUP($A34,Transpose_Avg_me_youth!$O:$AA,9,FALSE)</f>
        <v>124.29049450549451</v>
      </c>
      <c r="AA34" s="97">
        <f>$B34*VLOOKUP($A34,Transpose_Avg_me_youth!$O:$AA,10,FALSE)</f>
        <v>165.67234830387005</v>
      </c>
      <c r="AB34" s="97">
        <f>$B34*VLOOKUP($A34,Transpose_Avg_me_youth!$O:$AA,11,FALSE)</f>
        <v>113.75437499999998</v>
      </c>
      <c r="AC34" s="97">
        <f>$B34*VLOOKUP($A34,Transpose_Avg_me_youth!$O:$AA,12,FALSE)</f>
        <v>139.86095307308972</v>
      </c>
      <c r="AD34" s="97">
        <f>$B34*VLOOKUP($A34,Transpose_Avg_me_youth!$O:$AA,13,FALSE)</f>
        <v>229.48805580762249</v>
      </c>
    </row>
    <row r="35" spans="1:30" x14ac:dyDescent="0.25">
      <c r="A35" s="27" t="s">
        <v>326</v>
      </c>
      <c r="B35" s="96">
        <v>1322</v>
      </c>
      <c r="C35" s="170"/>
      <c r="D35" s="94"/>
      <c r="E35" s="97">
        <f>$B35*VLOOKUP($A35,Transpose_Avg_me_youth!$A:$M,2,FALSE)</f>
        <v>26.921689598719219</v>
      </c>
      <c r="F35" s="97">
        <f>$B35*VLOOKUP($A35,Transpose_Avg_me_youth!$A:$M,3,FALSE)</f>
        <v>41.440562725698889</v>
      </c>
      <c r="G35" s="97">
        <f>$B35*VLOOKUP($A35,Transpose_Avg_me_youth!$A:$M,4,FALSE)</f>
        <v>28.115569278110254</v>
      </c>
      <c r="H35" s="97">
        <f>$B35*VLOOKUP($A35,Transpose_Avg_me_youth!$A:$M,5,FALSE)</f>
        <v>16.91027239419509</v>
      </c>
      <c r="I35" s="97">
        <f>$B35*VLOOKUP($A35,Transpose_Avg_me_youth!$A:$M,6,FALSE)</f>
        <v>10.304392307268264</v>
      </c>
      <c r="J35" s="97">
        <f>$B35*VLOOKUP($A35,Transpose_Avg_me_youth!$A:$M,7,FALSE)</f>
        <v>12.995014582483295</v>
      </c>
      <c r="K35" s="97">
        <f>$B35*VLOOKUP($A35,Transpose_Avg_me_youth!$A:$M,8,FALSE)</f>
        <v>82.792738369731396</v>
      </c>
      <c r="L35" s="97">
        <f>$B35*VLOOKUP($A35,Transpose_Avg_me_youth!$A:$M,9,FALSE)</f>
        <v>47.410252726237843</v>
      </c>
      <c r="M35" s="97">
        <f>$B35*VLOOKUP($A35,Transpose_Avg_me_youth!$A:$M,10,FALSE)</f>
        <v>23.265542515082956</v>
      </c>
      <c r="N35" s="97">
        <f>$B35*VLOOKUP($A35,Transpose_Avg_me_youth!$A:$M,11,FALSE)</f>
        <v>25.516544117647054</v>
      </c>
      <c r="O35" s="97">
        <f>$B35*VLOOKUP($A35,Transpose_Avg_me_youth!$A:$M,12,FALSE)</f>
        <v>31.316511417441994</v>
      </c>
      <c r="P35" s="97">
        <f>$B35*VLOOKUP($A35,Transpose_Avg_me_youth!$A:$M,13,FALSE)</f>
        <v>107.7618502255921</v>
      </c>
      <c r="Q35" s="97"/>
      <c r="R35" s="97"/>
      <c r="S35" s="97">
        <f>$B35*VLOOKUP($A35,Transpose_Avg_me_youth!$O:$AA,2,FALSE)</f>
        <v>42.583715375429215</v>
      </c>
      <c r="T35" s="97">
        <f>$B35*VLOOKUP($A35,Transpose_Avg_me_youth!$O:$AA,3,FALSE)</f>
        <v>15.022727272727273</v>
      </c>
      <c r="U35" s="97">
        <f>$B35*VLOOKUP($A35,Transpose_Avg_me_youth!$O:$AA,4,FALSE)</f>
        <v>21.200297366185218</v>
      </c>
      <c r="V35" s="97">
        <f>$B35*VLOOKUP($A35,Transpose_Avg_me_youth!$O:$AA,5,FALSE)</f>
        <v>32.730676328502412</v>
      </c>
      <c r="W35" s="97">
        <f>$B35*VLOOKUP($A35,Transpose_Avg_me_youth!$O:$AA,6,FALSE)</f>
        <v>7.5113636363636367</v>
      </c>
      <c r="X35" s="97">
        <f>$B35*VLOOKUP($A35,Transpose_Avg_me_youth!$O:$AA,7,FALSE)</f>
        <v>34.427083333333329</v>
      </c>
      <c r="Y35" s="97">
        <f>$B35*VLOOKUP($A35,Transpose_Avg_me_youth!$O:$AA,8,FALSE)</f>
        <v>55.468531468531474</v>
      </c>
      <c r="Z35" s="97">
        <f>$B35*VLOOKUP($A35,Transpose_Avg_me_youth!$O:$AA,9,FALSE)</f>
        <v>72.637362637362642</v>
      </c>
      <c r="AA35" s="97">
        <f>$B35*VLOOKUP($A35,Transpose_Avg_me_youth!$O:$AA,10,FALSE)</f>
        <v>50.846153846153847</v>
      </c>
      <c r="AB35" s="97">
        <f>$B35*VLOOKUP($A35,Transpose_Avg_me_youth!$O:$AA,11,FALSE)</f>
        <v>0</v>
      </c>
      <c r="AC35" s="97">
        <f>$B35*VLOOKUP($A35,Transpose_Avg_me_youth!$O:$AA,12,FALSE)</f>
        <v>6.295238095238096</v>
      </c>
      <c r="AD35" s="97">
        <f>$B35*VLOOKUP($A35,Transpose_Avg_me_youth!$O:$AA,13,FALSE)</f>
        <v>153.80346339987901</v>
      </c>
    </row>
    <row r="36" spans="1:30" x14ac:dyDescent="0.25">
      <c r="A36" s="27" t="s">
        <v>327</v>
      </c>
      <c r="B36" s="96">
        <v>476.6</v>
      </c>
      <c r="C36" s="170"/>
      <c r="D36" s="94"/>
      <c r="E36" s="97">
        <f>$B36*VLOOKUP($A36,Transpose_Avg_me_youth!$A:$M,2,FALSE)</f>
        <v>31.910676771103006</v>
      </c>
      <c r="F36" s="97">
        <f>$B36*VLOOKUP($A36,Transpose_Avg_me_youth!$A:$M,3,FALSE)</f>
        <v>37.447534782923618</v>
      </c>
      <c r="G36" s="97">
        <f>$B36*VLOOKUP($A36,Transpose_Avg_me_youth!$A:$M,4,FALSE)</f>
        <v>20.698333706773926</v>
      </c>
      <c r="H36" s="97">
        <f>$B36*VLOOKUP($A36,Transpose_Avg_me_youth!$A:$M,5,FALSE)</f>
        <v>45.653293138485203</v>
      </c>
      <c r="I36" s="97">
        <f>$B36*VLOOKUP($A36,Transpose_Avg_me_youth!$A:$M,6,FALSE)</f>
        <v>31.789002235072875</v>
      </c>
      <c r="J36" s="97">
        <f>$B36*VLOOKUP($A36,Transpose_Avg_me_youth!$A:$M,7,FALSE)</f>
        <v>52.418554576659623</v>
      </c>
      <c r="K36" s="97">
        <f>$B36*VLOOKUP($A36,Transpose_Avg_me_youth!$A:$M,8,FALSE)</f>
        <v>43.013704740821616</v>
      </c>
      <c r="L36" s="97">
        <f>$B36*VLOOKUP($A36,Transpose_Avg_me_youth!$A:$M,9,FALSE)</f>
        <v>52.447383740118319</v>
      </c>
      <c r="M36" s="97">
        <f>$B36*VLOOKUP($A36,Transpose_Avg_me_youth!$A:$M,10,FALSE)</f>
        <v>34.011964287262209</v>
      </c>
      <c r="N36" s="97">
        <f>$B36*VLOOKUP($A36,Transpose_Avg_me_youth!$A:$M,11,FALSE)</f>
        <v>80.239585809411196</v>
      </c>
      <c r="O36" s="97">
        <f>$B36*VLOOKUP($A36,Transpose_Avg_me_youth!$A:$M,12,FALSE)</f>
        <v>33.463630426642389</v>
      </c>
      <c r="P36" s="97">
        <f>$B36*VLOOKUP($A36,Transpose_Avg_me_youth!$A:$M,13,FALSE)</f>
        <v>128.87424473855378</v>
      </c>
      <c r="Q36" s="97"/>
      <c r="R36" s="97"/>
      <c r="S36" s="97">
        <f>$B36*VLOOKUP($A36,Transpose_Avg_me_youth!$O:$AA,2,FALSE)</f>
        <v>36.977105024649973</v>
      </c>
      <c r="T36" s="97">
        <f>$B36*VLOOKUP($A36,Transpose_Avg_me_youth!$O:$AA,3,FALSE)</f>
        <v>32.301506449631454</v>
      </c>
      <c r="U36" s="97">
        <f>$B36*VLOOKUP($A36,Transpose_Avg_me_youth!$O:$AA,4,FALSE)</f>
        <v>8.0972236506729871</v>
      </c>
      <c r="V36" s="97">
        <f>$B36*VLOOKUP($A36,Transpose_Avg_me_youth!$O:$AA,5,FALSE)</f>
        <v>22.730004084967323</v>
      </c>
      <c r="W36" s="97">
        <f>$B36*VLOOKUP($A36,Transpose_Avg_me_youth!$O:$AA,6,FALSE)</f>
        <v>36.976853832442067</v>
      </c>
      <c r="X36" s="97">
        <f>$B36*VLOOKUP($A36,Transpose_Avg_me_youth!$O:$AA,7,FALSE)</f>
        <v>62.250716991342003</v>
      </c>
      <c r="Y36" s="97">
        <f>$B36*VLOOKUP($A36,Transpose_Avg_me_youth!$O:$AA,8,FALSE)</f>
        <v>21.663636363636364</v>
      </c>
      <c r="Z36" s="97">
        <f>$B36*VLOOKUP($A36,Transpose_Avg_me_youth!$O:$AA,9,FALSE)</f>
        <v>25.052051282051284</v>
      </c>
      <c r="AA36" s="97">
        <f>$B36*VLOOKUP($A36,Transpose_Avg_me_youth!$O:$AA,10,FALSE)</f>
        <v>42.382787864309606</v>
      </c>
      <c r="AB36" s="97">
        <f>$B36*VLOOKUP($A36,Transpose_Avg_me_youth!$O:$AA,11,FALSE)</f>
        <v>77.447500000000005</v>
      </c>
      <c r="AC36" s="97">
        <f>$B36*VLOOKUP($A36,Transpose_Avg_me_youth!$O:$AA,12,FALSE)</f>
        <v>32.038331026208937</v>
      </c>
      <c r="AD36" s="97">
        <f>$B36*VLOOKUP($A36,Transpose_Avg_me_youth!$O:$AA,13,FALSE)</f>
        <v>129.12872239866911</v>
      </c>
    </row>
    <row r="37" spans="1:30" x14ac:dyDescent="0.25">
      <c r="A37" s="27" t="s">
        <v>317</v>
      </c>
      <c r="B37" s="96">
        <v>-17128</v>
      </c>
      <c r="C37" s="170"/>
      <c r="D37" s="94"/>
      <c r="E37" s="97">
        <f>$B37*VLOOKUP($A37,Transpose_Avg_me_youth!$A:$M,2,FALSE)</f>
        <v>-35.425038472499288</v>
      </c>
      <c r="F37" s="97">
        <f>$B37*VLOOKUP($A37,Transpose_Avg_me_youth!$A:$M,3,FALSE)</f>
        <v>-82.043881108298478</v>
      </c>
      <c r="G37" s="97">
        <f>$B37*VLOOKUP($A37,Transpose_Avg_me_youth!$A:$M,4,FALSE)</f>
        <v>-151.60743548381998</v>
      </c>
      <c r="H37" s="97">
        <f>$B37*VLOOKUP($A37,Transpose_Avg_me_youth!$A:$M,5,FALSE)</f>
        <v>0</v>
      </c>
      <c r="I37" s="97">
        <f>$B37*VLOOKUP($A37,Transpose_Avg_me_youth!$A:$M,6,FALSE)</f>
        <v>-127.44770685579195</v>
      </c>
      <c r="J37" s="97">
        <f>$B37*VLOOKUP($A37,Transpose_Avg_me_youth!$A:$M,7,FALSE)</f>
        <v>-48.659090909090914</v>
      </c>
      <c r="K37" s="97">
        <f>$B37*VLOOKUP($A37,Transpose_Avg_me_youth!$A:$M,8,FALSE)</f>
        <v>-44.604166666666664</v>
      </c>
      <c r="L37" s="97">
        <f>$B37*VLOOKUP($A37,Transpose_Avg_me_youth!$A:$M,9,FALSE)</f>
        <v>0</v>
      </c>
      <c r="M37" s="97">
        <f>$B37*VLOOKUP($A37,Transpose_Avg_me_youth!$A:$M,10,FALSE)</f>
        <v>0</v>
      </c>
      <c r="N37" s="97">
        <f>$B37*VLOOKUP($A37,Transpose_Avg_me_youth!$A:$M,11,FALSE)</f>
        <v>0</v>
      </c>
      <c r="O37" s="97">
        <f>$B37*VLOOKUP($A37,Transpose_Avg_me_youth!$A:$M,12,FALSE)</f>
        <v>0</v>
      </c>
      <c r="P37" s="97">
        <f>$B37*VLOOKUP($A37,Transpose_Avg_me_youth!$A:$M,13,FALSE)</f>
        <v>0</v>
      </c>
      <c r="Q37" s="97"/>
      <c r="R37" s="97"/>
      <c r="S37" s="97">
        <f>$B37*VLOOKUP($A37,Transpose_Avg_me_youth!$O:$AA,2,FALSE)</f>
        <v>-33.453125</v>
      </c>
      <c r="T37" s="97">
        <f>$B37*VLOOKUP($A37,Transpose_Avg_me_youth!$O:$AA,3,FALSE)</f>
        <v>0</v>
      </c>
      <c r="U37" s="97">
        <f>$B37*VLOOKUP($A37,Transpose_Avg_me_youth!$O:$AA,4,FALSE)</f>
        <v>0</v>
      </c>
      <c r="V37" s="97">
        <f>$B37*VLOOKUP($A37,Transpose_Avg_me_youth!$O:$AA,5,FALSE)</f>
        <v>0</v>
      </c>
      <c r="W37" s="97">
        <f>$B37*VLOOKUP($A37,Transpose_Avg_me_youth!$O:$AA,6,FALSE)</f>
        <v>-142.73333333333332</v>
      </c>
      <c r="X37" s="97">
        <f>$B37*VLOOKUP($A37,Transpose_Avg_me_youth!$O:$AA,7,FALSE)</f>
        <v>0</v>
      </c>
      <c r="Y37" s="97">
        <f>$B37*VLOOKUP($A37,Transpose_Avg_me_youth!$O:$AA,8,FALSE)</f>
        <v>0</v>
      </c>
      <c r="Z37" s="97">
        <f>$B37*VLOOKUP($A37,Transpose_Avg_me_youth!$O:$AA,9,FALSE)</f>
        <v>0</v>
      </c>
      <c r="AA37" s="97">
        <f>$B37*VLOOKUP($A37,Transpose_Avg_me_youth!$O:$AA,10,FALSE)</f>
        <v>0</v>
      </c>
      <c r="AB37" s="97">
        <f>$B37*VLOOKUP($A37,Transpose_Avg_me_youth!$O:$AA,11,FALSE)</f>
        <v>0</v>
      </c>
      <c r="AC37" s="97">
        <f>$B37*VLOOKUP($A37,Transpose_Avg_me_youth!$O:$AA,12,FALSE)</f>
        <v>0</v>
      </c>
      <c r="AD37" s="97">
        <f>$B37*VLOOKUP($A37,Transpose_Avg_me_youth!$O:$AA,13,FALSE)</f>
        <v>0</v>
      </c>
    </row>
    <row r="38" spans="1:30" x14ac:dyDescent="0.25">
      <c r="A38" s="27" t="s">
        <v>346</v>
      </c>
      <c r="B38" s="96">
        <v>-3489</v>
      </c>
      <c r="C38" s="170"/>
      <c r="D38" s="94"/>
      <c r="E38" s="97">
        <f>$B38*VLOOKUP($A38,Transpose_Avg_me_youth!$A:$M,2,FALSE)</f>
        <v>-43.203431242983399</v>
      </c>
      <c r="F38" s="97">
        <f>$B38*VLOOKUP($A38,Transpose_Avg_me_youth!$A:$M,3,FALSE)</f>
        <v>-21.054159059525443</v>
      </c>
      <c r="G38" s="97">
        <f>$B38*VLOOKUP($A38,Transpose_Avg_me_youth!$A:$M,4,FALSE)</f>
        <v>-98.545283867425411</v>
      </c>
      <c r="H38" s="97">
        <f>$B38*VLOOKUP($A38,Transpose_Avg_me_youth!$A:$M,5,FALSE)</f>
        <v>-28.82940422924446</v>
      </c>
      <c r="I38" s="97">
        <f>$B38*VLOOKUP($A38,Transpose_Avg_me_youth!$A:$M,6,FALSE)</f>
        <v>-17.152595307770003</v>
      </c>
      <c r="J38" s="97">
        <f>$B38*VLOOKUP($A38,Transpose_Avg_me_youth!$A:$M,7,FALSE)</f>
        <v>-57.912759134544103</v>
      </c>
      <c r="K38" s="97">
        <f>$B38*VLOOKUP($A38,Transpose_Avg_me_youth!$A:$M,8,FALSE)</f>
        <v>-105.5186004784689</v>
      </c>
      <c r="L38" s="97">
        <f>$B38*VLOOKUP($A38,Transpose_Avg_me_youth!$A:$M,9,FALSE)</f>
        <v>-94.801936115355232</v>
      </c>
      <c r="M38" s="97">
        <f>$B38*VLOOKUP($A38,Transpose_Avg_me_youth!$A:$M,10,FALSE)</f>
        <v>-42.132491789819376</v>
      </c>
      <c r="N38" s="97">
        <f>$B38*VLOOKUP($A38,Transpose_Avg_me_youth!$A:$M,11,FALSE)</f>
        <v>-42.13478708791208</v>
      </c>
      <c r="O38" s="97">
        <f>$B38*VLOOKUP($A38,Transpose_Avg_me_youth!$A:$M,12,FALSE)</f>
        <v>-30.8813189444902</v>
      </c>
      <c r="P38" s="97">
        <f>$B38*VLOOKUP($A38,Transpose_Avg_me_youth!$A:$M,13,FALSE)</f>
        <v>-102.40346664015161</v>
      </c>
      <c r="Q38" s="97"/>
      <c r="R38" s="97"/>
      <c r="S38" s="97">
        <f>$B38*VLOOKUP($A38,Transpose_Avg_me_youth!$O:$AA,2,FALSE)</f>
        <v>-41.47311267064984</v>
      </c>
      <c r="T38" s="97">
        <f>$B38*VLOOKUP($A38,Transpose_Avg_me_youth!$O:$AA,3,FALSE)</f>
        <v>-19.823863636363637</v>
      </c>
      <c r="U38" s="97">
        <f>$B38*VLOOKUP($A38,Transpose_Avg_me_youth!$O:$AA,4,FALSE)</f>
        <v>-51.124700956937801</v>
      </c>
      <c r="V38" s="97">
        <f>$B38*VLOOKUP($A38,Transpose_Avg_me_youth!$O:$AA,5,FALSE)</f>
        <v>0</v>
      </c>
      <c r="W38" s="97">
        <f>$B38*VLOOKUP($A38,Transpose_Avg_me_youth!$O:$AA,6,FALSE)</f>
        <v>-42.290909090909089</v>
      </c>
      <c r="X38" s="97">
        <f>$B38*VLOOKUP($A38,Transpose_Avg_me_youth!$O:$AA,7,FALSE)</f>
        <v>-90.859374999999986</v>
      </c>
      <c r="Y38" s="97">
        <f>$B38*VLOOKUP($A38,Transpose_Avg_me_youth!$O:$AA,8,FALSE)</f>
        <v>-67.096153846153854</v>
      </c>
      <c r="Z38" s="97">
        <f>$B38*VLOOKUP($A38,Transpose_Avg_me_youth!$O:$AA,9,FALSE)</f>
        <v>-58.15</v>
      </c>
      <c r="AA38" s="97">
        <f>$B38*VLOOKUP($A38,Transpose_Avg_me_youth!$O:$AA,10,FALSE)</f>
        <v>-105.0200668896321</v>
      </c>
      <c r="AB38" s="97">
        <f>$B38*VLOOKUP($A38,Transpose_Avg_me_youth!$O:$AA,11,FALSE)</f>
        <v>-58.15</v>
      </c>
      <c r="AC38" s="97">
        <f>$B38*VLOOKUP($A38,Transpose_Avg_me_youth!$O:$AA,12,FALSE)</f>
        <v>-16.614285714285717</v>
      </c>
      <c r="AD38" s="97">
        <f>$B38*VLOOKUP($A38,Transpose_Avg_me_youth!$O:$AA,13,FALSE)</f>
        <v>-10.025862068965518</v>
      </c>
    </row>
    <row r="39" spans="1:30" x14ac:dyDescent="0.25">
      <c r="A39" s="27" t="s">
        <v>298</v>
      </c>
      <c r="B39" s="96">
        <v>-5355</v>
      </c>
      <c r="C39" s="170"/>
      <c r="D39" s="94"/>
      <c r="E39" s="97">
        <f>$B39*VLOOKUP($A39,Transpose_Avg_me_youth!$A:$M,2,FALSE)</f>
        <v>-319.50574031250011</v>
      </c>
      <c r="F39" s="97">
        <f>$B39*VLOOKUP($A39,Transpose_Avg_me_youth!$A:$M,3,FALSE)</f>
        <v>-232.52748749999978</v>
      </c>
      <c r="G39" s="97">
        <f>$B39*VLOOKUP($A39,Transpose_Avg_me_youth!$A:$M,4,FALSE)</f>
        <v>-223.56890718750009</v>
      </c>
      <c r="H39" s="97">
        <f>$B39*VLOOKUP($A39,Transpose_Avg_me_youth!$A:$M,5,FALSE)</f>
        <v>-230.07824437499997</v>
      </c>
      <c r="I39" s="97">
        <f>$B39*VLOOKUP($A39,Transpose_Avg_me_youth!$A:$M,6,FALSE)</f>
        <v>-190.60520062500007</v>
      </c>
      <c r="J39" s="97">
        <f>$B39*VLOOKUP($A39,Transpose_Avg_me_youth!$A:$M,7,FALSE)</f>
        <v>-246.72493125000005</v>
      </c>
      <c r="K39" s="97">
        <f>$B39*VLOOKUP($A39,Transpose_Avg_me_youth!$A:$M,8,FALSE)</f>
        <v>-267.05686218749992</v>
      </c>
      <c r="L39" s="97">
        <f>$B39*VLOOKUP($A39,Transpose_Avg_me_youth!$A:$M,9,FALSE)</f>
        <v>-223.19740406249997</v>
      </c>
      <c r="M39" s="97">
        <f>$B39*VLOOKUP($A39,Transpose_Avg_me_youth!$A:$M,10,FALSE)</f>
        <v>-221.08653000000001</v>
      </c>
      <c r="N39" s="97">
        <f>$B39*VLOOKUP($A39,Transpose_Avg_me_youth!$A:$M,11,FALSE)</f>
        <v>-231.34102031250001</v>
      </c>
      <c r="O39" s="97">
        <f>$B39*VLOOKUP($A39,Transpose_Avg_me_youth!$A:$M,12,FALSE)</f>
        <v>-208.34598093750003</v>
      </c>
      <c r="P39" s="97">
        <f>$B39*VLOOKUP($A39,Transpose_Avg_me_youth!$A:$M,13,FALSE)</f>
        <v>-254.99137781250008</v>
      </c>
      <c r="Q39" s="97"/>
      <c r="R39" s="97"/>
      <c r="S39" s="97">
        <f>$B39*VLOOKUP($A39,Transpose_Avg_me_youth!$O:$AA,2,FALSE)</f>
        <v>-218.41973999999996</v>
      </c>
      <c r="T39" s="97">
        <f>$B39*VLOOKUP($A39,Transpose_Avg_me_youth!$O:$AA,3,FALSE)</f>
        <v>-128.38746375000005</v>
      </c>
      <c r="U39" s="97">
        <f>$B39*VLOOKUP($A39,Transpose_Avg_me_youth!$O:$AA,4,FALSE)</f>
        <v>-133.18018875000001</v>
      </c>
      <c r="V39" s="97">
        <f>$B39*VLOOKUP($A39,Transpose_Avg_me_youth!$O:$AA,5,FALSE)</f>
        <v>-151.24661999999989</v>
      </c>
      <c r="W39" s="97">
        <f>$B39*VLOOKUP($A39,Transpose_Avg_me_youth!$O:$AA,6,FALSE)</f>
        <v>-110.16573750000008</v>
      </c>
      <c r="X39" s="97">
        <f>$B39*VLOOKUP($A39,Transpose_Avg_me_youth!$O:$AA,7,FALSE)</f>
        <v>-151.2439425</v>
      </c>
      <c r="Y39" s="97">
        <f>$B39*VLOOKUP($A39,Transpose_Avg_me_youth!$O:$AA,8,FALSE)</f>
        <v>-162.03025125000002</v>
      </c>
      <c r="Z39" s="97">
        <f>$B39*VLOOKUP($A39,Transpose_Avg_me_youth!$O:$AA,9,FALSE)</f>
        <v>-132.82809750000001</v>
      </c>
      <c r="AA39" s="97">
        <f>$B39*VLOOKUP($A39,Transpose_Avg_me_youth!$O:$AA,10,FALSE)</f>
        <v>-123.51976875</v>
      </c>
      <c r="AB39" s="97">
        <f>$B39*VLOOKUP($A39,Transpose_Avg_me_youth!$O:$AA,11,FALSE)</f>
        <v>-127.67658749999998</v>
      </c>
      <c r="AC39" s="97">
        <f>$B39*VLOOKUP($A39,Transpose_Avg_me_youth!$O:$AA,12,FALSE)</f>
        <v>-130.05822375</v>
      </c>
      <c r="AD39" s="97">
        <f>$B39*VLOOKUP($A39,Transpose_Avg_me_youth!$O:$AA,13,FALSE)</f>
        <v>-171.14446125000001</v>
      </c>
    </row>
    <row r="40" spans="1:30" x14ac:dyDescent="0.25">
      <c r="A40" s="27" t="s">
        <v>269</v>
      </c>
      <c r="B40" s="96">
        <v>-260792</v>
      </c>
      <c r="C40" s="170"/>
      <c r="D40" s="94"/>
      <c r="E40" s="97">
        <f>$B40*VLOOKUP($A40,Transpose_Avg_me_youth!$A:$M,2,FALSE)</f>
        <v>-2117.9570300000009</v>
      </c>
      <c r="F40" s="97">
        <f>$B40*VLOOKUP($A40,Transpose_Avg_me_youth!$A:$M,3,FALSE)</f>
        <v>-1114.6902060000007</v>
      </c>
      <c r="G40" s="97">
        <f>$B40*VLOOKUP($A40,Transpose_Avg_me_youth!$A:$M,4,FALSE)</f>
        <v>-1794.8683409999996</v>
      </c>
      <c r="H40" s="97">
        <f>$B40*VLOOKUP($A40,Transpose_Avg_me_youth!$A:$M,5,FALSE)</f>
        <v>-3476.2758624999988</v>
      </c>
      <c r="I40" s="97">
        <f>$B40*VLOOKUP($A40,Transpose_Avg_me_youth!$A:$M,6,FALSE)</f>
        <v>-1442.7991409999993</v>
      </c>
      <c r="J40" s="97">
        <f>$B40*VLOOKUP($A40,Transpose_Avg_me_youth!$A:$M,7,FALSE)</f>
        <v>-3018.8955930000006</v>
      </c>
      <c r="K40" s="97">
        <f>$B40*VLOOKUP($A40,Transpose_Avg_me_youth!$A:$M,8,FALSE)</f>
        <v>-3531.3518729999996</v>
      </c>
      <c r="L40" s="97">
        <f>$B40*VLOOKUP($A40,Transpose_Avg_me_youth!$A:$M,9,FALSE)</f>
        <v>-2679.0836169999998</v>
      </c>
      <c r="M40" s="97">
        <f>$B40*VLOOKUP($A40,Transpose_Avg_me_youth!$A:$M,10,FALSE)</f>
        <v>-2689.4012005000004</v>
      </c>
      <c r="N40" s="97">
        <f>$B40*VLOOKUP($A40,Transpose_Avg_me_youth!$A:$M,11,FALSE)</f>
        <v>-1382.3442954999996</v>
      </c>
      <c r="O40" s="97">
        <f>$B40*VLOOKUP($A40,Transpose_Avg_me_youth!$A:$M,12,FALSE)</f>
        <v>-4275.2936519999994</v>
      </c>
      <c r="P40" s="97">
        <f>$B40*VLOOKUP($A40,Transpose_Avg_me_youth!$A:$M,13,FALSE)</f>
        <v>-275.98313400000006</v>
      </c>
      <c r="Q40" s="97"/>
      <c r="R40" s="97"/>
      <c r="S40" s="97">
        <f>$B40*VLOOKUP($A40,Transpose_Avg_me_youth!$O:$AA,2,FALSE)</f>
        <v>-2242.8763979999976</v>
      </c>
      <c r="T40" s="97">
        <f>$B40*VLOOKUP($A40,Transpose_Avg_me_youth!$O:$AA,3,FALSE)</f>
        <v>-1077.5273460000005</v>
      </c>
      <c r="U40" s="97">
        <f>$B40*VLOOKUP($A40,Transpose_Avg_me_youth!$O:$AA,4,FALSE)</f>
        <v>-1785.1212399999997</v>
      </c>
      <c r="V40" s="97">
        <f>$B40*VLOOKUP($A40,Transpose_Avg_me_youth!$O:$AA,5,FALSE)</f>
        <v>-3506.6744300000009</v>
      </c>
      <c r="W40" s="97">
        <f>$B40*VLOOKUP($A40,Transpose_Avg_me_youth!$O:$AA,6,FALSE)</f>
        <v>-1400.9094259999995</v>
      </c>
      <c r="X40" s="97">
        <f>$B40*VLOOKUP($A40,Transpose_Avg_me_youth!$O:$AA,7,FALSE)</f>
        <v>-3244.5784700000004</v>
      </c>
      <c r="Y40" s="97">
        <f>$B40*VLOOKUP($A40,Transpose_Avg_me_youth!$O:$AA,8,FALSE)</f>
        <v>-3613.4035560000007</v>
      </c>
      <c r="Z40" s="97">
        <f>$B40*VLOOKUP($A40,Transpose_Avg_me_youth!$O:$AA,9,FALSE)</f>
        <v>-2567.4320419999999</v>
      </c>
      <c r="AA40" s="97">
        <f>$B40*VLOOKUP($A40,Transpose_Avg_me_youth!$O:$AA,10,FALSE)</f>
        <v>-2539.2013080000006</v>
      </c>
      <c r="AB40" s="97">
        <f>$B40*VLOOKUP($A40,Transpose_Avg_me_youth!$O:$AA,11,FALSE)</f>
        <v>-1301.4824759999999</v>
      </c>
      <c r="AC40" s="97">
        <f>$B40*VLOOKUP($A40,Transpose_Avg_me_youth!$O:$AA,12,FALSE)</f>
        <v>-3754.8832160000011</v>
      </c>
      <c r="AD40" s="97">
        <f>$B40*VLOOKUP($A40,Transpose_Avg_me_youth!$O:$AA,13,FALSE)</f>
        <v>-306.4306000000002</v>
      </c>
    </row>
    <row r="41" spans="1:30" x14ac:dyDescent="0.25">
      <c r="A41" s="27" t="s">
        <v>273</v>
      </c>
      <c r="B41" s="96">
        <v>-135053</v>
      </c>
      <c r="C41" s="170"/>
      <c r="D41" s="94"/>
      <c r="E41" s="97">
        <f>$B41*VLOOKUP($A41,Transpose_Avg_me_youth!$A:$M,2,FALSE)</f>
        <v>-8025.0940435624998</v>
      </c>
      <c r="F41" s="97">
        <f>$B41*VLOOKUP($A41,Transpose_Avg_me_youth!$A:$M,3,FALSE)</f>
        <v>-4967.6882622499998</v>
      </c>
      <c r="G41" s="97">
        <f>$B41*VLOOKUP($A41,Transpose_Avg_me_youth!$A:$M,4,FALSE)</f>
        <v>-6034.1258359374997</v>
      </c>
      <c r="H41" s="97">
        <f>$B41*VLOOKUP($A41,Transpose_Avg_me_youth!$A:$M,5,FALSE)</f>
        <v>-5106.6662400625019</v>
      </c>
      <c r="I41" s="97">
        <f>$B41*VLOOKUP($A41,Transpose_Avg_me_youth!$A:$M,6,FALSE)</f>
        <v>-7534.9951473749989</v>
      </c>
      <c r="J41" s="97">
        <f>$B41*VLOOKUP($A41,Transpose_Avg_me_youth!$A:$M,7,FALSE)</f>
        <v>-4922.1078747499996</v>
      </c>
      <c r="K41" s="97">
        <f>$B41*VLOOKUP($A41,Transpose_Avg_me_youth!$A:$M,8,FALSE)</f>
        <v>-6023.2878326875007</v>
      </c>
      <c r="L41" s="97">
        <f>$B41*VLOOKUP($A41,Transpose_Avg_me_youth!$A:$M,9,FALSE)</f>
        <v>-6791.0050519999986</v>
      </c>
      <c r="M41" s="97">
        <f>$B41*VLOOKUP($A41,Transpose_Avg_me_youth!$A:$M,10,FALSE)</f>
        <v>-4800.796517499999</v>
      </c>
      <c r="N41" s="97">
        <f>$B41*VLOOKUP($A41,Transpose_Avg_me_youth!$A:$M,11,FALSE)</f>
        <v>-6459.2051534374996</v>
      </c>
      <c r="O41" s="97">
        <f>$B41*VLOOKUP($A41,Transpose_Avg_me_youth!$A:$M,12,FALSE)</f>
        <v>-7254.4900663749968</v>
      </c>
      <c r="P41" s="97">
        <f>$B41*VLOOKUP($A41,Transpose_Avg_me_youth!$A:$M,13,FALSE)</f>
        <v>-6550.2477570625006</v>
      </c>
      <c r="Q41" s="97"/>
      <c r="R41" s="97"/>
      <c r="S41" s="97">
        <f>$B41*VLOOKUP($A41,Transpose_Avg_me_youth!$O:$AA,2,FALSE)</f>
        <v>-8390.5390207500077</v>
      </c>
      <c r="T41" s="97">
        <f>$B41*VLOOKUP($A41,Transpose_Avg_me_youth!$O:$AA,3,FALSE)</f>
        <v>-5120.7033112500003</v>
      </c>
      <c r="U41" s="97">
        <f>$B41*VLOOKUP($A41,Transpose_Avg_me_youth!$O:$AA,4,FALSE)</f>
        <v>-6311.364322499996</v>
      </c>
      <c r="V41" s="97">
        <f>$B41*VLOOKUP($A41,Transpose_Avg_me_youth!$O:$AA,5,FALSE)</f>
        <v>-5589.3034580000003</v>
      </c>
      <c r="W41" s="97">
        <f>$B41*VLOOKUP($A41,Transpose_Avg_me_youth!$O:$AA,6,FALSE)</f>
        <v>-7786.1768457499975</v>
      </c>
      <c r="X41" s="97">
        <f>$B41*VLOOKUP($A41,Transpose_Avg_me_youth!$O:$AA,7,FALSE)</f>
        <v>-5737.4903622500005</v>
      </c>
      <c r="Y41" s="97">
        <f>$B41*VLOOKUP($A41,Transpose_Avg_me_youth!$O:$AA,8,FALSE)</f>
        <v>-6591.126612</v>
      </c>
      <c r="Z41" s="97">
        <f>$B41*VLOOKUP($A41,Transpose_Avg_me_youth!$O:$AA,9,FALSE)</f>
        <v>-7438.9218195000003</v>
      </c>
      <c r="AA41" s="97">
        <f>$B41*VLOOKUP($A41,Transpose_Avg_me_youth!$O:$AA,10,FALSE)</f>
        <v>-5326.355266999999</v>
      </c>
      <c r="AB41" s="97">
        <f>$B41*VLOOKUP($A41,Transpose_Avg_me_youth!$O:$AA,11,FALSE)</f>
        <v>-6739.8199650000006</v>
      </c>
      <c r="AC41" s="97">
        <f>$B41*VLOOKUP($A41,Transpose_Avg_me_youth!$O:$AA,12,FALSE)</f>
        <v>-7074.6163519999991</v>
      </c>
      <c r="AD41" s="97">
        <f>$B41*VLOOKUP($A41,Transpose_Avg_me_youth!$O:$AA,13,FALSE)</f>
        <v>-6942.9734402499998</v>
      </c>
    </row>
    <row r="42" spans="1:30" x14ac:dyDescent="0.25">
      <c r="A42" s="27" t="s">
        <v>277</v>
      </c>
      <c r="B42" s="96">
        <v>-171963</v>
      </c>
      <c r="C42" s="170"/>
      <c r="D42" s="94"/>
      <c r="E42" s="97">
        <f>$B42*VLOOKUP($A42,Transpose_Avg_me_youth!$A:$M,2,FALSE)</f>
        <v>-24868.106814374991</v>
      </c>
      <c r="F42" s="97">
        <f>$B42*VLOOKUP($A42,Transpose_Avg_me_youth!$A:$M,3,FALSE)</f>
        <v>-57041.158877999987</v>
      </c>
      <c r="G42" s="97">
        <f>$B42*VLOOKUP($A42,Transpose_Avg_me_youth!$A:$M,4,FALSE)</f>
        <v>-41112.806563124985</v>
      </c>
      <c r="H42" s="97">
        <f>$B42*VLOOKUP($A42,Transpose_Avg_me_youth!$A:$M,5,FALSE)</f>
        <v>-44965.680568874996</v>
      </c>
      <c r="I42" s="97">
        <f>$B42*VLOOKUP($A42,Transpose_Avg_me_youth!$A:$M,6,FALSE)</f>
        <v>-15405.595542562507</v>
      </c>
      <c r="J42" s="97">
        <f>$B42*VLOOKUP($A42,Transpose_Avg_me_youth!$A:$M,7,FALSE)</f>
        <v>-30004.329941437507</v>
      </c>
      <c r="K42" s="97">
        <f>$B42*VLOOKUP($A42,Transpose_Avg_me_youth!$A:$M,8,FALSE)</f>
        <v>-27340.612323749996</v>
      </c>
      <c r="L42" s="97">
        <f>$B42*VLOOKUP($A42,Transpose_Avg_me_youth!$A:$M,9,FALSE)</f>
        <v>-24565.043522249998</v>
      </c>
      <c r="M42" s="97">
        <f>$B42*VLOOKUP($A42,Transpose_Avg_me_youth!$A:$M,10,FALSE)</f>
        <v>-51006.730011187501</v>
      </c>
      <c r="N42" s="97">
        <f>$B42*VLOOKUP($A42,Transpose_Avg_me_youth!$A:$M,11,FALSE)</f>
        <v>-31520.839395374998</v>
      </c>
      <c r="O42" s="97">
        <f>$B42*VLOOKUP($A42,Transpose_Avg_me_youth!$A:$M,12,FALSE)</f>
        <v>-35407.095718500008</v>
      </c>
      <c r="P42" s="97">
        <f>$B42*VLOOKUP($A42,Transpose_Avg_me_youth!$A:$M,13,FALSE)</f>
        <v>-15364.926293062499</v>
      </c>
      <c r="Q42" s="97"/>
      <c r="R42" s="97"/>
      <c r="S42" s="97">
        <f>$B42*VLOOKUP($A42,Transpose_Avg_me_youth!$O:$AA,2,FALSE)</f>
        <v>-24172.881900749977</v>
      </c>
      <c r="T42" s="97">
        <f>$B42*VLOOKUP($A42,Transpose_Avg_me_youth!$O:$AA,3,FALSE)</f>
        <v>-59895.78766875001</v>
      </c>
      <c r="U42" s="97">
        <f>$B42*VLOOKUP($A42,Transpose_Avg_me_youth!$O:$AA,4,FALSE)</f>
        <v>-41426.144644499997</v>
      </c>
      <c r="V42" s="97">
        <f>$B42*VLOOKUP($A42,Transpose_Avg_me_youth!$O:$AA,5,FALSE)</f>
        <v>-43268.255291250003</v>
      </c>
      <c r="W42" s="97">
        <f>$B42*VLOOKUP($A42,Transpose_Avg_me_youth!$O:$AA,6,FALSE)</f>
        <v>-14976.687577499992</v>
      </c>
      <c r="X42" s="97">
        <f>$B42*VLOOKUP($A42,Transpose_Avg_me_youth!$O:$AA,7,FALSE)</f>
        <v>-29379.448642499992</v>
      </c>
      <c r="Y42" s="97">
        <f>$B42*VLOOKUP($A42,Transpose_Avg_me_youth!$O:$AA,8,FALSE)</f>
        <v>-25530.228850500003</v>
      </c>
      <c r="Z42" s="97">
        <f>$B42*VLOOKUP($A42,Transpose_Avg_me_youth!$O:$AA,9,FALSE)</f>
        <v>-27586.304460000003</v>
      </c>
      <c r="AA42" s="97">
        <f>$B42*VLOOKUP($A42,Transpose_Avg_me_youth!$O:$AA,10,FALSE)</f>
        <v>-50313.063512250003</v>
      </c>
      <c r="AB42" s="97">
        <f>$B42*VLOOKUP($A42,Transpose_Avg_me_youth!$O:$AA,11,FALSE)</f>
        <v>-29754.199010250002</v>
      </c>
      <c r="AC42" s="97">
        <f>$B42*VLOOKUP($A42,Transpose_Avg_me_youth!$O:$AA,12,FALSE)</f>
        <v>-35714.178645749991</v>
      </c>
      <c r="AD42" s="97">
        <f>$B42*VLOOKUP($A42,Transpose_Avg_me_youth!$O:$AA,13,FALSE)</f>
        <v>-15312.187390500008</v>
      </c>
    </row>
    <row r="43" spans="1:30" x14ac:dyDescent="0.25">
      <c r="A43" s="27" t="s">
        <v>297</v>
      </c>
      <c r="B43" s="96">
        <v>-201650</v>
      </c>
      <c r="C43" s="170"/>
      <c r="D43" s="94"/>
      <c r="E43" s="97">
        <f>$B43*VLOOKUP($A43,Transpose_Avg_me_youth!$A:$M,2,FALSE)</f>
        <v>-42672.328590624951</v>
      </c>
      <c r="F43" s="97">
        <f>$B43*VLOOKUP($A43,Transpose_Avg_me_youth!$A:$M,3,FALSE)</f>
        <v>-34007.15082187501</v>
      </c>
      <c r="G43" s="97">
        <f>$B43*VLOOKUP($A43,Transpose_Avg_me_youth!$A:$M,4,FALSE)</f>
        <v>-39403.531678125</v>
      </c>
      <c r="H43" s="97">
        <f>$B43*VLOOKUP($A43,Transpose_Avg_me_youth!$A:$M,5,FALSE)</f>
        <v>-33581.744940625002</v>
      </c>
      <c r="I43" s="97">
        <f>$B43*VLOOKUP($A43,Transpose_Avg_me_youth!$A:$M,6,FALSE)</f>
        <v>-53095.831343750011</v>
      </c>
      <c r="J43" s="97">
        <f>$B43*VLOOKUP($A43,Transpose_Avg_me_youth!$A:$M,7,FALSE)</f>
        <v>-37468.309231250001</v>
      </c>
      <c r="K43" s="97">
        <f>$B43*VLOOKUP($A43,Transpose_Avg_me_youth!$A:$M,8,FALSE)</f>
        <v>-40967.226603124996</v>
      </c>
      <c r="L43" s="97">
        <f>$B43*VLOOKUP($A43,Transpose_Avg_me_youth!$A:$M,9,FALSE)</f>
        <v>-32391.41759375</v>
      </c>
      <c r="M43" s="97">
        <f>$B43*VLOOKUP($A43,Transpose_Avg_me_youth!$A:$M,10,FALSE)</f>
        <v>-37853.271684374995</v>
      </c>
      <c r="N43" s="97">
        <f>$B43*VLOOKUP($A43,Transpose_Avg_me_youth!$A:$M,11,FALSE)</f>
        <v>-47286.357859374999</v>
      </c>
      <c r="O43" s="97">
        <f>$B43*VLOOKUP($A43,Transpose_Avg_me_youth!$A:$M,12,FALSE)</f>
        <v>-40114.221896875009</v>
      </c>
      <c r="P43" s="97">
        <f>$B43*VLOOKUP($A43,Transpose_Avg_me_youth!$A:$M,13,FALSE)</f>
        <v>-40152.636221875007</v>
      </c>
      <c r="Q43" s="97"/>
      <c r="R43" s="97"/>
      <c r="S43" s="97">
        <f>$B43*VLOOKUP($A43,Transpose_Avg_me_youth!$O:$AA,2,FALSE)</f>
        <v>-43349.960812500045</v>
      </c>
      <c r="T43" s="97">
        <f>$B43*VLOOKUP($A43,Transpose_Avg_me_youth!$O:$AA,3,FALSE)</f>
        <v>-33603.308887499981</v>
      </c>
      <c r="U43" s="97">
        <f>$B43*VLOOKUP($A43,Transpose_Avg_me_youth!$O:$AA,4,FALSE)</f>
        <v>-40629.903962500022</v>
      </c>
      <c r="V43" s="97">
        <f>$B43*VLOOKUP($A43,Transpose_Avg_me_youth!$O:$AA,5,FALSE)</f>
        <v>-33975.958087499996</v>
      </c>
      <c r="W43" s="97">
        <f>$B43*VLOOKUP($A43,Transpose_Avg_me_youth!$O:$AA,6,FALSE)</f>
        <v>-55631.353237500021</v>
      </c>
      <c r="X43" s="97">
        <f>$B43*VLOOKUP($A43,Transpose_Avg_me_youth!$O:$AA,7,FALSE)</f>
        <v>-37561.295087499995</v>
      </c>
      <c r="Y43" s="97">
        <f>$B43*VLOOKUP($A43,Transpose_Avg_me_youth!$O:$AA,8,FALSE)</f>
        <v>-42668.635875</v>
      </c>
      <c r="Z43" s="97">
        <f>$B43*VLOOKUP($A43,Transpose_Avg_me_youth!$O:$AA,9,FALSE)</f>
        <v>-31322.596975000004</v>
      </c>
      <c r="AA43" s="97">
        <f>$B43*VLOOKUP($A43,Transpose_Avg_me_youth!$O:$AA,10,FALSE)</f>
        <v>-39426.809650000003</v>
      </c>
      <c r="AB43" s="97">
        <f>$B43*VLOOKUP($A43,Transpose_Avg_me_youth!$O:$AA,11,FALSE)</f>
        <v>-50904.425175000011</v>
      </c>
      <c r="AC43" s="97">
        <f>$B43*VLOOKUP($A43,Transpose_Avg_me_youth!$O:$AA,12,FALSE)</f>
        <v>-41025.894150000007</v>
      </c>
      <c r="AD43" s="97">
        <f>$B43*VLOOKUP($A43,Transpose_Avg_me_youth!$O:$AA,13,FALSE)</f>
        <v>-39615.906937500004</v>
      </c>
    </row>
    <row r="44" spans="1:30" x14ac:dyDescent="0.25">
      <c r="A44" s="27" t="s">
        <v>281</v>
      </c>
      <c r="B44" s="96">
        <v>-166598</v>
      </c>
      <c r="C44" s="170"/>
      <c r="D44" s="94"/>
      <c r="E44" s="97">
        <f>$B44*VLOOKUP($A44,Transpose_Avg_me_youth!$A:$M,2,FALSE)</f>
        <v>-1502.016330875</v>
      </c>
      <c r="F44" s="97">
        <f>$B44*VLOOKUP($A44,Transpose_Avg_me_youth!$A:$M,3,FALSE)</f>
        <v>-1452.9115703749997</v>
      </c>
      <c r="G44" s="97">
        <f>$B44*VLOOKUP($A44,Transpose_Avg_me_youth!$A:$M,4,FALSE)</f>
        <v>-2039.8467367500009</v>
      </c>
      <c r="H44" s="97">
        <f>$B44*VLOOKUP($A44,Transpose_Avg_me_youth!$A:$M,5,FALSE)</f>
        <v>-1505.9313838750002</v>
      </c>
      <c r="I44" s="97">
        <f>$B44*VLOOKUP($A44,Transpose_Avg_me_youth!$A:$M,6,FALSE)</f>
        <v>-1973.7281555000004</v>
      </c>
      <c r="J44" s="97">
        <f>$B44*VLOOKUP($A44,Transpose_Avg_me_youth!$A:$M,7,FALSE)</f>
        <v>-1544.9049034999998</v>
      </c>
      <c r="K44" s="97">
        <f>$B44*VLOOKUP($A44,Transpose_Avg_me_youth!$A:$M,8,FALSE)</f>
        <v>-1689.0850601249995</v>
      </c>
      <c r="L44" s="97">
        <f>$B44*VLOOKUP($A44,Transpose_Avg_me_youth!$A:$M,9,FALSE)</f>
        <v>-2189.462153125</v>
      </c>
      <c r="M44" s="97">
        <f>$B44*VLOOKUP($A44,Transpose_Avg_me_youth!$A:$M,10,FALSE)</f>
        <v>-1277.9316085</v>
      </c>
      <c r="N44" s="97">
        <f>$B44*VLOOKUP($A44,Transpose_Avg_me_youth!$A:$M,11,FALSE)</f>
        <v>-1057.7098772499999</v>
      </c>
      <c r="O44" s="97">
        <f>$B44*VLOOKUP($A44,Transpose_Avg_me_youth!$A:$M,12,FALSE)</f>
        <v>-1759.1811686249996</v>
      </c>
      <c r="P44" s="97">
        <f>$B44*VLOOKUP($A44,Transpose_Avg_me_youth!$A:$M,13,FALSE)</f>
        <v>-2538.6515611250002</v>
      </c>
      <c r="Q44" s="97"/>
      <c r="R44" s="97"/>
      <c r="S44" s="97">
        <f>$B44*VLOOKUP($A44,Transpose_Avg_me_youth!$O:$AA,2,FALSE)</f>
        <v>-1442.5720819999997</v>
      </c>
      <c r="T44" s="97">
        <f>$B44*VLOOKUP($A44,Transpose_Avg_me_youth!$O:$AA,3,FALSE)</f>
        <v>-1336.4491559999994</v>
      </c>
      <c r="U44" s="97">
        <f>$B44*VLOOKUP($A44,Transpose_Avg_me_youth!$O:$AA,4,FALSE)</f>
        <v>-1802.6736590000003</v>
      </c>
      <c r="V44" s="97">
        <f>$B44*VLOOKUP($A44,Transpose_Avg_me_youth!$O:$AA,5,FALSE)</f>
        <v>-1431.4100159999998</v>
      </c>
      <c r="W44" s="97">
        <f>$B44*VLOOKUP($A44,Transpose_Avg_me_youth!$O:$AA,6,FALSE)</f>
        <v>-1469.1444630000005</v>
      </c>
      <c r="X44" s="97">
        <f>$B44*VLOOKUP($A44,Transpose_Avg_me_youth!$O:$AA,7,FALSE)</f>
        <v>-1464.9378634999998</v>
      </c>
      <c r="Y44" s="97">
        <f>$B44*VLOOKUP($A44,Transpose_Avg_me_youth!$O:$AA,8,FALSE)</f>
        <v>-1723.3730109999997</v>
      </c>
      <c r="Z44" s="97">
        <f>$B44*VLOOKUP($A44,Transpose_Avg_me_youth!$O:$AA,9,FALSE)</f>
        <v>-1800.4245860000001</v>
      </c>
      <c r="AA44" s="97">
        <f>$B44*VLOOKUP($A44,Transpose_Avg_me_youth!$O:$AA,10,FALSE)</f>
        <v>-1098.2973149999998</v>
      </c>
      <c r="AB44" s="97">
        <f>$B44*VLOOKUP($A44,Transpose_Avg_me_youth!$O:$AA,11,FALSE)</f>
        <v>-944.4440619999998</v>
      </c>
      <c r="AC44" s="97">
        <f>$B44*VLOOKUP($A44,Transpose_Avg_me_youth!$O:$AA,12,FALSE)</f>
        <v>-1727.4546620000003</v>
      </c>
      <c r="AD44" s="97">
        <f>$B44*VLOOKUP($A44,Transpose_Avg_me_youth!$O:$AA,13,FALSE)</f>
        <v>-2328.8317924999997</v>
      </c>
    </row>
    <row r="45" spans="1:30" x14ac:dyDescent="0.25">
      <c r="A45" s="27" t="s">
        <v>285</v>
      </c>
      <c r="B45" s="96">
        <v>43169</v>
      </c>
      <c r="C45" s="170"/>
      <c r="D45" s="94"/>
      <c r="E45" s="97">
        <f>$B45*VLOOKUP($A45,Transpose_Avg_me_youth!$A:$M,2,FALSE)</f>
        <v>1411.0947816875009</v>
      </c>
      <c r="F45" s="97">
        <f>$B45*VLOOKUP($A45,Transpose_Avg_me_youth!$A:$M,3,FALSE)</f>
        <v>1317.3991652499999</v>
      </c>
      <c r="G45" s="97">
        <f>$B45*VLOOKUP($A45,Transpose_Avg_me_youth!$A:$M,4,FALSE)</f>
        <v>1861.3987148750005</v>
      </c>
      <c r="H45" s="97">
        <f>$B45*VLOOKUP($A45,Transpose_Avg_me_youth!$A:$M,5,FALSE)</f>
        <v>1388.7467299999998</v>
      </c>
      <c r="I45" s="97">
        <f>$B45*VLOOKUP($A45,Transpose_Avg_me_youth!$A:$M,6,FALSE)</f>
        <v>2872.7782352500008</v>
      </c>
      <c r="J45" s="97">
        <f>$B45*VLOOKUP($A45,Transpose_Avg_me_youth!$A:$M,7,FALSE)</f>
        <v>1649.4362268125001</v>
      </c>
      <c r="K45" s="97">
        <f>$B45*VLOOKUP($A45,Transpose_Avg_me_youth!$A:$M,8,FALSE)</f>
        <v>1586.1234921874998</v>
      </c>
      <c r="L45" s="97">
        <f>$B45*VLOOKUP($A45,Transpose_Avg_me_youth!$A:$M,9,FALSE)</f>
        <v>1474.3670453750001</v>
      </c>
      <c r="M45" s="97">
        <f>$B45*VLOOKUP($A45,Transpose_Avg_me_youth!$A:$M,10,FALSE)</f>
        <v>1127.4960361874998</v>
      </c>
      <c r="N45" s="97">
        <f>$B45*VLOOKUP($A45,Transpose_Avg_me_youth!$A:$M,11,FALSE)</f>
        <v>1718.8573749375005</v>
      </c>
      <c r="O45" s="97">
        <f>$B45*VLOOKUP($A45,Transpose_Avg_me_youth!$A:$M,12,FALSE)</f>
        <v>1320.4803526249998</v>
      </c>
      <c r="P45" s="97">
        <f>$B45*VLOOKUP($A45,Transpose_Avg_me_youth!$A:$M,13,FALSE)</f>
        <v>2688.4061343124995</v>
      </c>
      <c r="Q45" s="97"/>
      <c r="R45" s="97"/>
      <c r="S45" s="97">
        <f>$B45*VLOOKUP($A45,Transpose_Avg_me_youth!$O:$AA,2,FALSE)</f>
        <v>1422.785486500002</v>
      </c>
      <c r="T45" s="97">
        <f>$B45*VLOOKUP($A45,Transpose_Avg_me_youth!$O:$AA,3,FALSE)</f>
        <v>1269.729797</v>
      </c>
      <c r="U45" s="97">
        <f>$B45*VLOOKUP($A45,Transpose_Avg_me_youth!$O:$AA,4,FALSE)</f>
        <v>1872.57408975</v>
      </c>
      <c r="V45" s="97">
        <f>$B45*VLOOKUP($A45,Transpose_Avg_me_youth!$O:$AA,5,FALSE)</f>
        <v>1381.0302712499993</v>
      </c>
      <c r="W45" s="97">
        <f>$B45*VLOOKUP($A45,Transpose_Avg_me_youth!$O:$AA,6,FALSE)</f>
        <v>2806.8375877499989</v>
      </c>
      <c r="X45" s="97">
        <f>$B45*VLOOKUP($A45,Transpose_Avg_me_youth!$O:$AA,7,FALSE)</f>
        <v>1577.4492212499999</v>
      </c>
      <c r="Y45" s="97">
        <f>$B45*VLOOKUP($A45,Transpose_Avg_me_youth!$O:$AA,8,FALSE)</f>
        <v>1570.3802974999996</v>
      </c>
      <c r="Z45" s="97">
        <f>$B45*VLOOKUP($A45,Transpose_Avg_me_youth!$O:$AA,9,FALSE)</f>
        <v>1407.4281147500001</v>
      </c>
      <c r="AA45" s="97">
        <f>$B45*VLOOKUP($A45,Transpose_Avg_me_youth!$O:$AA,10,FALSE)</f>
        <v>1127.1533822499998</v>
      </c>
      <c r="AB45" s="97">
        <f>$B45*VLOOKUP($A45,Transpose_Avg_me_youth!$O:$AA,11,FALSE)</f>
        <v>1776.6957407499999</v>
      </c>
      <c r="AC45" s="97">
        <f>$B45*VLOOKUP($A45,Transpose_Avg_me_youth!$O:$AA,12,FALSE)</f>
        <v>1377.3932829999997</v>
      </c>
      <c r="AD45" s="97">
        <f>$B45*VLOOKUP($A45,Transpose_Avg_me_youth!$O:$AA,13,FALSE)</f>
        <v>2638.4892800000011</v>
      </c>
    </row>
    <row r="46" spans="1:30" x14ac:dyDescent="0.25">
      <c r="A46" s="27" t="s">
        <v>288</v>
      </c>
      <c r="B46" s="96">
        <v>-169521</v>
      </c>
      <c r="C46" s="170"/>
      <c r="D46" s="94"/>
      <c r="E46" s="97">
        <f>$B46*VLOOKUP($A46,Transpose_Avg_me_youth!$A:$M,2,FALSE)</f>
        <v>-14403.203434125002</v>
      </c>
      <c r="F46" s="97">
        <f>$B46*VLOOKUP($A46,Transpose_Avg_me_youth!$A:$M,3,FALSE)</f>
        <v>-13658.232804562502</v>
      </c>
      <c r="G46" s="97">
        <f>$B46*VLOOKUP($A46,Transpose_Avg_me_youth!$A:$M,4,FALSE)</f>
        <v>-13309.740008812496</v>
      </c>
      <c r="H46" s="97">
        <f>$B46*VLOOKUP($A46,Transpose_Avg_me_youth!$A:$M,5,FALSE)</f>
        <v>-10519.159472250001</v>
      </c>
      <c r="I46" s="97">
        <f>$B46*VLOOKUP($A46,Transpose_Avg_me_youth!$A:$M,6,FALSE)</f>
        <v>-22069.758873937499</v>
      </c>
      <c r="J46" s="97">
        <f>$B46*VLOOKUP($A46,Transpose_Avg_me_youth!$A:$M,7,FALSE)</f>
        <v>-13093.992751125004</v>
      </c>
      <c r="K46" s="97">
        <f>$B46*VLOOKUP($A46,Transpose_Avg_me_youth!$A:$M,8,FALSE)</f>
        <v>-10098.980483625</v>
      </c>
      <c r="L46" s="97">
        <f>$B46*VLOOKUP($A46,Transpose_Avg_me_youth!$A:$M,9,FALSE)</f>
        <v>-12278.448410250001</v>
      </c>
      <c r="M46" s="97">
        <f>$B46*VLOOKUP($A46,Transpose_Avg_me_youth!$A:$M,10,FALSE)</f>
        <v>-15524.192831812501</v>
      </c>
      <c r="N46" s="97">
        <f>$B46*VLOOKUP($A46,Transpose_Avg_me_youth!$A:$M,11,FALSE)</f>
        <v>-12487.330067437499</v>
      </c>
      <c r="O46" s="97">
        <f>$B46*VLOOKUP($A46,Transpose_Avg_me_youth!$A:$M,12,FALSE)</f>
        <v>-17206.000077750003</v>
      </c>
      <c r="P46" s="97">
        <f>$B46*VLOOKUP($A46,Transpose_Avg_me_youth!$A:$M,13,FALSE)</f>
        <v>-29117.117671124994</v>
      </c>
      <c r="Q46" s="97"/>
      <c r="R46" s="97"/>
      <c r="S46" s="97">
        <f>$B46*VLOOKUP($A46,Transpose_Avg_me_youth!$O:$AA,2,FALSE)</f>
        <v>-15370.38430949997</v>
      </c>
      <c r="T46" s="97">
        <f>$B46*VLOOKUP($A46,Transpose_Avg_me_youth!$O:$AA,3,FALSE)</f>
        <v>-13627.242246750006</v>
      </c>
      <c r="U46" s="97">
        <f>$B46*VLOOKUP($A46,Transpose_Avg_me_youth!$O:$AA,4,FALSE)</f>
        <v>-14651.784790499994</v>
      </c>
      <c r="V46" s="97">
        <f>$B46*VLOOKUP($A46,Transpose_Avg_me_youth!$O:$AA,5,FALSE)</f>
        <v>-11210.254208999992</v>
      </c>
      <c r="W46" s="97">
        <f>$B46*VLOOKUP($A46,Transpose_Avg_me_youth!$O:$AA,6,FALSE)</f>
        <v>-22526.035240499994</v>
      </c>
      <c r="X46" s="97">
        <f>$B46*VLOOKUP($A46,Transpose_Avg_me_youth!$O:$AA,7,FALSE)</f>
        <v>-12359.352307499999</v>
      </c>
      <c r="Y46" s="97">
        <f>$B46*VLOOKUP($A46,Transpose_Avg_me_youth!$O:$AA,8,FALSE)</f>
        <v>-9659.6032417499991</v>
      </c>
      <c r="Z46" s="97">
        <f>$B46*VLOOKUP($A46,Transpose_Avg_me_youth!$O:$AA,9,FALSE)</f>
        <v>-12780.823893749997</v>
      </c>
      <c r="AA46" s="97">
        <f>$B46*VLOOKUP($A46,Transpose_Avg_me_youth!$O:$AA,10,FALSE)</f>
        <v>-14601.055631250001</v>
      </c>
      <c r="AB46" s="97">
        <f>$B46*VLOOKUP($A46,Transpose_Avg_me_youth!$O:$AA,11,FALSE)</f>
        <v>-13740.778936500001</v>
      </c>
      <c r="AC46" s="97">
        <f>$B46*VLOOKUP($A46,Transpose_Avg_me_youth!$O:$AA,12,FALSE)</f>
        <v>-16986.21610125</v>
      </c>
      <c r="AD46" s="97">
        <f>$B46*VLOOKUP($A46,Transpose_Avg_me_youth!$O:$AA,13,FALSE)</f>
        <v>-30509.541975000015</v>
      </c>
    </row>
    <row r="47" spans="1:30" x14ac:dyDescent="0.25">
      <c r="A47" s="27" t="s">
        <v>291</v>
      </c>
      <c r="B47" s="96">
        <v>-157409</v>
      </c>
      <c r="C47" s="170"/>
      <c r="D47" s="94"/>
      <c r="E47" s="97">
        <f>$B47*VLOOKUP($A47,Transpose_Avg_me_youth!$A:$M,2,FALSE)</f>
        <v>-38288.047103249955</v>
      </c>
      <c r="F47" s="97">
        <f>$B47*VLOOKUP($A47,Transpose_Avg_me_youth!$A:$M,3,FALSE)</f>
        <v>-32749.276944124987</v>
      </c>
      <c r="G47" s="97">
        <f>$B47*VLOOKUP($A47,Transpose_Avg_me_youth!$A:$M,4,FALSE)</f>
        <v>-35814.67948625001</v>
      </c>
      <c r="H47" s="97">
        <f>$B47*VLOOKUP($A47,Transpose_Avg_me_youth!$A:$M,5,FALSE)</f>
        <v>-38958.048673687503</v>
      </c>
      <c r="I47" s="97">
        <f>$B47*VLOOKUP($A47,Transpose_Avg_me_youth!$A:$M,6,FALSE)</f>
        <v>-30364.530594124994</v>
      </c>
      <c r="J47" s="97">
        <f>$B47*VLOOKUP($A47,Transpose_Avg_me_youth!$A:$M,7,FALSE)</f>
        <v>-46789.736707437507</v>
      </c>
      <c r="K47" s="97">
        <f>$B47*VLOOKUP($A47,Transpose_Avg_me_youth!$A:$M,8,FALSE)</f>
        <v>-42165.807980187492</v>
      </c>
      <c r="L47" s="97">
        <f>$B47*VLOOKUP($A47,Transpose_Avg_me_youth!$A:$M,9,FALSE)</f>
        <v>-45456.875999937511</v>
      </c>
      <c r="M47" s="97">
        <f>$B47*VLOOKUP($A47,Transpose_Avg_me_youth!$A:$M,10,FALSE)</f>
        <v>-29163.165429999997</v>
      </c>
      <c r="N47" s="97">
        <f>$B47*VLOOKUP($A47,Transpose_Avg_me_youth!$A:$M,11,FALSE)</f>
        <v>-33793.262622437498</v>
      </c>
      <c r="O47" s="97">
        <f>$B47*VLOOKUP($A47,Transpose_Avg_me_youth!$A:$M,12,FALSE)</f>
        <v>-35618.636414812492</v>
      </c>
      <c r="P47" s="97">
        <f>$B47*VLOOKUP($A47,Transpose_Avg_me_youth!$A:$M,13,FALSE)</f>
        <v>-37646.880894000009</v>
      </c>
      <c r="Q47" s="97"/>
      <c r="R47" s="97"/>
      <c r="S47" s="97">
        <f>$B47*VLOOKUP($A47,Transpose_Avg_me_youth!$O:$AA,2,FALSE)</f>
        <v>-37141.047072500005</v>
      </c>
      <c r="T47" s="97">
        <f>$B47*VLOOKUP($A47,Transpose_Avg_me_youth!$O:$AA,3,FALSE)</f>
        <v>-30820.091916250014</v>
      </c>
      <c r="U47" s="97">
        <f>$B47*VLOOKUP($A47,Transpose_Avg_me_youth!$O:$AA,4,FALSE)</f>
        <v>-34996.624913250038</v>
      </c>
      <c r="V47" s="97">
        <f>$B47*VLOOKUP($A47,Transpose_Avg_me_youth!$O:$AA,5,FALSE)</f>
        <v>-38411.691872749987</v>
      </c>
      <c r="W47" s="97">
        <f>$B47*VLOOKUP($A47,Transpose_Avg_me_youth!$O:$AA,6,FALSE)</f>
        <v>-29717.166405499996</v>
      </c>
      <c r="X47" s="97">
        <f>$B47*VLOOKUP($A47,Transpose_Avg_me_youth!$O:$AA,7,FALSE)</f>
        <v>-46331.096071749991</v>
      </c>
      <c r="Y47" s="97">
        <f>$B47*VLOOKUP($A47,Transpose_Avg_me_youth!$O:$AA,8,FALSE)</f>
        <v>-41856.469781</v>
      </c>
      <c r="Z47" s="97">
        <f>$B47*VLOOKUP($A47,Transpose_Avg_me_youth!$O:$AA,9,FALSE)</f>
        <v>-43490.532610000002</v>
      </c>
      <c r="AA47" s="97">
        <f>$B47*VLOOKUP($A47,Transpose_Avg_me_youth!$O:$AA,10,FALSE)</f>
        <v>-29045.738315999992</v>
      </c>
      <c r="AB47" s="97">
        <f>$B47*VLOOKUP($A47,Transpose_Avg_me_youth!$O:$AA,11,FALSE)</f>
        <v>-32478.120265500009</v>
      </c>
      <c r="AC47" s="97">
        <f>$B47*VLOOKUP($A47,Transpose_Avg_me_youth!$O:$AA,12,FALSE)</f>
        <v>-35076.116458250035</v>
      </c>
      <c r="AD47" s="97">
        <f>$B47*VLOOKUP($A47,Transpose_Avg_me_youth!$O:$AA,13,FALSE)</f>
        <v>-37793.664786499998</v>
      </c>
    </row>
    <row r="48" spans="1:30" x14ac:dyDescent="0.25">
      <c r="A48" s="27" t="s">
        <v>294</v>
      </c>
      <c r="B48" s="96">
        <v>-234232</v>
      </c>
      <c r="C48" s="170"/>
      <c r="D48" s="94"/>
      <c r="E48" s="97">
        <f>$B48*VLOOKUP($A48,Transpose_Avg_me_youth!$A:$M,2,FALSE)</f>
        <v>-28544.946191000014</v>
      </c>
      <c r="F48" s="97">
        <f>$B48*VLOOKUP($A48,Transpose_Avg_me_youth!$A:$M,3,FALSE)</f>
        <v>-18102.795794000005</v>
      </c>
      <c r="G48" s="97">
        <f>$B48*VLOOKUP($A48,Transpose_Avg_me_youth!$A:$M,4,FALSE)</f>
        <v>-21206.106282999997</v>
      </c>
      <c r="H48" s="97">
        <f>$B48*VLOOKUP($A48,Transpose_Avg_me_youth!$A:$M,5,FALSE)</f>
        <v>-22727.252809499991</v>
      </c>
      <c r="I48" s="97">
        <f>$B48*VLOOKUP($A48,Transpose_Avg_me_youth!$A:$M,6,FALSE)</f>
        <v>-27815.006081499996</v>
      </c>
      <c r="J48" s="97">
        <f>$B48*VLOOKUP($A48,Transpose_Avg_me_youth!$A:$M,7,FALSE)</f>
        <v>-23238.390952000005</v>
      </c>
      <c r="K48" s="97">
        <f>$B48*VLOOKUP($A48,Transpose_Avg_me_youth!$A:$M,8,FALSE)</f>
        <v>-24830.290182000001</v>
      </c>
      <c r="L48" s="97">
        <f>$B48*VLOOKUP($A48,Transpose_Avg_me_youth!$A:$M,9,FALSE)</f>
        <v>-28190.772767499995</v>
      </c>
      <c r="M48" s="97">
        <f>$B48*VLOOKUP($A48,Transpose_Avg_me_youth!$A:$M,10,FALSE)</f>
        <v>-23029.719518999998</v>
      </c>
      <c r="N48" s="97">
        <f>$B48*VLOOKUP($A48,Transpose_Avg_me_youth!$A:$M,11,FALSE)</f>
        <v>-27367.988949000002</v>
      </c>
      <c r="O48" s="97">
        <f>$B48*VLOOKUP($A48,Transpose_Avg_me_youth!$A:$M,12,FALSE)</f>
        <v>-21771.89367899999</v>
      </c>
      <c r="P48" s="97">
        <f>$B48*VLOOKUP($A48,Transpose_Avg_me_youth!$A:$M,13,FALSE)</f>
        <v>-21148.953675000001</v>
      </c>
      <c r="Q48" s="94"/>
      <c r="R48" s="94"/>
      <c r="S48" s="97">
        <f>$B48*VLOOKUP($A48,Transpose_Avg_me_youth!$O:$AA,2,FALSE)</f>
        <v>-28798.414493999986</v>
      </c>
      <c r="T48" s="97">
        <f>$B48*VLOOKUP($A48,Transpose_Avg_me_youth!$O:$AA,3,FALSE)</f>
        <v>-18008.810203999994</v>
      </c>
      <c r="U48" s="97">
        <f>$B48*VLOOKUP($A48,Transpose_Avg_me_youth!$O:$AA,4,FALSE)</f>
        <v>-21259.013436000001</v>
      </c>
      <c r="V48" s="97">
        <f>$B48*VLOOKUP($A48,Transpose_Avg_me_youth!$O:$AA,5,FALSE)</f>
        <v>-23860.042679999995</v>
      </c>
      <c r="W48" s="97">
        <f>$B48*VLOOKUP($A48,Transpose_Avg_me_youth!$O:$AA,6,FALSE)</f>
        <v>-26973.981446000009</v>
      </c>
      <c r="X48" s="97">
        <f>$B48*VLOOKUP($A48,Transpose_Avg_me_youth!$O:$AA,7,FALSE)</f>
        <v>-24240.084100000004</v>
      </c>
      <c r="Y48" s="97">
        <f>$B48*VLOOKUP($A48,Transpose_Avg_me_youth!$O:$AA,8,FALSE)</f>
        <v>-25466.581410000003</v>
      </c>
      <c r="Z48" s="97">
        <f>$B48*VLOOKUP($A48,Transpose_Avg_me_youth!$O:$AA,9,FALSE)</f>
        <v>-28328.720776000006</v>
      </c>
      <c r="AA48" s="97">
        <f>$B48*VLOOKUP($A48,Transpose_Avg_me_youth!$O:$AA,10,FALSE)</f>
        <v>-22893.777122000003</v>
      </c>
      <c r="AB48" s="97">
        <f>$B48*VLOOKUP($A48,Transpose_Avg_me_youth!$O:$AA,11,FALSE)</f>
        <v>-26827.059424000003</v>
      </c>
      <c r="AC48" s="97">
        <f>$B48*VLOOKUP($A48,Transpose_Avg_me_youth!$O:$AA,12,FALSE)</f>
        <v>-21944.142035999994</v>
      </c>
      <c r="AD48" s="97">
        <f>$B48*VLOOKUP($A48,Transpose_Avg_me_youth!$O:$AA,13,FALSE)</f>
        <v>-20327.121424000012</v>
      </c>
    </row>
    <row r="49" spans="1:30" x14ac:dyDescent="0.25">
      <c r="A49" s="27" t="s">
        <v>295</v>
      </c>
      <c r="B49" s="96">
        <v>91859</v>
      </c>
      <c r="C49" s="170"/>
      <c r="D49" s="94"/>
      <c r="E49" s="97">
        <f>$B49*VLOOKUP($A49,Transpose_Avg_me_youth!$A:$M,2,FALSE)</f>
        <v>3264.6286716874993</v>
      </c>
      <c r="F49" s="97">
        <f>$B49*VLOOKUP($A49,Transpose_Avg_me_youth!$A:$M,3,FALSE)</f>
        <v>2341.5031335625004</v>
      </c>
      <c r="G49" s="97">
        <f>$B49*VLOOKUP($A49,Transpose_Avg_me_youth!$A:$M,4,FALSE)</f>
        <v>2671.6156736249995</v>
      </c>
      <c r="H49" s="97">
        <f>$B49*VLOOKUP($A49,Transpose_Avg_me_youth!$A:$M,5,FALSE)</f>
        <v>2449.2537405625003</v>
      </c>
      <c r="I49" s="97">
        <f>$B49*VLOOKUP($A49,Transpose_Avg_me_youth!$A:$M,6,FALSE)</f>
        <v>2505.1154949375004</v>
      </c>
      <c r="J49" s="97">
        <f>$B49*VLOOKUP($A49,Transpose_Avg_me_youth!$A:$M,7,FALSE)</f>
        <v>2278.0687528750004</v>
      </c>
      <c r="K49" s="97">
        <f>$B49*VLOOKUP($A49,Transpose_Avg_me_youth!$A:$M,8,FALSE)</f>
        <v>2407.1363890624998</v>
      </c>
      <c r="L49" s="97">
        <f>$B49*VLOOKUP($A49,Transpose_Avg_me_youth!$A:$M,9,FALSE)</f>
        <v>2335.698793</v>
      </c>
      <c r="M49" s="97">
        <f>$B49*VLOOKUP($A49,Transpose_Avg_me_youth!$A:$M,10,FALSE)</f>
        <v>1738.4545397499999</v>
      </c>
      <c r="N49" s="97">
        <f>$B49*VLOOKUP($A49,Transpose_Avg_me_youth!$A:$M,11,FALSE)</f>
        <v>2210.0758693125003</v>
      </c>
      <c r="O49" s="97">
        <f>$B49*VLOOKUP($A49,Transpose_Avg_me_youth!$A:$M,12,FALSE)</f>
        <v>2602.4975173125008</v>
      </c>
      <c r="P49" s="97">
        <f>$B49*VLOOKUP($A49,Transpose_Avg_me_youth!$A:$M,13,FALSE)</f>
        <v>3028.5912300000005</v>
      </c>
      <c r="Q49" s="94"/>
      <c r="R49" s="94"/>
      <c r="S49" s="97">
        <f>$B49*VLOOKUP($A49,Transpose_Avg_me_youth!$O:$AA,2,FALSE)</f>
        <v>3365.8515485000053</v>
      </c>
      <c r="T49" s="97">
        <f>$B49*VLOOKUP($A49,Transpose_Avg_me_youth!$O:$AA,3,FALSE)</f>
        <v>2326.512893000001</v>
      </c>
      <c r="U49" s="97">
        <f>$B49*VLOOKUP($A49,Transpose_Avg_me_youth!$O:$AA,4,FALSE)</f>
        <v>2746.8826417500013</v>
      </c>
      <c r="V49" s="97">
        <f>$B49*VLOOKUP($A49,Transpose_Avg_me_youth!$O:$AA,5,FALSE)</f>
        <v>2439.7980047500014</v>
      </c>
      <c r="W49" s="97">
        <f>$B49*VLOOKUP($A49,Transpose_Avg_me_youth!$O:$AA,6,FALSE)</f>
        <v>2490.2974900000008</v>
      </c>
      <c r="X49" s="97">
        <f>$B49*VLOOKUP($A49,Transpose_Avg_me_youth!$O:$AA,7,FALSE)</f>
        <v>2465.5414894999999</v>
      </c>
      <c r="Y49" s="97">
        <f>$B49*VLOOKUP($A49,Transpose_Avg_me_youth!$O:$AA,8,FALSE)</f>
        <v>2481.5249554999996</v>
      </c>
      <c r="Z49" s="97">
        <f>$B49*VLOOKUP($A49,Transpose_Avg_me_youth!$O:$AA,9,FALSE)</f>
        <v>2261.2241087499997</v>
      </c>
      <c r="AA49" s="97">
        <f>$B49*VLOOKUP($A49,Transpose_Avg_me_youth!$O:$AA,10,FALSE)</f>
        <v>1840.3491355000001</v>
      </c>
      <c r="AB49" s="97">
        <f>$B49*VLOOKUP($A49,Transpose_Avg_me_youth!$O:$AA,11,FALSE)</f>
        <v>2109.1744989999997</v>
      </c>
      <c r="AC49" s="97">
        <f>$B49*VLOOKUP($A49,Transpose_Avg_me_youth!$O:$AA,12,FALSE)</f>
        <v>2616.4887912499994</v>
      </c>
      <c r="AD49" s="97">
        <f>$B49*VLOOKUP($A49,Transpose_Avg_me_youth!$O:$AA,13,FALSE)</f>
        <v>2886.0030972500003</v>
      </c>
    </row>
    <row r="50" spans="1:30" x14ac:dyDescent="0.25">
      <c r="A50" s="27" t="s">
        <v>296</v>
      </c>
      <c r="B50" s="96">
        <v>-157379</v>
      </c>
      <c r="C50" s="170"/>
      <c r="D50" s="94"/>
      <c r="E50" s="97">
        <f>$B50*VLOOKUP($A50,Transpose_Avg_me_youth!$A:$M,2,FALSE)</f>
        <v>-7698.2921468750019</v>
      </c>
      <c r="F50" s="97">
        <f>$B50*VLOOKUP($A50,Transpose_Avg_me_youth!$A:$M,3,FALSE)</f>
        <v>-4399.7463411249983</v>
      </c>
      <c r="G50" s="97">
        <f>$B50*VLOOKUP($A50,Transpose_Avg_me_youth!$A:$M,4,FALSE)</f>
        <v>-5176.6281022499988</v>
      </c>
      <c r="H50" s="97">
        <f>$B50*VLOOKUP($A50,Transpose_Avg_me_youth!$A:$M,5,FALSE)</f>
        <v>-7299.8380274375031</v>
      </c>
      <c r="I50" s="97">
        <f>$B50*VLOOKUP($A50,Transpose_Avg_me_youth!$A:$M,6,FALSE)</f>
        <v>-6148.1680140000008</v>
      </c>
      <c r="J50" s="97">
        <f>$B50*VLOOKUP($A50,Transpose_Avg_me_youth!$A:$M,7,FALSE)</f>
        <v>-7214.5779541875008</v>
      </c>
      <c r="K50" s="97">
        <f>$B50*VLOOKUP($A50,Transpose_Avg_me_youth!$A:$M,8,FALSE)</f>
        <v>-11471.020879625001</v>
      </c>
      <c r="L50" s="97">
        <f>$B50*VLOOKUP($A50,Transpose_Avg_me_youth!$A:$M,9,FALSE)</f>
        <v>-12675.2259705</v>
      </c>
      <c r="M50" s="97">
        <f>$B50*VLOOKUP($A50,Transpose_Avg_me_youth!$A:$M,10,FALSE)</f>
        <v>-6563.3731607500013</v>
      </c>
      <c r="N50" s="97">
        <f>$B50*VLOOKUP($A50,Transpose_Avg_me_youth!$A:$M,11,FALSE)</f>
        <v>-8406.4484659374993</v>
      </c>
      <c r="O50" s="97">
        <f>$B50*VLOOKUP($A50,Transpose_Avg_me_youth!$A:$M,12,FALSE)</f>
        <v>-5472.3038984999976</v>
      </c>
      <c r="P50" s="97">
        <f>$B50*VLOOKUP($A50,Transpose_Avg_me_youth!$A:$M,13,FALSE)</f>
        <v>-7825.7789730625</v>
      </c>
      <c r="Q50" s="94"/>
      <c r="R50" s="94"/>
      <c r="S50" s="97">
        <f>$B50*VLOOKUP($A50,Transpose_Avg_me_youth!$O:$AA,2,FALSE)</f>
        <v>-7223.1846182500058</v>
      </c>
      <c r="T50" s="97">
        <f>$B50*VLOOKUP($A50,Transpose_Avg_me_youth!$O:$AA,3,FALSE)</f>
        <v>-4276.5776012499991</v>
      </c>
      <c r="U50" s="97">
        <f>$B50*VLOOKUP($A50,Transpose_Avg_me_youth!$O:$AA,4,FALSE)</f>
        <v>-5087.3942092500001</v>
      </c>
      <c r="V50" s="97">
        <f>$B50*VLOOKUP($A50,Transpose_Avg_me_youth!$O:$AA,5,FALSE)</f>
        <v>-7224.0108580000024</v>
      </c>
      <c r="W50" s="97">
        <f>$B50*VLOOKUP($A50,Transpose_Avg_me_youth!$O:$AA,6,FALSE)</f>
        <v>-5823.7705502499975</v>
      </c>
      <c r="X50" s="97">
        <f>$B50*VLOOKUP($A50,Transpose_Avg_me_youth!$O:$AA,7,FALSE)</f>
        <v>-7090.0419842499987</v>
      </c>
      <c r="Y50" s="97">
        <f>$B50*VLOOKUP($A50,Transpose_Avg_me_youth!$O:$AA,8,FALSE)</f>
        <v>-11319.996056750002</v>
      </c>
      <c r="Z50" s="97">
        <f>$B50*VLOOKUP($A50,Transpose_Avg_me_youth!$O:$AA,9,FALSE)</f>
        <v>-12380.57313775</v>
      </c>
      <c r="AA50" s="97">
        <f>$B50*VLOOKUP($A50,Transpose_Avg_me_youth!$O:$AA,10,FALSE)</f>
        <v>-6545.4319547499999</v>
      </c>
      <c r="AB50" s="97">
        <f>$B50*VLOOKUP($A50,Transpose_Avg_me_youth!$O:$AA,11,FALSE)</f>
        <v>-7543.4115384999977</v>
      </c>
      <c r="AC50" s="97">
        <f>$B50*VLOOKUP($A50,Transpose_Avg_me_youth!$O:$AA,12,FALSE)</f>
        <v>-5445.5101237500021</v>
      </c>
      <c r="AD50" s="97">
        <f>$B50*VLOOKUP($A50,Transpose_Avg_me_youth!$O:$AA,13,FALSE)</f>
        <v>-7639.4914180000023</v>
      </c>
    </row>
    <row r="51" spans="1:30" x14ac:dyDescent="0.25">
      <c r="A51" s="91" t="s">
        <v>537</v>
      </c>
      <c r="B51" s="96"/>
      <c r="C51" s="94"/>
      <c r="D51" s="94"/>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row>
    <row r="52" spans="1:30" x14ac:dyDescent="0.25">
      <c r="A52" s="27" t="s">
        <v>543</v>
      </c>
      <c r="B52" s="96" t="s">
        <v>1637</v>
      </c>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row>
    <row r="53" spans="1:30" x14ac:dyDescent="0.25">
      <c r="A53" s="27" t="s">
        <v>532</v>
      </c>
      <c r="B53" s="96">
        <v>146285</v>
      </c>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row>
    <row r="54" spans="1:30" x14ac:dyDescent="0.25">
      <c r="A54" s="27" t="s">
        <v>538</v>
      </c>
      <c r="B54" s="96">
        <v>144415</v>
      </c>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row>
    <row r="55" spans="1:30" x14ac:dyDescent="0.25">
      <c r="A55" s="27" t="s">
        <v>544</v>
      </c>
      <c r="B55" s="96">
        <v>147534</v>
      </c>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row>
    <row r="56" spans="1:30" x14ac:dyDescent="0.25">
      <c r="A56" s="27" t="s">
        <v>549</v>
      </c>
      <c r="B56" s="96">
        <v>144067</v>
      </c>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row>
    <row r="57" spans="1:30" x14ac:dyDescent="0.25">
      <c r="A57" s="27" t="s">
        <v>554</v>
      </c>
      <c r="B57" s="96">
        <v>146771.4</v>
      </c>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row>
    <row r="58" spans="1:30" x14ac:dyDescent="0.25">
      <c r="A58" s="27" t="s">
        <v>559</v>
      </c>
      <c r="B58" s="96">
        <v>149122</v>
      </c>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row>
    <row r="59" spans="1:30" x14ac:dyDescent="0.25">
      <c r="A59" s="27" t="s">
        <v>564</v>
      </c>
      <c r="B59" s="96">
        <v>147585</v>
      </c>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row>
    <row r="60" spans="1:30" x14ac:dyDescent="0.25">
      <c r="A60" s="27" t="s">
        <v>569</v>
      </c>
      <c r="B60" s="96">
        <v>152667</v>
      </c>
    </row>
    <row r="61" spans="1:30" x14ac:dyDescent="0.25">
      <c r="A61" s="27" t="s">
        <v>574</v>
      </c>
      <c r="B61" s="96">
        <v>150710</v>
      </c>
    </row>
    <row r="62" spans="1:30" x14ac:dyDescent="0.25">
      <c r="A62" s="27" t="s">
        <v>579</v>
      </c>
      <c r="B62" s="96">
        <v>148061</v>
      </c>
    </row>
    <row r="63" spans="1:30" x14ac:dyDescent="0.25">
      <c r="A63" s="27" t="s">
        <v>584</v>
      </c>
      <c r="B63" s="96">
        <v>135661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608A6-D8BF-418F-A22B-04D3303A2341}">
  <dimension ref="A2:L66"/>
  <sheetViews>
    <sheetView workbookViewId="0">
      <selection activeCell="J7" sqref="J7:K63"/>
    </sheetView>
  </sheetViews>
  <sheetFormatPr defaultColWidth="8.7109375" defaultRowHeight="12.75" x14ac:dyDescent="0.2"/>
  <cols>
    <col min="1" max="1" width="19.5703125" style="167" customWidth="1"/>
    <col min="2" max="5" width="10.5703125" style="167" customWidth="1"/>
    <col min="6" max="9" width="8.7109375" style="167"/>
    <col min="10" max="10" width="11.85546875" style="167" bestFit="1" customWidth="1"/>
    <col min="11" max="16384" width="8.7109375" style="167"/>
  </cols>
  <sheetData>
    <row r="2" spans="1:12" ht="15.75" x14ac:dyDescent="0.25">
      <c r="A2" s="166" t="s">
        <v>1659</v>
      </c>
    </row>
    <row r="3" spans="1:12" x14ac:dyDescent="0.2">
      <c r="A3" s="286" t="s">
        <v>348</v>
      </c>
      <c r="B3" s="287" t="s">
        <v>349</v>
      </c>
      <c r="C3" s="287" t="s">
        <v>350</v>
      </c>
      <c r="D3" s="287" t="s">
        <v>351</v>
      </c>
      <c r="E3" s="287" t="s">
        <v>352</v>
      </c>
      <c r="J3" s="286" t="s">
        <v>348</v>
      </c>
      <c r="K3" s="287" t="s">
        <v>349</v>
      </c>
      <c r="L3" s="287" t="s">
        <v>351</v>
      </c>
    </row>
    <row r="4" spans="1:12" x14ac:dyDescent="0.2">
      <c r="A4" s="167" t="s">
        <v>353</v>
      </c>
      <c r="B4" s="168" t="s">
        <v>354</v>
      </c>
      <c r="C4" s="168" t="s">
        <v>355</v>
      </c>
      <c r="D4" s="168" t="s">
        <v>356</v>
      </c>
      <c r="E4" s="168" t="s">
        <v>355</v>
      </c>
      <c r="J4" s="167" t="s">
        <v>353</v>
      </c>
      <c r="K4" s="168" t="s">
        <v>354</v>
      </c>
      <c r="L4" s="168" t="s">
        <v>356</v>
      </c>
    </row>
    <row r="5" spans="1:12" x14ac:dyDescent="0.2">
      <c r="A5" s="286" t="s">
        <v>348</v>
      </c>
      <c r="B5" s="287" t="s">
        <v>348</v>
      </c>
      <c r="C5" s="287" t="s">
        <v>348</v>
      </c>
      <c r="D5" s="287" t="s">
        <v>348</v>
      </c>
      <c r="E5" s="287" t="s">
        <v>348</v>
      </c>
      <c r="J5" s="286" t="s">
        <v>348</v>
      </c>
      <c r="K5" s="287" t="s">
        <v>348</v>
      </c>
      <c r="L5" s="287" t="s">
        <v>348</v>
      </c>
    </row>
    <row r="6" spans="1:12" x14ac:dyDescent="0.2">
      <c r="A6" s="167" t="s">
        <v>225</v>
      </c>
      <c r="B6" s="168" t="s">
        <v>348</v>
      </c>
      <c r="C6" s="168" t="s">
        <v>348</v>
      </c>
      <c r="D6" s="168" t="s">
        <v>348</v>
      </c>
      <c r="E6" s="168" t="s">
        <v>348</v>
      </c>
      <c r="J6" s="167" t="s">
        <v>225</v>
      </c>
      <c r="K6" s="168" t="s">
        <v>348</v>
      </c>
      <c r="L6" s="168" t="s">
        <v>348</v>
      </c>
    </row>
    <row r="7" spans="1:12" x14ac:dyDescent="0.2">
      <c r="A7" s="167" t="s">
        <v>242</v>
      </c>
      <c r="B7" s="168" t="s">
        <v>1660</v>
      </c>
      <c r="C7" s="168" t="s">
        <v>1661</v>
      </c>
      <c r="D7" s="168" t="s">
        <v>1662</v>
      </c>
      <c r="E7" s="168" t="s">
        <v>1663</v>
      </c>
      <c r="J7" s="167" t="s">
        <v>242</v>
      </c>
      <c r="K7" s="168">
        <v>-0.23300000000000001</v>
      </c>
      <c r="L7" s="168">
        <v>-0.24199999999999999</v>
      </c>
    </row>
    <row r="8" spans="1:12" x14ac:dyDescent="0.2">
      <c r="A8" s="167" t="s">
        <v>250</v>
      </c>
      <c r="B8" s="168" t="s">
        <v>1664</v>
      </c>
      <c r="C8" s="168" t="s">
        <v>1665</v>
      </c>
      <c r="D8" s="168" t="s">
        <v>1666</v>
      </c>
      <c r="E8" s="168" t="s">
        <v>1667</v>
      </c>
      <c r="J8" s="167" t="s">
        <v>250</v>
      </c>
      <c r="K8" s="168">
        <v>-0.27900000000000003</v>
      </c>
      <c r="L8" s="168">
        <v>-0.26500000000000001</v>
      </c>
    </row>
    <row r="9" spans="1:12" x14ac:dyDescent="0.2">
      <c r="A9" s="167" t="s">
        <v>253</v>
      </c>
      <c r="B9" s="168" t="s">
        <v>1668</v>
      </c>
      <c r="C9" s="168" t="s">
        <v>1669</v>
      </c>
      <c r="D9" s="168" t="s">
        <v>1670</v>
      </c>
      <c r="E9" s="168" t="s">
        <v>1671</v>
      </c>
      <c r="J9" s="167" t="s">
        <v>253</v>
      </c>
      <c r="K9" s="168">
        <v>-0.23799999999999999</v>
      </c>
      <c r="L9" s="168">
        <v>-0.22600000000000001</v>
      </c>
    </row>
    <row r="10" spans="1:12" x14ac:dyDescent="0.2">
      <c r="A10" s="167" t="s">
        <v>257</v>
      </c>
      <c r="B10" s="168" t="s">
        <v>1672</v>
      </c>
      <c r="C10" s="168" t="s">
        <v>1673</v>
      </c>
      <c r="D10" s="168" t="s">
        <v>1674</v>
      </c>
      <c r="E10" s="168" t="s">
        <v>1675</v>
      </c>
      <c r="J10" s="167" t="s">
        <v>257</v>
      </c>
      <c r="K10" s="168">
        <v>-0.20799999999999999</v>
      </c>
      <c r="L10" s="168">
        <v>-0.20100000000000001</v>
      </c>
    </row>
    <row r="11" spans="1:12" x14ac:dyDescent="0.2">
      <c r="A11" s="167" t="s">
        <v>261</v>
      </c>
      <c r="B11" s="168" t="s">
        <v>1676</v>
      </c>
      <c r="C11" s="168" t="s">
        <v>1677</v>
      </c>
      <c r="D11" s="168" t="s">
        <v>1678</v>
      </c>
      <c r="E11" s="168" t="s">
        <v>1679</v>
      </c>
      <c r="J11" s="167" t="s">
        <v>261</v>
      </c>
      <c r="K11" s="168">
        <v>0.69099999999999995</v>
      </c>
      <c r="L11" s="168">
        <v>0.69799999999999995</v>
      </c>
    </row>
    <row r="12" spans="1:12" x14ac:dyDescent="0.2">
      <c r="A12" s="167" t="s">
        <v>265</v>
      </c>
      <c r="B12" s="168" t="s">
        <v>1680</v>
      </c>
      <c r="C12" s="168" t="s">
        <v>1681</v>
      </c>
      <c r="D12" s="168" t="s">
        <v>1682</v>
      </c>
      <c r="E12" s="168" t="s">
        <v>1683</v>
      </c>
      <c r="J12" s="167" t="s">
        <v>265</v>
      </c>
      <c r="K12" s="168">
        <v>0.14899999999999999</v>
      </c>
      <c r="L12" s="168">
        <v>0.14000000000000001</v>
      </c>
    </row>
    <row r="13" spans="1:12" x14ac:dyDescent="0.2">
      <c r="A13" s="167" t="s">
        <v>304</v>
      </c>
      <c r="B13" s="168" t="s">
        <v>1684</v>
      </c>
      <c r="C13" s="168" t="s">
        <v>1685</v>
      </c>
      <c r="D13" s="168" t="s">
        <v>1686</v>
      </c>
      <c r="E13" s="168" t="s">
        <v>1687</v>
      </c>
      <c r="J13" s="167" t="s">
        <v>304</v>
      </c>
      <c r="K13" s="168">
        <v>0.502</v>
      </c>
      <c r="L13" s="168">
        <v>0.26400000000000001</v>
      </c>
    </row>
    <row r="14" spans="1:12" x14ac:dyDescent="0.2">
      <c r="A14" s="167" t="s">
        <v>307</v>
      </c>
      <c r="B14" s="168" t="s">
        <v>1688</v>
      </c>
      <c r="C14" s="168" t="s">
        <v>1689</v>
      </c>
      <c r="D14" s="168" t="s">
        <v>348</v>
      </c>
      <c r="E14" s="168" t="s">
        <v>348</v>
      </c>
      <c r="J14" s="167" t="s">
        <v>307</v>
      </c>
      <c r="K14" s="168">
        <v>0.23300000000000001</v>
      </c>
      <c r="L14" s="168"/>
    </row>
    <row r="15" spans="1:12" x14ac:dyDescent="0.2">
      <c r="A15" s="167" t="s">
        <v>310</v>
      </c>
      <c r="B15" s="168" t="s">
        <v>1690</v>
      </c>
      <c r="C15" s="168" t="s">
        <v>1691</v>
      </c>
      <c r="D15" s="168" t="s">
        <v>1692</v>
      </c>
      <c r="E15" s="168" t="s">
        <v>1693</v>
      </c>
      <c r="J15" s="167" t="s">
        <v>310</v>
      </c>
      <c r="K15" s="168">
        <v>0.78900000000000003</v>
      </c>
      <c r="L15" s="168">
        <v>0.56599999999999995</v>
      </c>
    </row>
    <row r="16" spans="1:12" x14ac:dyDescent="0.2">
      <c r="A16" s="167" t="s">
        <v>299</v>
      </c>
      <c r="B16" s="168" t="s">
        <v>1694</v>
      </c>
      <c r="C16" s="168" t="s">
        <v>1695</v>
      </c>
      <c r="D16" s="168" t="s">
        <v>1696</v>
      </c>
      <c r="E16" s="168" t="s">
        <v>1697</v>
      </c>
      <c r="J16" s="167" t="s">
        <v>299</v>
      </c>
      <c r="K16" s="168">
        <v>0.27400000000000002</v>
      </c>
      <c r="L16" s="168">
        <v>0.251</v>
      </c>
    </row>
    <row r="17" spans="1:12" x14ac:dyDescent="0.2">
      <c r="A17" s="167" t="s">
        <v>311</v>
      </c>
      <c r="B17" s="168" t="s">
        <v>1698</v>
      </c>
      <c r="C17" s="168" t="s">
        <v>1699</v>
      </c>
      <c r="D17" s="168" t="s">
        <v>1700</v>
      </c>
      <c r="E17" s="168" t="s">
        <v>1701</v>
      </c>
      <c r="J17" s="167" t="s">
        <v>311</v>
      </c>
      <c r="K17" s="168">
        <v>0.70399999999999996</v>
      </c>
      <c r="L17" s="168">
        <v>0.68899999999999995</v>
      </c>
    </row>
    <row r="18" spans="1:12" x14ac:dyDescent="0.2">
      <c r="A18" s="167" t="s">
        <v>312</v>
      </c>
      <c r="B18" s="168" t="s">
        <v>1702</v>
      </c>
      <c r="C18" s="168" t="s">
        <v>1703</v>
      </c>
      <c r="D18" s="168" t="s">
        <v>1704</v>
      </c>
      <c r="E18" s="168" t="s">
        <v>1705</v>
      </c>
      <c r="J18" s="167" t="s">
        <v>312</v>
      </c>
      <c r="K18" s="168">
        <v>0.36699999999999999</v>
      </c>
      <c r="L18" s="168">
        <v>0.371</v>
      </c>
    </row>
    <row r="19" spans="1:12" x14ac:dyDescent="0.2">
      <c r="A19" s="167" t="s">
        <v>313</v>
      </c>
      <c r="B19" s="168" t="s">
        <v>1706</v>
      </c>
      <c r="C19" s="168" t="s">
        <v>1707</v>
      </c>
      <c r="D19" s="168" t="s">
        <v>1708</v>
      </c>
      <c r="E19" s="168" t="s">
        <v>1709</v>
      </c>
      <c r="J19" s="167" t="s">
        <v>313</v>
      </c>
      <c r="K19" s="168">
        <v>-0.70199999999999996</v>
      </c>
      <c r="L19" s="168">
        <v>-0.69399999999999995</v>
      </c>
    </row>
    <row r="20" spans="1:12" x14ac:dyDescent="0.2">
      <c r="A20" s="167" t="s">
        <v>314</v>
      </c>
      <c r="B20" s="168" t="s">
        <v>1710</v>
      </c>
      <c r="C20" s="168" t="s">
        <v>1711</v>
      </c>
      <c r="D20" s="168" t="s">
        <v>1712</v>
      </c>
      <c r="E20" s="168" t="s">
        <v>1713</v>
      </c>
      <c r="J20" s="167" t="s">
        <v>314</v>
      </c>
      <c r="K20" s="168">
        <v>6.8099999999999994E-2</v>
      </c>
      <c r="L20" s="168">
        <v>5.6599999999999998E-2</v>
      </c>
    </row>
    <row r="21" spans="1:12" x14ac:dyDescent="0.2">
      <c r="A21" s="167" t="s">
        <v>315</v>
      </c>
      <c r="B21" s="168" t="s">
        <v>1714</v>
      </c>
      <c r="C21" s="168" t="s">
        <v>1715</v>
      </c>
      <c r="D21" s="168" t="s">
        <v>1716</v>
      </c>
      <c r="E21" s="168" t="s">
        <v>1717</v>
      </c>
      <c r="J21" s="167" t="s">
        <v>315</v>
      </c>
      <c r="K21" s="168">
        <v>-0.23699999999999999</v>
      </c>
      <c r="L21" s="168">
        <v>-0.246</v>
      </c>
    </row>
    <row r="22" spans="1:12" x14ac:dyDescent="0.2">
      <c r="A22" s="167" t="s">
        <v>316</v>
      </c>
      <c r="B22" s="168" t="s">
        <v>1718</v>
      </c>
      <c r="C22" s="168" t="s">
        <v>1719</v>
      </c>
      <c r="D22" s="168" t="s">
        <v>1720</v>
      </c>
      <c r="E22" s="168" t="s">
        <v>1721</v>
      </c>
      <c r="J22" s="167" t="s">
        <v>316</v>
      </c>
      <c r="K22" s="168">
        <v>0.60499999999999998</v>
      </c>
      <c r="L22" s="168">
        <v>0.56399999999999995</v>
      </c>
    </row>
    <row r="23" spans="1:12" x14ac:dyDescent="0.2">
      <c r="A23" s="167" t="s">
        <v>323</v>
      </c>
      <c r="B23" s="168" t="s">
        <v>1722</v>
      </c>
      <c r="C23" s="168" t="s">
        <v>1723</v>
      </c>
      <c r="D23" s="168" t="s">
        <v>1724</v>
      </c>
      <c r="E23" s="168" t="s">
        <v>1725</v>
      </c>
      <c r="J23" s="167" t="s">
        <v>323</v>
      </c>
      <c r="K23" s="168">
        <v>1.18</v>
      </c>
      <c r="L23" s="168">
        <v>1.2</v>
      </c>
    </row>
    <row r="24" spans="1:12" x14ac:dyDescent="0.2">
      <c r="A24" s="167" t="s">
        <v>324</v>
      </c>
      <c r="B24" s="168" t="s">
        <v>1726</v>
      </c>
      <c r="C24" s="168" t="s">
        <v>1727</v>
      </c>
      <c r="D24" s="168" t="s">
        <v>1728</v>
      </c>
      <c r="E24" s="168" t="s">
        <v>1729</v>
      </c>
      <c r="J24" s="167" t="s">
        <v>324</v>
      </c>
      <c r="K24" s="168">
        <v>-0.47299999999999998</v>
      </c>
      <c r="L24" s="168">
        <v>-0.48499999999999999</v>
      </c>
    </row>
    <row r="25" spans="1:12" x14ac:dyDescent="0.2">
      <c r="A25" s="167" t="s">
        <v>325</v>
      </c>
      <c r="B25" s="168" t="s">
        <v>1730</v>
      </c>
      <c r="C25" s="168" t="s">
        <v>1731</v>
      </c>
      <c r="D25" s="168" t="s">
        <v>1732</v>
      </c>
      <c r="E25" s="168" t="s">
        <v>1733</v>
      </c>
      <c r="J25" s="167" t="s">
        <v>325</v>
      </c>
      <c r="K25" s="168">
        <v>0.59499999999999997</v>
      </c>
      <c r="L25" s="168">
        <v>0.627</v>
      </c>
    </row>
    <row r="26" spans="1:12" x14ac:dyDescent="0.2">
      <c r="A26" s="167" t="s">
        <v>322</v>
      </c>
      <c r="B26" s="168" t="s">
        <v>1734</v>
      </c>
      <c r="C26" s="168" t="s">
        <v>1735</v>
      </c>
      <c r="D26" s="168" t="s">
        <v>1736</v>
      </c>
      <c r="E26" s="168" t="s">
        <v>1737</v>
      </c>
      <c r="J26" s="167" t="s">
        <v>322</v>
      </c>
      <c r="K26" s="168">
        <v>-0.28000000000000003</v>
      </c>
      <c r="L26" s="168">
        <v>-0.27700000000000002</v>
      </c>
    </row>
    <row r="27" spans="1:12" x14ac:dyDescent="0.2">
      <c r="A27" s="167" t="s">
        <v>335</v>
      </c>
      <c r="B27" s="168" t="s">
        <v>1738</v>
      </c>
      <c r="C27" s="168" t="s">
        <v>1739</v>
      </c>
      <c r="D27" s="168" t="s">
        <v>1740</v>
      </c>
      <c r="E27" s="168" t="s">
        <v>1739</v>
      </c>
      <c r="J27" s="167" t="s">
        <v>335</v>
      </c>
      <c r="K27" s="168">
        <v>0.52700000000000002</v>
      </c>
      <c r="L27" s="168">
        <v>0.52800000000000002</v>
      </c>
    </row>
    <row r="28" spans="1:12" x14ac:dyDescent="0.2">
      <c r="A28" s="167" t="s">
        <v>328</v>
      </c>
      <c r="B28" s="168" t="s">
        <v>1741</v>
      </c>
      <c r="C28" s="168" t="s">
        <v>1742</v>
      </c>
      <c r="D28" s="168" t="s">
        <v>1743</v>
      </c>
      <c r="E28" s="168" t="s">
        <v>1744</v>
      </c>
      <c r="J28" s="167" t="s">
        <v>328</v>
      </c>
      <c r="K28" s="168">
        <v>0.19</v>
      </c>
      <c r="L28" s="168">
        <v>0.185</v>
      </c>
    </row>
    <row r="29" spans="1:12" x14ac:dyDescent="0.2">
      <c r="A29" s="167" t="s">
        <v>329</v>
      </c>
      <c r="B29" s="168" t="s">
        <v>1745</v>
      </c>
      <c r="C29" s="168" t="s">
        <v>1746</v>
      </c>
      <c r="D29" s="168" t="s">
        <v>1747</v>
      </c>
      <c r="E29" s="168" t="s">
        <v>1748</v>
      </c>
      <c r="J29" s="167" t="s">
        <v>329</v>
      </c>
      <c r="K29" s="168">
        <v>0.14799999999999999</v>
      </c>
      <c r="L29" s="168">
        <v>0.13900000000000001</v>
      </c>
    </row>
    <row r="30" spans="1:12" x14ac:dyDescent="0.2">
      <c r="A30" s="167" t="s">
        <v>330</v>
      </c>
      <c r="B30" s="168" t="s">
        <v>1749</v>
      </c>
      <c r="C30" s="168" t="s">
        <v>1750</v>
      </c>
      <c r="D30" s="168" t="s">
        <v>1751</v>
      </c>
      <c r="E30" s="168" t="s">
        <v>1752</v>
      </c>
      <c r="J30" s="167" t="s">
        <v>330</v>
      </c>
      <c r="K30" s="168">
        <v>0.32100000000000001</v>
      </c>
      <c r="L30" s="168">
        <v>0.315</v>
      </c>
    </row>
    <row r="31" spans="1:12" x14ac:dyDescent="0.2">
      <c r="A31" s="167" t="s">
        <v>319</v>
      </c>
      <c r="B31" s="168" t="s">
        <v>1753</v>
      </c>
      <c r="C31" s="168" t="s">
        <v>1754</v>
      </c>
      <c r="D31" s="168" t="s">
        <v>1755</v>
      </c>
      <c r="E31" s="168" t="s">
        <v>1756</v>
      </c>
      <c r="J31" s="167" t="s">
        <v>319</v>
      </c>
      <c r="K31" s="168">
        <v>-0.52600000000000002</v>
      </c>
      <c r="L31" s="168">
        <v>-0.53900000000000003</v>
      </c>
    </row>
    <row r="32" spans="1:12" x14ac:dyDescent="0.2">
      <c r="A32" s="167" t="s">
        <v>318</v>
      </c>
      <c r="B32" s="168" t="s">
        <v>1757</v>
      </c>
      <c r="C32" s="168" t="s">
        <v>1758</v>
      </c>
      <c r="D32" s="168" t="s">
        <v>1759</v>
      </c>
      <c r="E32" s="168" t="s">
        <v>1760</v>
      </c>
      <c r="J32" s="167" t="s">
        <v>318</v>
      </c>
      <c r="K32" s="168">
        <v>0.124</v>
      </c>
      <c r="L32" s="168">
        <v>0.129</v>
      </c>
    </row>
    <row r="33" spans="1:12" x14ac:dyDescent="0.2">
      <c r="A33" s="167" t="s">
        <v>320</v>
      </c>
      <c r="B33" s="168" t="s">
        <v>1761</v>
      </c>
      <c r="C33" s="168" t="s">
        <v>1762</v>
      </c>
      <c r="D33" s="168" t="s">
        <v>1763</v>
      </c>
      <c r="E33" s="168" t="s">
        <v>1764</v>
      </c>
      <c r="J33" s="167" t="s">
        <v>320</v>
      </c>
      <c r="K33" s="168">
        <v>0.65500000000000003</v>
      </c>
      <c r="L33" s="168">
        <v>0.67100000000000004</v>
      </c>
    </row>
    <row r="34" spans="1:12" x14ac:dyDescent="0.2">
      <c r="A34" s="167" t="s">
        <v>321</v>
      </c>
      <c r="B34" s="168" t="s">
        <v>1765</v>
      </c>
      <c r="C34" s="168" t="s">
        <v>1766</v>
      </c>
      <c r="D34" s="168" t="s">
        <v>1767</v>
      </c>
      <c r="E34" s="168" t="s">
        <v>1768</v>
      </c>
      <c r="J34" s="167" t="s">
        <v>321</v>
      </c>
      <c r="K34" s="168">
        <v>-4.1199999999999999E-4</v>
      </c>
      <c r="L34" s="168">
        <v>-6.77E-3</v>
      </c>
    </row>
    <row r="35" spans="1:12" x14ac:dyDescent="0.2">
      <c r="A35" s="167" t="s">
        <v>326</v>
      </c>
      <c r="B35" s="168" t="s">
        <v>1769</v>
      </c>
      <c r="C35" s="168" t="s">
        <v>1770</v>
      </c>
      <c r="D35" s="168" t="s">
        <v>1771</v>
      </c>
      <c r="E35" s="168" t="s">
        <v>1772</v>
      </c>
      <c r="J35" s="167" t="s">
        <v>326</v>
      </c>
      <c r="K35" s="168">
        <v>1.2789999999999999</v>
      </c>
      <c r="L35" s="168">
        <v>1.272</v>
      </c>
    </row>
    <row r="36" spans="1:12" x14ac:dyDescent="0.2">
      <c r="A36" s="167" t="s">
        <v>327</v>
      </c>
      <c r="B36" s="168" t="s">
        <v>1773</v>
      </c>
      <c r="C36" s="168" t="s">
        <v>1774</v>
      </c>
      <c r="D36" s="168" t="s">
        <v>1741</v>
      </c>
      <c r="E36" s="168" t="s">
        <v>1775</v>
      </c>
      <c r="J36" s="167" t="s">
        <v>327</v>
      </c>
      <c r="K36" s="168">
        <v>0.2</v>
      </c>
      <c r="L36" s="168">
        <v>0.19</v>
      </c>
    </row>
    <row r="37" spans="1:12" x14ac:dyDescent="0.2">
      <c r="A37" s="167" t="s">
        <v>338</v>
      </c>
      <c r="B37" s="168" t="s">
        <v>1776</v>
      </c>
      <c r="C37" s="168" t="s">
        <v>1777</v>
      </c>
      <c r="D37" s="168" t="s">
        <v>1778</v>
      </c>
      <c r="E37" s="168" t="s">
        <v>1779</v>
      </c>
      <c r="J37" s="167" t="s">
        <v>338</v>
      </c>
      <c r="K37" s="168">
        <v>2.0129999999999999</v>
      </c>
      <c r="L37" s="168">
        <v>2.0779999999999998</v>
      </c>
    </row>
    <row r="38" spans="1:12" x14ac:dyDescent="0.2">
      <c r="A38" s="167" t="s">
        <v>298</v>
      </c>
      <c r="B38" s="168" t="s">
        <v>1780</v>
      </c>
      <c r="C38" s="168" t="s">
        <v>1781</v>
      </c>
      <c r="D38" s="168" t="s">
        <v>1782</v>
      </c>
      <c r="E38" s="168" t="s">
        <v>1783</v>
      </c>
      <c r="J38" s="167" t="s">
        <v>298</v>
      </c>
      <c r="K38" s="168">
        <v>0.63300000000000001</v>
      </c>
      <c r="L38" s="168">
        <v>0.61499999999999999</v>
      </c>
    </row>
    <row r="39" spans="1:12" x14ac:dyDescent="0.2">
      <c r="A39" s="167" t="s">
        <v>269</v>
      </c>
      <c r="B39" s="168" t="s">
        <v>1784</v>
      </c>
      <c r="C39" s="168" t="s">
        <v>1785</v>
      </c>
      <c r="D39" s="168" t="s">
        <v>1786</v>
      </c>
      <c r="E39" s="168" t="s">
        <v>1787</v>
      </c>
      <c r="J39" s="167" t="s">
        <v>269</v>
      </c>
      <c r="K39" s="168">
        <v>-11.89</v>
      </c>
      <c r="L39" s="168">
        <v>-11.68</v>
      </c>
    </row>
    <row r="40" spans="1:12" x14ac:dyDescent="0.2">
      <c r="A40" s="167" t="s">
        <v>273</v>
      </c>
      <c r="B40" s="168" t="s">
        <v>1788</v>
      </c>
      <c r="C40" s="168" t="s">
        <v>1789</v>
      </c>
      <c r="D40" s="168" t="s">
        <v>1790</v>
      </c>
      <c r="E40" s="168" t="s">
        <v>1791</v>
      </c>
      <c r="J40" s="167" t="s">
        <v>273</v>
      </c>
      <c r="K40" s="168">
        <v>12.96</v>
      </c>
      <c r="L40" s="168">
        <v>13.29</v>
      </c>
    </row>
    <row r="41" spans="1:12" x14ac:dyDescent="0.2">
      <c r="A41" s="167" t="s">
        <v>277</v>
      </c>
      <c r="B41" s="168" t="s">
        <v>1792</v>
      </c>
      <c r="C41" s="168" t="s">
        <v>1793</v>
      </c>
      <c r="D41" s="168" t="s">
        <v>1794</v>
      </c>
      <c r="E41" s="168" t="s">
        <v>1795</v>
      </c>
      <c r="J41" s="167" t="s">
        <v>277</v>
      </c>
      <c r="K41" s="168">
        <v>-0.88400000000000001</v>
      </c>
      <c r="L41" s="168">
        <v>-0.752</v>
      </c>
    </row>
    <row r="42" spans="1:12" x14ac:dyDescent="0.2">
      <c r="A42" s="167" t="s">
        <v>297</v>
      </c>
      <c r="B42" s="168" t="s">
        <v>1796</v>
      </c>
      <c r="C42" s="168" t="s">
        <v>1797</v>
      </c>
      <c r="D42" s="168" t="s">
        <v>1798</v>
      </c>
      <c r="E42" s="168" t="s">
        <v>1799</v>
      </c>
      <c r="J42" s="167" t="s">
        <v>297</v>
      </c>
      <c r="K42" s="168">
        <v>-4.6109999999999998</v>
      </c>
      <c r="L42" s="168">
        <v>-4.5430000000000001</v>
      </c>
    </row>
    <row r="43" spans="1:12" x14ac:dyDescent="0.2">
      <c r="A43" s="167" t="s">
        <v>281</v>
      </c>
      <c r="B43" s="168" t="s">
        <v>1800</v>
      </c>
      <c r="C43" s="168" t="s">
        <v>1801</v>
      </c>
      <c r="D43" s="168" t="s">
        <v>1802</v>
      </c>
      <c r="E43" s="168" t="s">
        <v>1803</v>
      </c>
      <c r="J43" s="167" t="s">
        <v>281</v>
      </c>
      <c r="K43" s="168">
        <v>-5.8159999999999998</v>
      </c>
      <c r="L43" s="168">
        <v>-5.7809999999999997</v>
      </c>
    </row>
    <row r="44" spans="1:12" x14ac:dyDescent="0.2">
      <c r="A44" s="167" t="s">
        <v>285</v>
      </c>
      <c r="B44" s="168" t="s">
        <v>1804</v>
      </c>
      <c r="C44" s="168" t="s">
        <v>1805</v>
      </c>
      <c r="D44" s="168" t="s">
        <v>1806</v>
      </c>
      <c r="E44" s="168" t="s">
        <v>1807</v>
      </c>
      <c r="J44" s="167" t="s">
        <v>285</v>
      </c>
      <c r="K44" s="168">
        <v>-6.0359999999999996</v>
      </c>
      <c r="L44" s="168">
        <v>-5.3369999999999997</v>
      </c>
    </row>
    <row r="45" spans="1:12" x14ac:dyDescent="0.2">
      <c r="A45" s="167" t="s">
        <v>288</v>
      </c>
      <c r="B45" s="168" t="s">
        <v>1808</v>
      </c>
      <c r="C45" s="168" t="s">
        <v>1809</v>
      </c>
      <c r="D45" s="168" t="s">
        <v>1810</v>
      </c>
      <c r="E45" s="168" t="s">
        <v>1811</v>
      </c>
      <c r="J45" s="167" t="s">
        <v>288</v>
      </c>
      <c r="K45" s="168">
        <v>7.359</v>
      </c>
      <c r="L45" s="168">
        <v>7.2949999999999999</v>
      </c>
    </row>
    <row r="46" spans="1:12" x14ac:dyDescent="0.2">
      <c r="A46" s="167" t="s">
        <v>291</v>
      </c>
      <c r="B46" s="168" t="s">
        <v>1812</v>
      </c>
      <c r="C46" s="168" t="s">
        <v>1813</v>
      </c>
      <c r="D46" s="168" t="s">
        <v>1814</v>
      </c>
      <c r="E46" s="168" t="s">
        <v>1815</v>
      </c>
      <c r="J46" s="167" t="s">
        <v>291</v>
      </c>
      <c r="K46" s="168">
        <v>1.8049999999999999</v>
      </c>
      <c r="L46" s="168">
        <v>1.9890000000000001</v>
      </c>
    </row>
    <row r="47" spans="1:12" x14ac:dyDescent="0.2">
      <c r="A47" s="167" t="s">
        <v>294</v>
      </c>
      <c r="B47" s="168" t="s">
        <v>1816</v>
      </c>
      <c r="C47" s="168" t="s">
        <v>1817</v>
      </c>
      <c r="D47" s="168" t="s">
        <v>1818</v>
      </c>
      <c r="E47" s="168" t="s">
        <v>1819</v>
      </c>
      <c r="J47" s="167" t="s">
        <v>294</v>
      </c>
      <c r="K47" s="168">
        <v>-0.501</v>
      </c>
      <c r="L47" s="168">
        <v>-0.30599999999999999</v>
      </c>
    </row>
    <row r="48" spans="1:12" x14ac:dyDescent="0.2">
      <c r="A48" s="167" t="s">
        <v>295</v>
      </c>
      <c r="B48" s="168" t="s">
        <v>1820</v>
      </c>
      <c r="C48" s="168" t="s">
        <v>1821</v>
      </c>
      <c r="D48" s="168" t="s">
        <v>1822</v>
      </c>
      <c r="E48" s="168" t="s">
        <v>1823</v>
      </c>
      <c r="J48" s="167" t="s">
        <v>295</v>
      </c>
      <c r="K48" s="168">
        <v>-14.68</v>
      </c>
      <c r="L48" s="168">
        <v>-14.62</v>
      </c>
    </row>
    <row r="49" spans="1:12" x14ac:dyDescent="0.2">
      <c r="A49" s="167" t="s">
        <v>296</v>
      </c>
      <c r="B49" s="168" t="s">
        <v>1824</v>
      </c>
      <c r="C49" s="168" t="s">
        <v>1825</v>
      </c>
      <c r="D49" s="168" t="s">
        <v>1826</v>
      </c>
      <c r="E49" s="168" t="s">
        <v>1827</v>
      </c>
      <c r="J49" s="167" t="s">
        <v>296</v>
      </c>
      <c r="K49" s="168">
        <v>-7.5410000000000004</v>
      </c>
      <c r="L49" s="168">
        <v>-7.4390000000000001</v>
      </c>
    </row>
    <row r="50" spans="1:12" x14ac:dyDescent="0.2">
      <c r="A50" s="167" t="s">
        <v>532</v>
      </c>
      <c r="B50" s="168" t="s">
        <v>1828</v>
      </c>
      <c r="C50" s="168" t="s">
        <v>1829</v>
      </c>
      <c r="D50" s="168" t="s">
        <v>1830</v>
      </c>
      <c r="E50" s="168" t="s">
        <v>1831</v>
      </c>
      <c r="J50" s="91" t="s">
        <v>537</v>
      </c>
      <c r="K50" s="27"/>
      <c r="L50" s="27"/>
    </row>
    <row r="51" spans="1:12" x14ac:dyDescent="0.2">
      <c r="A51" s="167" t="s">
        <v>538</v>
      </c>
      <c r="B51" s="168" t="s">
        <v>1832</v>
      </c>
      <c r="C51" s="168" t="s">
        <v>1833</v>
      </c>
      <c r="D51" s="168" t="s">
        <v>1834</v>
      </c>
      <c r="E51" s="168" t="s">
        <v>1835</v>
      </c>
      <c r="J51" s="167" t="s">
        <v>543</v>
      </c>
      <c r="K51" s="177">
        <f>B61 + 0</f>
        <v>0.14299999999999999</v>
      </c>
      <c r="L51" s="177">
        <f>D61 + 0</f>
        <v>0.23300000000000001</v>
      </c>
    </row>
    <row r="52" spans="1:12" x14ac:dyDescent="0.2">
      <c r="A52" s="167" t="s">
        <v>544</v>
      </c>
      <c r="B52" s="168" t="s">
        <v>1836</v>
      </c>
      <c r="C52" s="168" t="s">
        <v>1837</v>
      </c>
      <c r="D52" s="168" t="s">
        <v>1836</v>
      </c>
      <c r="E52" s="168" t="s">
        <v>1675</v>
      </c>
      <c r="J52" s="167" t="s">
        <v>532</v>
      </c>
      <c r="K52" s="177">
        <f>$K$51 + B50</f>
        <v>3.4999999999999989E-2</v>
      </c>
      <c r="L52" s="177">
        <f>$L$51 + D50</f>
        <v>0.13320000000000001</v>
      </c>
    </row>
    <row r="53" spans="1:12" x14ac:dyDescent="0.2">
      <c r="A53" s="167" t="s">
        <v>549</v>
      </c>
      <c r="B53" s="168" t="s">
        <v>1838</v>
      </c>
      <c r="C53" s="168" t="s">
        <v>1839</v>
      </c>
      <c r="D53" s="168" t="s">
        <v>1840</v>
      </c>
      <c r="E53" s="168" t="s">
        <v>1841</v>
      </c>
      <c r="J53" s="167" t="s">
        <v>538</v>
      </c>
      <c r="K53" s="177">
        <f t="shared" ref="K53:K62" si="0">$K$51 + B51</f>
        <v>0.35199999999999998</v>
      </c>
      <c r="L53" s="177">
        <f t="shared" ref="L53:L62" si="1">$L$51 + D51</f>
        <v>0.439</v>
      </c>
    </row>
    <row r="54" spans="1:12" x14ac:dyDescent="0.2">
      <c r="A54" s="167" t="s">
        <v>554</v>
      </c>
      <c r="B54" s="168" t="s">
        <v>1842</v>
      </c>
      <c r="C54" s="168" t="s">
        <v>1703</v>
      </c>
      <c r="D54" s="168" t="s">
        <v>1843</v>
      </c>
      <c r="E54" s="168" t="s">
        <v>1844</v>
      </c>
      <c r="J54" s="167" t="s">
        <v>544</v>
      </c>
      <c r="K54" s="177">
        <f t="shared" si="0"/>
        <v>0.60199999999999998</v>
      </c>
      <c r="L54" s="177">
        <f t="shared" si="1"/>
        <v>0.69200000000000006</v>
      </c>
    </row>
    <row r="55" spans="1:12" x14ac:dyDescent="0.2">
      <c r="A55" s="167" t="s">
        <v>559</v>
      </c>
      <c r="B55" s="168" t="s">
        <v>1845</v>
      </c>
      <c r="C55" s="168" t="s">
        <v>1846</v>
      </c>
      <c r="D55" s="168" t="s">
        <v>1847</v>
      </c>
      <c r="E55" s="168" t="s">
        <v>1756</v>
      </c>
      <c r="J55" s="167" t="s">
        <v>549</v>
      </c>
      <c r="K55" s="177">
        <f t="shared" si="0"/>
        <v>0.26</v>
      </c>
      <c r="L55" s="177">
        <f t="shared" si="1"/>
        <v>0.34800000000000003</v>
      </c>
    </row>
    <row r="56" spans="1:12" x14ac:dyDescent="0.2">
      <c r="A56" s="167" t="s">
        <v>564</v>
      </c>
      <c r="B56" s="168" t="s">
        <v>1848</v>
      </c>
      <c r="C56" s="168" t="s">
        <v>1849</v>
      </c>
      <c r="D56" s="168" t="s">
        <v>1850</v>
      </c>
      <c r="E56" s="168" t="s">
        <v>1851</v>
      </c>
      <c r="J56" s="167" t="s">
        <v>554</v>
      </c>
      <c r="K56" s="177">
        <f t="shared" si="0"/>
        <v>0.249</v>
      </c>
      <c r="L56" s="177">
        <f t="shared" si="1"/>
        <v>0.3327</v>
      </c>
    </row>
    <row r="57" spans="1:12" x14ac:dyDescent="0.2">
      <c r="A57" s="167" t="s">
        <v>569</v>
      </c>
      <c r="B57" s="168" t="s">
        <v>1852</v>
      </c>
      <c r="C57" s="168" t="s">
        <v>1853</v>
      </c>
      <c r="D57" s="168" t="s">
        <v>1854</v>
      </c>
      <c r="E57" s="168" t="s">
        <v>1855</v>
      </c>
      <c r="J57" s="167" t="s">
        <v>559</v>
      </c>
      <c r="K57" s="177">
        <f t="shared" si="0"/>
        <v>0.70500000000000007</v>
      </c>
      <c r="L57" s="177">
        <f t="shared" si="1"/>
        <v>0.79100000000000004</v>
      </c>
    </row>
    <row r="58" spans="1:12" x14ac:dyDescent="0.2">
      <c r="A58" s="167" t="s">
        <v>574</v>
      </c>
      <c r="B58" s="168" t="s">
        <v>1856</v>
      </c>
      <c r="C58" s="168" t="s">
        <v>1857</v>
      </c>
      <c r="D58" s="168" t="s">
        <v>1858</v>
      </c>
      <c r="E58" s="168" t="s">
        <v>1859</v>
      </c>
      <c r="J58" s="167" t="s">
        <v>564</v>
      </c>
      <c r="K58" s="177">
        <f t="shared" si="0"/>
        <v>7.3699999999999988E-2</v>
      </c>
      <c r="L58" s="177">
        <f t="shared" si="1"/>
        <v>0.16100000000000003</v>
      </c>
    </row>
    <row r="59" spans="1:12" x14ac:dyDescent="0.2">
      <c r="A59" s="167" t="s">
        <v>579</v>
      </c>
      <c r="B59" s="168" t="s">
        <v>1860</v>
      </c>
      <c r="C59" s="168" t="s">
        <v>1861</v>
      </c>
      <c r="D59" s="168" t="s">
        <v>1862</v>
      </c>
      <c r="E59" s="168" t="s">
        <v>1669</v>
      </c>
      <c r="J59" s="167" t="s">
        <v>569</v>
      </c>
      <c r="K59" s="177">
        <f t="shared" si="0"/>
        <v>0.48899999999999999</v>
      </c>
      <c r="L59" s="177">
        <f t="shared" si="1"/>
        <v>0.59299999999999997</v>
      </c>
    </row>
    <row r="60" spans="1:12" x14ac:dyDescent="0.2">
      <c r="A60" s="167" t="s">
        <v>584</v>
      </c>
      <c r="B60" s="168" t="s">
        <v>1863</v>
      </c>
      <c r="C60" s="168" t="s">
        <v>1864</v>
      </c>
      <c r="D60" s="168" t="s">
        <v>1865</v>
      </c>
      <c r="E60" s="168" t="s">
        <v>1866</v>
      </c>
      <c r="J60" s="167" t="s">
        <v>574</v>
      </c>
      <c r="K60" s="177">
        <f t="shared" si="0"/>
        <v>0.41400000000000003</v>
      </c>
      <c r="L60" s="177">
        <f t="shared" si="1"/>
        <v>0.502</v>
      </c>
    </row>
    <row r="61" spans="1:12" x14ac:dyDescent="0.2">
      <c r="A61" s="167" t="s">
        <v>589</v>
      </c>
      <c r="B61" s="168" t="s">
        <v>1867</v>
      </c>
      <c r="C61" s="168" t="s">
        <v>1868</v>
      </c>
      <c r="D61" s="168" t="s">
        <v>1688</v>
      </c>
      <c r="E61" s="168" t="s">
        <v>1869</v>
      </c>
      <c r="J61" s="167" t="s">
        <v>579</v>
      </c>
      <c r="K61" s="177">
        <f t="shared" si="0"/>
        <v>0.15679999999999999</v>
      </c>
      <c r="L61" s="177">
        <f t="shared" si="1"/>
        <v>0.25190000000000001</v>
      </c>
    </row>
    <row r="62" spans="1:12" x14ac:dyDescent="0.2">
      <c r="A62" s="167" t="s">
        <v>348</v>
      </c>
      <c r="B62" s="168" t="s">
        <v>348</v>
      </c>
      <c r="C62" s="168" t="s">
        <v>348</v>
      </c>
      <c r="D62" s="168" t="s">
        <v>348</v>
      </c>
      <c r="E62" s="168" t="s">
        <v>348</v>
      </c>
      <c r="J62" s="167" t="s">
        <v>584</v>
      </c>
      <c r="K62" s="177">
        <f t="shared" si="0"/>
        <v>-0.56199999999999994</v>
      </c>
      <c r="L62" s="177">
        <f t="shared" si="1"/>
        <v>-0.46499999999999997</v>
      </c>
    </row>
    <row r="63" spans="1:12" x14ac:dyDescent="0.2">
      <c r="A63" s="167" t="s">
        <v>594</v>
      </c>
      <c r="B63" s="168" t="s">
        <v>595</v>
      </c>
      <c r="C63" s="168" t="s">
        <v>348</v>
      </c>
      <c r="D63" s="168" t="s">
        <v>595</v>
      </c>
      <c r="E63" s="168" t="s">
        <v>348</v>
      </c>
    </row>
    <row r="64" spans="1:12" x14ac:dyDescent="0.2">
      <c r="A64" s="288" t="s">
        <v>596</v>
      </c>
      <c r="B64" s="289" t="s">
        <v>1702</v>
      </c>
      <c r="C64" s="289" t="s">
        <v>348</v>
      </c>
      <c r="D64" s="289" t="s">
        <v>1704</v>
      </c>
      <c r="E64" s="289" t="s">
        <v>348</v>
      </c>
    </row>
    <row r="65" spans="1:1" x14ac:dyDescent="0.2">
      <c r="A65" s="167" t="s">
        <v>599</v>
      </c>
    </row>
    <row r="66" spans="1:1" x14ac:dyDescent="0.2">
      <c r="A66" s="167" t="s">
        <v>600</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C8F7E-5070-45AD-9464-6BE1E9F6681B}">
  <sheetPr codeName="Sheet2">
    <tabColor rgb="FFFFFF00"/>
  </sheetPr>
  <dimension ref="A1:B36"/>
  <sheetViews>
    <sheetView tabSelected="1" zoomScale="70" zoomScaleNormal="70" workbookViewId="0">
      <selection sqref="A1:B1"/>
    </sheetView>
  </sheetViews>
  <sheetFormatPr defaultRowHeight="15" x14ac:dyDescent="0.25"/>
  <cols>
    <col min="1" max="1" width="26.42578125" customWidth="1"/>
    <col min="2" max="2" width="114.28515625" customWidth="1"/>
  </cols>
  <sheetData>
    <row r="1" spans="1:2" ht="26.25" x14ac:dyDescent="0.25">
      <c r="A1" s="340" t="s">
        <v>22</v>
      </c>
      <c r="B1" s="341"/>
    </row>
    <row r="2" spans="1:2" ht="15.75" x14ac:dyDescent="0.25">
      <c r="A2" s="1"/>
      <c r="B2" s="1"/>
    </row>
    <row r="3" spans="1:2" ht="18.75" x14ac:dyDescent="0.3">
      <c r="A3" s="8" t="s">
        <v>23</v>
      </c>
      <c r="B3" s="1"/>
    </row>
    <row r="4" spans="1:2" ht="94.5" x14ac:dyDescent="0.25">
      <c r="A4" s="308" t="s">
        <v>24</v>
      </c>
      <c r="B4" s="309" t="s">
        <v>25</v>
      </c>
    </row>
    <row r="5" spans="1:2" ht="31.5" x14ac:dyDescent="0.25">
      <c r="A5" s="308" t="s">
        <v>26</v>
      </c>
      <c r="B5" s="309" t="s">
        <v>27</v>
      </c>
    </row>
    <row r="6" spans="1:2" ht="63" x14ac:dyDescent="0.25">
      <c r="A6" s="308" t="s">
        <v>28</v>
      </c>
      <c r="B6" s="309" t="s">
        <v>29</v>
      </c>
    </row>
    <row r="7" spans="1:2" ht="47.25" x14ac:dyDescent="0.25">
      <c r="A7" s="308" t="s">
        <v>30</v>
      </c>
      <c r="B7" s="309" t="s">
        <v>31</v>
      </c>
    </row>
    <row r="8" spans="1:2" ht="18.75" x14ac:dyDescent="0.3">
      <c r="A8" s="9" t="s">
        <v>32</v>
      </c>
      <c r="B8" s="10"/>
    </row>
    <row r="9" spans="1:2" ht="31.5" x14ac:dyDescent="0.25">
      <c r="A9" s="310" t="s">
        <v>33</v>
      </c>
      <c r="B9" s="309" t="s">
        <v>34</v>
      </c>
    </row>
    <row r="10" spans="1:2" ht="15.75" x14ac:dyDescent="0.25">
      <c r="A10" s="310" t="s">
        <v>35</v>
      </c>
      <c r="B10" s="311" t="s">
        <v>36</v>
      </c>
    </row>
    <row r="11" spans="1:2" ht="15.75" x14ac:dyDescent="0.25">
      <c r="A11" s="310" t="s">
        <v>37</v>
      </c>
      <c r="B11" s="312" t="s">
        <v>38</v>
      </c>
    </row>
    <row r="12" spans="1:2" ht="47.25" x14ac:dyDescent="0.25">
      <c r="A12" s="310" t="s">
        <v>39</v>
      </c>
      <c r="B12" s="313" t="s">
        <v>5148</v>
      </c>
    </row>
    <row r="13" spans="1:2" ht="47.25" x14ac:dyDescent="0.25">
      <c r="A13" s="310" t="s">
        <v>40</v>
      </c>
      <c r="B13" s="314" t="s">
        <v>5146</v>
      </c>
    </row>
    <row r="14" spans="1:2" ht="47.25" x14ac:dyDescent="0.25">
      <c r="A14" s="310" t="s">
        <v>41</v>
      </c>
      <c r="B14" s="314" t="s">
        <v>5146</v>
      </c>
    </row>
    <row r="15" spans="1:2" ht="47.25" x14ac:dyDescent="0.25">
      <c r="A15" s="310" t="s">
        <v>42</v>
      </c>
      <c r="B15" s="314" t="s">
        <v>5146</v>
      </c>
    </row>
    <row r="16" spans="1:2" ht="63" x14ac:dyDescent="0.25">
      <c r="A16" s="310" t="s">
        <v>43</v>
      </c>
      <c r="B16" s="314" t="s">
        <v>5147</v>
      </c>
    </row>
    <row r="17" spans="1:2" ht="63" x14ac:dyDescent="0.25">
      <c r="A17" s="310" t="s">
        <v>44</v>
      </c>
      <c r="B17" s="314" t="s">
        <v>5147</v>
      </c>
    </row>
    <row r="18" spans="1:2" ht="63" x14ac:dyDescent="0.25">
      <c r="A18" s="310" t="s">
        <v>45</v>
      </c>
      <c r="B18" s="309" t="s">
        <v>5147</v>
      </c>
    </row>
    <row r="19" spans="1:2" ht="18.75" x14ac:dyDescent="0.3">
      <c r="A19" s="8" t="s">
        <v>46</v>
      </c>
      <c r="B19" s="11"/>
    </row>
    <row r="20" spans="1:2" ht="84.75" customHeight="1" x14ac:dyDescent="0.25">
      <c r="A20" s="315" t="s">
        <v>47</v>
      </c>
      <c r="B20" s="316" t="s">
        <v>5145</v>
      </c>
    </row>
    <row r="21" spans="1:2" ht="78.75" x14ac:dyDescent="0.25">
      <c r="A21" s="317" t="s">
        <v>48</v>
      </c>
      <c r="B21" s="318" t="s">
        <v>49</v>
      </c>
    </row>
    <row r="22" spans="1:2" ht="31.5" x14ac:dyDescent="0.25">
      <c r="A22" s="317" t="s">
        <v>50</v>
      </c>
      <c r="B22" s="318" t="s">
        <v>51</v>
      </c>
    </row>
    <row r="23" spans="1:2" ht="47.25" x14ac:dyDescent="0.25">
      <c r="A23" s="317" t="s">
        <v>52</v>
      </c>
      <c r="B23" s="318" t="s">
        <v>53</v>
      </c>
    </row>
    <row r="24" spans="1:2" ht="63" x14ac:dyDescent="0.25">
      <c r="A24" s="317" t="s">
        <v>54</v>
      </c>
      <c r="B24" s="318" t="s">
        <v>55</v>
      </c>
    </row>
    <row r="25" spans="1:2" ht="94.5" x14ac:dyDescent="0.25">
      <c r="A25" s="317" t="s">
        <v>56</v>
      </c>
      <c r="B25" s="318" t="s">
        <v>57</v>
      </c>
    </row>
    <row r="26" spans="1:2" ht="47.25" x14ac:dyDescent="0.25">
      <c r="A26" s="317" t="s">
        <v>58</v>
      </c>
      <c r="B26" s="318" t="s">
        <v>59</v>
      </c>
    </row>
    <row r="27" spans="1:2" ht="47.25" x14ac:dyDescent="0.25">
      <c r="A27" s="317" t="s">
        <v>60</v>
      </c>
      <c r="B27" s="318" t="s">
        <v>61</v>
      </c>
    </row>
    <row r="28" spans="1:2" ht="18.75" x14ac:dyDescent="0.3">
      <c r="A28" s="298" t="s">
        <v>62</v>
      </c>
      <c r="B28" s="1"/>
    </row>
    <row r="29" spans="1:2" ht="15.75" x14ac:dyDescent="0.25">
      <c r="A29" s="308" t="s">
        <v>63</v>
      </c>
      <c r="B29" s="319" t="s">
        <v>64</v>
      </c>
    </row>
    <row r="30" spans="1:2" ht="15.75" x14ac:dyDescent="0.25">
      <c r="A30" s="308" t="s">
        <v>65</v>
      </c>
      <c r="B30" s="319" t="s">
        <v>66</v>
      </c>
    </row>
    <row r="31" spans="1:2" ht="31.5" x14ac:dyDescent="0.25">
      <c r="A31" s="308" t="s">
        <v>67</v>
      </c>
      <c r="B31" s="319" t="s">
        <v>68</v>
      </c>
    </row>
    <row r="32" spans="1:2" ht="15.75" x14ac:dyDescent="0.25">
      <c r="A32" s="308" t="s">
        <v>69</v>
      </c>
      <c r="B32" s="316" t="s">
        <v>70</v>
      </c>
    </row>
    <row r="33" spans="1:2" ht="18.75" x14ac:dyDescent="0.3">
      <c r="A33" s="298" t="s">
        <v>71</v>
      </c>
      <c r="B33" s="1"/>
    </row>
    <row r="34" spans="1:2" ht="63" x14ac:dyDescent="0.25">
      <c r="A34" s="308" t="s">
        <v>72</v>
      </c>
      <c r="B34" s="316" t="s">
        <v>73</v>
      </c>
    </row>
    <row r="35" spans="1:2" ht="78.75" x14ac:dyDescent="0.25">
      <c r="A35" s="308" t="s">
        <v>74</v>
      </c>
      <c r="B35" s="320" t="s">
        <v>75</v>
      </c>
    </row>
    <row r="36" spans="1:2" ht="15.75" x14ac:dyDescent="0.25">
      <c r="A36" s="12" t="s">
        <v>76</v>
      </c>
      <c r="B36" s="1"/>
    </row>
  </sheetData>
  <mergeCells count="1">
    <mergeCell ref="A1:B1"/>
  </mergeCells>
  <hyperlinks>
    <hyperlink ref="A12" location="Summary!A1" display="Summary!A1" xr:uid="{55F918C0-FC6F-45AB-BD15-401AC5BD0167}"/>
    <hyperlink ref="A9" location="'Intro to Negotiations'!A1" display="Intro to Negotiations" xr:uid="{A208DAF5-5C9C-4448-B084-DD1AA3EC23E6}"/>
    <hyperlink ref="A10" location="'User Guide'!A1" display="User Guide" xr:uid="{B6415FD7-9F1F-4B8D-9CB9-E96740BBCF66}"/>
    <hyperlink ref="A13" location="'Adult'!A1" display="Adult" xr:uid="{CA0D807F-962E-4974-B7E8-9553D87C8956}"/>
    <hyperlink ref="A14" location="'DW'!A1" display="DW" xr:uid="{762175EC-D315-4629-99AD-58FA3C14FD5C}"/>
    <hyperlink ref="A15" location="'Youth'!A1" display="Youth" xr:uid="{B6042025-AEB3-42F1-8FAF-C315D7E341B6}"/>
    <hyperlink ref="A16" location="'Adult Rank'!A1" display="Adult Rank" xr:uid="{457471F3-529E-4461-AD67-F2ACFDAD1168}"/>
    <hyperlink ref="A17" location="'DW Rank'!A1" display="DW Rank" xr:uid="{F50786FC-17E8-43A1-A0E4-6C282E04981D}"/>
    <hyperlink ref="A18" location="'Youth Rank'!A1" display="Youth Rank" xr:uid="{05159CC3-FAD3-4BFE-8D71-76F66BC55D64}"/>
    <hyperlink ref="A12" location="'Summary_Regional'!A1" display="Summary_Regional" xr:uid="{4D5DDE6C-DAB7-46D6-B494-ECCB4D170B44}"/>
    <hyperlink ref="A11" location="'Example Assessment'!A1" display="Example Assessment" xr:uid="{2ECA71CC-5F08-4841-9500-C95A36A5E543}"/>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72617-6873-4FBE-A2D3-4CF4135E1396}">
  <dimension ref="A2:AD66"/>
  <sheetViews>
    <sheetView workbookViewId="0">
      <selection activeCell="J7" sqref="J7:K63"/>
    </sheetView>
  </sheetViews>
  <sheetFormatPr defaultRowHeight="15" x14ac:dyDescent="0.25"/>
  <cols>
    <col min="2" max="2" width="10.85546875" bestFit="1" customWidth="1"/>
    <col min="4" max="4" width="14.42578125" bestFit="1" customWidth="1"/>
    <col min="18" max="18" width="27.5703125" bestFit="1" customWidth="1"/>
  </cols>
  <sheetData>
    <row r="2" spans="1:30" ht="23.25" x14ac:dyDescent="0.35">
      <c r="A2" s="94"/>
      <c r="B2" s="95"/>
      <c r="C2" s="94"/>
      <c r="D2" s="94"/>
      <c r="E2" s="94"/>
      <c r="F2" s="94"/>
      <c r="G2" s="94"/>
      <c r="H2" s="94"/>
      <c r="I2" s="108"/>
      <c r="J2" s="107" t="s">
        <v>601</v>
      </c>
      <c r="K2" s="94"/>
      <c r="L2" s="94"/>
      <c r="M2" s="94"/>
      <c r="N2" s="94"/>
      <c r="O2" s="94"/>
      <c r="P2" s="94"/>
      <c r="Q2" s="94"/>
      <c r="R2" s="94"/>
      <c r="S2" s="94"/>
      <c r="T2" s="94"/>
      <c r="U2" s="94"/>
      <c r="V2" s="94"/>
      <c r="W2" s="94"/>
      <c r="X2" s="107" t="s">
        <v>602</v>
      </c>
      <c r="Y2" s="94"/>
      <c r="Z2" s="94"/>
      <c r="AA2" s="94"/>
      <c r="AB2" s="94"/>
      <c r="AC2" s="94"/>
      <c r="AD2" s="94"/>
    </row>
    <row r="3" spans="1:30" ht="18.75" x14ac:dyDescent="0.3">
      <c r="A3" s="94"/>
      <c r="B3" s="95"/>
      <c r="C3" s="94"/>
      <c r="D3" s="94"/>
      <c r="E3" s="94"/>
      <c r="F3" s="94"/>
      <c r="G3" s="94"/>
      <c r="H3" s="94"/>
      <c r="I3" s="106"/>
      <c r="J3" s="105" t="s">
        <v>603</v>
      </c>
      <c r="K3" s="94"/>
      <c r="L3" s="94"/>
      <c r="M3" s="94"/>
      <c r="N3" s="94"/>
      <c r="O3" s="94"/>
      <c r="P3" s="94"/>
      <c r="Q3" s="94"/>
      <c r="R3" s="94"/>
      <c r="S3" s="94"/>
      <c r="T3" s="94"/>
      <c r="U3" s="94"/>
      <c r="V3" s="94"/>
      <c r="W3" s="94"/>
      <c r="X3" s="105" t="s">
        <v>604</v>
      </c>
      <c r="Y3" s="94"/>
      <c r="Z3" s="94"/>
      <c r="AA3" s="94"/>
      <c r="AB3" s="94"/>
      <c r="AC3" s="94"/>
      <c r="AD3" s="94"/>
    </row>
    <row r="4" spans="1:30" x14ac:dyDescent="0.25">
      <c r="A4" s="94"/>
      <c r="B4" s="95"/>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row>
    <row r="5" spans="1:30" ht="15.75" x14ac:dyDescent="0.25">
      <c r="A5" s="103"/>
      <c r="B5" s="104"/>
      <c r="C5" s="103"/>
      <c r="D5" s="103"/>
      <c r="E5" s="103" t="s">
        <v>605</v>
      </c>
      <c r="F5" s="103" t="s">
        <v>606</v>
      </c>
      <c r="G5" s="103" t="s">
        <v>607</v>
      </c>
      <c r="H5" s="103" t="s">
        <v>608</v>
      </c>
      <c r="I5" s="103" t="s">
        <v>609</v>
      </c>
      <c r="J5" s="103" t="s">
        <v>610</v>
      </c>
      <c r="K5" s="103" t="s">
        <v>611</v>
      </c>
      <c r="L5" s="103" t="s">
        <v>612</v>
      </c>
      <c r="M5" s="103" t="s">
        <v>613</v>
      </c>
      <c r="N5" s="103" t="s">
        <v>614</v>
      </c>
      <c r="O5" s="103" t="s">
        <v>615</v>
      </c>
      <c r="P5" s="103" t="s">
        <v>616</v>
      </c>
      <c r="Q5" s="103"/>
      <c r="R5" s="103"/>
      <c r="S5" s="103" t="s">
        <v>605</v>
      </c>
      <c r="T5" s="103" t="s">
        <v>606</v>
      </c>
      <c r="U5" s="103" t="s">
        <v>607</v>
      </c>
      <c r="V5" s="103" t="s">
        <v>608</v>
      </c>
      <c r="W5" s="103" t="s">
        <v>609</v>
      </c>
      <c r="X5" s="103" t="s">
        <v>610</v>
      </c>
      <c r="Y5" s="103" t="s">
        <v>611</v>
      </c>
      <c r="Z5" s="103" t="s">
        <v>612</v>
      </c>
      <c r="AA5" s="103" t="s">
        <v>613</v>
      </c>
      <c r="AB5" s="103" t="s">
        <v>614</v>
      </c>
      <c r="AC5" s="103" t="s">
        <v>615</v>
      </c>
      <c r="AD5" s="103" t="s">
        <v>616</v>
      </c>
    </row>
    <row r="6" spans="1:30" x14ac:dyDescent="0.25">
      <c r="A6" s="94"/>
      <c r="B6" s="95"/>
      <c r="C6" s="94"/>
      <c r="D6" s="101" t="s">
        <v>617</v>
      </c>
      <c r="E6" s="102">
        <f>SUM(E11:E53)+$B55</f>
        <v>0.25951637740834776</v>
      </c>
      <c r="F6" s="102">
        <f>SUM(F11:F53)+$B56</f>
        <v>0.3074972084147638</v>
      </c>
      <c r="G6" s="102">
        <f>SUM(G11:G53)+$B57</f>
        <v>0.37604960757680561</v>
      </c>
      <c r="H6" s="102">
        <f>SUM(H11:H53)+$B58</f>
        <v>0.46075693124629846</v>
      </c>
      <c r="I6" s="102">
        <f>SUM(I11:I53)+$B59</f>
        <v>0.45417062424877036</v>
      </c>
      <c r="J6" s="102">
        <f>SUM(J11:J53)+$B60</f>
        <v>0.24010208456821452</v>
      </c>
      <c r="K6" s="102">
        <f>SUM(K11:K53)+$B61</f>
        <v>0.35433901483650904</v>
      </c>
      <c r="L6" s="102">
        <f>SUM(L11:L53)+$B62</f>
        <v>0.31847767582053244</v>
      </c>
      <c r="M6" s="102">
        <f>SUM(M11:M53)+$B63</f>
        <v>0.59206189887720106</v>
      </c>
      <c r="N6" s="102">
        <f>SUM(N11:N53)+$B64</f>
        <v>0.32062034421131691</v>
      </c>
      <c r="O6" s="102">
        <f>SUM(O11:O53)+$B65</f>
        <v>0.32787308279215494</v>
      </c>
      <c r="P6" s="102">
        <f>SUM(P11:P53)+$B66</f>
        <v>0.26859307450637615</v>
      </c>
      <c r="Q6" s="94"/>
      <c r="R6" s="101" t="s">
        <v>617</v>
      </c>
      <c r="S6" s="102">
        <f>SUM(S11:S53)+$B55</f>
        <v>0.29827262173313307</v>
      </c>
      <c r="T6" s="102">
        <f>SUM(T11:T53)+$B56</f>
        <v>0.33726172996039261</v>
      </c>
      <c r="U6" s="102">
        <f>SUM(U11:U53)+$B57</f>
        <v>0.33893987746615273</v>
      </c>
      <c r="V6" s="102">
        <f>SUM(V11:V53)+$B58</f>
        <v>0.66041213012245725</v>
      </c>
      <c r="W6" s="102">
        <f>SUM(W11:W53)+$B59</f>
        <v>0.48162376347976738</v>
      </c>
      <c r="X6" s="102">
        <f>SUM(X11:X53)+$B60</f>
        <v>0.29914280911904767</v>
      </c>
      <c r="Y6" s="102">
        <f>SUM(Y11:Y53)+$B61</f>
        <v>0.38946635293057014</v>
      </c>
      <c r="Z6" s="102">
        <f>SUM(Z11:Z53)+$B62</f>
        <v>0.47912129805193004</v>
      </c>
      <c r="AA6" s="102">
        <f>SUM(AA11:AA53)+$B63</f>
        <v>0.69933053187862249</v>
      </c>
      <c r="AB6" s="102">
        <f>SUM(AB11:AB53)+$B64</f>
        <v>0.4884037727165233</v>
      </c>
      <c r="AC6" s="102">
        <f>SUM(AC11:AC53)+$B65</f>
        <v>0.31573586285815669</v>
      </c>
      <c r="AD6" s="102">
        <f>SUM(AD11:AD53)+$B66</f>
        <v>0.3321684861147095</v>
      </c>
    </row>
    <row r="7" spans="1:30" ht="57.95" customHeight="1" x14ac:dyDescent="0.25">
      <c r="A7" s="94"/>
      <c r="B7" s="95"/>
      <c r="C7" s="94"/>
      <c r="D7" s="101" t="s">
        <v>618</v>
      </c>
      <c r="E7" s="97">
        <f>E6-Transpose_Avg_msg_adult!B4</f>
        <v>-5.9478376436827851E-5</v>
      </c>
      <c r="F7" s="97">
        <f>F6-Transpose_Avg_msg_adult!C4</f>
        <v>-3.2508692806931805E-4</v>
      </c>
      <c r="G7" s="97">
        <f>G6-Transpose_Avg_msg_adult!D4</f>
        <v>6.9959017252319011E-5</v>
      </c>
      <c r="H7" s="97">
        <f>H6-Transpose_Avg_msg_adult!E4</f>
        <v>2.1057263748647248E-4</v>
      </c>
      <c r="I7" s="97">
        <f>I6-Transpose_Avg_msg_adult!F4</f>
        <v>4.1864443587014133E-4</v>
      </c>
      <c r="J7" s="97">
        <f>J6-Transpose_Avg_msg_adult!G4</f>
        <v>3.2995956781259328E-4</v>
      </c>
      <c r="K7" s="97">
        <f>K6-Transpose_Avg_msg_adult!H4</f>
        <v>7.4327656455652757E-5</v>
      </c>
      <c r="L7" s="97">
        <f>L6-Transpose_Avg_msg_adult!I4</f>
        <v>2.7168692759454993E-4</v>
      </c>
      <c r="M7" s="97">
        <f>M6-Transpose_Avg_msg_adult!J4</f>
        <v>9.77751973736396E-5</v>
      </c>
      <c r="N7" s="97">
        <f>N6-Transpose_Avg_msg_adult!K4</f>
        <v>-2.8859337954267872E-4</v>
      </c>
      <c r="O7" s="97">
        <f>O6-Transpose_Avg_msg_adult!L4</f>
        <v>1.2147242972893046E-4</v>
      </c>
      <c r="P7" s="97">
        <f>P6-Transpose_Avg_msg_adult!M4</f>
        <v>-3.4398442376737393E-6</v>
      </c>
      <c r="Q7" s="94"/>
      <c r="R7" s="99" t="s">
        <v>619</v>
      </c>
      <c r="S7" s="97">
        <f>S6-E6</f>
        <v>3.8756244324785305E-2</v>
      </c>
      <c r="T7" s="97">
        <f t="shared" ref="T7:AD7" si="0">T6-F6</f>
        <v>2.9764521545628808E-2</v>
      </c>
      <c r="U7" s="97">
        <f t="shared" si="0"/>
        <v>-3.7109730110652883E-2</v>
      </c>
      <c r="V7" s="97">
        <f t="shared" si="0"/>
        <v>0.19965519887615879</v>
      </c>
      <c r="W7" s="97">
        <f>W6-I6</f>
        <v>2.7453139230997015E-2</v>
      </c>
      <c r="X7" s="97">
        <f t="shared" si="0"/>
        <v>5.9040724550833146E-2</v>
      </c>
      <c r="Y7" s="97">
        <f t="shared" si="0"/>
        <v>3.51273380940611E-2</v>
      </c>
      <c r="Z7" s="97">
        <f t="shared" si="0"/>
        <v>0.16064362223139761</v>
      </c>
      <c r="AA7" s="97">
        <f t="shared" si="0"/>
        <v>0.10726863300142142</v>
      </c>
      <c r="AB7" s="97">
        <f t="shared" si="0"/>
        <v>0.16778342850520639</v>
      </c>
      <c r="AC7" s="97">
        <f t="shared" si="0"/>
        <v>-1.2137219933998245E-2</v>
      </c>
      <c r="AD7" s="97">
        <f t="shared" si="0"/>
        <v>6.3575411608333354E-2</v>
      </c>
    </row>
    <row r="8" spans="1:30" ht="38.450000000000003" customHeight="1" x14ac:dyDescent="0.25">
      <c r="A8" s="291" t="s">
        <v>348</v>
      </c>
      <c r="B8" s="292" t="s">
        <v>118</v>
      </c>
      <c r="C8" s="94"/>
      <c r="D8" s="99" t="s">
        <v>620</v>
      </c>
      <c r="E8" s="100">
        <f>SQRT((E7^2+F7^2+G7^2+H7^2+I7^2+J7^2+K7^2+L7^2+M7^2+N7^2+O7^2+P7^2)/12)</f>
        <v>2.2904560438990326E-4</v>
      </c>
      <c r="F8" s="94"/>
      <c r="G8" s="94"/>
      <c r="H8" s="94"/>
      <c r="I8" s="94"/>
      <c r="J8" s="94"/>
      <c r="K8" s="94"/>
      <c r="L8" s="94"/>
      <c r="M8" s="94"/>
      <c r="N8" s="94"/>
      <c r="O8" s="94"/>
      <c r="P8" s="94"/>
      <c r="Q8" s="94"/>
      <c r="R8" s="99" t="s">
        <v>621</v>
      </c>
      <c r="S8" s="98">
        <f>S6/Transpose_Avg_msg_adult!P4</f>
        <v>0.91202042780196635</v>
      </c>
      <c r="T8" s="98">
        <f>T6/Transpose_Avg_msg_adult!Q4</f>
        <v>0.88583009237421728</v>
      </c>
      <c r="U8" s="98">
        <f>U6/Transpose_Avg_msg_adult!R4</f>
        <v>0.67674829218407428</v>
      </c>
      <c r="V8" s="98">
        <f>V6/Transpose_Avg_msg_adult!S4</f>
        <v>1.2347570026797028</v>
      </c>
      <c r="W8" s="98">
        <f>W6/Transpose_Avg_msg_adult!T4</f>
        <v>0.80834942601834214</v>
      </c>
      <c r="X8" s="98">
        <f>X6/Transpose_Avg_msg_adult!U4</f>
        <v>1.0692764240851065</v>
      </c>
      <c r="Y8" s="98">
        <f>Y6/Transpose_Avg_msg_adult!V4</f>
        <v>1.0872110600605713</v>
      </c>
      <c r="Z8" s="98">
        <f>Z6/Transpose_Avg_msg_adult!W4</f>
        <v>1.1277570907080015</v>
      </c>
      <c r="AA8" s="98">
        <f>AA6/Transpose_Avg_msg_adult!X4</f>
        <v>1.3364246818249939</v>
      </c>
      <c r="AB8" s="98">
        <f>AB6/Transpose_Avg_msg_adult!Y4</f>
        <v>1.14918534756829</v>
      </c>
      <c r="AC8" s="98">
        <f>AC6/Transpose_Avg_msg_adult!Z4</f>
        <v>0.72823473562170604</v>
      </c>
      <c r="AD8" s="98">
        <f>AD6/Transpose_Avg_msg_adult!AA4</f>
        <v>1.5783626186985023</v>
      </c>
    </row>
    <row r="9" spans="1:30" x14ac:dyDescent="0.25">
      <c r="A9" s="167" t="s">
        <v>353</v>
      </c>
      <c r="B9" s="168" t="s">
        <v>354</v>
      </c>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row>
    <row r="10" spans="1:30" x14ac:dyDescent="0.25">
      <c r="A10" s="286" t="s">
        <v>348</v>
      </c>
      <c r="B10" s="287" t="s">
        <v>348</v>
      </c>
      <c r="C10" s="94"/>
      <c r="D10" s="94"/>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row>
    <row r="11" spans="1:30" x14ac:dyDescent="0.25">
      <c r="A11" s="167" t="s">
        <v>242</v>
      </c>
      <c r="B11" s="168">
        <v>-0.23300000000000001</v>
      </c>
      <c r="C11" s="94"/>
      <c r="D11" s="94"/>
      <c r="E11" s="97">
        <f>$B11*VLOOKUP($A11,Transpose_Avg_msg_adult!$A$1:$M$52,2,FALSE)</f>
        <v>-0.15637539598251057</v>
      </c>
      <c r="F11" s="97">
        <f>$B11*VLOOKUP($A11,Transpose_Avg_msg_adult!$A$1:$M$52,3,FALSE)</f>
        <v>-0.13335274054491814</v>
      </c>
      <c r="G11" s="97">
        <f>$B11*VLOOKUP($A11,Transpose_Avg_msg_adult!$A$1:$M$52,4,FALSE)</f>
        <v>-0.12670122073237197</v>
      </c>
      <c r="H11" s="97">
        <f>$B11*VLOOKUP($A11,Transpose_Avg_msg_adult!$A$1:$M$52,5,FALSE)</f>
        <v>-0.12959520700675531</v>
      </c>
      <c r="I11" s="97">
        <f>$B11*VLOOKUP($A11,Transpose_Avg_msg_adult!$A$1:$M$52,6,FALSE)</f>
        <v>-0.12572903160772794</v>
      </c>
      <c r="J11" s="97">
        <f>$B11*VLOOKUP($A11,Transpose_Avg_msg_adult!$A$1:$M$52,7,FALSE)</f>
        <v>-0.17114309909413442</v>
      </c>
      <c r="K11" s="97">
        <f>$B11*VLOOKUP($A11,Transpose_Avg_msg_adult!$A$1:$M$52,8,FALSE)</f>
        <v>-0.17565223333284657</v>
      </c>
      <c r="L11" s="97">
        <f>$B11*VLOOKUP($A11,Transpose_Avg_msg_adult!$A$1:$M$52,9,FALSE)</f>
        <v>-0.13464758065885804</v>
      </c>
      <c r="M11" s="97">
        <f>$B11*VLOOKUP($A11,Transpose_Avg_msg_adult!$A$1:$M$52,10,FALSE)</f>
        <v>-0.11751958484808707</v>
      </c>
      <c r="N11" s="97">
        <f>$B11*VLOOKUP($A11,Transpose_Avg_msg_adult!$A$1:$M$52,11,FALSE)</f>
        <v>-0.13346990795286115</v>
      </c>
      <c r="O11" s="97">
        <f>$B11*VLOOKUP($A11,Transpose_Avg_msg_adult!$A$1:$M$52,12,FALSE)</f>
        <v>-0.12232147996990843</v>
      </c>
      <c r="P11" s="97">
        <f>$B11*VLOOKUP($A11,Transpose_Avg_msg_adult!$A$1:$M$52,13,FALSE)</f>
        <v>-0.10331840030498711</v>
      </c>
      <c r="Q11" s="97"/>
      <c r="R11" s="97"/>
      <c r="S11" s="97">
        <f>$B11*VLOOKUP($A11,Transpose_Avg_msg_adult!$O$1:$AA$52,2,FALSE)</f>
        <v>-0.17385669889410379</v>
      </c>
      <c r="T11" s="97">
        <f>$B11*VLOOKUP($A11,Transpose_Avg_msg_adult!$O$1:$AA$52,3,FALSE)</f>
        <v>-0.13928935568642181</v>
      </c>
      <c r="U11" s="97">
        <f>$B11*VLOOKUP($A11,Transpose_Avg_msg_adult!$O$1:$AA$52,4,FALSE)</f>
        <v>-0.16686514492753626</v>
      </c>
      <c r="V11" s="97">
        <f>$B11*VLOOKUP($A11,Transpose_Avg_msg_adult!$O$1:$AA$52,5,FALSE)</f>
        <v>-0.14732035311671088</v>
      </c>
      <c r="W11" s="97">
        <f>$B11*VLOOKUP($A11, Transpose_Avg_msg_adult!$O$1:$AA$52,6,FALSE)</f>
        <v>-0.15789379353715172</v>
      </c>
      <c r="X11" s="97">
        <f>$B11*VLOOKUP($A11,Transpose_Avg_msg_adult!$O$1:$AA$52,7,FALSE)</f>
        <v>-0.16864761904761905</v>
      </c>
      <c r="Y11" s="97">
        <f>$B11*VLOOKUP($A11,Transpose_Avg_msg_adult!$O$1:$AA$52,8,FALSE)</f>
        <v>-0.1717542057197789</v>
      </c>
      <c r="Z11" s="97">
        <f>$B11*VLOOKUP($A11,Transpose_Avg_msg_adult!$O$1:$AA$52,9,FALSE)</f>
        <v>-0.11587370122488308</v>
      </c>
      <c r="AA11" s="97">
        <f>$B11*VLOOKUP($A11,Transpose_Avg_msg_adult!$O$1:$AA$52,10,FALSE)</f>
        <v>-0.19385632465234812</v>
      </c>
      <c r="AB11" s="97">
        <f>$B11*VLOOKUP($A11, Transpose_Avg_msg_adult!$O$1:$AA$52,11,FALSE)</f>
        <v>-0.10420277777777777</v>
      </c>
      <c r="AC11" s="97">
        <f>$B11*VLOOKUP($A11,Transpose_Avg_msg_adult!$O$1:$AA$52,12,FALSE)</f>
        <v>-9.5331870101157512E-2</v>
      </c>
      <c r="AD11" s="97">
        <f>$B11*VLOOKUP($A11,Transpose_Avg_msg_adult!$O$1:$AA$52,13,FALSE)</f>
        <v>-0.13671823029911265</v>
      </c>
    </row>
    <row r="12" spans="1:30" x14ac:dyDescent="0.25">
      <c r="A12" s="167" t="s">
        <v>250</v>
      </c>
      <c r="B12" s="168">
        <v>-0.27900000000000003</v>
      </c>
      <c r="C12" s="94"/>
      <c r="D12" s="94"/>
      <c r="E12" s="97">
        <f>$B12*VLOOKUP($A12,Transpose_Avg_msg_adult!$A$1:$M$52,2,FALSE)</f>
        <v>-2.8447686609619764E-2</v>
      </c>
      <c r="F12" s="97">
        <f>$B12*VLOOKUP($A12,Transpose_Avg_msg_adult!$A$1:$M$52,3,FALSE)</f>
        <v>-2.8528185333230788E-2</v>
      </c>
      <c r="G12" s="97">
        <f>$B12*VLOOKUP($A12,Transpose_Avg_msg_adult!$A$1:$M$52,4,FALSE)</f>
        <v>-3.2723594445362034E-2</v>
      </c>
      <c r="H12" s="97">
        <f>$B12*VLOOKUP($A12,Transpose_Avg_msg_adult!$A$1:$M$52,5,FALSE)</f>
        <v>-3.305460501883678E-2</v>
      </c>
      <c r="I12" s="97">
        <f>$B12*VLOOKUP($A12,Transpose_Avg_msg_adult!$A$1:$M$52,6,FALSE)</f>
        <v>-2.6033748387055033E-2</v>
      </c>
      <c r="J12" s="97">
        <f>$B12*VLOOKUP($A12,Transpose_Avg_msg_adult!$A$1:$M$52,7,FALSE)</f>
        <v>-7.109942833362308E-2</v>
      </c>
      <c r="K12" s="97">
        <f>$B12*VLOOKUP($A12,Transpose_Avg_msg_adult!$A$1:$M$52,8,FALSE)</f>
        <v>-3.8302718670668291E-2</v>
      </c>
      <c r="L12" s="97">
        <f>$B12*VLOOKUP($A12,Transpose_Avg_msg_adult!$A$1:$M$52,9,FALSE)</f>
        <v>-4.8309056026292568E-2</v>
      </c>
      <c r="M12" s="97">
        <f>$B12*VLOOKUP($A12,Transpose_Avg_msg_adult!$A$1:$M$52,10,FALSE)</f>
        <v>-5.4669101147150338E-2</v>
      </c>
      <c r="N12" s="97">
        <f>$B12*VLOOKUP($A12,Transpose_Avg_msg_adult!$A$1:$M$52,11,FALSE)</f>
        <v>-3.8280863617663974E-2</v>
      </c>
      <c r="O12" s="97">
        <f>$B12*VLOOKUP($A12,Transpose_Avg_msg_adult!$A$1:$M$52,12,FALSE)</f>
        <v>-3.9595805146905368E-2</v>
      </c>
      <c r="P12" s="97">
        <f>$B12*VLOOKUP($A12,Transpose_Avg_msg_adult!$A$1:$M$52,13,FALSE)</f>
        <v>-3.6170752557161255E-2</v>
      </c>
      <c r="Q12" s="97"/>
      <c r="R12" s="97"/>
      <c r="S12" s="97">
        <f>$B12*VLOOKUP($A12,Transpose_Avg_msg_adult!$O$1:$AA$52,2,FALSE)</f>
        <v>-1.6605136033263492E-2</v>
      </c>
      <c r="T12" s="97">
        <f>$B12*VLOOKUP($A12,Transpose_Avg_msg_adult!$O$1:$AA$52,3,FALSE)</f>
        <v>-8.7908483428314643E-2</v>
      </c>
      <c r="U12" s="97">
        <f>$B12*VLOOKUP($A12,Transpose_Avg_msg_adult!$O$1:$AA$52,4,FALSE)</f>
        <v>-5.873348362414188E-2</v>
      </c>
      <c r="V12" s="97">
        <f>$B12*VLOOKUP($A12,Transpose_Avg_msg_adult!$O$1:$AA$52,5,FALSE)</f>
        <v>-2.8841871684350137E-2</v>
      </c>
      <c r="W12" s="97">
        <f>$B12*VLOOKUP($A12, Transpose_Avg_msg_adult!$O$1:$AA$52,6,FALSE)</f>
        <v>-4.0254601511657301E-2</v>
      </c>
      <c r="X12" s="97">
        <f>$B12*VLOOKUP($A12,Transpose_Avg_msg_adult!$O$1:$AA$52,7,FALSE)</f>
        <v>-0.10827857142857146</v>
      </c>
      <c r="Y12" s="97">
        <f>$B12*VLOOKUP($A12,Transpose_Avg_msg_adult!$O$1:$AA$52,8,FALSE)</f>
        <v>-5.4706442065556991E-2</v>
      </c>
      <c r="Z12" s="97">
        <f>$B12*VLOOKUP($A12,Transpose_Avg_msg_adult!$O$1:$AA$52,9,FALSE)</f>
        <v>-6.0560309949154005E-2</v>
      </c>
      <c r="AA12" s="97">
        <f>$B12*VLOOKUP($A12,Transpose_Avg_msg_adult!$O$1:$AA$52,10,FALSE)</f>
        <v>-4.8007992327365731E-2</v>
      </c>
      <c r="AB12" s="97">
        <f>$B12*VLOOKUP($A12, Transpose_Avg_msg_adult!$O$1:$AA$52,11,FALSE)</f>
        <v>-4.1631410256410255E-2</v>
      </c>
      <c r="AC12" s="97">
        <f>$B12*VLOOKUP($A12,Transpose_Avg_msg_adult!$O$1:$AA$52,12,FALSE)</f>
        <v>-2.6625068156854278E-2</v>
      </c>
      <c r="AD12" s="97">
        <f>$B12*VLOOKUP($A12,Transpose_Avg_msg_adult!$O$1:$AA$52,13,FALSE)</f>
        <v>-7.200026444144092E-2</v>
      </c>
    </row>
    <row r="13" spans="1:30" x14ac:dyDescent="0.25">
      <c r="A13" s="167" t="s">
        <v>253</v>
      </c>
      <c r="B13" s="168">
        <v>-0.23799999999999999</v>
      </c>
      <c r="C13" s="94"/>
      <c r="D13" s="94"/>
      <c r="E13" s="97">
        <f>$B13*VLOOKUP($A13,Transpose_Avg_msg_adult!$A$1:$M$52,2,FALSE)</f>
        <v>-0.15195014898248044</v>
      </c>
      <c r="F13" s="97">
        <f>$B13*VLOOKUP($A13,Transpose_Avg_msg_adult!$A$1:$M$52,3,FALSE)</f>
        <v>-0.15584287077362291</v>
      </c>
      <c r="G13" s="97">
        <f>$B13*VLOOKUP($A13,Transpose_Avg_msg_adult!$A$1:$M$52,4,FALSE)</f>
        <v>-0.10772665496233703</v>
      </c>
      <c r="H13" s="97">
        <f>$B13*VLOOKUP($A13,Transpose_Avg_msg_adult!$A$1:$M$52,5,FALSE)</f>
        <v>-0.14923533279948975</v>
      </c>
      <c r="I13" s="97">
        <f>$B13*VLOOKUP($A13,Transpose_Avg_msg_adult!$A$1:$M$52,6,FALSE)</f>
        <v>-0.15099265107651649</v>
      </c>
      <c r="J13" s="97">
        <f>$B13*VLOOKUP($A13,Transpose_Avg_msg_adult!$A$1:$M$52,7,FALSE)</f>
        <v>-0.1135808910882173</v>
      </c>
      <c r="K13" s="97">
        <f>$B13*VLOOKUP($A13,Transpose_Avg_msg_adult!$A$1:$M$52,8,FALSE)</f>
        <v>-0.11375080151743065</v>
      </c>
      <c r="L13" s="97">
        <f>$B13*VLOOKUP($A13,Transpose_Avg_msg_adult!$A$1:$M$52,9,FALSE)</f>
        <v>-6.5676371782347642E-2</v>
      </c>
      <c r="M13" s="97">
        <f>$B13*VLOOKUP($A13,Transpose_Avg_msg_adult!$A$1:$M$52,10,FALSE)</f>
        <v>-0.12604233463774966</v>
      </c>
      <c r="N13" s="97">
        <f>$B13*VLOOKUP($A13,Transpose_Avg_msg_adult!$A$1:$M$52,11,FALSE)</f>
        <v>-0.14576164520209919</v>
      </c>
      <c r="O13" s="97">
        <f>$B13*VLOOKUP($A13,Transpose_Avg_msg_adult!$A$1:$M$52,12,FALSE)</f>
        <v>-0.10656874795125711</v>
      </c>
      <c r="P13" s="97">
        <f>$B13*VLOOKUP($A13,Transpose_Avg_msg_adult!$A$1:$M$52,13,FALSE)</f>
        <v>-0.1298495556011868</v>
      </c>
      <c r="Q13" s="97"/>
      <c r="R13" s="97"/>
      <c r="S13" s="97">
        <f>$B13*VLOOKUP($A13,Transpose_Avg_msg_adult!$O$1:$AA$52,2,FALSE)</f>
        <v>-0.17519860089610426</v>
      </c>
      <c r="T13" s="97">
        <f>$B13*VLOOKUP($A13,Transpose_Avg_msg_adult!$O$1:$AA$52,3,FALSE)</f>
        <v>-0.10005106067782196</v>
      </c>
      <c r="U13" s="97">
        <f>$B13*VLOOKUP($A13,Transpose_Avg_msg_adult!$O$1:$AA$52,4,FALSE)</f>
        <v>-0.12920818149313501</v>
      </c>
      <c r="V13" s="97">
        <f>$B13*VLOOKUP($A13,Transpose_Avg_msg_adult!$O$1:$AA$52,5,FALSE)</f>
        <v>-0.16272395114942528</v>
      </c>
      <c r="W13" s="97">
        <f>$B13*VLOOKUP($A13, Transpose_Avg_msg_adult!$O$1:$AA$52,6,FALSE)</f>
        <v>-0.1576813909774436</v>
      </c>
      <c r="X13" s="97">
        <f>$B13*VLOOKUP($A13,Transpose_Avg_msg_adult!$O$1:$AA$52,7,FALSE)</f>
        <v>-8.1316666666666662E-2</v>
      </c>
      <c r="Y13" s="97">
        <f>$B13*VLOOKUP($A13,Transpose_Avg_msg_adult!$O$1:$AA$52,8,FALSE)</f>
        <v>-0.12108668310641603</v>
      </c>
      <c r="Z13" s="97">
        <f>$B13*VLOOKUP($A13,Transpose_Avg_msg_adult!$O$1:$AA$52,9,FALSE)</f>
        <v>-8.0609695135976211E-2</v>
      </c>
      <c r="AA13" s="97">
        <f>$B13*VLOOKUP($A13,Transpose_Avg_msg_adult!$O$1:$AA$52,10,FALSE)</f>
        <v>-0.13083165809568334</v>
      </c>
      <c r="AB13" s="97">
        <f>$B13*VLOOKUP($A13, Transpose_Avg_msg_adult!$O$1:$AA$52,11,FALSE)</f>
        <v>-0.13084914529914526</v>
      </c>
      <c r="AC13" s="97">
        <f>$B13*VLOOKUP($A13,Transpose_Avg_msg_adult!$O$1:$AA$52,12,FALSE)</f>
        <v>-0.13628500397746279</v>
      </c>
      <c r="AD13" s="97">
        <f>$B13*VLOOKUP($A13,Transpose_Avg_msg_adult!$O$1:$AA$52,13,FALSE)</f>
        <v>-0.12331993006993006</v>
      </c>
    </row>
    <row r="14" spans="1:30" x14ac:dyDescent="0.25">
      <c r="A14" s="167" t="s">
        <v>257</v>
      </c>
      <c r="B14" s="168">
        <v>-0.20799999999999999</v>
      </c>
      <c r="C14" s="94"/>
      <c r="D14" s="94"/>
      <c r="E14" s="97">
        <f>$B14*VLOOKUP($A14,Transpose_Avg_msg_adult!$A$1:$M$52,2,FALSE)</f>
        <v>-3.0503016310291758E-2</v>
      </c>
      <c r="F14" s="97">
        <f>$B14*VLOOKUP($A14,Transpose_Avg_msg_adult!$A$1:$M$52,3,FALSE)</f>
        <v>-3.109331513706716E-2</v>
      </c>
      <c r="G14" s="97">
        <f>$B14*VLOOKUP($A14,Transpose_Avg_msg_adult!$A$1:$M$52,4,FALSE)</f>
        <v>-5.3406739959467965E-2</v>
      </c>
      <c r="H14" s="97">
        <f>$B14*VLOOKUP($A14,Transpose_Avg_msg_adult!$A$1:$M$52,5,FALSE)</f>
        <v>-2.9432278448314853E-2</v>
      </c>
      <c r="I14" s="97">
        <f>$B14*VLOOKUP($A14,Transpose_Avg_msg_adult!$A$1:$M$52,6,FALSE)</f>
        <v>-3.4208562405105551E-2</v>
      </c>
      <c r="J14" s="97">
        <f>$B14*VLOOKUP($A14,Transpose_Avg_msg_adult!$A$1:$M$52,7,FALSE)</f>
        <v>-1.5236465932050492E-2</v>
      </c>
      <c r="K14" s="97">
        <f>$B14*VLOOKUP($A14,Transpose_Avg_msg_adult!$A$1:$M$52,8,FALSE)</f>
        <v>-1.8577661884969281E-2</v>
      </c>
      <c r="L14" s="97">
        <f>$B14*VLOOKUP($A14,Transpose_Avg_msg_adult!$A$1:$M$52,9,FALSE)</f>
        <v>-2.0790435695019878E-2</v>
      </c>
      <c r="M14" s="97">
        <f>$B14*VLOOKUP($A14,Transpose_Avg_msg_adult!$A$1:$M$52,10,FALSE)</f>
        <v>-3.3078118212756052E-2</v>
      </c>
      <c r="N14" s="97">
        <f>$B14*VLOOKUP($A14,Transpose_Avg_msg_adult!$A$1:$M$52,11,FALSE)</f>
        <v>-3.0154604338061525E-2</v>
      </c>
      <c r="O14" s="97">
        <f>$B14*VLOOKUP($A14,Transpose_Avg_msg_adult!$A$1:$M$52,12,FALSE)</f>
        <v>-3.8850149724124192E-2</v>
      </c>
      <c r="P14" s="97">
        <f>$B14*VLOOKUP($A14,Transpose_Avg_msg_adult!$A$1:$M$52,13,FALSE)</f>
        <v>-3.0836485419203422E-2</v>
      </c>
      <c r="Q14" s="97"/>
      <c r="R14" s="97"/>
      <c r="S14" s="97">
        <f>$B14*VLOOKUP($A14,Transpose_Avg_msg_adult!$O$1:$AA$52,2,FALSE)</f>
        <v>-2.6295084264125222E-2</v>
      </c>
      <c r="T14" s="97">
        <f>$B14*VLOOKUP($A14,Transpose_Avg_msg_adult!$O$1:$AA$52,3,FALSE)</f>
        <v>-1.6672410266898457E-2</v>
      </c>
      <c r="U14" s="97">
        <f>$B14*VLOOKUP($A14,Transpose_Avg_msg_adult!$O$1:$AA$52,4,FALSE)</f>
        <v>-3.0280381388253241E-2</v>
      </c>
      <c r="V14" s="97">
        <f>$B14*VLOOKUP($A14,Transpose_Avg_msg_adult!$O$1:$AA$52,5,FALSE)</f>
        <v>-3.3412183908045977E-2</v>
      </c>
      <c r="W14" s="97">
        <f>$B14*VLOOKUP($A14, Transpose_Avg_msg_adult!$O$1:$AA$52,6,FALSE)</f>
        <v>-3.0016451317369051E-2</v>
      </c>
      <c r="X14" s="97">
        <f>$B14*VLOOKUP($A14,Transpose_Avg_msg_adult!$O$1:$AA$52,7,FALSE)</f>
        <v>-2.2780952380952381E-2</v>
      </c>
      <c r="Y14" s="97">
        <f>$B14*VLOOKUP($A14,Transpose_Avg_msg_adult!$O$1:$AA$52,8,FALSE)</f>
        <v>-3.5112634342125575E-2</v>
      </c>
      <c r="Z14" s="97">
        <f>$B14*VLOOKUP($A14,Transpose_Avg_msg_adult!$O$1:$AA$52,9,FALSE)</f>
        <v>-1.416580926972336E-2</v>
      </c>
      <c r="AA14" s="97">
        <f>$B14*VLOOKUP($A14,Transpose_Avg_msg_adult!$O$1:$AA$52,10,FALSE)</f>
        <v>-2.6790041159053615E-2</v>
      </c>
      <c r="AB14" s="97">
        <f>$B14*VLOOKUP($A14, Transpose_Avg_msg_adult!$O$1:$AA$52,11,FALSE)</f>
        <v>-4.0888888888888891E-2</v>
      </c>
      <c r="AC14" s="97">
        <f>$B14*VLOOKUP($A14,Transpose_Avg_msg_adult!$O$1:$AA$52,12,FALSE)</f>
        <v>-3.1266593614811267E-2</v>
      </c>
      <c r="AD14" s="97">
        <f>$B14*VLOOKUP($A14,Transpose_Avg_msg_adult!$O$1:$AA$52,13,FALSE)</f>
        <v>-2.9987776928953398E-2</v>
      </c>
    </row>
    <row r="15" spans="1:30" x14ac:dyDescent="0.25">
      <c r="A15" s="167" t="s">
        <v>261</v>
      </c>
      <c r="B15" s="168">
        <v>0.69099999999999995</v>
      </c>
      <c r="C15" s="94"/>
      <c r="D15" s="94"/>
      <c r="E15" s="97">
        <f>$B15*VLOOKUP($A15,Transpose_Avg_msg_adult!$A$1:$M$52,2,FALSE)</f>
        <v>3.6890159051004096E-2</v>
      </c>
      <c r="F15" s="97">
        <f>$B15*VLOOKUP($A15,Transpose_Avg_msg_adult!$A$1:$M$52,3,FALSE)</f>
        <v>3.5577592499161072E-2</v>
      </c>
      <c r="G15" s="97">
        <f>$B15*VLOOKUP($A15,Transpose_Avg_msg_adult!$A$1:$M$52,4,FALSE)</f>
        <v>7.3675301728876832E-2</v>
      </c>
      <c r="H15" s="97">
        <f>$B15*VLOOKUP($A15,Transpose_Avg_msg_adult!$A$1:$M$52,5,FALSE)</f>
        <v>2.0822140654721551E-2</v>
      </c>
      <c r="I15" s="97">
        <f>$B15*VLOOKUP($A15,Transpose_Avg_msg_adult!$A$1:$M$52,6,FALSE)</f>
        <v>4.3854624998094893E-2</v>
      </c>
      <c r="J15" s="97">
        <f>$B15*VLOOKUP($A15,Transpose_Avg_msg_adult!$A$1:$M$52,7,FALSE)</f>
        <v>2.5776875363541379E-2</v>
      </c>
      <c r="K15" s="97">
        <f>$B15*VLOOKUP($A15,Transpose_Avg_msg_adult!$A$1:$M$52,8,FALSE)</f>
        <v>1.6880058197753081E-2</v>
      </c>
      <c r="L15" s="97">
        <f>$B15*VLOOKUP($A15,Transpose_Avg_msg_adult!$A$1:$M$52,9,FALSE)</f>
        <v>1.3495092877910349E-2</v>
      </c>
      <c r="M15" s="97">
        <f>$B15*VLOOKUP($A15,Transpose_Avg_msg_adult!$A$1:$M$52,10,FALSE)</f>
        <v>3.464032474897312E-2</v>
      </c>
      <c r="N15" s="97">
        <f>$B15*VLOOKUP($A15,Transpose_Avg_msg_adult!$A$1:$M$52,11,FALSE)</f>
        <v>2.6451399147558358E-2</v>
      </c>
      <c r="O15" s="97">
        <f>$B15*VLOOKUP($A15,Transpose_Avg_msg_adult!$A$1:$M$52,12,FALSE)</f>
        <v>4.1175728606441399E-2</v>
      </c>
      <c r="P15" s="97">
        <f>$B15*VLOOKUP($A15,Transpose_Avg_msg_adult!$A$1:$M$52,13,FALSE)</f>
        <v>8.8321005090891705E-2</v>
      </c>
      <c r="Q15" s="97"/>
      <c r="R15" s="97"/>
      <c r="S15" s="97">
        <f>$B15*VLOOKUP($A15,Transpose_Avg_msg_adult!$O$1:$AA$52,2,FALSE)</f>
        <v>2.6718835164172346E-2</v>
      </c>
      <c r="T15" s="97">
        <f>$B15*VLOOKUP($A15,Transpose_Avg_msg_adult!$O$1:$AA$52,3,FALSE)</f>
        <v>2.1548009218003591E-2</v>
      </c>
      <c r="U15" s="97">
        <f>$B15*VLOOKUP($A15,Transpose_Avg_msg_adult!$O$1:$AA$52,4,FALSE)</f>
        <v>1.8406736508390541E-2</v>
      </c>
      <c r="V15" s="97">
        <f>$B15*VLOOKUP($A15,Transpose_Avg_msg_adult!$O$1:$AA$52,5,FALSE)</f>
        <v>2.5468787577365159E-2</v>
      </c>
      <c r="W15" s="97">
        <f>$B15*VLOOKUP($A15, Transpose_Avg_msg_adult!$O$1:$AA$52,6,FALSE)</f>
        <v>1.2847851476116761E-2</v>
      </c>
      <c r="X15" s="97">
        <f>$B15*VLOOKUP($A15,Transpose_Avg_msg_adult!$O$1:$AA$52,7,FALSE)</f>
        <v>4.1953571428571423E-2</v>
      </c>
      <c r="Y15" s="97">
        <f>$B15*VLOOKUP($A15,Transpose_Avg_msg_adult!$O$1:$AA$52,8,FALSE)</f>
        <v>1.5969898917600398E-2</v>
      </c>
      <c r="Z15" s="97">
        <f>$B15*VLOOKUP($A15,Transpose_Avg_msg_adult!$O$1:$AA$52,9,FALSE)</f>
        <v>1.9919423382271418E-2</v>
      </c>
      <c r="AA15" s="97">
        <f>$B15*VLOOKUP($A15,Transpose_Avg_msg_adult!$O$1:$AA$52,10,FALSE)</f>
        <v>2.8070825885286321E-2</v>
      </c>
      <c r="AB15" s="97">
        <f>$B15*VLOOKUP($A15, Transpose_Avg_msg_adult!$O$1:$AA$52,11,FALSE)</f>
        <v>1.6881267806267804E-2</v>
      </c>
      <c r="AC15" s="97">
        <f>$B15*VLOOKUP($A15,Transpose_Avg_msg_adult!$O$1:$AA$52,12,FALSE)</f>
        <v>4.7207870503293912E-2</v>
      </c>
      <c r="AD15" s="97">
        <f>$B15*VLOOKUP($A15,Transpose_Avg_msg_adult!$O$1:$AA$52,13,FALSE)</f>
        <v>1.8983516483516483E-2</v>
      </c>
    </row>
    <row r="16" spans="1:30" x14ac:dyDescent="0.25">
      <c r="A16" s="167" t="s">
        <v>265</v>
      </c>
      <c r="B16" s="168">
        <v>0.14899999999999999</v>
      </c>
      <c r="C16" s="94"/>
      <c r="D16" s="94"/>
      <c r="E16" s="97">
        <f>$B16*VLOOKUP($A16,Transpose_Avg_msg_adult!$A$1:$M$52,2,FALSE)</f>
        <v>3.5853721242234131E-3</v>
      </c>
      <c r="F16" s="97">
        <f>$B16*VLOOKUP($A16,Transpose_Avg_msg_adult!$A$1:$M$52,3,FALSE)</f>
        <v>4.1055785224352976E-3</v>
      </c>
      <c r="G16" s="97">
        <f>$B16*VLOOKUP($A16,Transpose_Avg_msg_adult!$A$1:$M$52,4,FALSE)</f>
        <v>6.5863438004882483E-3</v>
      </c>
      <c r="H16" s="97">
        <f>$B16*VLOOKUP($A16,Transpose_Avg_msg_adult!$A$1:$M$52,5,FALSE)</f>
        <v>1.8474990377580348E-3</v>
      </c>
      <c r="I16" s="97">
        <f>$B16*VLOOKUP($A16,Transpose_Avg_msg_adult!$A$1:$M$52,6,FALSE)</f>
        <v>3.8057100866527981E-3</v>
      </c>
      <c r="J16" s="97">
        <f>$B16*VLOOKUP($A16,Transpose_Avg_msg_adult!$A$1:$M$52,7,FALSE)</f>
        <v>7.5500349065344922E-3</v>
      </c>
      <c r="K16" s="97">
        <f>$B16*VLOOKUP($A16,Transpose_Avg_msg_adult!$A$1:$M$52,8,FALSE)</f>
        <v>6.6517857142857134E-4</v>
      </c>
      <c r="L16" s="97">
        <f>$B16*VLOOKUP($A16,Transpose_Avg_msg_adult!$A$1:$M$52,9,FALSE)</f>
        <v>2.8380601227729939E-3</v>
      </c>
      <c r="M16" s="97">
        <f>$B16*VLOOKUP($A16,Transpose_Avg_msg_adult!$A$1:$M$52,10,FALSE)</f>
        <v>2.7946478950164086E-3</v>
      </c>
      <c r="N16" s="97">
        <f>$B16*VLOOKUP($A16,Transpose_Avg_msg_adult!$A$1:$M$52,11,FALSE)</f>
        <v>4.0999190673222871E-3</v>
      </c>
      <c r="O16" s="97">
        <f>$B16*VLOOKUP($A16,Transpose_Avg_msg_adult!$A$1:$M$52,12,FALSE)</f>
        <v>3.2813309355670221E-3</v>
      </c>
      <c r="P16" s="97">
        <f>$B16*VLOOKUP($A16,Transpose_Avg_msg_adult!$A$1:$M$52,13,FALSE)</f>
        <v>6.231360652650275E-3</v>
      </c>
      <c r="Q16" s="97"/>
      <c r="R16" s="97"/>
      <c r="S16" s="97">
        <f>$B16*VLOOKUP($A16,Transpose_Avg_msg_adult!$O$1:$AA$52,2,FALSE)</f>
        <v>2.0875755564333069E-3</v>
      </c>
      <c r="T16" s="97">
        <f>$B16*VLOOKUP($A16,Transpose_Avg_msg_adult!$O$1:$AA$52,3,FALSE)</f>
        <v>2.3627901161406431E-3</v>
      </c>
      <c r="U16" s="97">
        <f>$B16*VLOOKUP($A16,Transpose_Avg_msg_adult!$O$1:$AA$52,4,FALSE)</f>
        <v>5.2960670528222724E-3</v>
      </c>
      <c r="V16" s="97">
        <f>$B16*VLOOKUP($A16,Transpose_Avg_msg_adult!$O$1:$AA$52,5,FALSE)</f>
        <v>2.2970833333333328E-3</v>
      </c>
      <c r="W16" s="97">
        <f>$B16*VLOOKUP($A16, Transpose_Avg_msg_adult!$O$1:$AA$52,6,FALSE)</f>
        <v>2.3665176596954565E-3</v>
      </c>
      <c r="X16" s="97">
        <f>$B16*VLOOKUP($A16,Transpose_Avg_msg_adult!$O$1:$AA$52,7,FALSE)</f>
        <v>3.1928571428571427E-3</v>
      </c>
      <c r="Y16" s="97">
        <f>$B16*VLOOKUP($A16,Transpose_Avg_msg_adult!$O$1:$AA$52,8,FALSE)</f>
        <v>5.1027397260273966E-4</v>
      </c>
      <c r="Z16" s="97">
        <f>$B16*VLOOKUP($A16,Transpose_Avg_msg_adult!$O$1:$AA$52,9,FALSE)</f>
        <v>1.5001499702682849E-3</v>
      </c>
      <c r="AA16" s="97">
        <f>$B16*VLOOKUP($A16,Transpose_Avg_msg_adult!$O$1:$AA$52,10,FALSE)</f>
        <v>5.8934008011806869E-3</v>
      </c>
      <c r="AB16" s="97">
        <f>$B16*VLOOKUP($A16, Transpose_Avg_msg_adult!$O$1:$AA$52,11,FALSE)</f>
        <v>2.2074074074074075E-3</v>
      </c>
      <c r="AC16" s="97">
        <f>$B16*VLOOKUP($A16,Transpose_Avg_msg_adult!$O$1:$AA$52,12,FALSE)</f>
        <v>1.013209242859664E-2</v>
      </c>
      <c r="AD16" s="97">
        <f>$B16*VLOOKUP($A16,Transpose_Avg_msg_adult!$O$1:$AA$52,13,FALSE)</f>
        <v>2.191176470588235E-3</v>
      </c>
    </row>
    <row r="17" spans="1:30" x14ac:dyDescent="0.25">
      <c r="A17" s="167" t="s">
        <v>304</v>
      </c>
      <c r="B17" s="168">
        <v>0.502</v>
      </c>
      <c r="C17" s="94"/>
      <c r="D17" s="94"/>
      <c r="E17" s="97">
        <f>$B17*VLOOKUP($A17,Transpose_Avg_msg_adult!$A$1:$M$52,2,FALSE)</f>
        <v>0.19852712870608238</v>
      </c>
      <c r="F17" s="97">
        <f>$B17*VLOOKUP($A17,Transpose_Avg_msg_adult!$A$1:$M$52,3,FALSE)</f>
        <v>0.18709913860903807</v>
      </c>
      <c r="G17" s="97">
        <f>$B17*VLOOKUP($A17,Transpose_Avg_msg_adult!$A$1:$M$52,4,FALSE)</f>
        <v>5.5829487089797389E-2</v>
      </c>
      <c r="H17" s="97">
        <f>$B17*VLOOKUP($A17,Transpose_Avg_msg_adult!$A$1:$M$52,5,FALSE)</f>
        <v>7.4624551104988057E-2</v>
      </c>
      <c r="I17" s="97">
        <f>$B17*VLOOKUP($A17,Transpose_Avg_msg_adult!$A$1:$M$52,6,FALSE)</f>
        <v>0.16486544170801698</v>
      </c>
      <c r="J17" s="97">
        <f>$B17*VLOOKUP($A17,Transpose_Avg_msg_adult!$A$1:$M$52,7,FALSE)</f>
        <v>6.294127791018192E-2</v>
      </c>
      <c r="K17" s="97">
        <f>$B17*VLOOKUP($A17,Transpose_Avg_msg_adult!$A$1:$M$52,8,FALSE)</f>
        <v>4.8921820699571489E-2</v>
      </c>
      <c r="L17" s="97">
        <f>$B17*VLOOKUP($A17,Transpose_Avg_msg_adult!$A$1:$M$52,9,FALSE)</f>
        <v>1.4782310970751786E-2</v>
      </c>
      <c r="M17" s="97">
        <f>$B17*VLOOKUP($A17,Transpose_Avg_msg_adult!$A$1:$M$52,10,FALSE)</f>
        <v>3.0389236886479539E-2</v>
      </c>
      <c r="N17" s="97">
        <f>$B17*VLOOKUP($A17,Transpose_Avg_msg_adult!$A$1:$M$52,11,FALSE)</f>
        <v>7.8823086892855665E-2</v>
      </c>
      <c r="O17" s="97">
        <f>$B17*VLOOKUP($A17,Transpose_Avg_msg_adult!$A$1:$M$52,12,FALSE)</f>
        <v>9.3718070079584812E-2</v>
      </c>
      <c r="P17" s="97">
        <f>$B17*VLOOKUP($A17,Transpose_Avg_msg_adult!$A$1:$M$52,13,FALSE)</f>
        <v>0.39672224276672829</v>
      </c>
      <c r="Q17" s="97"/>
      <c r="R17" s="97"/>
      <c r="S17" s="97">
        <f>$B17*VLOOKUP($A17,Transpose_Avg_msg_adult!$O$1:$AA$52,2,FALSE)</f>
        <v>0.21778888762154744</v>
      </c>
      <c r="T17" s="97">
        <f>$B17*VLOOKUP($A17,Transpose_Avg_msg_adult!$O$1:$AA$52,3,FALSE)</f>
        <v>0.22942395770141683</v>
      </c>
      <c r="U17" s="97">
        <f>$B17*VLOOKUP($A17,Transpose_Avg_msg_adult!$O$1:$AA$52,4,FALSE)</f>
        <v>0.14580472254004578</v>
      </c>
      <c r="V17" s="97">
        <f>$B17*VLOOKUP($A17,Transpose_Avg_msg_adult!$O$1:$AA$52,5,FALSE)</f>
        <v>0.19041712201591512</v>
      </c>
      <c r="W17" s="97">
        <f>$B17*VLOOKUP($A17, Transpose_Avg_msg_adult!$O$1:$AA$52,6,FALSE)</f>
        <v>0.18338476377393065</v>
      </c>
      <c r="X17" s="97">
        <f>$B17*VLOOKUP($A17,Transpose_Avg_msg_adult!$O$1:$AA$52,7,FALSE)</f>
        <v>8.7849999999999998E-2</v>
      </c>
      <c r="Y17" s="97">
        <f>$B17*VLOOKUP($A17,Transpose_Avg_msg_adult!$O$1:$AA$52,8,FALSE)</f>
        <v>5.5597394485485764E-2</v>
      </c>
      <c r="Z17" s="97">
        <f>$B17*VLOOKUP($A17,Transpose_Avg_msg_adult!$O$1:$AA$52,9,FALSE)</f>
        <v>1.4384697070392619E-2</v>
      </c>
      <c r="AA17" s="97">
        <f>$B17*VLOOKUP($A17,Transpose_Avg_msg_adult!$O$1:$AA$52,10,FALSE)</f>
        <v>2.4052642337907579E-2</v>
      </c>
      <c r="AB17" s="97">
        <f>$B17*VLOOKUP($A17, Transpose_Avg_msg_adult!$O$1:$AA$52,11,FALSE)</f>
        <v>0.15556994301994301</v>
      </c>
      <c r="AC17" s="97">
        <f>$B17*VLOOKUP($A17,Transpose_Avg_msg_adult!$O$1:$AA$52,12,FALSE)</f>
        <v>9.118253228725183E-2</v>
      </c>
      <c r="AD17" s="97">
        <f>$B17*VLOOKUP($A17,Transpose_Avg_msg_adult!$O$1:$AA$52,13,FALSE)</f>
        <v>0.39784318622553916</v>
      </c>
    </row>
    <row r="18" spans="1:30" x14ac:dyDescent="0.25">
      <c r="A18" s="167" t="s">
        <v>307</v>
      </c>
      <c r="B18" s="168">
        <v>0.23300000000000001</v>
      </c>
      <c r="C18" s="94"/>
      <c r="D18" s="94"/>
      <c r="E18" s="97">
        <f>$B18*VLOOKUP($A18,Transpose_Avg_msg_adult!$A$1:$M$52,2,FALSE)</f>
        <v>0.10695254980841484</v>
      </c>
      <c r="F18" s="97">
        <f>$B18*VLOOKUP($A18,Transpose_Avg_msg_adult!$A$1:$M$52,3,FALSE)</f>
        <v>0.12155911432876494</v>
      </c>
      <c r="G18" s="97">
        <f>$B18*VLOOKUP($A18,Transpose_Avg_msg_adult!$A$1:$M$52,4,FALSE)</f>
        <v>0.18079799299881874</v>
      </c>
      <c r="H18" s="97">
        <f>$B18*VLOOKUP($A18,Transpose_Avg_msg_adult!$A$1:$M$52,5,FALSE)</f>
        <v>0.17631126990716764</v>
      </c>
      <c r="I18" s="97">
        <f>$B18*VLOOKUP($A18,Transpose_Avg_msg_adult!$A$1:$M$52,6,FALSE)</f>
        <v>0.1415697755960903</v>
      </c>
      <c r="J18" s="97">
        <f>$B18*VLOOKUP($A18,Transpose_Avg_msg_adult!$A$1:$M$52,7,FALSE)</f>
        <v>0.18424991844832805</v>
      </c>
      <c r="K18" s="97">
        <f>$B18*VLOOKUP($A18,Transpose_Avg_msg_adult!$A$1:$M$52,8,FALSE)</f>
        <v>0.19164735274362271</v>
      </c>
      <c r="L18" s="97">
        <f>$B18*VLOOKUP($A18,Transpose_Avg_msg_adult!$A$1:$M$52,9,FALSE)</f>
        <v>0.21490817251069105</v>
      </c>
      <c r="M18" s="97">
        <f>$B18*VLOOKUP($A18,Transpose_Avg_msg_adult!$A$1:$M$52,10,FALSE)</f>
        <v>0.20787886145206921</v>
      </c>
      <c r="N18" s="97">
        <f>$B18*VLOOKUP($A18,Transpose_Avg_msg_adult!$A$1:$M$52,11,FALSE)</f>
        <v>0.1874102246456309</v>
      </c>
      <c r="O18" s="97">
        <f>$B18*VLOOKUP($A18,Transpose_Avg_msg_adult!$A$1:$M$52,12,FALSE)</f>
        <v>0.16968307442118383</v>
      </c>
      <c r="P18" s="97">
        <f>$B18*VLOOKUP($A18,Transpose_Avg_msg_adult!$A$1:$M$52,13,FALSE)</f>
        <v>2.7200262973554844E-2</v>
      </c>
      <c r="Q18" s="97"/>
      <c r="R18" s="97"/>
      <c r="S18" s="97">
        <f>$B18*VLOOKUP($A18,Transpose_Avg_msg_adult!$O$1:$AA$52,2,FALSE)</f>
        <v>0.10096212657431973</v>
      </c>
      <c r="T18" s="97">
        <f>$B18*VLOOKUP($A18,Transpose_Avg_msg_adult!$O$1:$AA$52,3,FALSE)</f>
        <v>9.1834123004681661E-2</v>
      </c>
      <c r="U18" s="97">
        <f>$B18*VLOOKUP($A18,Transpose_Avg_msg_adult!$O$1:$AA$52,4,FALSE)</f>
        <v>0.12896279521834481</v>
      </c>
      <c r="V18" s="97">
        <f>$B18*VLOOKUP($A18,Transpose_Avg_msg_adult!$O$1:$AA$52,5,FALSE)</f>
        <v>0.12231637323165342</v>
      </c>
      <c r="W18" s="97">
        <f>$B18*VLOOKUP($A18, Transpose_Avg_msg_adult!$O$1:$AA$52,6,FALSE)</f>
        <v>0.12740646324319202</v>
      </c>
      <c r="X18" s="97">
        <f>$B18*VLOOKUP($A18,Transpose_Avg_msg_adult!$O$1:$AA$52,7,FALSE)</f>
        <v>0.17475000000000002</v>
      </c>
      <c r="Y18" s="97">
        <f>$B18*VLOOKUP($A18,Transpose_Avg_msg_adult!$O$1:$AA$52,8,FALSE)</f>
        <v>0.19482908494683204</v>
      </c>
      <c r="Z18" s="97">
        <f>$B18*VLOOKUP($A18,Transpose_Avg_msg_adult!$O$1:$AA$52,9,FALSE)</f>
        <v>0.21281587923994927</v>
      </c>
      <c r="AA18" s="97">
        <f>$B18*VLOOKUP($A18,Transpose_Avg_msg_adult!$O$1:$AA$52,10,FALSE)</f>
        <v>0.20635661478242537</v>
      </c>
      <c r="AB18" s="97">
        <f>$B18*VLOOKUP($A18, Transpose_Avg_msg_adult!$O$1:$AA$52,11,FALSE)</f>
        <v>0.1426710113960114</v>
      </c>
      <c r="AC18" s="97">
        <f>$B18*VLOOKUP($A18,Transpose_Avg_msg_adult!$O$1:$AA$52,12,FALSE)</f>
        <v>0.17169078266897414</v>
      </c>
      <c r="AD18" s="97">
        <f>$B18*VLOOKUP($A18,Transpose_Avg_msg_adult!$O$1:$AA$52,13,FALSE)</f>
        <v>2.5713933125697828E-2</v>
      </c>
    </row>
    <row r="19" spans="1:30" x14ac:dyDescent="0.25">
      <c r="A19" s="167" t="s">
        <v>310</v>
      </c>
      <c r="B19" s="168">
        <v>0.78900000000000003</v>
      </c>
      <c r="C19" s="94"/>
      <c r="D19" s="94"/>
      <c r="E19" s="97">
        <f>$B19*VLOOKUP($A19,Transpose_Avg_msg_adult!$A$1:$M$52,2,FALSE)</f>
        <v>0.10311255479528696</v>
      </c>
      <c r="F19" s="97">
        <f>$B19*VLOOKUP($A19,Transpose_Avg_msg_adult!$A$1:$M$52,3,FALSE)</f>
        <v>7.2336531308597976E-2</v>
      </c>
      <c r="G19" s="97">
        <f>$B19*VLOOKUP($A19,Transpose_Avg_msg_adult!$A$1:$M$52,4,FALSE)</f>
        <v>7.7743265767929573E-2</v>
      </c>
      <c r="H19" s="97">
        <f>$B19*VLOOKUP($A19,Transpose_Avg_msg_adult!$A$1:$M$52,5,FALSE)</f>
        <v>7.0958956476856724E-2</v>
      </c>
      <c r="I19" s="97">
        <f>$B19*VLOOKUP($A19,Transpose_Avg_msg_adult!$A$1:$M$52,6,FALSE)</f>
        <v>4.5910185358791031E-2</v>
      </c>
      <c r="J19" s="97">
        <f>$B19*VLOOKUP($A19,Transpose_Avg_msg_adult!$A$1:$M$52,7,FALSE)</f>
        <v>5.9162831650245801E-2</v>
      </c>
      <c r="K19" s="97">
        <f>$B19*VLOOKUP($A19,Transpose_Avg_msg_adult!$A$1:$M$52,8,FALSE)</f>
        <v>5.3363282608378505E-2</v>
      </c>
      <c r="L19" s="97">
        <f>$B19*VLOOKUP($A19,Transpose_Avg_msg_adult!$A$1:$M$52,9,FALSE)</f>
        <v>3.7268639049723516E-2</v>
      </c>
      <c r="M19" s="97">
        <f>$B19*VLOOKUP($A19,Transpose_Avg_msg_adult!$A$1:$M$52,10,FALSE)</f>
        <v>3.2851873647186149E-2</v>
      </c>
      <c r="N19" s="97">
        <f>$B19*VLOOKUP($A19,Transpose_Avg_msg_adult!$A$1:$M$52,11,FALSE)</f>
        <v>2.3642870212448312E-2</v>
      </c>
      <c r="O19" s="97">
        <f>$B19*VLOOKUP($A19,Transpose_Avg_msg_adult!$A$1:$M$52,12,FALSE)</f>
        <v>6.1281484508766901E-2</v>
      </c>
      <c r="P19" s="97">
        <f>$B19*VLOOKUP($A19,Transpose_Avg_msg_adult!$A$1:$M$52,13,FALSE)</f>
        <v>6.9249731906736486E-2</v>
      </c>
      <c r="Q19" s="97"/>
      <c r="R19" s="97"/>
      <c r="S19" s="97">
        <f>$B19*VLOOKUP($A19,Transpose_Avg_msg_adult!$O$1:$AA$52,2,FALSE)</f>
        <v>8.9920259702906999E-2</v>
      </c>
      <c r="T19" s="97">
        <f>$B19*VLOOKUP($A19,Transpose_Avg_msg_adult!$O$1:$AA$52,3,FALSE)</f>
        <v>0.10745391591676041</v>
      </c>
      <c r="U19" s="97">
        <f>$B19*VLOOKUP($A19,Transpose_Avg_msg_adult!$O$1:$AA$52,4,FALSE)</f>
        <v>7.2723336670480559E-2</v>
      </c>
      <c r="V19" s="97">
        <f>$B19*VLOOKUP($A19,Transpose_Avg_msg_adult!$O$1:$AA$52,5,FALSE)</f>
        <v>6.6356051061007976E-2</v>
      </c>
      <c r="W19" s="97">
        <f>$B19*VLOOKUP($A19, Transpose_Avg_msg_adult!$O$1:$AA$52,6,FALSE)</f>
        <v>6.0123269373538894E-2</v>
      </c>
      <c r="X19" s="97">
        <f>$B19*VLOOKUP($A19,Transpose_Avg_msg_adult!$O$1:$AA$52,7,FALSE)</f>
        <v>4.8842857142857146E-2</v>
      </c>
      <c r="Y19" s="97">
        <f>$B19*VLOOKUP($A19,Transpose_Avg_msg_adult!$O$1:$AA$52,8,FALSE)</f>
        <v>3.9171664768432896E-2</v>
      </c>
      <c r="Z19" s="97">
        <f>$B19*VLOOKUP($A19,Transpose_Avg_msg_adult!$O$1:$AA$52,9,FALSE)</f>
        <v>4.5740186268399478E-2</v>
      </c>
      <c r="AA19" s="97">
        <f>$B19*VLOOKUP($A19,Transpose_Avg_msg_adult!$O$1:$AA$52,10,FALSE)</f>
        <v>5.2417737810411681E-2</v>
      </c>
      <c r="AB19" s="97">
        <f>$B19*VLOOKUP($A19, Transpose_Avg_msg_adult!$O$1:$AA$52,11,FALSE)</f>
        <v>5.698333333333333E-2</v>
      </c>
      <c r="AC19" s="97">
        <f>$B19*VLOOKUP($A19,Transpose_Avg_msg_adult!$O$1:$AA$52,12,FALSE)</f>
        <v>4.6126914153972597E-2</v>
      </c>
      <c r="AD19" s="97">
        <f>$B19*VLOOKUP($A19,Transpose_Avg_msg_adult!$O$1:$AA$52,13,FALSE)</f>
        <v>7.6630413703943107E-2</v>
      </c>
    </row>
    <row r="20" spans="1:30" x14ac:dyDescent="0.25">
      <c r="A20" s="167" t="s">
        <v>299</v>
      </c>
      <c r="B20" s="168">
        <v>0.27400000000000002</v>
      </c>
      <c r="C20" s="94"/>
      <c r="D20" s="94"/>
      <c r="E20" s="97">
        <f>$B20*VLOOKUP($A20,Transpose_Avg_msg_adult!$A$1:$M$52,2,FALSE)</f>
        <v>3.6581794953811649E-2</v>
      </c>
      <c r="F20" s="97">
        <f>$B20*VLOOKUP($A20,Transpose_Avg_msg_adult!$A$1:$M$52,3,FALSE)</f>
        <v>1.8949922079418376E-2</v>
      </c>
      <c r="G20" s="97">
        <f>$B20*VLOOKUP($A20,Transpose_Avg_msg_adult!$A$1:$M$52,4,FALSE)</f>
        <v>1.6842914976194549E-2</v>
      </c>
      <c r="H20" s="97">
        <f>$B20*VLOOKUP($A20,Transpose_Avg_msg_adult!$A$1:$M$52,5,FALSE)</f>
        <v>1.9135992940501213E-2</v>
      </c>
      <c r="I20" s="97">
        <f>$B20*VLOOKUP($A20,Transpose_Avg_msg_adult!$A$1:$M$52,6,FALSE)</f>
        <v>1.0152608833345726E-2</v>
      </c>
      <c r="J20" s="97">
        <f>$B20*VLOOKUP($A20,Transpose_Avg_msg_adult!$A$1:$M$52,7,FALSE)</f>
        <v>1.0521332461338727E-2</v>
      </c>
      <c r="K20" s="97">
        <f>$B20*VLOOKUP($A20,Transpose_Avg_msg_adult!$A$1:$M$52,8,FALSE)</f>
        <v>7.5899129419431978E-3</v>
      </c>
      <c r="L20" s="97">
        <f>$B20*VLOOKUP($A20,Transpose_Avg_msg_adult!$A$1:$M$52,9,FALSE)</f>
        <v>8.404869174890011E-3</v>
      </c>
      <c r="M20" s="97">
        <f>$B20*VLOOKUP($A20,Transpose_Avg_msg_adult!$A$1:$M$52,10,FALSE)</f>
        <v>4.0171469155844157E-3</v>
      </c>
      <c r="N20" s="97">
        <f>$B20*VLOOKUP($A20,Transpose_Avg_msg_adult!$A$1:$M$52,11,FALSE)</f>
        <v>5.271990189314864E-3</v>
      </c>
      <c r="O20" s="97">
        <f>$B20*VLOOKUP($A20,Transpose_Avg_msg_adult!$A$1:$M$52,12,FALSE)</f>
        <v>8.2184952264738997E-3</v>
      </c>
      <c r="P20" s="97">
        <f>$B20*VLOOKUP($A20,Transpose_Avg_msg_adult!$A$1:$M$52,13,FALSE)</f>
        <v>7.7910409515998518E-3</v>
      </c>
      <c r="Q20" s="97"/>
      <c r="R20" s="97"/>
      <c r="S20" s="97">
        <f>$B20*VLOOKUP($A20,Transpose_Avg_msg_adult!$O$1:$AA$52,2,FALSE)</f>
        <v>3.6211227771065564E-2</v>
      </c>
      <c r="T20" s="97">
        <f>$B20*VLOOKUP($A20,Transpose_Avg_msg_adult!$O$1:$AA$52,3,FALSE)</f>
        <v>3.1067608127717805E-2</v>
      </c>
      <c r="U20" s="97">
        <f>$B20*VLOOKUP($A20,Transpose_Avg_msg_adult!$O$1:$AA$52,4,FALSE)</f>
        <v>2.5759735888634634E-2</v>
      </c>
      <c r="V20" s="97">
        <f>$B20*VLOOKUP($A20,Transpose_Avg_msg_adult!$O$1:$AA$52,5,FALSE)</f>
        <v>1.4266139478337755E-2</v>
      </c>
      <c r="W20" s="97">
        <f>$B20*VLOOKUP($A20, Transpose_Avg_msg_adult!$O$1:$AA$52,6,FALSE)</f>
        <v>6.0878038715486199E-3</v>
      </c>
      <c r="X20" s="97">
        <f>$B20*VLOOKUP($A20,Transpose_Avg_msg_adult!$O$1:$AA$52,7,FALSE)</f>
        <v>1.5330952380952381E-2</v>
      </c>
      <c r="Y20" s="97">
        <f>$B20*VLOOKUP($A20,Transpose_Avg_msg_adult!$O$1:$AA$52,8,FALSE)</f>
        <v>6.3324924796273659E-3</v>
      </c>
      <c r="Z20" s="97">
        <f>$B20*VLOOKUP($A20,Transpose_Avg_msg_adult!$O$1:$AA$52,9,FALSE)</f>
        <v>9.0603525460629594E-3</v>
      </c>
      <c r="AA20" s="97">
        <f>$B20*VLOOKUP($A20,Transpose_Avg_msg_adult!$O$1:$AA$52,10,FALSE)</f>
        <v>8.6278515707358221E-3</v>
      </c>
      <c r="AB20" s="97">
        <f>$B20*VLOOKUP($A20, Transpose_Avg_msg_adult!$O$1:$AA$52,11,FALSE)</f>
        <v>5.5814814814814824E-3</v>
      </c>
      <c r="AC20" s="97">
        <f>$B20*VLOOKUP($A20,Transpose_Avg_msg_adult!$O$1:$AA$52,12,FALSE)</f>
        <v>1.1277551612628492E-2</v>
      </c>
      <c r="AD20" s="97">
        <f>$B20*VLOOKUP($A20,Transpose_Avg_msg_adult!$O$1:$AA$52,13,FALSE)</f>
        <v>2.2582417582417583E-2</v>
      </c>
    </row>
    <row r="21" spans="1:30" x14ac:dyDescent="0.25">
      <c r="A21" s="167" t="s">
        <v>311</v>
      </c>
      <c r="B21" s="168">
        <v>0.70399999999999996</v>
      </c>
      <c r="C21" s="94"/>
      <c r="D21" s="94"/>
      <c r="E21" s="97">
        <f>$B21*VLOOKUP($A21,Transpose_Avg_msg_adult!$A$1:$M$52,2,FALSE)</f>
        <v>0.30221439853652898</v>
      </c>
      <c r="F21" s="97">
        <f>$B21*VLOOKUP($A21,Transpose_Avg_msg_adult!$A$1:$M$52,3,FALSE)</f>
        <v>0.41280628329067404</v>
      </c>
      <c r="G21" s="97">
        <f>$B21*VLOOKUP($A21,Transpose_Avg_msg_adult!$A$1:$M$52,4,FALSE)</f>
        <v>0.37544002879679983</v>
      </c>
      <c r="H21" s="97">
        <f>$B21*VLOOKUP($A21,Transpose_Avg_msg_adult!$A$1:$M$52,5,FALSE)</f>
        <v>0.41838349617778919</v>
      </c>
      <c r="I21" s="97">
        <f>$B21*VLOOKUP($A21,Transpose_Avg_msg_adult!$A$1:$M$52,6,FALSE)</f>
        <v>0.36956167954642044</v>
      </c>
      <c r="J21" s="97">
        <f>$B21*VLOOKUP($A21,Transpose_Avg_msg_adult!$A$1:$M$52,7,FALSE)</f>
        <v>0.26903900550373072</v>
      </c>
      <c r="K21" s="97">
        <f>$B21*VLOOKUP($A21,Transpose_Avg_msg_adult!$A$1:$M$52,8,FALSE)</f>
        <v>0.42327937026635465</v>
      </c>
      <c r="L21" s="97">
        <f>$B21*VLOOKUP($A21,Transpose_Avg_msg_adult!$A$1:$M$52,9,FALSE)</f>
        <v>0.42234151285202232</v>
      </c>
      <c r="M21" s="97">
        <f>$B21*VLOOKUP($A21,Transpose_Avg_msg_adult!$A$1:$M$52,10,FALSE)</f>
        <v>0.51335133593076698</v>
      </c>
      <c r="N21" s="97">
        <f>$B21*VLOOKUP($A21,Transpose_Avg_msg_adult!$A$1:$M$52,11,FALSE)</f>
        <v>0.34694035743471713</v>
      </c>
      <c r="O21" s="97">
        <f>$B21*VLOOKUP($A21,Transpose_Avg_msg_adult!$A$1:$M$52,12,FALSE)</f>
        <v>0.3339156162521652</v>
      </c>
      <c r="P21" s="97">
        <f>$B21*VLOOKUP($A21,Transpose_Avg_msg_adult!$A$1:$M$52,13,FALSE)</f>
        <v>0.27211238988099806</v>
      </c>
      <c r="Q21" s="97"/>
      <c r="R21" s="97"/>
      <c r="S21" s="97">
        <f>$B21*VLOOKUP($A21,Transpose_Avg_msg_adult!$O$1:$AA$52,2,FALSE)</f>
        <v>0.33146646426754234</v>
      </c>
      <c r="T21" s="97">
        <f>$B21*VLOOKUP($A21,Transpose_Avg_msg_adult!$O$1:$AA$52,3,FALSE)</f>
        <v>0.46699800682809384</v>
      </c>
      <c r="U21" s="97">
        <f>$B21*VLOOKUP($A21,Transpose_Avg_msg_adult!$O$1:$AA$52,4,FALSE)</f>
        <v>0.47356787185354687</v>
      </c>
      <c r="V21" s="97">
        <f>$B21*VLOOKUP($A21,Transpose_Avg_msg_adult!$O$1:$AA$52,5,FALSE)</f>
        <v>0.45431264367816088</v>
      </c>
      <c r="W21" s="97">
        <f>$B21*VLOOKUP($A21, Transpose_Avg_msg_adult!$O$1:$AA$52,6,FALSE)</f>
        <v>0.38346158463385349</v>
      </c>
      <c r="X21" s="97">
        <f>$B21*VLOOKUP($A21,Transpose_Avg_msg_adult!$O$1:$AA$52,7,FALSE)</f>
        <v>0.38300952380952374</v>
      </c>
      <c r="Y21" s="97">
        <f>$B21*VLOOKUP($A21,Transpose_Avg_msg_adult!$O$1:$AA$52,8,FALSE)</f>
        <v>0.44851355176373198</v>
      </c>
      <c r="Z21" s="97">
        <f>$B21*VLOOKUP($A21,Transpose_Avg_msg_adult!$O$1:$AA$52,9,FALSE)</f>
        <v>0.43006717268879635</v>
      </c>
      <c r="AA21" s="97">
        <f>$B21*VLOOKUP($A21,Transpose_Avg_msg_adult!$O$1:$AA$52,10,FALSE)</f>
        <v>0.63161040251537737</v>
      </c>
      <c r="AB21" s="97">
        <f>$B21*VLOOKUP($A21, Transpose_Avg_msg_adult!$O$1:$AA$52,11,FALSE)</f>
        <v>0.47830883190883183</v>
      </c>
      <c r="AC21" s="97">
        <f>$B21*VLOOKUP($A21,Transpose_Avg_msg_adult!$O$1:$AA$52,12,FALSE)</f>
        <v>0.35941567998370377</v>
      </c>
      <c r="AD21" s="97">
        <f>$B21*VLOOKUP($A21,Transpose_Avg_msg_adult!$O$1:$AA$52,13,FALSE)</f>
        <v>0.37427795733678076</v>
      </c>
    </row>
    <row r="22" spans="1:30" x14ac:dyDescent="0.25">
      <c r="A22" s="167" t="s">
        <v>312</v>
      </c>
      <c r="B22" s="168">
        <v>0.36699999999999999</v>
      </c>
      <c r="C22" s="94"/>
      <c r="D22" s="94"/>
      <c r="E22" s="97">
        <f>$B22*VLOOKUP($A22,Transpose_Avg_msg_adult!$A$1:$M$52,2,FALSE)</f>
        <v>8.5283141016092884E-2</v>
      </c>
      <c r="F22" s="97">
        <f>$B22*VLOOKUP($A22,Transpose_Avg_msg_adult!$A$1:$M$52,3,FALSE)</f>
        <v>2.7581869007866543E-2</v>
      </c>
      <c r="G22" s="97">
        <f>$B22*VLOOKUP($A22,Transpose_Avg_msg_adult!$A$1:$M$52,4,FALSE)</f>
        <v>5.2998923246256192E-2</v>
      </c>
      <c r="H22" s="97">
        <f>$B22*VLOOKUP($A22,Transpose_Avg_msg_adult!$A$1:$M$52,5,FALSE)</f>
        <v>6.6473613866131195E-2</v>
      </c>
      <c r="I22" s="97">
        <f>$B22*VLOOKUP($A22,Transpose_Avg_msg_adult!$A$1:$M$52,6,FALSE)</f>
        <v>4.5083472354109901E-2</v>
      </c>
      <c r="J22" s="97">
        <f>$B22*VLOOKUP($A22,Transpose_Avg_msg_adult!$A$1:$M$52,7,FALSE)</f>
        <v>9.5057118814866046E-2</v>
      </c>
      <c r="K22" s="97">
        <f>$B22*VLOOKUP($A22,Transpose_Avg_msg_adult!$A$1:$M$52,8,FALSE)</f>
        <v>6.9945782122950981E-2</v>
      </c>
      <c r="L22" s="97">
        <f>$B22*VLOOKUP($A22,Transpose_Avg_msg_adult!$A$1:$M$52,9,FALSE)</f>
        <v>8.4540582671221248E-2</v>
      </c>
      <c r="M22" s="97">
        <f>$B22*VLOOKUP($A22,Transpose_Avg_msg_adult!$A$1:$M$52,10,FALSE)</f>
        <v>3.7726621663651212E-2</v>
      </c>
      <c r="N22" s="97">
        <f>$B22*VLOOKUP($A22,Transpose_Avg_msg_adult!$A$1:$M$52,11,FALSE)</f>
        <v>0.12457082086942085</v>
      </c>
      <c r="O22" s="97">
        <f>$B22*VLOOKUP($A22,Transpose_Avg_msg_adult!$A$1:$M$52,12,FALSE)</f>
        <v>5.1041576321559229E-2</v>
      </c>
      <c r="P22" s="97">
        <f>$B22*VLOOKUP($A22,Transpose_Avg_msg_adult!$A$1:$M$52,13,FALSE)</f>
        <v>0.11438408966546557</v>
      </c>
      <c r="Q22" s="97"/>
      <c r="R22" s="97"/>
      <c r="S22" s="97">
        <f>$B22*VLOOKUP($A22,Transpose_Avg_msg_adult!$O$1:$AA$52,2,FALSE)</f>
        <v>6.1182958587505699E-2</v>
      </c>
      <c r="T22" s="97">
        <f>$B22*VLOOKUP($A22,Transpose_Avg_msg_adult!$O$1:$AA$52,3,FALSE)</f>
        <v>1.8017524437627969E-2</v>
      </c>
      <c r="U22" s="97">
        <f>$B22*VLOOKUP($A22,Transpose_Avg_msg_adult!$O$1:$AA$52,4,FALSE)</f>
        <v>4.0415446343440124E-2</v>
      </c>
      <c r="V22" s="97">
        <f>$B22*VLOOKUP($A22,Transpose_Avg_msg_adult!$O$1:$AA$52,5,FALSE)</f>
        <v>3.7687671308576483E-2</v>
      </c>
      <c r="W22" s="97">
        <f>$B22*VLOOKUP($A22, Transpose_Avg_msg_adult!$O$1:$AA$52,6,FALSE)</f>
        <v>8.1546819714727992E-2</v>
      </c>
      <c r="X22" s="97">
        <f>$B22*VLOOKUP($A22,Transpose_Avg_msg_adult!$O$1:$AA$52,7,FALSE)</f>
        <v>5.5923809523809528E-2</v>
      </c>
      <c r="Y22" s="97">
        <f>$B22*VLOOKUP($A22,Transpose_Avg_msg_adult!$O$1:$AA$52,8,FALSE)</f>
        <v>7.4939600465328493E-2</v>
      </c>
      <c r="Z22" s="97">
        <f>$B22*VLOOKUP($A22,Transpose_Avg_msg_adult!$O$1:$AA$52,9,FALSE)</f>
        <v>6.1168033040361995E-2</v>
      </c>
      <c r="AA22" s="97">
        <f>$B22*VLOOKUP($A22,Transpose_Avg_msg_adult!$O$1:$AA$52,10,FALSE)</f>
        <v>4.9985663082437277E-3</v>
      </c>
      <c r="AB22" s="97">
        <f>$B22*VLOOKUP($A22, Transpose_Avg_msg_adult!$O$1:$AA$52,11,FALSE)</f>
        <v>6.5897934472934475E-2</v>
      </c>
      <c r="AC22" s="97">
        <f>$B22*VLOOKUP($A22,Transpose_Avg_msg_adult!$O$1:$AA$52,12,FALSE)</f>
        <v>3.1422576722008717E-2</v>
      </c>
      <c r="AD22" s="97">
        <f>$B22*VLOOKUP($A22,Transpose_Avg_msg_adult!$O$1:$AA$52,13,FALSE)</f>
        <v>4.6929070929070928E-2</v>
      </c>
    </row>
    <row r="23" spans="1:30" x14ac:dyDescent="0.25">
      <c r="A23" s="167" t="s">
        <v>313</v>
      </c>
      <c r="B23" s="168">
        <v>-0.70199999999999996</v>
      </c>
      <c r="C23" s="94"/>
      <c r="D23" s="94"/>
      <c r="E23" s="97">
        <f>$B23*VLOOKUP($A23,Transpose_Avg_msg_adult!$A$1:$M$52,2,FALSE)</f>
        <v>-9.1076435368617148E-2</v>
      </c>
      <c r="F23" s="97">
        <f>$B23*VLOOKUP($A23,Transpose_Avg_msg_adult!$A$1:$M$52,3,FALSE)</f>
        <v>-2.7097410583918496E-2</v>
      </c>
      <c r="G23" s="97">
        <f>$B23*VLOOKUP($A23,Transpose_Avg_msg_adult!$A$1:$M$52,4,FALSE)</f>
        <v>-3.4687163691946236E-2</v>
      </c>
      <c r="H23" s="97">
        <f>$B23*VLOOKUP($A23,Transpose_Avg_msg_adult!$A$1:$M$52,5,FALSE)</f>
        <v>-2.0615290733777353E-2</v>
      </c>
      <c r="I23" s="97">
        <f>$B23*VLOOKUP($A23,Transpose_Avg_msg_adult!$A$1:$M$52,6,FALSE)</f>
        <v>-6.3041284256676905E-2</v>
      </c>
      <c r="J23" s="97">
        <f>$B23*VLOOKUP($A23,Transpose_Avg_msg_adult!$A$1:$M$52,7,FALSE)</f>
        <v>-1.6363121858490502E-2</v>
      </c>
      <c r="K23" s="97">
        <f>$B23*VLOOKUP($A23,Transpose_Avg_msg_adult!$A$1:$M$52,8,FALSE)</f>
        <v>-1.5489178915768937E-2</v>
      </c>
      <c r="L23" s="97">
        <f>$B23*VLOOKUP($A23,Transpose_Avg_msg_adult!$A$1:$M$52,9,FALSE)</f>
        <v>-4.9823418667023439E-3</v>
      </c>
      <c r="M23" s="97">
        <f>$B23*VLOOKUP($A23,Transpose_Avg_msg_adult!$A$1:$M$52,10,FALSE)</f>
        <v>-2.6449034397206569E-2</v>
      </c>
      <c r="N23" s="97">
        <f>$B23*VLOOKUP($A23,Transpose_Avg_msg_adult!$A$1:$M$52,11,FALSE)</f>
        <v>-1.9434223685329065E-2</v>
      </c>
      <c r="O23" s="97">
        <f>$B23*VLOOKUP($A23,Transpose_Avg_msg_adult!$A$1:$M$52,12,FALSE)</f>
        <v>-6.0191695895373321E-2</v>
      </c>
      <c r="P23" s="97">
        <f>$B23*VLOOKUP($A23,Transpose_Avg_msg_adult!$A$1:$M$52,13,FALSE)</f>
        <v>-3.5578277304851164E-2</v>
      </c>
      <c r="Q23" s="97"/>
      <c r="R23" s="97"/>
      <c r="S23" s="97">
        <f>$B23*VLOOKUP($A23,Transpose_Avg_msg_adult!$O$1:$AA$52,2,FALSE)</f>
        <v>-8.251791133679176E-2</v>
      </c>
      <c r="T23" s="97">
        <f>$B23*VLOOKUP($A23,Transpose_Avg_msg_adult!$O$1:$AA$52,3,FALSE)</f>
        <v>-1.0963833233251856E-2</v>
      </c>
      <c r="U23" s="97">
        <f>$B23*VLOOKUP($A23,Transpose_Avg_msg_adult!$O$1:$AA$52,4,FALSE)</f>
        <v>-7.6228294479405032E-2</v>
      </c>
      <c r="V23" s="97">
        <f>$B23*VLOOKUP($A23,Transpose_Avg_msg_adult!$O$1:$AA$52,5,FALSE)</f>
        <v>-4.7945948275862071E-2</v>
      </c>
      <c r="W23" s="97">
        <f>$B23*VLOOKUP($A23, Transpose_Avg_msg_adult!$O$1:$AA$52,6,FALSE)</f>
        <v>-9.0577258205913946E-2</v>
      </c>
      <c r="X23" s="97">
        <f>$B23*VLOOKUP($A23,Transpose_Avg_msg_adult!$O$1:$AA$52,7,FALSE)</f>
        <v>-4.178571428571428E-2</v>
      </c>
      <c r="Y23" s="97">
        <f>$B23*VLOOKUP($A23,Transpose_Avg_msg_adult!$O$1:$AA$52,8,FALSE)</f>
        <v>-2.990476787561518E-2</v>
      </c>
      <c r="Z23" s="97">
        <f>$B23*VLOOKUP($A23,Transpose_Avg_msg_adult!$O$1:$AA$52,9,FALSE)</f>
        <v>0</v>
      </c>
      <c r="AA23" s="97">
        <f>$B23*VLOOKUP($A23,Transpose_Avg_msg_adult!$O$1:$AA$52,10,FALSE)</f>
        <v>-1.9800037125649698E-2</v>
      </c>
      <c r="AB23" s="97">
        <f>$B23*VLOOKUP($A23, Transpose_Avg_msg_adult!$O$1:$AA$52,11,FALSE)</f>
        <v>-1.7149999999999999E-2</v>
      </c>
      <c r="AC23" s="97">
        <f>$B23*VLOOKUP($A23,Transpose_Avg_msg_adult!$O$1:$AA$52,12,FALSE)</f>
        <v>-9.5642720782111418E-2</v>
      </c>
      <c r="AD23" s="97">
        <f>$B23*VLOOKUP($A23,Transpose_Avg_msg_adult!$O$1:$AA$52,13,FALSE)</f>
        <v>0</v>
      </c>
    </row>
    <row r="24" spans="1:30" x14ac:dyDescent="0.25">
      <c r="A24" s="167" t="s">
        <v>314</v>
      </c>
      <c r="B24" s="168">
        <v>6.8099999999999994E-2</v>
      </c>
      <c r="C24" s="94"/>
      <c r="D24" s="94"/>
      <c r="E24" s="97">
        <f>$B24*VLOOKUP($A24,Transpose_Avg_msg_adult!$A$1:$M$52,2,FALSE)</f>
        <v>5.0417369999544853E-3</v>
      </c>
      <c r="F24" s="97">
        <f>$B24*VLOOKUP($A24,Transpose_Avg_msg_adult!$A$1:$M$52,3,FALSE)</f>
        <v>4.4291201266871494E-3</v>
      </c>
      <c r="G24" s="97">
        <f>$B24*VLOOKUP($A24,Transpose_Avg_msg_adult!$A$1:$M$52,4,FALSE)</f>
        <v>9.3521684975323583E-3</v>
      </c>
      <c r="H24" s="97">
        <f>$B24*VLOOKUP($A24,Transpose_Avg_msg_adult!$A$1:$M$52,5,FALSE)</f>
        <v>3.969854752623285E-3</v>
      </c>
      <c r="I24" s="97">
        <f>$B24*VLOOKUP($A24,Transpose_Avg_msg_adult!$A$1:$M$52,6,FALSE)</f>
        <v>5.2763590619395511E-3</v>
      </c>
      <c r="J24" s="97">
        <f>$B24*VLOOKUP($A24,Transpose_Avg_msg_adult!$A$1:$M$52,7,FALSE)</f>
        <v>4.8048755322908469E-3</v>
      </c>
      <c r="K24" s="97">
        <f>$B24*VLOOKUP($A24,Transpose_Avg_msg_adult!$A$1:$M$52,8,FALSE)</f>
        <v>5.4604491271218894E-3</v>
      </c>
      <c r="L24" s="97">
        <f>$B24*VLOOKUP($A24,Transpose_Avg_msg_adult!$A$1:$M$52,9,FALSE)</f>
        <v>1.4129248422427424E-3</v>
      </c>
      <c r="M24" s="97">
        <f>$B24*VLOOKUP($A24,Transpose_Avg_msg_adult!$A$1:$M$52,10,FALSE)</f>
        <v>2.7279784037699717E-3</v>
      </c>
      <c r="N24" s="97">
        <f>$B24*VLOOKUP($A24,Transpose_Avg_msg_adult!$A$1:$M$52,11,FALSE)</f>
        <v>4.1379600030550679E-3</v>
      </c>
      <c r="O24" s="97">
        <f>$B24*VLOOKUP($A24,Transpose_Avg_msg_adult!$A$1:$M$52,12,FALSE)</f>
        <v>3.8129546431814468E-3</v>
      </c>
      <c r="P24" s="97">
        <f>$B24*VLOOKUP($A24,Transpose_Avg_msg_adult!$A$1:$M$52,13,FALSE)</f>
        <v>6.4852335595782995E-3</v>
      </c>
      <c r="Q24" s="97"/>
      <c r="R24" s="97"/>
      <c r="S24" s="97">
        <f>$B24*VLOOKUP($A24,Transpose_Avg_msg_adult!$O$1:$AA$52,2,FALSE)</f>
        <v>3.8106993128545034E-3</v>
      </c>
      <c r="T24" s="97">
        <f>$B24*VLOOKUP($A24,Transpose_Avg_msg_adult!$O$1:$AA$52,3,FALSE)</f>
        <v>2.8944062296489253E-3</v>
      </c>
      <c r="U24" s="97">
        <f>$B24*VLOOKUP($A24,Transpose_Avg_msg_adult!$O$1:$AA$52,4,FALSE)</f>
        <v>3.3530955020022882E-3</v>
      </c>
      <c r="V24" s="97">
        <f>$B24*VLOOKUP($A24,Transpose_Avg_msg_adult!$O$1:$AA$52,5,FALSE)</f>
        <v>5.8778398541114059E-3</v>
      </c>
      <c r="W24" s="97">
        <f>$B24*VLOOKUP($A24, Transpose_Avg_msg_adult!$O$1:$AA$52,6,FALSE)</f>
        <v>2.5521835214348896E-3</v>
      </c>
      <c r="X24" s="97">
        <f>$B24*VLOOKUP($A24,Transpose_Avg_msg_adult!$O$1:$AA$52,7,FALSE)</f>
        <v>7.0532142857142842E-3</v>
      </c>
      <c r="Y24" s="97">
        <f>$B24*VLOOKUP($A24,Transpose_Avg_msg_adult!$O$1:$AA$52,8,FALSE)</f>
        <v>3.8957228787672967E-3</v>
      </c>
      <c r="Z24" s="97">
        <f>$B24*VLOOKUP($A24,Transpose_Avg_msg_adult!$O$1:$AA$52,9,FALSE)</f>
        <v>2.8389779444732391E-3</v>
      </c>
      <c r="AA24" s="97">
        <f>$B24*VLOOKUP($A24,Transpose_Avg_msg_adult!$O$1:$AA$52,10,FALSE)</f>
        <v>2.0180170777988611E-3</v>
      </c>
      <c r="AB24" s="97">
        <f>$B24*VLOOKUP($A24, Transpose_Avg_msg_adult!$O$1:$AA$52,11,FALSE)</f>
        <v>2.0177777777777776E-3</v>
      </c>
      <c r="AC24" s="97">
        <f>$B24*VLOOKUP($A24,Transpose_Avg_msg_adult!$O$1:$AA$52,12,FALSE)</f>
        <v>5.5719792849259434E-3</v>
      </c>
      <c r="AD24" s="97">
        <f>$B24*VLOOKUP($A24,Transpose_Avg_msg_adult!$O$1:$AA$52,13,FALSE)</f>
        <v>6.0763552623846733E-3</v>
      </c>
    </row>
    <row r="25" spans="1:30" x14ac:dyDescent="0.25">
      <c r="A25" s="167" t="s">
        <v>315</v>
      </c>
      <c r="B25" s="168">
        <v>-0.23699999999999999</v>
      </c>
      <c r="C25" s="94"/>
      <c r="D25" s="94"/>
      <c r="E25" s="97">
        <f>$B25*VLOOKUP($A25,Transpose_Avg_msg_adult!$A$1:$M$52,2,FALSE)</f>
        <v>-1.5068766596688253E-2</v>
      </c>
      <c r="F25" s="97">
        <f>$B25*VLOOKUP($A25,Transpose_Avg_msg_adult!$A$1:$M$52,3,FALSE)</f>
        <v>-8.9113107046219255E-3</v>
      </c>
      <c r="G25" s="97">
        <f>$B25*VLOOKUP($A25,Transpose_Avg_msg_adult!$A$1:$M$52,4,FALSE)</f>
        <v>-2.3244396858730674E-2</v>
      </c>
      <c r="H25" s="97">
        <f>$B25*VLOOKUP($A25,Transpose_Avg_msg_adult!$A$1:$M$52,5,FALSE)</f>
        <v>-1.1713403157300892E-2</v>
      </c>
      <c r="I25" s="97">
        <f>$B25*VLOOKUP($A25,Transpose_Avg_msg_adult!$A$1:$M$52,6,FALSE)</f>
        <v>-1.8485899819298955E-2</v>
      </c>
      <c r="J25" s="97">
        <f>$B25*VLOOKUP($A25,Transpose_Avg_msg_adult!$A$1:$M$52,7,FALSE)</f>
        <v>-1.6825134406050223E-2</v>
      </c>
      <c r="K25" s="97">
        <f>$B25*VLOOKUP($A25,Transpose_Avg_msg_adult!$A$1:$M$52,8,FALSE)</f>
        <v>-5.8929451483381145E-3</v>
      </c>
      <c r="L25" s="97">
        <f>$B25*VLOOKUP($A25,Transpose_Avg_msg_adult!$A$1:$M$52,9,FALSE)</f>
        <v>-4.1520837936699162E-3</v>
      </c>
      <c r="M25" s="97">
        <f>$B25*VLOOKUP($A25,Transpose_Avg_msg_adult!$A$1:$M$52,10,FALSE)</f>
        <v>-1.0628575923153959E-2</v>
      </c>
      <c r="N25" s="97">
        <f>$B25*VLOOKUP($A25,Transpose_Avg_msg_adult!$A$1:$M$52,11,FALSE)</f>
        <v>-6.7027191506445613E-3</v>
      </c>
      <c r="O25" s="97">
        <f>$B25*VLOOKUP($A25,Transpose_Avg_msg_adult!$A$1:$M$52,12,FALSE)</f>
        <v>-9.1751794455860597E-3</v>
      </c>
      <c r="P25" s="97">
        <f>$B25*VLOOKUP($A25,Transpose_Avg_msg_adult!$A$1:$M$52,13,FALSE)</f>
        <v>-2.4428000150760531E-2</v>
      </c>
      <c r="Q25" s="97"/>
      <c r="R25" s="97"/>
      <c r="S25" s="97">
        <f>$B25*VLOOKUP($A25,Transpose_Avg_msg_adult!$O$1:$AA$52,2,FALSE)</f>
        <v>-1.12801177976281E-2</v>
      </c>
      <c r="T25" s="97">
        <f>$B25*VLOOKUP($A25,Transpose_Avg_msg_adult!$O$1:$AA$52,3,FALSE)</f>
        <v>-1.3642627057981389E-3</v>
      </c>
      <c r="U25" s="97">
        <f>$B25*VLOOKUP($A25,Transpose_Avg_msg_adult!$O$1:$AA$52,4,FALSE)</f>
        <v>-7.0927695938215107E-3</v>
      </c>
      <c r="V25" s="97">
        <f>$B25*VLOOKUP($A25,Transpose_Avg_msg_adult!$O$1:$AA$52,5,FALSE)</f>
        <v>-1.2673920755968168E-2</v>
      </c>
      <c r="W25" s="97">
        <f>$B25*VLOOKUP($A25, Transpose_Avg_msg_adult!$O$1:$AA$52,6,FALSE)</f>
        <v>-1.3083072538225814E-2</v>
      </c>
      <c r="X25" s="97">
        <f>$B25*VLOOKUP($A25,Transpose_Avg_msg_adult!$O$1:$AA$52,7,FALSE)</f>
        <v>-9.0285714285714292E-3</v>
      </c>
      <c r="Y25" s="97">
        <f>$B25*VLOOKUP($A25,Transpose_Avg_msg_adult!$O$1:$AA$52,8,FALSE)</f>
        <v>-1.0143105928410464E-2</v>
      </c>
      <c r="Z25" s="97">
        <f>$B25*VLOOKUP($A25,Transpose_Avg_msg_adult!$O$1:$AA$52,9,FALSE)</f>
        <v>-2.003634702158173E-3</v>
      </c>
      <c r="AA25" s="97">
        <f>$B25*VLOOKUP($A25,Transpose_Avg_msg_adult!$O$1:$AA$52,10,FALSE)</f>
        <v>-4.3610985067238676E-3</v>
      </c>
      <c r="AB25" s="97">
        <f>$B25*VLOOKUP($A25, Transpose_Avg_msg_adult!$O$1:$AA$52,11,FALSE)</f>
        <v>-7.9844017094017096E-3</v>
      </c>
      <c r="AC25" s="97">
        <f>$B25*VLOOKUP($A25,Transpose_Avg_msg_adult!$O$1:$AA$52,12,FALSE)</f>
        <v>-8.6761665358406279E-3</v>
      </c>
      <c r="AD25" s="97">
        <f>$B25*VLOOKUP($A25,Transpose_Avg_msg_adult!$O$1:$AA$52,13,FALSE)</f>
        <v>-3.7654059176117999E-2</v>
      </c>
    </row>
    <row r="26" spans="1:30" x14ac:dyDescent="0.25">
      <c r="A26" s="167" t="s">
        <v>316</v>
      </c>
      <c r="B26" s="168">
        <v>0.60499999999999998</v>
      </c>
      <c r="C26" s="94"/>
      <c r="D26" s="94"/>
      <c r="E26" s="97">
        <f>$B26*VLOOKUP($A26,Transpose_Avg_msg_adult!$A$1:$M$52,2,FALSE)</f>
        <v>9.3756797282839727E-3</v>
      </c>
      <c r="F26" s="97">
        <f>$B26*VLOOKUP($A26,Transpose_Avg_msg_adult!$A$1:$M$52,3,FALSE)</f>
        <v>4.2601045167487929E-3</v>
      </c>
      <c r="G26" s="97">
        <f>$B26*VLOOKUP($A26,Transpose_Avg_msg_adult!$A$1:$M$52,4,FALSE)</f>
        <v>3.8670815276150988E-3</v>
      </c>
      <c r="H26" s="97">
        <f>$B26*VLOOKUP($A26,Transpose_Avg_msg_adult!$A$1:$M$52,5,FALSE)</f>
        <v>2.64466307502752E-3</v>
      </c>
      <c r="I26" s="97">
        <f>$B26*VLOOKUP($A26,Transpose_Avg_msg_adult!$A$1:$M$52,6,FALSE)</f>
        <v>1.1261878589681392E-2</v>
      </c>
      <c r="J26" s="97">
        <f>$B26*VLOOKUP($A26,Transpose_Avg_msg_adult!$A$1:$M$52,7,FALSE)</f>
        <v>5.2719350961538463E-3</v>
      </c>
      <c r="K26" s="97">
        <f>$B26*VLOOKUP($A26,Transpose_Avg_msg_adult!$A$1:$M$52,8,FALSE)</f>
        <v>8.59375E-4</v>
      </c>
      <c r="L26" s="97">
        <f>$B26*VLOOKUP($A26,Transpose_Avg_msg_adult!$A$1:$M$52,9,FALSE)</f>
        <v>6.2294491525423726E-4</v>
      </c>
      <c r="M26" s="97">
        <f>$B26*VLOOKUP($A26,Transpose_Avg_msg_adult!$A$1:$M$52,10,FALSE)</f>
        <v>3.8176081730769231E-3</v>
      </c>
      <c r="N26" s="97">
        <f>$B26*VLOOKUP($A26,Transpose_Avg_msg_adult!$A$1:$M$52,11,FALSE)</f>
        <v>3.4776020193028486E-3</v>
      </c>
      <c r="O26" s="97">
        <f>$B26*VLOOKUP($A26,Transpose_Avg_msg_adult!$A$1:$M$52,12,FALSE)</f>
        <v>2.9659704013715207E-3</v>
      </c>
      <c r="P26" s="97">
        <f>$B26*VLOOKUP($A26,Transpose_Avg_msg_adult!$A$1:$M$52,13,FALSE)</f>
        <v>2.0180324868200827E-2</v>
      </c>
      <c r="Q26" s="97"/>
      <c r="R26" s="97"/>
      <c r="S26" s="97">
        <f>$B26*VLOOKUP($A26,Transpose_Avg_msg_adult!$O$1:$AA$52,2,FALSE)</f>
        <v>7.0678380891494915E-3</v>
      </c>
      <c r="T26" s="97">
        <f>$B26*VLOOKUP($A26,Transpose_Avg_msg_adult!$O$1:$AA$52,3,FALSE)</f>
        <v>0</v>
      </c>
      <c r="U26" s="97">
        <f>$B26*VLOOKUP($A26,Transpose_Avg_msg_adult!$O$1:$AA$52,4,FALSE)</f>
        <v>9.5704418144546138E-3</v>
      </c>
      <c r="V26" s="97">
        <f>$B26*VLOOKUP($A26,Transpose_Avg_msg_adult!$O$1:$AA$52,5,FALSE)</f>
        <v>0</v>
      </c>
      <c r="W26" s="97">
        <f>$B26*VLOOKUP($A26, Transpose_Avg_msg_adult!$O$1:$AA$52,6,FALSE)</f>
        <v>5.6287515006002396E-3</v>
      </c>
      <c r="X26" s="97">
        <f>$B26*VLOOKUP($A26,Transpose_Avg_msg_adult!$O$1:$AA$52,7,FALSE)</f>
        <v>0</v>
      </c>
      <c r="Y26" s="97">
        <f>$B26*VLOOKUP($A26,Transpose_Avg_msg_adult!$O$1:$AA$52,8,FALSE)</f>
        <v>2.8009259259259259E-3</v>
      </c>
      <c r="Z26" s="97">
        <f>$B26*VLOOKUP($A26,Transpose_Avg_msg_adult!$O$1:$AA$52,9,FALSE)</f>
        <v>0</v>
      </c>
      <c r="AA26" s="97">
        <f>$B26*VLOOKUP($A26,Transpose_Avg_msg_adult!$O$1:$AA$52,10,FALSE)</f>
        <v>0</v>
      </c>
      <c r="AB26" s="97">
        <f>$B26*VLOOKUP($A26, Transpose_Avg_msg_adult!$O$1:$AA$52,11,FALSE)</f>
        <v>0</v>
      </c>
      <c r="AC26" s="97">
        <f>$B26*VLOOKUP($A26,Transpose_Avg_msg_adult!$O$1:$AA$52,12,FALSE)</f>
        <v>2.607758620689655E-3</v>
      </c>
      <c r="AD26" s="97">
        <f>$B26*VLOOKUP($A26,Transpose_Avg_msg_adult!$O$1:$AA$52,13,FALSE)</f>
        <v>0</v>
      </c>
    </row>
    <row r="27" spans="1:30" x14ac:dyDescent="0.25">
      <c r="A27" s="167" t="s">
        <v>323</v>
      </c>
      <c r="B27" s="168">
        <v>1.18</v>
      </c>
      <c r="C27" s="94"/>
      <c r="D27" s="94"/>
      <c r="E27" s="97">
        <f>$B27*VLOOKUP($A27,Transpose_Avg_msg_adult!$A$1:$M$52,2,FALSE)</f>
        <v>5.5259381775935312E-3</v>
      </c>
      <c r="F27" s="97">
        <f>$B27*VLOOKUP($A27,Transpose_Avg_msg_adult!$A$1:$M$52,3,FALSE)</f>
        <v>8.9498218099902851E-3</v>
      </c>
      <c r="G27" s="97">
        <f>$B27*VLOOKUP($A27,Transpose_Avg_msg_adult!$A$1:$M$52,4,FALSE)</f>
        <v>0</v>
      </c>
      <c r="H27" s="97">
        <f>$B27*VLOOKUP($A27,Transpose_Avg_msg_adult!$A$1:$M$52,5,FALSE)</f>
        <v>1.7359983766233767E-3</v>
      </c>
      <c r="I27" s="97">
        <f>$B27*VLOOKUP($A27,Transpose_Avg_msg_adult!$A$1:$M$52,6,FALSE)</f>
        <v>2.1695868483668614E-3</v>
      </c>
      <c r="J27" s="97">
        <f>$B27*VLOOKUP($A27,Transpose_Avg_msg_adult!$A$1:$M$52,7,FALSE)</f>
        <v>6.4259523024766925E-3</v>
      </c>
      <c r="K27" s="97">
        <f>$B27*VLOOKUP($A27,Transpose_Avg_msg_adult!$A$1:$M$52,8,FALSE)</f>
        <v>1.9407894736842104E-3</v>
      </c>
      <c r="L27" s="97">
        <f>$B27*VLOOKUP($A27,Transpose_Avg_msg_adult!$A$1:$M$52,9,FALSE)</f>
        <v>0</v>
      </c>
      <c r="M27" s="97">
        <f>$B27*VLOOKUP($A27,Transpose_Avg_msg_adult!$A$1:$M$52,10,FALSE)</f>
        <v>0</v>
      </c>
      <c r="N27" s="97">
        <f>$B27*VLOOKUP($A27,Transpose_Avg_msg_adult!$A$1:$M$52,11,FALSE)</f>
        <v>5.8033397911051218E-3</v>
      </c>
      <c r="O27" s="97">
        <f>$B27*VLOOKUP($A27,Transpose_Avg_msg_adult!$A$1:$M$52,12,FALSE)</f>
        <v>9.9662162162162163E-4</v>
      </c>
      <c r="P27" s="97">
        <f>$B27*VLOOKUP($A27,Transpose_Avg_msg_adult!$A$1:$M$52,13,FALSE)</f>
        <v>5.5839285714285704E-3</v>
      </c>
      <c r="Q27" s="97"/>
      <c r="R27" s="97"/>
      <c r="S27" s="97">
        <f>$B27*VLOOKUP($A27,Transpose_Avg_msg_adult!$O$1:$AA$52,2,FALSE)</f>
        <v>3.4964303802399875E-3</v>
      </c>
      <c r="T27" s="97">
        <f>$B27*VLOOKUP($A27,Transpose_Avg_msg_adult!$O$1:$AA$52,3,FALSE)</f>
        <v>5.3330387273019435E-3</v>
      </c>
      <c r="U27" s="97">
        <f>$B27*VLOOKUP($A27,Transpose_Avg_msg_adult!$O$1:$AA$52,4,FALSE)</f>
        <v>0</v>
      </c>
      <c r="V27" s="97">
        <f>$B27*VLOOKUP($A27,Transpose_Avg_msg_adult!$O$1:$AA$52,5,FALSE)</f>
        <v>0</v>
      </c>
      <c r="W27" s="97">
        <f>$B27*VLOOKUP($A27, Transpose_Avg_msg_adult!$O$1:$AA$52,6,FALSE)</f>
        <v>0</v>
      </c>
      <c r="X27" s="97">
        <f>$B27*VLOOKUP($A27,Transpose_Avg_msg_adult!$O$1:$AA$52,7,FALSE)</f>
        <v>0</v>
      </c>
      <c r="Y27" s="97">
        <f>$B27*VLOOKUP($A27,Transpose_Avg_msg_adult!$O$1:$AA$52,8,FALSE)</f>
        <v>0</v>
      </c>
      <c r="Z27" s="97">
        <f>$B27*VLOOKUP($A27,Transpose_Avg_msg_adult!$O$1:$AA$52,9,FALSE)</f>
        <v>0</v>
      </c>
      <c r="AA27" s="97">
        <f>$B27*VLOOKUP($A27,Transpose_Avg_msg_adult!$O$1:$AA$52,10,FALSE)</f>
        <v>0</v>
      </c>
      <c r="AB27" s="97">
        <f>$B27*VLOOKUP($A27, Transpose_Avg_msg_adult!$O$1:$AA$52,11,FALSE)</f>
        <v>0</v>
      </c>
      <c r="AC27" s="97">
        <f>$B27*VLOOKUP($A27,Transpose_Avg_msg_adult!$O$1:$AA$52,12,FALSE)</f>
        <v>0</v>
      </c>
      <c r="AD27" s="97">
        <f>$B27*VLOOKUP($A27,Transpose_Avg_msg_adult!$O$1:$AA$52,13,FALSE)</f>
        <v>0</v>
      </c>
    </row>
    <row r="28" spans="1:30" x14ac:dyDescent="0.25">
      <c r="A28" s="167" t="s">
        <v>324</v>
      </c>
      <c r="B28" s="168">
        <v>-0.47299999999999998</v>
      </c>
      <c r="C28" s="94"/>
      <c r="D28" s="94"/>
      <c r="E28" s="97">
        <f>$B28*VLOOKUP($A28,Transpose_Avg_msg_adult!$A$1:$M$52,2,FALSE)</f>
        <v>-1.3060762255205872E-2</v>
      </c>
      <c r="F28" s="97">
        <f>$B28*VLOOKUP($A28,Transpose_Avg_msg_adult!$A$1:$M$52,3,FALSE)</f>
        <v>-1.0246843781538997E-2</v>
      </c>
      <c r="G28" s="97">
        <f>$B28*VLOOKUP($A28,Transpose_Avg_msg_adult!$A$1:$M$52,4,FALSE)</f>
        <v>-8.0844335013050591E-4</v>
      </c>
      <c r="H28" s="97">
        <f>$B28*VLOOKUP($A28,Transpose_Avg_msg_adult!$A$1:$M$52,5,FALSE)</f>
        <v>-5.9800764853764725E-3</v>
      </c>
      <c r="I28" s="97">
        <f>$B28*VLOOKUP($A28,Transpose_Avg_msg_adult!$A$1:$M$52,6,FALSE)</f>
        <v>-7.1764509739011828E-3</v>
      </c>
      <c r="J28" s="97">
        <f>$B28*VLOOKUP($A28,Transpose_Avg_msg_adult!$A$1:$M$52,7,FALSE)</f>
        <v>-8.2921453001476523E-3</v>
      </c>
      <c r="K28" s="97">
        <f>$B28*VLOOKUP($A28,Transpose_Avg_msg_adult!$A$1:$M$52,8,FALSE)</f>
        <v>-1.7852512334755551E-2</v>
      </c>
      <c r="L28" s="97">
        <f>$B28*VLOOKUP($A28,Transpose_Avg_msg_adult!$A$1:$M$52,9,FALSE)</f>
        <v>-2.5231736555980521E-3</v>
      </c>
      <c r="M28" s="97">
        <f>$B28*VLOOKUP($A28,Transpose_Avg_msg_adult!$A$1:$M$52,10,FALSE)</f>
        <v>-5.9642639544025154E-3</v>
      </c>
      <c r="N28" s="97">
        <f>$B28*VLOOKUP($A28,Transpose_Avg_msg_adult!$A$1:$M$52,11,FALSE)</f>
        <v>-2.4863709451993898E-2</v>
      </c>
      <c r="O28" s="97">
        <f>$B28*VLOOKUP($A28,Transpose_Avg_msg_adult!$A$1:$M$52,12,FALSE)</f>
        <v>-8.2191303525697181E-3</v>
      </c>
      <c r="P28" s="97">
        <f>$B28*VLOOKUP($A28,Transpose_Avg_msg_adult!$A$1:$M$52,13,FALSE)</f>
        <v>-1.3760073144506028E-2</v>
      </c>
      <c r="Q28" s="97"/>
      <c r="R28" s="97"/>
      <c r="S28" s="97">
        <f>$B28*VLOOKUP($A28,Transpose_Avg_msg_adult!$O$1:$AA$52,2,FALSE)</f>
        <v>-2.0551395293070363E-2</v>
      </c>
      <c r="T28" s="97">
        <f>$B28*VLOOKUP($A28,Transpose_Avg_msg_adult!$O$1:$AA$52,3,FALSE)</f>
        <v>-5.9139948613096292E-3</v>
      </c>
      <c r="U28" s="97">
        <f>$B28*VLOOKUP($A28,Transpose_Avg_msg_adult!$O$1:$AA$52,4,FALSE)</f>
        <v>0</v>
      </c>
      <c r="V28" s="97">
        <f>$B28*VLOOKUP($A28,Transpose_Avg_msg_adult!$O$1:$AA$52,5,FALSE)</f>
        <v>-3.0320512820512817E-3</v>
      </c>
      <c r="W28" s="97">
        <f>$B28*VLOOKUP($A28, Transpose_Avg_msg_adult!$O$1:$AA$52,6,FALSE)</f>
        <v>-4.6890099789915962E-3</v>
      </c>
      <c r="X28" s="97">
        <f>$B28*VLOOKUP($A28,Transpose_Avg_msg_adult!$O$1:$AA$52,7,FALSE)</f>
        <v>-2.0271428571428572E-2</v>
      </c>
      <c r="Y28" s="97">
        <f>$B28*VLOOKUP($A28,Transpose_Avg_msg_adult!$O$1:$AA$52,8,FALSE)</f>
        <v>-7.5980073479642446E-3</v>
      </c>
      <c r="Z28" s="97">
        <f>$B28*VLOOKUP($A28,Transpose_Avg_msg_adult!$O$1:$AA$52,9,FALSE)</f>
        <v>-3.8663877132230342E-3</v>
      </c>
      <c r="AA28" s="97">
        <f>$B28*VLOOKUP($A28,Transpose_Avg_msg_adult!$O$1:$AA$52,10,FALSE)</f>
        <v>-1.2518311882957951E-2</v>
      </c>
      <c r="AB28" s="97">
        <f>$B28*VLOOKUP($A28, Transpose_Avg_msg_adult!$O$1:$AA$52,11,FALSE)</f>
        <v>-2.9074002849002849E-2</v>
      </c>
      <c r="AC28" s="97">
        <f>$B28*VLOOKUP($A28,Transpose_Avg_msg_adult!$O$1:$AA$52,12,FALSE)</f>
        <v>-4.1491228070175438E-3</v>
      </c>
      <c r="AD28" s="97">
        <f>$B28*VLOOKUP($A28,Transpose_Avg_msg_adult!$O$1:$AA$52,13,FALSE)</f>
        <v>-1.7705882352941175E-2</v>
      </c>
    </row>
    <row r="29" spans="1:30" x14ac:dyDescent="0.25">
      <c r="A29" s="167" t="s">
        <v>325</v>
      </c>
      <c r="B29" s="168">
        <v>0.59499999999999997</v>
      </c>
      <c r="C29" s="94"/>
      <c r="D29" s="94"/>
      <c r="E29" s="97">
        <f>$B29*VLOOKUP($A29,Transpose_Avg_msg_adult!$A$1:$M$52,2,FALSE)</f>
        <v>0</v>
      </c>
      <c r="F29" s="97">
        <f>$B29*VLOOKUP($A29,Transpose_Avg_msg_adult!$A$1:$M$52,3,FALSE)</f>
        <v>9.7363636363636359E-4</v>
      </c>
      <c r="G29" s="97">
        <f>$B29*VLOOKUP($A29,Transpose_Avg_msg_adult!$A$1:$M$52,4,FALSE)</f>
        <v>8.2920994175818136E-3</v>
      </c>
      <c r="H29" s="97">
        <f>$B29*VLOOKUP($A29,Transpose_Avg_msg_adult!$A$1:$M$52,5,FALSE)</f>
        <v>2.3514346506805514E-3</v>
      </c>
      <c r="I29" s="97">
        <f>$B29*VLOOKUP($A29,Transpose_Avg_msg_adult!$A$1:$M$52,6,FALSE)</f>
        <v>0</v>
      </c>
      <c r="J29" s="97">
        <f>$B29*VLOOKUP($A29,Transpose_Avg_msg_adult!$A$1:$M$52,7,FALSE)</f>
        <v>2.5455038651617523E-2</v>
      </c>
      <c r="K29" s="97">
        <f>$B29*VLOOKUP($A29,Transpose_Avg_msg_adult!$A$1:$M$52,8,FALSE)</f>
        <v>0</v>
      </c>
      <c r="L29" s="97">
        <f>$B29*VLOOKUP($A29,Transpose_Avg_msg_adult!$A$1:$M$52,9,FALSE)</f>
        <v>0</v>
      </c>
      <c r="M29" s="97">
        <f>$B29*VLOOKUP($A29,Transpose_Avg_msg_adult!$A$1:$M$52,10,FALSE)</f>
        <v>0</v>
      </c>
      <c r="N29" s="97">
        <f>$B29*VLOOKUP($A29,Transpose_Avg_msg_adult!$A$1:$M$52,11,FALSE)</f>
        <v>1.4511562586159361E-2</v>
      </c>
      <c r="O29" s="97">
        <f>$B29*VLOOKUP($A29,Transpose_Avg_msg_adult!$A$1:$M$52,12,FALSE)</f>
        <v>7.703169573059652E-3</v>
      </c>
      <c r="P29" s="97">
        <f>$B29*VLOOKUP($A29,Transpose_Avg_msg_adult!$A$1:$M$52,13,FALSE)</f>
        <v>0</v>
      </c>
      <c r="Q29" s="97"/>
      <c r="R29" s="97"/>
      <c r="S29" s="97">
        <f>$B29*VLOOKUP($A29,Transpose_Avg_msg_adult!$O$1:$AA$52,2,FALSE)</f>
        <v>5.1649305555555552E-4</v>
      </c>
      <c r="T29" s="97">
        <f>$B29*VLOOKUP($A29,Transpose_Avg_msg_adult!$O$1:$AA$52,3,FALSE)</f>
        <v>2.3709834379255224E-2</v>
      </c>
      <c r="U29" s="97">
        <f>$B29*VLOOKUP($A29,Transpose_Avg_msg_adult!$O$1:$AA$52,4,FALSE)</f>
        <v>0</v>
      </c>
      <c r="V29" s="97">
        <f>$B29*VLOOKUP($A29,Transpose_Avg_msg_adult!$O$1:$AA$52,5,FALSE)</f>
        <v>7.4240191202475686E-2</v>
      </c>
      <c r="W29" s="97">
        <f>$B29*VLOOKUP($A29, Transpose_Avg_msg_adult!$O$1:$AA$52,6,FALSE)</f>
        <v>0</v>
      </c>
      <c r="X29" s="97">
        <f>$B29*VLOOKUP($A29,Transpose_Avg_msg_adult!$O$1:$AA$52,7,FALSE)</f>
        <v>0</v>
      </c>
      <c r="Y29" s="97">
        <f>$B29*VLOOKUP($A29,Transpose_Avg_msg_adult!$O$1:$AA$52,8,FALSE)</f>
        <v>0</v>
      </c>
      <c r="Z29" s="97">
        <f>$B29*VLOOKUP($A29,Transpose_Avg_msg_adult!$O$1:$AA$52,9,FALSE)</f>
        <v>0</v>
      </c>
      <c r="AA29" s="97">
        <f>$B29*VLOOKUP($A29,Transpose_Avg_msg_adult!$O$1:$AA$52,10,FALSE)</f>
        <v>0</v>
      </c>
      <c r="AB29" s="97">
        <f>$B29*VLOOKUP($A29, Transpose_Avg_msg_adult!$O$1:$AA$52,11,FALSE)</f>
        <v>5.7211538461538463E-3</v>
      </c>
      <c r="AC29" s="97">
        <f>$B29*VLOOKUP($A29,Transpose_Avg_msg_adult!$O$1:$AA$52,12,FALSE)</f>
        <v>0</v>
      </c>
      <c r="AD29" s="97">
        <f>$B29*VLOOKUP($A29,Transpose_Avg_msg_adult!$O$1:$AA$52,13,FALSE)</f>
        <v>0</v>
      </c>
    </row>
    <row r="30" spans="1:30" x14ac:dyDescent="0.25">
      <c r="A30" s="167" t="s">
        <v>322</v>
      </c>
      <c r="B30" s="168">
        <v>-0.28000000000000003</v>
      </c>
      <c r="C30" s="94"/>
      <c r="D30" s="94"/>
      <c r="E30" s="97">
        <f>$B30*VLOOKUP($A30,Transpose_Avg_msg_adult!$A$1:$M$52,2,FALSE)</f>
        <v>-0.14332311812379767</v>
      </c>
      <c r="F30" s="97">
        <f>$B30*VLOOKUP($A30,Transpose_Avg_msg_adult!$A$1:$M$52,3,FALSE)</f>
        <v>-0.18330600561742461</v>
      </c>
      <c r="G30" s="97">
        <f>$B30*VLOOKUP($A30,Transpose_Avg_msg_adult!$A$1:$M$52,4,FALSE)</f>
        <v>-5.3550537579546711E-2</v>
      </c>
      <c r="H30" s="97">
        <f>$B30*VLOOKUP($A30,Transpose_Avg_msg_adult!$A$1:$M$52,5,FALSE)</f>
        <v>-0.14414145747539073</v>
      </c>
      <c r="I30" s="97">
        <f>$B30*VLOOKUP($A30,Transpose_Avg_msg_adult!$A$1:$M$52,6,FALSE)</f>
        <v>-9.7001224607362782E-2</v>
      </c>
      <c r="J30" s="97">
        <f>$B30*VLOOKUP($A30,Transpose_Avg_msg_adult!$A$1:$M$52,7,FALSE)</f>
        <v>-0.1287141965505339</v>
      </c>
      <c r="K30" s="97">
        <f>$B30*VLOOKUP($A30,Transpose_Avg_msg_adult!$A$1:$M$52,8,FALSE)</f>
        <v>-0.19615045247163471</v>
      </c>
      <c r="L30" s="97">
        <f>$B30*VLOOKUP($A30,Transpose_Avg_msg_adult!$A$1:$M$52,9,FALSE)</f>
        <v>-0.10240062949215788</v>
      </c>
      <c r="M30" s="97">
        <f>$B30*VLOOKUP($A30,Transpose_Avg_msg_adult!$A$1:$M$52,10,FALSE)</f>
        <v>-0.12435997090240261</v>
      </c>
      <c r="N30" s="97">
        <f>$B30*VLOOKUP($A30,Transpose_Avg_msg_adult!$A$1:$M$52,11,FALSE)</f>
        <v>-0.10551350110242082</v>
      </c>
      <c r="O30" s="97">
        <f>$B30*VLOOKUP($A30,Transpose_Avg_msg_adult!$A$1:$M$52,12,FALSE)</f>
        <v>-0.13684605886947404</v>
      </c>
      <c r="P30" s="97">
        <f>$B30*VLOOKUP($A30,Transpose_Avg_msg_adult!$A$1:$M$52,13,FALSE)</f>
        <v>-0.13893192613260857</v>
      </c>
      <c r="Q30" s="97"/>
      <c r="R30" s="97"/>
      <c r="S30" s="97">
        <f>$B30*VLOOKUP($A30,Transpose_Avg_msg_adult!$O$1:$AA$52,2,FALSE)</f>
        <v>-0.18004049719213461</v>
      </c>
      <c r="T30" s="97">
        <f>$B30*VLOOKUP($A30,Transpose_Avg_msg_adult!$O$1:$AA$52,3,FALSE)</f>
        <v>-0.20190042931236468</v>
      </c>
      <c r="U30" s="97">
        <f>$B30*VLOOKUP($A30,Transpose_Avg_msg_adult!$O$1:$AA$52,4,FALSE)</f>
        <v>-0.1388858266590389</v>
      </c>
      <c r="V30" s="97">
        <f>$B30*VLOOKUP($A30,Transpose_Avg_msg_adult!$O$1:$AA$52,5,FALSE)</f>
        <v>-0.20465190097259064</v>
      </c>
      <c r="W30" s="97">
        <f>$B30*VLOOKUP($A30, Transpose_Avg_msg_adult!$O$1:$AA$52,6,FALSE)</f>
        <v>-0.12958370190181337</v>
      </c>
      <c r="X30" s="97">
        <f>$B30*VLOOKUP($A30,Transpose_Avg_msg_adult!$O$1:$AA$52,7,FALSE)</f>
        <v>-0.15033333333333335</v>
      </c>
      <c r="Y30" s="97">
        <f>$B30*VLOOKUP($A30,Transpose_Avg_msg_adult!$O$1:$AA$52,8,FALSE)</f>
        <v>-0.15205286145679867</v>
      </c>
      <c r="Z30" s="97">
        <f>$B30*VLOOKUP($A30,Transpose_Avg_msg_adult!$O$1:$AA$52,9,FALSE)</f>
        <v>-0.10780153735755542</v>
      </c>
      <c r="AA30" s="97">
        <f>$B30*VLOOKUP($A30,Transpose_Avg_msg_adult!$O$1:$AA$52,10,FALSE)</f>
        <v>-0.10401226521464127</v>
      </c>
      <c r="AB30" s="97">
        <f>$B30*VLOOKUP($A30, Transpose_Avg_msg_adult!$O$1:$AA$52,11,FALSE)</f>
        <v>-0.11744444444444445</v>
      </c>
      <c r="AC30" s="97">
        <f>$B30*VLOOKUP($A30,Transpose_Avg_msg_adult!$O$1:$AA$52,12,FALSE)</f>
        <v>-0.12606193208109109</v>
      </c>
      <c r="AD30" s="97">
        <f>$B30*VLOOKUP($A30,Transpose_Avg_msg_adult!$O$1:$AA$52,13,FALSE)</f>
        <v>-0.18482311805841217</v>
      </c>
    </row>
    <row r="31" spans="1:30" x14ac:dyDescent="0.25">
      <c r="A31" s="167" t="s">
        <v>335</v>
      </c>
      <c r="B31" s="168">
        <v>0.52700000000000002</v>
      </c>
      <c r="C31" s="94"/>
      <c r="D31" s="94"/>
      <c r="E31" s="97">
        <f>$B31*VLOOKUP($A31,Transpose_Avg_msg_adult!$A$1:$M$52,2,FALSE)</f>
        <v>0.26019927464963355</v>
      </c>
      <c r="F31" s="97">
        <f>$B31*VLOOKUP($A31,Transpose_Avg_msg_adult!$A$1:$M$52,3,FALSE)</f>
        <v>0.20515937967616793</v>
      </c>
      <c r="G31" s="97">
        <f>$B31*VLOOKUP($A31,Transpose_Avg_msg_adult!$A$1:$M$52,4,FALSE)</f>
        <v>0.16654191149690262</v>
      </c>
      <c r="H31" s="97">
        <f>$B31*VLOOKUP($A31,Transpose_Avg_msg_adult!$A$1:$M$52,5,FALSE)</f>
        <v>0.18434959646279275</v>
      </c>
      <c r="I31" s="97">
        <f>$B31*VLOOKUP($A31,Transpose_Avg_msg_adult!$A$1:$M$52,6,FALSE)</f>
        <v>0.27299814363731784</v>
      </c>
      <c r="J31" s="97">
        <f>$B31*VLOOKUP($A31,Transpose_Avg_msg_adult!$A$1:$M$52,7,FALSE)</f>
        <v>0.18635911452898848</v>
      </c>
      <c r="K31" s="97">
        <f>$B31*VLOOKUP($A31,Transpose_Avg_msg_adult!$A$1:$M$52,8,FALSE)</f>
        <v>0.31106314059809759</v>
      </c>
      <c r="L31" s="97">
        <f>$B31*VLOOKUP($A31,Transpose_Avg_msg_adult!$A$1:$M$52,9,FALSE)</f>
        <v>0.25373508045713611</v>
      </c>
      <c r="M31" s="97">
        <f>$B31*VLOOKUP($A31,Transpose_Avg_msg_adult!$A$1:$M$52,10,FALSE)</f>
        <v>0.23139224030188316</v>
      </c>
      <c r="N31" s="97">
        <f>$B31*VLOOKUP($A31,Transpose_Avg_msg_adult!$A$1:$M$52,11,FALSE)</f>
        <v>0.21870364398318629</v>
      </c>
      <c r="O31" s="97">
        <f>$B31*VLOOKUP($A31,Transpose_Avg_msg_adult!$A$1:$M$52,12,FALSE)</f>
        <v>0.14557157018097366</v>
      </c>
      <c r="P31" s="97">
        <f>$B31*VLOOKUP($A31,Transpose_Avg_msg_adult!$A$1:$M$52,13,FALSE)</f>
        <v>0.18589310201099282</v>
      </c>
      <c r="Q31" s="97"/>
      <c r="R31" s="97"/>
      <c r="S31" s="97">
        <f>$B31*VLOOKUP($A31,Transpose_Avg_msg_adult!$O$1:$AA$52,2,FALSE)</f>
        <v>0.28485203704309997</v>
      </c>
      <c r="T31" s="97">
        <f>$B31*VLOOKUP($A31,Transpose_Avg_msg_adult!$O$1:$AA$52,3,FALSE)</f>
        <v>0.18994786367057845</v>
      </c>
      <c r="U31" s="97">
        <f>$B31*VLOOKUP($A31,Transpose_Avg_msg_adult!$O$1:$AA$52,4,FALSE)</f>
        <v>0.21217848839149508</v>
      </c>
      <c r="V31" s="97">
        <f>$B31*VLOOKUP($A31,Transpose_Avg_msg_adult!$O$1:$AA$52,5,FALSE)</f>
        <v>0.27459216180371354</v>
      </c>
      <c r="W31" s="97">
        <f>$B31*VLOOKUP($A31, Transpose_Avg_msg_adult!$O$1:$AA$52,6,FALSE)</f>
        <v>0.31303241642051555</v>
      </c>
      <c r="X31" s="97">
        <f>$B31*VLOOKUP($A31,Transpose_Avg_msg_adult!$O$1:$AA$52,7,FALSE)</f>
        <v>0.25973571428571429</v>
      </c>
      <c r="Y31" s="97">
        <f>$B31*VLOOKUP($A31,Transpose_Avg_msg_adult!$O$1:$AA$52,8,FALSE)</f>
        <v>0.35330959786469013</v>
      </c>
      <c r="Z31" s="97">
        <f>$B31*VLOOKUP($A31,Transpose_Avg_msg_adult!$O$1:$AA$52,9,FALSE)</f>
        <v>0.32082232486111956</v>
      </c>
      <c r="AA31" s="97">
        <f>$B31*VLOOKUP($A31,Transpose_Avg_msg_adult!$O$1:$AA$52,10,FALSE)</f>
        <v>0.32597499999999996</v>
      </c>
      <c r="AB31" s="97">
        <f>$B31*VLOOKUP($A31, Transpose_Avg_msg_adult!$O$1:$AA$52,11,FALSE)</f>
        <v>0.23317122507122509</v>
      </c>
      <c r="AC31" s="97">
        <f>$B31*VLOOKUP($A31,Transpose_Avg_msg_adult!$O$1:$AA$52,12,FALSE)</f>
        <v>0.14374287113327835</v>
      </c>
      <c r="AD31" s="97">
        <f>$B31*VLOOKUP($A31,Transpose_Avg_msg_adult!$O$1:$AA$52,13,FALSE)</f>
        <v>0.18272502497502499</v>
      </c>
    </row>
    <row r="32" spans="1:30" x14ac:dyDescent="0.25">
      <c r="A32" s="167" t="s">
        <v>328</v>
      </c>
      <c r="B32" s="168">
        <v>0.19</v>
      </c>
      <c r="C32" s="94"/>
      <c r="D32" s="94"/>
      <c r="E32" s="97">
        <f>$B32*VLOOKUP($A32,Transpose_Avg_msg_adult!$A$1:$M$52,2,FALSE)</f>
        <v>3.5460976290531979E-2</v>
      </c>
      <c r="F32" s="97">
        <f>$B32*VLOOKUP($A32,Transpose_Avg_msg_adult!$A$1:$M$52,3,FALSE)</f>
        <v>2.5514607880762451E-2</v>
      </c>
      <c r="G32" s="97">
        <f>$B32*VLOOKUP($A32,Transpose_Avg_msg_adult!$A$1:$M$52,4,FALSE)</f>
        <v>5.07443747228494E-2</v>
      </c>
      <c r="H32" s="97">
        <f>$B32*VLOOKUP($A32,Transpose_Avg_msg_adult!$A$1:$M$52,5,FALSE)</f>
        <v>4.0622340814375227E-2</v>
      </c>
      <c r="I32" s="97">
        <f>$B32*VLOOKUP($A32,Transpose_Avg_msg_adult!$A$1:$M$52,6,FALSE)</f>
        <v>2.6691703694277241E-2</v>
      </c>
      <c r="J32" s="97">
        <f>$B32*VLOOKUP($A32,Transpose_Avg_msg_adult!$A$1:$M$52,7,FALSE)</f>
        <v>5.6548922262736306E-2</v>
      </c>
      <c r="K32" s="97">
        <f>$B32*VLOOKUP($A32,Transpose_Avg_msg_adult!$A$1:$M$52,8,FALSE)</f>
        <v>1.8486482967268784E-2</v>
      </c>
      <c r="L32" s="97">
        <f>$B32*VLOOKUP($A32,Transpose_Avg_msg_adult!$A$1:$M$52,9,FALSE)</f>
        <v>2.5265029952711973E-2</v>
      </c>
      <c r="M32" s="97">
        <f>$B32*VLOOKUP($A32,Transpose_Avg_msg_adult!$A$1:$M$52,10,FALSE)</f>
        <v>3.4107839062268844E-2</v>
      </c>
      <c r="N32" s="97">
        <f>$B32*VLOOKUP($A32,Transpose_Avg_msg_adult!$A$1:$M$52,11,FALSE)</f>
        <v>2.9341594743816962E-2</v>
      </c>
      <c r="O32" s="97">
        <f>$B32*VLOOKUP($A32,Transpose_Avg_msg_adult!$A$1:$M$52,12,FALSE)</f>
        <v>4.9876186746697464E-2</v>
      </c>
      <c r="P32" s="97">
        <f>$B32*VLOOKUP($A32,Transpose_Avg_msg_adult!$A$1:$M$52,13,FALSE)</f>
        <v>5.1935273885083538E-2</v>
      </c>
      <c r="Q32" s="97"/>
      <c r="R32" s="97"/>
      <c r="S32" s="97">
        <f>$B32*VLOOKUP($A32,Transpose_Avg_msg_adult!$O$1:$AA$52,2,FALSE)</f>
        <v>2.3681920822607873E-2</v>
      </c>
      <c r="T32" s="97">
        <f>$B32*VLOOKUP($A32,Transpose_Avg_msg_adult!$O$1:$AA$52,3,FALSE)</f>
        <v>3.5481822381780201E-2</v>
      </c>
      <c r="U32" s="97">
        <f>$B32*VLOOKUP($A32,Transpose_Avg_msg_adult!$O$1:$AA$52,4,FALSE)</f>
        <v>5.172971014492754E-2</v>
      </c>
      <c r="V32" s="97">
        <f>$B32*VLOOKUP($A32,Transpose_Avg_msg_adult!$O$1:$AA$52,5,FALSE)</f>
        <v>2.1885698496905394E-2</v>
      </c>
      <c r="W32" s="97">
        <f>$B32*VLOOKUP($A32, Transpose_Avg_msg_adult!$O$1:$AA$52,6,FALSE)</f>
        <v>1.2756884003601442E-2</v>
      </c>
      <c r="X32" s="97">
        <f>$B32*VLOOKUP($A32,Transpose_Avg_msg_adult!$O$1:$AA$52,7,FALSE)</f>
        <v>3.2119047619047623E-2</v>
      </c>
      <c r="Y32" s="97">
        <f>$B32*VLOOKUP($A32,Transpose_Avg_msg_adult!$O$1:$AA$52,8,FALSE)</f>
        <v>1.1038730064191649E-2</v>
      </c>
      <c r="Z32" s="97">
        <f>$B32*VLOOKUP($A32,Transpose_Avg_msg_adult!$O$1:$AA$52,9,FALSE)</f>
        <v>1.6285743775154037E-2</v>
      </c>
      <c r="AA32" s="97">
        <f>$B32*VLOOKUP($A32,Transpose_Avg_msg_adult!$O$1:$AA$52,10,FALSE)</f>
        <v>6.4145399627826821E-3</v>
      </c>
      <c r="AB32" s="97">
        <f>$B32*VLOOKUP($A32, Transpose_Avg_msg_adult!$O$1:$AA$52,11,FALSE)</f>
        <v>7.7407407407407416E-3</v>
      </c>
      <c r="AC32" s="97">
        <f>$B32*VLOOKUP($A32,Transpose_Avg_msg_adult!$O$1:$AA$52,12,FALSE)</f>
        <v>8.2987765460520835E-2</v>
      </c>
      <c r="AD32" s="97">
        <f>$B32*VLOOKUP($A32,Transpose_Avg_msg_adult!$O$1:$AA$52,13,FALSE)</f>
        <v>4.8313671622495148E-2</v>
      </c>
    </row>
    <row r="33" spans="1:30" x14ac:dyDescent="0.25">
      <c r="A33" s="167" t="s">
        <v>329</v>
      </c>
      <c r="B33" s="168">
        <v>0.14799999999999999</v>
      </c>
      <c r="C33" s="94"/>
      <c r="D33" s="94"/>
      <c r="E33" s="97">
        <f>$B33*VLOOKUP($A33,Transpose_Avg_msg_adult!$A$1:$M$52,2,FALSE)</f>
        <v>2.2451597990730608E-3</v>
      </c>
      <c r="F33" s="97">
        <f>$B33*VLOOKUP($A33,Transpose_Avg_msg_adult!$A$1:$M$52,3,FALSE)</f>
        <v>3.3891182626563255E-3</v>
      </c>
      <c r="G33" s="97">
        <f>$B33*VLOOKUP($A33,Transpose_Avg_msg_adult!$A$1:$M$52,4,FALSE)</f>
        <v>1.4777783417972705E-3</v>
      </c>
      <c r="H33" s="97">
        <f>$B33*VLOOKUP($A33,Transpose_Avg_msg_adult!$A$1:$M$52,5,FALSE)</f>
        <v>1.9277425640709894E-3</v>
      </c>
      <c r="I33" s="97">
        <f>$B33*VLOOKUP($A33,Transpose_Avg_msg_adult!$A$1:$M$52,6,FALSE)</f>
        <v>9.7624325454335234E-4</v>
      </c>
      <c r="J33" s="97">
        <f>$B33*VLOOKUP($A33,Transpose_Avg_msg_adult!$A$1:$M$52,7,FALSE)</f>
        <v>1.7191379235177587E-3</v>
      </c>
      <c r="K33" s="97">
        <f>$B33*VLOOKUP($A33,Transpose_Avg_msg_adult!$A$1:$M$52,8,FALSE)</f>
        <v>6.6139538129945605E-4</v>
      </c>
      <c r="L33" s="97">
        <f>$B33*VLOOKUP($A33,Transpose_Avg_msg_adult!$A$1:$M$52,9,FALSE)</f>
        <v>9.5203930716646447E-4</v>
      </c>
      <c r="M33" s="97">
        <f>$B33*VLOOKUP($A33,Transpose_Avg_msg_adult!$A$1:$M$52,10,FALSE)</f>
        <v>2.803030303030303E-4</v>
      </c>
      <c r="N33" s="97">
        <f>$B33*VLOOKUP($A33,Transpose_Avg_msg_adult!$A$1:$M$52,11,FALSE)</f>
        <v>2.9838709677419353E-4</v>
      </c>
      <c r="O33" s="97">
        <f>$B33*VLOOKUP($A33,Transpose_Avg_msg_adult!$A$1:$M$52,12,FALSE)</f>
        <v>1.0110273023671149E-3</v>
      </c>
      <c r="P33" s="97">
        <f>$B33*VLOOKUP($A33,Transpose_Avg_msg_adult!$A$1:$M$52,13,FALSE)</f>
        <v>6.0159007352941166E-4</v>
      </c>
      <c r="Q33" s="97"/>
      <c r="R33" s="97"/>
      <c r="S33" s="97">
        <f>$B33*VLOOKUP($A33,Transpose_Avg_msg_adult!$O$1:$AA$52,2,FALSE)</f>
        <v>3.7125313549663821E-3</v>
      </c>
      <c r="T33" s="97">
        <f>$B33*VLOOKUP($A33,Transpose_Avg_msg_adult!$O$1:$AA$52,3,FALSE)</f>
        <v>5.347596353087443E-4</v>
      </c>
      <c r="U33" s="97">
        <f>$B33*VLOOKUP($A33,Transpose_Avg_msg_adult!$O$1:$AA$52,4,FALSE)</f>
        <v>0</v>
      </c>
      <c r="V33" s="97">
        <f>$B33*VLOOKUP($A33,Transpose_Avg_msg_adult!$O$1:$AA$52,5,FALSE)</f>
        <v>0</v>
      </c>
      <c r="W33" s="97">
        <f>$B33*VLOOKUP($A33, Transpose_Avg_msg_adult!$O$1:$AA$52,6,FALSE)</f>
        <v>3.1092436974789915E-4</v>
      </c>
      <c r="X33" s="97">
        <f>$B33*VLOOKUP($A33,Transpose_Avg_msg_adult!$O$1:$AA$52,7,FALSE)</f>
        <v>8.8095238095238081E-4</v>
      </c>
      <c r="Y33" s="97">
        <f>$B33*VLOOKUP($A33,Transpose_Avg_msg_adult!$O$1:$AA$52,8,FALSE)</f>
        <v>0</v>
      </c>
      <c r="Z33" s="97">
        <f>$B33*VLOOKUP($A33,Transpose_Avg_msg_adult!$O$1:$AA$52,9,FALSE)</f>
        <v>9.2947578905639686E-4</v>
      </c>
      <c r="AA33" s="97">
        <f>$B33*VLOOKUP($A33,Transpose_Avg_msg_adult!$O$1:$AA$52,10,FALSE)</f>
        <v>0</v>
      </c>
      <c r="AB33" s="97">
        <f>$B33*VLOOKUP($A33, Transpose_Avg_msg_adult!$O$1:$AA$52,11,FALSE)</f>
        <v>0</v>
      </c>
      <c r="AC33" s="97">
        <f>$B33*VLOOKUP($A33,Transpose_Avg_msg_adult!$O$1:$AA$52,12,FALSE)</f>
        <v>0</v>
      </c>
      <c r="AD33" s="97">
        <f>$B33*VLOOKUP($A33,Transpose_Avg_msg_adult!$O$1:$AA$52,13,FALSE)</f>
        <v>5.5401069518716574E-3</v>
      </c>
    </row>
    <row r="34" spans="1:30" x14ac:dyDescent="0.25">
      <c r="A34" s="167" t="s">
        <v>330</v>
      </c>
      <c r="B34" s="168">
        <v>0.32100000000000001</v>
      </c>
      <c r="C34" s="94"/>
      <c r="D34" s="94"/>
      <c r="E34" s="97">
        <f>$B34*VLOOKUP($A34,Transpose_Avg_msg_adult!$A$1:$M$52,2,FALSE)</f>
        <v>3.7327268758095826E-2</v>
      </c>
      <c r="F34" s="97">
        <f>$B34*VLOOKUP($A34,Transpose_Avg_msg_adult!$A$1:$M$52,3,FALSE)</f>
        <v>8.2954300582340476E-2</v>
      </c>
      <c r="G34" s="97">
        <f>$B34*VLOOKUP($A34,Transpose_Avg_msg_adult!$A$1:$M$52,4,FALSE)</f>
        <v>1.9319080365284794E-2</v>
      </c>
      <c r="H34" s="97">
        <f>$B34*VLOOKUP($A34,Transpose_Avg_msg_adult!$A$1:$M$52,5,FALSE)</f>
        <v>3.7692086886049657E-2</v>
      </c>
      <c r="I34" s="97">
        <f>$B34*VLOOKUP($A34,Transpose_Avg_msg_adult!$A$1:$M$52,6,FALSE)</f>
        <v>5.0417155929956908E-2</v>
      </c>
      <c r="J34" s="97">
        <f>$B34*VLOOKUP($A34,Transpose_Avg_msg_adult!$A$1:$M$52,7,FALSE)</f>
        <v>5.8511483706400587E-2</v>
      </c>
      <c r="K34" s="97">
        <f>$B34*VLOOKUP($A34,Transpose_Avg_msg_adult!$A$1:$M$52,8,FALSE)</f>
        <v>3.2021615962538968E-2</v>
      </c>
      <c r="L34" s="97">
        <f>$B34*VLOOKUP($A34,Transpose_Avg_msg_adult!$A$1:$M$52,9,FALSE)</f>
        <v>4.800052308121347E-2</v>
      </c>
      <c r="M34" s="97">
        <f>$B34*VLOOKUP($A34,Transpose_Avg_msg_adult!$A$1:$M$52,10,FALSE)</f>
        <v>5.4036784148874931E-2</v>
      </c>
      <c r="N34" s="97">
        <f>$B34*VLOOKUP($A34,Transpose_Avg_msg_adult!$A$1:$M$52,11,FALSE)</f>
        <v>6.4542967869430284E-2</v>
      </c>
      <c r="O34" s="97">
        <f>$B34*VLOOKUP($A34,Transpose_Avg_msg_adult!$A$1:$M$52,12,FALSE)</f>
        <v>3.6773515280550007E-2</v>
      </c>
      <c r="P34" s="97">
        <f>$B34*VLOOKUP($A34,Transpose_Avg_msg_adult!$A$1:$M$52,13,FALSE)</f>
        <v>3.3778508730060421E-2</v>
      </c>
      <c r="Q34" s="97"/>
      <c r="R34" s="97"/>
      <c r="S34" s="97">
        <f>$B34*VLOOKUP($A34,Transpose_Avg_msg_adult!$O$1:$AA$52,2,FALSE)</f>
        <v>4.9244236852740556E-2</v>
      </c>
      <c r="T34" s="97">
        <f>$B34*VLOOKUP($A34,Transpose_Avg_msg_adult!$O$1:$AA$52,3,FALSE)</f>
        <v>4.9815223271710826E-2</v>
      </c>
      <c r="U34" s="97">
        <f>$B34*VLOOKUP($A34,Transpose_Avg_msg_adult!$O$1:$AA$52,4,FALSE)</f>
        <v>3.1523145737986272E-2</v>
      </c>
      <c r="V34" s="97">
        <f>$B34*VLOOKUP($A34,Transpose_Avg_msg_adult!$O$1:$AA$52,5,FALSE)</f>
        <v>4.7648526193633953E-2</v>
      </c>
      <c r="W34" s="97">
        <f>$B34*VLOOKUP($A34, Transpose_Avg_msg_adult!$O$1:$AA$52,6,FALSE)</f>
        <v>6.8822475042648643E-2</v>
      </c>
      <c r="X34" s="97">
        <f>$B34*VLOOKUP($A34,Transpose_Avg_msg_adult!$O$1:$AA$52,7,FALSE)</f>
        <v>8.6746428571428572E-2</v>
      </c>
      <c r="Y34" s="97">
        <f>$B34*VLOOKUP($A34,Transpose_Avg_msg_adult!$O$1:$AA$52,8,FALSE)</f>
        <v>2.9711414480214828E-2</v>
      </c>
      <c r="Z34" s="97">
        <f>$B34*VLOOKUP($A34,Transpose_Avg_msg_adult!$O$1:$AA$52,9,FALSE)</f>
        <v>5.4072960316905096E-2</v>
      </c>
      <c r="AA34" s="97">
        <f>$B34*VLOOKUP($A34,Transpose_Avg_msg_adult!$O$1:$AA$52,10,FALSE)</f>
        <v>4.7941667354178694E-2</v>
      </c>
      <c r="AB34" s="97">
        <f>$B34*VLOOKUP($A34, Transpose_Avg_msg_adult!$O$1:$AA$52,11,FALSE)</f>
        <v>6.5960470085470083E-2</v>
      </c>
      <c r="AC34" s="97">
        <f>$B34*VLOOKUP($A34,Transpose_Avg_msg_adult!$O$1:$AA$52,12,FALSE)</f>
        <v>5.4184218099299603E-2</v>
      </c>
      <c r="AD34" s="97">
        <f>$B34*VLOOKUP($A34,Transpose_Avg_msg_adult!$O$1:$AA$52,13,FALSE)</f>
        <v>5.5248802667920323E-2</v>
      </c>
    </row>
    <row r="35" spans="1:30" x14ac:dyDescent="0.25">
      <c r="A35" s="167" t="s">
        <v>319</v>
      </c>
      <c r="B35" s="168">
        <v>-0.52600000000000002</v>
      </c>
      <c r="C35" s="94"/>
      <c r="D35" s="94"/>
      <c r="E35" s="97">
        <f>$B35*VLOOKUP($A35,Transpose_Avg_msg_adult!$A$1:$M$52,2,FALSE)</f>
        <v>-2.3325592022254954E-2</v>
      </c>
      <c r="F35" s="97">
        <f>$B35*VLOOKUP($A35,Transpose_Avg_msg_adult!$A$1:$M$52,3,FALSE)</f>
        <v>-8.2741912576432264E-3</v>
      </c>
      <c r="G35" s="97">
        <f>$B35*VLOOKUP($A35,Transpose_Avg_msg_adult!$A$1:$M$52,4,FALSE)</f>
        <v>-3.3766058295815943E-2</v>
      </c>
      <c r="H35" s="97">
        <f>$B35*VLOOKUP($A35,Transpose_Avg_msg_adult!$A$1:$M$52,5,FALSE)</f>
        <v>-3.3766342737277702E-2</v>
      </c>
      <c r="I35" s="97">
        <f>$B35*VLOOKUP($A35,Transpose_Avg_msg_adult!$A$1:$M$52,6,FALSE)</f>
        <v>-1.4020302696095903E-2</v>
      </c>
      <c r="J35" s="97">
        <f>$B35*VLOOKUP($A35,Transpose_Avg_msg_adult!$A$1:$M$52,7,FALSE)</f>
        <v>-1.3095999974731293E-2</v>
      </c>
      <c r="K35" s="97">
        <f>$B35*VLOOKUP($A35,Transpose_Avg_msg_adult!$A$1:$M$52,8,FALSE)</f>
        <v>-1.3282252355423197E-2</v>
      </c>
      <c r="L35" s="97">
        <f>$B35*VLOOKUP($A35,Transpose_Avg_msg_adult!$A$1:$M$52,9,FALSE)</f>
        <v>-1.5751350018672859E-2</v>
      </c>
      <c r="M35" s="97">
        <f>$B35*VLOOKUP($A35,Transpose_Avg_msg_adult!$A$1:$M$52,10,FALSE)</f>
        <v>-2.0366506995055138E-2</v>
      </c>
      <c r="N35" s="97">
        <f>$B35*VLOOKUP($A35,Transpose_Avg_msg_adult!$A$1:$M$52,11,FALSE)</f>
        <v>-1.8087757003379636E-2</v>
      </c>
      <c r="O35" s="97">
        <f>$B35*VLOOKUP($A35,Transpose_Avg_msg_adult!$A$1:$M$52,12,FALSE)</f>
        <v>-3.0336630704289366E-2</v>
      </c>
      <c r="P35" s="97">
        <f>$B35*VLOOKUP($A35,Transpose_Avg_msg_adult!$A$1:$M$52,13,FALSE)</f>
        <v>-3.3778213312596519E-2</v>
      </c>
      <c r="Q35" s="97"/>
      <c r="R35" s="97"/>
      <c r="S35" s="97">
        <f>$B35*VLOOKUP($A35,Transpose_Avg_msg_adult!$O$1:$AA$52,2,FALSE)</f>
        <v>-2.0295168248965944E-2</v>
      </c>
      <c r="T35" s="97">
        <f>$B35*VLOOKUP($A35,Transpose_Avg_msg_adult!$O$1:$AA$52,3,FALSE)</f>
        <v>-7.6120954324916503E-3</v>
      </c>
      <c r="U35" s="97">
        <f>$B35*VLOOKUP($A35,Transpose_Avg_msg_adult!$O$1:$AA$52,4,FALSE)</f>
        <v>-2.8773837480930587E-2</v>
      </c>
      <c r="V35" s="97">
        <f>$B35*VLOOKUP($A35,Transpose_Avg_msg_adult!$O$1:$AA$52,5,FALSE)</f>
        <v>-4.2121566091954034E-2</v>
      </c>
      <c r="W35" s="97">
        <f>$B35*VLOOKUP($A35, Transpose_Avg_msg_adult!$O$1:$AA$52,6,FALSE)</f>
        <v>-1.4042290271371705E-2</v>
      </c>
      <c r="X35" s="97">
        <f>$B35*VLOOKUP($A35,Transpose_Avg_msg_adult!$O$1:$AA$52,7,FALSE)</f>
        <v>0</v>
      </c>
      <c r="Y35" s="97">
        <f>$B35*VLOOKUP($A35,Transpose_Avg_msg_adult!$O$1:$AA$52,8,FALSE)</f>
        <v>-1.5438742777133424E-2</v>
      </c>
      <c r="Z35" s="97">
        <f>$B35*VLOOKUP($A35,Transpose_Avg_msg_adult!$O$1:$AA$52,9,FALSE)</f>
        <v>-2.1522746643390076E-2</v>
      </c>
      <c r="AA35" s="97">
        <f>$B35*VLOOKUP($A35,Transpose_Avg_msg_adult!$O$1:$AA$52,10,FALSE)</f>
        <v>-2.9222222222222223E-3</v>
      </c>
      <c r="AB35" s="97">
        <f>$B35*VLOOKUP($A35, Transpose_Avg_msg_adult!$O$1:$AA$52,11,FALSE)</f>
        <v>-5.3349287749287752E-2</v>
      </c>
      <c r="AC35" s="97">
        <f>$B35*VLOOKUP($A35,Transpose_Avg_msg_adult!$O$1:$AA$52,12,FALSE)</f>
        <v>-1.7075347457277398E-2</v>
      </c>
      <c r="AD35" s="97">
        <f>$B35*VLOOKUP($A35,Transpose_Avg_msg_adult!$O$1:$AA$52,13,FALSE)</f>
        <v>0</v>
      </c>
    </row>
    <row r="36" spans="1:30" x14ac:dyDescent="0.25">
      <c r="A36" s="167" t="s">
        <v>318</v>
      </c>
      <c r="B36" s="168">
        <v>0.124</v>
      </c>
      <c r="C36" s="94"/>
      <c r="D36" s="94"/>
      <c r="E36" s="97">
        <f>$B36*VLOOKUP($A36,Transpose_Avg_msg_adult!$A$1:$M$52,2,FALSE)</f>
        <v>5.7210195730620786E-3</v>
      </c>
      <c r="F36" s="97">
        <f>$B36*VLOOKUP($A36,Transpose_Avg_msg_adult!$A$1:$M$52,3,FALSE)</f>
        <v>5.9520634508439165E-3</v>
      </c>
      <c r="G36" s="97">
        <f>$B36*VLOOKUP($A36,Transpose_Avg_msg_adult!$A$1:$M$52,4,FALSE)</f>
        <v>3.243609410811732E-3</v>
      </c>
      <c r="H36" s="97">
        <f>$B36*VLOOKUP($A36,Transpose_Avg_msg_adult!$A$1:$M$52,5,FALSE)</f>
        <v>7.3049860988276252E-3</v>
      </c>
      <c r="I36" s="97">
        <f>$B36*VLOOKUP($A36,Transpose_Avg_msg_adult!$A$1:$M$52,6,FALSE)</f>
        <v>4.4009694378276676E-3</v>
      </c>
      <c r="J36" s="97">
        <f>$B36*VLOOKUP($A36,Transpose_Avg_msg_adult!$A$1:$M$52,7,FALSE)</f>
        <v>2.4821038771501925E-2</v>
      </c>
      <c r="K36" s="97">
        <f>$B36*VLOOKUP($A36,Transpose_Avg_msg_adult!$A$1:$M$52,8,FALSE)</f>
        <v>1.0595659438270332E-2</v>
      </c>
      <c r="L36" s="97">
        <f>$B36*VLOOKUP($A36,Transpose_Avg_msg_adult!$A$1:$M$52,9,FALSE)</f>
        <v>9.2549432974038913E-3</v>
      </c>
      <c r="M36" s="97">
        <f>$B36*VLOOKUP($A36,Transpose_Avg_msg_adult!$A$1:$M$52,10,FALSE)</f>
        <v>2.8989808802308802E-3</v>
      </c>
      <c r="N36" s="97">
        <f>$B36*VLOOKUP($A36,Transpose_Avg_msg_adult!$A$1:$M$52,11,FALSE)</f>
        <v>6.8719205994365751E-3</v>
      </c>
      <c r="O36" s="97">
        <f>$B36*VLOOKUP($A36,Transpose_Avg_msg_adult!$A$1:$M$52,12,FALSE)</f>
        <v>9.2474269538253013E-3</v>
      </c>
      <c r="P36" s="97">
        <f>$B36*VLOOKUP($A36,Transpose_Avg_msg_adult!$A$1:$M$52,13,FALSE)</f>
        <v>5.9295014322218254E-3</v>
      </c>
      <c r="Q36" s="97"/>
      <c r="R36" s="97"/>
      <c r="S36" s="97">
        <f>$B36*VLOOKUP($A36,Transpose_Avg_msg_adult!$O$1:$AA$52,2,FALSE)</f>
        <v>7.4064380711250802E-3</v>
      </c>
      <c r="T36" s="97">
        <f>$B36*VLOOKUP($A36,Transpose_Avg_msg_adult!$O$1:$AA$52,3,FALSE)</f>
        <v>7.1482281926823401E-3</v>
      </c>
      <c r="U36" s="97">
        <f>$B36*VLOOKUP($A36,Transpose_Avg_msg_adult!$O$1:$AA$52,4,FALSE)</f>
        <v>4.4927536231884058E-4</v>
      </c>
      <c r="V36" s="97">
        <f>$B36*VLOOKUP($A36,Transpose_Avg_msg_adult!$O$1:$AA$52,5,FALSE)</f>
        <v>1.047997347480106E-2</v>
      </c>
      <c r="W36" s="97">
        <f>$B36*VLOOKUP($A36, Transpose_Avg_msg_adult!$O$1:$AA$52,6,FALSE)</f>
        <v>4.1261392714980723E-3</v>
      </c>
      <c r="X36" s="97">
        <f>$B36*VLOOKUP($A36,Transpose_Avg_msg_adult!$O$1:$AA$52,7,FALSE)</f>
        <v>4.5614285714285718E-2</v>
      </c>
      <c r="Y36" s="97">
        <f>$B36*VLOOKUP($A36,Transpose_Avg_msg_adult!$O$1:$AA$52,8,FALSE)</f>
        <v>7.1740094064159134E-3</v>
      </c>
      <c r="Z36" s="97">
        <f>$B36*VLOOKUP($A36,Transpose_Avg_msg_adult!$O$1:$AA$52,9,FALSE)</f>
        <v>1.8595059712519225E-2</v>
      </c>
      <c r="AA36" s="97">
        <f>$B36*VLOOKUP($A36,Transpose_Avg_msg_adult!$O$1:$AA$52,10,FALSE)</f>
        <v>2.2817561807331626E-3</v>
      </c>
      <c r="AB36" s="97">
        <f>$B36*VLOOKUP($A36, Transpose_Avg_msg_adult!$O$1:$AA$52,11,FALSE)</f>
        <v>2.4517378917378915E-2</v>
      </c>
      <c r="AC36" s="97">
        <f>$B36*VLOOKUP($A36,Transpose_Avg_msg_adult!$O$1:$AA$52,12,FALSE)</f>
        <v>2.7938846728953908E-3</v>
      </c>
      <c r="AD36" s="97">
        <f>$B36*VLOOKUP($A36,Transpose_Avg_msg_adult!$O$1:$AA$52,13,FALSE)</f>
        <v>4.6417112299465234E-3</v>
      </c>
    </row>
    <row r="37" spans="1:30" x14ac:dyDescent="0.25">
      <c r="A37" s="167" t="s">
        <v>320</v>
      </c>
      <c r="B37" s="168">
        <v>0.65500000000000003</v>
      </c>
      <c r="C37" s="94"/>
      <c r="D37" s="94"/>
      <c r="E37" s="97">
        <f>$B37*VLOOKUP($A37,Transpose_Avg_msg_adult!$A$1:$M$52,2,FALSE)</f>
        <v>2.1921216583785257E-3</v>
      </c>
      <c r="F37" s="97">
        <f>$B37*VLOOKUP($A37,Transpose_Avg_msg_adult!$A$1:$M$52,3,FALSE)</f>
        <v>1.1479397160628298E-2</v>
      </c>
      <c r="G37" s="97">
        <f>$B37*VLOOKUP($A37,Transpose_Avg_msg_adult!$A$1:$M$52,4,FALSE)</f>
        <v>1.0770915201618162E-2</v>
      </c>
      <c r="H37" s="97">
        <f>$B37*VLOOKUP($A37,Transpose_Avg_msg_adult!$A$1:$M$52,5,FALSE)</f>
        <v>0</v>
      </c>
      <c r="I37" s="97">
        <f>$B37*VLOOKUP($A37,Transpose_Avg_msg_adult!$A$1:$M$52,6,FALSE)</f>
        <v>2.3281689888866731E-2</v>
      </c>
      <c r="J37" s="97">
        <f>$B37*VLOOKUP($A37,Transpose_Avg_msg_adult!$A$1:$M$52,7,FALSE)</f>
        <v>9.9437785868724069E-3</v>
      </c>
      <c r="K37" s="97">
        <f>$B37*VLOOKUP($A37,Transpose_Avg_msg_adult!$A$1:$M$52,8,FALSE)</f>
        <v>1.8098435133141993E-3</v>
      </c>
      <c r="L37" s="97">
        <f>$B37*VLOOKUP($A37,Transpose_Avg_msg_adult!$A$1:$M$52,9,FALSE)</f>
        <v>6.10248447204969E-4</v>
      </c>
      <c r="M37" s="97">
        <f>$B37*VLOOKUP($A37,Transpose_Avg_msg_adult!$A$1:$M$52,10,FALSE)</f>
        <v>0</v>
      </c>
      <c r="N37" s="97">
        <f>$B37*VLOOKUP($A37,Transpose_Avg_msg_adult!$A$1:$M$52,11,FALSE)</f>
        <v>6.1775924835660067E-3</v>
      </c>
      <c r="O37" s="97">
        <f>$B37*VLOOKUP($A37,Transpose_Avg_msg_adult!$A$1:$M$52,12,FALSE)</f>
        <v>6.9233970508996295E-3</v>
      </c>
      <c r="P37" s="97">
        <f>$B37*VLOOKUP($A37,Transpose_Avg_msg_adult!$A$1:$M$52,13,FALSE)</f>
        <v>4.6336485059449315E-3</v>
      </c>
      <c r="Q37" s="97"/>
      <c r="R37" s="97"/>
      <c r="S37" s="97">
        <f>$B37*VLOOKUP($A37,Transpose_Avg_msg_adult!$O$1:$AA$52,2,FALSE)</f>
        <v>4.0623903397601626E-3</v>
      </c>
      <c r="T37" s="97">
        <f>$B37*VLOOKUP($A37,Transpose_Avg_msg_adult!$O$1:$AA$52,3,FALSE)</f>
        <v>7.2694989724028857E-3</v>
      </c>
      <c r="U37" s="97">
        <f>$B37*VLOOKUP($A37,Transpose_Avg_msg_adult!$O$1:$AA$52,4,FALSE)</f>
        <v>4.7131990131578944E-3</v>
      </c>
      <c r="V37" s="97">
        <f>$B37*VLOOKUP($A37,Transpose_Avg_msg_adult!$O$1:$AA$52,5,FALSE)</f>
        <v>0</v>
      </c>
      <c r="W37" s="97">
        <f>$B37*VLOOKUP($A37, Transpose_Avg_msg_adult!$O$1:$AA$52,6,FALSE)</f>
        <v>2.9243657989511593E-2</v>
      </c>
      <c r="X37" s="97">
        <f>$B37*VLOOKUP($A37,Transpose_Avg_msg_adult!$O$1:$AA$52,7,FALSE)</f>
        <v>2.8071428571428574E-2</v>
      </c>
      <c r="Y37" s="97">
        <f>$B37*VLOOKUP($A37,Transpose_Avg_msg_adult!$O$1:$AA$52,8,FALSE)</f>
        <v>1.0521553515679875E-2</v>
      </c>
      <c r="Z37" s="97">
        <f>$B37*VLOOKUP($A37,Transpose_Avg_msg_adult!$O$1:$AA$52,9,FALSE)</f>
        <v>0</v>
      </c>
      <c r="AA37" s="97">
        <f>$B37*VLOOKUP($A37,Transpose_Avg_msg_adult!$O$1:$AA$52,10,FALSE)</f>
        <v>6.7705669224211425E-3</v>
      </c>
      <c r="AB37" s="97">
        <f>$B37*VLOOKUP($A37, Transpose_Avg_msg_adult!$O$1:$AA$52,11,FALSE)</f>
        <v>9.703703703703704E-3</v>
      </c>
      <c r="AC37" s="97">
        <f>$B37*VLOOKUP($A37,Transpose_Avg_msg_adult!$O$1:$AA$52,12,FALSE)</f>
        <v>8.7361743656473641E-3</v>
      </c>
      <c r="AD37" s="97">
        <f>$B37*VLOOKUP($A37,Transpose_Avg_msg_adult!$O$1:$AA$52,13,FALSE)</f>
        <v>0</v>
      </c>
    </row>
    <row r="38" spans="1:30" x14ac:dyDescent="0.25">
      <c r="A38" s="167" t="s">
        <v>321</v>
      </c>
      <c r="B38" s="168">
        <v>-4.1199999999999999E-4</v>
      </c>
      <c r="C38" s="94"/>
      <c r="D38" s="94"/>
      <c r="E38" s="97">
        <f>$B38*VLOOKUP($A38,Transpose_Avg_msg_adult!$A$1:$M$52,2,FALSE)</f>
        <v>-5.4312941182520508E-5</v>
      </c>
      <c r="F38" s="97">
        <f>$B38*VLOOKUP($A38,Transpose_Avg_msg_adult!$A$1:$M$52,3,FALSE)</f>
        <v>-8.0891783606392565E-5</v>
      </c>
      <c r="G38" s="97">
        <f>$B38*VLOOKUP($A38,Transpose_Avg_msg_adult!$A$1:$M$52,4,FALSE)</f>
        <v>-3.3175531714404236E-5</v>
      </c>
      <c r="H38" s="97">
        <f>$B38*VLOOKUP($A38,Transpose_Avg_msg_adult!$A$1:$M$52,5,FALSE)</f>
        <v>-7.3172362673433613E-5</v>
      </c>
      <c r="I38" s="97">
        <f>$B38*VLOOKUP($A38,Transpose_Avg_msg_adult!$A$1:$M$52,6,FALSE)</f>
        <v>-1.0225128662912733E-4</v>
      </c>
      <c r="J38" s="97">
        <f>$B38*VLOOKUP($A38,Transpose_Avg_msg_adult!$A$1:$M$52,7,FALSE)</f>
        <v>-8.5274545662246504E-5</v>
      </c>
      <c r="K38" s="97">
        <f>$B38*VLOOKUP($A38,Transpose_Avg_msg_adult!$A$1:$M$52,8,FALSE)</f>
        <v>-1.0663296780373681E-4</v>
      </c>
      <c r="L38" s="97">
        <f>$B38*VLOOKUP($A38,Transpose_Avg_msg_adult!$A$1:$M$52,9,FALSE)</f>
        <v>-3.6719725710971167E-5</v>
      </c>
      <c r="M38" s="97">
        <f>$B38*VLOOKUP($A38,Transpose_Avg_msg_adult!$A$1:$M$52,10,FALSE)</f>
        <v>-6.3574430649387825E-5</v>
      </c>
      <c r="N38" s="97">
        <f>$B38*VLOOKUP($A38,Transpose_Avg_msg_adult!$A$1:$M$52,11,FALSE)</f>
        <v>-9.5859700963859119E-5</v>
      </c>
      <c r="O38" s="97">
        <f>$B38*VLOOKUP($A38,Transpose_Avg_msg_adult!$A$1:$M$52,12,FALSE)</f>
        <v>-8.7892395709709864E-5</v>
      </c>
      <c r="P38" s="97">
        <f>$B38*VLOOKUP($A38,Transpose_Avg_msg_adult!$A$1:$M$52,13,FALSE)</f>
        <v>-5.5594286956861834E-5</v>
      </c>
      <c r="Q38" s="97"/>
      <c r="R38" s="97"/>
      <c r="S38" s="97">
        <f>$B38*VLOOKUP($A38,Transpose_Avg_msg_adult!$O$1:$AA$52,2,FALSE)</f>
        <v>-7.6762115021563571E-5</v>
      </c>
      <c r="T38" s="97">
        <f>$B38*VLOOKUP($A38,Transpose_Avg_msg_adult!$O$1:$AA$52,3,FALSE)</f>
        <v>-1.4067757497076368E-4</v>
      </c>
      <c r="U38" s="97">
        <f>$B38*VLOOKUP($A38,Transpose_Avg_msg_adult!$O$1:$AA$52,4,FALSE)</f>
        <v>-5.4169180968726152E-5</v>
      </c>
      <c r="V38" s="97">
        <f>$B38*VLOOKUP($A38,Transpose_Avg_msg_adult!$O$1:$AA$52,5,FALSE)</f>
        <v>-1.379032029177719E-4</v>
      </c>
      <c r="W38" s="97">
        <f>$B38*VLOOKUP($A38, Transpose_Avg_msg_adult!$O$1:$AA$52,6,FALSE)</f>
        <v>-1.5496205850761357E-4</v>
      </c>
      <c r="X38" s="97">
        <f>$B38*VLOOKUP($A38,Transpose_Avg_msg_adult!$O$1:$AA$52,7,FALSE)</f>
        <v>-1.0643333333333332E-4</v>
      </c>
      <c r="Y38" s="97">
        <f>$B38*VLOOKUP($A38,Transpose_Avg_msg_adult!$O$1:$AA$52,8,FALSE)</f>
        <v>-6.3532134717708832E-5</v>
      </c>
      <c r="Z38" s="97">
        <f>$B38*VLOOKUP($A38,Transpose_Avg_msg_adult!$O$1:$AA$52,9,FALSE)</f>
        <v>-3.9396970226946792E-5</v>
      </c>
      <c r="AA38" s="97">
        <f>$B38*VLOOKUP($A38,Transpose_Avg_msg_adult!$O$1:$AA$52,10,FALSE)</f>
        <v>-7.0622258889530557E-5</v>
      </c>
      <c r="AB38" s="97">
        <f>$B38*VLOOKUP($A38, Transpose_Avg_msg_adult!$O$1:$AA$52,11,FALSE)</f>
        <v>-9.3345584045584039E-5</v>
      </c>
      <c r="AC38" s="97">
        <f>$B38*VLOOKUP($A38,Transpose_Avg_msg_adult!$O$1:$AA$52,12,FALSE)</f>
        <v>-6.3745141656503483E-5</v>
      </c>
      <c r="AD38" s="97">
        <f>$B38*VLOOKUP($A38,Transpose_Avg_msg_adult!$O$1:$AA$52,13,FALSE)</f>
        <v>-1.1899142034436152E-4</v>
      </c>
    </row>
    <row r="39" spans="1:30" x14ac:dyDescent="0.25">
      <c r="A39" s="167" t="s">
        <v>326</v>
      </c>
      <c r="B39" s="168">
        <v>1.2789999999999999</v>
      </c>
      <c r="C39" s="94"/>
      <c r="D39" s="94"/>
      <c r="E39" s="97">
        <f>$B39*VLOOKUP($A39,Transpose_Avg_msg_adult!$A$1:$M$52,2,FALSE)</f>
        <v>2.9970731436293658E-2</v>
      </c>
      <c r="F39" s="97">
        <f>$B39*VLOOKUP($A39,Transpose_Avg_msg_adult!$A$1:$M$52,3,FALSE)</f>
        <v>5.7400234956122981E-2</v>
      </c>
      <c r="G39" s="97">
        <f>$B39*VLOOKUP($A39,Transpose_Avg_msg_adult!$A$1:$M$52,4,FALSE)</f>
        <v>3.5205608817037558E-3</v>
      </c>
      <c r="H39" s="97">
        <f>$B39*VLOOKUP($A39,Transpose_Avg_msg_adult!$A$1:$M$52,5,FALSE)</f>
        <v>2.1371247758338388E-2</v>
      </c>
      <c r="I39" s="97">
        <f>$B39*VLOOKUP($A39,Transpose_Avg_msg_adult!$A$1:$M$52,6,FALSE)</f>
        <v>3.1284842220983527E-3</v>
      </c>
      <c r="J39" s="97">
        <f>$B39*VLOOKUP($A39,Transpose_Avg_msg_adult!$A$1:$M$52,7,FALSE)</f>
        <v>5.5129310344827582E-3</v>
      </c>
      <c r="K39" s="97">
        <f>$B39*VLOOKUP($A39,Transpose_Avg_msg_adult!$A$1:$M$52,8,FALSE)</f>
        <v>1.0176397221756898E-2</v>
      </c>
      <c r="L39" s="97">
        <f>$B39*VLOOKUP($A39,Transpose_Avg_msg_adult!$A$1:$M$52,9,FALSE)</f>
        <v>8.86308963832424E-3</v>
      </c>
      <c r="M39" s="97">
        <f>$B39*VLOOKUP($A39,Transpose_Avg_msg_adult!$A$1:$M$52,10,FALSE)</f>
        <v>4.0372474747474747E-3</v>
      </c>
      <c r="N39" s="97">
        <f>$B39*VLOOKUP($A39,Transpose_Avg_msg_adult!$A$1:$M$52,11,FALSE)</f>
        <v>7.5311729087989221E-2</v>
      </c>
      <c r="O39" s="97">
        <f>$B39*VLOOKUP($A39,Transpose_Avg_msg_adult!$A$1:$M$52,12,FALSE)</f>
        <v>4.0073451697777311E-2</v>
      </c>
      <c r="P39" s="97">
        <f>$B39*VLOOKUP($A39,Transpose_Avg_msg_adult!$A$1:$M$52,13,FALSE)</f>
        <v>2.6893277245244891E-2</v>
      </c>
      <c r="Q39" s="97"/>
      <c r="R39" s="97"/>
      <c r="S39" s="97">
        <f>$B39*VLOOKUP($A39,Transpose_Avg_msg_adult!$O$1:$AA$52,2,FALSE)</f>
        <v>3.1004119378988605E-2</v>
      </c>
      <c r="T39" s="97">
        <f>$B39*VLOOKUP($A39,Transpose_Avg_msg_adult!$O$1:$AA$52,3,FALSE)</f>
        <v>7.8360557016198332E-2</v>
      </c>
      <c r="U39" s="97">
        <f>$B39*VLOOKUP($A39,Transpose_Avg_msg_adult!$O$1:$AA$52,4,FALSE)</f>
        <v>4.6340579710144924E-3</v>
      </c>
      <c r="V39" s="97">
        <f>$B39*VLOOKUP($A39,Transpose_Avg_msg_adult!$O$1:$AA$52,5,FALSE)</f>
        <v>2.1255176282051279E-2</v>
      </c>
      <c r="W39" s="97">
        <f>$B39*VLOOKUP($A39, Transpose_Avg_msg_adult!$O$1:$AA$52,6,FALSE)</f>
        <v>1.2679162289915965E-2</v>
      </c>
      <c r="X39" s="97">
        <f>$B39*VLOOKUP($A39,Transpose_Avg_msg_adult!$O$1:$AA$52,7,FALSE)</f>
        <v>0</v>
      </c>
      <c r="Y39" s="97">
        <f>$B39*VLOOKUP($A39,Transpose_Avg_msg_adult!$O$1:$AA$52,8,FALSE)</f>
        <v>3.5168984456542055E-2</v>
      </c>
      <c r="Z39" s="97">
        <f>$B39*VLOOKUP($A39,Transpose_Avg_msg_adult!$O$1:$AA$52,9,FALSE)</f>
        <v>1.3146550988566274E-2</v>
      </c>
      <c r="AA39" s="97">
        <f>$B39*VLOOKUP($A39,Transpose_Avg_msg_adult!$O$1:$AA$52,10,FALSE)</f>
        <v>1.337516339869281E-2</v>
      </c>
      <c r="AB39" s="97">
        <f>$B39*VLOOKUP($A39, Transpose_Avg_msg_adult!$O$1:$AA$52,11,FALSE)</f>
        <v>4.3088817663817662E-2</v>
      </c>
      <c r="AC39" s="97">
        <f>$B39*VLOOKUP($A39,Transpose_Avg_msg_adult!$O$1:$AA$52,12,FALSE)</f>
        <v>3.5063325071098245E-2</v>
      </c>
      <c r="AD39" s="97">
        <f>$B39*VLOOKUP($A39,Transpose_Avg_msg_adult!$O$1:$AA$52,13,FALSE)</f>
        <v>4.7435439560439559E-2</v>
      </c>
    </row>
    <row r="40" spans="1:30" x14ac:dyDescent="0.25">
      <c r="A40" s="167" t="s">
        <v>327</v>
      </c>
      <c r="B40" s="168">
        <v>0.2</v>
      </c>
      <c r="C40" s="94"/>
      <c r="D40" s="94"/>
      <c r="E40" s="97">
        <f>$B40*VLOOKUP($A40,Transpose_Avg_msg_adult!$A$1:$M$52,2,FALSE)</f>
        <v>9.9464403859508468E-3</v>
      </c>
      <c r="F40" s="97">
        <f>$B40*VLOOKUP($A40,Transpose_Avg_msg_adult!$A$1:$M$52,3,FALSE)</f>
        <v>5.2755426024446696E-2</v>
      </c>
      <c r="G40" s="97">
        <f>$B40*VLOOKUP($A40,Transpose_Avg_msg_adult!$A$1:$M$52,4,FALSE)</f>
        <v>6.2052182130928309E-3</v>
      </c>
      <c r="H40" s="97">
        <f>$B40*VLOOKUP($A40,Transpose_Avg_msg_adult!$A$1:$M$52,5,FALSE)</f>
        <v>1.6630297053668603E-2</v>
      </c>
      <c r="I40" s="97">
        <f>$B40*VLOOKUP($A40,Transpose_Avg_msg_adult!$A$1:$M$52,6,FALSE)</f>
        <v>1.4903895930845963E-2</v>
      </c>
      <c r="J40" s="97">
        <f>$B40*VLOOKUP($A40,Transpose_Avg_msg_adult!$A$1:$M$52,7,FALSE)</f>
        <v>2.0285752545710876E-2</v>
      </c>
      <c r="K40" s="97">
        <f>$B40*VLOOKUP($A40,Transpose_Avg_msg_adult!$A$1:$M$52,8,FALSE)</f>
        <v>8.7608680125768976E-3</v>
      </c>
      <c r="L40" s="97">
        <f>$B40*VLOOKUP($A40,Transpose_Avg_msg_adult!$A$1:$M$52,9,FALSE)</f>
        <v>1.0799449605044276E-2</v>
      </c>
      <c r="M40" s="97">
        <f>$B40*VLOOKUP($A40,Transpose_Avg_msg_adult!$A$1:$M$52,10,FALSE)</f>
        <v>2.8909896210932498E-2</v>
      </c>
      <c r="N40" s="97">
        <f>$B40*VLOOKUP($A40,Transpose_Avg_msg_adult!$A$1:$M$52,11,FALSE)</f>
        <v>1.2512768188927229E-2</v>
      </c>
      <c r="O40" s="97">
        <f>$B40*VLOOKUP($A40,Transpose_Avg_msg_adult!$A$1:$M$52,12,FALSE)</f>
        <v>2.291586334977691E-2</v>
      </c>
      <c r="P40" s="97">
        <f>$B40*VLOOKUP($A40,Transpose_Avg_msg_adult!$A$1:$M$52,13,FALSE)</f>
        <v>1.886541067822442E-2</v>
      </c>
      <c r="Q40" s="97"/>
      <c r="R40" s="97"/>
      <c r="S40" s="97">
        <f>$B40*VLOOKUP($A40,Transpose_Avg_msg_adult!$O$1:$AA$52,2,FALSE)</f>
        <v>1.2628727861422315E-2</v>
      </c>
      <c r="T40" s="97">
        <f>$B40*VLOOKUP($A40,Transpose_Avg_msg_adult!$O$1:$AA$52,3,FALSE)</f>
        <v>2.6450521436016672E-2</v>
      </c>
      <c r="U40" s="97">
        <f>$B40*VLOOKUP($A40,Transpose_Avg_msg_adult!$O$1:$AA$52,4,FALSE)</f>
        <v>7.3943077803203666E-3</v>
      </c>
      <c r="V40" s="97">
        <f>$B40*VLOOKUP($A40,Transpose_Avg_msg_adult!$O$1:$AA$52,5,FALSE)</f>
        <v>1.0742705570291777E-2</v>
      </c>
      <c r="W40" s="97">
        <f>$B40*VLOOKUP($A40, Transpose_Avg_msg_adult!$O$1:$AA$52,6,FALSE)</f>
        <v>1.3016621122133067E-2</v>
      </c>
      <c r="X40" s="97">
        <f>$B40*VLOOKUP($A40,Transpose_Avg_msg_adult!$O$1:$AA$52,7,FALSE)</f>
        <v>5.2380952380952379E-3</v>
      </c>
      <c r="Y40" s="97">
        <f>$B40*VLOOKUP($A40,Transpose_Avg_msg_adult!$O$1:$AA$52,8,FALSE)</f>
        <v>7.3910082930176346E-3</v>
      </c>
      <c r="Z40" s="97">
        <f>$B40*VLOOKUP($A40,Transpose_Avg_msg_adult!$O$1:$AA$52,9,FALSE)</f>
        <v>2.2609710558309671E-2</v>
      </c>
      <c r="AA40" s="97">
        <f>$B40*VLOOKUP($A40,Transpose_Avg_msg_adult!$O$1:$AA$52,10,FALSE)</f>
        <v>1.5306172024677099E-2</v>
      </c>
      <c r="AB40" s="97">
        <f>$B40*VLOOKUP($A40, Transpose_Avg_msg_adult!$O$1:$AA$52,11,FALSE)</f>
        <v>1.6809116809116811E-2</v>
      </c>
      <c r="AC40" s="97">
        <f>$B40*VLOOKUP($A40,Transpose_Avg_msg_adult!$O$1:$AA$52,12,FALSE)</f>
        <v>4.118010794465269E-2</v>
      </c>
      <c r="AD40" s="97">
        <f>$B40*VLOOKUP($A40,Transpose_Avg_msg_adult!$O$1:$AA$52,13,FALSE)</f>
        <v>1.4204912734324499E-2</v>
      </c>
    </row>
    <row r="41" spans="1:30" x14ac:dyDescent="0.25">
      <c r="A41" s="167" t="s">
        <v>338</v>
      </c>
      <c r="B41" s="168">
        <v>2.0129999999999999</v>
      </c>
      <c r="C41" s="94"/>
      <c r="D41" s="94"/>
      <c r="E41" s="97">
        <f>$B41*VLOOKUP($A41,Transpose_Avg_msg_adult!$A$1:$M$52,2,FALSE)</f>
        <v>1.1951725277699971E-2</v>
      </c>
      <c r="F41" s="97">
        <f>$B41*VLOOKUP($A41,Transpose_Avg_msg_adult!$A$1:$M$52,3,FALSE)</f>
        <v>1.9526202912868777E-2</v>
      </c>
      <c r="G41" s="97">
        <f>$B41*VLOOKUP($A41,Transpose_Avg_msg_adult!$A$1:$M$52,4,FALSE)</f>
        <v>1.3601748772791022E-3</v>
      </c>
      <c r="H41" s="97">
        <f>$B41*VLOOKUP($A41,Transpose_Avg_msg_adult!$A$1:$M$52,5,FALSE)</f>
        <v>7.1484374999999998E-4</v>
      </c>
      <c r="I41" s="97">
        <f>$B41*VLOOKUP($A41,Transpose_Avg_msg_adult!$A$1:$M$52,6,FALSE)</f>
        <v>9.2941468253968252E-3</v>
      </c>
      <c r="J41" s="97">
        <f>$B41*VLOOKUP($A41,Transpose_Avg_msg_adult!$A$1:$M$52,7,FALSE)</f>
        <v>3.400337837837838E-3</v>
      </c>
      <c r="K41" s="97">
        <f>$B41*VLOOKUP($A41,Transpose_Avg_msg_adult!$A$1:$M$52,8,FALSE)</f>
        <v>8.7575897132148982E-3</v>
      </c>
      <c r="L41" s="97">
        <f>$B41*VLOOKUP($A41,Transpose_Avg_msg_adult!$A$1:$M$52,9,FALSE)</f>
        <v>1.3560191261876894E-2</v>
      </c>
      <c r="M41" s="97">
        <f>$B41*VLOOKUP($A41,Transpose_Avg_msg_adult!$A$1:$M$52,10,FALSE)</f>
        <v>0</v>
      </c>
      <c r="N41" s="97">
        <f>$B41*VLOOKUP($A41,Transpose_Avg_msg_adult!$A$1:$M$52,11,FALSE)</f>
        <v>2.3738207547169808E-3</v>
      </c>
      <c r="O41" s="97">
        <f>$B41*VLOOKUP($A41,Transpose_Avg_msg_adult!$A$1:$M$52,12,FALSE)</f>
        <v>3.4215148656007853E-2</v>
      </c>
      <c r="P41" s="97">
        <f>$B41*VLOOKUP($A41,Transpose_Avg_msg_adult!$A$1:$M$52,13,FALSE)</f>
        <v>3.7003676470588232E-3</v>
      </c>
      <c r="Q41" s="97"/>
      <c r="R41" s="97"/>
      <c r="S41" s="97">
        <f>$B41*VLOOKUP($A41,Transpose_Avg_msg_adult!$O$1:$AA$52,2,FALSE)</f>
        <v>2.0347601996344424E-2</v>
      </c>
      <c r="T41" s="97">
        <f>$B41*VLOOKUP($A41,Transpose_Avg_msg_adult!$O$1:$AA$52,3,FALSE)</f>
        <v>1.454690737670949E-2</v>
      </c>
      <c r="U41" s="97">
        <f>$B41*VLOOKUP($A41,Transpose_Avg_msg_adult!$O$1:$AA$52,4,FALSE)</f>
        <v>0</v>
      </c>
      <c r="V41" s="97">
        <f>$B41*VLOOKUP($A41,Transpose_Avg_msg_adult!$O$1:$AA$52,5,FALSE)</f>
        <v>1.0064999999999999E-2</v>
      </c>
      <c r="W41" s="97">
        <f>$B41*VLOOKUP($A41, Transpose_Avg_msg_adult!$O$1:$AA$52,6,FALSE)</f>
        <v>0</v>
      </c>
      <c r="X41" s="97">
        <f>$B41*VLOOKUP($A41,Transpose_Avg_msg_adult!$O$1:$AA$52,7,FALSE)</f>
        <v>0</v>
      </c>
      <c r="Y41" s="97">
        <f>$B41*VLOOKUP($A41,Transpose_Avg_msg_adult!$O$1:$AA$52,8,FALSE)</f>
        <v>0</v>
      </c>
      <c r="Z41" s="97">
        <f>$B41*VLOOKUP($A41,Transpose_Avg_msg_adult!$O$1:$AA$52,9,FALSE)</f>
        <v>8.5351778656126472E-3</v>
      </c>
      <c r="AA41" s="97">
        <f>$B41*VLOOKUP($A41,Transpose_Avg_msg_adult!$O$1:$AA$52,10,FALSE)</f>
        <v>1.0940217391304347E-2</v>
      </c>
      <c r="AB41" s="97">
        <f>$B41*VLOOKUP($A41, Transpose_Avg_msg_adult!$O$1:$AA$52,11,FALSE)</f>
        <v>1.1183333333333333E-2</v>
      </c>
      <c r="AC41" s="97">
        <f>$B41*VLOOKUP($A41,Transpose_Avg_msg_adult!$O$1:$AA$52,12,FALSE)</f>
        <v>0</v>
      </c>
      <c r="AD41" s="97">
        <f>$B41*VLOOKUP($A41,Transpose_Avg_msg_adult!$O$1:$AA$52,13,FALSE)</f>
        <v>0</v>
      </c>
    </row>
    <row r="42" spans="1:30" x14ac:dyDescent="0.25">
      <c r="A42" s="167" t="s">
        <v>298</v>
      </c>
      <c r="B42" s="168">
        <v>0.63300000000000001</v>
      </c>
      <c r="C42" s="94"/>
      <c r="D42" s="94"/>
      <c r="E42" s="97">
        <f>$B42*VLOOKUP($A42,Transpose_Avg_msg_adult!$A$1:$M$52,2,FALSE)</f>
        <v>3.703845206249997E-2</v>
      </c>
      <c r="F42" s="97">
        <f>$B42*VLOOKUP($A42,Transpose_Avg_msg_adult!$A$1:$M$52,3,FALSE)</f>
        <v>2.6616265312499988E-2</v>
      </c>
      <c r="G42" s="97">
        <f>$B42*VLOOKUP($A42,Transpose_Avg_msg_adult!$A$1:$M$52,4,FALSE)</f>
        <v>2.549577618750002E-2</v>
      </c>
      <c r="H42" s="97">
        <f>$B42*VLOOKUP($A42,Transpose_Avg_msg_adult!$A$1:$M$52,5,FALSE)</f>
        <v>2.6510910374999985E-2</v>
      </c>
      <c r="I42" s="97">
        <f>$B42*VLOOKUP($A42,Transpose_Avg_msg_adult!$A$1:$M$52,6,FALSE)</f>
        <v>2.1124159500000014E-2</v>
      </c>
      <c r="J42" s="97">
        <f>$B42*VLOOKUP($A42,Transpose_Avg_msg_adult!$A$1:$M$52,7,FALSE)</f>
        <v>2.7665581500000001E-2</v>
      </c>
      <c r="K42" s="97">
        <f>$B42*VLOOKUP($A42,Transpose_Avg_msg_adult!$A$1:$M$52,8,FALSE)</f>
        <v>2.9941453874999996E-2</v>
      </c>
      <c r="L42" s="97">
        <f>$B42*VLOOKUP($A42,Transpose_Avg_msg_adult!$A$1:$M$52,9,FALSE)</f>
        <v>2.4601268062500001E-2</v>
      </c>
      <c r="M42" s="97">
        <f>$B42*VLOOKUP($A42,Transpose_Avg_msg_adult!$A$1:$M$52,10,FALSE)</f>
        <v>2.4725810812500009E-2</v>
      </c>
      <c r="N42" s="97">
        <f>$B42*VLOOKUP($A42,Transpose_Avg_msg_adult!$A$1:$M$52,11,FALSE)</f>
        <v>2.5751587312500004E-2</v>
      </c>
      <c r="O42" s="97">
        <f>$B42*VLOOKUP($A42,Transpose_Avg_msg_adult!$A$1:$M$52,12,FALSE)</f>
        <v>2.3717441812500004E-2</v>
      </c>
      <c r="P42" s="97">
        <f>$B42*VLOOKUP($A42,Transpose_Avg_msg_adult!$A$1:$M$52,13,FALSE)</f>
        <v>2.9702496375000002E-2</v>
      </c>
      <c r="Q42" s="97"/>
      <c r="R42" s="97"/>
      <c r="S42" s="97">
        <f>$B42*VLOOKUP($A42,Transpose_Avg_msg_adult!$O$1:$AA$52,2,FALSE)</f>
        <v>2.5345636499999959E-2</v>
      </c>
      <c r="T42" s="97">
        <f>$B42*VLOOKUP($A42,Transpose_Avg_msg_adult!$O$1:$AA$52,3,FALSE)</f>
        <v>1.8152224500000026E-2</v>
      </c>
      <c r="U42" s="97">
        <f>$B42*VLOOKUP($A42,Transpose_Avg_msg_adult!$O$1:$AA$52,4,FALSE)</f>
        <v>1.6354504500000009E-2</v>
      </c>
      <c r="V42" s="97">
        <f>$B42*VLOOKUP($A42,Transpose_Avg_msg_adult!$O$1:$AA$52,5,FALSE)</f>
        <v>1.9090330499999988E-2</v>
      </c>
      <c r="W42" s="97">
        <f>$B42*VLOOKUP($A42, Transpose_Avg_msg_adult!$O$1:$AA$52,6,FALSE)</f>
        <v>1.4352325499999987E-2</v>
      </c>
      <c r="X42" s="97">
        <f>$B42*VLOOKUP($A42,Transpose_Avg_msg_adult!$O$1:$AA$52,7,FALSE)</f>
        <v>1.8774147000000015E-2</v>
      </c>
      <c r="Y42" s="97">
        <f>$B42*VLOOKUP($A42,Transpose_Avg_msg_adult!$O$1:$AA$52,8,FALSE)</f>
        <v>2.0429441999999982E-2</v>
      </c>
      <c r="Z42" s="97">
        <f>$B42*VLOOKUP($A42,Transpose_Avg_msg_adult!$O$1:$AA$52,9,FALSE)</f>
        <v>1.735717649999997E-2</v>
      </c>
      <c r="AA42" s="97">
        <f>$B42*VLOOKUP($A42,Transpose_Avg_msg_adult!$O$1:$AA$52,10,FALSE)</f>
        <v>1.5707262000000003E-2</v>
      </c>
      <c r="AB42" s="97">
        <f>$B42*VLOOKUP($A42, Transpose_Avg_msg_adult!$O$1:$AA$52,11,FALSE)</f>
        <v>1.5750622500000002E-2</v>
      </c>
      <c r="AC42" s="97">
        <f>$B42*VLOOKUP($A42,Transpose_Avg_msg_adult!$O$1:$AA$52,12,FALSE)</f>
        <v>1.6150995000000015E-2</v>
      </c>
      <c r="AD42" s="97">
        <f>$B42*VLOOKUP($A42,Transpose_Avg_msg_adult!$O$1:$AA$52,13,FALSE)</f>
        <v>1.90447545E-2</v>
      </c>
    </row>
    <row r="43" spans="1:30" x14ac:dyDescent="0.25">
      <c r="A43" s="167" t="s">
        <v>269</v>
      </c>
      <c r="B43" s="168">
        <v>-11.89</v>
      </c>
      <c r="C43" s="94"/>
      <c r="D43" s="94"/>
      <c r="E43" s="97">
        <f>$B43*VLOOKUP($A43,Transpose_Avg_msg_adult!$A$1:$M$52,2,FALSE)</f>
        <v>-9.9772705624999874E-2</v>
      </c>
      <c r="F43" s="97">
        <f>$B43*VLOOKUP($A43,Transpose_Avg_msg_adult!$A$1:$M$52,3,FALSE)</f>
        <v>-5.0785162500000022E-2</v>
      </c>
      <c r="G43" s="97">
        <f>$B43*VLOOKUP($A43,Transpose_Avg_msg_adult!$A$1:$M$52,4,FALSE)</f>
        <v>-8.1816576250000009E-2</v>
      </c>
      <c r="H43" s="97">
        <f>$B43*VLOOKUP($A43,Transpose_Avg_msg_adult!$A$1:$M$52,5,FALSE)</f>
        <v>-0.16102849937499999</v>
      </c>
      <c r="I43" s="97">
        <f>$B43*VLOOKUP($A43,Transpose_Avg_msg_adult!$A$1:$M$52,6,FALSE)</f>
        <v>-6.495506999999999E-2</v>
      </c>
      <c r="J43" s="97">
        <f>$B43*VLOOKUP($A43,Transpose_Avg_msg_adult!$A$1:$M$52,7,FALSE)</f>
        <v>-0.14097155562500002</v>
      </c>
      <c r="K43" s="97">
        <f>$B43*VLOOKUP($A43,Transpose_Avg_msg_adult!$A$1:$M$52,8,FALSE)</f>
        <v>-0.16407011000000005</v>
      </c>
      <c r="L43" s="97">
        <f>$B43*VLOOKUP($A43,Transpose_Avg_msg_adult!$A$1:$M$52,9,FALSE)</f>
        <v>-0.11985491562500002</v>
      </c>
      <c r="M43" s="97">
        <f>$B43*VLOOKUP($A43,Transpose_Avg_msg_adult!$A$1:$M$52,10,FALSE)</f>
        <v>-0.12214745625000008</v>
      </c>
      <c r="N43" s="97">
        <f>$B43*VLOOKUP($A43,Transpose_Avg_msg_adult!$A$1:$M$52,11,FALSE)</f>
        <v>-6.1438602499999995E-2</v>
      </c>
      <c r="O43" s="97">
        <f>$B43*VLOOKUP($A43,Transpose_Avg_msg_adult!$A$1:$M$52,12,FALSE)</f>
        <v>-0.18469628750000003</v>
      </c>
      <c r="P43" s="97">
        <f>$B43*VLOOKUP($A43,Transpose_Avg_msg_adult!$A$1:$M$52,13,FALSE)</f>
        <v>-1.3110211250000002E-2</v>
      </c>
      <c r="Q43" s="97"/>
      <c r="R43" s="97"/>
      <c r="S43" s="97">
        <f>$B43*VLOOKUP($A43,Transpose_Avg_msg_adult!$O$1:$AA$52,2,FALSE)</f>
        <v>-0.10681381499999955</v>
      </c>
      <c r="T43" s="97">
        <f>$B43*VLOOKUP($A43,Transpose_Avg_msg_adult!$O$1:$AA$52,3,FALSE)</f>
        <v>-5.0074734999999961E-2</v>
      </c>
      <c r="U43" s="97">
        <f>$B43*VLOOKUP($A43,Transpose_Avg_msg_adult!$O$1:$AA$52,4,FALSE)</f>
        <v>-8.056069499999996E-2</v>
      </c>
      <c r="V43" s="97">
        <f>$B43*VLOOKUP($A43,Transpose_Avg_msg_adult!$O$1:$AA$52,5,FALSE)</f>
        <v>-0.16253629999999997</v>
      </c>
      <c r="W43" s="97">
        <f>$B43*VLOOKUP($A43, Transpose_Avg_msg_adult!$O$1:$AA$52,6,FALSE)</f>
        <v>-6.255328999999997E-2</v>
      </c>
      <c r="X43" s="97">
        <f>$B43*VLOOKUP($A43,Transpose_Avg_msg_adult!$O$1:$AA$52,7,FALSE)</f>
        <v>-0.16763116499999997</v>
      </c>
      <c r="Y43" s="97">
        <f>$B43*VLOOKUP($A43,Transpose_Avg_msg_adult!$O$1:$AA$52,8,FALSE)</f>
        <v>-0.18089446000000003</v>
      </c>
      <c r="Z43" s="97">
        <f>$B43*VLOOKUP($A43,Transpose_Avg_msg_adult!$O$1:$AA$52,9,FALSE)</f>
        <v>-0.11900106500000011</v>
      </c>
      <c r="AA43" s="97">
        <f>$B43*VLOOKUP($A43,Transpose_Avg_msg_adult!$O$1:$AA$52,10,FALSE)</f>
        <v>-0.11416183500000007</v>
      </c>
      <c r="AB43" s="97">
        <f>$B43*VLOOKUP($A43, Transpose_Avg_msg_adult!$O$1:$AA$52,11,FALSE)</f>
        <v>-5.9907765000000016E-2</v>
      </c>
      <c r="AC43" s="97">
        <f>$B43*VLOOKUP($A43,Transpose_Avg_msg_adult!$O$1:$AA$52,12,FALSE)</f>
        <v>-0.18776093500000002</v>
      </c>
      <c r="AD43" s="97">
        <f>$B43*VLOOKUP($A43,Transpose_Avg_msg_adult!$O$1:$AA$52,13,FALSE)</f>
        <v>-1.4981400000000001E-2</v>
      </c>
    </row>
    <row r="44" spans="1:30" x14ac:dyDescent="0.25">
      <c r="A44" s="167" t="s">
        <v>273</v>
      </c>
      <c r="B44" s="168">
        <v>12.96</v>
      </c>
      <c r="C44" s="94"/>
      <c r="D44" s="94"/>
      <c r="E44" s="97">
        <f>$B44*VLOOKUP($A44,Transpose_Avg_msg_adult!$A$1:$M$52,2,FALSE)</f>
        <v>0.77709617999999925</v>
      </c>
      <c r="F44" s="97">
        <f>$B44*VLOOKUP($A44,Transpose_Avg_msg_adult!$A$1:$M$52,3,FALSE)</f>
        <v>0.48812705999999983</v>
      </c>
      <c r="G44" s="97">
        <f>$B44*VLOOKUP($A44,Transpose_Avg_msg_adult!$A$1:$M$52,4,FALSE)</f>
        <v>0.59302529999999953</v>
      </c>
      <c r="H44" s="97">
        <f>$B44*VLOOKUP($A44,Transpose_Avg_msg_adult!$A$1:$M$52,5,FALSE)</f>
        <v>0.50859575999999973</v>
      </c>
      <c r="I44" s="97">
        <f>$B44*VLOOKUP($A44,Transpose_Avg_msg_adult!$A$1:$M$52,6,FALSE)</f>
        <v>0.73517462999999972</v>
      </c>
      <c r="J44" s="97">
        <f>$B44*VLOOKUP($A44,Transpose_Avg_msg_adult!$A$1:$M$52,7,FALSE)</f>
        <v>0.50065533000000018</v>
      </c>
      <c r="K44" s="97">
        <f>$B44*VLOOKUP($A44,Transpose_Avg_msg_adult!$A$1:$M$52,8,FALSE)</f>
        <v>0.59645727000000026</v>
      </c>
      <c r="L44" s="97">
        <f>$B44*VLOOKUP($A44,Transpose_Avg_msg_adult!$A$1:$M$52,9,FALSE)</f>
        <v>0.67974713999999992</v>
      </c>
      <c r="M44" s="97">
        <f>$B44*VLOOKUP($A44,Transpose_Avg_msg_adult!$A$1:$M$52,10,FALSE)</f>
        <v>0.47985371999999998</v>
      </c>
      <c r="N44" s="97">
        <f>$B44*VLOOKUP($A44,Transpose_Avg_msg_adult!$A$1:$M$52,11,FALSE)</f>
        <v>0.63198144000000012</v>
      </c>
      <c r="O44" s="97">
        <f>$B44*VLOOKUP($A44,Transpose_Avg_msg_adult!$A$1:$M$52,12,FALSE)</f>
        <v>0.68890176000000003</v>
      </c>
      <c r="P44" s="97">
        <f>$B44*VLOOKUP($A44,Transpose_Avg_msg_adult!$A$1:$M$52,13,FALSE)</f>
        <v>0.6488318700000002</v>
      </c>
      <c r="Q44" s="97"/>
      <c r="R44" s="97"/>
      <c r="S44" s="97">
        <f>$B44*VLOOKUP($A44,Transpose_Avg_msg_adult!$O$1:$AA$52,2,FALSE)</f>
        <v>0.8313969599999973</v>
      </c>
      <c r="T44" s="97">
        <f>$B44*VLOOKUP($A44,Transpose_Avg_msg_adult!$O$1:$AA$52,3,FALSE)</f>
        <v>0.50778575999999997</v>
      </c>
      <c r="U44" s="97">
        <f>$B44*VLOOKUP($A44,Transpose_Avg_msg_adult!$O$1:$AA$52,4,FALSE)</f>
        <v>0.60107184000000069</v>
      </c>
      <c r="V44" s="97">
        <f>$B44*VLOOKUP($A44,Transpose_Avg_msg_adult!$O$1:$AA$52,5,FALSE)</f>
        <v>0.57629880000000011</v>
      </c>
      <c r="W44" s="97">
        <f>$B44*VLOOKUP($A44, Transpose_Avg_msg_adult!$O$1:$AA$52,6,FALSE)</f>
        <v>0.74647008000000148</v>
      </c>
      <c r="X44" s="97">
        <f>$B44*VLOOKUP($A44,Transpose_Avg_msg_adult!$O$1:$AA$52,7,FALSE)</f>
        <v>0.56911247999999992</v>
      </c>
      <c r="Y44" s="97">
        <f>$B44*VLOOKUP($A44,Transpose_Avg_msg_adult!$O$1:$AA$52,8,FALSE)</f>
        <v>0.65845872000000039</v>
      </c>
      <c r="Z44" s="97">
        <f>$B44*VLOOKUP($A44,Transpose_Avg_msg_adult!$O$1:$AA$52,9,FALSE)</f>
        <v>0.73582344000000122</v>
      </c>
      <c r="AA44" s="97">
        <f>$B44*VLOOKUP($A44,Transpose_Avg_msg_adult!$O$1:$AA$52,10,FALSE)</f>
        <v>0.52725816000000003</v>
      </c>
      <c r="AB44" s="97">
        <f>$B44*VLOOKUP($A44, Transpose_Avg_msg_adult!$O$1:$AA$52,11,FALSE)</f>
        <v>0.68716511999999985</v>
      </c>
      <c r="AC44" s="97">
        <f>$B44*VLOOKUP($A44,Transpose_Avg_msg_adult!$O$1:$AA$52,12,FALSE)</f>
        <v>0.6979867200000005</v>
      </c>
      <c r="AD44" s="97">
        <f>$B44*VLOOKUP($A44,Transpose_Avg_msg_adult!$O$1:$AA$52,13,FALSE)</f>
        <v>0.6832576800000002</v>
      </c>
    </row>
    <row r="45" spans="1:30" x14ac:dyDescent="0.25">
      <c r="A45" s="167" t="s">
        <v>277</v>
      </c>
      <c r="B45" s="168">
        <v>-0.88400000000000001</v>
      </c>
      <c r="C45" s="94"/>
      <c r="D45" s="94"/>
      <c r="E45" s="97">
        <f>$B45*VLOOKUP($A45,Transpose_Avg_msg_adult!$A$1:$M$52,2,FALSE)</f>
        <v>-0.12680941324999975</v>
      </c>
      <c r="F45" s="97">
        <f>$B45*VLOOKUP($A45,Transpose_Avg_msg_adult!$A$1:$M$52,3,FALSE)</f>
        <v>-0.29535478700000006</v>
      </c>
      <c r="G45" s="97">
        <f>$B45*VLOOKUP($A45,Transpose_Avg_msg_adult!$A$1:$M$52,4,FALSE)</f>
        <v>-0.21130445374999998</v>
      </c>
      <c r="H45" s="97">
        <f>$B45*VLOOKUP($A45,Transpose_Avg_msg_adult!$A$1:$M$52,5,FALSE)</f>
        <v>-0.2293477777499999</v>
      </c>
      <c r="I45" s="97">
        <f>$B45*VLOOKUP($A45,Transpose_Avg_msg_adult!$A$1:$M$52,6,FALSE)</f>
        <v>-7.8601191500000001E-2</v>
      </c>
      <c r="J45" s="97">
        <f>$B45*VLOOKUP($A45,Transpose_Avg_msg_adult!$A$1:$M$52,7,FALSE)</f>
        <v>-0.15259663249999994</v>
      </c>
      <c r="K45" s="97">
        <f>$B45*VLOOKUP($A45,Transpose_Avg_msg_adult!$A$1:$M$52,8,FALSE)</f>
        <v>-0.13574035474999999</v>
      </c>
      <c r="L45" s="97">
        <f>$B45*VLOOKUP($A45,Transpose_Avg_msg_adult!$A$1:$M$52,9,FALSE)</f>
        <v>-0.13123875049999995</v>
      </c>
      <c r="M45" s="97">
        <f>$B45*VLOOKUP($A45,Transpose_Avg_msg_adult!$A$1:$M$52,10,FALSE)</f>
        <v>-0.26118448524999999</v>
      </c>
      <c r="N45" s="97">
        <f>$B45*VLOOKUP($A45,Transpose_Avg_msg_adult!$A$1:$M$52,11,FALSE)</f>
        <v>-0.15864545775</v>
      </c>
      <c r="O45" s="97">
        <f>$B45*VLOOKUP($A45,Transpose_Avg_msg_adult!$A$1:$M$52,12,FALSE)</f>
        <v>-0.18332889250000001</v>
      </c>
      <c r="P45" s="97">
        <f>$B45*VLOOKUP($A45,Transpose_Avg_msg_adult!$A$1:$M$52,13,FALSE)</f>
        <v>-7.895910099999999E-2</v>
      </c>
      <c r="Q45" s="97"/>
      <c r="R45" s="97"/>
      <c r="S45" s="97">
        <f>$B45*VLOOKUP($A45,Transpose_Avg_msg_adult!$O$1:$AA$52,2,FALSE)</f>
        <v>-0.12523407000000034</v>
      </c>
      <c r="T45" s="97">
        <f>$B45*VLOOKUP($A45,Transpose_Avg_msg_adult!$O$1:$AA$52,3,FALSE)</f>
        <v>-0.30694071200000017</v>
      </c>
      <c r="U45" s="97">
        <f>$B45*VLOOKUP($A45,Transpose_Avg_msg_adult!$O$1:$AA$52,4,FALSE)</f>
        <v>-0.21022757600000011</v>
      </c>
      <c r="V45" s="97">
        <f>$B45*VLOOKUP($A45,Transpose_Avg_msg_adult!$O$1:$AA$52,5,FALSE)</f>
        <v>-0.222418378</v>
      </c>
      <c r="W45" s="97">
        <f>$B45*VLOOKUP($A45, Transpose_Avg_msg_adult!$O$1:$AA$52,6,FALSE)</f>
        <v>-7.6480586000000045E-2</v>
      </c>
      <c r="X45" s="97">
        <f>$B45*VLOOKUP($A45,Transpose_Avg_msg_adult!$O$1:$AA$52,7,FALSE)</f>
        <v>-0.15873324999999996</v>
      </c>
      <c r="Y45" s="97">
        <f>$B45*VLOOKUP($A45,Transpose_Avg_msg_adult!$O$1:$AA$52,8,FALSE)</f>
        <v>-0.13358212399999991</v>
      </c>
      <c r="Z45" s="97">
        <f>$B45*VLOOKUP($A45,Transpose_Avg_msg_adult!$O$1:$AA$52,9,FALSE)</f>
        <v>-0.1435063499999997</v>
      </c>
      <c r="AA45" s="97">
        <f>$B45*VLOOKUP($A45,Transpose_Avg_msg_adult!$O$1:$AA$52,10,FALSE)</f>
        <v>-0.25910437799999997</v>
      </c>
      <c r="AB45" s="97">
        <f>$B45*VLOOKUP($A45, Transpose_Avg_msg_adult!$O$1:$AA$52,11,FALSE)</f>
        <v>-0.15646269600000004</v>
      </c>
      <c r="AC45" s="97">
        <f>$B45*VLOOKUP($A45,Transpose_Avg_msg_adult!$O$1:$AA$52,12,FALSE)</f>
        <v>-0.19058244399999996</v>
      </c>
      <c r="AD45" s="97">
        <f>$B45*VLOOKUP($A45,Transpose_Avg_msg_adult!$O$1:$AA$52,13,FALSE)</f>
        <v>-7.9012362000000003E-2</v>
      </c>
    </row>
    <row r="46" spans="1:30" x14ac:dyDescent="0.25">
      <c r="A46" s="167" t="s">
        <v>297</v>
      </c>
      <c r="B46" s="168">
        <v>-4.6109999999999998</v>
      </c>
      <c r="C46" s="94"/>
      <c r="D46" s="94"/>
      <c r="E46" s="97">
        <f>$B46*VLOOKUP($A46,Transpose_Avg_msg_adult!$A$1:$M$52,2,FALSE)</f>
        <v>-0.98240525062499995</v>
      </c>
      <c r="F46" s="97">
        <f>$B46*VLOOKUP($A46,Transpose_Avg_msg_adult!$A$1:$M$52,3,FALSE)</f>
        <v>-0.77916562724999971</v>
      </c>
      <c r="G46" s="97">
        <f>$B46*VLOOKUP($A46,Transpose_Avg_msg_adult!$A$1:$M$52,4,FALSE)</f>
        <v>-0.91111803787500045</v>
      </c>
      <c r="H46" s="97">
        <f>$B46*VLOOKUP($A46,Transpose_Avg_msg_adult!$A$1:$M$52,5,FALSE)</f>
        <v>-0.76979348156250005</v>
      </c>
      <c r="I46" s="97">
        <f>$B46*VLOOKUP($A46,Transpose_Avg_msg_adult!$A$1:$M$52,6,FALSE)</f>
        <v>-1.2377854856249999</v>
      </c>
      <c r="J46" s="97">
        <f>$B46*VLOOKUP($A46,Transpose_Avg_msg_adult!$A$1:$M$52,7,FALSE)</f>
        <v>-0.85618229568749982</v>
      </c>
      <c r="K46" s="97">
        <f>$B46*VLOOKUP($A46,Transpose_Avg_msg_adult!$A$1:$M$52,8,FALSE)</f>
        <v>-0.9499074989999996</v>
      </c>
      <c r="L46" s="97">
        <f>$B46*VLOOKUP($A46,Transpose_Avg_msg_adult!$A$1:$M$52,9,FALSE)</f>
        <v>-0.72858122812500004</v>
      </c>
      <c r="M46" s="97">
        <f>$B46*VLOOKUP($A46,Transpose_Avg_msg_adult!$A$1:$M$52,10,FALSE)</f>
        <v>-0.87691075799999973</v>
      </c>
      <c r="N46" s="97">
        <f>$B46*VLOOKUP($A46,Transpose_Avg_msg_adult!$A$1:$M$52,11,FALSE)</f>
        <v>-1.1106547400625</v>
      </c>
      <c r="O46" s="97">
        <f>$B46*VLOOKUP($A46,Transpose_Avg_msg_adult!$A$1:$M$52,12,FALSE)</f>
        <v>-0.92341903312499996</v>
      </c>
      <c r="P46" s="97">
        <f>$B46*VLOOKUP($A46,Transpose_Avg_msg_adult!$A$1:$M$52,13,FALSE)</f>
        <v>-0.9120797195625</v>
      </c>
      <c r="Q46" s="97"/>
      <c r="R46" s="97"/>
      <c r="S46" s="97">
        <f>$B46*VLOOKUP($A46,Transpose_Avg_msg_adult!$O$1:$AA$52,2,FALSE)</f>
        <v>-0.97737292050000291</v>
      </c>
      <c r="T46" s="97">
        <f>$B46*VLOOKUP($A46,Transpose_Avg_msg_adult!$O$1:$AA$52,3,FALSE)</f>
        <v>-0.77275518450000069</v>
      </c>
      <c r="U46" s="97">
        <f>$B46*VLOOKUP($A46,Transpose_Avg_msg_adult!$O$1:$AA$52,4,FALSE)</f>
        <v>-0.92673261299999965</v>
      </c>
      <c r="V46" s="97">
        <f>$B46*VLOOKUP($A46,Transpose_Avg_msg_adult!$O$1:$AA$52,5,FALSE)</f>
        <v>-0.76445768999999975</v>
      </c>
      <c r="W46" s="97">
        <f>$B46*VLOOKUP($A46, Transpose_Avg_msg_adult!$O$1:$AA$52,6,FALSE)</f>
        <v>-1.2465169904999986</v>
      </c>
      <c r="X46" s="97">
        <f>$B46*VLOOKUP($A46,Transpose_Avg_msg_adult!$O$1:$AA$52,7,FALSE)</f>
        <v>-0.88631489249999973</v>
      </c>
      <c r="Y46" s="97">
        <f>$B46*VLOOKUP($A46,Transpose_Avg_msg_adult!$O$1:$AA$52,8,FALSE)</f>
        <v>-0.97330371300000029</v>
      </c>
      <c r="Z46" s="97">
        <f>$B46*VLOOKUP($A46,Transpose_Avg_msg_adult!$O$1:$AA$52,9,FALSE)</f>
        <v>-0.72005376000000032</v>
      </c>
      <c r="AA46" s="97">
        <f>$B46*VLOOKUP($A46,Transpose_Avg_msg_adult!$O$1:$AA$52,10,FALSE)</f>
        <v>-0.89528328750000008</v>
      </c>
      <c r="AB46" s="97">
        <f>$B46*VLOOKUP($A46, Transpose_Avg_msg_adult!$O$1:$AA$52,11,FALSE)</f>
        <v>-1.1775802350000009</v>
      </c>
      <c r="AC46" s="97">
        <f>$B46*VLOOKUP($A46,Transpose_Avg_msg_adult!$O$1:$AA$52,12,FALSE)</f>
        <v>-0.94617720000000061</v>
      </c>
      <c r="AD46" s="97">
        <f>$B46*VLOOKUP($A46,Transpose_Avg_msg_adult!$O$1:$AA$52,13,FALSE)</f>
        <v>-0.90511624499999965</v>
      </c>
    </row>
    <row r="47" spans="1:30" x14ac:dyDescent="0.25">
      <c r="A47" s="167" t="s">
        <v>281</v>
      </c>
      <c r="B47" s="168">
        <v>-5.8159999999999998</v>
      </c>
      <c r="C47" s="94"/>
      <c r="D47" s="94"/>
      <c r="E47" s="97">
        <f>$B47*VLOOKUP($A47,Transpose_Avg_msg_adult!$A$1:$M$52,2,FALSE)</f>
        <v>-5.1258952500000052E-2</v>
      </c>
      <c r="F47" s="97">
        <f>$B47*VLOOKUP($A47,Transpose_Avg_msg_adult!$A$1:$M$52,3,FALSE)</f>
        <v>-4.8955089500000007E-2</v>
      </c>
      <c r="G47" s="97">
        <f>$B47*VLOOKUP($A47,Transpose_Avg_msg_adult!$A$1:$M$52,4,FALSE)</f>
        <v>-6.7394717500000006E-2</v>
      </c>
      <c r="H47" s="97">
        <f>$B47*VLOOKUP($A47,Transpose_Avg_msg_adult!$A$1:$M$52,5,FALSE)</f>
        <v>-5.136291350000001E-2</v>
      </c>
      <c r="I47" s="97">
        <f>$B47*VLOOKUP($A47,Transpose_Avg_msg_adult!$A$1:$M$52,6,FALSE)</f>
        <v>-5.8428262999999987E-2</v>
      </c>
      <c r="J47" s="97">
        <f>$B47*VLOOKUP($A47,Transpose_Avg_msg_adult!$A$1:$M$52,7,FALSE)</f>
        <v>-5.3022654499999988E-2</v>
      </c>
      <c r="K47" s="97">
        <f>$B47*VLOOKUP($A47,Transpose_Avg_msg_adult!$A$1:$M$52,8,FALSE)</f>
        <v>-5.896915099999999E-2</v>
      </c>
      <c r="L47" s="97">
        <f>$B47*VLOOKUP($A47,Transpose_Avg_msg_adult!$A$1:$M$52,9,FALSE)</f>
        <v>-7.1125317999999979E-2</v>
      </c>
      <c r="M47" s="97">
        <f>$B47*VLOOKUP($A47,Transpose_Avg_msg_adult!$A$1:$M$52,10,FALSE)</f>
        <v>-4.20166015E-2</v>
      </c>
      <c r="N47" s="97">
        <f>$B47*VLOOKUP($A47,Transpose_Avg_msg_adult!$A$1:$M$52,11,FALSE)</f>
        <v>-3.5227875499999992E-2</v>
      </c>
      <c r="O47" s="97">
        <f>$B47*VLOOKUP($A47,Transpose_Avg_msg_adult!$A$1:$M$52,12,FALSE)</f>
        <v>-6.1060729999999966E-2</v>
      </c>
      <c r="P47" s="97">
        <f>$B47*VLOOKUP($A47,Transpose_Avg_msg_adult!$A$1:$M$52,13,FALSE)</f>
        <v>-8.7588596499999991E-2</v>
      </c>
      <c r="Q47" s="97"/>
      <c r="R47" s="97"/>
      <c r="S47" s="97">
        <f>$B47*VLOOKUP($A47,Transpose_Avg_msg_adult!$O$1:$AA$52,2,FALSE)</f>
        <v>-4.3323383999999993E-2</v>
      </c>
      <c r="T47" s="97">
        <f>$B47*VLOOKUP($A47,Transpose_Avg_msg_adult!$O$1:$AA$52,3,FALSE)</f>
        <v>-4.7525444000000076E-2</v>
      </c>
      <c r="U47" s="97">
        <f>$B47*VLOOKUP($A47,Transpose_Avg_msg_adult!$O$1:$AA$52,4,FALSE)</f>
        <v>-5.9401715999999993E-2</v>
      </c>
      <c r="V47" s="97">
        <f>$B47*VLOOKUP($A47,Transpose_Avg_msg_adult!$O$1:$AA$52,5,FALSE)</f>
        <v>-5.0282227999999998E-2</v>
      </c>
      <c r="W47" s="97">
        <f>$B47*VLOOKUP($A47, Transpose_Avg_msg_adult!$O$1:$AA$52,6,FALSE)</f>
        <v>-5.3033195999999928E-2</v>
      </c>
      <c r="X47" s="97">
        <f>$B47*VLOOKUP($A47,Transpose_Avg_msg_adult!$O$1:$AA$52,7,FALSE)</f>
        <v>-5.3390880000000002E-2</v>
      </c>
      <c r="Y47" s="97">
        <f>$B47*VLOOKUP($A47,Transpose_Avg_msg_adult!$O$1:$AA$52,8,FALSE)</f>
        <v>-6.4915284000000018E-2</v>
      </c>
      <c r="Z47" s="97">
        <f>$B47*VLOOKUP($A47,Transpose_Avg_msg_adult!$O$1:$AA$52,9,FALSE)</f>
        <v>-6.229808400000008E-2</v>
      </c>
      <c r="AA47" s="97">
        <f>$B47*VLOOKUP($A47,Transpose_Avg_msg_adult!$O$1:$AA$52,10,FALSE)</f>
        <v>-3.8571711999999994E-2</v>
      </c>
      <c r="AB47" s="97">
        <f>$B47*VLOOKUP($A47, Transpose_Avg_msg_adult!$O$1:$AA$52,11,FALSE)</f>
        <v>-3.3994520000000007E-2</v>
      </c>
      <c r="AC47" s="97">
        <f>$B47*VLOOKUP($A47,Transpose_Avg_msg_adult!$O$1:$AA$52,12,FALSE)</f>
        <v>-6.1405327999999967E-2</v>
      </c>
      <c r="AD47" s="97">
        <f>$B47*VLOOKUP($A47,Transpose_Avg_msg_adult!$O$1:$AA$52,13,FALSE)</f>
        <v>-7.6899151999999985E-2</v>
      </c>
    </row>
    <row r="48" spans="1:30" x14ac:dyDescent="0.25">
      <c r="A48" s="167" t="s">
        <v>285</v>
      </c>
      <c r="B48" s="168">
        <v>-6.0359999999999996</v>
      </c>
      <c r="C48" s="94"/>
      <c r="D48" s="94"/>
      <c r="E48" s="97">
        <f>$B48*VLOOKUP($A48,Transpose_Avg_msg_adult!$A$1:$M$52,2,FALSE)</f>
        <v>-0.19902615975000038</v>
      </c>
      <c r="F48" s="97">
        <f>$B48*VLOOKUP($A48,Transpose_Avg_msg_adult!$A$1:$M$52,3,FALSE)</f>
        <v>-0.18409535925000001</v>
      </c>
      <c r="G48" s="97">
        <f>$B48*VLOOKUP($A48,Transpose_Avg_msg_adult!$A$1:$M$52,4,FALSE)</f>
        <v>-0.26175604424999993</v>
      </c>
      <c r="H48" s="97">
        <f>$B48*VLOOKUP($A48,Transpose_Avg_msg_adult!$A$1:$M$52,5,FALSE)</f>
        <v>-0.19357829249999997</v>
      </c>
      <c r="I48" s="97">
        <f>$B48*VLOOKUP($A48,Transpose_Avg_msg_adult!$A$1:$M$52,6,FALSE)</f>
        <v>-0.39876004049999991</v>
      </c>
      <c r="J48" s="97">
        <f>$B48*VLOOKUP($A48,Transpose_Avg_msg_adult!$A$1:$M$52,7,FALSE)</f>
        <v>-0.22745006099999998</v>
      </c>
      <c r="K48" s="97">
        <f>$B48*VLOOKUP($A48,Transpose_Avg_msg_adult!$A$1:$M$52,8,FALSE)</f>
        <v>-0.22144499549999996</v>
      </c>
      <c r="L48" s="97">
        <f>$B48*VLOOKUP($A48,Transpose_Avg_msg_adult!$A$1:$M$52,9,FALSE)</f>
        <v>-0.20445441000000003</v>
      </c>
      <c r="M48" s="97">
        <f>$B48*VLOOKUP($A48,Transpose_Avg_msg_adult!$A$1:$M$52,10,FALSE)</f>
        <v>-0.15771238049999994</v>
      </c>
      <c r="N48" s="97">
        <f>$B48*VLOOKUP($A48,Transpose_Avg_msg_adult!$A$1:$M$52,11,FALSE)</f>
        <v>-0.24339453224999999</v>
      </c>
      <c r="O48" s="97">
        <f>$B48*VLOOKUP($A48,Transpose_Avg_msg_adult!$A$1:$M$52,12,FALSE)</f>
        <v>-0.18849975300000002</v>
      </c>
      <c r="P48" s="97">
        <f>$B48*VLOOKUP($A48,Transpose_Avg_msg_adult!$A$1:$M$52,13,FALSE)</f>
        <v>-0.3764464575</v>
      </c>
      <c r="Q48" s="97"/>
      <c r="R48" s="97"/>
      <c r="S48" s="97">
        <f>$B48*VLOOKUP($A48,Transpose_Avg_msg_adult!$O$1:$AA$52,2,FALSE)</f>
        <v>-0.19597081199999966</v>
      </c>
      <c r="T48" s="97">
        <f>$B48*VLOOKUP($A48,Transpose_Avg_msg_adult!$O$1:$AA$52,3,FALSE)</f>
        <v>-0.17644435200000003</v>
      </c>
      <c r="U48" s="97">
        <f>$B48*VLOOKUP($A48,Transpose_Avg_msg_adult!$O$1:$AA$52,4,FALSE)</f>
        <v>-0.25754103000000012</v>
      </c>
      <c r="V48" s="97">
        <f>$B48*VLOOKUP($A48,Transpose_Avg_msg_adult!$O$1:$AA$52,5,FALSE)</f>
        <v>-0.19178484600000004</v>
      </c>
      <c r="W48" s="97">
        <f>$B48*VLOOKUP($A48, Transpose_Avg_msg_adult!$O$1:$AA$52,6,FALSE)</f>
        <v>-0.38515112399999968</v>
      </c>
      <c r="X48" s="97">
        <f>$B48*VLOOKUP($A48,Transpose_Avg_msg_adult!$O$1:$AA$52,7,FALSE)</f>
        <v>-0.22839318599999997</v>
      </c>
      <c r="Y48" s="97">
        <f>$B48*VLOOKUP($A48,Transpose_Avg_msg_adult!$O$1:$AA$52,8,FALSE)</f>
        <v>-0.22309055999999994</v>
      </c>
      <c r="Z48" s="97">
        <f>$B48*VLOOKUP($A48,Transpose_Avg_msg_adult!$O$1:$AA$52,9,FALSE)</f>
        <v>-0.19150417200000006</v>
      </c>
      <c r="AA48" s="97">
        <f>$B48*VLOOKUP($A48,Transpose_Avg_msg_adult!$O$1:$AA$52,10,FALSE)</f>
        <v>-0.15708388200000001</v>
      </c>
      <c r="AB48" s="97">
        <f>$B48*VLOOKUP($A48, Transpose_Avg_msg_adult!$O$1:$AA$52,11,FALSE)</f>
        <v>-0.25222934999999991</v>
      </c>
      <c r="AC48" s="97">
        <f>$B48*VLOOKUP($A48,Transpose_Avg_msg_adult!$O$1:$AA$52,12,FALSE)</f>
        <v>-0.19739228999999997</v>
      </c>
      <c r="AD48" s="97">
        <f>$B48*VLOOKUP($A48,Transpose_Avg_msg_adult!$O$1:$AA$52,13,FALSE)</f>
        <v>-0.36835595399999999</v>
      </c>
    </row>
    <row r="49" spans="1:30" x14ac:dyDescent="0.25">
      <c r="A49" s="167" t="s">
        <v>288</v>
      </c>
      <c r="B49" s="168">
        <v>7.359</v>
      </c>
      <c r="C49" s="94"/>
      <c r="D49" s="94"/>
      <c r="E49" s="97">
        <f>$B49*VLOOKUP($A49,Transpose_Avg_msg_adult!$A$1:$M$52,2,FALSE)</f>
        <v>0.6400747815000003</v>
      </c>
      <c r="F49" s="97">
        <f>$B49*VLOOKUP($A49,Transpose_Avg_msg_adult!$A$1:$M$52,3,FALSE)</f>
        <v>0.59117652618749961</v>
      </c>
      <c r="G49" s="97">
        <f>$B49*VLOOKUP($A49,Transpose_Avg_msg_adult!$A$1:$M$52,4,FALSE)</f>
        <v>0.59341688174999951</v>
      </c>
      <c r="H49" s="97">
        <f>$B49*VLOOKUP($A49,Transpose_Avg_msg_adult!$A$1:$M$52,5,FALSE)</f>
        <v>0.46130857368750017</v>
      </c>
      <c r="I49" s="97">
        <f>$B49*VLOOKUP($A49,Transpose_Avg_msg_adult!$A$1:$M$52,6,FALSE)</f>
        <v>0.96134802431249966</v>
      </c>
      <c r="J49" s="97">
        <f>$B49*VLOOKUP($A49,Transpose_Avg_msg_adult!$A$1:$M$52,7,FALSE)</f>
        <v>0.55701098887500011</v>
      </c>
      <c r="K49" s="97">
        <f>$B49*VLOOKUP($A49,Transpose_Avg_msg_adult!$A$1:$M$52,8,FALSE)</f>
        <v>0.42651614156249978</v>
      </c>
      <c r="L49" s="97">
        <f>$B49*VLOOKUP($A49,Transpose_Avg_msg_adult!$A$1:$M$52,9,FALSE)</f>
        <v>0.54821238449999976</v>
      </c>
      <c r="M49" s="97">
        <f>$B49*VLOOKUP($A49,Transpose_Avg_msg_adult!$A$1:$M$52,10,FALSE)</f>
        <v>0.66264575437499995</v>
      </c>
      <c r="N49" s="97">
        <f>$B49*VLOOKUP($A49,Transpose_Avg_msg_adult!$A$1:$M$52,11,FALSE)</f>
        <v>0.557581311375</v>
      </c>
      <c r="O49" s="97">
        <f>$B49*VLOOKUP($A49,Transpose_Avg_msg_adult!$A$1:$M$52,12,FALSE)</f>
        <v>0.7432714183125001</v>
      </c>
      <c r="P49" s="97">
        <f>$B49*VLOOKUP($A49,Transpose_Avg_msg_adult!$A$1:$M$52,13,FALSE)</f>
        <v>1.2813150446250001</v>
      </c>
      <c r="Q49" s="97"/>
      <c r="R49" s="97"/>
      <c r="S49" s="97">
        <f>$B49*VLOOKUP($A49,Transpose_Avg_msg_adult!$O$1:$AA$52,2,FALSE)</f>
        <v>0.68645487899999846</v>
      </c>
      <c r="T49" s="97">
        <f>$B49*VLOOKUP($A49,Transpose_Avg_msg_adult!$O$1:$AA$52,3,FALSE)</f>
        <v>0.57574976249999965</v>
      </c>
      <c r="U49" s="97">
        <f>$B49*VLOOKUP($A49,Transpose_Avg_msg_adult!$O$1:$AA$52,4,FALSE)</f>
        <v>0.64043537250000027</v>
      </c>
      <c r="V49" s="97">
        <f>$B49*VLOOKUP($A49,Transpose_Avg_msg_adult!$O$1:$AA$52,5,FALSE)</f>
        <v>0.51958219499999936</v>
      </c>
      <c r="W49" s="97">
        <f>$B49*VLOOKUP($A49, Transpose_Avg_msg_adult!$O$1:$AA$52,6,FALSE)</f>
        <v>0.99987468899999954</v>
      </c>
      <c r="X49" s="97">
        <f>$B49*VLOOKUP($A49,Transpose_Avg_msg_adult!$O$1:$AA$52,7,FALSE)</f>
        <v>0.56429547899999999</v>
      </c>
      <c r="Y49" s="97">
        <f>$B49*VLOOKUP($A49,Transpose_Avg_msg_adult!$O$1:$AA$52,8,FALSE)</f>
        <v>0.41095599600000005</v>
      </c>
      <c r="Z49" s="97">
        <f>$B49*VLOOKUP($A49,Transpose_Avg_msg_adult!$O$1:$AA$52,9,FALSE)</f>
        <v>0.56329097550000007</v>
      </c>
      <c r="AA49" s="97">
        <f>$B49*VLOOKUP($A49,Transpose_Avg_msg_adult!$O$1:$AA$52,10,FALSE)</f>
        <v>0.62268546450000051</v>
      </c>
      <c r="AB49" s="97">
        <f>$B49*VLOOKUP($A49, Transpose_Avg_msg_adult!$O$1:$AA$52,11,FALSE)</f>
        <v>0.64065614250000003</v>
      </c>
      <c r="AC49" s="97">
        <f>$B49*VLOOKUP($A49,Transpose_Avg_msg_adult!$O$1:$AA$52,12,FALSE)</f>
        <v>0.76172641049999967</v>
      </c>
      <c r="AD49" s="97">
        <f>$B49*VLOOKUP($A49,Transpose_Avg_msg_adult!$O$1:$AA$52,13,FALSE)</f>
        <v>1.3312725360000002</v>
      </c>
    </row>
    <row r="50" spans="1:30" x14ac:dyDescent="0.25">
      <c r="A50" s="167" t="s">
        <v>291</v>
      </c>
      <c r="B50" s="168">
        <v>1.8049999999999999</v>
      </c>
      <c r="C50" s="94"/>
      <c r="D50" s="94"/>
      <c r="E50" s="97">
        <f>$B50*VLOOKUP($A50,Transpose_Avg_msg_adult!$A$1:$M$52,2,FALSE)</f>
        <v>0.43528658000000003</v>
      </c>
      <c r="F50" s="97">
        <f>$B50*VLOOKUP($A50,Transpose_Avg_msg_adult!$A$1:$M$52,3,FALSE)</f>
        <v>0.37128658218749999</v>
      </c>
      <c r="G50" s="97">
        <f>$B50*VLOOKUP($A50,Transpose_Avg_msg_adult!$A$1:$M$52,4,FALSE)</f>
        <v>0.40845378843750013</v>
      </c>
      <c r="H50" s="97">
        <f>$B50*VLOOKUP($A50,Transpose_Avg_msg_adult!$A$1:$M$52,5,FALSE)</f>
        <v>0.44513071156250023</v>
      </c>
      <c r="I50" s="97">
        <f>$B50*VLOOKUP($A50,Transpose_Avg_msg_adult!$A$1:$M$52,6,FALSE)</f>
        <v>0.34661516531249992</v>
      </c>
      <c r="J50" s="97">
        <f>$B50*VLOOKUP($A50,Transpose_Avg_msg_adult!$A$1:$M$52,7,FALSE)</f>
        <v>0.53686126281249991</v>
      </c>
      <c r="K50" s="97">
        <f>$B50*VLOOKUP($A50,Transpose_Avg_msg_adult!$A$1:$M$52,8,FALSE)</f>
        <v>0.48818447406250004</v>
      </c>
      <c r="L50" s="97">
        <f>$B50*VLOOKUP($A50,Transpose_Avg_msg_adult!$A$1:$M$52,9,FALSE)</f>
        <v>0.51651654374999989</v>
      </c>
      <c r="M50" s="97">
        <f>$B50*VLOOKUP($A50,Transpose_Avg_msg_adult!$A$1:$M$52,10,FALSE)</f>
        <v>0.33387062437499992</v>
      </c>
      <c r="N50" s="97">
        <f>$B50*VLOOKUP($A50,Transpose_Avg_msg_adult!$A$1:$M$52,11,FALSE)</f>
        <v>0.38295060499999994</v>
      </c>
      <c r="O50" s="97">
        <f>$B50*VLOOKUP($A50,Transpose_Avg_msg_adult!$A$1:$M$52,12,FALSE)</f>
        <v>0.40723428531250011</v>
      </c>
      <c r="P50" s="97">
        <f>$B50*VLOOKUP($A50,Transpose_Avg_msg_adult!$A$1:$M$52,13,FALSE)</f>
        <v>0.43437347562499989</v>
      </c>
      <c r="Q50" s="97"/>
      <c r="R50" s="97"/>
      <c r="S50" s="97">
        <f>$B50*VLOOKUP($A50,Transpose_Avg_msg_adult!$O$1:$AA$52,2,FALSE)</f>
        <v>0.41644328249999962</v>
      </c>
      <c r="T50" s="97">
        <f>$B50*VLOOKUP($A50,Transpose_Avg_msg_adult!$O$1:$AA$52,3,FALSE)</f>
        <v>0.34646253000000032</v>
      </c>
      <c r="U50" s="97">
        <f>$B50*VLOOKUP($A50,Transpose_Avg_msg_adult!$O$1:$AA$52,4,FALSE)</f>
        <v>0.3882943074999996</v>
      </c>
      <c r="V50" s="97">
        <f>$B50*VLOOKUP($A50,Transpose_Avg_msg_adult!$O$1:$AA$52,5,FALSE)</f>
        <v>0.42833101249999972</v>
      </c>
      <c r="W50" s="97">
        <f>$B50*VLOOKUP($A50, Transpose_Avg_msg_adult!$O$1:$AA$52,6,FALSE)</f>
        <v>0.3392298949999995</v>
      </c>
      <c r="X50" s="97">
        <f>$B50*VLOOKUP($A50,Transpose_Avg_msg_adult!$O$1:$AA$52,7,FALSE)</f>
        <v>0.54134206249999983</v>
      </c>
      <c r="Y50" s="97">
        <f>$B50*VLOOKUP($A50,Transpose_Avg_msg_adult!$O$1:$AA$52,8,FALSE)</f>
        <v>0.47043715000000003</v>
      </c>
      <c r="Z50" s="97">
        <f>$B50*VLOOKUP($A50,Transpose_Avg_msg_adult!$O$1:$AA$52,9,FALSE)</f>
        <v>0.49125421500000077</v>
      </c>
      <c r="AA50" s="97">
        <f>$B50*VLOOKUP($A50,Transpose_Avg_msg_adult!$O$1:$AA$52,10,FALSE)</f>
        <v>0.33112183500000014</v>
      </c>
      <c r="AB50" s="97">
        <f>$B50*VLOOKUP($A50, Transpose_Avg_msg_adult!$O$1:$AA$52,11,FALSE)</f>
        <v>0.38069435500000021</v>
      </c>
      <c r="AC50" s="97">
        <f>$B50*VLOOKUP($A50,Transpose_Avg_msg_adult!$O$1:$AA$52,12,FALSE)</f>
        <v>0.40437053999999983</v>
      </c>
      <c r="AD50" s="97">
        <f>$B50*VLOOKUP($A50,Transpose_Avg_msg_adult!$O$1:$AA$52,13,FALSE)</f>
        <v>0.43003132250000004</v>
      </c>
    </row>
    <row r="51" spans="1:30" x14ac:dyDescent="0.25">
      <c r="A51" s="167" t="s">
        <v>294</v>
      </c>
      <c r="B51" s="168">
        <v>-0.501</v>
      </c>
      <c r="C51" s="94"/>
      <c r="D51" s="94"/>
      <c r="E51" s="97">
        <f>$B51*VLOOKUP($A51,Transpose_Avg_msg_adult!$A$1:$M$52,2,FALSE)</f>
        <v>-6.0837056250000035E-2</v>
      </c>
      <c r="F51" s="97">
        <f>$B51*VLOOKUP($A51,Transpose_Avg_msg_adult!$A$1:$M$52,3,FALSE)</f>
        <v>-3.8419999125000028E-2</v>
      </c>
      <c r="G51" s="97">
        <f>$B51*VLOOKUP($A51,Transpose_Avg_msg_adult!$A$1:$M$52,4,FALSE)</f>
        <v>-4.5006364312499998E-2</v>
      </c>
      <c r="H51" s="97">
        <f>$B51*VLOOKUP($A51,Transpose_Avg_msg_adult!$A$1:$M$52,5,FALSE)</f>
        <v>-4.8920833874999979E-2</v>
      </c>
      <c r="I51" s="97">
        <f>$B51*VLOOKUP($A51,Transpose_Avg_msg_adult!$A$1:$M$52,6,FALSE)</f>
        <v>-5.8349497312500019E-2</v>
      </c>
      <c r="J51" s="97">
        <f>$B51*VLOOKUP($A51,Transpose_Avg_msg_adult!$A$1:$M$52,7,FALSE)</f>
        <v>-5.0106293812500008E-2</v>
      </c>
      <c r="K51" s="97">
        <f>$B51*VLOOKUP($A51,Transpose_Avg_msg_adult!$A$1:$M$52,8,FALSE)</f>
        <v>-5.320745250000003E-2</v>
      </c>
      <c r="L51" s="97">
        <f>$B51*VLOOKUP($A51,Transpose_Avg_msg_adult!$A$1:$M$52,9,FALSE)</f>
        <v>-5.9207929499999985E-2</v>
      </c>
      <c r="M51" s="97">
        <f>$B51*VLOOKUP($A51,Transpose_Avg_msg_adult!$A$1:$M$52,10,FALSE)</f>
        <v>-4.8934486125000023E-2</v>
      </c>
      <c r="N51" s="97">
        <f>$B51*VLOOKUP($A51,Transpose_Avg_msg_adult!$A$1:$M$52,11,FALSE)</f>
        <v>-5.7521500875000006E-2</v>
      </c>
      <c r="O51" s="97">
        <f>$B51*VLOOKUP($A51,Transpose_Avg_msg_adult!$A$1:$M$52,12,FALSE)</f>
        <v>-4.6194203999999996E-2</v>
      </c>
      <c r="P51" s="97">
        <f>$B51*VLOOKUP($A51,Transpose_Avg_msg_adult!$A$1:$M$52,13,FALSE)</f>
        <v>-4.3728469875000002E-2</v>
      </c>
      <c r="Q51" s="97"/>
      <c r="R51" s="97"/>
      <c r="S51" s="97">
        <f>$B51*VLOOKUP($A51,Transpose_Avg_msg_adult!$O$1:$AA$52,2,FALSE)</f>
        <v>-6.2684869500000087E-2</v>
      </c>
      <c r="T51" s="97">
        <f>$B51*VLOOKUP($A51,Transpose_Avg_msg_adult!$O$1:$AA$52,3,FALSE)</f>
        <v>-4.0455499500000013E-2</v>
      </c>
      <c r="U51" s="97">
        <f>$B51*VLOOKUP($A51,Transpose_Avg_msg_adult!$O$1:$AA$52,4,FALSE)</f>
        <v>-4.5743805000000061E-2</v>
      </c>
      <c r="V51" s="97">
        <f>$B51*VLOOKUP($A51,Transpose_Avg_msg_adult!$O$1:$AA$52,5,FALSE)</f>
        <v>-5.1555905999999985E-2</v>
      </c>
      <c r="W51" s="97">
        <f>$B51*VLOOKUP($A51, Transpose_Avg_msg_adult!$O$1:$AA$52,6,FALSE)</f>
        <v>-5.908067549999995E-2</v>
      </c>
      <c r="X51" s="97">
        <f>$B51*VLOOKUP($A51,Transpose_Avg_msg_adult!$O$1:$AA$52,7,FALSE)</f>
        <v>-5.4436656000000014E-2</v>
      </c>
      <c r="Y51" s="97">
        <f>$B51*VLOOKUP($A51,Transpose_Avg_msg_adult!$O$1:$AA$52,8,FALSE)</f>
        <v>-5.4382798499999982E-2</v>
      </c>
      <c r="Z51" s="97">
        <f>$B51*VLOOKUP($A51,Transpose_Avg_msg_adult!$O$1:$AA$52,9,FALSE)</f>
        <v>-6.063076949999982E-2</v>
      </c>
      <c r="AA51" s="97">
        <f>$B51*VLOOKUP($A51,Transpose_Avg_msg_adult!$O$1:$AA$52,10,FALSE)</f>
        <v>-4.9541385000000028E-2</v>
      </c>
      <c r="AB51" s="97">
        <f>$B51*VLOOKUP($A51, Transpose_Avg_msg_adult!$O$1:$AA$52,11,FALSE)</f>
        <v>-6.005011049999999E-2</v>
      </c>
      <c r="AC51" s="97">
        <f>$B51*VLOOKUP($A51,Transpose_Avg_msg_adult!$O$1:$AA$52,12,FALSE)</f>
        <v>-4.936353000000003E-2</v>
      </c>
      <c r="AD51" s="97">
        <f>$B51*VLOOKUP($A51,Transpose_Avg_msg_adult!$O$1:$AA$52,13,FALSE)</f>
        <v>-4.4872064999999989E-2</v>
      </c>
    </row>
    <row r="52" spans="1:30" x14ac:dyDescent="0.25">
      <c r="A52" s="167" t="s">
        <v>295</v>
      </c>
      <c r="B52" s="168">
        <v>-14.68</v>
      </c>
      <c r="E52" s="97">
        <f>$B52*VLOOKUP($A52,Transpose_Avg_msg_adult!$A$1:$M$52,2,FALSE)</f>
        <v>-0.52628625749999947</v>
      </c>
      <c r="F52" s="97">
        <f>$B52*VLOOKUP($A52,Transpose_Avg_msg_adult!$A$1:$M$52,3,FALSE)</f>
        <v>-0.37372711000000003</v>
      </c>
      <c r="G52" s="97">
        <f>$B52*VLOOKUP($A52,Transpose_Avg_msg_adult!$A$1:$M$52,4,FALSE)</f>
        <v>-0.42913126500000004</v>
      </c>
      <c r="H52" s="97">
        <f>$B52*VLOOKUP($A52,Transpose_Avg_msg_adult!$A$1:$M$52,5,FALSE)</f>
        <v>-0.39221748750000007</v>
      </c>
      <c r="I52" s="97">
        <f>$B52*VLOOKUP($A52,Transpose_Avg_msg_adult!$A$1:$M$52,6,FALSE)</f>
        <v>-0.39676553500000011</v>
      </c>
      <c r="J52" s="97">
        <f>$B52*VLOOKUP($A52,Transpose_Avg_msg_adult!$A$1:$M$52,7,FALSE)</f>
        <v>-0.37459139499999994</v>
      </c>
      <c r="K52" s="97">
        <f>$B52*VLOOKUP($A52,Transpose_Avg_msg_adult!$A$1:$M$52,8,FALSE)</f>
        <v>-0.38736391249999985</v>
      </c>
      <c r="L52" s="97">
        <f>$B52*VLOOKUP($A52,Transpose_Avg_msg_adult!$A$1:$M$52,9,FALSE)</f>
        <v>-0.37538136249999998</v>
      </c>
      <c r="M52" s="97">
        <f>$B52*VLOOKUP($A52,Transpose_Avg_msg_adult!$A$1:$M$52,10,FALSE)</f>
        <v>-0.28213492000000012</v>
      </c>
      <c r="N52" s="97">
        <f>$B52*VLOOKUP($A52,Transpose_Avg_msg_adult!$A$1:$M$52,11,FALSE)</f>
        <v>-0.34494605250000004</v>
      </c>
      <c r="O52" s="97">
        <f>$B52*VLOOKUP($A52,Transpose_Avg_msg_adult!$A$1:$M$52,12,FALSE)</f>
        <v>-0.41486597500000005</v>
      </c>
      <c r="P52" s="97">
        <f>$B52*VLOOKUP($A52,Transpose_Avg_msg_adult!$A$1:$M$52,13,FALSE)</f>
        <v>-0.47580540749999994</v>
      </c>
      <c r="S52" s="97">
        <f>$B52*VLOOKUP($A52,Transpose_Avg_msg_adult!$O$1:$AA$52,2,FALSE)</f>
        <v>-0.55411862000000023</v>
      </c>
      <c r="T52" s="97">
        <f>$B52*VLOOKUP($A52,Transpose_Avg_msg_adult!$O$1:$AA$52,3,FALSE)</f>
        <v>-0.38432973999999964</v>
      </c>
      <c r="U52" s="97">
        <f>$B52*VLOOKUP($A52,Transpose_Avg_msg_adult!$O$1:$AA$52,4,FALSE)</f>
        <v>-0.4400403399999997</v>
      </c>
      <c r="V52" s="97">
        <f>$B52*VLOOKUP($A52,Transpose_Avg_msg_adult!$O$1:$AA$52,5,FALSE)</f>
        <v>-0.40432390000000018</v>
      </c>
      <c r="W52" s="97">
        <f>$B52*VLOOKUP($A52, Transpose_Avg_msg_adult!$O$1:$AA$52,6,FALSE)</f>
        <v>-0.40527076000000017</v>
      </c>
      <c r="X52" s="97">
        <f>$B52*VLOOKUP($A52,Transpose_Avg_msg_adult!$O$1:$AA$52,7,FALSE)</f>
        <v>-0.41300711999999989</v>
      </c>
      <c r="Y52" s="97">
        <f>$B52*VLOOKUP($A52,Transpose_Avg_msg_adult!$O$1:$AA$52,8,FALSE)</f>
        <v>-0.41293371999999978</v>
      </c>
      <c r="Z52" s="97">
        <f>$B52*VLOOKUP($A52,Transpose_Avg_msg_adult!$O$1:$AA$52,9,FALSE)</f>
        <v>-0.36606048000000013</v>
      </c>
      <c r="AA52" s="97">
        <f>$B52*VLOOKUP($A52,Transpose_Avg_msg_adult!$O$1:$AA$52,10,FALSE)</f>
        <v>-0.30571099999999984</v>
      </c>
      <c r="AB52" s="97">
        <f>$B52*VLOOKUP($A52, Transpose_Avg_msg_adult!$O$1:$AA$52,11,FALSE)</f>
        <v>-0.35810392000000008</v>
      </c>
      <c r="AC52" s="97">
        <f>$B52*VLOOKUP($A52,Transpose_Avg_msg_adult!$O$1:$AA$52,12,FALSE)</f>
        <v>-0.42483186000000012</v>
      </c>
      <c r="AD52" s="97">
        <f>$B52*VLOOKUP($A52,Transpose_Avg_msg_adult!$O$1:$AA$52,13,FALSE)</f>
        <v>-0.45992439999999996</v>
      </c>
    </row>
    <row r="53" spans="1:30" x14ac:dyDescent="0.25">
      <c r="A53" s="167" t="s">
        <v>296</v>
      </c>
      <c r="B53" s="168">
        <v>-7.5410000000000004</v>
      </c>
      <c r="E53" s="97">
        <f>$B53*VLOOKUP($A53,Transpose_Avg_msg_adult!$A$1:$M$52,2,FALSE)</f>
        <v>-0.36150375718750027</v>
      </c>
      <c r="F53" s="97">
        <f>$B53*VLOOKUP($A53,Transpose_Avg_msg_adult!$A$1:$M$52,3,FALSE)</f>
        <v>-0.21023176849999997</v>
      </c>
      <c r="G53" s="97">
        <f>$B53*VLOOKUP($A53,Transpose_Avg_msg_adult!$A$1:$M$52,4,FALSE)</f>
        <v>-0.24677592581249999</v>
      </c>
      <c r="H53" s="97">
        <f>$B53*VLOOKUP($A53,Transpose_Avg_msg_adult!$A$1:$M$52,5,FALSE)</f>
        <v>-0.34880518449999998</v>
      </c>
      <c r="I53" s="97">
        <f>$B53*VLOOKUP($A53,Transpose_Avg_msg_adult!$A$1:$M$52,6,FALSE)</f>
        <v>-0.28925862062500002</v>
      </c>
      <c r="J53" s="97">
        <f>$B53*VLOOKUP($A53,Transpose_Avg_msg_adult!$A$1:$M$52,7,FALSE)</f>
        <v>-0.34509312725000002</v>
      </c>
      <c r="K53" s="97">
        <f>$B53*VLOOKUP($A53,Transpose_Avg_msg_adult!$A$1:$M$52,8,FALSE)</f>
        <v>-0.54888582437499989</v>
      </c>
      <c r="L53" s="97">
        <f>$B53*VLOOKUP($A53,Transpose_Avg_msg_adult!$A$1:$M$52,9,FALSE)</f>
        <v>-0.60684170856249953</v>
      </c>
      <c r="M53" s="97">
        <f>$B53*VLOOKUP($A53,Transpose_Avg_msg_adult!$A$1:$M$52,10,FALSE)</f>
        <v>-0.3137107844375</v>
      </c>
      <c r="N53" s="97">
        <f>$B53*VLOOKUP($A53,Transpose_Avg_msg_adult!$A$1:$M$52,11,FALSE)</f>
        <v>-0.39872660450000003</v>
      </c>
      <c r="O53" s="97">
        <f>$B53*VLOOKUP($A53,Transpose_Avg_msg_adult!$A$1:$M$52,12,FALSE)</f>
        <v>-0.26219585687499997</v>
      </c>
      <c r="P53" s="97">
        <f>$B53*VLOOKUP($A53,Transpose_Avg_msg_adult!$A$1:$M$52,13,FALSE)</f>
        <v>-0.37569686181250006</v>
      </c>
      <c r="S53" s="97">
        <f>$B53*VLOOKUP($A53,Transpose_Avg_msg_adult!$O$1:$AA$52,2,FALSE)</f>
        <v>-0.35030207299999894</v>
      </c>
      <c r="T53" s="97">
        <f>$B53*VLOOKUP($A53,Transpose_Avg_msg_adult!$O$1:$AA$52,3,FALSE)</f>
        <v>-0.20574487349999976</v>
      </c>
      <c r="U53" s="97">
        <f>$B53*VLOOKUP($A53,Transpose_Avg_msg_adult!$O$1:$AA$52,4,FALSE)</f>
        <v>-0.23932871700000014</v>
      </c>
      <c r="V53" s="97">
        <f>$B53*VLOOKUP($A53,Transpose_Avg_msg_adult!$O$1:$AA$52,5,FALSE)</f>
        <v>-0.34457845400000009</v>
      </c>
      <c r="W53" s="97">
        <f>$B53*VLOOKUP($A53, Transpose_Avg_msg_adult!$O$1:$AA$52,6,FALSE)</f>
        <v>-0.2716343610000001</v>
      </c>
      <c r="X53" s="97">
        <f>$B53*VLOOKUP($A53,Transpose_Avg_msg_adult!$O$1:$AA$52,7,FALSE)</f>
        <v>-0.35523765749999997</v>
      </c>
      <c r="Y53" s="97">
        <f>$B53*VLOOKUP($A53,Transpose_Avg_msg_adult!$O$1:$AA$52,8,FALSE)</f>
        <v>-0.53172722150000018</v>
      </c>
      <c r="Z53" s="97">
        <f>$B53*VLOOKUP($A53,Transpose_Avg_msg_adult!$O$1:$AA$52,9,FALSE)</f>
        <v>-0.58529848549999997</v>
      </c>
      <c r="AA53" s="97">
        <f>$B53*VLOOKUP($A53,Transpose_Avg_msg_adult!$O$1:$AA$52,10,FALSE)</f>
        <v>-0.31686527900000011</v>
      </c>
      <c r="AB53" s="97">
        <f>$B53*VLOOKUP($A53, Transpose_Avg_msg_adult!$O$1:$AA$52,11,FALSE)</f>
        <v>-0.35288109499999998</v>
      </c>
      <c r="AC53" s="97">
        <f>$B53*VLOOKUP($A53,Transpose_Avg_msg_adult!$O$1:$AA$52,12,FALSE)</f>
        <v>-0.26793173000000026</v>
      </c>
      <c r="AD53" s="97">
        <f>$B53*VLOOKUP($A53,Transpose_Avg_msg_adult!$O$1:$AA$52,13,FALSE)</f>
        <v>-0.34728567300000007</v>
      </c>
    </row>
    <row r="54" spans="1:30" x14ac:dyDescent="0.25">
      <c r="A54" s="91" t="s">
        <v>537</v>
      </c>
      <c r="B54" s="168"/>
      <c r="Y54" s="97"/>
    </row>
    <row r="55" spans="1:30" x14ac:dyDescent="0.25">
      <c r="A55" s="167" t="s">
        <v>543</v>
      </c>
      <c r="B55" s="168">
        <v>0.14299999999999999</v>
      </c>
    </row>
    <row r="56" spans="1:30" x14ac:dyDescent="0.25">
      <c r="A56" s="167" t="s">
        <v>532</v>
      </c>
      <c r="B56" s="168">
        <v>3.4999999999999989E-2</v>
      </c>
    </row>
    <row r="57" spans="1:30" x14ac:dyDescent="0.25">
      <c r="A57" s="167" t="s">
        <v>538</v>
      </c>
      <c r="B57" s="168">
        <v>0.35199999999999998</v>
      </c>
    </row>
    <row r="58" spans="1:30" x14ac:dyDescent="0.25">
      <c r="A58" s="167" t="s">
        <v>544</v>
      </c>
      <c r="B58" s="168">
        <v>0.60199999999999998</v>
      </c>
    </row>
    <row r="59" spans="1:30" x14ac:dyDescent="0.25">
      <c r="A59" s="167" t="s">
        <v>549</v>
      </c>
      <c r="B59" s="168">
        <v>0.26</v>
      </c>
    </row>
    <row r="60" spans="1:30" x14ac:dyDescent="0.25">
      <c r="A60" s="167" t="s">
        <v>554</v>
      </c>
      <c r="B60" s="168">
        <v>0.249</v>
      </c>
    </row>
    <row r="61" spans="1:30" x14ac:dyDescent="0.25">
      <c r="A61" s="167" t="s">
        <v>559</v>
      </c>
      <c r="B61" s="168">
        <v>0.70500000000000007</v>
      </c>
    </row>
    <row r="62" spans="1:30" x14ac:dyDescent="0.25">
      <c r="A62" s="167" t="s">
        <v>564</v>
      </c>
      <c r="B62" s="168">
        <v>7.3699999999999988E-2</v>
      </c>
    </row>
    <row r="63" spans="1:30" x14ac:dyDescent="0.25">
      <c r="A63" s="167" t="s">
        <v>569</v>
      </c>
      <c r="B63" s="168">
        <v>0.48899999999999999</v>
      </c>
    </row>
    <row r="64" spans="1:30" x14ac:dyDescent="0.25">
      <c r="A64" s="167" t="s">
        <v>574</v>
      </c>
      <c r="B64" s="168">
        <v>0.41400000000000003</v>
      </c>
    </row>
    <row r="65" spans="1:2" x14ac:dyDescent="0.25">
      <c r="A65" s="167" t="s">
        <v>579</v>
      </c>
      <c r="B65" s="168">
        <v>0.15679999999999999</v>
      </c>
    </row>
    <row r="66" spans="1:2" x14ac:dyDescent="0.25">
      <c r="A66" s="172" t="s">
        <v>584</v>
      </c>
      <c r="B66" s="168">
        <v>-0.56199999999999994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81162-236F-4A73-99CD-065E4786B576}">
  <dimension ref="A2:L66"/>
  <sheetViews>
    <sheetView topLeftCell="A3" workbookViewId="0">
      <selection activeCell="J7" sqref="J7:K63"/>
    </sheetView>
  </sheetViews>
  <sheetFormatPr defaultColWidth="8.7109375" defaultRowHeight="12.75" x14ac:dyDescent="0.2"/>
  <cols>
    <col min="1" max="1" width="19.5703125" style="167" customWidth="1"/>
    <col min="2" max="5" width="10.5703125" style="167" customWidth="1"/>
    <col min="6" max="9" width="8.7109375" style="167"/>
    <col min="10" max="10" width="11.85546875" style="167" bestFit="1" customWidth="1"/>
    <col min="11" max="16384" width="8.7109375" style="167"/>
  </cols>
  <sheetData>
    <row r="2" spans="1:12" ht="15.75" x14ac:dyDescent="0.25">
      <c r="A2" s="166" t="s">
        <v>1870</v>
      </c>
    </row>
    <row r="3" spans="1:12" x14ac:dyDescent="0.2">
      <c r="A3" s="286" t="s">
        <v>348</v>
      </c>
      <c r="B3" s="287" t="s">
        <v>349</v>
      </c>
      <c r="C3" s="287" t="s">
        <v>350</v>
      </c>
      <c r="D3" s="287" t="s">
        <v>351</v>
      </c>
      <c r="E3" s="287" t="s">
        <v>352</v>
      </c>
      <c r="J3" s="286" t="s">
        <v>348</v>
      </c>
      <c r="K3" s="287" t="s">
        <v>349</v>
      </c>
      <c r="L3" s="287" t="s">
        <v>351</v>
      </c>
    </row>
    <row r="4" spans="1:12" x14ac:dyDescent="0.2">
      <c r="A4" s="167" t="s">
        <v>353</v>
      </c>
      <c r="B4" s="168" t="s">
        <v>354</v>
      </c>
      <c r="C4" s="168" t="s">
        <v>355</v>
      </c>
      <c r="D4" s="168" t="s">
        <v>356</v>
      </c>
      <c r="E4" s="168" t="s">
        <v>355</v>
      </c>
      <c r="J4" s="167" t="s">
        <v>353</v>
      </c>
      <c r="K4" s="168" t="s">
        <v>354</v>
      </c>
      <c r="L4" s="168" t="s">
        <v>356</v>
      </c>
    </row>
    <row r="5" spans="1:12" x14ac:dyDescent="0.2">
      <c r="A5" s="286" t="s">
        <v>348</v>
      </c>
      <c r="B5" s="287" t="s">
        <v>348</v>
      </c>
      <c r="C5" s="287" t="s">
        <v>348</v>
      </c>
      <c r="D5" s="287" t="s">
        <v>348</v>
      </c>
      <c r="E5" s="287" t="s">
        <v>348</v>
      </c>
      <c r="J5" s="286" t="s">
        <v>348</v>
      </c>
      <c r="K5" s="287" t="s">
        <v>348</v>
      </c>
      <c r="L5" s="287" t="s">
        <v>348</v>
      </c>
    </row>
    <row r="6" spans="1:12" x14ac:dyDescent="0.2">
      <c r="A6" s="167" t="s">
        <v>225</v>
      </c>
      <c r="B6" s="168" t="s">
        <v>348</v>
      </c>
      <c r="C6" s="168" t="s">
        <v>348</v>
      </c>
      <c r="D6" s="168" t="s">
        <v>348</v>
      </c>
      <c r="E6" s="168" t="s">
        <v>348</v>
      </c>
      <c r="J6" s="167" t="s">
        <v>225</v>
      </c>
      <c r="K6" s="168" t="s">
        <v>348</v>
      </c>
      <c r="L6" s="168" t="s">
        <v>348</v>
      </c>
    </row>
    <row r="7" spans="1:12" x14ac:dyDescent="0.2">
      <c r="A7" s="167" t="s">
        <v>242</v>
      </c>
      <c r="B7" s="168" t="s">
        <v>1662</v>
      </c>
      <c r="C7" s="168" t="s">
        <v>1871</v>
      </c>
      <c r="D7" s="168" t="s">
        <v>1668</v>
      </c>
      <c r="E7" s="168" t="s">
        <v>1872</v>
      </c>
      <c r="J7" s="167" t="s">
        <v>242</v>
      </c>
      <c r="K7" s="168">
        <v>-0.24199999999999999</v>
      </c>
      <c r="L7" s="168">
        <v>-0.23799999999999999</v>
      </c>
    </row>
    <row r="8" spans="1:12" x14ac:dyDescent="0.2">
      <c r="A8" s="167" t="s">
        <v>250</v>
      </c>
      <c r="B8" s="168" t="s">
        <v>1873</v>
      </c>
      <c r="C8" s="168" t="s">
        <v>1874</v>
      </c>
      <c r="D8" s="168" t="s">
        <v>1743</v>
      </c>
      <c r="E8" s="168" t="s">
        <v>1875</v>
      </c>
      <c r="J8" s="167" t="s">
        <v>250</v>
      </c>
      <c r="K8" s="168">
        <v>0.5</v>
      </c>
      <c r="L8" s="168">
        <v>0.185</v>
      </c>
    </row>
    <row r="9" spans="1:12" x14ac:dyDescent="0.2">
      <c r="A9" s="167" t="s">
        <v>253</v>
      </c>
      <c r="B9" s="168" t="s">
        <v>1876</v>
      </c>
      <c r="C9" s="168" t="s">
        <v>1877</v>
      </c>
      <c r="D9" s="168" t="s">
        <v>1878</v>
      </c>
      <c r="E9" s="168" t="s">
        <v>1879</v>
      </c>
      <c r="J9" s="167" t="s">
        <v>253</v>
      </c>
      <c r="K9" s="168">
        <v>0.54500000000000004</v>
      </c>
      <c r="L9" s="168">
        <v>0.16700000000000001</v>
      </c>
    </row>
    <row r="10" spans="1:12" x14ac:dyDescent="0.2">
      <c r="A10" s="167" t="s">
        <v>257</v>
      </c>
      <c r="B10" s="168" t="s">
        <v>1880</v>
      </c>
      <c r="C10" s="168" t="s">
        <v>1877</v>
      </c>
      <c r="D10" s="168" t="s">
        <v>1881</v>
      </c>
      <c r="E10" s="168" t="s">
        <v>1882</v>
      </c>
      <c r="J10" s="167" t="s">
        <v>257</v>
      </c>
      <c r="K10" s="168">
        <v>0.32</v>
      </c>
      <c r="L10" s="168">
        <v>-1.29E-2</v>
      </c>
    </row>
    <row r="11" spans="1:12" x14ac:dyDescent="0.2">
      <c r="A11" s="167" t="s">
        <v>261</v>
      </c>
      <c r="B11" s="168" t="s">
        <v>1883</v>
      </c>
      <c r="C11" s="168" t="s">
        <v>1884</v>
      </c>
      <c r="D11" s="168" t="s">
        <v>1885</v>
      </c>
      <c r="E11" s="168" t="s">
        <v>1886</v>
      </c>
      <c r="J11" s="167" t="s">
        <v>261</v>
      </c>
      <c r="K11" s="168">
        <v>0.23899999999999999</v>
      </c>
      <c r="L11" s="168">
        <v>-0.155</v>
      </c>
    </row>
    <row r="12" spans="1:12" x14ac:dyDescent="0.2">
      <c r="A12" s="167" t="s">
        <v>265</v>
      </c>
      <c r="B12" s="168" t="s">
        <v>1887</v>
      </c>
      <c r="C12" s="168" t="s">
        <v>1888</v>
      </c>
      <c r="D12" s="168" t="s">
        <v>1889</v>
      </c>
      <c r="E12" s="168" t="s">
        <v>1890</v>
      </c>
      <c r="J12" s="167" t="s">
        <v>265</v>
      </c>
      <c r="K12" s="168">
        <v>0.48499999999999999</v>
      </c>
      <c r="L12" s="168">
        <v>0.17299999999999999</v>
      </c>
    </row>
    <row r="13" spans="1:12" x14ac:dyDescent="0.2">
      <c r="A13" s="167" t="s">
        <v>304</v>
      </c>
      <c r="B13" s="168" t="s">
        <v>1891</v>
      </c>
      <c r="C13" s="168" t="s">
        <v>1892</v>
      </c>
      <c r="D13" s="168" t="s">
        <v>1893</v>
      </c>
      <c r="E13" s="168" t="s">
        <v>1894</v>
      </c>
      <c r="J13" s="167" t="s">
        <v>304</v>
      </c>
      <c r="K13" s="168">
        <v>-0.76700000000000002</v>
      </c>
      <c r="L13" s="168">
        <v>0.46300000000000002</v>
      </c>
    </row>
    <row r="14" spans="1:12" x14ac:dyDescent="0.2">
      <c r="A14" s="167" t="s">
        <v>307</v>
      </c>
      <c r="B14" s="168" t="s">
        <v>1895</v>
      </c>
      <c r="C14" s="168" t="s">
        <v>1896</v>
      </c>
      <c r="D14" s="168" t="s">
        <v>348</v>
      </c>
      <c r="E14" s="168" t="s">
        <v>348</v>
      </c>
      <c r="J14" s="167" t="s">
        <v>307</v>
      </c>
      <c r="K14" s="168">
        <v>-1.27</v>
      </c>
      <c r="L14" s="168"/>
    </row>
    <row r="15" spans="1:12" x14ac:dyDescent="0.2">
      <c r="A15" s="167" t="s">
        <v>310</v>
      </c>
      <c r="B15" s="168" t="s">
        <v>1897</v>
      </c>
      <c r="C15" s="168" t="s">
        <v>1898</v>
      </c>
      <c r="D15" s="168" t="s">
        <v>1899</v>
      </c>
      <c r="E15" s="168" t="s">
        <v>1861</v>
      </c>
      <c r="J15" s="167" t="s">
        <v>310</v>
      </c>
      <c r="K15" s="168">
        <v>-1.0760000000000001</v>
      </c>
      <c r="L15" s="168">
        <v>4.0300000000000002E-2</v>
      </c>
    </row>
    <row r="16" spans="1:12" x14ac:dyDescent="0.2">
      <c r="A16" s="167" t="s">
        <v>299</v>
      </c>
      <c r="B16" s="168" t="s">
        <v>1900</v>
      </c>
      <c r="C16" s="168" t="s">
        <v>1901</v>
      </c>
      <c r="D16" s="168" t="s">
        <v>1902</v>
      </c>
      <c r="E16" s="168" t="s">
        <v>1903</v>
      </c>
      <c r="J16" s="167" t="s">
        <v>299</v>
      </c>
      <c r="K16" s="168">
        <v>-0.16400000000000001</v>
      </c>
      <c r="L16" s="168">
        <v>1.7100000000000001E-2</v>
      </c>
    </row>
    <row r="17" spans="1:12" x14ac:dyDescent="0.2">
      <c r="A17" s="167" t="s">
        <v>311</v>
      </c>
      <c r="B17" s="168" t="s">
        <v>1904</v>
      </c>
      <c r="C17" s="168" t="s">
        <v>1905</v>
      </c>
      <c r="D17" s="168" t="s">
        <v>1906</v>
      </c>
      <c r="E17" s="168" t="s">
        <v>1907</v>
      </c>
      <c r="J17" s="167" t="s">
        <v>311</v>
      </c>
      <c r="K17" s="168">
        <v>0.35499999999999998</v>
      </c>
      <c r="L17" s="168">
        <v>0.34</v>
      </c>
    </row>
    <row r="18" spans="1:12" x14ac:dyDescent="0.2">
      <c r="A18" s="167" t="s">
        <v>312</v>
      </c>
      <c r="B18" s="168" t="s">
        <v>1908</v>
      </c>
      <c r="C18" s="168" t="s">
        <v>1909</v>
      </c>
      <c r="D18" s="168" t="s">
        <v>1910</v>
      </c>
      <c r="E18" s="168" t="s">
        <v>1907</v>
      </c>
      <c r="J18" s="167" t="s">
        <v>312</v>
      </c>
      <c r="K18" s="168">
        <v>0.18</v>
      </c>
      <c r="L18" s="168">
        <v>0.161</v>
      </c>
    </row>
    <row r="19" spans="1:12" x14ac:dyDescent="0.2">
      <c r="A19" s="167" t="s">
        <v>313</v>
      </c>
      <c r="B19" s="168" t="s">
        <v>1911</v>
      </c>
      <c r="C19" s="168" t="s">
        <v>1912</v>
      </c>
      <c r="D19" s="168" t="s">
        <v>1913</v>
      </c>
      <c r="E19" s="168" t="s">
        <v>1914</v>
      </c>
      <c r="J19" s="167" t="s">
        <v>313</v>
      </c>
      <c r="K19" s="168">
        <v>-0.27</v>
      </c>
      <c r="L19" s="168">
        <v>-0.20499999999999999</v>
      </c>
    </row>
    <row r="20" spans="1:12" x14ac:dyDescent="0.2">
      <c r="A20" s="167" t="s">
        <v>314</v>
      </c>
      <c r="B20" s="168" t="s">
        <v>872</v>
      </c>
      <c r="C20" s="168" t="s">
        <v>1915</v>
      </c>
      <c r="D20" s="168" t="s">
        <v>1916</v>
      </c>
      <c r="E20" s="168" t="s">
        <v>1917</v>
      </c>
      <c r="J20" s="167" t="s">
        <v>314</v>
      </c>
      <c r="K20" s="168">
        <v>0.27600000000000002</v>
      </c>
      <c r="L20" s="168">
        <v>0.30299999999999999</v>
      </c>
    </row>
    <row r="21" spans="1:12" x14ac:dyDescent="0.2">
      <c r="A21" s="167" t="s">
        <v>315</v>
      </c>
      <c r="B21" s="168" t="s">
        <v>1918</v>
      </c>
      <c r="C21" s="168" t="s">
        <v>1919</v>
      </c>
      <c r="D21" s="168" t="s">
        <v>1920</v>
      </c>
      <c r="E21" s="168" t="s">
        <v>1921</v>
      </c>
      <c r="J21" s="167" t="s">
        <v>315</v>
      </c>
      <c r="K21" s="168">
        <v>0.192</v>
      </c>
      <c r="L21" s="168">
        <v>0.152</v>
      </c>
    </row>
    <row r="22" spans="1:12" x14ac:dyDescent="0.2">
      <c r="A22" s="167" t="s">
        <v>316</v>
      </c>
      <c r="B22" s="168" t="s">
        <v>1922</v>
      </c>
      <c r="C22" s="168" t="s">
        <v>1923</v>
      </c>
      <c r="D22" s="168" t="s">
        <v>1924</v>
      </c>
      <c r="E22" s="168" t="s">
        <v>1925</v>
      </c>
      <c r="J22" s="167" t="s">
        <v>316</v>
      </c>
      <c r="K22" s="168">
        <v>0.71899999999999997</v>
      </c>
      <c r="L22" s="168">
        <v>0.72399999999999998</v>
      </c>
    </row>
    <row r="23" spans="1:12" x14ac:dyDescent="0.2">
      <c r="A23" s="167" t="s">
        <v>323</v>
      </c>
      <c r="B23" s="168" t="s">
        <v>1926</v>
      </c>
      <c r="C23" s="168" t="s">
        <v>1927</v>
      </c>
      <c r="D23" s="168" t="s">
        <v>1928</v>
      </c>
      <c r="E23" s="168" t="s">
        <v>1929</v>
      </c>
      <c r="J23" s="167" t="s">
        <v>323</v>
      </c>
      <c r="K23" s="168">
        <v>-0.17299999999999999</v>
      </c>
      <c r="L23" s="168">
        <v>-0.495</v>
      </c>
    </row>
    <row r="24" spans="1:12" x14ac:dyDescent="0.2">
      <c r="A24" s="167" t="s">
        <v>324</v>
      </c>
      <c r="B24" s="168" t="s">
        <v>1930</v>
      </c>
      <c r="C24" s="168" t="s">
        <v>1931</v>
      </c>
      <c r="D24" s="168" t="s">
        <v>1932</v>
      </c>
      <c r="E24" s="168" t="s">
        <v>1933</v>
      </c>
      <c r="J24" s="167" t="s">
        <v>324</v>
      </c>
      <c r="K24" s="168">
        <v>1.871</v>
      </c>
      <c r="L24" s="168">
        <v>2.1459999999999999</v>
      </c>
    </row>
    <row r="25" spans="1:12" x14ac:dyDescent="0.2">
      <c r="A25" s="167" t="s">
        <v>325</v>
      </c>
      <c r="B25" s="168" t="s">
        <v>1934</v>
      </c>
      <c r="C25" s="168" t="s">
        <v>1935</v>
      </c>
      <c r="D25" s="168" t="s">
        <v>1936</v>
      </c>
      <c r="E25" s="168" t="s">
        <v>1937</v>
      </c>
      <c r="J25" s="167" t="s">
        <v>325</v>
      </c>
      <c r="K25" s="168">
        <v>2.5640000000000001</v>
      </c>
      <c r="L25" s="168">
        <v>2.6579999999999999</v>
      </c>
    </row>
    <row r="26" spans="1:12" x14ac:dyDescent="0.2">
      <c r="A26" s="167" t="s">
        <v>322</v>
      </c>
      <c r="B26" s="168" t="s">
        <v>1938</v>
      </c>
      <c r="C26" s="168" t="s">
        <v>876</v>
      </c>
      <c r="D26" s="168" t="s">
        <v>1939</v>
      </c>
      <c r="E26" s="168" t="s">
        <v>1940</v>
      </c>
      <c r="J26" s="167" t="s">
        <v>322</v>
      </c>
      <c r="K26" s="168">
        <v>0.19600000000000001</v>
      </c>
      <c r="L26" s="168">
        <v>0.223</v>
      </c>
    </row>
    <row r="27" spans="1:12" x14ac:dyDescent="0.2">
      <c r="A27" s="167" t="s">
        <v>335</v>
      </c>
      <c r="B27" s="168" t="s">
        <v>1941</v>
      </c>
      <c r="C27" s="168" t="s">
        <v>1942</v>
      </c>
      <c r="D27" s="168" t="s">
        <v>1943</v>
      </c>
      <c r="E27" s="168" t="s">
        <v>1942</v>
      </c>
      <c r="J27" s="167" t="s">
        <v>335</v>
      </c>
      <c r="K27" s="168">
        <v>-0.25800000000000001</v>
      </c>
      <c r="L27" s="168">
        <v>-0.221</v>
      </c>
    </row>
    <row r="28" spans="1:12" x14ac:dyDescent="0.2">
      <c r="A28" s="167" t="s">
        <v>328</v>
      </c>
      <c r="B28" s="168" t="s">
        <v>1944</v>
      </c>
      <c r="C28" s="168" t="s">
        <v>1744</v>
      </c>
      <c r="D28" s="168" t="s">
        <v>1945</v>
      </c>
      <c r="E28" s="168" t="s">
        <v>1871</v>
      </c>
      <c r="J28" s="167" t="s">
        <v>328</v>
      </c>
      <c r="K28" s="168">
        <v>1.6799999999999999E-2</v>
      </c>
      <c r="L28" s="168">
        <v>3.3099999999999997E-2</v>
      </c>
    </row>
    <row r="29" spans="1:12" x14ac:dyDescent="0.2">
      <c r="A29" s="167" t="s">
        <v>329</v>
      </c>
      <c r="B29" s="168" t="s">
        <v>1946</v>
      </c>
      <c r="C29" s="168" t="s">
        <v>1947</v>
      </c>
      <c r="D29" s="168" t="s">
        <v>1948</v>
      </c>
      <c r="E29" s="168" t="s">
        <v>1949</v>
      </c>
      <c r="J29" s="167" t="s">
        <v>329</v>
      </c>
      <c r="K29" s="168">
        <v>-0.39100000000000001</v>
      </c>
      <c r="L29" s="168">
        <v>-0.38300000000000001</v>
      </c>
    </row>
    <row r="30" spans="1:12" x14ac:dyDescent="0.2">
      <c r="A30" s="167" t="s">
        <v>330</v>
      </c>
      <c r="B30" s="168" t="s">
        <v>1950</v>
      </c>
      <c r="C30" s="168" t="s">
        <v>1951</v>
      </c>
      <c r="D30" s="168" t="s">
        <v>1952</v>
      </c>
      <c r="E30" s="168" t="s">
        <v>1953</v>
      </c>
      <c r="J30" s="167" t="s">
        <v>330</v>
      </c>
      <c r="K30" s="168">
        <v>-8.8900000000000007E-2</v>
      </c>
      <c r="L30" s="168">
        <v>-9.0800000000000006E-2</v>
      </c>
    </row>
    <row r="31" spans="1:12" x14ac:dyDescent="0.2">
      <c r="A31" s="167" t="s">
        <v>319</v>
      </c>
      <c r="B31" s="168" t="s">
        <v>1911</v>
      </c>
      <c r="C31" s="168" t="s">
        <v>1954</v>
      </c>
      <c r="D31" s="168" t="s">
        <v>1955</v>
      </c>
      <c r="E31" s="168" t="s">
        <v>1956</v>
      </c>
      <c r="J31" s="167" t="s">
        <v>319</v>
      </c>
      <c r="K31" s="168">
        <v>-0.27</v>
      </c>
      <c r="L31" s="168">
        <v>-0.219</v>
      </c>
    </row>
    <row r="32" spans="1:12" x14ac:dyDescent="0.2">
      <c r="A32" s="167" t="s">
        <v>318</v>
      </c>
      <c r="B32" s="168" t="s">
        <v>1957</v>
      </c>
      <c r="C32" s="168" t="s">
        <v>1958</v>
      </c>
      <c r="D32" s="168" t="s">
        <v>1959</v>
      </c>
      <c r="E32" s="168" t="s">
        <v>1960</v>
      </c>
      <c r="J32" s="167" t="s">
        <v>318</v>
      </c>
      <c r="K32" s="168">
        <v>-0.29099999999999998</v>
      </c>
      <c r="L32" s="168">
        <v>-0.25900000000000001</v>
      </c>
    </row>
    <row r="33" spans="1:12" x14ac:dyDescent="0.2">
      <c r="A33" s="167" t="s">
        <v>320</v>
      </c>
      <c r="B33" s="168" t="s">
        <v>1961</v>
      </c>
      <c r="C33" s="168" t="s">
        <v>1962</v>
      </c>
      <c r="D33" s="168" t="s">
        <v>1963</v>
      </c>
      <c r="E33" s="168" t="s">
        <v>1964</v>
      </c>
      <c r="J33" s="167" t="s">
        <v>320</v>
      </c>
      <c r="K33" s="168">
        <v>-9.4500000000000001E-2</v>
      </c>
      <c r="L33" s="168">
        <v>3.6400000000000002E-2</v>
      </c>
    </row>
    <row r="34" spans="1:12" x14ac:dyDescent="0.2">
      <c r="A34" s="167" t="s">
        <v>321</v>
      </c>
      <c r="B34" s="168" t="s">
        <v>1965</v>
      </c>
      <c r="C34" s="168" t="s">
        <v>1752</v>
      </c>
      <c r="D34" s="168" t="s">
        <v>1966</v>
      </c>
      <c r="E34" s="168" t="s">
        <v>1967</v>
      </c>
      <c r="J34" s="167" t="s">
        <v>321</v>
      </c>
      <c r="K34" s="168">
        <v>-7.0999999999999994E-2</v>
      </c>
      <c r="L34" s="168">
        <v>-0.127</v>
      </c>
    </row>
    <row r="35" spans="1:12" x14ac:dyDescent="0.2">
      <c r="A35" s="167" t="s">
        <v>326</v>
      </c>
      <c r="B35" s="168" t="s">
        <v>1968</v>
      </c>
      <c r="C35" s="168" t="s">
        <v>1969</v>
      </c>
      <c r="D35" s="168" t="s">
        <v>1970</v>
      </c>
      <c r="E35" s="168" t="s">
        <v>1971</v>
      </c>
      <c r="J35" s="167" t="s">
        <v>326</v>
      </c>
      <c r="K35" s="168">
        <v>0.35199999999999998</v>
      </c>
      <c r="L35" s="168">
        <v>0.33300000000000002</v>
      </c>
    </row>
    <row r="36" spans="1:12" x14ac:dyDescent="0.2">
      <c r="A36" s="167" t="s">
        <v>327</v>
      </c>
      <c r="B36" s="168" t="s">
        <v>1972</v>
      </c>
      <c r="C36" s="168" t="s">
        <v>1973</v>
      </c>
      <c r="D36" s="168" t="s">
        <v>1974</v>
      </c>
      <c r="E36" s="168" t="s">
        <v>1975</v>
      </c>
      <c r="J36" s="167" t="s">
        <v>327</v>
      </c>
      <c r="K36" s="168">
        <v>-0.47199999999999998</v>
      </c>
      <c r="L36" s="168">
        <v>-0.45600000000000002</v>
      </c>
    </row>
    <row r="37" spans="1:12" x14ac:dyDescent="0.2">
      <c r="A37" s="167" t="s">
        <v>338</v>
      </c>
      <c r="B37" s="168" t="s">
        <v>1976</v>
      </c>
      <c r="C37" s="168" t="s">
        <v>1977</v>
      </c>
      <c r="D37" s="168" t="s">
        <v>1978</v>
      </c>
      <c r="E37" s="168" t="s">
        <v>1979</v>
      </c>
      <c r="J37" s="167" t="s">
        <v>338</v>
      </c>
      <c r="K37" s="168">
        <v>-0.11700000000000001</v>
      </c>
      <c r="L37" s="168">
        <v>0.11600000000000001</v>
      </c>
    </row>
    <row r="38" spans="1:12" x14ac:dyDescent="0.2">
      <c r="A38" s="167" t="s">
        <v>298</v>
      </c>
      <c r="B38" s="168" t="s">
        <v>1980</v>
      </c>
      <c r="C38" s="168" t="s">
        <v>1981</v>
      </c>
      <c r="D38" s="168" t="s">
        <v>1982</v>
      </c>
      <c r="E38" s="168" t="s">
        <v>1983</v>
      </c>
      <c r="J38" s="167" t="s">
        <v>298</v>
      </c>
      <c r="K38" s="168">
        <v>0.11899999999999999</v>
      </c>
      <c r="L38" s="168">
        <v>0.52500000000000002</v>
      </c>
    </row>
    <row r="39" spans="1:12" x14ac:dyDescent="0.2">
      <c r="A39" s="167" t="s">
        <v>269</v>
      </c>
      <c r="B39" s="168" t="s">
        <v>1984</v>
      </c>
      <c r="C39" s="168" t="s">
        <v>1985</v>
      </c>
      <c r="D39" s="168" t="s">
        <v>1986</v>
      </c>
      <c r="E39" s="168" t="s">
        <v>1987</v>
      </c>
      <c r="J39" s="167" t="s">
        <v>269</v>
      </c>
      <c r="K39" s="168">
        <v>-5.14</v>
      </c>
      <c r="L39" s="168">
        <v>-7.3070000000000004</v>
      </c>
    </row>
    <row r="40" spans="1:12" x14ac:dyDescent="0.2">
      <c r="A40" s="167" t="s">
        <v>273</v>
      </c>
      <c r="B40" s="168" t="s">
        <v>1988</v>
      </c>
      <c r="C40" s="168" t="s">
        <v>1989</v>
      </c>
      <c r="D40" s="168" t="s">
        <v>1990</v>
      </c>
      <c r="E40" s="168" t="s">
        <v>1991</v>
      </c>
      <c r="J40" s="167" t="s">
        <v>273</v>
      </c>
      <c r="K40" s="168">
        <v>15.37</v>
      </c>
      <c r="L40" s="168">
        <v>14.33</v>
      </c>
    </row>
    <row r="41" spans="1:12" x14ac:dyDescent="0.2">
      <c r="A41" s="167" t="s">
        <v>277</v>
      </c>
      <c r="B41" s="168" t="s">
        <v>1992</v>
      </c>
      <c r="C41" s="168" t="s">
        <v>1993</v>
      </c>
      <c r="D41" s="168" t="s">
        <v>1994</v>
      </c>
      <c r="E41" s="168" t="s">
        <v>1995</v>
      </c>
      <c r="J41" s="167" t="s">
        <v>277</v>
      </c>
      <c r="K41" s="168">
        <v>-0.879</v>
      </c>
      <c r="L41" s="168">
        <v>-1.298</v>
      </c>
    </row>
    <row r="42" spans="1:12" x14ac:dyDescent="0.2">
      <c r="A42" s="167" t="s">
        <v>297</v>
      </c>
      <c r="B42" s="168" t="s">
        <v>1996</v>
      </c>
      <c r="C42" s="168" t="s">
        <v>1997</v>
      </c>
      <c r="D42" s="168" t="s">
        <v>1998</v>
      </c>
      <c r="E42" s="168" t="s">
        <v>1999</v>
      </c>
      <c r="J42" s="167" t="s">
        <v>297</v>
      </c>
      <c r="K42" s="168">
        <v>-3.468</v>
      </c>
      <c r="L42" s="168">
        <v>-3.8969999999999998</v>
      </c>
    </row>
    <row r="43" spans="1:12" x14ac:dyDescent="0.2">
      <c r="A43" s="167" t="s">
        <v>281</v>
      </c>
      <c r="B43" s="168" t="s">
        <v>2000</v>
      </c>
      <c r="C43" s="168" t="s">
        <v>2001</v>
      </c>
      <c r="D43" s="168" t="s">
        <v>2002</v>
      </c>
      <c r="E43" s="168" t="s">
        <v>2003</v>
      </c>
      <c r="J43" s="167" t="s">
        <v>281</v>
      </c>
      <c r="K43" s="168">
        <v>-39.36</v>
      </c>
      <c r="L43" s="168">
        <v>-40.32</v>
      </c>
    </row>
    <row r="44" spans="1:12" x14ac:dyDescent="0.2">
      <c r="A44" s="167" t="s">
        <v>285</v>
      </c>
      <c r="B44" s="168" t="s">
        <v>2004</v>
      </c>
      <c r="C44" s="168" t="s">
        <v>2005</v>
      </c>
      <c r="D44" s="168" t="s">
        <v>2006</v>
      </c>
      <c r="E44" s="168" t="s">
        <v>2007</v>
      </c>
      <c r="J44" s="167" t="s">
        <v>285</v>
      </c>
      <c r="K44" s="168">
        <v>-33.81</v>
      </c>
      <c r="L44" s="168">
        <v>-38.17</v>
      </c>
    </row>
    <row r="45" spans="1:12" x14ac:dyDescent="0.2">
      <c r="A45" s="167" t="s">
        <v>288</v>
      </c>
      <c r="B45" s="168" t="s">
        <v>2008</v>
      </c>
      <c r="C45" s="168" t="s">
        <v>2009</v>
      </c>
      <c r="D45" s="168" t="s">
        <v>2010</v>
      </c>
      <c r="E45" s="168" t="s">
        <v>2011</v>
      </c>
      <c r="J45" s="167" t="s">
        <v>288</v>
      </c>
      <c r="K45" s="168">
        <v>4.6669999999999998</v>
      </c>
      <c r="L45" s="168">
        <v>5.0330000000000004</v>
      </c>
    </row>
    <row r="46" spans="1:12" x14ac:dyDescent="0.2">
      <c r="A46" s="167" t="s">
        <v>291</v>
      </c>
      <c r="B46" s="168" t="s">
        <v>2012</v>
      </c>
      <c r="C46" s="168" t="s">
        <v>2013</v>
      </c>
      <c r="D46" s="168" t="s">
        <v>2014</v>
      </c>
      <c r="E46" s="168" t="s">
        <v>2015</v>
      </c>
      <c r="J46" s="167" t="s">
        <v>291</v>
      </c>
      <c r="K46" s="168">
        <v>2.4220000000000002</v>
      </c>
      <c r="L46" s="168">
        <v>1.1040000000000001</v>
      </c>
    </row>
    <row r="47" spans="1:12" x14ac:dyDescent="0.2">
      <c r="A47" s="167" t="s">
        <v>294</v>
      </c>
      <c r="B47" s="168" t="s">
        <v>2016</v>
      </c>
      <c r="C47" s="168" t="s">
        <v>2017</v>
      </c>
      <c r="D47" s="168" t="s">
        <v>2018</v>
      </c>
      <c r="E47" s="168" t="s">
        <v>2019</v>
      </c>
      <c r="J47" s="167" t="s">
        <v>294</v>
      </c>
      <c r="K47" s="168">
        <v>3.97</v>
      </c>
      <c r="L47" s="168">
        <v>3.0169999999999999</v>
      </c>
    </row>
    <row r="48" spans="1:12" x14ac:dyDescent="0.2">
      <c r="A48" s="167" t="s">
        <v>295</v>
      </c>
      <c r="B48" s="168" t="s">
        <v>2020</v>
      </c>
      <c r="C48" s="168" t="s">
        <v>2021</v>
      </c>
      <c r="D48" s="168" t="s">
        <v>2022</v>
      </c>
      <c r="E48" s="168" t="s">
        <v>2023</v>
      </c>
      <c r="J48" s="167" t="s">
        <v>295</v>
      </c>
      <c r="K48" s="168">
        <v>-29.21</v>
      </c>
      <c r="L48" s="168">
        <v>-30.77</v>
      </c>
    </row>
    <row r="49" spans="1:12" x14ac:dyDescent="0.2">
      <c r="A49" s="167" t="s">
        <v>296</v>
      </c>
      <c r="B49" s="168" t="s">
        <v>2024</v>
      </c>
      <c r="C49" s="168" t="s">
        <v>2025</v>
      </c>
      <c r="D49" s="168" t="s">
        <v>2026</v>
      </c>
      <c r="E49" s="168" t="s">
        <v>2027</v>
      </c>
      <c r="J49" s="167" t="s">
        <v>296</v>
      </c>
      <c r="K49" s="168">
        <v>16.13</v>
      </c>
      <c r="L49" s="168">
        <v>13.27</v>
      </c>
    </row>
    <row r="50" spans="1:12" x14ac:dyDescent="0.2">
      <c r="A50" s="167" t="s">
        <v>532</v>
      </c>
      <c r="B50" s="168" t="s">
        <v>2028</v>
      </c>
      <c r="C50" s="168" t="s">
        <v>2029</v>
      </c>
      <c r="D50" s="168" t="s">
        <v>2030</v>
      </c>
      <c r="E50" s="168" t="s">
        <v>2031</v>
      </c>
      <c r="J50" s="91" t="s">
        <v>537</v>
      </c>
      <c r="K50" s="27"/>
      <c r="L50" s="27"/>
    </row>
    <row r="51" spans="1:12" x14ac:dyDescent="0.2">
      <c r="A51" s="167" t="s">
        <v>538</v>
      </c>
      <c r="B51" s="168" t="s">
        <v>2032</v>
      </c>
      <c r="C51" s="168" t="s">
        <v>2033</v>
      </c>
      <c r="D51" s="168" t="s">
        <v>2034</v>
      </c>
      <c r="E51" s="168" t="s">
        <v>2035</v>
      </c>
      <c r="J51" s="167" t="s">
        <v>543</v>
      </c>
      <c r="K51" s="177">
        <f>B61 + 0</f>
        <v>0.98099999999999998</v>
      </c>
      <c r="L51" s="177">
        <f>D61 + 0</f>
        <v>1.036</v>
      </c>
    </row>
    <row r="52" spans="1:12" x14ac:dyDescent="0.2">
      <c r="A52" s="167" t="s">
        <v>544</v>
      </c>
      <c r="B52" s="168" t="s">
        <v>2036</v>
      </c>
      <c r="C52" s="168" t="s">
        <v>2037</v>
      </c>
      <c r="D52" s="168" t="s">
        <v>2038</v>
      </c>
      <c r="E52" s="168" t="s">
        <v>1829</v>
      </c>
      <c r="J52" s="167" t="s">
        <v>532</v>
      </c>
      <c r="K52" s="177">
        <f>$K$51 + B50</f>
        <v>1.5230000000000001</v>
      </c>
      <c r="L52" s="177">
        <f>$L$51 + D50</f>
        <v>1.4630000000000001</v>
      </c>
    </row>
    <row r="53" spans="1:12" x14ac:dyDescent="0.2">
      <c r="A53" s="167" t="s">
        <v>549</v>
      </c>
      <c r="B53" s="168" t="s">
        <v>2039</v>
      </c>
      <c r="C53" s="168" t="s">
        <v>2040</v>
      </c>
      <c r="D53" s="168" t="s">
        <v>2041</v>
      </c>
      <c r="E53" s="168" t="s">
        <v>2042</v>
      </c>
      <c r="J53" s="167" t="s">
        <v>538</v>
      </c>
      <c r="K53" s="177">
        <f t="shared" ref="K53:K62" si="0">$K$51 + B51</f>
        <v>2.2509999999999999</v>
      </c>
      <c r="L53" s="177">
        <f t="shared" ref="L53:L62" si="1">$L$51 + D51</f>
        <v>2.29</v>
      </c>
    </row>
    <row r="54" spans="1:12" x14ac:dyDescent="0.2">
      <c r="A54" s="167" t="s">
        <v>554</v>
      </c>
      <c r="B54" s="168" t="s">
        <v>2043</v>
      </c>
      <c r="C54" s="168" t="s">
        <v>2044</v>
      </c>
      <c r="D54" s="168" t="s">
        <v>2045</v>
      </c>
      <c r="E54" s="168" t="s">
        <v>2046</v>
      </c>
      <c r="J54" s="167" t="s">
        <v>544</v>
      </c>
      <c r="K54" s="177">
        <f t="shared" si="0"/>
        <v>1.5680000000000001</v>
      </c>
      <c r="L54" s="177">
        <f t="shared" si="1"/>
        <v>1.611</v>
      </c>
    </row>
    <row r="55" spans="1:12" x14ac:dyDescent="0.2">
      <c r="A55" s="167" t="s">
        <v>559</v>
      </c>
      <c r="B55" s="168" t="s">
        <v>2047</v>
      </c>
      <c r="C55" s="168" t="s">
        <v>2048</v>
      </c>
      <c r="D55" s="168" t="s">
        <v>2049</v>
      </c>
      <c r="E55" s="168" t="s">
        <v>2050</v>
      </c>
      <c r="J55" s="167" t="s">
        <v>549</v>
      </c>
      <c r="K55" s="177">
        <f t="shared" si="0"/>
        <v>2.2639999999999998</v>
      </c>
      <c r="L55" s="177">
        <f t="shared" si="1"/>
        <v>2.343</v>
      </c>
    </row>
    <row r="56" spans="1:12" x14ac:dyDescent="0.2">
      <c r="A56" s="167" t="s">
        <v>564</v>
      </c>
      <c r="B56" s="168" t="s">
        <v>1728</v>
      </c>
      <c r="C56" s="168" t="s">
        <v>2051</v>
      </c>
      <c r="D56" s="168" t="s">
        <v>2052</v>
      </c>
      <c r="E56" s="168" t="s">
        <v>2053</v>
      </c>
      <c r="J56" s="167" t="s">
        <v>554</v>
      </c>
      <c r="K56" s="177">
        <f t="shared" si="0"/>
        <v>1.393</v>
      </c>
      <c r="L56" s="177">
        <f t="shared" si="1"/>
        <v>1.472</v>
      </c>
    </row>
    <row r="57" spans="1:12" x14ac:dyDescent="0.2">
      <c r="A57" s="167" t="s">
        <v>569</v>
      </c>
      <c r="B57" s="168" t="s">
        <v>2054</v>
      </c>
      <c r="C57" s="168" t="s">
        <v>2055</v>
      </c>
      <c r="D57" s="168" t="s">
        <v>2056</v>
      </c>
      <c r="E57" s="168" t="s">
        <v>2057</v>
      </c>
      <c r="J57" s="167" t="s">
        <v>559</v>
      </c>
      <c r="K57" s="177">
        <f t="shared" si="0"/>
        <v>1.0198</v>
      </c>
      <c r="L57" s="177">
        <f t="shared" si="1"/>
        <v>1.198</v>
      </c>
    </row>
    <row r="58" spans="1:12" x14ac:dyDescent="0.2">
      <c r="A58" s="167" t="s">
        <v>574</v>
      </c>
      <c r="B58" s="168" t="s">
        <v>2058</v>
      </c>
      <c r="C58" s="168" t="s">
        <v>1829</v>
      </c>
      <c r="D58" s="168" t="s">
        <v>2059</v>
      </c>
      <c r="E58" s="168" t="s">
        <v>1697</v>
      </c>
      <c r="J58" s="167" t="s">
        <v>564</v>
      </c>
      <c r="K58" s="177">
        <f t="shared" si="0"/>
        <v>0.496</v>
      </c>
      <c r="L58" s="177">
        <f t="shared" si="1"/>
        <v>0.66100000000000003</v>
      </c>
    </row>
    <row r="59" spans="1:12" x14ac:dyDescent="0.2">
      <c r="A59" s="167" t="s">
        <v>579</v>
      </c>
      <c r="B59" s="168" t="s">
        <v>2060</v>
      </c>
      <c r="C59" s="168" t="s">
        <v>2061</v>
      </c>
      <c r="D59" s="168" t="s">
        <v>2054</v>
      </c>
      <c r="E59" s="168" t="s">
        <v>1857</v>
      </c>
      <c r="J59" s="167" t="s">
        <v>569</v>
      </c>
      <c r="K59" s="177">
        <f t="shared" si="0"/>
        <v>1.337</v>
      </c>
      <c r="L59" s="177">
        <f t="shared" si="1"/>
        <v>1.25</v>
      </c>
    </row>
    <row r="60" spans="1:12" x14ac:dyDescent="0.2">
      <c r="A60" s="167" t="s">
        <v>584</v>
      </c>
      <c r="B60" s="168" t="s">
        <v>2062</v>
      </c>
      <c r="C60" s="168" t="s">
        <v>2063</v>
      </c>
      <c r="D60" s="168" t="s">
        <v>2064</v>
      </c>
      <c r="E60" s="168" t="s">
        <v>2065</v>
      </c>
      <c r="J60" s="167" t="s">
        <v>574</v>
      </c>
      <c r="K60" s="177">
        <f t="shared" si="0"/>
        <v>1.27</v>
      </c>
      <c r="L60" s="177">
        <f t="shared" si="1"/>
        <v>1.3360000000000001</v>
      </c>
    </row>
    <row r="61" spans="1:12" x14ac:dyDescent="0.2">
      <c r="A61" s="167" t="s">
        <v>589</v>
      </c>
      <c r="B61" s="168" t="s">
        <v>2066</v>
      </c>
      <c r="C61" s="168" t="s">
        <v>2067</v>
      </c>
      <c r="D61" s="168" t="s">
        <v>2068</v>
      </c>
      <c r="E61" s="168" t="s">
        <v>2069</v>
      </c>
      <c r="J61" s="167" t="s">
        <v>579</v>
      </c>
      <c r="K61" s="177">
        <f t="shared" si="0"/>
        <v>1.407</v>
      </c>
      <c r="L61" s="177">
        <f t="shared" si="1"/>
        <v>1.3919999999999999</v>
      </c>
    </row>
    <row r="62" spans="1:12" x14ac:dyDescent="0.2">
      <c r="A62" s="167" t="s">
        <v>348</v>
      </c>
      <c r="B62" s="168" t="s">
        <v>348</v>
      </c>
      <c r="C62" s="168" t="s">
        <v>348</v>
      </c>
      <c r="D62" s="168" t="s">
        <v>348</v>
      </c>
      <c r="E62" s="168" t="s">
        <v>348</v>
      </c>
      <c r="J62" s="167" t="s">
        <v>584</v>
      </c>
      <c r="K62" s="177">
        <f t="shared" si="0"/>
        <v>1.6240000000000001</v>
      </c>
      <c r="L62" s="177">
        <f t="shared" si="1"/>
        <v>1.7570000000000001</v>
      </c>
    </row>
    <row r="63" spans="1:12" x14ac:dyDescent="0.2">
      <c r="A63" s="167" t="s">
        <v>594</v>
      </c>
      <c r="B63" s="168" t="s">
        <v>595</v>
      </c>
      <c r="C63" s="168" t="s">
        <v>348</v>
      </c>
      <c r="D63" s="168" t="s">
        <v>595</v>
      </c>
      <c r="E63" s="168" t="s">
        <v>348</v>
      </c>
    </row>
    <row r="64" spans="1:12" x14ac:dyDescent="0.2">
      <c r="A64" s="288" t="s">
        <v>596</v>
      </c>
      <c r="B64" s="289" t="s">
        <v>2070</v>
      </c>
      <c r="C64" s="289" t="s">
        <v>348</v>
      </c>
      <c r="D64" s="289" t="s">
        <v>2071</v>
      </c>
      <c r="E64" s="289" t="s">
        <v>348</v>
      </c>
    </row>
    <row r="65" spans="1:1" x14ac:dyDescent="0.2">
      <c r="A65" s="167" t="s">
        <v>599</v>
      </c>
    </row>
    <row r="66" spans="1:1" x14ac:dyDescent="0.2">
      <c r="A66" s="167" t="s">
        <v>600</v>
      </c>
    </row>
  </sheetData>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951E8-538C-4E6C-8469-EFF58B06D579}">
  <dimension ref="A2:AD66"/>
  <sheetViews>
    <sheetView workbookViewId="0">
      <selection activeCell="J7" sqref="J7:K63"/>
    </sheetView>
  </sheetViews>
  <sheetFormatPr defaultRowHeight="15" x14ac:dyDescent="0.25"/>
  <cols>
    <col min="2" max="2" width="10.85546875" bestFit="1" customWidth="1"/>
    <col min="4" max="4" width="14.42578125" bestFit="1" customWidth="1"/>
    <col min="18" max="18" width="26.5703125" bestFit="1" customWidth="1"/>
  </cols>
  <sheetData>
    <row r="2" spans="1:30" ht="23.25" x14ac:dyDescent="0.35">
      <c r="A2" s="94"/>
      <c r="B2" s="95"/>
      <c r="C2" s="94"/>
      <c r="D2" s="94"/>
      <c r="E2" s="94"/>
      <c r="F2" s="94"/>
      <c r="G2" s="94"/>
      <c r="H2" s="94"/>
      <c r="I2" s="108"/>
      <c r="J2" s="107" t="s">
        <v>601</v>
      </c>
      <c r="K2" s="94"/>
      <c r="L2" s="94"/>
      <c r="M2" s="94"/>
      <c r="N2" s="94"/>
      <c r="O2" s="94"/>
      <c r="P2" s="94"/>
      <c r="Q2" s="94"/>
      <c r="R2" s="94"/>
      <c r="S2" s="94"/>
      <c r="T2" s="94"/>
      <c r="U2" s="94"/>
      <c r="V2" s="94"/>
      <c r="W2" s="94"/>
      <c r="X2" s="107" t="s">
        <v>602</v>
      </c>
      <c r="Y2" s="94"/>
      <c r="Z2" s="94"/>
      <c r="AA2" s="94"/>
      <c r="AB2" s="94"/>
      <c r="AC2" s="94"/>
      <c r="AD2" s="94"/>
    </row>
    <row r="3" spans="1:30" ht="18.75" x14ac:dyDescent="0.3">
      <c r="A3" s="94"/>
      <c r="B3" s="95"/>
      <c r="C3" s="94"/>
      <c r="D3" s="94"/>
      <c r="E3" s="94"/>
      <c r="F3" s="94"/>
      <c r="G3" s="94"/>
      <c r="H3" s="94"/>
      <c r="I3" s="106"/>
      <c r="J3" s="105" t="s">
        <v>603</v>
      </c>
      <c r="K3" s="94"/>
      <c r="L3" s="94"/>
      <c r="M3" s="94"/>
      <c r="N3" s="94"/>
      <c r="O3" s="94"/>
      <c r="P3" s="94"/>
      <c r="Q3" s="94"/>
      <c r="R3" s="94"/>
      <c r="S3" s="94"/>
      <c r="T3" s="94"/>
      <c r="U3" s="94"/>
      <c r="V3" s="94"/>
      <c r="W3" s="94"/>
      <c r="X3" s="105" t="s">
        <v>604</v>
      </c>
      <c r="Y3" s="94"/>
      <c r="Z3" s="94"/>
      <c r="AA3" s="94"/>
      <c r="AB3" s="94"/>
      <c r="AC3" s="94"/>
      <c r="AD3" s="94"/>
    </row>
    <row r="4" spans="1:30" x14ac:dyDescent="0.25">
      <c r="A4" s="94"/>
      <c r="B4" s="95"/>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row>
    <row r="5" spans="1:30" ht="15.75" x14ac:dyDescent="0.25">
      <c r="A5" s="103"/>
      <c r="B5" s="104"/>
      <c r="C5" s="103"/>
      <c r="D5" s="103"/>
      <c r="E5" s="103" t="s">
        <v>605</v>
      </c>
      <c r="F5" s="103" t="s">
        <v>606</v>
      </c>
      <c r="G5" s="103" t="s">
        <v>607</v>
      </c>
      <c r="H5" s="103" t="s">
        <v>608</v>
      </c>
      <c r="I5" s="103" t="s">
        <v>609</v>
      </c>
      <c r="J5" s="103" t="s">
        <v>610</v>
      </c>
      <c r="K5" s="103" t="s">
        <v>611</v>
      </c>
      <c r="L5" s="103" t="s">
        <v>612</v>
      </c>
      <c r="M5" s="103" t="s">
        <v>613</v>
      </c>
      <c r="N5" s="103" t="s">
        <v>614</v>
      </c>
      <c r="O5" s="103" t="s">
        <v>615</v>
      </c>
      <c r="P5" s="103" t="s">
        <v>616</v>
      </c>
      <c r="Q5" s="103"/>
      <c r="R5" s="103"/>
      <c r="S5" s="103" t="s">
        <v>605</v>
      </c>
      <c r="T5" s="103" t="s">
        <v>606</v>
      </c>
      <c r="U5" s="103" t="s">
        <v>607</v>
      </c>
      <c r="V5" s="103" t="s">
        <v>608</v>
      </c>
      <c r="W5" s="103" t="s">
        <v>609</v>
      </c>
      <c r="X5" s="103" t="s">
        <v>610</v>
      </c>
      <c r="Y5" s="103" t="s">
        <v>611</v>
      </c>
      <c r="Z5" s="103" t="s">
        <v>612</v>
      </c>
      <c r="AA5" s="103" t="s">
        <v>613</v>
      </c>
      <c r="AB5" s="103" t="s">
        <v>614</v>
      </c>
      <c r="AC5" s="103" t="s">
        <v>615</v>
      </c>
      <c r="AD5" s="103" t="s">
        <v>616</v>
      </c>
    </row>
    <row r="6" spans="1:30" x14ac:dyDescent="0.25">
      <c r="A6" s="94"/>
      <c r="B6" s="95"/>
      <c r="C6" s="94"/>
      <c r="D6" s="101" t="s">
        <v>617</v>
      </c>
      <c r="E6" s="102">
        <f>SUM(E11:E53)+$B55</f>
        <v>0.27526761898574736</v>
      </c>
      <c r="F6" s="102">
        <f>SUM(F11:F53)+$B56</f>
        <v>0.1490509694915314</v>
      </c>
      <c r="G6" s="102">
        <f>SUM(G11:G53)+$B57</f>
        <v>0.38222694796592549</v>
      </c>
      <c r="H6" s="102">
        <f>SUM(H11:H53)+$B58</f>
        <v>0.38252642657565117</v>
      </c>
      <c r="I6" s="102">
        <f>SUM(I11:I53)+$B59</f>
        <v>0.24667443252099952</v>
      </c>
      <c r="J6" s="102">
        <f>SUM(J11:J53)+$B60</f>
        <v>0.2383311848746279</v>
      </c>
      <c r="K6" s="102">
        <f>SUM(K11:K53)+$B61</f>
        <v>0.24825840320155845</v>
      </c>
      <c r="L6" s="102">
        <f>SUM(L11:L53)+$B62</f>
        <v>0.27242016118357659</v>
      </c>
      <c r="M6" s="102">
        <f>SUM(M11:M53)+$B63</f>
        <v>0.33740884505999524</v>
      </c>
      <c r="N6" s="102">
        <f>SUM(N11:N53)+$B64</f>
        <v>0.38620397118421879</v>
      </c>
      <c r="O6" s="102">
        <f>SUM(O11:O53)+$B65</f>
        <v>0.2342927113743194</v>
      </c>
      <c r="P6" s="102">
        <f>SUM(P11:P53)+$B66</f>
        <v>0.23679681161617072</v>
      </c>
      <c r="Q6" s="94"/>
      <c r="R6" s="101" t="s">
        <v>617</v>
      </c>
      <c r="S6" s="102">
        <f>SUM(S11:S53)+$B55</f>
        <v>0.39014858574016797</v>
      </c>
      <c r="T6" s="102">
        <f>SUM(T11:T53)+$B56</f>
        <v>0.26222078768499801</v>
      </c>
      <c r="U6" s="102">
        <f>SUM(U11:U53)+$B57</f>
        <v>0.6225711009109145</v>
      </c>
      <c r="V6" s="102">
        <f>SUM(V11:V53)+$B58</f>
        <v>0.55397845086772346</v>
      </c>
      <c r="W6" s="102">
        <f>SUM(W11:W53)+$B59</f>
        <v>0.33441598399999961</v>
      </c>
      <c r="X6" s="102">
        <f>SUM(X11:X53)+$B60</f>
        <v>0.31061093988596489</v>
      </c>
      <c r="Y6" s="102">
        <f>SUM(Y11:Y53)+$B61</f>
        <v>0.13444528612322526</v>
      </c>
      <c r="Z6" s="102">
        <f>SUM(Z11:Z53)+$B62</f>
        <v>0.4238332038467636</v>
      </c>
      <c r="AA6" s="102">
        <f>SUM(AA11:AA53)+$B63</f>
        <v>0.49117465621678302</v>
      </c>
      <c r="AB6" s="102">
        <f>SUM(AB11:AB53)+$B64</f>
        <v>0.70080504266666699</v>
      </c>
      <c r="AC6" s="102">
        <f>SUM(AC11:AC53)+$B65</f>
        <v>0.19404878190269548</v>
      </c>
      <c r="AD6" s="102">
        <f>SUM(AD11:AD53)+$B66</f>
        <v>0.44239758016508612</v>
      </c>
    </row>
    <row r="7" spans="1:30" ht="48.95" customHeight="1" x14ac:dyDescent="0.25">
      <c r="A7" s="94"/>
      <c r="B7" s="95"/>
      <c r="C7" s="94"/>
      <c r="D7" s="101" t="s">
        <v>618</v>
      </c>
      <c r="E7" s="97">
        <f>E6-Transpose_Avg_msg_dw!B4</f>
        <v>-5.9913802346678313E-4</v>
      </c>
      <c r="F7" s="97">
        <f>F6-Transpose_Avg_msg_dw!C4</f>
        <v>-7.2888434542556224E-4</v>
      </c>
      <c r="G7" s="97">
        <f>G6-Transpose_Avg_msg_dw!D4</f>
        <v>-8.0057234823049939E-4</v>
      </c>
      <c r="H7" s="97">
        <f>H6-Transpose_Avg_msg_dw!E4</f>
        <v>-5.5920157756295108E-4</v>
      </c>
      <c r="I7" s="97">
        <f>I6-Transpose_Avg_msg_dw!F4</f>
        <v>-1.0106908047637642E-3</v>
      </c>
      <c r="J7" s="97">
        <f>J6-Transpose_Avg_msg_dw!G4</f>
        <v>-9.6853866848550796E-4</v>
      </c>
      <c r="K7" s="97">
        <f>K6-Transpose_Avg_msg_dw!H4</f>
        <v>-7.2083527612645804E-4</v>
      </c>
      <c r="L7" s="97">
        <f>L6-Transpose_Avg_msg_dw!I4</f>
        <v>-1.1020483535323367E-3</v>
      </c>
      <c r="M7" s="97">
        <f>M6-Transpose_Avg_msg_dw!J4</f>
        <v>-3.2243407753390629E-4</v>
      </c>
      <c r="N7" s="97">
        <f>N6-Transpose_Avg_msg_dw!K4</f>
        <v>-8.7134932860172265E-4</v>
      </c>
      <c r="O7" s="97">
        <f>O6-Transpose_Avg_msg_dw!L4</f>
        <v>-6.1682246129801666E-4</v>
      </c>
      <c r="P7" s="97">
        <f>P6-Transpose_Avg_msg_dw!M4</f>
        <v>-2.221011839920739E-4</v>
      </c>
      <c r="Q7" s="94"/>
      <c r="R7" s="99" t="s">
        <v>619</v>
      </c>
      <c r="S7" s="97">
        <f>S6-E6</f>
        <v>0.11488096675442061</v>
      </c>
      <c r="T7" s="97">
        <f t="shared" ref="T7:AD7" si="0">T6-F6</f>
        <v>0.11316981819346661</v>
      </c>
      <c r="U7" s="97">
        <f t="shared" si="0"/>
        <v>0.24034415294498901</v>
      </c>
      <c r="V7" s="97">
        <f t="shared" si="0"/>
        <v>0.17145202429207229</v>
      </c>
      <c r="W7" s="97">
        <f>W6-I6</f>
        <v>8.7741551479000091E-2</v>
      </c>
      <c r="X7" s="97">
        <f t="shared" si="0"/>
        <v>7.2279755011336988E-2</v>
      </c>
      <c r="Y7" s="97">
        <f t="shared" si="0"/>
        <v>-0.11381311707833319</v>
      </c>
      <c r="Z7" s="97">
        <f t="shared" si="0"/>
        <v>0.151413042663187</v>
      </c>
      <c r="AA7" s="97">
        <f t="shared" si="0"/>
        <v>0.15376581115678778</v>
      </c>
      <c r="AB7" s="97">
        <f t="shared" si="0"/>
        <v>0.3146010714824482</v>
      </c>
      <c r="AC7" s="97">
        <f t="shared" si="0"/>
        <v>-4.0243929471623918E-2</v>
      </c>
      <c r="AD7" s="97">
        <f t="shared" si="0"/>
        <v>0.2056007685489154</v>
      </c>
    </row>
    <row r="8" spans="1:30" ht="42.95" customHeight="1" x14ac:dyDescent="0.25">
      <c r="A8" s="291" t="s">
        <v>348</v>
      </c>
      <c r="B8" s="292" t="s">
        <v>118</v>
      </c>
      <c r="C8" s="94"/>
      <c r="D8" s="99" t="s">
        <v>620</v>
      </c>
      <c r="E8" s="100">
        <f>SQRT((E7^2+F7^2+G7^2+H7^2+I7^2+J7^2+K7^2+L7^2+M7^2+N7^2+O7^2+P7^2)/12)</f>
        <v>7.5446176426144514E-4</v>
      </c>
      <c r="F8" s="94"/>
      <c r="G8" s="94"/>
      <c r="H8" s="94"/>
      <c r="I8" s="94"/>
      <c r="J8" s="94"/>
      <c r="K8" s="94"/>
      <c r="L8" s="94"/>
      <c r="M8" s="94"/>
      <c r="N8" s="94"/>
      <c r="O8" s="94"/>
      <c r="P8" s="94"/>
      <c r="Q8" s="94"/>
      <c r="R8" s="99" t="s">
        <v>621</v>
      </c>
      <c r="S8" s="98">
        <f>S6/Transpose_Avg_msg_dw!P4</f>
        <v>1.396163329705058</v>
      </c>
      <c r="T8" s="98">
        <f>T6/Transpose_Avg_msg_dw!Q4</f>
        <v>0.74030656513621362</v>
      </c>
      <c r="U8" s="98">
        <f>U6/Transpose_Avg_msg_dw!R4</f>
        <v>1.349626431074602</v>
      </c>
      <c r="V8" s="98">
        <f>V6/Transpose_Avg_msg_dw!S4</f>
        <v>0.86289833904604707</v>
      </c>
      <c r="W8" s="98">
        <f>W6/Transpose_Avg_msg_dw!T4</f>
        <v>1.0726339613765441</v>
      </c>
      <c r="X8" s="98">
        <f>X6/Transpose_Avg_msg_dw!U4</f>
        <v>0.74948983272303937</v>
      </c>
      <c r="Y8" s="98">
        <f>Y6/Transpose_Avg_msg_dw!V4</f>
        <v>0.64834347723328978</v>
      </c>
      <c r="Z8" s="98">
        <f>Z6/Transpose_Avg_msg_dw!W4</f>
        <v>1.1991342739459345</v>
      </c>
      <c r="AA8" s="98">
        <f>AA6/Transpose_Avg_msg_dw!X4</f>
        <v>1.0667371745837679</v>
      </c>
      <c r="AB8" s="98">
        <f>AB6/Transpose_Avg_msg_dw!Y4</f>
        <v>1.401610085333334</v>
      </c>
      <c r="AC8" s="98">
        <f>AC6/Transpose_Avg_msg_dw!Z4</f>
        <v>0.51640647185044131</v>
      </c>
      <c r="AD8" s="98">
        <f>AD6/Transpose_Avg_msg_dw!AA4</f>
        <v>1.6426655727964519</v>
      </c>
    </row>
    <row r="9" spans="1:30" x14ac:dyDescent="0.25">
      <c r="A9" s="167" t="s">
        <v>353</v>
      </c>
      <c r="B9" s="168" t="s">
        <v>354</v>
      </c>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row>
    <row r="10" spans="1:30" x14ac:dyDescent="0.25">
      <c r="A10" s="286" t="s">
        <v>348</v>
      </c>
      <c r="B10" s="287" t="s">
        <v>348</v>
      </c>
      <c r="C10" s="94"/>
      <c r="D10" s="94"/>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row>
    <row r="11" spans="1:30" x14ac:dyDescent="0.25">
      <c r="A11" s="167" t="s">
        <v>242</v>
      </c>
      <c r="B11" s="168">
        <v>-0.24199999999999999</v>
      </c>
      <c r="C11" s="94"/>
      <c r="D11" s="94"/>
      <c r="E11" s="97">
        <f>$B11*VLOOKUP($A11,Transpose_Avg_msg_dw!$A$1:$M$52,2,FALSE)</f>
        <v>-0.13126103245295745</v>
      </c>
      <c r="F11" s="97">
        <f>$B11*VLOOKUP($A11,Transpose_Avg_msg_dw!$A$1:$M$52,3,FALSE)</f>
        <v>-0.1510090445704847</v>
      </c>
      <c r="G11" s="97">
        <f>$B11*VLOOKUP($A11,Transpose_Avg_msg_dw!$A$1:$M$52,4,FALSE)</f>
        <v>-0.14315354177544976</v>
      </c>
      <c r="H11" s="97">
        <f>$B11*VLOOKUP($A11,Transpose_Avg_msg_dw!$A$1:$M$52,5,FALSE)</f>
        <v>-0.14482537776825011</v>
      </c>
      <c r="I11" s="97">
        <f>$B11*VLOOKUP($A11,Transpose_Avg_msg_dw!$A$1:$M$52,6,FALSE)</f>
        <v>-0.10836072346024174</v>
      </c>
      <c r="J11" s="97">
        <f>$B11*VLOOKUP($A11,Transpose_Avg_msg_dw!$A$1:$M$52,7,FALSE)</f>
        <v>-0.15545749819820781</v>
      </c>
      <c r="K11" s="97">
        <f>$B11*VLOOKUP($A11,Transpose_Avg_msg_dw!$A$1:$M$52,8,FALSE)</f>
        <v>-0.12291525040749632</v>
      </c>
      <c r="L11" s="97">
        <f>$B11*VLOOKUP($A11,Transpose_Avg_msg_dw!$A$1:$M$52,9,FALSE)</f>
        <v>-0.15119496234222432</v>
      </c>
      <c r="M11" s="97">
        <f>$B11*VLOOKUP($A11,Transpose_Avg_msg_dw!$A$1:$M$52,10,FALSE)</f>
        <v>-0.13877069978632484</v>
      </c>
      <c r="N11" s="97">
        <f>$B11*VLOOKUP($A11,Transpose_Avg_msg_dw!$A$1:$M$52,11,FALSE)</f>
        <v>-9.8182290521978036E-2</v>
      </c>
      <c r="O11" s="97">
        <f>$B11*VLOOKUP($A11,Transpose_Avg_msg_dw!$A$1:$M$52,12,FALSE)</f>
        <v>-0.11554508563546875</v>
      </c>
      <c r="P11" s="97">
        <f>$B11*VLOOKUP($A11,Transpose_Avg_msg_dw!$A$1:$M$52,13,FALSE)</f>
        <v>-0.1346017411986162</v>
      </c>
      <c r="Q11" s="97"/>
      <c r="R11" s="97"/>
      <c r="S11" s="97">
        <f>$B11*VLOOKUP($A11,Transpose_Avg_msg_dw!$O$1:$AA$52,2,FALSE)</f>
        <v>-0.13611524822695034</v>
      </c>
      <c r="T11" s="97">
        <f>$B11*VLOOKUP($A11,Transpose_Avg_msg_dw!$O$1:$AA$52,3,FALSE)</f>
        <v>-0.13628191422064778</v>
      </c>
      <c r="U11" s="97">
        <f>$B11*VLOOKUP($A11,Transpose_Avg_msg_dw!$O$1:$AA$52,4,FALSE)</f>
        <v>-0.10430532329988851</v>
      </c>
      <c r="V11" s="97">
        <f>$B11*VLOOKUP($A11,Transpose_Avg_msg_dw!$O$1:$AA$52,5,FALSE)</f>
        <v>-0.10843584656084654</v>
      </c>
      <c r="W11" s="97">
        <f>$B11*VLOOKUP($A11,Transpose_Avg_msg_dw!$O$1:$AA$52,6,FALSE)</f>
        <v>-0.13362937500000002</v>
      </c>
      <c r="X11" s="97">
        <f>$B11*VLOOKUP($A11,Transpose_Avg_msg_dw!$O$1:$AA$52,7,FALSE)</f>
        <v>-0.1536806140350877</v>
      </c>
      <c r="Y11" s="97">
        <f>$B11*VLOOKUP($A11,Transpose_Avg_msg_dw!$O$1:$AA$52,8,FALSE)</f>
        <v>-0.14215857351712616</v>
      </c>
      <c r="Z11" s="97">
        <f>$B11*VLOOKUP($A11,Transpose_Avg_msg_dw!$O$1:$AA$52,9,FALSE)</f>
        <v>-0.12376275946275946</v>
      </c>
      <c r="AA11" s="97">
        <f>$B11*VLOOKUP($A11,Transpose_Avg_msg_dw!$O$1:$AA$52,10,FALSE)</f>
        <v>-0.1300432692307692</v>
      </c>
      <c r="AB11" s="97">
        <f>$B11*VLOOKUP($A11,Transpose_Avg_msg_dw!$O$1:$AA$52,11,FALSE)</f>
        <v>-0.11091666666666668</v>
      </c>
      <c r="AC11" s="97">
        <f>$B11*VLOOKUP($A11,Transpose_Avg_msg_dw!$O$1:$AA$52,12,FALSE)</f>
        <v>-9.6301594746716693E-2</v>
      </c>
      <c r="AD11" s="97">
        <f>$B11*VLOOKUP($A11,Transpose_Avg_msg_dw!$O$1:$AA$52,13,FALSE)</f>
        <v>-0.11864199240986717</v>
      </c>
    </row>
    <row r="12" spans="1:30" x14ac:dyDescent="0.25">
      <c r="A12" s="167" t="s">
        <v>250</v>
      </c>
      <c r="B12" s="168">
        <v>0.5</v>
      </c>
      <c r="C12" s="94"/>
      <c r="D12" s="94"/>
      <c r="E12" s="97">
        <f>$B12*VLOOKUP($A12,Transpose_Avg_msg_dw!$A$1:$M$52,2,FALSE)</f>
        <v>9.8897803012542515E-3</v>
      </c>
      <c r="F12" s="97">
        <f>$B12*VLOOKUP($A12,Transpose_Avg_msg_dw!$A$1:$M$52,3,FALSE)</f>
        <v>3.6683998998555095E-2</v>
      </c>
      <c r="G12" s="97">
        <f>$B12*VLOOKUP($A12,Transpose_Avg_msg_dw!$A$1:$M$52,4,FALSE)</f>
        <v>4.2599407882285709E-2</v>
      </c>
      <c r="H12" s="97">
        <f>$B12*VLOOKUP($A12,Transpose_Avg_msg_dw!$A$1:$M$52,5,FALSE)</f>
        <v>7.2716815284827882E-3</v>
      </c>
      <c r="I12" s="97">
        <f>$B12*VLOOKUP($A12,Transpose_Avg_msg_dw!$A$1:$M$52,6,FALSE)</f>
        <v>1.7266613868036223E-2</v>
      </c>
      <c r="J12" s="97">
        <f>$B12*VLOOKUP($A12,Transpose_Avg_msg_dw!$A$1:$M$52,7,FALSE)</f>
        <v>2.1213683231747247E-2</v>
      </c>
      <c r="K12" s="97">
        <f>$B12*VLOOKUP($A12,Transpose_Avg_msg_dw!$A$1:$M$52,8,FALSE)</f>
        <v>2.0828225472519644E-2</v>
      </c>
      <c r="L12" s="97">
        <f>$B12*VLOOKUP($A12,Transpose_Avg_msg_dw!$A$1:$M$52,9,FALSE)</f>
        <v>3.1482461252198092E-2</v>
      </c>
      <c r="M12" s="97">
        <f>$B12*VLOOKUP($A12,Transpose_Avg_msg_dw!$A$1:$M$52,10,FALSE)</f>
        <v>1.2860750360750361E-2</v>
      </c>
      <c r="N12" s="97">
        <f>$B12*VLOOKUP($A12,Transpose_Avg_msg_dw!$A$1:$M$52,11,FALSE)</f>
        <v>1.9845336954711953E-2</v>
      </c>
      <c r="O12" s="97">
        <f>$B12*VLOOKUP($A12,Transpose_Avg_msg_dw!$A$1:$M$52,12,FALSE)</f>
        <v>1.0389086854837628E-2</v>
      </c>
      <c r="P12" s="97">
        <f>$B12*VLOOKUP($A12,Transpose_Avg_msg_dw!$A$1:$M$52,13,FALSE)</f>
        <v>6.1886608761608758E-2</v>
      </c>
      <c r="Q12" s="97"/>
      <c r="R12" s="97"/>
      <c r="S12" s="97">
        <f>$B12*VLOOKUP($A12,Transpose_Avg_msg_dw!$O$1:$AA$52,2,FALSE)</f>
        <v>4.0310015044057596E-2</v>
      </c>
      <c r="T12" s="97">
        <f>$B12*VLOOKUP($A12,Transpose_Avg_msg_dw!$O$1:$AA$52,3,FALSE)</f>
        <v>2.3252291385515069E-2</v>
      </c>
      <c r="U12" s="97">
        <f>$B12*VLOOKUP($A12,Transpose_Avg_msg_dw!$O$1:$AA$52,4,FALSE)</f>
        <v>4.1864611837437921E-2</v>
      </c>
      <c r="V12" s="97">
        <f>$B12*VLOOKUP($A12,Transpose_Avg_msg_dw!$O$1:$AA$52,5,FALSE)</f>
        <v>0</v>
      </c>
      <c r="W12" s="97">
        <f>$B12*VLOOKUP($A12,Transpose_Avg_msg_dw!$O$1:$AA$52,6,FALSE)</f>
        <v>2.5312499999999998E-2</v>
      </c>
      <c r="X12" s="97">
        <f>$B12*VLOOKUP($A12,Transpose_Avg_msg_dw!$O$1:$AA$52,7,FALSE)</f>
        <v>5.4407894736842106E-2</v>
      </c>
      <c r="Y12" s="97">
        <f>$B12*VLOOKUP($A12,Transpose_Avg_msg_dw!$O$1:$AA$52,8,FALSE)</f>
        <v>3.0264463241436924E-2</v>
      </c>
      <c r="Z12" s="97">
        <f>$B12*VLOOKUP($A12,Transpose_Avg_msg_dw!$O$1:$AA$52,9,FALSE)</f>
        <v>2.1428571428571429E-2</v>
      </c>
      <c r="AA12" s="97">
        <f>$B12*VLOOKUP($A12,Transpose_Avg_msg_dw!$O$1:$AA$52,10,FALSE)</f>
        <v>2.6988636363636364E-2</v>
      </c>
      <c r="AB12" s="97">
        <f>$B12*VLOOKUP($A12,Transpose_Avg_msg_dw!$O$1:$AA$52,11,FALSE)</f>
        <v>5.4166666666666669E-2</v>
      </c>
      <c r="AC12" s="97">
        <f>$B12*VLOOKUP($A12,Transpose_Avg_msg_dw!$O$1:$AA$52,12,FALSE)</f>
        <v>2.403846153846154E-3</v>
      </c>
      <c r="AD12" s="97">
        <f>$B12*VLOOKUP($A12,Transpose_Avg_msg_dw!$O$1:$AA$52,13,FALSE)</f>
        <v>2.0061669829222011E-2</v>
      </c>
    </row>
    <row r="13" spans="1:30" x14ac:dyDescent="0.25">
      <c r="A13" s="167" t="s">
        <v>253</v>
      </c>
      <c r="B13" s="168">
        <v>0.54500000000000004</v>
      </c>
      <c r="C13" s="94"/>
      <c r="D13" s="94"/>
      <c r="E13" s="97">
        <f>$B13*VLOOKUP($A13,Transpose_Avg_msg_dw!$A$1:$M$52,2,FALSE)</f>
        <v>0.30676139270924335</v>
      </c>
      <c r="F13" s="97">
        <f>$B13*VLOOKUP($A13,Transpose_Avg_msg_dw!$A$1:$M$52,3,FALSE)</f>
        <v>0.25261971312516618</v>
      </c>
      <c r="G13" s="97">
        <f>$B13*VLOOKUP($A13,Transpose_Avg_msg_dw!$A$1:$M$52,4,FALSE)</f>
        <v>0.21369979848304668</v>
      </c>
      <c r="H13" s="97">
        <f>$B13*VLOOKUP($A13,Transpose_Avg_msg_dw!$A$1:$M$52,5,FALSE)</f>
        <v>0.2960996672019291</v>
      </c>
      <c r="I13" s="97">
        <f>$B13*VLOOKUP($A13,Transpose_Avg_msg_dw!$A$1:$M$52,6,FALSE)</f>
        <v>0.25461624062760235</v>
      </c>
      <c r="J13" s="97">
        <f>$B13*VLOOKUP($A13,Transpose_Avg_msg_dw!$A$1:$M$52,7,FALSE)</f>
        <v>0.21576062545070915</v>
      </c>
      <c r="K13" s="97">
        <f>$B13*VLOOKUP($A13,Transpose_Avg_msg_dw!$A$1:$M$52,8,FALSE)</f>
        <v>0.22868316815851153</v>
      </c>
      <c r="L13" s="97">
        <f>$B13*VLOOKUP($A13,Transpose_Avg_msg_dw!$A$1:$M$52,9,FALSE)</f>
        <v>0.22772203059507148</v>
      </c>
      <c r="M13" s="97">
        <f>$B13*VLOOKUP($A13,Transpose_Avg_msg_dw!$A$1:$M$52,10,FALSE)</f>
        <v>0.31277917091588969</v>
      </c>
      <c r="N13" s="97">
        <f>$B13*VLOOKUP($A13,Transpose_Avg_msg_dw!$A$1:$M$52,11,FALSE)</f>
        <v>0.29829406348859477</v>
      </c>
      <c r="O13" s="97">
        <f>$B13*VLOOKUP($A13,Transpose_Avg_msg_dw!$A$1:$M$52,12,FALSE)</f>
        <v>0.27660610398695729</v>
      </c>
      <c r="P13" s="97">
        <f>$B13*VLOOKUP($A13,Transpose_Avg_msg_dw!$A$1:$M$52,13,FALSE)</f>
        <v>0.33351607420357421</v>
      </c>
      <c r="Q13" s="97"/>
      <c r="R13" s="97"/>
      <c r="S13" s="97">
        <f>$B13*VLOOKUP($A13,Transpose_Avg_msg_dw!$O$1:$AA$52,2,FALSE)</f>
        <v>0.34443168385987538</v>
      </c>
      <c r="T13" s="97">
        <f>$B13*VLOOKUP($A13,Transpose_Avg_msg_dw!$O$1:$AA$52,3,FALSE)</f>
        <v>0.30808711482231221</v>
      </c>
      <c r="U13" s="97">
        <f>$B13*VLOOKUP($A13,Transpose_Avg_msg_dw!$O$1:$AA$52,4,FALSE)</f>
        <v>0.229996959562177</v>
      </c>
      <c r="V13" s="97">
        <f>$B13*VLOOKUP($A13,Transpose_Avg_msg_dw!$O$1:$AA$52,5,FALSE)</f>
        <v>0.20343783068783072</v>
      </c>
      <c r="W13" s="97">
        <f>$B13*VLOOKUP($A13,Transpose_Avg_msg_dw!$O$1:$AA$52,6,FALSE)</f>
        <v>0.24700989583333335</v>
      </c>
      <c r="X13" s="97">
        <f>$B13*VLOOKUP($A13,Transpose_Avg_msg_dw!$O$1:$AA$52,7,FALSE)</f>
        <v>0.23086008771929828</v>
      </c>
      <c r="Y13" s="97">
        <f>$B13*VLOOKUP($A13,Transpose_Avg_msg_dw!$O$1:$AA$52,8,FALSE)</f>
        <v>0.17712073151629074</v>
      </c>
      <c r="Z13" s="97">
        <f>$B13*VLOOKUP($A13,Transpose_Avg_msg_dw!$O$1:$AA$52,9,FALSE)</f>
        <v>0.24022588522588523</v>
      </c>
      <c r="AA13" s="97">
        <f>$B13*VLOOKUP($A13,Transpose_Avg_msg_dw!$O$1:$AA$52,10,FALSE)</f>
        <v>0.22819493006993008</v>
      </c>
      <c r="AB13" s="97">
        <f>$B13*VLOOKUP($A13,Transpose_Avg_msg_dw!$O$1:$AA$52,11,FALSE)</f>
        <v>0.19302083333333334</v>
      </c>
      <c r="AC13" s="97">
        <f>$B13*VLOOKUP($A13,Transpose_Avg_msg_dw!$O$1:$AA$52,12,FALSE)</f>
        <v>0.29074839032918304</v>
      </c>
      <c r="AD13" s="97">
        <f>$B13*VLOOKUP($A13,Transpose_Avg_msg_dw!$O$1:$AA$52,13,FALSE)</f>
        <v>0.27696755218216318</v>
      </c>
    </row>
    <row r="14" spans="1:30" x14ac:dyDescent="0.25">
      <c r="A14" s="167" t="s">
        <v>257</v>
      </c>
      <c r="B14" s="168">
        <v>0.32</v>
      </c>
      <c r="C14" s="94"/>
      <c r="D14" s="94"/>
      <c r="E14" s="97">
        <f>$B14*VLOOKUP($A14,Transpose_Avg_msg_dw!$A$1:$M$52,2,FALSE)</f>
        <v>8.5596300123493771E-2</v>
      </c>
      <c r="F14" s="97">
        <f>$B14*VLOOKUP($A14,Transpose_Avg_msg_dw!$A$1:$M$52,3,FALSE)</f>
        <v>8.1859635584680818E-2</v>
      </c>
      <c r="G14" s="97">
        <f>$B14*VLOOKUP($A14,Transpose_Avg_msg_dw!$A$1:$M$52,4,FALSE)</f>
        <v>9.8054181200800894E-2</v>
      </c>
      <c r="H14" s="97">
        <f>$B14*VLOOKUP($A14,Transpose_Avg_msg_dw!$A$1:$M$52,5,FALSE)</f>
        <v>9.4455296141382108E-2</v>
      </c>
      <c r="I14" s="97">
        <f>$B14*VLOOKUP($A14,Transpose_Avg_msg_dw!$A$1:$M$52,6,FALSE)</f>
        <v>8.6050814699357672E-2</v>
      </c>
      <c r="J14" s="97">
        <f>$B14*VLOOKUP($A14,Transpose_Avg_msg_dw!$A$1:$M$52,7,FALSE)</f>
        <v>9.9372511526521309E-2</v>
      </c>
      <c r="K14" s="97">
        <f>$B14*VLOOKUP($A14,Transpose_Avg_msg_dw!$A$1:$M$52,8,FALSE)</f>
        <v>0.12033505754517869</v>
      </c>
      <c r="L14" s="97">
        <f>$B14*VLOOKUP($A14,Transpose_Avg_msg_dw!$A$1:$M$52,9,FALSE)</f>
        <v>0.12581299041515759</v>
      </c>
      <c r="M14" s="97">
        <f>$B14*VLOOKUP($A14,Transpose_Avg_msg_dw!$A$1:$M$52,10,FALSE)</f>
        <v>7.2497363747363736E-2</v>
      </c>
      <c r="N14" s="97">
        <f>$B14*VLOOKUP($A14,Transpose_Avg_msg_dw!$A$1:$M$52,11,FALSE)</f>
        <v>6.5704340104340092E-2</v>
      </c>
      <c r="O14" s="97">
        <f>$B14*VLOOKUP($A14,Transpose_Avg_msg_dw!$A$1:$M$52,12,FALSE)</f>
        <v>9.7554934229856824E-2</v>
      </c>
      <c r="P14" s="97">
        <f>$B14*VLOOKUP($A14,Transpose_Avg_msg_dw!$A$1:$M$52,13,FALSE)</f>
        <v>5.2268592518592519E-2</v>
      </c>
      <c r="Q14" s="97"/>
      <c r="R14" s="97"/>
      <c r="S14" s="97">
        <f>$B14*VLOOKUP($A14,Transpose_Avg_msg_dw!$O$1:$AA$52,2,FALSE)</f>
        <v>1.8293574038254889E-2</v>
      </c>
      <c r="T14" s="97">
        <f>$B14*VLOOKUP($A14,Transpose_Avg_msg_dw!$O$1:$AA$52,3,FALSE)</f>
        <v>7.455263157894737E-2</v>
      </c>
      <c r="U14" s="97">
        <f>$B14*VLOOKUP($A14,Transpose_Avg_msg_dw!$O$1:$AA$52,4,FALSE)</f>
        <v>9.4016418364244458E-2</v>
      </c>
      <c r="V14" s="97">
        <f>$B14*VLOOKUP($A14,Transpose_Avg_msg_dw!$O$1:$AA$52,5,FALSE)</f>
        <v>9.0751322751322749E-2</v>
      </c>
      <c r="W14" s="97">
        <f>$B14*VLOOKUP($A14,Transpose_Avg_msg_dw!$O$1:$AA$52,6,FALSE)</f>
        <v>0.11603333333333332</v>
      </c>
      <c r="X14" s="97">
        <f>$B14*VLOOKUP($A14,Transpose_Avg_msg_dw!$O$1:$AA$52,7,FALSE)</f>
        <v>0.10147368421052631</v>
      </c>
      <c r="Y14" s="97">
        <f>$B14*VLOOKUP($A14,Transpose_Avg_msg_dw!$O$1:$AA$52,8,FALSE)</f>
        <v>0.11550125313283208</v>
      </c>
      <c r="Z14" s="97">
        <f>$B14*VLOOKUP($A14,Transpose_Avg_msg_dw!$O$1:$AA$52,9,FALSE)</f>
        <v>5.2053724053724049E-2</v>
      </c>
      <c r="AA14" s="97">
        <f>$B14*VLOOKUP($A14,Transpose_Avg_msg_dw!$O$1:$AA$52,10,FALSE)</f>
        <v>8.664335664335665E-2</v>
      </c>
      <c r="AB14" s="97">
        <f>$B14*VLOOKUP($A14,Transpose_Avg_msg_dw!$O$1:$AA$52,11,FALSE)</f>
        <v>7.8666666666666676E-2</v>
      </c>
      <c r="AC14" s="97">
        <f>$B14*VLOOKUP($A14,Transpose_Avg_msg_dw!$O$1:$AA$52,12,FALSE)</f>
        <v>7.6394337369947135E-2</v>
      </c>
      <c r="AD14" s="97">
        <f>$B14*VLOOKUP($A14,Transpose_Avg_msg_dw!$O$1:$AA$52,13,FALSE)</f>
        <v>8.347628083491461E-2</v>
      </c>
    </row>
    <row r="15" spans="1:30" x14ac:dyDescent="0.25">
      <c r="A15" s="167" t="s">
        <v>261</v>
      </c>
      <c r="B15" s="168">
        <v>0.23899999999999999</v>
      </c>
      <c r="C15" s="94"/>
      <c r="D15" s="94"/>
      <c r="E15" s="97">
        <f>$B15*VLOOKUP($A15,Transpose_Avg_msg_dw!$A$1:$M$52,2,FALSE)</f>
        <v>1.7855083049863756E-2</v>
      </c>
      <c r="F15" s="97">
        <f>$B15*VLOOKUP($A15,Transpose_Avg_msg_dw!$A$1:$M$52,3,FALSE)</f>
        <v>2.7507628409291524E-2</v>
      </c>
      <c r="G15" s="97">
        <f>$B15*VLOOKUP($A15,Transpose_Avg_msg_dw!$A$1:$M$52,4,FALSE)</f>
        <v>3.4785524263005511E-2</v>
      </c>
      <c r="H15" s="97">
        <f>$B15*VLOOKUP($A15,Transpose_Avg_msg_dw!$A$1:$M$52,5,FALSE)</f>
        <v>2.0104907891998265E-2</v>
      </c>
      <c r="I15" s="97">
        <f>$B15*VLOOKUP($A15,Transpose_Avg_msg_dw!$A$1:$M$52,6,FALSE)</f>
        <v>2.5964818961155395E-2</v>
      </c>
      <c r="J15" s="97">
        <f>$B15*VLOOKUP($A15,Transpose_Avg_msg_dw!$A$1:$M$52,7,FALSE)</f>
        <v>3.1315788878897591E-2</v>
      </c>
      <c r="K15" s="97">
        <f>$B15*VLOOKUP($A15,Transpose_Avg_msg_dw!$A$1:$M$52,8,FALSE)</f>
        <v>3.0836828507098953E-2</v>
      </c>
      <c r="L15" s="97">
        <f>$B15*VLOOKUP($A15,Transpose_Avg_msg_dw!$A$1:$M$52,9,FALSE)</f>
        <v>1.4929871364875233E-2</v>
      </c>
      <c r="M15" s="97">
        <f>$B15*VLOOKUP($A15,Transpose_Avg_msg_dw!$A$1:$M$52,10,FALSE)</f>
        <v>2.7606415893134641E-2</v>
      </c>
      <c r="N15" s="97">
        <f>$B15*VLOOKUP($A15,Transpose_Avg_msg_dw!$A$1:$M$52,11,FALSE)</f>
        <v>3.8404471674159169E-2</v>
      </c>
      <c r="O15" s="97">
        <f>$B15*VLOOKUP($A15,Transpose_Avg_msg_dw!$A$1:$M$52,12,FALSE)</f>
        <v>3.0894675577260715E-2</v>
      </c>
      <c r="P15" s="97">
        <f>$B15*VLOOKUP($A15,Transpose_Avg_msg_dw!$A$1:$M$52,13,FALSE)</f>
        <v>1.2402264633514634E-2</v>
      </c>
      <c r="Q15" s="97"/>
      <c r="R15" s="97"/>
      <c r="S15" s="97">
        <f>$B15*VLOOKUP($A15,Transpose_Avg_msg_dw!$O$1:$AA$52,2,FALSE)</f>
        <v>2.0045078444014614E-2</v>
      </c>
      <c r="T15" s="97">
        <f>$B15*VLOOKUP($A15,Transpose_Avg_msg_dw!$O$1:$AA$52,3,FALSE)</f>
        <v>2.9228749859424197E-2</v>
      </c>
      <c r="U15" s="97">
        <f>$B15*VLOOKUP($A15,Transpose_Avg_msg_dw!$O$1:$AA$52,4,FALSE)</f>
        <v>1.7604964781595216E-2</v>
      </c>
      <c r="V15" s="97">
        <f>$B15*VLOOKUP($A15,Transpose_Avg_msg_dw!$O$1:$AA$52,5,FALSE)</f>
        <v>2.9471924603174601E-2</v>
      </c>
      <c r="W15" s="97">
        <f>$B15*VLOOKUP($A15,Transpose_Avg_msg_dw!$O$1:$AA$52,6,FALSE)</f>
        <v>1.5435416666666665E-2</v>
      </c>
      <c r="X15" s="97">
        <f>$B15*VLOOKUP($A15,Transpose_Avg_msg_dw!$O$1:$AA$52,7,FALSE)</f>
        <v>2.0472236842105262E-2</v>
      </c>
      <c r="Y15" s="97">
        <f>$B15*VLOOKUP($A15,Transpose_Avg_msg_dw!$O$1:$AA$52,8,FALSE)</f>
        <v>4.298430973266499E-2</v>
      </c>
      <c r="Z15" s="97">
        <f>$B15*VLOOKUP($A15,Transpose_Avg_msg_dw!$O$1:$AA$52,9,FALSE)</f>
        <v>6.9029853479853465E-2</v>
      </c>
      <c r="AA15" s="97">
        <f>$B15*VLOOKUP($A15,Transpose_Avg_msg_dw!$O$1:$AA$52,10,FALSE)</f>
        <v>3.1232954545454543E-2</v>
      </c>
      <c r="AB15" s="97">
        <f>$B15*VLOOKUP($A15,Transpose_Avg_msg_dw!$O$1:$AA$52,11,FALSE)</f>
        <v>6.4729166666666671E-2</v>
      </c>
      <c r="AC15" s="97">
        <f>$B15*VLOOKUP($A15,Transpose_Avg_msg_dw!$O$1:$AA$52,12,FALSE)</f>
        <v>3.0147610011939278E-2</v>
      </c>
      <c r="AD15" s="97">
        <f>$B15*VLOOKUP($A15,Transpose_Avg_msg_dw!$O$1:$AA$52,13,FALSE)</f>
        <v>2.7351214421252372E-2</v>
      </c>
    </row>
    <row r="16" spans="1:30" x14ac:dyDescent="0.25">
      <c r="A16" s="167" t="s">
        <v>265</v>
      </c>
      <c r="B16" s="168">
        <v>0.48499999999999999</v>
      </c>
      <c r="C16" s="94"/>
      <c r="D16" s="94"/>
      <c r="E16" s="97">
        <f>$B16*VLOOKUP($A16,Transpose_Avg_msg_dw!$A$1:$M$52,2,FALSE)</f>
        <v>3.3911055135877805E-2</v>
      </c>
      <c r="F16" s="97">
        <f>$B16*VLOOKUP($A16,Transpose_Avg_msg_dw!$A$1:$M$52,3,FALSE)</f>
        <v>4.3723800672010017E-2</v>
      </c>
      <c r="G16" s="97">
        <f>$B16*VLOOKUP($A16,Transpose_Avg_msg_dw!$A$1:$M$52,4,FALSE)</f>
        <v>3.1467873000752766E-2</v>
      </c>
      <c r="H16" s="97">
        <f>$B16*VLOOKUP($A16,Transpose_Avg_msg_dw!$A$1:$M$52,5,FALSE)</f>
        <v>2.9656356255412724E-2</v>
      </c>
      <c r="I16" s="97">
        <f>$B16*VLOOKUP($A16,Transpose_Avg_msg_dw!$A$1:$M$52,6,FALSE)</f>
        <v>5.6859605661585606E-2</v>
      </c>
      <c r="J16" s="97">
        <f>$B16*VLOOKUP($A16,Transpose_Avg_msg_dw!$A$1:$M$52,7,FALSE)</f>
        <v>5.8255325789231406E-2</v>
      </c>
      <c r="K16" s="97">
        <f>$B16*VLOOKUP($A16,Transpose_Avg_msg_dw!$A$1:$M$52,8,FALSE)</f>
        <v>1.6329932422228931E-2</v>
      </c>
      <c r="L16" s="97">
        <f>$B16*VLOOKUP($A16,Transpose_Avg_msg_dw!$A$1:$M$52,9,FALSE)</f>
        <v>2.7934498481179983E-2</v>
      </c>
      <c r="M16" s="97">
        <f>$B16*VLOOKUP($A16,Transpose_Avg_msg_dw!$A$1:$M$52,10,FALSE)</f>
        <v>1.4356799450549452E-2</v>
      </c>
      <c r="N16" s="97">
        <f>$B16*VLOOKUP($A16,Transpose_Avg_msg_dw!$A$1:$M$52,11,FALSE)</f>
        <v>2.2778772095959594E-2</v>
      </c>
      <c r="O16" s="97">
        <f>$B16*VLOOKUP($A16,Transpose_Avg_msg_dw!$A$1:$M$52,12,FALSE)</f>
        <v>1.8217616587488879E-2</v>
      </c>
      <c r="P16" s="97">
        <f>$B16*VLOOKUP($A16,Transpose_Avg_msg_dw!$A$1:$M$52,13,FALSE)</f>
        <v>7.1643801800051797E-3</v>
      </c>
      <c r="Q16" s="97"/>
      <c r="R16" s="97"/>
      <c r="S16" s="97">
        <f>$B16*VLOOKUP($A16,Transpose_Avg_msg_dw!$O$1:$AA$52,2,FALSE)</f>
        <v>5.2924725983236616E-2</v>
      </c>
      <c r="T16" s="97">
        <f>$B16*VLOOKUP($A16,Transpose_Avg_msg_dw!$O$1:$AA$52,3,FALSE)</f>
        <v>1.5968605909806567E-2</v>
      </c>
      <c r="U16" s="97">
        <f>$B16*VLOOKUP($A16,Transpose_Avg_msg_dw!$O$1:$AA$52,4,FALSE)</f>
        <v>4.0997295277186582E-2</v>
      </c>
      <c r="V16" s="97">
        <f>$B16*VLOOKUP($A16,Transpose_Avg_msg_dw!$O$1:$AA$52,5,FALSE)</f>
        <v>0.10660697751322749</v>
      </c>
      <c r="W16" s="97">
        <f>$B16*VLOOKUP($A16,Transpose_Avg_msg_dw!$O$1:$AA$52,6,FALSE)</f>
        <v>3.3444791666666661E-2</v>
      </c>
      <c r="X16" s="97">
        <f>$B16*VLOOKUP($A16,Transpose_Avg_msg_dw!$O$1:$AA$52,7,FALSE)</f>
        <v>2.133574561403509E-2</v>
      </c>
      <c r="Y16" s="97">
        <f>$B16*VLOOKUP($A16,Transpose_Avg_msg_dw!$O$1:$AA$52,8,FALSE)</f>
        <v>3.5738108291562237E-2</v>
      </c>
      <c r="Z16" s="97">
        <f>$B16*VLOOKUP($A16,Transpose_Avg_msg_dw!$O$1:$AA$52,9,FALSE)</f>
        <v>3.1459859584859577E-2</v>
      </c>
      <c r="AA16" s="97">
        <f>$B16*VLOOKUP($A16,Transpose_Avg_msg_dw!$O$1:$AA$52,10,FALSE)</f>
        <v>6.1048951048951056E-2</v>
      </c>
      <c r="AB16" s="97">
        <f>$B16*VLOOKUP($A16,Transpose_Avg_msg_dw!$O$1:$AA$52,11,FALSE)</f>
        <v>0</v>
      </c>
      <c r="AC16" s="97">
        <f>$B16*VLOOKUP($A16,Transpose_Avg_msg_dw!$O$1:$AA$52,12,FALSE)</f>
        <v>4.6965504008186935E-2</v>
      </c>
      <c r="AD16" s="97">
        <f>$B16*VLOOKUP($A16,Transpose_Avg_msg_dw!$O$1:$AA$52,13,FALSE)</f>
        <v>3.7042220113851998E-2</v>
      </c>
    </row>
    <row r="17" spans="1:30" x14ac:dyDescent="0.25">
      <c r="A17" s="167" t="s">
        <v>304</v>
      </c>
      <c r="B17" s="168">
        <v>-0.76700000000000002</v>
      </c>
      <c r="C17" s="94"/>
      <c r="D17" s="94"/>
      <c r="E17" s="97">
        <f>$B17*VLOOKUP($A17,Transpose_Avg_msg_dw!$A$1:$M$52,2,FALSE)</f>
        <v>-0.30837977760303831</v>
      </c>
      <c r="F17" s="97">
        <f>$B17*VLOOKUP($A17,Transpose_Avg_msg_dw!$A$1:$M$52,3,FALSE)</f>
        <v>-0.20389379614426131</v>
      </c>
      <c r="G17" s="97">
        <f>$B17*VLOOKUP($A17,Transpose_Avg_msg_dw!$A$1:$M$52,4,FALSE)</f>
        <v>-2.8517257818463509E-2</v>
      </c>
      <c r="H17" s="97">
        <f>$B17*VLOOKUP($A17,Transpose_Avg_msg_dw!$A$1:$M$52,5,FALSE)</f>
        <v>-4.8260356217453809E-2</v>
      </c>
      <c r="I17" s="97">
        <f>$B17*VLOOKUP($A17,Transpose_Avg_msg_dw!$A$1:$M$52,6,FALSE)</f>
        <v>-0.1650937559495573</v>
      </c>
      <c r="J17" s="97">
        <f>$B17*VLOOKUP($A17,Transpose_Avg_msg_dw!$A$1:$M$52,7,FALSE)</f>
        <v>-5.1180346625119326E-2</v>
      </c>
      <c r="K17" s="97">
        <f>$B17*VLOOKUP($A17,Transpose_Avg_msg_dw!$A$1:$M$52,8,FALSE)</f>
        <v>-3.2285485556480996E-2</v>
      </c>
      <c r="L17" s="97">
        <f>$B17*VLOOKUP($A17,Transpose_Avg_msg_dw!$A$1:$M$52,9,FALSE)</f>
        <v>-5.3263888888888883E-3</v>
      </c>
      <c r="M17" s="97">
        <f>$B17*VLOOKUP($A17,Transpose_Avg_msg_dw!$A$1:$M$52,10,FALSE)</f>
        <v>-1.2184114583333332E-2</v>
      </c>
      <c r="N17" s="97">
        <f>$B17*VLOOKUP($A17,Transpose_Avg_msg_dw!$A$1:$M$52,11,FALSE)</f>
        <v>-9.849497407106779E-2</v>
      </c>
      <c r="O17" s="97">
        <f>$B17*VLOOKUP($A17,Transpose_Avg_msg_dw!$A$1:$M$52,12,FALSE)</f>
        <v>-8.9841729490839392E-2</v>
      </c>
      <c r="P17" s="97">
        <f>$B17*VLOOKUP($A17,Transpose_Avg_msg_dw!$A$1:$M$52,13,FALSE)</f>
        <v>-0.57008836467352098</v>
      </c>
      <c r="Q17" s="97"/>
      <c r="R17" s="97"/>
      <c r="S17" s="97">
        <f>$B17*VLOOKUP($A17,Transpose_Avg_msg_dw!$O$1:$AA$52,2,FALSE)</f>
        <v>-0.25315285837094348</v>
      </c>
      <c r="T17" s="97">
        <f>$B17*VLOOKUP($A17,Transpose_Avg_msg_dw!$O$1:$AA$52,3,FALSE)</f>
        <v>-0.18480332145467837</v>
      </c>
      <c r="U17" s="97">
        <f>$B17*VLOOKUP($A17,Transpose_Avg_msg_dw!$O$1:$AA$52,4,FALSE)</f>
        <v>-5.7080945322793147E-2</v>
      </c>
      <c r="V17" s="97">
        <f>$B17*VLOOKUP($A17,Transpose_Avg_msg_dw!$O$1:$AA$52,5,FALSE)</f>
        <v>-9.8233829365079364E-2</v>
      </c>
      <c r="W17" s="97">
        <f>$B17*VLOOKUP($A17,Transpose_Avg_msg_dw!$O$1:$AA$52,6,FALSE)</f>
        <v>-0.10841864583333334</v>
      </c>
      <c r="X17" s="97">
        <f>$B17*VLOOKUP($A17,Transpose_Avg_msg_dw!$O$1:$AA$52,7,FALSE)</f>
        <v>-0.14673921052631581</v>
      </c>
      <c r="Y17" s="97">
        <f>$B17*VLOOKUP($A17,Transpose_Avg_msg_dw!$O$1:$AA$52,8,FALSE)</f>
        <v>-1.0652777777777777E-2</v>
      </c>
      <c r="Z17" s="97">
        <f>$B17*VLOOKUP($A17,Transpose_Avg_msg_dw!$O$1:$AA$52,9,FALSE)</f>
        <v>-2.1305555555555553E-2</v>
      </c>
      <c r="AA17" s="97">
        <f>$B17*VLOOKUP($A17,Transpose_Avg_msg_dw!$O$1:$AA$52,10,FALSE)</f>
        <v>0</v>
      </c>
      <c r="AB17" s="97">
        <f>$B17*VLOOKUP($A17,Transpose_Avg_msg_dw!$O$1:$AA$52,11,FALSE)</f>
        <v>-0.22370833333333334</v>
      </c>
      <c r="AC17" s="97">
        <f>$B17*VLOOKUP($A17,Transpose_Avg_msg_dw!$O$1:$AA$52,12,FALSE)</f>
        <v>-8.6325110864745008E-2</v>
      </c>
      <c r="AD17" s="97">
        <f>$B17*VLOOKUP($A17,Transpose_Avg_msg_dw!$O$1:$AA$52,13,FALSE)</f>
        <v>-0.55409564516129028</v>
      </c>
    </row>
    <row r="18" spans="1:30" x14ac:dyDescent="0.25">
      <c r="A18" s="167" t="s">
        <v>307</v>
      </c>
      <c r="B18" s="168">
        <v>-1.27</v>
      </c>
      <c r="C18" s="94"/>
      <c r="D18" s="94"/>
      <c r="E18" s="97">
        <f>$B18*VLOOKUP($A18,Transpose_Avg_msg_dw!$A$1:$M$52,2,FALSE)</f>
        <v>-0.58883892731105247</v>
      </c>
      <c r="F18" s="97">
        <f>$B18*VLOOKUP($A18,Transpose_Avg_msg_dw!$A$1:$M$52,3,FALSE)</f>
        <v>-0.84933328456576629</v>
      </c>
      <c r="G18" s="97">
        <f>$B18*VLOOKUP($A18,Transpose_Avg_msg_dw!$A$1:$M$52,4,FALSE)</f>
        <v>-1.0564142163048649</v>
      </c>
      <c r="H18" s="97">
        <f>$B18*VLOOKUP($A18,Transpose_Avg_msg_dw!$A$1:$M$52,5,FALSE)</f>
        <v>-1.1135584563795671</v>
      </c>
      <c r="I18" s="97">
        <f>$B18*VLOOKUP($A18,Transpose_Avg_msg_dw!$A$1:$M$52,6,FALSE)</f>
        <v>-0.88856075828854797</v>
      </c>
      <c r="J18" s="97">
        <f>$B18*VLOOKUP($A18,Transpose_Avg_msg_dw!$A$1:$M$52,7,FALSE)</f>
        <v>-1.1480227769384033</v>
      </c>
      <c r="K18" s="97">
        <f>$B18*VLOOKUP($A18,Transpose_Avg_msg_dw!$A$1:$M$52,8,FALSE)</f>
        <v>-1.1511906114258679</v>
      </c>
      <c r="L18" s="97">
        <f>$B18*VLOOKUP($A18,Transpose_Avg_msg_dw!$A$1:$M$52,9,FALSE)</f>
        <v>-1.1117661687995957</v>
      </c>
      <c r="M18" s="97">
        <f>$B18*VLOOKUP($A18,Transpose_Avg_msg_dw!$A$1:$M$52,10,FALSE)</f>
        <v>-1.0442342267107891</v>
      </c>
      <c r="N18" s="97">
        <f>$B18*VLOOKUP($A18,Transpose_Avg_msg_dw!$A$1:$M$52,11,FALSE)</f>
        <v>-1.0119999722499722</v>
      </c>
      <c r="O18" s="97">
        <f>$B18*VLOOKUP($A18,Transpose_Avg_msg_dw!$A$1:$M$52,12,FALSE)</f>
        <v>-1.058486671094643</v>
      </c>
      <c r="P18" s="97">
        <f>$B18*VLOOKUP($A18,Transpose_Avg_msg_dw!$A$1:$M$52,13,FALSE)</f>
        <v>-0.19238352995384247</v>
      </c>
      <c r="Q18" s="97"/>
      <c r="R18" s="97"/>
      <c r="S18" s="97">
        <f>$B18*VLOOKUP($A18,Transpose_Avg_msg_dw!$O$1:$AA$52,2,FALSE)</f>
        <v>-0.74581452826133665</v>
      </c>
      <c r="T18" s="97">
        <f>$B18*VLOOKUP($A18,Transpose_Avg_msg_dw!$O$1:$AA$52,3,FALSE)</f>
        <v>-0.79994012525303648</v>
      </c>
      <c r="U18" s="97">
        <f>$B18*VLOOKUP($A18,Transpose_Avg_msg_dw!$O$1:$AA$52,4,FALSE)</f>
        <v>-0.81355151641836432</v>
      </c>
      <c r="V18" s="97">
        <f>$B18*VLOOKUP($A18,Transpose_Avg_msg_dw!$O$1:$AA$52,5,FALSE)</f>
        <v>-0.9031111111111112</v>
      </c>
      <c r="W18" s="97">
        <f>$B18*VLOOKUP($A18,Transpose_Avg_msg_dw!$O$1:$AA$52,6,FALSE)</f>
        <v>-0.90963749999999999</v>
      </c>
      <c r="X18" s="97">
        <f>$B18*VLOOKUP($A18,Transpose_Avg_msg_dw!$O$1:$AA$52,7,FALSE)</f>
        <v>-1.001628947368421</v>
      </c>
      <c r="Y18" s="97">
        <f>$B18*VLOOKUP($A18,Transpose_Avg_msg_dw!$O$1:$AA$52,8,FALSE)</f>
        <v>-1.1921999007936508</v>
      </c>
      <c r="Z18" s="97">
        <f>$B18*VLOOKUP($A18,Transpose_Avg_msg_dw!$O$1:$AA$52,9,FALSE)</f>
        <v>-1.1188482905982906</v>
      </c>
      <c r="AA18" s="97">
        <f>$B18*VLOOKUP($A18,Transpose_Avg_msg_dw!$O$1:$AA$52,10,FALSE)</f>
        <v>-1.1634265734265736</v>
      </c>
      <c r="AB18" s="97">
        <f>$B18*VLOOKUP($A18,Transpose_Avg_msg_dw!$O$1:$AA$52,11,FALSE)</f>
        <v>-0.8413750000000001</v>
      </c>
      <c r="AC18" s="97">
        <f>$B18*VLOOKUP($A18,Transpose_Avg_msg_dw!$O$1:$AA$52,12,FALSE)</f>
        <v>-1.0710818906703052</v>
      </c>
      <c r="AD18" s="97">
        <f>$B18*VLOOKUP($A18,Transpose_Avg_msg_dw!$O$1:$AA$52,13,FALSE)</f>
        <v>-0.18269203036053133</v>
      </c>
    </row>
    <row r="19" spans="1:30" x14ac:dyDescent="0.25">
      <c r="A19" s="167" t="s">
        <v>310</v>
      </c>
      <c r="B19" s="168">
        <v>-1.0760000000000001</v>
      </c>
      <c r="C19" s="94"/>
      <c r="D19" s="94"/>
      <c r="E19" s="97">
        <f>$B19*VLOOKUP($A19,Transpose_Avg_msg_dw!$A$1:$M$52,2,FALSE)</f>
        <v>-0.13009926549458367</v>
      </c>
      <c r="F19" s="97">
        <f>$B19*VLOOKUP($A19,Transpose_Avg_msg_dw!$A$1:$M$52,3,FALSE)</f>
        <v>-3.2846363079408025E-2</v>
      </c>
      <c r="G19" s="97">
        <f>$B19*VLOOKUP($A19,Transpose_Avg_msg_dw!$A$1:$M$52,4,FALSE)</f>
        <v>-0.11531273895170152</v>
      </c>
      <c r="H19" s="97">
        <f>$B19*VLOOKUP($A19,Transpose_Avg_msg_dw!$A$1:$M$52,5,FALSE)</f>
        <v>-5.5815337537173229E-2</v>
      </c>
      <c r="I19" s="97">
        <f>$B19*VLOOKUP($A19,Transpose_Avg_msg_dw!$A$1:$M$52,6,FALSE)</f>
        <v>-8.488528951518072E-2</v>
      </c>
      <c r="J19" s="97">
        <f>$B19*VLOOKUP($A19,Transpose_Avg_msg_dw!$A$1:$M$52,7,FALSE)</f>
        <v>-2.395465994866262E-2</v>
      </c>
      <c r="K19" s="97">
        <f>$B19*VLOOKUP($A19,Transpose_Avg_msg_dw!$A$1:$M$52,8,FALSE)</f>
        <v>-4.6625472826144133E-2</v>
      </c>
      <c r="L19" s="97">
        <f>$B19*VLOOKUP($A19,Transpose_Avg_msg_dw!$A$1:$M$52,9,FALSE)</f>
        <v>-0.12659045681056133</v>
      </c>
      <c r="M19" s="97">
        <f>$B19*VLOOKUP($A19,Transpose_Avg_msg_dw!$A$1:$M$52,10,FALSE)</f>
        <v>-0.17418600982350982</v>
      </c>
      <c r="N19" s="97">
        <f>$B19*VLOOKUP($A19,Transpose_Avg_msg_dw!$A$1:$M$52,11,FALSE)</f>
        <v>-6.8884949841824847E-2</v>
      </c>
      <c r="O19" s="97">
        <f>$B19*VLOOKUP($A19,Transpose_Avg_msg_dw!$A$1:$M$52,12,FALSE)</f>
        <v>-4.1732152999219563E-2</v>
      </c>
      <c r="P19" s="97">
        <f>$B19*VLOOKUP($A19,Transpose_Avg_msg_dw!$A$1:$M$52,13,FALSE)</f>
        <v>-6.2389820827320815E-2</v>
      </c>
      <c r="Q19" s="97"/>
      <c r="R19" s="97"/>
      <c r="S19" s="97">
        <f>$B19*VLOOKUP($A19,Transpose_Avg_msg_dw!$O$1:$AA$52,2,FALSE)</f>
        <v>-5.8794970986460353E-2</v>
      </c>
      <c r="T19" s="97">
        <f>$B19*VLOOKUP($A19,Transpose_Avg_msg_dw!$O$1:$AA$52,3,FALSE)</f>
        <v>-9.6425700067476389E-2</v>
      </c>
      <c r="U19" s="97">
        <f>$B19*VLOOKUP($A19,Transpose_Avg_msg_dw!$O$1:$AA$52,4,FALSE)</f>
        <v>-0.13508273791425965</v>
      </c>
      <c r="V19" s="97">
        <f>$B19*VLOOKUP($A19,Transpose_Avg_msg_dw!$O$1:$AA$52,5,FALSE)</f>
        <v>-0.13905449735449735</v>
      </c>
      <c r="W19" s="97">
        <f>$B19*VLOOKUP($A19,Transpose_Avg_msg_dw!$O$1:$AA$52,6,FALSE)</f>
        <v>-0.11611833333333332</v>
      </c>
      <c r="X19" s="97">
        <f>$B19*VLOOKUP($A19,Transpose_Avg_msg_dw!$O$1:$AA$52,7,FALSE)</f>
        <v>-1.076E-2</v>
      </c>
      <c r="Y19" s="97">
        <f>$B19*VLOOKUP($A19,Transpose_Avg_msg_dw!$O$1:$AA$52,8,FALSE)</f>
        <v>-3.4158730158730159E-2</v>
      </c>
      <c r="Z19" s="97">
        <f>$B19*VLOOKUP($A19,Transpose_Avg_msg_dw!$O$1:$AA$52,9,FALSE)</f>
        <v>-9.817350427350427E-2</v>
      </c>
      <c r="AA19" s="97">
        <f>$B19*VLOOKUP($A19,Transpose_Avg_msg_dw!$O$1:$AA$52,10,FALSE)</f>
        <v>-9.0293706293706297E-2</v>
      </c>
      <c r="AB19" s="97">
        <f>$B19*VLOOKUP($A19,Transpose_Avg_msg_dw!$O$1:$AA$52,11,FALSE)</f>
        <v>-2.2416666666666668E-2</v>
      </c>
      <c r="AC19" s="97">
        <f>$B19*VLOOKUP($A19,Transpose_Avg_msg_dw!$O$1:$AA$52,12,FALSE)</f>
        <v>-2.3020765819546311E-2</v>
      </c>
      <c r="AD19" s="97">
        <f>$B19*VLOOKUP($A19,Transpose_Avg_msg_dw!$O$1:$AA$52,13,FALSE)</f>
        <v>-7.3502846299810257E-2</v>
      </c>
    </row>
    <row r="20" spans="1:30" x14ac:dyDescent="0.25">
      <c r="A20" s="167" t="s">
        <v>299</v>
      </c>
      <c r="B20" s="168">
        <v>-0.16400000000000001</v>
      </c>
      <c r="C20" s="94"/>
      <c r="D20" s="94"/>
      <c r="E20" s="97">
        <f>$B20*VLOOKUP($A20,Transpose_Avg_msg_dw!$A$1:$M$52,2,FALSE)</f>
        <v>-1.2800131202203892E-2</v>
      </c>
      <c r="F20" s="97">
        <f>$B20*VLOOKUP($A20,Transpose_Avg_msg_dw!$A$1:$M$52,3,FALSE)</f>
        <v>-1.2101864845155927E-2</v>
      </c>
      <c r="G20" s="97">
        <f>$B20*VLOOKUP($A20,Transpose_Avg_msg_dw!$A$1:$M$52,4,FALSE)</f>
        <v>-1.0118789993772748E-2</v>
      </c>
      <c r="H20" s="97">
        <f>$B20*VLOOKUP($A20,Transpose_Avg_msg_dw!$A$1:$M$52,5,FALSE)</f>
        <v>-6.0166465640209138E-3</v>
      </c>
      <c r="I20" s="97">
        <f>$B20*VLOOKUP($A20,Transpose_Avg_msg_dw!$A$1:$M$52,6,FALSE)</f>
        <v>-2.1158073196538207E-3</v>
      </c>
      <c r="J20" s="97">
        <f>$B20*VLOOKUP($A20,Transpose_Avg_msg_dw!$A$1:$M$52,7,FALSE)</f>
        <v>-5.0775981728900443E-3</v>
      </c>
      <c r="K20" s="97">
        <f>$B20*VLOOKUP($A20,Transpose_Avg_msg_dw!$A$1:$M$52,8,FALSE)</f>
        <v>0</v>
      </c>
      <c r="L20" s="97">
        <f>$B20*VLOOKUP($A20,Transpose_Avg_msg_dw!$A$1:$M$52,9,FALSE)</f>
        <v>-2.4330808080808082E-3</v>
      </c>
      <c r="M20" s="97">
        <f>$B20*VLOOKUP($A20,Transpose_Avg_msg_dw!$A$1:$M$52,10,FALSE)</f>
        <v>-6.4062500000000003E-4</v>
      </c>
      <c r="N20" s="97">
        <f>$B20*VLOOKUP($A20,Transpose_Avg_msg_dw!$A$1:$M$52,11,FALSE)</f>
        <v>-4.9640793234543229E-3</v>
      </c>
      <c r="O20" s="97">
        <f>$B20*VLOOKUP($A20,Transpose_Avg_msg_dw!$A$1:$M$52,12,FALSE)</f>
        <v>-1.2058823529411764E-3</v>
      </c>
      <c r="P20" s="97">
        <f>$B20*VLOOKUP($A20,Transpose_Avg_msg_dw!$A$1:$M$52,13,FALSE)</f>
        <v>-3.0758627946127944E-3</v>
      </c>
      <c r="Q20" s="97"/>
      <c r="R20" s="97"/>
      <c r="S20" s="97">
        <f>$B20*VLOOKUP($A20,Transpose_Avg_msg_dw!$O$1:$AA$52,2,FALSE)</f>
        <v>-1.4433268858800773E-2</v>
      </c>
      <c r="T20" s="97">
        <f>$B20*VLOOKUP($A20,Transpose_Avg_msg_dw!$O$1:$AA$52,3,FALSE)</f>
        <v>-1.261763242240216E-2</v>
      </c>
      <c r="U20" s="97">
        <f>$B20*VLOOKUP($A20,Transpose_Avg_msg_dw!$O$1:$AA$52,4,FALSE)</f>
        <v>-2.9302928955102871E-2</v>
      </c>
      <c r="V20" s="97">
        <f>$B20*VLOOKUP($A20,Transpose_Avg_msg_dw!$O$1:$AA$52,5,FALSE)</f>
        <v>-5.1792328042328042E-3</v>
      </c>
      <c r="W20" s="97">
        <f>$B20*VLOOKUP($A20,Transpose_Avg_msg_dw!$O$1:$AA$52,6,FALSE)</f>
        <v>-7.0212500000000006E-3</v>
      </c>
      <c r="X20" s="97">
        <f>$B20*VLOOKUP($A20,Transpose_Avg_msg_dw!$O$1:$AA$52,7,FALSE)</f>
        <v>0</v>
      </c>
      <c r="Y20" s="97">
        <f>$B20*VLOOKUP($A20,Transpose_Avg_msg_dw!$O$1:$AA$52,8,FALSE)</f>
        <v>0</v>
      </c>
      <c r="Z20" s="97">
        <f>$B20*VLOOKUP($A20,Transpose_Avg_msg_dw!$O$1:$AA$52,9,FALSE)</f>
        <v>0</v>
      </c>
      <c r="AA20" s="97">
        <f>$B20*VLOOKUP($A20,Transpose_Avg_msg_dw!$O$1:$AA$52,10,FALSE)</f>
        <v>-1.060839160839161E-2</v>
      </c>
      <c r="AB20" s="97">
        <f>$B20*VLOOKUP($A20,Transpose_Avg_msg_dw!$O$1:$AA$52,11,FALSE)</f>
        <v>-7.5166666666666672E-3</v>
      </c>
      <c r="AC20" s="97">
        <f>$B20*VLOOKUP($A20,Transpose_Avg_msg_dw!$O$1:$AA$52,12,FALSE)</f>
        <v>0</v>
      </c>
      <c r="AD20" s="97">
        <f>$B20*VLOOKUP($A20,Transpose_Avg_msg_dw!$O$1:$AA$52,13,FALSE)</f>
        <v>-1.3711271347248579E-2</v>
      </c>
    </row>
    <row r="21" spans="1:30" x14ac:dyDescent="0.25">
      <c r="A21" s="167" t="s">
        <v>311</v>
      </c>
      <c r="B21" s="168">
        <v>0.35499999999999998</v>
      </c>
      <c r="C21" s="94"/>
      <c r="D21" s="94"/>
      <c r="E21" s="97">
        <f>$B21*VLOOKUP($A21,Transpose_Avg_msg_dw!$A$1:$M$52,2,FALSE)</f>
        <v>0.13955085574854842</v>
      </c>
      <c r="F21" s="97">
        <f>$B21*VLOOKUP($A21,Transpose_Avg_msg_dw!$A$1:$M$52,3,FALSE)</f>
        <v>0.16731172634296995</v>
      </c>
      <c r="G21" s="97">
        <f>$B21*VLOOKUP($A21,Transpose_Avg_msg_dw!$A$1:$M$52,4,FALSE)</f>
        <v>0.18208056706192871</v>
      </c>
      <c r="H21" s="97">
        <f>$B21*VLOOKUP($A21,Transpose_Avg_msg_dw!$A$1:$M$52,5,FALSE)</f>
        <v>0.17825134832861086</v>
      </c>
      <c r="I21" s="97">
        <f>$B21*VLOOKUP($A21,Transpose_Avg_msg_dw!$A$1:$M$52,6,FALSE)</f>
        <v>0.15683419747169003</v>
      </c>
      <c r="J21" s="97">
        <f>$B21*VLOOKUP($A21,Transpose_Avg_msg_dw!$A$1:$M$52,7,FALSE)</f>
        <v>0.13451226791914395</v>
      </c>
      <c r="K21" s="97">
        <f>$B21*VLOOKUP($A21,Transpose_Avg_msg_dw!$A$1:$M$52,8,FALSE)</f>
        <v>0.22994459129566136</v>
      </c>
      <c r="L21" s="97">
        <f>$B21*VLOOKUP($A21,Transpose_Avg_msg_dw!$A$1:$M$52,9,FALSE)</f>
        <v>0.14296544633986588</v>
      </c>
      <c r="M21" s="97">
        <f>$B21*VLOOKUP($A21,Transpose_Avg_msg_dw!$A$1:$M$52,10,FALSE)</f>
        <v>0.17745163647116768</v>
      </c>
      <c r="N21" s="97">
        <f>$B21*VLOOKUP($A21,Transpose_Avg_msg_dw!$A$1:$M$52,11,FALSE)</f>
        <v>0.15139627325799201</v>
      </c>
      <c r="O21" s="97">
        <f>$B21*VLOOKUP($A21,Transpose_Avg_msg_dw!$A$1:$M$52,12,FALSE)</f>
        <v>0.18892715872234062</v>
      </c>
      <c r="P21" s="97">
        <f>$B21*VLOOKUP($A21,Transpose_Avg_msg_dw!$A$1:$M$52,13,FALSE)</f>
        <v>0.12695622317497315</v>
      </c>
      <c r="Q21" s="97"/>
      <c r="R21" s="97"/>
      <c r="S21" s="97">
        <f>$B21*VLOOKUP($A21,Transpose_Avg_msg_dw!$O$1:$AA$52,2,FALSE)</f>
        <v>0.17194954867827206</v>
      </c>
      <c r="T21" s="97">
        <f>$B21*VLOOKUP($A21,Transpose_Avg_msg_dw!$O$1:$AA$52,3,FALSE)</f>
        <v>0.20090541708839407</v>
      </c>
      <c r="U21" s="97">
        <f>$B21*VLOOKUP($A21,Transpose_Avg_msg_dw!$O$1:$AA$52,4,FALSE)</f>
        <v>0.22398199174014391</v>
      </c>
      <c r="V21" s="97">
        <f>$B21*VLOOKUP($A21,Transpose_Avg_msg_dw!$O$1:$AA$52,5,FALSE)</f>
        <v>0.15271808862433861</v>
      </c>
      <c r="W21" s="97">
        <f>$B21*VLOOKUP($A21,Transpose_Avg_msg_dw!$O$1:$AA$52,6,FALSE)</f>
        <v>0.1911453125</v>
      </c>
      <c r="X21" s="97">
        <f>$B21*VLOOKUP($A21,Transpose_Avg_msg_dw!$O$1:$AA$52,7,FALSE)</f>
        <v>0.23313223684210527</v>
      </c>
      <c r="Y21" s="97">
        <f>$B21*VLOOKUP($A21,Transpose_Avg_msg_dw!$O$1:$AA$52,8,FALSE)</f>
        <v>0.25618499373433579</v>
      </c>
      <c r="Z21" s="97">
        <f>$B21*VLOOKUP($A21,Transpose_Avg_msg_dw!$O$1:$AA$52,9,FALSE)</f>
        <v>0.2099333028083028</v>
      </c>
      <c r="AA21" s="97">
        <f>$B21*VLOOKUP($A21,Transpose_Avg_msg_dw!$O$1:$AA$52,10,FALSE)</f>
        <v>0.21853911713286708</v>
      </c>
      <c r="AB21" s="97">
        <f>$B21*VLOOKUP($A21,Transpose_Avg_msg_dw!$O$1:$AA$52,11,FALSE)</f>
        <v>0.22631249999999997</v>
      </c>
      <c r="AC21" s="97">
        <f>$B21*VLOOKUP($A21,Transpose_Avg_msg_dw!$O$1:$AA$52,12,FALSE)</f>
        <v>0.14312318778782193</v>
      </c>
      <c r="AD21" s="97">
        <f>$B21*VLOOKUP($A21,Transpose_Avg_msg_dw!$O$1:$AA$52,13,FALSE)</f>
        <v>0.13011726755218214</v>
      </c>
    </row>
    <row r="22" spans="1:30" x14ac:dyDescent="0.25">
      <c r="A22" s="167" t="s">
        <v>312</v>
      </c>
      <c r="B22" s="168">
        <v>0.18</v>
      </c>
      <c r="C22" s="94"/>
      <c r="D22" s="94"/>
      <c r="E22" s="97">
        <f>$B22*VLOOKUP($A22,Transpose_Avg_msg_dw!$A$1:$M$52,2,FALSE)</f>
        <v>3.7745620018513788E-2</v>
      </c>
      <c r="F22" s="97">
        <f>$B22*VLOOKUP($A22,Transpose_Avg_msg_dw!$A$1:$M$52,3,FALSE)</f>
        <v>4.1586747705835349E-2</v>
      </c>
      <c r="G22" s="97">
        <f>$B22*VLOOKUP($A22,Transpose_Avg_msg_dw!$A$1:$M$52,4,FALSE)</f>
        <v>2.6406600606265179E-2</v>
      </c>
      <c r="H22" s="97">
        <f>$B22*VLOOKUP($A22,Transpose_Avg_msg_dw!$A$1:$M$52,5,FALSE)</f>
        <v>4.1702467966313363E-2</v>
      </c>
      <c r="I22" s="97">
        <f>$B22*VLOOKUP($A22,Transpose_Avg_msg_dw!$A$1:$M$52,6,FALSE)</f>
        <v>3.6396520251004455E-2</v>
      </c>
      <c r="J22" s="97">
        <f>$B22*VLOOKUP($A22,Transpose_Avg_msg_dw!$A$1:$M$52,7,FALSE)</f>
        <v>4.5281020925210358E-2</v>
      </c>
      <c r="K22" s="97">
        <f>$B22*VLOOKUP($A22,Transpose_Avg_msg_dw!$A$1:$M$52,8,FALSE)</f>
        <v>2.4253000062202979E-2</v>
      </c>
      <c r="L22" s="97">
        <f>$B22*VLOOKUP($A22,Transpose_Avg_msg_dw!$A$1:$M$52,9,FALSE)</f>
        <v>5.485306875786751E-2</v>
      </c>
      <c r="M22" s="97">
        <f>$B22*VLOOKUP($A22,Transpose_Avg_msg_dw!$A$1:$M$52,10,FALSE)</f>
        <v>3.0490852897102894E-2</v>
      </c>
      <c r="N22" s="97">
        <f>$B22*VLOOKUP($A22,Transpose_Avg_msg_dw!$A$1:$M$52,11,FALSE)</f>
        <v>4.6594371253746242E-2</v>
      </c>
      <c r="O22" s="97">
        <f>$B22*VLOOKUP($A22,Transpose_Avg_msg_dw!$A$1:$M$52,12,FALSE)</f>
        <v>2.3625333451378339E-2</v>
      </c>
      <c r="P22" s="97">
        <f>$B22*VLOOKUP($A22,Transpose_Avg_msg_dw!$A$1:$M$52,13,FALSE)</f>
        <v>3.4207297910422908E-2</v>
      </c>
      <c r="Q22" s="97"/>
      <c r="R22" s="97"/>
      <c r="S22" s="97">
        <f>$B22*VLOOKUP($A22,Transpose_Avg_msg_dw!$O$1:$AA$52,2,FALSE)</f>
        <v>3.4202127659574463E-2</v>
      </c>
      <c r="T22" s="97">
        <f>$B22*VLOOKUP($A22,Transpose_Avg_msg_dw!$O$1:$AA$52,3,FALSE)</f>
        <v>3.2087234311740882E-2</v>
      </c>
      <c r="U22" s="97">
        <f>$B22*VLOOKUP($A22,Transpose_Avg_msg_dw!$O$1:$AA$52,4,FALSE)</f>
        <v>1.3258969291577986E-2</v>
      </c>
      <c r="V22" s="97">
        <f>$B22*VLOOKUP($A22,Transpose_Avg_msg_dw!$O$1:$AA$52,5,FALSE)</f>
        <v>4.0755952380952379E-2</v>
      </c>
      <c r="W22" s="97">
        <f>$B22*VLOOKUP($A22,Transpose_Avg_msg_dw!$O$1:$AA$52,6,FALSE)</f>
        <v>2.0118749999999998E-2</v>
      </c>
      <c r="X22" s="97">
        <f>$B22*VLOOKUP($A22,Transpose_Avg_msg_dw!$O$1:$AA$52,7,FALSE)</f>
        <v>1.7486842105263158E-2</v>
      </c>
      <c r="Y22" s="97">
        <f>$B22*VLOOKUP($A22,Transpose_Avg_msg_dw!$O$1:$AA$52,8,FALSE)</f>
        <v>0</v>
      </c>
      <c r="Z22" s="97">
        <f>$B22*VLOOKUP($A22,Transpose_Avg_msg_dw!$O$1:$AA$52,9,FALSE)</f>
        <v>1.8351648351648351E-2</v>
      </c>
      <c r="AA22" s="97">
        <f>$B22*VLOOKUP($A22,Transpose_Avg_msg_dw!$O$1:$AA$52,10,FALSE)</f>
        <v>2.7377622377622375E-2</v>
      </c>
      <c r="AB22" s="97">
        <f>$B22*VLOOKUP($A22,Transpose_Avg_msg_dw!$O$1:$AA$52,11,FALSE)</f>
        <v>1.7999999999999999E-2</v>
      </c>
      <c r="AC22" s="97">
        <f>$B22*VLOOKUP($A22,Transpose_Avg_msg_dw!$O$1:$AA$52,12,FALSE)</f>
        <v>2.8118284154869524E-2</v>
      </c>
      <c r="AD22" s="97">
        <f>$B22*VLOOKUP($A22,Transpose_Avg_msg_dw!$O$1:$AA$52,13,FALSE)</f>
        <v>2.7216888045540791E-2</v>
      </c>
    </row>
    <row r="23" spans="1:30" x14ac:dyDescent="0.25">
      <c r="A23" s="167" t="s">
        <v>313</v>
      </c>
      <c r="B23" s="168">
        <v>-0.27</v>
      </c>
      <c r="C23" s="94"/>
      <c r="D23" s="94"/>
      <c r="E23" s="97">
        <f>$B23*VLOOKUP($A23,Transpose_Avg_msg_dw!$A$1:$M$52,2,FALSE)</f>
        <v>-2.4935237884546949E-2</v>
      </c>
      <c r="F23" s="97">
        <f>$B23*VLOOKUP($A23,Transpose_Avg_msg_dw!$A$1:$M$52,3,FALSE)</f>
        <v>-4.4485846697685386E-3</v>
      </c>
      <c r="G23" s="97">
        <f>$B23*VLOOKUP($A23,Transpose_Avg_msg_dw!$A$1:$M$52,4,FALSE)</f>
        <v>-6.7228706429718135E-3</v>
      </c>
      <c r="H23" s="97">
        <f>$B23*VLOOKUP($A23,Transpose_Avg_msg_dw!$A$1:$M$52,5,FALSE)</f>
        <v>-9.4102126472276528E-3</v>
      </c>
      <c r="I23" s="97">
        <f>$B23*VLOOKUP($A23,Transpose_Avg_msg_dw!$A$1:$M$52,6,FALSE)</f>
        <v>-1.2558370511399528E-2</v>
      </c>
      <c r="J23" s="97">
        <f>$B23*VLOOKUP($A23,Transpose_Avg_msg_dw!$A$1:$M$52,7,FALSE)</f>
        <v>-2.5856092436974793E-3</v>
      </c>
      <c r="K23" s="97">
        <f>$B23*VLOOKUP($A23,Transpose_Avg_msg_dw!$A$1:$M$52,8,FALSE)</f>
        <v>0</v>
      </c>
      <c r="L23" s="97">
        <f>$B23*VLOOKUP($A23,Transpose_Avg_msg_dw!$A$1:$M$52,9,FALSE)</f>
        <v>0</v>
      </c>
      <c r="M23" s="97">
        <f>$B23*VLOOKUP($A23,Transpose_Avg_msg_dw!$A$1:$M$52,10,FALSE)</f>
        <v>-4.3645448301698302E-2</v>
      </c>
      <c r="N23" s="97">
        <f>$B23*VLOOKUP($A23,Transpose_Avg_msg_dw!$A$1:$M$52,11,FALSE)</f>
        <v>-9.1707589285714292E-3</v>
      </c>
      <c r="O23" s="97">
        <f>$B23*VLOOKUP($A23,Transpose_Avg_msg_dw!$A$1:$M$52,12,FALSE)</f>
        <v>-2.6102714526185896E-2</v>
      </c>
      <c r="P23" s="97">
        <f>$B23*VLOOKUP($A23,Transpose_Avg_msg_dw!$A$1:$M$52,13,FALSE)</f>
        <v>-9.5052447552447551E-3</v>
      </c>
      <c r="Q23" s="97"/>
      <c r="R23" s="97"/>
      <c r="S23" s="97">
        <f>$B23*VLOOKUP($A23,Transpose_Avg_msg_dw!$O$1:$AA$52,2,FALSE)</f>
        <v>-3.1849613152804643E-2</v>
      </c>
      <c r="T23" s="97">
        <f>$B23*VLOOKUP($A23,Transpose_Avg_msg_dw!$O$1:$AA$52,3,FALSE)</f>
        <v>-1.2198981528340081E-2</v>
      </c>
      <c r="U23" s="97">
        <f>$B23*VLOOKUP($A23,Transpose_Avg_msg_dw!$O$1:$AA$52,4,FALSE)</f>
        <v>-2.0227082699908788E-2</v>
      </c>
      <c r="V23" s="97">
        <f>$B23*VLOOKUP($A23,Transpose_Avg_msg_dw!$O$1:$AA$52,5,FALSE)</f>
        <v>-2.2839285714285711E-2</v>
      </c>
      <c r="W23" s="97">
        <f>$B23*VLOOKUP($A23,Transpose_Avg_msg_dw!$O$1:$AA$52,6,FALSE)</f>
        <v>-1.2150000000000001E-2</v>
      </c>
      <c r="X23" s="97">
        <f>$B23*VLOOKUP($A23,Transpose_Avg_msg_dw!$O$1:$AA$52,7,FALSE)</f>
        <v>-2.3127631578947368E-2</v>
      </c>
      <c r="Y23" s="97">
        <f>$B23*VLOOKUP($A23,Transpose_Avg_msg_dw!$O$1:$AA$52,8,FALSE)</f>
        <v>-3.5526315789473684E-3</v>
      </c>
      <c r="Z23" s="97">
        <f>$B23*VLOOKUP($A23,Transpose_Avg_msg_dw!$O$1:$AA$52,9,FALSE)</f>
        <v>0</v>
      </c>
      <c r="AA23" s="97">
        <f>$B23*VLOOKUP($A23,Transpose_Avg_msg_dw!$O$1:$AA$52,10,FALSE)</f>
        <v>-1.2272727272727274E-2</v>
      </c>
      <c r="AB23" s="97">
        <f>$B23*VLOOKUP($A23,Transpose_Avg_msg_dw!$O$1:$AA$52,11,FALSE)</f>
        <v>0</v>
      </c>
      <c r="AC23" s="97">
        <f>$B23*VLOOKUP($A23,Transpose_Avg_msg_dw!$O$1:$AA$52,12,FALSE)</f>
        <v>-6.4541190516800281E-2</v>
      </c>
      <c r="AD23" s="97">
        <f>$B23*VLOOKUP($A23,Transpose_Avg_msg_dw!$O$1:$AA$52,13,FALSE)</f>
        <v>-1.0833301707779887E-2</v>
      </c>
    </row>
    <row r="24" spans="1:30" x14ac:dyDescent="0.25">
      <c r="A24" s="167" t="s">
        <v>314</v>
      </c>
      <c r="B24" s="168">
        <v>0.27600000000000002</v>
      </c>
      <c r="C24" s="94"/>
      <c r="D24" s="94"/>
      <c r="E24" s="97">
        <f>$B24*VLOOKUP($A24,Transpose_Avg_msg_dw!$A$1:$M$52,2,FALSE)</f>
        <v>3.2146823416631158E-2</v>
      </c>
      <c r="F24" s="97">
        <f>$B24*VLOOKUP($A24,Transpose_Avg_msg_dw!$A$1:$M$52,3,FALSE)</f>
        <v>2.7675475219745473E-2</v>
      </c>
      <c r="G24" s="97">
        <f>$B24*VLOOKUP($A24,Transpose_Avg_msg_dw!$A$1:$M$52,4,FALSE)</f>
        <v>4.4878762343534127E-2</v>
      </c>
      <c r="H24" s="97">
        <f>$B24*VLOOKUP($A24,Transpose_Avg_msg_dw!$A$1:$M$52,5,FALSE)</f>
        <v>3.1527495971399817E-2</v>
      </c>
      <c r="I24" s="97">
        <f>$B24*VLOOKUP($A24,Transpose_Avg_msg_dw!$A$1:$M$52,6,FALSE)</f>
        <v>2.1930111878556278E-2</v>
      </c>
      <c r="J24" s="97">
        <f>$B24*VLOOKUP($A24,Transpose_Avg_msg_dw!$A$1:$M$52,7,FALSE)</f>
        <v>5.1001408685600616E-2</v>
      </c>
      <c r="K24" s="97">
        <f>$B24*VLOOKUP($A24,Transpose_Avg_msg_dw!$A$1:$M$52,8,FALSE)</f>
        <v>2.8235245907072996E-2</v>
      </c>
      <c r="L24" s="97">
        <f>$B24*VLOOKUP($A24,Transpose_Avg_msg_dw!$A$1:$M$52,9,FALSE)</f>
        <v>2.7931296393235248E-2</v>
      </c>
      <c r="M24" s="97">
        <f>$B24*VLOOKUP($A24,Transpose_Avg_msg_dw!$A$1:$M$52,10,FALSE)</f>
        <v>1.0250744047619048E-2</v>
      </c>
      <c r="N24" s="97">
        <f>$B24*VLOOKUP($A24,Transpose_Avg_msg_dw!$A$1:$M$52,11,FALSE)</f>
        <v>1.7101027514152517E-2</v>
      </c>
      <c r="O24" s="97">
        <f>$B24*VLOOKUP($A24,Transpose_Avg_msg_dw!$A$1:$M$52,12,FALSE)</f>
        <v>2.8373701453345418E-2</v>
      </c>
      <c r="P24" s="97">
        <f>$B24*VLOOKUP($A24,Transpose_Avg_msg_dw!$A$1:$M$52,13,FALSE)</f>
        <v>2.74114846958597E-2</v>
      </c>
      <c r="Q24" s="97"/>
      <c r="R24" s="97"/>
      <c r="S24" s="97">
        <f>$B24*VLOOKUP($A24,Transpose_Avg_msg_dw!$O$1:$AA$52,2,FALSE)</f>
        <v>1.0676982591876211E-2</v>
      </c>
      <c r="T24" s="97">
        <f>$B24*VLOOKUP($A24,Transpose_Avg_msg_dw!$O$1:$AA$52,3,FALSE)</f>
        <v>2.5172933535762488E-2</v>
      </c>
      <c r="U24" s="97">
        <f>$B24*VLOOKUP($A24,Transpose_Avg_msg_dw!$O$1:$AA$52,4,FALSE)</f>
        <v>1.7330419580419584E-2</v>
      </c>
      <c r="V24" s="97">
        <f>$B24*VLOOKUP($A24,Transpose_Avg_msg_dw!$O$1:$AA$52,5,FALSE)</f>
        <v>2.62218253968254E-2</v>
      </c>
      <c r="W24" s="97">
        <f>$B24*VLOOKUP($A24,Transpose_Avg_msg_dw!$O$1:$AA$52,6,FALSE)</f>
        <v>3.7001249999999992E-2</v>
      </c>
      <c r="X24" s="97">
        <f>$B24*VLOOKUP($A24,Transpose_Avg_msg_dw!$O$1:$AA$52,7,FALSE)</f>
        <v>8.5100000000000002E-3</v>
      </c>
      <c r="Y24" s="97">
        <f>$B24*VLOOKUP($A24,Transpose_Avg_msg_dw!$O$1:$AA$52,8,FALSE)</f>
        <v>4.7725720551378449E-2</v>
      </c>
      <c r="Z24" s="97">
        <f>$B24*VLOOKUP($A24,Transpose_Avg_msg_dw!$O$1:$AA$52,9,FALSE)</f>
        <v>7.4408791208791208E-2</v>
      </c>
      <c r="AA24" s="97">
        <f>$B24*VLOOKUP($A24,Transpose_Avg_msg_dw!$O$1:$AA$52,10,FALSE)</f>
        <v>3.275087412587413E-2</v>
      </c>
      <c r="AB24" s="97">
        <f>$B24*VLOOKUP($A24,Transpose_Avg_msg_dw!$O$1:$AA$52,11,FALSE)</f>
        <v>0</v>
      </c>
      <c r="AC24" s="97">
        <f>$B24*VLOOKUP($A24,Transpose_Avg_msg_dw!$O$1:$AA$52,12,FALSE)</f>
        <v>3.5526820740235374E-2</v>
      </c>
      <c r="AD24" s="97">
        <f>$B24*VLOOKUP($A24,Transpose_Avg_msg_dw!$O$1:$AA$52,13,FALSE)</f>
        <v>2.6458292220113852E-2</v>
      </c>
    </row>
    <row r="25" spans="1:30" x14ac:dyDescent="0.25">
      <c r="A25" s="167" t="s">
        <v>315</v>
      </c>
      <c r="B25" s="168">
        <v>0.192</v>
      </c>
      <c r="C25" s="94"/>
      <c r="D25" s="94"/>
      <c r="E25" s="97">
        <f>$B25*VLOOKUP($A25,Transpose_Avg_msg_dw!$A$1:$M$52,2,FALSE)</f>
        <v>2.3539256911789069E-2</v>
      </c>
      <c r="F25" s="97">
        <f>$B25*VLOOKUP($A25,Transpose_Avg_msg_dw!$A$1:$M$52,3,FALSE)</f>
        <v>2.0448326299395372E-2</v>
      </c>
      <c r="G25" s="97">
        <f>$B25*VLOOKUP($A25,Transpose_Avg_msg_dw!$A$1:$M$52,4,FALSE)</f>
        <v>2.4203642599769374E-2</v>
      </c>
      <c r="H25" s="97">
        <f>$B25*VLOOKUP($A25,Transpose_Avg_msg_dw!$A$1:$M$52,5,FALSE)</f>
        <v>8.168883548787401E-3</v>
      </c>
      <c r="I25" s="97">
        <f>$B25*VLOOKUP($A25,Transpose_Avg_msg_dw!$A$1:$M$52,6,FALSE)</f>
        <v>3.6544036115137991E-2</v>
      </c>
      <c r="J25" s="97">
        <f>$B25*VLOOKUP($A25,Transpose_Avg_msg_dw!$A$1:$M$52,7,FALSE)</f>
        <v>1.9841783465278921E-2</v>
      </c>
      <c r="K25" s="97">
        <f>$B25*VLOOKUP($A25,Transpose_Avg_msg_dw!$A$1:$M$52,8,FALSE)</f>
        <v>1.7049169208404293E-2</v>
      </c>
      <c r="L25" s="97">
        <f>$B25*VLOOKUP($A25,Transpose_Avg_msg_dw!$A$1:$M$52,9,FALSE)</f>
        <v>1.8078584367129259E-2</v>
      </c>
      <c r="M25" s="97">
        <f>$B25*VLOOKUP($A25,Transpose_Avg_msg_dw!$A$1:$M$52,10,FALSE)</f>
        <v>6.4335164835164832E-3</v>
      </c>
      <c r="N25" s="97">
        <f>$B25*VLOOKUP($A25,Transpose_Avg_msg_dw!$A$1:$M$52,11,FALSE)</f>
        <v>8.6923376623376635E-3</v>
      </c>
      <c r="O25" s="97">
        <f>$B25*VLOOKUP($A25,Transpose_Avg_msg_dw!$A$1:$M$52,12,FALSE)</f>
        <v>6.9630542831781222E-3</v>
      </c>
      <c r="P25" s="97">
        <f>$B25*VLOOKUP($A25,Transpose_Avg_msg_dw!$A$1:$M$52,13,FALSE)</f>
        <v>2.9837978687978686E-2</v>
      </c>
      <c r="Q25" s="97"/>
      <c r="R25" s="97"/>
      <c r="S25" s="97">
        <f>$B25*VLOOKUP($A25,Transpose_Avg_msg_dw!$O$1:$AA$52,2,FALSE)</f>
        <v>1.6985170857511282E-2</v>
      </c>
      <c r="T25" s="97">
        <f>$B25*VLOOKUP($A25,Transpose_Avg_msg_dw!$O$1:$AA$52,3,FALSE)</f>
        <v>9.1534412955465595E-3</v>
      </c>
      <c r="U25" s="97">
        <f>$B25*VLOOKUP($A25,Transpose_Avg_msg_dw!$O$1:$AA$52,4,FALSE)</f>
        <v>1.5989054423837031E-2</v>
      </c>
      <c r="V25" s="97">
        <f>$B25*VLOOKUP($A25,Transpose_Avg_msg_dw!$O$1:$AA$52,5,FALSE)</f>
        <v>2.5384126984126981E-2</v>
      </c>
      <c r="W25" s="97">
        <f>$B25*VLOOKUP($A25,Transpose_Avg_msg_dw!$O$1:$AA$52,6,FALSE)</f>
        <v>2.5740000000000002E-2</v>
      </c>
      <c r="X25" s="97">
        <f>$B25*VLOOKUP($A25,Transpose_Avg_msg_dw!$O$1:$AA$52,7,FALSE)</f>
        <v>2.4892631578947368E-2</v>
      </c>
      <c r="Y25" s="97">
        <f>$B25*VLOOKUP($A25,Transpose_Avg_msg_dw!$O$1:$AA$52,8,FALSE)</f>
        <v>1.7716791979949874E-2</v>
      </c>
      <c r="Z25" s="97">
        <f>$B25*VLOOKUP($A25,Transpose_Avg_msg_dw!$O$1:$AA$52,9,FALSE)</f>
        <v>7.120879120879121E-3</v>
      </c>
      <c r="AA25" s="97">
        <f>$B25*VLOOKUP($A25,Transpose_Avg_msg_dw!$O$1:$AA$52,10,FALSE)</f>
        <v>4.3636363636363638E-3</v>
      </c>
      <c r="AB25" s="97">
        <f>$B25*VLOOKUP($A25,Transpose_Avg_msg_dw!$O$1:$AA$52,11,FALSE)</f>
        <v>1.2800000000000001E-2</v>
      </c>
      <c r="AC25" s="97">
        <f>$B25*VLOOKUP($A25,Transpose_Avg_msg_dw!$O$1:$AA$52,12,FALSE)</f>
        <v>8.3834214565921879E-3</v>
      </c>
      <c r="AD25" s="97">
        <f>$B25*VLOOKUP($A25,Transpose_Avg_msg_dw!$O$1:$AA$52,13,FALSE)</f>
        <v>4.492326375711575E-2</v>
      </c>
    </row>
    <row r="26" spans="1:30" x14ac:dyDescent="0.25">
      <c r="A26" s="167" t="s">
        <v>316</v>
      </c>
      <c r="B26" s="168">
        <v>0.71899999999999997</v>
      </c>
      <c r="C26" s="94"/>
      <c r="D26" s="94"/>
      <c r="E26" s="97">
        <f>$B26*VLOOKUP($A26,Transpose_Avg_msg_dw!$A$1:$M$52,2,FALSE)</f>
        <v>2.6592466490594397E-2</v>
      </c>
      <c r="F26" s="97">
        <f>$B26*VLOOKUP($A26,Transpose_Avg_msg_dw!$A$1:$M$52,3,FALSE)</f>
        <v>1.7490364731562024E-2</v>
      </c>
      <c r="G26" s="97">
        <f>$B26*VLOOKUP($A26,Transpose_Avg_msg_dw!$A$1:$M$52,4,FALSE)</f>
        <v>2.9908812604499163E-3</v>
      </c>
      <c r="H26" s="97">
        <f>$B26*VLOOKUP($A26,Transpose_Avg_msg_dw!$A$1:$M$52,5,FALSE)</f>
        <v>5.8029151546709267E-3</v>
      </c>
      <c r="I26" s="97">
        <f>$B26*VLOOKUP($A26,Transpose_Avg_msg_dw!$A$1:$M$52,6,FALSE)</f>
        <v>1.8008219643687179E-2</v>
      </c>
      <c r="J26" s="97">
        <f>$B26*VLOOKUP($A26,Transpose_Avg_msg_dw!$A$1:$M$52,7,FALSE)</f>
        <v>3.119191176470588E-3</v>
      </c>
      <c r="K26" s="97">
        <f>$B26*VLOOKUP($A26,Transpose_Avg_msg_dw!$A$1:$M$52,8,FALSE)</f>
        <v>0</v>
      </c>
      <c r="L26" s="97">
        <f>$B26*VLOOKUP($A26,Transpose_Avg_msg_dw!$A$1:$M$52,9,FALSE)</f>
        <v>0</v>
      </c>
      <c r="M26" s="97">
        <f>$B26*VLOOKUP($A26,Transpose_Avg_msg_dw!$A$1:$M$52,10,FALSE)</f>
        <v>0</v>
      </c>
      <c r="N26" s="97">
        <f>$B26*VLOOKUP($A26,Transpose_Avg_msg_dw!$A$1:$M$52,11,FALSE)</f>
        <v>3.5708141077672326E-2</v>
      </c>
      <c r="O26" s="97">
        <f>$B26*VLOOKUP($A26,Transpose_Avg_msg_dw!$A$1:$M$52,12,FALSE)</f>
        <v>4.7406593406593405E-3</v>
      </c>
      <c r="P26" s="97">
        <f>$B26*VLOOKUP($A26,Transpose_Avg_msg_dw!$A$1:$M$52,13,FALSE)</f>
        <v>1.2285942760942761E-2</v>
      </c>
      <c r="Q26" s="97"/>
      <c r="R26" s="97"/>
      <c r="S26" s="97">
        <f>$B26*VLOOKUP($A26,Transpose_Avg_msg_dw!$O$1:$AA$52,2,FALSE)</f>
        <v>3.8244680851063826E-3</v>
      </c>
      <c r="T26" s="97">
        <f>$B26*VLOOKUP($A26,Transpose_Avg_msg_dw!$O$1:$AA$52,3,FALSE)</f>
        <v>5.9621025219298244E-3</v>
      </c>
      <c r="U26" s="97">
        <f>$B26*VLOOKUP($A26,Transpose_Avg_msg_dw!$O$1:$AA$52,4,FALSE)</f>
        <v>3.0388716808553765E-2</v>
      </c>
      <c r="V26" s="97">
        <f>$B26*VLOOKUP($A26,Transpose_Avg_msg_dw!$O$1:$AA$52,5,FALSE)</f>
        <v>2.2706514550264546E-2</v>
      </c>
      <c r="W26" s="97">
        <f>$B26*VLOOKUP($A26,Transpose_Avg_msg_dw!$O$1:$AA$52,6,FALSE)</f>
        <v>1.3181666666666666E-2</v>
      </c>
      <c r="X26" s="97">
        <f>$B26*VLOOKUP($A26,Transpose_Avg_msg_dw!$O$1:$AA$52,7,FALSE)</f>
        <v>0</v>
      </c>
      <c r="Y26" s="97">
        <f>$B26*VLOOKUP($A26,Transpose_Avg_msg_dw!$O$1:$AA$52,8,FALSE)</f>
        <v>0</v>
      </c>
      <c r="Z26" s="97">
        <f>$B26*VLOOKUP($A26,Transpose_Avg_msg_dw!$O$1:$AA$52,9,FALSE)</f>
        <v>0</v>
      </c>
      <c r="AA26" s="97">
        <f>$B26*VLOOKUP($A26,Transpose_Avg_msg_dw!$O$1:$AA$52,10,FALSE)</f>
        <v>1.634090909090909E-2</v>
      </c>
      <c r="AB26" s="97">
        <f>$B26*VLOOKUP($A26,Transpose_Avg_msg_dw!$O$1:$AA$52,11,FALSE)</f>
        <v>0</v>
      </c>
      <c r="AC26" s="97">
        <f>$B26*VLOOKUP($A26,Transpose_Avg_msg_dw!$O$1:$AA$52,12,FALSE)</f>
        <v>8.7682926829268284E-3</v>
      </c>
      <c r="AD26" s="97">
        <f>$B26*VLOOKUP($A26,Transpose_Avg_msg_dw!$O$1:$AA$52,13,FALSE)</f>
        <v>5.1898975332068303E-2</v>
      </c>
    </row>
    <row r="27" spans="1:30" x14ac:dyDescent="0.25">
      <c r="A27" s="167" t="s">
        <v>323</v>
      </c>
      <c r="B27" s="168">
        <v>-0.17299999999999999</v>
      </c>
      <c r="C27" s="94"/>
      <c r="D27" s="94"/>
      <c r="E27" s="97">
        <f>$B27*VLOOKUP($A27,Transpose_Avg_msg_dw!$A$1:$M$52,2,FALSE)</f>
        <v>-2.845394736842105E-4</v>
      </c>
      <c r="F27" s="97">
        <f>$B27*VLOOKUP($A27,Transpose_Avg_msg_dw!$A$1:$M$52,3,FALSE)</f>
        <v>0</v>
      </c>
      <c r="G27" s="97">
        <f>$B27*VLOOKUP($A27,Transpose_Avg_msg_dw!$A$1:$M$52,4,FALSE)</f>
        <v>0</v>
      </c>
      <c r="H27" s="97">
        <f>$B27*VLOOKUP($A27,Transpose_Avg_msg_dw!$A$1:$M$52,5,FALSE)</f>
        <v>0</v>
      </c>
      <c r="I27" s="97">
        <f>$B27*VLOOKUP($A27,Transpose_Avg_msg_dw!$A$1:$M$52,6,FALSE)</f>
        <v>0</v>
      </c>
      <c r="J27" s="97">
        <f>$B27*VLOOKUP($A27,Transpose_Avg_msg_dw!$A$1:$M$52,7,FALSE)</f>
        <v>0</v>
      </c>
      <c r="K27" s="97">
        <f>$B27*VLOOKUP($A27,Transpose_Avg_msg_dw!$A$1:$M$52,8,FALSE)</f>
        <v>-2.8833333333333332E-3</v>
      </c>
      <c r="L27" s="97">
        <f>$B27*VLOOKUP($A27,Transpose_Avg_msg_dw!$A$1:$M$52,9,FALSE)</f>
        <v>0</v>
      </c>
      <c r="M27" s="97">
        <f>$B27*VLOOKUP($A27,Transpose_Avg_msg_dw!$A$1:$M$52,10,FALSE)</f>
        <v>0</v>
      </c>
      <c r="N27" s="97">
        <f>$B27*VLOOKUP($A27,Transpose_Avg_msg_dw!$A$1:$M$52,11,FALSE)</f>
        <v>0</v>
      </c>
      <c r="O27" s="97">
        <f>$B27*VLOOKUP($A27,Transpose_Avg_msg_dw!$A$1:$M$52,12,FALSE)</f>
        <v>0</v>
      </c>
      <c r="P27" s="97">
        <f>$B27*VLOOKUP($A27,Transpose_Avg_msg_dw!$A$1:$M$52,13,FALSE)</f>
        <v>-2.0023148148148146E-4</v>
      </c>
      <c r="Q27" s="97"/>
      <c r="R27" s="97"/>
      <c r="S27" s="97">
        <f>$B27*VLOOKUP($A27,Transpose_Avg_msg_dw!$O$1:$AA$52,2,FALSE)</f>
        <v>0</v>
      </c>
      <c r="T27" s="97">
        <f>$B27*VLOOKUP($A27,Transpose_Avg_msg_dw!$O$1:$AA$52,3,FALSE)</f>
        <v>0</v>
      </c>
      <c r="U27" s="97">
        <f>$B27*VLOOKUP($A27,Transpose_Avg_msg_dw!$O$1:$AA$52,4,FALSE)</f>
        <v>0</v>
      </c>
      <c r="V27" s="97">
        <f>$B27*VLOOKUP($A27,Transpose_Avg_msg_dw!$O$1:$AA$52,5,FALSE)</f>
        <v>0</v>
      </c>
      <c r="W27" s="97">
        <f>$B27*VLOOKUP($A27,Transpose_Avg_msg_dw!$O$1:$AA$52,6,FALSE)</f>
        <v>0</v>
      </c>
      <c r="X27" s="97">
        <f>$B27*VLOOKUP($A27,Transpose_Avg_msg_dw!$O$1:$AA$52,7,FALSE)</f>
        <v>0</v>
      </c>
      <c r="Y27" s="97">
        <f>$B27*VLOOKUP($A27,Transpose_Avg_msg_dw!$O$1:$AA$52,8,FALSE)</f>
        <v>-1.0471504281537175E-2</v>
      </c>
      <c r="Z27" s="97">
        <f>$B27*VLOOKUP($A27,Transpose_Avg_msg_dw!$O$1:$AA$52,9,FALSE)</f>
        <v>0</v>
      </c>
      <c r="AA27" s="97">
        <f>$B27*VLOOKUP($A27,Transpose_Avg_msg_dw!$O$1:$AA$52,10,FALSE)</f>
        <v>0</v>
      </c>
      <c r="AB27" s="97">
        <f>$B27*VLOOKUP($A27,Transpose_Avg_msg_dw!$O$1:$AA$52,11,FALSE)</f>
        <v>0</v>
      </c>
      <c r="AC27" s="97">
        <f>$B27*VLOOKUP($A27,Transpose_Avg_msg_dw!$O$1:$AA$52,12,FALSE)</f>
        <v>0</v>
      </c>
      <c r="AD27" s="97">
        <f>$B27*VLOOKUP($A27,Transpose_Avg_msg_dw!$O$1:$AA$52,13,FALSE)</f>
        <v>0</v>
      </c>
    </row>
    <row r="28" spans="1:30" x14ac:dyDescent="0.25">
      <c r="A28" s="167" t="s">
        <v>324</v>
      </c>
      <c r="B28" s="168">
        <v>1.871</v>
      </c>
      <c r="C28" s="94"/>
      <c r="D28" s="94"/>
      <c r="E28" s="97">
        <f>$B28*VLOOKUP($A28,Transpose_Avg_msg_dw!$A$1:$M$52,2,FALSE)</f>
        <v>3.135686891073404E-2</v>
      </c>
      <c r="F28" s="97">
        <f>$B28*VLOOKUP($A28,Transpose_Avg_msg_dw!$A$1:$M$52,3,FALSE)</f>
        <v>1.030870592729293E-2</v>
      </c>
      <c r="G28" s="97">
        <f>$B28*VLOOKUP($A28,Transpose_Avg_msg_dw!$A$1:$M$52,4,FALSE)</f>
        <v>0</v>
      </c>
      <c r="H28" s="97">
        <f>$B28*VLOOKUP($A28,Transpose_Avg_msg_dw!$A$1:$M$52,5,FALSE)</f>
        <v>0</v>
      </c>
      <c r="I28" s="97">
        <f>$B28*VLOOKUP($A28,Transpose_Avg_msg_dw!$A$1:$M$52,6,FALSE)</f>
        <v>5.0771183473389356E-3</v>
      </c>
      <c r="J28" s="97">
        <f>$B28*VLOOKUP($A28,Transpose_Avg_msg_dw!$A$1:$M$52,7,FALSE)</f>
        <v>9.4249819015444023E-3</v>
      </c>
      <c r="K28" s="97">
        <f>$B28*VLOOKUP($A28,Transpose_Avg_msg_dw!$A$1:$M$52,8,FALSE)</f>
        <v>0</v>
      </c>
      <c r="L28" s="97">
        <f>$B28*VLOOKUP($A28,Transpose_Avg_msg_dw!$A$1:$M$52,9,FALSE)</f>
        <v>1.9489583333333331E-2</v>
      </c>
      <c r="M28" s="97">
        <f>$B28*VLOOKUP($A28,Transpose_Avg_msg_dw!$A$1:$M$52,10,FALSE)</f>
        <v>0</v>
      </c>
      <c r="N28" s="97">
        <f>$B28*VLOOKUP($A28,Transpose_Avg_msg_dw!$A$1:$M$52,11,FALSE)</f>
        <v>0</v>
      </c>
      <c r="O28" s="97">
        <f>$B28*VLOOKUP($A28,Transpose_Avg_msg_dw!$A$1:$M$52,12,FALSE)</f>
        <v>8.0009868421052621E-3</v>
      </c>
      <c r="P28" s="97">
        <f>$B28*VLOOKUP($A28,Transpose_Avg_msg_dw!$A$1:$M$52,13,FALSE)</f>
        <v>0</v>
      </c>
      <c r="Q28" s="97"/>
      <c r="R28" s="97"/>
      <c r="S28" s="97">
        <f>$B28*VLOOKUP($A28,Transpose_Avg_msg_dw!$O$1:$AA$52,2,FALSE)</f>
        <v>6.2426982591876214E-2</v>
      </c>
      <c r="T28" s="97">
        <f>$B28*VLOOKUP($A28,Transpose_Avg_msg_dw!$O$1:$AA$52,3,FALSE)</f>
        <v>7.30859375E-3</v>
      </c>
      <c r="U28" s="97">
        <f>$B28*VLOOKUP($A28,Transpose_Avg_msg_dw!$O$1:$AA$52,4,FALSE)</f>
        <v>0</v>
      </c>
      <c r="V28" s="97">
        <f>$B28*VLOOKUP($A28,Transpose_Avg_msg_dw!$O$1:$AA$52,5,FALSE)</f>
        <v>0</v>
      </c>
      <c r="W28" s="97">
        <f>$B28*VLOOKUP($A28,Transpose_Avg_msg_dw!$O$1:$AA$52,6,FALSE)</f>
        <v>0</v>
      </c>
      <c r="X28" s="97">
        <f>$B28*VLOOKUP($A28,Transpose_Avg_msg_dw!$O$1:$AA$52,7,FALSE)</f>
        <v>8.2307587719298247E-2</v>
      </c>
      <c r="Y28" s="97">
        <f>$B28*VLOOKUP($A28,Transpose_Avg_msg_dw!$O$1:$AA$52,8,FALSE)</f>
        <v>0</v>
      </c>
      <c r="Z28" s="97">
        <f>$B28*VLOOKUP($A28,Transpose_Avg_msg_dw!$O$1:$AA$52,9,FALSE)</f>
        <v>0</v>
      </c>
      <c r="AA28" s="97">
        <f>$B28*VLOOKUP($A28,Transpose_Avg_msg_dw!$O$1:$AA$52,10,FALSE)</f>
        <v>7.85034965034965E-2</v>
      </c>
      <c r="AB28" s="97">
        <f>$B28*VLOOKUP($A28,Transpose_Avg_msg_dw!$O$1:$AA$52,11,FALSE)</f>
        <v>0.32742499999999997</v>
      </c>
      <c r="AC28" s="97">
        <f>$B28*VLOOKUP($A28,Transpose_Avg_msg_dw!$O$1:$AA$52,12,FALSE)</f>
        <v>0</v>
      </c>
      <c r="AD28" s="97">
        <f>$B28*VLOOKUP($A28,Transpose_Avg_msg_dw!$O$1:$AA$52,13,FALSE)</f>
        <v>0</v>
      </c>
    </row>
    <row r="29" spans="1:30" x14ac:dyDescent="0.25">
      <c r="A29" s="167" t="s">
        <v>325</v>
      </c>
      <c r="B29" s="168">
        <v>2.5640000000000001</v>
      </c>
      <c r="C29" s="94"/>
      <c r="D29" s="94"/>
      <c r="E29" s="97">
        <f>$B29*VLOOKUP($A29,Transpose_Avg_msg_dw!$A$1:$M$52,2,FALSE)</f>
        <v>0</v>
      </c>
      <c r="F29" s="97">
        <f>$B29*VLOOKUP($A29,Transpose_Avg_msg_dw!$A$1:$M$52,3,FALSE)</f>
        <v>0</v>
      </c>
      <c r="G29" s="97">
        <f>$B29*VLOOKUP($A29,Transpose_Avg_msg_dw!$A$1:$M$52,4,FALSE)</f>
        <v>3.3386676574004806E-2</v>
      </c>
      <c r="H29" s="97">
        <f>$B29*VLOOKUP($A29,Transpose_Avg_msg_dw!$A$1:$M$52,5,FALSE)</f>
        <v>2.8616071428571427E-3</v>
      </c>
      <c r="I29" s="97">
        <f>$B29*VLOOKUP($A29,Transpose_Avg_msg_dw!$A$1:$M$52,6,FALSE)</f>
        <v>6.1657417684054744E-3</v>
      </c>
      <c r="J29" s="97">
        <f>$B29*VLOOKUP($A29,Transpose_Avg_msg_dw!$A$1:$M$52,7,FALSE)</f>
        <v>6.7615422053646859E-2</v>
      </c>
      <c r="K29" s="97">
        <f>$B29*VLOOKUP($A29,Transpose_Avg_msg_dw!$A$1:$M$52,8,FALSE)</f>
        <v>0</v>
      </c>
      <c r="L29" s="97">
        <f>$B29*VLOOKUP($A29,Transpose_Avg_msg_dw!$A$1:$M$52,9,FALSE)</f>
        <v>0</v>
      </c>
      <c r="M29" s="97">
        <f>$B29*VLOOKUP($A29,Transpose_Avg_msg_dw!$A$1:$M$52,10,FALSE)</f>
        <v>0</v>
      </c>
      <c r="N29" s="97">
        <f>$B29*VLOOKUP($A29,Transpose_Avg_msg_dw!$A$1:$M$52,11,FALSE)</f>
        <v>9.1090491799866807E-2</v>
      </c>
      <c r="O29" s="97">
        <f>$B29*VLOOKUP($A29,Transpose_Avg_msg_dw!$A$1:$M$52,12,FALSE)</f>
        <v>1.6710561497326203E-2</v>
      </c>
      <c r="P29" s="97">
        <f>$B29*VLOOKUP($A29,Transpose_Avg_msg_dw!$A$1:$M$52,13,FALSE)</f>
        <v>0</v>
      </c>
      <c r="Q29" s="97"/>
      <c r="R29" s="97"/>
      <c r="S29" s="97">
        <f>$B29*VLOOKUP($A29,Transpose_Avg_msg_dw!$O$1:$AA$52,2,FALSE)</f>
        <v>0</v>
      </c>
      <c r="T29" s="97">
        <f>$B29*VLOOKUP($A29,Transpose_Avg_msg_dw!$O$1:$AA$52,3,FALSE)</f>
        <v>3.3588162112010794E-2</v>
      </c>
      <c r="U29" s="97">
        <f>$B29*VLOOKUP($A29,Transpose_Avg_msg_dw!$O$1:$AA$52,4,FALSE)</f>
        <v>0</v>
      </c>
      <c r="V29" s="97">
        <f>$B29*VLOOKUP($A29,Transpose_Avg_msg_dw!$O$1:$AA$52,5,FALSE)</f>
        <v>0</v>
      </c>
      <c r="W29" s="97">
        <f>$B29*VLOOKUP($A29,Transpose_Avg_msg_dw!$O$1:$AA$52,6,FALSE)</f>
        <v>0</v>
      </c>
      <c r="X29" s="97">
        <f>$B29*VLOOKUP($A29,Transpose_Avg_msg_dw!$O$1:$AA$52,7,FALSE)</f>
        <v>0</v>
      </c>
      <c r="Y29" s="97">
        <f>$B29*VLOOKUP($A29,Transpose_Avg_msg_dw!$O$1:$AA$52,8,FALSE)</f>
        <v>0</v>
      </c>
      <c r="Z29" s="97">
        <f>$B29*VLOOKUP($A29,Transpose_Avg_msg_dw!$O$1:$AA$52,9,FALSE)</f>
        <v>0</v>
      </c>
      <c r="AA29" s="97">
        <f>$B29*VLOOKUP($A29,Transpose_Avg_msg_dw!$O$1:$AA$52,10,FALSE)</f>
        <v>0</v>
      </c>
      <c r="AB29" s="97">
        <f>$B29*VLOOKUP($A29,Transpose_Avg_msg_dw!$O$1:$AA$52,11,FALSE)</f>
        <v>0.12820000000000001</v>
      </c>
      <c r="AC29" s="97">
        <f>$B29*VLOOKUP($A29,Transpose_Avg_msg_dw!$O$1:$AA$52,12,FALSE)</f>
        <v>0</v>
      </c>
      <c r="AD29" s="97">
        <f>$B29*VLOOKUP($A29,Transpose_Avg_msg_dw!$O$1:$AA$52,13,FALSE)</f>
        <v>0</v>
      </c>
    </row>
    <row r="30" spans="1:30" x14ac:dyDescent="0.25">
      <c r="A30" s="167" t="s">
        <v>322</v>
      </c>
      <c r="B30" s="168">
        <v>0.19600000000000001</v>
      </c>
      <c r="C30" s="94"/>
      <c r="D30" s="94"/>
      <c r="E30" s="97">
        <f>$B30*VLOOKUP($A30,Transpose_Avg_msg_dw!$A$1:$M$52,2,FALSE)</f>
        <v>6.2095122951867865E-2</v>
      </c>
      <c r="F30" s="97">
        <f>$B30*VLOOKUP($A30,Transpose_Avg_msg_dw!$A$1:$M$52,3,FALSE)</f>
        <v>3.1817003826125956E-2</v>
      </c>
      <c r="G30" s="97">
        <f>$B30*VLOOKUP($A30,Transpose_Avg_msg_dw!$A$1:$M$52,4,FALSE)</f>
        <v>1.5043221773127727E-2</v>
      </c>
      <c r="H30" s="97">
        <f>$B30*VLOOKUP($A30,Transpose_Avg_msg_dw!$A$1:$M$52,5,FALSE)</f>
        <v>1.830276739833759E-2</v>
      </c>
      <c r="I30" s="97">
        <f>$B30*VLOOKUP($A30,Transpose_Avg_msg_dw!$A$1:$M$52,6,FALSE)</f>
        <v>2.4452380275838386E-2</v>
      </c>
      <c r="J30" s="97">
        <f>$B30*VLOOKUP($A30,Transpose_Avg_msg_dw!$A$1:$M$52,7,FALSE)</f>
        <v>2.6862503526946507E-2</v>
      </c>
      <c r="K30" s="97">
        <f>$B30*VLOOKUP($A30,Transpose_Avg_msg_dw!$A$1:$M$52,8,FALSE)</f>
        <v>1.6851667081312385E-2</v>
      </c>
      <c r="L30" s="97">
        <f>$B30*VLOOKUP($A30,Transpose_Avg_msg_dw!$A$1:$M$52,9,FALSE)</f>
        <v>3.8499416527744704E-2</v>
      </c>
      <c r="M30" s="97">
        <f>$B30*VLOOKUP($A30,Transpose_Avg_msg_dw!$A$1:$M$52,10,FALSE)</f>
        <v>1.9796874999999999E-2</v>
      </c>
      <c r="N30" s="97">
        <f>$B30*VLOOKUP($A30,Transpose_Avg_msg_dw!$A$1:$M$52,11,FALSE)</f>
        <v>3.0731512723387724E-2</v>
      </c>
      <c r="O30" s="97">
        <f>$B30*VLOOKUP($A30,Transpose_Avg_msg_dw!$A$1:$M$52,12,FALSE)</f>
        <v>2.6963881461675578E-2</v>
      </c>
      <c r="P30" s="97">
        <f>$B30*VLOOKUP($A30,Transpose_Avg_msg_dw!$A$1:$M$52,13,FALSE)</f>
        <v>8.7710030594405602E-2</v>
      </c>
      <c r="Q30" s="97"/>
      <c r="R30" s="97"/>
      <c r="S30" s="97">
        <f>$B30*VLOOKUP($A30,Transpose_Avg_msg_dw!$O$1:$AA$52,2,FALSE)</f>
        <v>0.12517483344079089</v>
      </c>
      <c r="T30" s="97">
        <f>$B30*VLOOKUP($A30,Transpose_Avg_msg_dw!$O$1:$AA$52,3,FALSE)</f>
        <v>7.718464349977508E-2</v>
      </c>
      <c r="U30" s="97">
        <f>$B30*VLOOKUP($A30,Transpose_Avg_msg_dw!$O$1:$AA$52,4,FALSE)</f>
        <v>4.9703937366980852E-2</v>
      </c>
      <c r="V30" s="97">
        <f>$B30*VLOOKUP($A30,Transpose_Avg_msg_dw!$O$1:$AA$52,5,FALSE)</f>
        <v>3.98675925925926E-2</v>
      </c>
      <c r="W30" s="97">
        <f>$B30*VLOOKUP($A30,Transpose_Avg_msg_dw!$O$1:$AA$52,6,FALSE)</f>
        <v>4.2078749999999998E-2</v>
      </c>
      <c r="X30" s="97">
        <f>$B30*VLOOKUP($A30,Transpose_Avg_msg_dw!$O$1:$AA$52,7,FALSE)</f>
        <v>6.5324736842105269E-2</v>
      </c>
      <c r="Y30" s="97">
        <f>$B30*VLOOKUP($A30,Transpose_Avg_msg_dw!$O$1:$AA$52,8,FALSE)</f>
        <v>3.1894005847953218E-2</v>
      </c>
      <c r="Z30" s="97">
        <f>$B30*VLOOKUP($A30,Transpose_Avg_msg_dw!$O$1:$AA$52,9,FALSE)</f>
        <v>3.9858119658119653E-2</v>
      </c>
      <c r="AA30" s="97">
        <f>$B30*VLOOKUP($A30,Transpose_Avg_msg_dw!$O$1:$AA$52,10,FALSE)</f>
        <v>6.1849650349650356E-2</v>
      </c>
      <c r="AB30" s="97">
        <f>$B30*VLOOKUP($A30,Transpose_Avg_msg_dw!$O$1:$AA$52,11,FALSE)</f>
        <v>5.7983333333333338E-2</v>
      </c>
      <c r="AC30" s="97">
        <f>$B30*VLOOKUP($A30,Transpose_Avg_msg_dw!$O$1:$AA$52,12,FALSE)</f>
        <v>4.7015094661436135E-2</v>
      </c>
      <c r="AD30" s="97">
        <f>$B30*VLOOKUP($A30,Transpose_Avg_msg_dw!$O$1:$AA$52,13,FALSE)</f>
        <v>0.10121149905123339</v>
      </c>
    </row>
    <row r="31" spans="1:30" x14ac:dyDescent="0.25">
      <c r="A31" s="167" t="s">
        <v>335</v>
      </c>
      <c r="B31" s="168">
        <v>-0.25800000000000001</v>
      </c>
      <c r="C31" s="94"/>
      <c r="D31" s="94"/>
      <c r="E31" s="97">
        <f>$B31*VLOOKUP($A31,Transpose_Avg_msg_dw!$A$1:$M$52,2,FALSE)</f>
        <v>-1.6544659440350634E-2</v>
      </c>
      <c r="F31" s="97">
        <f>$B31*VLOOKUP($A31,Transpose_Avg_msg_dw!$A$1:$M$52,3,FALSE)</f>
        <v>-5.0290047183799466E-2</v>
      </c>
      <c r="G31" s="97">
        <f>$B31*VLOOKUP($A31,Transpose_Avg_msg_dw!$A$1:$M$52,4,FALSE)</f>
        <v>-3.4949697962521419E-2</v>
      </c>
      <c r="H31" s="97">
        <f>$B31*VLOOKUP($A31,Transpose_Avg_msg_dw!$A$1:$M$52,5,FALSE)</f>
        <v>-3.9632126233312213E-2</v>
      </c>
      <c r="I31" s="97">
        <f>$B31*VLOOKUP($A31,Transpose_Avg_msg_dw!$A$1:$M$52,6,FALSE)</f>
        <v>-1.8753511941951871E-2</v>
      </c>
      <c r="J31" s="97">
        <f>$B31*VLOOKUP($A31,Transpose_Avg_msg_dw!$A$1:$M$52,7,FALSE)</f>
        <v>-3.3295448150030445E-2</v>
      </c>
      <c r="K31" s="97">
        <f>$B31*VLOOKUP($A31,Transpose_Avg_msg_dw!$A$1:$M$52,8,FALSE)</f>
        <v>-2.6404626272748696E-2</v>
      </c>
      <c r="L31" s="97">
        <f>$B31*VLOOKUP($A31,Transpose_Avg_msg_dw!$A$1:$M$52,9,FALSE)</f>
        <v>-7.4636809269162212E-3</v>
      </c>
      <c r="M31" s="97">
        <f>$B31*VLOOKUP($A31,Transpose_Avg_msg_dw!$A$1:$M$52,10,FALSE)</f>
        <v>-1.8918326465201463E-2</v>
      </c>
      <c r="N31" s="97">
        <f>$B31*VLOOKUP($A31,Transpose_Avg_msg_dw!$A$1:$M$52,11,FALSE)</f>
        <v>-5.2732007575757578E-3</v>
      </c>
      <c r="O31" s="97">
        <f>$B31*VLOOKUP($A31,Transpose_Avg_msg_dw!$A$1:$M$52,12,FALSE)</f>
        <v>-1.438270373202649E-2</v>
      </c>
      <c r="P31" s="97">
        <f>$B31*VLOOKUP($A31,Transpose_Avg_msg_dw!$A$1:$M$52,13,FALSE)</f>
        <v>-2.8214774981962482E-2</v>
      </c>
      <c r="Q31" s="97"/>
      <c r="R31" s="97"/>
      <c r="S31" s="97">
        <f>$B31*VLOOKUP($A31,Transpose_Avg_msg_dw!$O$1:$AA$52,2,FALSE)</f>
        <v>-1.2191650548033527E-2</v>
      </c>
      <c r="T31" s="97">
        <f>$B31*VLOOKUP($A31,Transpose_Avg_msg_dw!$O$1:$AA$52,3,FALSE)</f>
        <v>-2.4895371541835357E-2</v>
      </c>
      <c r="U31" s="97">
        <f>$B31*VLOOKUP($A31,Transpose_Avg_msg_dw!$O$1:$AA$52,4,FALSE)</f>
        <v>-3.5194074946792338E-2</v>
      </c>
      <c r="V31" s="97">
        <f>$B31*VLOOKUP($A31,Transpose_Avg_msg_dw!$O$1:$AA$52,5,FALSE)</f>
        <v>-6.3791865079365073E-2</v>
      </c>
      <c r="W31" s="97">
        <f>$B31*VLOOKUP($A31,Transpose_Avg_msg_dw!$O$1:$AA$52,6,FALSE)</f>
        <v>-8.1968749999999993E-3</v>
      </c>
      <c r="X31" s="97">
        <f>$B31*VLOOKUP($A31,Transpose_Avg_msg_dw!$O$1:$AA$52,7,FALSE)</f>
        <v>-3.5248684210526321E-2</v>
      </c>
      <c r="Y31" s="97">
        <f>$B31*VLOOKUP($A31,Transpose_Avg_msg_dw!$O$1:$AA$52,8,FALSE)</f>
        <v>-3.4816259398496245E-2</v>
      </c>
      <c r="Z31" s="97">
        <f>$B31*VLOOKUP($A31,Transpose_Avg_msg_dw!$O$1:$AA$52,9,FALSE)</f>
        <v>-9.9230769230769234E-3</v>
      </c>
      <c r="AA31" s="97">
        <f>$B31*VLOOKUP($A31,Transpose_Avg_msg_dw!$O$1:$AA$52,10,FALSE)</f>
        <v>-1.1727272727272729E-2</v>
      </c>
      <c r="AB31" s="97">
        <f>$B31*VLOOKUP($A31,Transpose_Avg_msg_dw!$O$1:$AA$52,11,FALSE)</f>
        <v>0</v>
      </c>
      <c r="AC31" s="97">
        <f>$B31*VLOOKUP($A31,Transpose_Avg_msg_dw!$O$1:$AA$52,12,FALSE)</f>
        <v>-5.8526351697083413E-3</v>
      </c>
      <c r="AD31" s="97">
        <f>$B31*VLOOKUP($A31,Transpose_Avg_msg_dw!$O$1:$AA$52,13,FALSE)</f>
        <v>-3.9777039848197344E-3</v>
      </c>
    </row>
    <row r="32" spans="1:30" x14ac:dyDescent="0.25">
      <c r="A32" s="167" t="s">
        <v>328</v>
      </c>
      <c r="B32" s="168">
        <v>1.6799999999999999E-2</v>
      </c>
      <c r="C32" s="94"/>
      <c r="D32" s="94"/>
      <c r="E32" s="97">
        <f>$B32*VLOOKUP($A32,Transpose_Avg_msg_dw!$A$1:$M$52,2,FALSE)</f>
        <v>1.1836154128257219E-2</v>
      </c>
      <c r="F32" s="97">
        <f>$B32*VLOOKUP($A32,Transpose_Avg_msg_dw!$A$1:$M$52,3,FALSE)</f>
        <v>9.4065037550890088E-3</v>
      </c>
      <c r="G32" s="97">
        <f>$B32*VLOOKUP($A32,Transpose_Avg_msg_dw!$A$1:$M$52,4,FALSE)</f>
        <v>6.0901056671134775E-3</v>
      </c>
      <c r="H32" s="97">
        <f>$B32*VLOOKUP($A32,Transpose_Avg_msg_dw!$A$1:$M$52,5,FALSE)</f>
        <v>1.0317545917474006E-2</v>
      </c>
      <c r="I32" s="97">
        <f>$B32*VLOOKUP($A32,Transpose_Avg_msg_dw!$A$1:$M$52,6,FALSE)</f>
        <v>1.0486963537800075E-2</v>
      </c>
      <c r="J32" s="97">
        <f>$B32*VLOOKUP($A32,Transpose_Avg_msg_dw!$A$1:$M$52,7,FALSE)</f>
        <v>9.4151211276691654E-3</v>
      </c>
      <c r="K32" s="97">
        <f>$B32*VLOOKUP($A32,Transpose_Avg_msg_dw!$A$1:$M$52,8,FALSE)</f>
        <v>8.7191068151626638E-3</v>
      </c>
      <c r="L32" s="97">
        <f>$B32*VLOOKUP($A32,Transpose_Avg_msg_dw!$A$1:$M$52,9,FALSE)</f>
        <v>1.0364030261534131E-2</v>
      </c>
      <c r="M32" s="97">
        <f>$B32*VLOOKUP($A32,Transpose_Avg_msg_dw!$A$1:$M$52,10,FALSE)</f>
        <v>1.1658881118881118E-2</v>
      </c>
      <c r="N32" s="97">
        <f>$B32*VLOOKUP($A32,Transpose_Avg_msg_dw!$A$1:$M$52,11,FALSE)</f>
        <v>1.1716562645687644E-2</v>
      </c>
      <c r="O32" s="97">
        <f>$B32*VLOOKUP($A32,Transpose_Avg_msg_dw!$A$1:$M$52,12,FALSE)</f>
        <v>9.8514936456732122E-3</v>
      </c>
      <c r="P32" s="97">
        <f>$B32*VLOOKUP($A32,Transpose_Avg_msg_dw!$A$1:$M$52,13,FALSE)</f>
        <v>8.9243050699300674E-3</v>
      </c>
      <c r="Q32" s="97"/>
      <c r="R32" s="97"/>
      <c r="S32" s="97">
        <f>$B32*VLOOKUP($A32,Transpose_Avg_msg_dw!$O$1:$AA$52,2,FALSE)</f>
        <v>1.1656737588652483E-2</v>
      </c>
      <c r="T32" s="97">
        <f>$B32*VLOOKUP($A32,Transpose_Avg_msg_dw!$O$1:$AA$52,3,FALSE)</f>
        <v>1.1071707995951415E-2</v>
      </c>
      <c r="U32" s="97">
        <f>$B32*VLOOKUP($A32,Transpose_Avg_msg_dw!$O$1:$AA$52,4,FALSE)</f>
        <v>1.1162382183034357E-2</v>
      </c>
      <c r="V32" s="97">
        <f>$B32*VLOOKUP($A32,Transpose_Avg_msg_dw!$O$1:$AA$52,5,FALSE)</f>
        <v>8.4394444444444439E-3</v>
      </c>
      <c r="W32" s="97">
        <f>$B32*VLOOKUP($A32,Transpose_Avg_msg_dw!$O$1:$AA$52,6,FALSE)</f>
        <v>1.2090749999999999E-2</v>
      </c>
      <c r="X32" s="97">
        <f>$B32*VLOOKUP($A32,Transpose_Avg_msg_dw!$O$1:$AA$52,7,FALSE)</f>
        <v>6.1563157894736842E-3</v>
      </c>
      <c r="Y32" s="97">
        <f>$B32*VLOOKUP($A32,Transpose_Avg_msg_dw!$O$1:$AA$52,8,FALSE)</f>
        <v>1.4532894736842106E-2</v>
      </c>
      <c r="Z32" s="97">
        <f>$B32*VLOOKUP($A32,Transpose_Avg_msg_dw!$O$1:$AA$52,9,FALSE)</f>
        <v>1.3037435897435895E-2</v>
      </c>
      <c r="AA32" s="97">
        <f>$B32*VLOOKUP($A32,Transpose_Avg_msg_dw!$O$1:$AA$52,10,FALSE)</f>
        <v>1.4722027972027972E-2</v>
      </c>
      <c r="AB32" s="97">
        <f>$B32*VLOOKUP($A32,Transpose_Avg_msg_dw!$O$1:$AA$52,11,FALSE)</f>
        <v>9.5899999999999996E-3</v>
      </c>
      <c r="AC32" s="97">
        <f>$B32*VLOOKUP($A32,Transpose_Avg_msg_dw!$O$1:$AA$52,12,FALSE)</f>
        <v>1.5847603615896298E-2</v>
      </c>
      <c r="AD32" s="97">
        <f>$B32*VLOOKUP($A32,Transpose_Avg_msg_dw!$O$1:$AA$52,13,FALSE)</f>
        <v>1.3608318785578746E-2</v>
      </c>
    </row>
    <row r="33" spans="1:30" x14ac:dyDescent="0.25">
      <c r="A33" s="167" t="s">
        <v>329</v>
      </c>
      <c r="B33" s="168">
        <v>-0.39100000000000001</v>
      </c>
      <c r="C33" s="94"/>
      <c r="D33" s="94"/>
      <c r="E33" s="97">
        <f>$B33*VLOOKUP($A33,Transpose_Avg_msg_dw!$A$1:$M$52,2,FALSE)</f>
        <v>-2.3422742799667568E-2</v>
      </c>
      <c r="F33" s="97">
        <f>$B33*VLOOKUP($A33,Transpose_Avg_msg_dw!$A$1:$M$52,3,FALSE)</f>
        <v>-6.7936721167359999E-3</v>
      </c>
      <c r="G33" s="97">
        <f>$B33*VLOOKUP($A33,Transpose_Avg_msg_dw!$A$1:$M$52,4,FALSE)</f>
        <v>-2.3231314030517569E-3</v>
      </c>
      <c r="H33" s="97">
        <f>$B33*VLOOKUP($A33,Transpose_Avg_msg_dw!$A$1:$M$52,5,FALSE)</f>
        <v>-4.3656382850167201E-3</v>
      </c>
      <c r="I33" s="97">
        <f>$B33*VLOOKUP($A33,Transpose_Avg_msg_dw!$A$1:$M$52,6,FALSE)</f>
        <v>-1.4963382511155658E-2</v>
      </c>
      <c r="J33" s="97">
        <f>$B33*VLOOKUP($A33,Transpose_Avg_msg_dw!$A$1:$M$52,7,FALSE)</f>
        <v>-1.4465115409491473E-2</v>
      </c>
      <c r="K33" s="97">
        <f>$B33*VLOOKUP($A33,Transpose_Avg_msg_dw!$A$1:$M$52,8,FALSE)</f>
        <v>-1.331985828488372E-3</v>
      </c>
      <c r="L33" s="97">
        <f>$B33*VLOOKUP($A33,Transpose_Avg_msg_dw!$A$1:$M$52,9,FALSE)</f>
        <v>-5.3591008771929826E-3</v>
      </c>
      <c r="M33" s="97">
        <f>$B33*VLOOKUP($A33,Transpose_Avg_msg_dw!$A$1:$M$52,10,FALSE)</f>
        <v>-1.2994543650793651E-2</v>
      </c>
      <c r="N33" s="97">
        <f>$B33*VLOOKUP($A33,Transpose_Avg_msg_dw!$A$1:$M$52,11,FALSE)</f>
        <v>-3.6253434065934066E-3</v>
      </c>
      <c r="O33" s="97">
        <f>$B33*VLOOKUP($A33,Transpose_Avg_msg_dw!$A$1:$M$52,12,FALSE)</f>
        <v>-6.3321072567783087E-3</v>
      </c>
      <c r="P33" s="97">
        <f>$B33*VLOOKUP($A33,Transpose_Avg_msg_dw!$A$1:$M$52,13,FALSE)</f>
        <v>-2.428527988215488E-2</v>
      </c>
      <c r="Q33" s="97"/>
      <c r="R33" s="97"/>
      <c r="S33" s="97">
        <f>$B33*VLOOKUP($A33,Transpose_Avg_msg_dw!$O$1:$AA$52,2,FALSE)</f>
        <v>-9.8737373737373731E-3</v>
      </c>
      <c r="T33" s="97">
        <f>$B33*VLOOKUP($A33,Transpose_Avg_msg_dw!$O$1:$AA$52,3,FALSE)</f>
        <v>-5.1220637230094471E-3</v>
      </c>
      <c r="U33" s="97">
        <f>$B33*VLOOKUP($A33,Transpose_Avg_msg_dw!$O$1:$AA$52,4,FALSE)</f>
        <v>0</v>
      </c>
      <c r="V33" s="97">
        <f>$B33*VLOOKUP($A33,Transpose_Avg_msg_dw!$O$1:$AA$52,5,FALSE)</f>
        <v>-3.6203703703703701E-3</v>
      </c>
      <c r="W33" s="97">
        <f>$B33*VLOOKUP($A33,Transpose_Avg_msg_dw!$O$1:$AA$52,6,FALSE)</f>
        <v>-9.3677083333333338E-3</v>
      </c>
      <c r="X33" s="97">
        <f>$B33*VLOOKUP($A33,Transpose_Avg_msg_dw!$O$1:$AA$52,7,FALSE)</f>
        <v>-3.9100000000000003E-3</v>
      </c>
      <c r="Y33" s="97">
        <f>$B33*VLOOKUP($A33,Transpose_Avg_msg_dw!$O$1:$AA$52,8,FALSE)</f>
        <v>0</v>
      </c>
      <c r="Z33" s="97">
        <f>$B33*VLOOKUP($A33,Transpose_Avg_msg_dw!$O$1:$AA$52,9,FALSE)</f>
        <v>0</v>
      </c>
      <c r="AA33" s="97">
        <f>$B33*VLOOKUP($A33,Transpose_Avg_msg_dw!$O$1:$AA$52,10,FALSE)</f>
        <v>-1.221875E-2</v>
      </c>
      <c r="AB33" s="97">
        <f>$B33*VLOOKUP($A33,Transpose_Avg_msg_dw!$O$1:$AA$52,11,FALSE)</f>
        <v>0</v>
      </c>
      <c r="AC33" s="97">
        <f>$B33*VLOOKUP($A33,Transpose_Avg_msg_dw!$O$1:$AA$52,12,FALSE)</f>
        <v>-4.76829268292683E-3</v>
      </c>
      <c r="AD33" s="97">
        <f>$B33*VLOOKUP($A33,Transpose_Avg_msg_dw!$O$1:$AA$52,13,FALSE)</f>
        <v>-3.9474677419354835E-2</v>
      </c>
    </row>
    <row r="34" spans="1:30" x14ac:dyDescent="0.25">
      <c r="A34" s="167" t="s">
        <v>330</v>
      </c>
      <c r="B34" s="168">
        <v>-8.8900000000000007E-2</v>
      </c>
      <c r="C34" s="94"/>
      <c r="D34" s="94"/>
      <c r="E34" s="97">
        <f>$B34*VLOOKUP($A34,Transpose_Avg_msg_dw!$A$1:$M$52,2,FALSE)</f>
        <v>-8.9915512272373942E-3</v>
      </c>
      <c r="F34" s="97">
        <f>$B34*VLOOKUP($A34,Transpose_Avg_msg_dw!$A$1:$M$52,3,FALSE)</f>
        <v>-4.7279286193046555E-3</v>
      </c>
      <c r="G34" s="97">
        <f>$B34*VLOOKUP($A34,Transpose_Avg_msg_dw!$A$1:$M$52,4,FALSE)</f>
        <v>-2.8395892717065262E-3</v>
      </c>
      <c r="H34" s="97">
        <f>$B34*VLOOKUP($A34,Transpose_Avg_msg_dw!$A$1:$M$52,5,FALSE)</f>
        <v>-2.1415532101793778E-3</v>
      </c>
      <c r="I34" s="97">
        <f>$B34*VLOOKUP($A34,Transpose_Avg_msg_dw!$A$1:$M$52,6,FALSE)</f>
        <v>-1.3200615351557431E-2</v>
      </c>
      <c r="J34" s="97">
        <f>$B34*VLOOKUP($A34,Transpose_Avg_msg_dw!$A$1:$M$52,7,FALSE)</f>
        <v>-1.2181388853640044E-2</v>
      </c>
      <c r="K34" s="97">
        <f>$B34*VLOOKUP($A34,Transpose_Avg_msg_dw!$A$1:$M$52,8,FALSE)</f>
        <v>-1.0080113783942585E-3</v>
      </c>
      <c r="L34" s="97">
        <f>$B34*VLOOKUP($A34,Transpose_Avg_msg_dw!$A$1:$M$52,9,FALSE)</f>
        <v>-7.5793456625074277E-3</v>
      </c>
      <c r="M34" s="97">
        <f>$B34*VLOOKUP($A34,Transpose_Avg_msg_dw!$A$1:$M$52,10,FALSE)</f>
        <v>-7.6508680555555557E-3</v>
      </c>
      <c r="N34" s="97">
        <f>$B34*VLOOKUP($A34,Transpose_Avg_msg_dw!$A$1:$M$52,11,FALSE)</f>
        <v>-1.3346571666181041E-2</v>
      </c>
      <c r="O34" s="97">
        <f>$B34*VLOOKUP($A34,Transpose_Avg_msg_dw!$A$1:$M$52,12,FALSE)</f>
        <v>-5.8800336321959768E-3</v>
      </c>
      <c r="P34" s="97">
        <f>$B34*VLOOKUP($A34,Transpose_Avg_msg_dw!$A$1:$M$52,13,FALSE)</f>
        <v>-1.007485330063455E-2</v>
      </c>
      <c r="Q34" s="97"/>
      <c r="R34" s="97"/>
      <c r="S34" s="97">
        <f>$B34*VLOOKUP($A34,Transpose_Avg_msg_dw!$O$1:$AA$52,2,FALSE)</f>
        <v>-3.2308166774124229E-2</v>
      </c>
      <c r="T34" s="97">
        <f>$B34*VLOOKUP($A34,Transpose_Avg_msg_dw!$O$1:$AA$52,3,FALSE)</f>
        <v>-1.244026379048583E-2</v>
      </c>
      <c r="U34" s="97">
        <f>$B34*VLOOKUP($A34,Transpose_Avg_msg_dw!$O$1:$AA$52,4,FALSE)</f>
        <v>-1.1272142938583158E-2</v>
      </c>
      <c r="V34" s="97">
        <f>$B34*VLOOKUP($A34,Transpose_Avg_msg_dw!$O$1:$AA$52,5,FALSE)</f>
        <v>-1.0830277777777779E-2</v>
      </c>
      <c r="W34" s="97">
        <f>$B34*VLOOKUP($A34,Transpose_Avg_msg_dw!$O$1:$AA$52,6,FALSE)</f>
        <v>-2.1613812500000003E-2</v>
      </c>
      <c r="X34" s="97">
        <f>$B34*VLOOKUP($A34,Transpose_Avg_msg_dw!$O$1:$AA$52,7,FALSE)</f>
        <v>-4.5066061403508773E-2</v>
      </c>
      <c r="Y34" s="97">
        <f>$B34*VLOOKUP($A34,Transpose_Avg_msg_dw!$O$1:$AA$52,8,FALSE)</f>
        <v>-5.3810215643274855E-3</v>
      </c>
      <c r="Z34" s="97">
        <f>$B34*VLOOKUP($A34,Transpose_Avg_msg_dw!$O$1:$AA$52,9,FALSE)</f>
        <v>-2.308523504273504E-2</v>
      </c>
      <c r="AA34" s="97">
        <f>$B34*VLOOKUP($A34,Transpose_Avg_msg_dw!$O$1:$AA$52,10,FALSE)</f>
        <v>-1.5347683566433569E-2</v>
      </c>
      <c r="AB34" s="97">
        <f>$B34*VLOOKUP($A34,Transpose_Avg_msg_dw!$O$1:$AA$52,11,FALSE)</f>
        <v>-4.5931666666666676E-2</v>
      </c>
      <c r="AC34" s="97">
        <f>$B34*VLOOKUP($A34,Transpose_Avg_msg_dw!$O$1:$AA$52,12,FALSE)</f>
        <v>-1.5591237421115473E-2</v>
      </c>
      <c r="AD34" s="97">
        <f>$B34*VLOOKUP($A34,Transpose_Avg_msg_dw!$O$1:$AA$52,13,FALSE)</f>
        <v>-1.6699536053130931E-2</v>
      </c>
    </row>
    <row r="35" spans="1:30" x14ac:dyDescent="0.25">
      <c r="A35" s="167" t="s">
        <v>319</v>
      </c>
      <c r="B35" s="168">
        <v>-0.27</v>
      </c>
      <c r="C35" s="94"/>
      <c r="D35" s="94"/>
      <c r="E35" s="97">
        <f>$B35*VLOOKUP($A35,Transpose_Avg_msg_dw!$A$1:$M$52,2,FALSE)</f>
        <v>-1.6793540808902576E-2</v>
      </c>
      <c r="F35" s="97">
        <f>$B35*VLOOKUP($A35,Transpose_Avg_msg_dw!$A$1:$M$52,3,FALSE)</f>
        <v>-1.102241397615073E-2</v>
      </c>
      <c r="G35" s="97">
        <f>$B35*VLOOKUP($A35,Transpose_Avg_msg_dw!$A$1:$M$52,4,FALSE)</f>
        <v>-1.4755991649733204E-2</v>
      </c>
      <c r="H35" s="97">
        <f>$B35*VLOOKUP($A35,Transpose_Avg_msg_dw!$A$1:$M$52,5,FALSE)</f>
        <v>-2.6049273398500286E-2</v>
      </c>
      <c r="I35" s="97">
        <f>$B35*VLOOKUP($A35,Transpose_Avg_msg_dw!$A$1:$M$52,6,FALSE)</f>
        <v>-1.1527291853701624E-2</v>
      </c>
      <c r="J35" s="97">
        <f>$B35*VLOOKUP($A35,Transpose_Avg_msg_dw!$A$1:$M$52,7,FALSE)</f>
        <v>-1.907119908814487E-2</v>
      </c>
      <c r="K35" s="97">
        <f>$B35*VLOOKUP($A35,Transpose_Avg_msg_dw!$A$1:$M$52,8,FALSE)</f>
        <v>-1.8637571030424439E-2</v>
      </c>
      <c r="L35" s="97">
        <f>$B35*VLOOKUP($A35,Transpose_Avg_msg_dw!$A$1:$M$52,9,FALSE)</f>
        <v>-1.8873639421723789E-2</v>
      </c>
      <c r="M35" s="97">
        <f>$B35*VLOOKUP($A35,Transpose_Avg_msg_dw!$A$1:$M$52,10,FALSE)</f>
        <v>-6.1875000000000012E-3</v>
      </c>
      <c r="N35" s="97">
        <f>$B35*VLOOKUP($A35,Transpose_Avg_msg_dw!$A$1:$M$52,11,FALSE)</f>
        <v>-1.1198437500000002E-2</v>
      </c>
      <c r="O35" s="97">
        <f>$B35*VLOOKUP($A35,Transpose_Avg_msg_dw!$A$1:$M$52,12,FALSE)</f>
        <v>-1.4992555335531347E-2</v>
      </c>
      <c r="P35" s="97">
        <f>$B35*VLOOKUP($A35,Transpose_Avg_msg_dw!$A$1:$M$52,13,FALSE)</f>
        <v>-1.5340909090909092E-3</v>
      </c>
      <c r="Q35" s="97"/>
      <c r="R35" s="97"/>
      <c r="S35" s="97">
        <f>$B35*VLOOKUP($A35,Transpose_Avg_msg_dw!$O$1:$AA$52,2,FALSE)</f>
        <v>-1.4194874274661509E-2</v>
      </c>
      <c r="T35" s="97">
        <f>$B35*VLOOKUP($A35,Transpose_Avg_msg_dw!$O$1:$AA$52,3,FALSE)</f>
        <v>-6.8305604757085024E-3</v>
      </c>
      <c r="U35" s="97">
        <f>$B35*VLOOKUP($A35,Transpose_Avg_msg_dw!$O$1:$AA$52,4,FALSE)</f>
        <v>-3.704735481909395E-2</v>
      </c>
      <c r="V35" s="97">
        <f>$B35*VLOOKUP($A35,Transpose_Avg_msg_dw!$O$1:$AA$52,5,FALSE)</f>
        <v>-9.8125E-3</v>
      </c>
      <c r="W35" s="97">
        <f>$B35*VLOOKUP($A35,Transpose_Avg_msg_dw!$O$1:$AA$52,6,FALSE)</f>
        <v>-6.6093750000000007E-3</v>
      </c>
      <c r="X35" s="97">
        <f>$B35*VLOOKUP($A35,Transpose_Avg_msg_dw!$O$1:$AA$52,7,FALSE)</f>
        <v>-1.750263157894737E-2</v>
      </c>
      <c r="Y35" s="97">
        <f>$B35*VLOOKUP($A35,Transpose_Avg_msg_dw!$O$1:$AA$52,8,FALSE)</f>
        <v>-8.5714285714285719E-3</v>
      </c>
      <c r="Z35" s="97">
        <f>$B35*VLOOKUP($A35,Transpose_Avg_msg_dw!$O$1:$AA$52,9,FALSE)</f>
        <v>-4.1027472527472533E-2</v>
      </c>
      <c r="AA35" s="97">
        <f>$B35*VLOOKUP($A35,Transpose_Avg_msg_dw!$O$1:$AA$52,10,FALSE)</f>
        <v>-5.1923076923076931E-3</v>
      </c>
      <c r="AB35" s="97">
        <f>$B35*VLOOKUP($A35,Transpose_Avg_msg_dw!$O$1:$AA$52,11,FALSE)</f>
        <v>0</v>
      </c>
      <c r="AC35" s="97">
        <f>$B35*VLOOKUP($A35,Transpose_Avg_msg_dw!$O$1:$AA$52,12,FALSE)</f>
        <v>-1.918333191199045E-2</v>
      </c>
      <c r="AD35" s="97">
        <f>$B35*VLOOKUP($A35,Transpose_Avg_msg_dw!$O$1:$AA$52,13,FALSE)</f>
        <v>-1.0310721062618598E-2</v>
      </c>
    </row>
    <row r="36" spans="1:30" x14ac:dyDescent="0.25">
      <c r="A36" s="167" t="s">
        <v>318</v>
      </c>
      <c r="B36" s="168">
        <v>-0.29099999999999998</v>
      </c>
      <c r="C36" s="94"/>
      <c r="D36" s="94"/>
      <c r="E36" s="97">
        <f>$B36*VLOOKUP($A36,Transpose_Avg_msg_dw!$A$1:$M$52,2,FALSE)</f>
        <v>-1.5814100571415579E-2</v>
      </c>
      <c r="F36" s="97">
        <f>$B36*VLOOKUP($A36,Transpose_Avg_msg_dw!$A$1:$M$52,3,FALSE)</f>
        <v>-4.0847482550102473E-3</v>
      </c>
      <c r="G36" s="97">
        <f>$B36*VLOOKUP($A36,Transpose_Avg_msg_dw!$A$1:$M$52,4,FALSE)</f>
        <v>-5.7362490917398307E-3</v>
      </c>
      <c r="H36" s="97">
        <f>$B36*VLOOKUP($A36,Transpose_Avg_msg_dw!$A$1:$M$52,5,FALSE)</f>
        <v>-7.4188828063935491E-3</v>
      </c>
      <c r="I36" s="97">
        <f>$B36*VLOOKUP($A36,Transpose_Avg_msg_dw!$A$1:$M$52,6,FALSE)</f>
        <v>-1.0241505886787372E-2</v>
      </c>
      <c r="J36" s="97">
        <f>$B36*VLOOKUP($A36,Transpose_Avg_msg_dw!$A$1:$M$52,7,FALSE)</f>
        <v>-2.4567727759896688E-2</v>
      </c>
      <c r="K36" s="97">
        <f>$B36*VLOOKUP($A36,Transpose_Avg_msg_dw!$A$1:$M$52,8,FALSE)</f>
        <v>-5.8669354838709669E-4</v>
      </c>
      <c r="L36" s="97">
        <f>$B36*VLOOKUP($A36,Transpose_Avg_msg_dw!$A$1:$M$52,9,FALSE)</f>
        <v>-1.1670479849098268E-2</v>
      </c>
      <c r="M36" s="97">
        <f>$B36*VLOOKUP($A36,Transpose_Avg_msg_dw!$A$1:$M$52,10,FALSE)</f>
        <v>-2.2734374999999999E-3</v>
      </c>
      <c r="N36" s="97">
        <f>$B36*VLOOKUP($A36,Transpose_Avg_msg_dw!$A$1:$M$52,11,FALSE)</f>
        <v>-1.7862723214285712E-3</v>
      </c>
      <c r="O36" s="97">
        <f>$B36*VLOOKUP($A36,Transpose_Avg_msg_dw!$A$1:$M$52,12,FALSE)</f>
        <v>-1.2563584016602592E-2</v>
      </c>
      <c r="P36" s="97">
        <f>$B36*VLOOKUP($A36,Transpose_Avg_msg_dw!$A$1:$M$52,13,FALSE)</f>
        <v>-1.9902146464646463E-3</v>
      </c>
      <c r="Q36" s="97"/>
      <c r="R36" s="97"/>
      <c r="S36" s="97">
        <f>$B36*VLOOKUP($A36,Transpose_Avg_msg_dw!$O$1:$AA$52,2,FALSE)</f>
        <v>-2.1701482914248869E-2</v>
      </c>
      <c r="T36" s="97">
        <f>$B36*VLOOKUP($A36,Transpose_Avg_msg_dw!$O$1:$AA$52,3,FALSE)</f>
        <v>-6.2251075404858294E-3</v>
      </c>
      <c r="U36" s="97">
        <f>$B36*VLOOKUP($A36,Transpose_Avg_msg_dw!$O$1:$AA$52,4,FALSE)</f>
        <v>0</v>
      </c>
      <c r="V36" s="97">
        <f>$B36*VLOOKUP($A36,Transpose_Avg_msg_dw!$O$1:$AA$52,5,FALSE)</f>
        <v>-4.8499999999999993E-3</v>
      </c>
      <c r="W36" s="97">
        <f>$B36*VLOOKUP($A36,Transpose_Avg_msg_dw!$O$1:$AA$52,6,FALSE)</f>
        <v>-1.7641874999999998E-2</v>
      </c>
      <c r="X36" s="97">
        <f>$B36*VLOOKUP($A36,Transpose_Avg_msg_dw!$O$1:$AA$52,7,FALSE)</f>
        <v>-8.1952236842105272E-2</v>
      </c>
      <c r="Y36" s="97">
        <f>$B36*VLOOKUP($A36,Transpose_Avg_msg_dw!$O$1:$AA$52,8,FALSE)</f>
        <v>0</v>
      </c>
      <c r="Z36" s="97">
        <f>$B36*VLOOKUP($A36,Transpose_Avg_msg_dw!$O$1:$AA$52,9,FALSE)</f>
        <v>-2.0554761904761902E-2</v>
      </c>
      <c r="AA36" s="97">
        <f>$B36*VLOOKUP($A36,Transpose_Avg_msg_dw!$O$1:$AA$52,10,FALSE)</f>
        <v>-5.2336756993006994E-2</v>
      </c>
      <c r="AB36" s="97">
        <f>$B36*VLOOKUP($A36,Transpose_Avg_msg_dw!$O$1:$AA$52,11,FALSE)</f>
        <v>-1.33375E-2</v>
      </c>
      <c r="AC36" s="97">
        <f>$B36*VLOOKUP($A36,Transpose_Avg_msg_dw!$O$1:$AA$52,12,FALSE)</f>
        <v>-6.6012280402524305E-3</v>
      </c>
      <c r="AD36" s="97">
        <f>$B36*VLOOKUP($A36,Transpose_Avg_msg_dw!$O$1:$AA$52,13,FALSE)</f>
        <v>-8.7658918406072102E-3</v>
      </c>
    </row>
    <row r="37" spans="1:30" x14ac:dyDescent="0.25">
      <c r="A37" s="167" t="s">
        <v>320</v>
      </c>
      <c r="B37" s="168">
        <v>-9.4500000000000001E-2</v>
      </c>
      <c r="C37" s="94"/>
      <c r="D37" s="94"/>
      <c r="E37" s="97">
        <f>$B37*VLOOKUP($A37,Transpose_Avg_msg_dw!$A$1:$M$52,2,FALSE)</f>
        <v>0</v>
      </c>
      <c r="F37" s="97">
        <f>$B37*VLOOKUP($A37,Transpose_Avg_msg_dw!$A$1:$M$52,3,FALSE)</f>
        <v>-1.0104428695820434E-3</v>
      </c>
      <c r="G37" s="97">
        <f>$B37*VLOOKUP($A37,Transpose_Avg_msg_dw!$A$1:$M$52,4,FALSE)</f>
        <v>-1.880885561476081E-3</v>
      </c>
      <c r="H37" s="97">
        <f>$B37*VLOOKUP($A37,Transpose_Avg_msg_dw!$A$1:$M$52,5,FALSE)</f>
        <v>-8.7830103494205484E-4</v>
      </c>
      <c r="I37" s="97">
        <f>$B37*VLOOKUP($A37,Transpose_Avg_msg_dw!$A$1:$M$52,6,FALSE)</f>
        <v>-3.6046594938693188E-3</v>
      </c>
      <c r="J37" s="97">
        <f>$B37*VLOOKUP($A37,Transpose_Avg_msg_dw!$A$1:$M$52,7,FALSE)</f>
        <v>-1.029435363672496E-3</v>
      </c>
      <c r="K37" s="97">
        <f>$B37*VLOOKUP($A37,Transpose_Avg_msg_dw!$A$1:$M$52,8,FALSE)</f>
        <v>0</v>
      </c>
      <c r="L37" s="97">
        <f>$B37*VLOOKUP($A37,Transpose_Avg_msg_dw!$A$1:$M$52,9,FALSE)</f>
        <v>0</v>
      </c>
      <c r="M37" s="97">
        <f>$B37*VLOOKUP($A37,Transpose_Avg_msg_dw!$A$1:$M$52,10,FALSE)</f>
        <v>0</v>
      </c>
      <c r="N37" s="97">
        <f>$B37*VLOOKUP($A37,Transpose_Avg_msg_dw!$A$1:$M$52,11,FALSE)</f>
        <v>0</v>
      </c>
      <c r="O37" s="97">
        <f>$B37*VLOOKUP($A37,Transpose_Avg_msg_dw!$A$1:$M$52,12,FALSE)</f>
        <v>0</v>
      </c>
      <c r="P37" s="97">
        <f>$B37*VLOOKUP($A37,Transpose_Avg_msg_dw!$A$1:$M$52,13,FALSE)</f>
        <v>-6.2388084571678316E-3</v>
      </c>
      <c r="Q37" s="97"/>
      <c r="R37" s="97"/>
      <c r="S37" s="97">
        <f>$B37*VLOOKUP($A37,Transpose_Avg_msg_dw!$O$1:$AA$52,2,FALSE)</f>
        <v>0</v>
      </c>
      <c r="T37" s="97">
        <f>$B37*VLOOKUP($A37,Transpose_Avg_msg_dw!$O$1:$AA$52,3,FALSE)</f>
        <v>0</v>
      </c>
      <c r="U37" s="97">
        <f>$B37*VLOOKUP($A37,Transpose_Avg_msg_dw!$O$1:$AA$52,4,FALSE)</f>
        <v>0</v>
      </c>
      <c r="V37" s="97">
        <f>$B37*VLOOKUP($A37,Transpose_Avg_msg_dw!$O$1:$AA$52,5,FALSE)</f>
        <v>-2.9843749999999996E-3</v>
      </c>
      <c r="W37" s="97">
        <f>$B37*VLOOKUP($A37,Transpose_Avg_msg_dw!$O$1:$AA$52,6,FALSE)</f>
        <v>-1.1674687499999999E-2</v>
      </c>
      <c r="X37" s="97">
        <f>$B37*VLOOKUP($A37,Transpose_Avg_msg_dw!$O$1:$AA$52,7,FALSE)</f>
        <v>0</v>
      </c>
      <c r="Y37" s="97">
        <f>$B37*VLOOKUP($A37,Transpose_Avg_msg_dw!$O$1:$AA$52,8,FALSE)</f>
        <v>-4.3124999999999995E-3</v>
      </c>
      <c r="Z37" s="97">
        <f>$B37*VLOOKUP($A37,Transpose_Avg_msg_dw!$O$1:$AA$52,9,FALSE)</f>
        <v>0</v>
      </c>
      <c r="AA37" s="97">
        <f>$B37*VLOOKUP($A37,Transpose_Avg_msg_dw!$O$1:$AA$52,10,FALSE)</f>
        <v>0</v>
      </c>
      <c r="AB37" s="97">
        <f>$B37*VLOOKUP($A37,Transpose_Avg_msg_dw!$O$1:$AA$52,11,FALSE)</f>
        <v>-2.3625E-3</v>
      </c>
      <c r="AC37" s="97">
        <f>$B37*VLOOKUP($A37,Transpose_Avg_msg_dw!$O$1:$AA$52,12,FALSE)</f>
        <v>0</v>
      </c>
      <c r="AD37" s="97">
        <f>$B37*VLOOKUP($A37,Transpose_Avg_msg_dw!$O$1:$AA$52,13,FALSE)</f>
        <v>0</v>
      </c>
    </row>
    <row r="38" spans="1:30" x14ac:dyDescent="0.25">
      <c r="A38" s="167" t="s">
        <v>321</v>
      </c>
      <c r="B38" s="168">
        <v>-7.0999999999999994E-2</v>
      </c>
      <c r="C38" s="94"/>
      <c r="D38" s="94"/>
      <c r="E38" s="97">
        <f>$B38*VLOOKUP($A38,Transpose_Avg_msg_dw!$A$1:$M$52,2,FALSE)</f>
        <v>-5.4867735150699853E-3</v>
      </c>
      <c r="F38" s="97">
        <f>$B38*VLOOKUP($A38,Transpose_Avg_msg_dw!$A$1:$M$52,3,FALSE)</f>
        <v>-5.7581937683747449E-3</v>
      </c>
      <c r="G38" s="97">
        <f>$B38*VLOOKUP($A38,Transpose_Avg_msg_dw!$A$1:$M$52,4,FALSE)</f>
        <v>-6.657830927323965E-3</v>
      </c>
      <c r="H38" s="97">
        <f>$B38*VLOOKUP($A38,Transpose_Avg_msg_dw!$A$1:$M$52,5,FALSE)</f>
        <v>-7.9115441617812858E-3</v>
      </c>
      <c r="I38" s="97">
        <f>$B38*VLOOKUP($A38,Transpose_Avg_msg_dw!$A$1:$M$52,6,FALSE)</f>
        <v>-8.8487689791597497E-3</v>
      </c>
      <c r="J38" s="97">
        <f>$B38*VLOOKUP($A38,Transpose_Avg_msg_dw!$A$1:$M$52,7,FALSE)</f>
        <v>-4.1016488501000817E-3</v>
      </c>
      <c r="K38" s="97">
        <f>$B38*VLOOKUP($A38,Transpose_Avg_msg_dw!$A$1:$M$52,8,FALSE)</f>
        <v>-8.7468886575617338E-3</v>
      </c>
      <c r="L38" s="97">
        <f>$B38*VLOOKUP($A38,Transpose_Avg_msg_dw!$A$1:$M$52,9,FALSE)</f>
        <v>-1.2845511777738945E-2</v>
      </c>
      <c r="M38" s="97">
        <f>$B38*VLOOKUP($A38,Transpose_Avg_msg_dw!$A$1:$M$52,10,FALSE)</f>
        <v>-8.0371257215007211E-3</v>
      </c>
      <c r="N38" s="97">
        <f>$B38*VLOOKUP($A38,Transpose_Avg_msg_dw!$A$1:$M$52,11,FALSE)</f>
        <v>-8.6252570172882671E-3</v>
      </c>
      <c r="O38" s="97">
        <f>$B38*VLOOKUP($A38,Transpose_Avg_msg_dw!$A$1:$M$52,12,FALSE)</f>
        <v>-1.6816055045960229E-2</v>
      </c>
      <c r="P38" s="97">
        <f>$B38*VLOOKUP($A38,Transpose_Avg_msg_dw!$A$1:$M$52,13,FALSE)</f>
        <v>-1.6229302063677061E-2</v>
      </c>
      <c r="Q38" s="97"/>
      <c r="R38" s="97"/>
      <c r="S38" s="97">
        <f>$B38*VLOOKUP($A38,Transpose_Avg_msg_dw!$O$1:$AA$52,2,FALSE)</f>
        <v>-7.2861594670105305E-3</v>
      </c>
      <c r="T38" s="97">
        <f>$B38*VLOOKUP($A38,Transpose_Avg_msg_dw!$O$1:$AA$52,3,FALSE)</f>
        <v>-1.6985364653621233E-2</v>
      </c>
      <c r="U38" s="97">
        <f>$B38*VLOOKUP($A38,Transpose_Avg_msg_dw!$O$1:$AA$52,4,FALSE)</f>
        <v>-7.5698793959663516E-3</v>
      </c>
      <c r="V38" s="97">
        <f>$B38*VLOOKUP($A38,Transpose_Avg_msg_dw!$O$1:$AA$52,5,FALSE)</f>
        <v>-4.8225529100529088E-3</v>
      </c>
      <c r="W38" s="97">
        <f>$B38*VLOOKUP($A38,Transpose_Avg_msg_dw!$O$1:$AA$52,6,FALSE)</f>
        <v>-1.2003437499999998E-2</v>
      </c>
      <c r="X38" s="97">
        <f>$B38*VLOOKUP($A38,Transpose_Avg_msg_dw!$O$1:$AA$52,7,FALSE)</f>
        <v>-1.3913508771929824E-2</v>
      </c>
      <c r="Y38" s="97">
        <f>$B38*VLOOKUP($A38,Transpose_Avg_msg_dw!$O$1:$AA$52,8,FALSE)</f>
        <v>0</v>
      </c>
      <c r="Z38" s="97">
        <f>$B38*VLOOKUP($A38,Transpose_Avg_msg_dw!$O$1:$AA$52,9,FALSE)</f>
        <v>-1.4535927960927959E-2</v>
      </c>
      <c r="AA38" s="97">
        <f>$B38*VLOOKUP($A38,Transpose_Avg_msg_dw!$O$1:$AA$52,10,FALSE)</f>
        <v>-1.6601835664335662E-2</v>
      </c>
      <c r="AB38" s="97">
        <f>$B38*VLOOKUP($A38,Transpose_Avg_msg_dw!$O$1:$AA$52,11,FALSE)</f>
        <v>-9.7625000000000003E-3</v>
      </c>
      <c r="AC38" s="97">
        <f>$B38*VLOOKUP($A38,Transpose_Avg_msg_dw!$O$1:$AA$52,12,FALSE)</f>
        <v>-8.0530445164591503E-3</v>
      </c>
      <c r="AD38" s="97">
        <f>$B38*VLOOKUP($A38,Transpose_Avg_msg_dw!$O$1:$AA$52,13,FALSE)</f>
        <v>-2.3834174573055027E-2</v>
      </c>
    </row>
    <row r="39" spans="1:30" x14ac:dyDescent="0.25">
      <c r="A39" s="167" t="s">
        <v>326</v>
      </c>
      <c r="B39" s="168">
        <v>0.35199999999999998</v>
      </c>
      <c r="C39" s="94"/>
      <c r="D39" s="94"/>
      <c r="E39" s="97">
        <f>$B39*VLOOKUP($A39,Transpose_Avg_msg_dw!$A$1:$M$52,2,FALSE)</f>
        <v>8.359236860266607E-3</v>
      </c>
      <c r="F39" s="97">
        <f>$B39*VLOOKUP($A39,Transpose_Avg_msg_dw!$A$1:$M$52,3,FALSE)</f>
        <v>4.1509433962264145E-4</v>
      </c>
      <c r="G39" s="97">
        <f>$B39*VLOOKUP($A39,Transpose_Avg_msg_dw!$A$1:$M$52,4,FALSE)</f>
        <v>0</v>
      </c>
      <c r="H39" s="97">
        <f>$B39*VLOOKUP($A39,Transpose_Avg_msg_dw!$A$1:$M$52,5,FALSE)</f>
        <v>1.4071360738027404E-3</v>
      </c>
      <c r="I39" s="97">
        <f>$B39*VLOOKUP($A39,Transpose_Avg_msg_dw!$A$1:$M$52,6,FALSE)</f>
        <v>4.8550706879437223E-3</v>
      </c>
      <c r="J39" s="97">
        <f>$B39*VLOOKUP($A39,Transpose_Avg_msg_dw!$A$1:$M$52,7,FALSE)</f>
        <v>1.1445945945945946E-3</v>
      </c>
      <c r="K39" s="97">
        <f>$B39*VLOOKUP($A39,Transpose_Avg_msg_dw!$A$1:$M$52,8,FALSE)</f>
        <v>7.0967741935483864E-4</v>
      </c>
      <c r="L39" s="97">
        <f>$B39*VLOOKUP($A39,Transpose_Avg_msg_dw!$A$1:$M$52,9,FALSE)</f>
        <v>0</v>
      </c>
      <c r="M39" s="97">
        <f>$B39*VLOOKUP($A39,Transpose_Avg_msg_dw!$A$1:$M$52,10,FALSE)</f>
        <v>0</v>
      </c>
      <c r="N39" s="97">
        <f>$B39*VLOOKUP($A39,Transpose_Avg_msg_dw!$A$1:$M$52,11,FALSE)</f>
        <v>6.2101648351648346E-3</v>
      </c>
      <c r="O39" s="97">
        <f>$B39*VLOOKUP($A39,Transpose_Avg_msg_dw!$A$1:$M$52,12,FALSE)</f>
        <v>4.6940881615804217E-3</v>
      </c>
      <c r="P39" s="97">
        <f>$B39*VLOOKUP($A39,Transpose_Avg_msg_dw!$A$1:$M$52,13,FALSE)</f>
        <v>1.0911752136752136E-2</v>
      </c>
      <c r="Q39" s="97"/>
      <c r="R39" s="97"/>
      <c r="S39" s="97">
        <f>$B39*VLOOKUP($A39,Transpose_Avg_msg_dw!$O$1:$AA$52,2,FALSE)</f>
        <v>1.4761229314420803E-2</v>
      </c>
      <c r="T39" s="97">
        <f>$B39*VLOOKUP($A39,Transpose_Avg_msg_dw!$O$1:$AA$52,3,FALSE)</f>
        <v>2.7499999999999998E-3</v>
      </c>
      <c r="U39" s="97">
        <f>$B39*VLOOKUP($A39,Transpose_Avg_msg_dw!$O$1:$AA$52,4,FALSE)</f>
        <v>0</v>
      </c>
      <c r="V39" s="97">
        <f>$B39*VLOOKUP($A39,Transpose_Avg_msg_dw!$O$1:$AA$52,5,FALSE)</f>
        <v>1.1116402116402115E-2</v>
      </c>
      <c r="W39" s="97">
        <f>$B39*VLOOKUP($A39,Transpose_Avg_msg_dw!$O$1:$AA$52,6,FALSE)</f>
        <v>1.4299999999999997E-2</v>
      </c>
      <c r="X39" s="97">
        <f>$B39*VLOOKUP($A39,Transpose_Avg_msg_dw!$O$1:$AA$52,7,FALSE)</f>
        <v>7.3333333333333323E-3</v>
      </c>
      <c r="Y39" s="97">
        <f>$B39*VLOOKUP($A39,Transpose_Avg_msg_dw!$O$1:$AA$52,8,FALSE)</f>
        <v>0</v>
      </c>
      <c r="Z39" s="97">
        <f>$B39*VLOOKUP($A39,Transpose_Avg_msg_dw!$O$1:$AA$52,9,FALSE)</f>
        <v>0</v>
      </c>
      <c r="AA39" s="97">
        <f>$B39*VLOOKUP($A39,Transpose_Avg_msg_dw!$O$1:$AA$52,10,FALSE)</f>
        <v>0</v>
      </c>
      <c r="AB39" s="97">
        <f>$B39*VLOOKUP($A39,Transpose_Avg_msg_dw!$O$1:$AA$52,11,FALSE)</f>
        <v>0</v>
      </c>
      <c r="AC39" s="97">
        <f>$B39*VLOOKUP($A39,Transpose_Avg_msg_dw!$O$1:$AA$52,12,FALSE)</f>
        <v>1.2277673545966228E-2</v>
      </c>
      <c r="AD39" s="97">
        <f>$B39*VLOOKUP($A39,Transpose_Avg_msg_dw!$O$1:$AA$52,13,FALSE)</f>
        <v>8.0151802656546478E-3</v>
      </c>
    </row>
    <row r="40" spans="1:30" x14ac:dyDescent="0.25">
      <c r="A40" s="167" t="s">
        <v>327</v>
      </c>
      <c r="B40" s="168">
        <v>-0.47199999999999998</v>
      </c>
      <c r="C40" s="94"/>
      <c r="D40" s="94"/>
      <c r="E40" s="97">
        <f>$B40*VLOOKUP($A40,Transpose_Avg_msg_dw!$A$1:$M$52,2,FALSE)</f>
        <v>-4.2772843567251461E-3</v>
      </c>
      <c r="F40" s="97">
        <f>$B40*VLOOKUP($A40,Transpose_Avg_msg_dw!$A$1:$M$52,3,FALSE)</f>
        <v>-8.8401606570088099E-3</v>
      </c>
      <c r="G40" s="97">
        <f>$B40*VLOOKUP($A40,Transpose_Avg_msg_dw!$A$1:$M$52,4,FALSE)</f>
        <v>-4.9676846176043036E-3</v>
      </c>
      <c r="H40" s="97">
        <f>$B40*VLOOKUP($A40,Transpose_Avg_msg_dw!$A$1:$M$52,5,FALSE)</f>
        <v>-7.8045137923500891E-3</v>
      </c>
      <c r="I40" s="97">
        <f>$B40*VLOOKUP($A40,Transpose_Avg_msg_dw!$A$1:$M$52,6,FALSE)</f>
        <v>-1.0954214618031305E-2</v>
      </c>
      <c r="J40" s="97">
        <f>$B40*VLOOKUP($A40,Transpose_Avg_msg_dw!$A$1:$M$52,7,FALSE)</f>
        <v>-2.6745176651627012E-2</v>
      </c>
      <c r="K40" s="97">
        <f>$B40*VLOOKUP($A40,Transpose_Avg_msg_dw!$A$1:$M$52,8,FALSE)</f>
        <v>-4.6767300799558861E-3</v>
      </c>
      <c r="L40" s="97">
        <f>$B40*VLOOKUP($A40,Transpose_Avg_msg_dw!$A$1:$M$52,9,FALSE)</f>
        <v>-1.2027192741898623E-2</v>
      </c>
      <c r="M40" s="97">
        <f>$B40*VLOOKUP($A40,Transpose_Avg_msg_dw!$A$1:$M$52,10,FALSE)</f>
        <v>-2.2230357142857142E-2</v>
      </c>
      <c r="N40" s="97">
        <f>$B40*VLOOKUP($A40,Transpose_Avg_msg_dw!$A$1:$M$52,11,FALSE)</f>
        <v>-1.5227619047619047E-2</v>
      </c>
      <c r="O40" s="97">
        <f>$B40*VLOOKUP($A40,Transpose_Avg_msg_dw!$A$1:$M$52,12,FALSE)</f>
        <v>-3.2723491987888272E-2</v>
      </c>
      <c r="P40" s="97">
        <f>$B40*VLOOKUP($A40,Transpose_Avg_msg_dw!$A$1:$M$52,13,FALSE)</f>
        <v>-3.3031538137788134E-2</v>
      </c>
      <c r="Q40" s="97"/>
      <c r="R40" s="97"/>
      <c r="S40" s="97">
        <f>$B40*VLOOKUP($A40,Transpose_Avg_msg_dw!$O$1:$AA$52,2,FALSE)</f>
        <v>-7.5319148936170205E-3</v>
      </c>
      <c r="T40" s="97">
        <f>$B40*VLOOKUP($A40,Transpose_Avg_msg_dw!$O$1:$AA$52,3,FALSE)</f>
        <v>-1.421006241565452E-2</v>
      </c>
      <c r="U40" s="97">
        <f>$B40*VLOOKUP($A40,Transpose_Avg_msg_dw!$O$1:$AA$52,4,FALSE)</f>
        <v>-2.0541172595520421E-2</v>
      </c>
      <c r="V40" s="97">
        <f>$B40*VLOOKUP($A40,Transpose_Avg_msg_dw!$O$1:$AA$52,5,FALSE)</f>
        <v>-4.4296825396825397E-2</v>
      </c>
      <c r="W40" s="97">
        <f>$B40*VLOOKUP($A40,Transpose_Avg_msg_dw!$O$1:$AA$52,6,FALSE)</f>
        <v>-1.1554166666666664E-2</v>
      </c>
      <c r="X40" s="97">
        <f>$B40*VLOOKUP($A40,Transpose_Avg_msg_dw!$O$1:$AA$52,7,FALSE)</f>
        <v>-1.7141052631578946E-2</v>
      </c>
      <c r="Y40" s="97">
        <f>$B40*VLOOKUP($A40,Transpose_Avg_msg_dw!$O$1:$AA$52,8,FALSE)</f>
        <v>0</v>
      </c>
      <c r="Z40" s="97">
        <f>$B40*VLOOKUP($A40,Transpose_Avg_msg_dw!$O$1:$AA$52,9,FALSE)</f>
        <v>-3.8022222222222214E-2</v>
      </c>
      <c r="AA40" s="97">
        <f>$B40*VLOOKUP($A40,Transpose_Avg_msg_dw!$O$1:$AA$52,10,FALSE)</f>
        <v>-9.0769230769230762E-3</v>
      </c>
      <c r="AB40" s="97">
        <f>$B40*VLOOKUP($A40,Transpose_Avg_msg_dw!$O$1:$AA$52,11,FALSE)</f>
        <v>0</v>
      </c>
      <c r="AC40" s="97">
        <f>$B40*VLOOKUP($A40,Transpose_Avg_msg_dw!$O$1:$AA$52,12,FALSE)</f>
        <v>-2.9243390755585876E-2</v>
      </c>
      <c r="AD40" s="97">
        <f>$B40*VLOOKUP($A40,Transpose_Avg_msg_dw!$O$1:$AA$52,13,FALSE)</f>
        <v>-4.23546110056926E-2</v>
      </c>
    </row>
    <row r="41" spans="1:30" x14ac:dyDescent="0.25">
      <c r="A41" s="167" t="s">
        <v>338</v>
      </c>
      <c r="B41" s="168">
        <v>-0.11700000000000001</v>
      </c>
      <c r="C41" s="94"/>
      <c r="D41" s="94"/>
      <c r="E41" s="97">
        <f>$B41*VLOOKUP($A41,Transpose_Avg_msg_dw!$A$1:$M$52,2,FALSE)</f>
        <v>-1.9218165047523604E-3</v>
      </c>
      <c r="F41" s="97">
        <f>$B41*VLOOKUP($A41,Transpose_Avg_msg_dw!$A$1:$M$52,3,FALSE)</f>
        <v>0</v>
      </c>
      <c r="G41" s="97">
        <f>$B41*VLOOKUP($A41,Transpose_Avg_msg_dw!$A$1:$M$52,4,FALSE)</f>
        <v>-1.8777777777777781E-4</v>
      </c>
      <c r="H41" s="97">
        <f>$B41*VLOOKUP($A41,Transpose_Avg_msg_dw!$A$1:$M$52,5,FALSE)</f>
        <v>-8.8102409638554229E-5</v>
      </c>
      <c r="I41" s="97">
        <f>$B41*VLOOKUP($A41,Transpose_Avg_msg_dw!$A$1:$M$52,6,FALSE)</f>
        <v>-1.1870941558441558E-3</v>
      </c>
      <c r="J41" s="97">
        <f>$B41*VLOOKUP($A41,Transpose_Avg_msg_dw!$A$1:$M$52,7,FALSE)</f>
        <v>0</v>
      </c>
      <c r="K41" s="97">
        <f>$B41*VLOOKUP($A41,Transpose_Avg_msg_dw!$A$1:$M$52,8,FALSE)</f>
        <v>-6.6940709786821712E-4</v>
      </c>
      <c r="L41" s="97">
        <f>$B41*VLOOKUP($A41,Transpose_Avg_msg_dw!$A$1:$M$52,9,FALSE)</f>
        <v>-5.4413758116883121E-3</v>
      </c>
      <c r="M41" s="97">
        <f>$B41*VLOOKUP($A41,Transpose_Avg_msg_dw!$A$1:$M$52,10,FALSE)</f>
        <v>-3.3851968344155844E-3</v>
      </c>
      <c r="N41" s="97">
        <f>$B41*VLOOKUP($A41,Transpose_Avg_msg_dw!$A$1:$M$52,11,FALSE)</f>
        <v>0</v>
      </c>
      <c r="O41" s="97">
        <f>$B41*VLOOKUP($A41,Transpose_Avg_msg_dw!$A$1:$M$52,12,FALSE)</f>
        <v>-3.5386608650637293E-3</v>
      </c>
      <c r="P41" s="97">
        <f>$B41*VLOOKUP($A41,Transpose_Avg_msg_dw!$A$1:$M$52,13,FALSE)</f>
        <v>-1.1800595238095238E-3</v>
      </c>
      <c r="Q41" s="97"/>
      <c r="R41" s="97"/>
      <c r="S41" s="97">
        <f>$B41*VLOOKUP($A41,Transpose_Avg_msg_dw!$O$1:$AA$52,2,FALSE)</f>
        <v>-4.9064313346228244E-3</v>
      </c>
      <c r="T41" s="97">
        <f>$B41*VLOOKUP($A41,Transpose_Avg_msg_dw!$O$1:$AA$52,3,FALSE)</f>
        <v>-1.6381578947368422E-3</v>
      </c>
      <c r="U41" s="97">
        <f>$B41*VLOOKUP($A41,Transpose_Avg_msg_dw!$O$1:$AA$52,4,FALSE)</f>
        <v>0</v>
      </c>
      <c r="V41" s="97">
        <f>$B41*VLOOKUP($A41,Transpose_Avg_msg_dw!$O$1:$AA$52,5,FALSE)</f>
        <v>-1.0833333333333333E-3</v>
      </c>
      <c r="W41" s="97">
        <f>$B41*VLOOKUP($A41,Transpose_Avg_msg_dw!$O$1:$AA$52,6,FALSE)</f>
        <v>0</v>
      </c>
      <c r="X41" s="97">
        <f>$B41*VLOOKUP($A41,Transpose_Avg_msg_dw!$O$1:$AA$52,7,FALSE)</f>
        <v>0</v>
      </c>
      <c r="Y41" s="97">
        <f>$B41*VLOOKUP($A41,Transpose_Avg_msg_dw!$O$1:$AA$52,8,FALSE)</f>
        <v>0</v>
      </c>
      <c r="Z41" s="97">
        <f>$B41*VLOOKUP($A41,Transpose_Avg_msg_dw!$O$1:$AA$52,9,FALSE)</f>
        <v>-6.1749999999999999E-3</v>
      </c>
      <c r="AA41" s="97">
        <f>$B41*VLOOKUP($A41,Transpose_Avg_msg_dw!$O$1:$AA$52,10,FALSE)</f>
        <v>-1.3474431818181819E-2</v>
      </c>
      <c r="AB41" s="97">
        <f>$B41*VLOOKUP($A41,Transpose_Avg_msg_dw!$O$1:$AA$52,11,FALSE)</f>
        <v>-5.850000000000001E-3</v>
      </c>
      <c r="AC41" s="97">
        <f>$B41*VLOOKUP($A41,Transpose_Avg_msg_dw!$O$1:$AA$52,12,FALSE)</f>
        <v>0</v>
      </c>
      <c r="AD41" s="97">
        <f>$B41*VLOOKUP($A41,Transpose_Avg_msg_dw!$O$1:$AA$52,13,FALSE)</f>
        <v>0</v>
      </c>
    </row>
    <row r="42" spans="1:30" x14ac:dyDescent="0.25">
      <c r="A42" s="167" t="s">
        <v>298</v>
      </c>
      <c r="B42" s="168">
        <v>0.11899999999999999</v>
      </c>
      <c r="C42" s="94"/>
      <c r="D42" s="94"/>
      <c r="E42" s="97">
        <f>$B42*VLOOKUP($A42,Transpose_Avg_msg_dw!$A$1:$M$52,2,FALSE)</f>
        <v>6.9629949374999996E-3</v>
      </c>
      <c r="F42" s="97">
        <f>$B42*VLOOKUP($A42,Transpose_Avg_msg_dw!$A$1:$M$52,3,FALSE)</f>
        <v>5.0036896874999992E-3</v>
      </c>
      <c r="G42" s="97">
        <f>$B42*VLOOKUP($A42,Transpose_Avg_msg_dw!$A$1:$M$52,4,FALSE)</f>
        <v>4.793044812500002E-3</v>
      </c>
      <c r="H42" s="97">
        <f>$B42*VLOOKUP($A42,Transpose_Avg_msg_dw!$A$1:$M$52,5,FALSE)</f>
        <v>4.9838836249999977E-3</v>
      </c>
      <c r="I42" s="97">
        <f>$B42*VLOOKUP($A42,Transpose_Avg_msg_dw!$A$1:$M$52,6,FALSE)</f>
        <v>3.9712085000000001E-3</v>
      </c>
      <c r="J42" s="97">
        <f>$B42*VLOOKUP($A42,Transpose_Avg_msg_dw!$A$1:$M$52,7,FALSE)</f>
        <v>5.2009544999999987E-3</v>
      </c>
      <c r="K42" s="97">
        <f>$B42*VLOOKUP($A42,Transpose_Avg_msg_dw!$A$1:$M$52,8,FALSE)</f>
        <v>5.6288041249999985E-3</v>
      </c>
      <c r="L42" s="97">
        <f>$B42*VLOOKUP($A42,Transpose_Avg_msg_dw!$A$1:$M$52,9,FALSE)</f>
        <v>4.6248829375000007E-3</v>
      </c>
      <c r="M42" s="97">
        <f>$B42*VLOOKUP($A42,Transpose_Avg_msg_dw!$A$1:$M$52,10,FALSE)</f>
        <v>4.6482961875000004E-3</v>
      </c>
      <c r="N42" s="97">
        <f>$B42*VLOOKUP($A42,Transpose_Avg_msg_dw!$A$1:$M$52,11,FALSE)</f>
        <v>4.8411356875000004E-3</v>
      </c>
      <c r="O42" s="97">
        <f>$B42*VLOOKUP($A42,Transpose_Avg_msg_dw!$A$1:$M$52,12,FALSE)</f>
        <v>4.4587291874999997E-3</v>
      </c>
      <c r="P42" s="97">
        <f>$B42*VLOOKUP($A42,Transpose_Avg_msg_dw!$A$1:$M$52,13,FALSE)</f>
        <v>5.5838816250000003E-3</v>
      </c>
      <c r="Q42" s="97"/>
      <c r="R42" s="97"/>
      <c r="S42" s="97">
        <f>$B42*VLOOKUP($A42,Transpose_Avg_msg_dw!$O$1:$AA$52,2,FALSE)</f>
        <v>4.7648194999999989E-3</v>
      </c>
      <c r="T42" s="97">
        <f>$B42*VLOOKUP($A42,Transpose_Avg_msg_dw!$O$1:$AA$52,3,FALSE)</f>
        <v>3.4125034999999992E-3</v>
      </c>
      <c r="U42" s="97">
        <f>$B42*VLOOKUP($A42,Transpose_Avg_msg_dw!$O$1:$AA$52,4,FALSE)</f>
        <v>3.0745434999999988E-3</v>
      </c>
      <c r="V42" s="97">
        <f>$B42*VLOOKUP($A42,Transpose_Avg_msg_dw!$O$1:$AA$52,5,FALSE)</f>
        <v>3.5888614999999989E-3</v>
      </c>
      <c r="W42" s="97">
        <f>$B42*VLOOKUP($A42,Transpose_Avg_msg_dw!$O$1:$AA$52,6,FALSE)</f>
        <v>2.6981464999999995E-3</v>
      </c>
      <c r="X42" s="97">
        <f>$B42*VLOOKUP($A42,Transpose_Avg_msg_dw!$O$1:$AA$52,7,FALSE)</f>
        <v>3.5294210000000009E-3</v>
      </c>
      <c r="Y42" s="97">
        <f>$B42*VLOOKUP($A42,Transpose_Avg_msg_dw!$O$1:$AA$52,8,FALSE)</f>
        <v>3.8406060000000012E-3</v>
      </c>
      <c r="Z42" s="97">
        <f>$B42*VLOOKUP($A42,Transpose_Avg_msg_dw!$O$1:$AA$52,9,FALSE)</f>
        <v>3.2630395000000003E-3</v>
      </c>
      <c r="AA42" s="97">
        <f>$B42*VLOOKUP($A42,Transpose_Avg_msg_dw!$O$1:$AA$52,10,FALSE)</f>
        <v>2.9528660000000002E-3</v>
      </c>
      <c r="AB42" s="97">
        <f>$B42*VLOOKUP($A42,Transpose_Avg_msg_dw!$O$1:$AA$52,11,FALSE)</f>
        <v>2.9610174999999996E-3</v>
      </c>
      <c r="AC42" s="97">
        <f>$B42*VLOOKUP($A42,Transpose_Avg_msg_dw!$O$1:$AA$52,12,FALSE)</f>
        <v>3.0362850000000027E-3</v>
      </c>
      <c r="AD42" s="97">
        <f>$B42*VLOOKUP($A42,Transpose_Avg_msg_dw!$O$1:$AA$52,13,FALSE)</f>
        <v>3.5802934999999993E-3</v>
      </c>
    </row>
    <row r="43" spans="1:30" x14ac:dyDescent="0.25">
      <c r="A43" s="167" t="s">
        <v>269</v>
      </c>
      <c r="B43" s="168">
        <v>-5.14</v>
      </c>
      <c r="C43" s="94"/>
      <c r="D43" s="94"/>
      <c r="E43" s="97">
        <f>$B43*VLOOKUP($A43,Transpose_Avg_msg_dw!$A$1:$M$52,2,FALSE)</f>
        <v>-4.3131346249999994E-2</v>
      </c>
      <c r="F43" s="97">
        <f>$B43*VLOOKUP($A43,Transpose_Avg_msg_dw!$A$1:$M$52,3,FALSE)</f>
        <v>-2.1954225000000001E-2</v>
      </c>
      <c r="G43" s="97">
        <f>$B43*VLOOKUP($A43,Transpose_Avg_msg_dw!$A$1:$M$52,4,FALSE)</f>
        <v>-3.5368982499999993E-2</v>
      </c>
      <c r="H43" s="97">
        <f>$B43*VLOOKUP($A43,Transpose_Avg_msg_dw!$A$1:$M$52,5,FALSE)</f>
        <v>-6.9611983749999981E-2</v>
      </c>
      <c r="I43" s="97">
        <f>$B43*VLOOKUP($A43,Transpose_Avg_msg_dw!$A$1:$M$52,6,FALSE)</f>
        <v>-2.8079819999999998E-2</v>
      </c>
      <c r="J43" s="97">
        <f>$B43*VLOOKUP($A43,Transpose_Avg_msg_dw!$A$1:$M$52,7,FALSE)</f>
        <v>-6.0941446249999982E-2</v>
      </c>
      <c r="K43" s="97">
        <f>$B43*VLOOKUP($A43,Transpose_Avg_msg_dw!$A$1:$M$52,8,FALSE)</f>
        <v>-7.0926859999999994E-2</v>
      </c>
      <c r="L43" s="97">
        <f>$B43*VLOOKUP($A43,Transpose_Avg_msg_dw!$A$1:$M$52,9,FALSE)</f>
        <v>-5.1812806250000003E-2</v>
      </c>
      <c r="M43" s="97">
        <f>$B43*VLOOKUP($A43,Transpose_Avg_msg_dw!$A$1:$M$52,10,FALSE)</f>
        <v>-5.2803862499999993E-2</v>
      </c>
      <c r="N43" s="97">
        <f>$B43*VLOOKUP($A43,Transpose_Avg_msg_dw!$A$1:$M$52,11,FALSE)</f>
        <v>-2.6559665E-2</v>
      </c>
      <c r="O43" s="97">
        <f>$B43*VLOOKUP($A43,Transpose_Avg_msg_dw!$A$1:$M$52,12,FALSE)</f>
        <v>-7.9843474999999983E-2</v>
      </c>
      <c r="P43" s="97">
        <f>$B43*VLOOKUP($A43,Transpose_Avg_msg_dw!$A$1:$M$52,13,FALSE)</f>
        <v>-5.6674925000000003E-3</v>
      </c>
      <c r="Q43" s="97"/>
      <c r="R43" s="97"/>
      <c r="S43" s="97">
        <f>$B43*VLOOKUP($A43,Transpose_Avg_msg_dw!$O$1:$AA$52,2,FALSE)</f>
        <v>-4.6175190000000005E-2</v>
      </c>
      <c r="T43" s="97">
        <f>$B43*VLOOKUP($A43,Transpose_Avg_msg_dw!$O$1:$AA$52,3,FALSE)</f>
        <v>-2.1647109999999987E-2</v>
      </c>
      <c r="U43" s="97">
        <f>$B43*VLOOKUP($A43,Transpose_Avg_msg_dw!$O$1:$AA$52,4,FALSE)</f>
        <v>-3.4826070000000001E-2</v>
      </c>
      <c r="V43" s="97">
        <f>$B43*VLOOKUP($A43,Transpose_Avg_msg_dw!$O$1:$AA$52,5,FALSE)</f>
        <v>-7.0263799999999946E-2</v>
      </c>
      <c r="W43" s="97">
        <f>$B43*VLOOKUP($A43,Transpose_Avg_msg_dw!$O$1:$AA$52,6,FALSE)</f>
        <v>-2.7041540000000006E-2</v>
      </c>
      <c r="X43" s="97">
        <f>$B43*VLOOKUP($A43,Transpose_Avg_msg_dw!$O$1:$AA$52,7,FALSE)</f>
        <v>-7.2466289999999989E-2</v>
      </c>
      <c r="Y43" s="97">
        <f>$B43*VLOOKUP($A43,Transpose_Avg_msg_dw!$O$1:$AA$52,8,FALSE)</f>
        <v>-7.8199959999999985E-2</v>
      </c>
      <c r="Z43" s="97">
        <f>$B43*VLOOKUP($A43,Transpose_Avg_msg_dw!$O$1:$AA$52,9,FALSE)</f>
        <v>-5.144369E-2</v>
      </c>
      <c r="AA43" s="97">
        <f>$B43*VLOOKUP($A43,Transpose_Avg_msg_dw!$O$1:$AA$52,10,FALSE)</f>
        <v>-4.9351710000000007E-2</v>
      </c>
      <c r="AB43" s="97">
        <f>$B43*VLOOKUP($A43,Transpose_Avg_msg_dw!$O$1:$AA$52,11,FALSE)</f>
        <v>-2.5897889999999996E-2</v>
      </c>
      <c r="AC43" s="97">
        <f>$B43*VLOOKUP($A43,Transpose_Avg_msg_dw!$O$1:$AA$52,12,FALSE)</f>
        <v>-8.1168309999999994E-2</v>
      </c>
      <c r="AD43" s="97">
        <f>$B43*VLOOKUP($A43,Transpose_Avg_msg_dw!$O$1:$AA$52,13,FALSE)</f>
        <v>-6.4764000000000011E-3</v>
      </c>
    </row>
    <row r="44" spans="1:30" x14ac:dyDescent="0.25">
      <c r="A44" s="167" t="s">
        <v>273</v>
      </c>
      <c r="B44" s="168">
        <v>15.37</v>
      </c>
      <c r="C44" s="94"/>
      <c r="D44" s="94"/>
      <c r="E44" s="97">
        <f>$B44*VLOOKUP($A44,Transpose_Avg_msg_dw!$A$1:$M$52,2,FALSE)</f>
        <v>0.92160249125000004</v>
      </c>
      <c r="F44" s="97">
        <f>$B44*VLOOKUP($A44,Transpose_Avg_msg_dw!$A$1:$M$52,3,FALSE)</f>
        <v>0.57889760125000012</v>
      </c>
      <c r="G44" s="97">
        <f>$B44*VLOOKUP($A44,Transpose_Avg_msg_dw!$A$1:$M$52,4,FALSE)</f>
        <v>0.70330238124999989</v>
      </c>
      <c r="H44" s="97">
        <f>$B44*VLOOKUP($A44,Transpose_Avg_msg_dw!$A$1:$M$52,5,FALSE)</f>
        <v>0.60317259499999965</v>
      </c>
      <c r="I44" s="97">
        <f>$B44*VLOOKUP($A44,Transpose_Avg_msg_dw!$A$1:$M$52,6,FALSE)</f>
        <v>0.87188534437499976</v>
      </c>
      <c r="J44" s="97">
        <f>$B44*VLOOKUP($A44,Transpose_Avg_msg_dw!$A$1:$M$52,7,FALSE)</f>
        <v>0.59375558812499996</v>
      </c>
      <c r="K44" s="97">
        <f>$B44*VLOOKUP($A44,Transpose_Avg_msg_dw!$A$1:$M$52,8,FALSE)</f>
        <v>0.70737254937500005</v>
      </c>
      <c r="L44" s="97">
        <f>$B44*VLOOKUP($A44,Transpose_Avg_msg_dw!$A$1:$M$52,9,FALSE)</f>
        <v>0.80615073624999989</v>
      </c>
      <c r="M44" s="97">
        <f>$B44*VLOOKUP($A44,Transpose_Avg_msg_dw!$A$1:$M$52,10,FALSE)</f>
        <v>0.56908577749999989</v>
      </c>
      <c r="N44" s="97">
        <f>$B44*VLOOKUP($A44,Transpose_Avg_msg_dw!$A$1:$M$52,11,FALSE)</f>
        <v>0.74950268000000009</v>
      </c>
      <c r="O44" s="97">
        <f>$B44*VLOOKUP($A44,Transpose_Avg_msg_dw!$A$1:$M$52,12,FALSE)</f>
        <v>0.81700772000000021</v>
      </c>
      <c r="P44" s="97">
        <f>$B44*VLOOKUP($A44,Transpose_Avg_msg_dw!$A$1:$M$52,13,FALSE)</f>
        <v>0.76948656187499997</v>
      </c>
      <c r="Q44" s="97"/>
      <c r="R44" s="97"/>
      <c r="S44" s="97">
        <f>$B44*VLOOKUP($A44,Transpose_Avg_msg_dw!$O$1:$AA$52,2,FALSE)</f>
        <v>0.98600087000000014</v>
      </c>
      <c r="T44" s="97">
        <f>$B44*VLOOKUP($A44,Transpose_Avg_msg_dw!$O$1:$AA$52,3,FALSE)</f>
        <v>0.60221197000000026</v>
      </c>
      <c r="U44" s="97">
        <f>$B44*VLOOKUP($A44,Transpose_Avg_msg_dw!$O$1:$AA$52,4,FALSE)</f>
        <v>0.71284523</v>
      </c>
      <c r="V44" s="97">
        <f>$B44*VLOOKUP($A44,Transpose_Avg_msg_dw!$O$1:$AA$52,5,FALSE)</f>
        <v>0.6834654750000001</v>
      </c>
      <c r="W44" s="97">
        <f>$B44*VLOOKUP($A44,Transpose_Avg_msg_dw!$O$1:$AA$52,6,FALSE)</f>
        <v>0.88528126000000007</v>
      </c>
      <c r="X44" s="97">
        <f>$B44*VLOOKUP($A44,Transpose_Avg_msg_dw!$O$1:$AA$52,7,FALSE)</f>
        <v>0.67494280999999989</v>
      </c>
      <c r="Y44" s="97">
        <f>$B44*VLOOKUP($A44,Transpose_Avg_msg_dw!$O$1:$AA$52,8,FALSE)</f>
        <v>0.78090358999999987</v>
      </c>
      <c r="Z44" s="97">
        <f>$B44*VLOOKUP($A44,Transpose_Avg_msg_dw!$O$1:$AA$52,9,FALSE)</f>
        <v>0.87265480499999992</v>
      </c>
      <c r="AA44" s="97">
        <f>$B44*VLOOKUP($A44,Transpose_Avg_msg_dw!$O$1:$AA$52,10,FALSE)</f>
        <v>0.62530539499999993</v>
      </c>
      <c r="AB44" s="97">
        <f>$B44*VLOOKUP($A44,Transpose_Avg_msg_dw!$O$1:$AA$52,11,FALSE)</f>
        <v>0.81494813999999993</v>
      </c>
      <c r="AC44" s="97">
        <f>$B44*VLOOKUP($A44,Transpose_Avg_msg_dw!$O$1:$AA$52,12,FALSE)</f>
        <v>0.82778209000000047</v>
      </c>
      <c r="AD44" s="97">
        <f>$B44*VLOOKUP($A44,Transpose_Avg_msg_dw!$O$1:$AA$52,13,FALSE)</f>
        <v>0.81031408500000002</v>
      </c>
    </row>
    <row r="45" spans="1:30" x14ac:dyDescent="0.25">
      <c r="A45" s="167" t="s">
        <v>277</v>
      </c>
      <c r="B45" s="168">
        <v>-0.879</v>
      </c>
      <c r="C45" s="94"/>
      <c r="D45" s="94"/>
      <c r="E45" s="97">
        <f>$B45*VLOOKUP($A45,Transpose_Avg_msg_dw!$A$1:$M$52,2,FALSE)</f>
        <v>-0.12609216543750001</v>
      </c>
      <c r="F45" s="97">
        <f>$B45*VLOOKUP($A45,Transpose_Avg_msg_dw!$A$1:$M$52,3,FALSE)</f>
        <v>-0.29368422825000001</v>
      </c>
      <c r="G45" s="97">
        <f>$B45*VLOOKUP($A45,Transpose_Avg_msg_dw!$A$1:$M$52,4,FALSE)</f>
        <v>-0.21010929281249993</v>
      </c>
      <c r="H45" s="97">
        <f>$B45*VLOOKUP($A45,Transpose_Avg_msg_dw!$A$1:$M$52,5,FALSE)</f>
        <v>-0.2280505618125</v>
      </c>
      <c r="I45" s="97">
        <f>$B45*VLOOKUP($A45,Transpose_Avg_msg_dw!$A$1:$M$52,6,FALSE)</f>
        <v>-7.8156614625000009E-2</v>
      </c>
      <c r="J45" s="97">
        <f>$B45*VLOOKUP($A45,Transpose_Avg_msg_dw!$A$1:$M$52,7,FALSE)</f>
        <v>-0.15173352937499998</v>
      </c>
      <c r="K45" s="97">
        <f>$B45*VLOOKUP($A45,Transpose_Avg_msg_dw!$A$1:$M$52,8,FALSE)</f>
        <v>-0.13497259256249999</v>
      </c>
      <c r="L45" s="97">
        <f>$B45*VLOOKUP($A45,Transpose_Avg_msg_dw!$A$1:$M$52,9,FALSE)</f>
        <v>-0.130496449875</v>
      </c>
      <c r="M45" s="97">
        <f>$B45*VLOOKUP($A45,Transpose_Avg_msg_dw!$A$1:$M$52,10,FALSE)</f>
        <v>-0.25970719743749998</v>
      </c>
      <c r="N45" s="97">
        <f>$B45*VLOOKUP($A45,Transpose_Avg_msg_dw!$A$1:$M$52,11,FALSE)</f>
        <v>-0.15774814181249999</v>
      </c>
      <c r="O45" s="97">
        <f>$B45*VLOOKUP($A45,Transpose_Avg_msg_dw!$A$1:$M$52,12,FALSE)</f>
        <v>-0.18229196437499998</v>
      </c>
      <c r="P45" s="97">
        <f>$B45*VLOOKUP($A45,Transpose_Avg_msg_dw!$A$1:$M$52,13,FALSE)</f>
        <v>-7.8512499749999992E-2</v>
      </c>
      <c r="Q45" s="97"/>
      <c r="R45" s="97"/>
      <c r="S45" s="97">
        <f>$B45*VLOOKUP($A45,Transpose_Avg_msg_dw!$O$1:$AA$52,2,FALSE)</f>
        <v>-0.12452573250000003</v>
      </c>
      <c r="T45" s="97">
        <f>$B45*VLOOKUP($A45,Transpose_Avg_msg_dw!$O$1:$AA$52,3,FALSE)</f>
        <v>-0.30520462199999993</v>
      </c>
      <c r="U45" s="97">
        <f>$B45*VLOOKUP($A45,Transpose_Avg_msg_dw!$O$1:$AA$52,4,FALSE)</f>
        <v>-0.20903850599999993</v>
      </c>
      <c r="V45" s="97">
        <f>$B45*VLOOKUP($A45,Transpose_Avg_msg_dw!$O$1:$AA$52,5,FALSE)</f>
        <v>-0.22116035550000002</v>
      </c>
      <c r="W45" s="97">
        <f>$B45*VLOOKUP($A45,Transpose_Avg_msg_dw!$O$1:$AA$52,6,FALSE)</f>
        <v>-7.6048003499999975E-2</v>
      </c>
      <c r="X45" s="97">
        <f>$B45*VLOOKUP($A45,Transpose_Avg_msg_dw!$O$1:$AA$52,7,FALSE)</f>
        <v>-0.15783543750000004</v>
      </c>
      <c r="Y45" s="97">
        <f>$B45*VLOOKUP($A45,Transpose_Avg_msg_dw!$O$1:$AA$52,8,FALSE)</f>
        <v>-0.13282656900000001</v>
      </c>
      <c r="Z45" s="97">
        <f>$B45*VLOOKUP($A45,Transpose_Avg_msg_dw!$O$1:$AA$52,9,FALSE)</f>
        <v>-0.14269466250000001</v>
      </c>
      <c r="AA45" s="97">
        <f>$B45*VLOOKUP($A45,Transpose_Avg_msg_dw!$O$1:$AA$52,10,FALSE)</f>
        <v>-0.25763885550000004</v>
      </c>
      <c r="AB45" s="97">
        <f>$B45*VLOOKUP($A45,Transpose_Avg_msg_dw!$O$1:$AA$52,11,FALSE)</f>
        <v>-0.155577726</v>
      </c>
      <c r="AC45" s="97">
        <f>$B45*VLOOKUP($A45,Transpose_Avg_msg_dw!$O$1:$AA$52,12,FALSE)</f>
        <v>-0.18950448899999997</v>
      </c>
      <c r="AD45" s="97">
        <f>$B45*VLOOKUP($A45,Transpose_Avg_msg_dw!$O$1:$AA$52,13,FALSE)</f>
        <v>-7.8565459500000004E-2</v>
      </c>
    </row>
    <row r="46" spans="1:30" x14ac:dyDescent="0.25">
      <c r="A46" s="167" t="s">
        <v>297</v>
      </c>
      <c r="B46" s="168">
        <v>-3.468</v>
      </c>
      <c r="C46" s="94"/>
      <c r="D46" s="94"/>
      <c r="E46" s="97">
        <f>$B46*VLOOKUP($A46,Transpose_Avg_msg_dw!$A$1:$M$52,2,FALSE)</f>
        <v>-0.73888124249999998</v>
      </c>
      <c r="F46" s="97">
        <f>$B46*VLOOKUP($A46,Transpose_Avg_msg_dw!$A$1:$M$52,3,FALSE)</f>
        <v>-0.58602177299999991</v>
      </c>
      <c r="G46" s="97">
        <f>$B46*VLOOKUP($A46,Transpose_Avg_msg_dw!$A$1:$M$52,4,FALSE)</f>
        <v>-0.68526509550000025</v>
      </c>
      <c r="H46" s="97">
        <f>$B46*VLOOKUP($A46,Transpose_Avg_msg_dw!$A$1:$M$52,5,FALSE)</f>
        <v>-0.5789728462499999</v>
      </c>
      <c r="I46" s="97">
        <f>$B46*VLOOKUP($A46,Transpose_Avg_msg_dw!$A$1:$M$52,6,FALSE)</f>
        <v>-0.93095642250000032</v>
      </c>
      <c r="J46" s="97">
        <f>$B46*VLOOKUP($A46,Transpose_Avg_msg_dw!$A$1:$M$52,7,FALSE)</f>
        <v>-0.6439471267500001</v>
      </c>
      <c r="K46" s="97">
        <f>$B46*VLOOKUP($A46,Transpose_Avg_msg_dw!$A$1:$M$52,8,FALSE)</f>
        <v>-0.71443921199999993</v>
      </c>
      <c r="L46" s="97">
        <f>$B46*VLOOKUP($A46,Transpose_Avg_msg_dw!$A$1:$M$52,9,FALSE)</f>
        <v>-0.5479765124999999</v>
      </c>
      <c r="M46" s="97">
        <f>$B46*VLOOKUP($A46,Transpose_Avg_msg_dw!$A$1:$M$52,10,FALSE)</f>
        <v>-0.65953730399999999</v>
      </c>
      <c r="N46" s="97">
        <f>$B46*VLOOKUP($A46,Transpose_Avg_msg_dw!$A$1:$M$52,11,FALSE)</f>
        <v>-0.83533954425000012</v>
      </c>
      <c r="O46" s="97">
        <f>$B46*VLOOKUP($A46,Transpose_Avg_msg_dw!$A$1:$M$52,12,FALSE)</f>
        <v>-0.69451685250000006</v>
      </c>
      <c r="P46" s="97">
        <f>$B46*VLOOKUP($A46,Transpose_Avg_msg_dw!$A$1:$M$52,13,FALSE)</f>
        <v>-0.68598839025000002</v>
      </c>
      <c r="Q46" s="97"/>
      <c r="R46" s="97"/>
      <c r="S46" s="97">
        <f>$B46*VLOOKUP($A46,Transpose_Avg_msg_dw!$O$1:$AA$52,2,FALSE)</f>
        <v>-0.73509635399999984</v>
      </c>
      <c r="T46" s="97">
        <f>$B46*VLOOKUP($A46,Transpose_Avg_msg_dw!$O$1:$AA$52,3,FALSE)</f>
        <v>-0.58120038600000024</v>
      </c>
      <c r="U46" s="97">
        <f>$B46*VLOOKUP($A46,Transpose_Avg_msg_dw!$O$1:$AA$52,4,FALSE)</f>
        <v>-0.69700904399999986</v>
      </c>
      <c r="V46" s="97">
        <f>$B46*VLOOKUP($A46,Transpose_Avg_msg_dw!$O$1:$AA$52,5,FALSE)</f>
        <v>-0.57495972000000029</v>
      </c>
      <c r="W46" s="97">
        <f>$B46*VLOOKUP($A46,Transpose_Avg_msg_dw!$O$1:$AA$52,6,FALSE)</f>
        <v>-0.93752351399999967</v>
      </c>
      <c r="X46" s="97">
        <f>$B46*VLOOKUP($A46,Transpose_Avg_msg_dw!$O$1:$AA$52,7,FALSE)</f>
        <v>-0.66661028999999983</v>
      </c>
      <c r="Y46" s="97">
        <f>$B46*VLOOKUP($A46,Transpose_Avg_msg_dw!$O$1:$AA$52,8,FALSE)</f>
        <v>-0.73203584399999988</v>
      </c>
      <c r="Z46" s="97">
        <f>$B46*VLOOKUP($A46,Transpose_Avg_msg_dw!$O$1:$AA$52,9,FALSE)</f>
        <v>-0.54156287999999997</v>
      </c>
      <c r="AA46" s="97">
        <f>$B46*VLOOKUP($A46,Transpose_Avg_msg_dw!$O$1:$AA$52,10,FALSE)</f>
        <v>-0.67335554999999991</v>
      </c>
      <c r="AB46" s="97">
        <f>$B46*VLOOKUP($A46,Transpose_Avg_msg_dw!$O$1:$AA$52,11,FALSE)</f>
        <v>-0.8856751799999999</v>
      </c>
      <c r="AC46" s="97">
        <f>$B46*VLOOKUP($A46,Transpose_Avg_msg_dw!$O$1:$AA$52,12,FALSE)</f>
        <v>-0.71163360000000031</v>
      </c>
      <c r="AD46" s="97">
        <f>$B46*VLOOKUP($A46,Transpose_Avg_msg_dw!$O$1:$AA$52,13,FALSE)</f>
        <v>-0.68075105999999974</v>
      </c>
    </row>
    <row r="47" spans="1:30" x14ac:dyDescent="0.25">
      <c r="A47" s="167" t="s">
        <v>281</v>
      </c>
      <c r="B47" s="168">
        <v>-39.36</v>
      </c>
      <c r="C47" s="94"/>
      <c r="D47" s="94"/>
      <c r="E47" s="97">
        <f>$B47*VLOOKUP($A47,Transpose_Avg_msg_dw!$A$1:$M$52,2,FALSE)</f>
        <v>-0.34689690000000001</v>
      </c>
      <c r="F47" s="97">
        <f>$B47*VLOOKUP($A47,Transpose_Avg_msg_dw!$A$1:$M$52,3,FALSE)</f>
        <v>-0.33130542000000002</v>
      </c>
      <c r="G47" s="97">
        <f>$B47*VLOOKUP($A47,Transpose_Avg_msg_dw!$A$1:$M$52,4,FALSE)</f>
        <v>-0.45609629999999995</v>
      </c>
      <c r="H47" s="97">
        <f>$B47*VLOOKUP($A47,Transpose_Avg_msg_dw!$A$1:$M$52,5,FALSE)</f>
        <v>-0.34760045999999989</v>
      </c>
      <c r="I47" s="97">
        <f>$B47*VLOOKUP($A47,Transpose_Avg_msg_dw!$A$1:$M$52,6,FALSE)</f>
        <v>-0.39541547999999999</v>
      </c>
      <c r="J47" s="97">
        <f>$B47*VLOOKUP($A47,Transpose_Avg_msg_dw!$A$1:$M$52,7,FALSE)</f>
        <v>-0.35883282</v>
      </c>
      <c r="K47" s="97">
        <f>$B47*VLOOKUP($A47,Transpose_Avg_msg_dw!$A$1:$M$52,8,FALSE)</f>
        <v>-0.39907595999999995</v>
      </c>
      <c r="L47" s="97">
        <f>$B47*VLOOKUP($A47,Transpose_Avg_msg_dw!$A$1:$M$52,9,FALSE)</f>
        <v>-0.48134327999999993</v>
      </c>
      <c r="M47" s="97">
        <f>$B47*VLOOKUP($A47,Transpose_Avg_msg_dw!$A$1:$M$52,10,FALSE)</f>
        <v>-0.28434893999999994</v>
      </c>
      <c r="N47" s="97">
        <f>$B47*VLOOKUP($A47,Transpose_Avg_msg_dw!$A$1:$M$52,11,FALSE)</f>
        <v>-0.23840597999999999</v>
      </c>
      <c r="O47" s="97">
        <f>$B47*VLOOKUP($A47,Transpose_Avg_msg_dw!$A$1:$M$52,12,FALSE)</f>
        <v>-0.4132307999999999</v>
      </c>
      <c r="P47" s="97">
        <f>$B47*VLOOKUP($A47,Transpose_Avg_msg_dw!$A$1:$M$52,13,FALSE)</f>
        <v>-0.59275913999999985</v>
      </c>
      <c r="Q47" s="97"/>
      <c r="R47" s="97"/>
      <c r="S47" s="97">
        <f>$B47*VLOOKUP($A47,Transpose_Avg_msg_dw!$O$1:$AA$52,2,FALSE)</f>
        <v>-0.29319264000000006</v>
      </c>
      <c r="T47" s="97">
        <f>$B47*VLOOKUP($A47,Transpose_Avg_msg_dw!$O$1:$AA$52,3,FALSE)</f>
        <v>-0.32163024000000034</v>
      </c>
      <c r="U47" s="97">
        <f>$B47*VLOOKUP($A47,Transpose_Avg_msg_dw!$O$1:$AA$52,4,FALSE)</f>
        <v>-0.40200336000000003</v>
      </c>
      <c r="V47" s="97">
        <f>$B47*VLOOKUP($A47,Transpose_Avg_msg_dw!$O$1:$AA$52,5,FALSE)</f>
        <v>-0.34028688000000001</v>
      </c>
      <c r="W47" s="97">
        <f>$B47*VLOOKUP($A47,Transpose_Avg_msg_dw!$O$1:$AA$52,6,FALSE)</f>
        <v>-0.35890415999999997</v>
      </c>
      <c r="X47" s="97">
        <f>$B47*VLOOKUP($A47,Transpose_Avg_msg_dw!$O$1:$AA$52,7,FALSE)</f>
        <v>-0.36132480000000017</v>
      </c>
      <c r="Y47" s="97">
        <f>$B47*VLOOKUP($A47,Transpose_Avg_msg_dw!$O$1:$AA$52,8,FALSE)</f>
        <v>-0.43931663999999992</v>
      </c>
      <c r="Z47" s="97">
        <f>$B47*VLOOKUP($A47,Transpose_Avg_msg_dw!$O$1:$AA$52,9,FALSE)</f>
        <v>-0.42160464000000009</v>
      </c>
      <c r="AA47" s="97">
        <f>$B47*VLOOKUP($A47,Transpose_Avg_msg_dw!$O$1:$AA$52,10,FALSE)</f>
        <v>-0.26103551999999997</v>
      </c>
      <c r="AB47" s="97">
        <f>$B47*VLOOKUP($A47,Transpose_Avg_msg_dw!$O$1:$AA$52,11,FALSE)</f>
        <v>-0.23005919999999996</v>
      </c>
      <c r="AC47" s="97">
        <f>$B47*VLOOKUP($A47,Transpose_Avg_msg_dw!$O$1:$AA$52,12,FALSE)</f>
        <v>-0.4155628799999998</v>
      </c>
      <c r="AD47" s="97">
        <f>$B47*VLOOKUP($A47,Transpose_Avg_msg_dw!$O$1:$AA$52,13,FALSE)</f>
        <v>-0.52041792000000009</v>
      </c>
    </row>
    <row r="48" spans="1:30" x14ac:dyDescent="0.25">
      <c r="A48" s="167" t="s">
        <v>285</v>
      </c>
      <c r="B48" s="168">
        <v>-33.81</v>
      </c>
      <c r="C48" s="94"/>
      <c r="D48" s="94"/>
      <c r="E48" s="97">
        <f>$B48*VLOOKUP($A48,Transpose_Avg_msg_dw!$A$1:$M$52,2,FALSE)</f>
        <v>-1.1148234693750001</v>
      </c>
      <c r="F48" s="97">
        <f>$B48*VLOOKUP($A48,Transpose_Avg_msg_dw!$A$1:$M$52,3,FALSE)</f>
        <v>-1.031190208125</v>
      </c>
      <c r="G48" s="97">
        <f>$B48*VLOOKUP($A48,Transpose_Avg_msg_dw!$A$1:$M$52,4,FALSE)</f>
        <v>-1.4661981206250001</v>
      </c>
      <c r="H48" s="97">
        <f>$B48*VLOOKUP($A48,Transpose_Avg_msg_dw!$A$1:$M$52,5,FALSE)</f>
        <v>-1.0843078312500003</v>
      </c>
      <c r="I48" s="97">
        <f>$B48*VLOOKUP($A48,Transpose_Avg_msg_dw!$A$1:$M$52,6,FALSE)</f>
        <v>-2.2336111612500003</v>
      </c>
      <c r="J48" s="97">
        <f>$B48*VLOOKUP($A48,Transpose_Avg_msg_dw!$A$1:$M$52,7,FALSE)</f>
        <v>-1.2740368725000002</v>
      </c>
      <c r="K48" s="97">
        <f>$B48*VLOOKUP($A48,Transpose_Avg_msg_dw!$A$1:$M$52,8,FALSE)</f>
        <v>-1.24040014875</v>
      </c>
      <c r="L48" s="97">
        <f>$B48*VLOOKUP($A48,Transpose_Avg_msg_dw!$A$1:$M$52,9,FALSE)</f>
        <v>-1.145229225</v>
      </c>
      <c r="M48" s="97">
        <f>$B48*VLOOKUP($A48,Transpose_Avg_msg_dw!$A$1:$M$52,10,FALSE)</f>
        <v>-0.88340881124999981</v>
      </c>
      <c r="N48" s="97">
        <f>$B48*VLOOKUP($A48,Transpose_Avg_msg_dw!$A$1:$M$52,11,FALSE)</f>
        <v>-1.3633481006250001</v>
      </c>
      <c r="O48" s="97">
        <f>$B48*VLOOKUP($A48,Transpose_Avg_msg_dw!$A$1:$M$52,12,FALSE)</f>
        <v>-1.0558609425000003</v>
      </c>
      <c r="P48" s="97">
        <f>$B48*VLOOKUP($A48,Transpose_Avg_msg_dw!$A$1:$M$52,13,FALSE)</f>
        <v>-2.1086240437500003</v>
      </c>
      <c r="Q48" s="97"/>
      <c r="R48" s="97"/>
      <c r="S48" s="97">
        <f>$B48*VLOOKUP($A48,Transpose_Avg_msg_dw!$O$1:$AA$52,2,FALSE)</f>
        <v>-1.0977092700000004</v>
      </c>
      <c r="T48" s="97">
        <f>$B48*VLOOKUP($A48,Transpose_Avg_msg_dw!$O$1:$AA$52,3,FALSE)</f>
        <v>-0.9883339199999992</v>
      </c>
      <c r="U48" s="97">
        <f>$B48*VLOOKUP($A48,Transpose_Avg_msg_dw!$O$1:$AA$52,4,FALSE)</f>
        <v>-1.4425881750000005</v>
      </c>
      <c r="V48" s="97">
        <f>$B48*VLOOKUP($A48,Transpose_Avg_msg_dw!$O$1:$AA$52,5,FALSE)</f>
        <v>-1.0742620350000005</v>
      </c>
      <c r="W48" s="97">
        <f>$B48*VLOOKUP($A48,Transpose_Avg_msg_dw!$O$1:$AA$52,6,FALSE)</f>
        <v>-2.1573822900000001</v>
      </c>
      <c r="X48" s="97">
        <f>$B48*VLOOKUP($A48,Transpose_Avg_msg_dw!$O$1:$AA$52,7,FALSE)</f>
        <v>-1.2793196849999999</v>
      </c>
      <c r="Y48" s="97">
        <f>$B48*VLOOKUP($A48,Transpose_Avg_msg_dw!$O$1:$AA$52,8,FALSE)</f>
        <v>-1.2496175999999999</v>
      </c>
      <c r="Z48" s="97">
        <f>$B48*VLOOKUP($A48,Transpose_Avg_msg_dw!$O$1:$AA$52,9,FALSE)</f>
        <v>-1.0726898700000003</v>
      </c>
      <c r="AA48" s="97">
        <f>$B48*VLOOKUP($A48,Transpose_Avg_msg_dw!$O$1:$AA$52,10,FALSE)</f>
        <v>-0.87988834500000002</v>
      </c>
      <c r="AB48" s="97">
        <f>$B48*VLOOKUP($A48,Transpose_Avg_msg_dw!$O$1:$AA$52,11,FALSE)</f>
        <v>-1.412835375</v>
      </c>
      <c r="AC48" s="97">
        <f>$B48*VLOOKUP($A48,Transpose_Avg_msg_dw!$O$1:$AA$52,12,FALSE)</f>
        <v>-1.105671525</v>
      </c>
      <c r="AD48" s="97">
        <f>$B48*VLOOKUP($A48,Transpose_Avg_msg_dw!$O$1:$AA$52,13,FALSE)</f>
        <v>-2.0633059649999996</v>
      </c>
    </row>
    <row r="49" spans="1:30" x14ac:dyDescent="0.25">
      <c r="A49" s="167" t="s">
        <v>288</v>
      </c>
      <c r="B49" s="168">
        <v>4.6669999999999998</v>
      </c>
      <c r="C49" s="94"/>
      <c r="D49" s="94"/>
      <c r="E49" s="97">
        <f>$B49*VLOOKUP($A49,Transpose_Avg_msg_dw!$A$1:$M$52,2,FALSE)</f>
        <v>0.40592865950000018</v>
      </c>
      <c r="F49" s="97">
        <f>$B49*VLOOKUP($A49,Transpose_Avg_msg_dw!$A$1:$M$52,3,FALSE)</f>
        <v>0.37491790293750016</v>
      </c>
      <c r="G49" s="97">
        <f>$B49*VLOOKUP($A49,Transpose_Avg_msg_dw!$A$1:$M$52,4,FALSE)</f>
        <v>0.37633871274999997</v>
      </c>
      <c r="H49" s="97">
        <f>$B49*VLOOKUP($A49,Transpose_Avg_msg_dw!$A$1:$M$52,5,FALSE)</f>
        <v>0.29255702043749998</v>
      </c>
      <c r="I49" s="97">
        <f>$B49*VLOOKUP($A49,Transpose_Avg_msg_dw!$A$1:$M$52,6,FALSE)</f>
        <v>0.60967675356249995</v>
      </c>
      <c r="J49" s="97">
        <f>$B49*VLOOKUP($A49,Transpose_Avg_msg_dw!$A$1:$M$52,7,FALSE)</f>
        <v>0.35325048037499995</v>
      </c>
      <c r="K49" s="97">
        <f>$B49*VLOOKUP($A49,Transpose_Avg_msg_dw!$A$1:$M$52,8,FALSE)</f>
        <v>0.27049202781250004</v>
      </c>
      <c r="L49" s="97">
        <f>$B49*VLOOKUP($A49,Transpose_Avg_msg_dw!$A$1:$M$52,9,FALSE)</f>
        <v>0.34767049849999992</v>
      </c>
      <c r="M49" s="97">
        <f>$B49*VLOOKUP($A49,Transpose_Avg_msg_dw!$A$1:$M$52,10,FALSE)</f>
        <v>0.42024293187499995</v>
      </c>
      <c r="N49" s="97">
        <f>$B49*VLOOKUP($A49,Transpose_Avg_msg_dw!$A$1:$M$52,11,FALSE)</f>
        <v>0.35361217287499996</v>
      </c>
      <c r="O49" s="97">
        <f>$B49*VLOOKUP($A49,Transpose_Avg_msg_dw!$A$1:$M$52,12,FALSE)</f>
        <v>0.47137487556250002</v>
      </c>
      <c r="P49" s="97">
        <f>$B49*VLOOKUP($A49,Transpose_Avg_msg_dw!$A$1:$M$52,13,FALSE)</f>
        <v>0.81259645512500001</v>
      </c>
      <c r="Q49" s="97"/>
      <c r="R49" s="97"/>
      <c r="S49" s="97">
        <f>$B49*VLOOKUP($A49,Transpose_Avg_msg_dw!$O$1:$AA$52,2,FALSE)</f>
        <v>0.43534242699999987</v>
      </c>
      <c r="T49" s="97">
        <f>$B49*VLOOKUP($A49,Transpose_Avg_msg_dw!$O$1:$AA$52,3,FALSE)</f>
        <v>0.36513441250000006</v>
      </c>
      <c r="U49" s="97">
        <f>$B49*VLOOKUP($A49,Transpose_Avg_msg_dw!$O$1:$AA$52,4,FALSE)</f>
        <v>0.40615734249999991</v>
      </c>
      <c r="V49" s="97">
        <f>$B49*VLOOKUP($A49,Transpose_Avg_msg_dw!$O$1:$AA$52,5,FALSE)</f>
        <v>0.32951353500000008</v>
      </c>
      <c r="W49" s="97">
        <f>$B49*VLOOKUP($A49,Transpose_Avg_msg_dw!$O$1:$AA$52,6,FALSE)</f>
        <v>0.6341099569999995</v>
      </c>
      <c r="X49" s="97">
        <f>$B49*VLOOKUP($A49,Transpose_Avg_msg_dw!$O$1:$AA$52,7,FALSE)</f>
        <v>0.35787022699999999</v>
      </c>
      <c r="Y49" s="97">
        <f>$B49*VLOOKUP($A49,Transpose_Avg_msg_dw!$O$1:$AA$52,8,FALSE)</f>
        <v>0.26062394799999999</v>
      </c>
      <c r="Z49" s="97">
        <f>$B49*VLOOKUP($A49,Transpose_Avg_msg_dw!$O$1:$AA$52,9,FALSE)</f>
        <v>0.35723318150000005</v>
      </c>
      <c r="AA49" s="97">
        <f>$B49*VLOOKUP($A49,Transpose_Avg_msg_dw!$O$1:$AA$52,10,FALSE)</f>
        <v>0.3949005384999999</v>
      </c>
      <c r="AB49" s="97">
        <f>$B49*VLOOKUP($A49,Transpose_Avg_msg_dw!$O$1:$AA$52,11,FALSE)</f>
        <v>0.40629735249999999</v>
      </c>
      <c r="AC49" s="97">
        <f>$B49*VLOOKUP($A49,Transpose_Avg_msg_dw!$O$1:$AA$52,12,FALSE)</f>
        <v>0.48307883649999972</v>
      </c>
      <c r="AD49" s="97">
        <f>$B49*VLOOKUP($A49,Transpose_Avg_msg_dw!$O$1:$AA$52,13,FALSE)</f>
        <v>0.84427896800000002</v>
      </c>
    </row>
    <row r="50" spans="1:30" x14ac:dyDescent="0.25">
      <c r="A50" s="167" t="s">
        <v>291</v>
      </c>
      <c r="B50" s="168">
        <v>2.4220000000000002</v>
      </c>
      <c r="C50" s="94"/>
      <c r="D50" s="94"/>
      <c r="E50" s="97">
        <f>$B50*VLOOKUP($A50,Transpose_Avg_msg_dw!$A$1:$M$52,2,FALSE)</f>
        <v>0.58407983200000013</v>
      </c>
      <c r="F50" s="97">
        <f>$B50*VLOOKUP($A50,Transpose_Avg_msg_dw!$A$1:$M$52,3,FALSE)</f>
        <v>0.49820282662500004</v>
      </c>
      <c r="G50" s="97">
        <f>$B50*VLOOKUP($A50,Transpose_Avg_msg_dw!$A$1:$M$52,4,FALSE)</f>
        <v>0.54807483412500013</v>
      </c>
      <c r="H50" s="97">
        <f>$B50*VLOOKUP($A50,Transpose_Avg_msg_dw!$A$1:$M$52,5,FALSE)</f>
        <v>0.59728896587500024</v>
      </c>
      <c r="I50" s="97">
        <f>$B50*VLOOKUP($A50,Transpose_Avg_msg_dw!$A$1:$M$52,6,FALSE)</f>
        <v>0.46509802237500025</v>
      </c>
      <c r="J50" s="97">
        <f>$B50*VLOOKUP($A50,Transpose_Avg_msg_dw!$A$1:$M$52,7,FALSE)</f>
        <v>0.72037561137499984</v>
      </c>
      <c r="K50" s="97">
        <f>$B50*VLOOKUP($A50,Transpose_Avg_msg_dw!$A$1:$M$52,8,FALSE)</f>
        <v>0.65505972087500008</v>
      </c>
      <c r="L50" s="97">
        <f>$B50*VLOOKUP($A50,Transpose_Avg_msg_dw!$A$1:$M$52,9,FALSE)</f>
        <v>0.69307649250000014</v>
      </c>
      <c r="M50" s="97">
        <f>$B50*VLOOKUP($A50,Transpose_Avg_msg_dw!$A$1:$M$52,10,FALSE)</f>
        <v>0.44799703725000006</v>
      </c>
      <c r="N50" s="97">
        <f>$B50*VLOOKUP($A50,Transpose_Avg_msg_dw!$A$1:$M$52,11,FALSE)</f>
        <v>0.51385394200000001</v>
      </c>
      <c r="O50" s="97">
        <f>$B50*VLOOKUP($A50,Transpose_Avg_msg_dw!$A$1:$M$52,12,FALSE)</f>
        <v>0.54643847037500015</v>
      </c>
      <c r="P50" s="97">
        <f>$B50*VLOOKUP($A50,Transpose_Avg_msg_dw!$A$1:$M$52,13,FALSE)</f>
        <v>0.58285460275000001</v>
      </c>
      <c r="Q50" s="97"/>
      <c r="R50" s="97"/>
      <c r="S50" s="97">
        <f>$B50*VLOOKUP($A50,Transpose_Avg_msg_dw!$O$1:$AA$52,2,FALSE)</f>
        <v>0.55879536300000032</v>
      </c>
      <c r="T50" s="97">
        <f>$B50*VLOOKUP($A50,Transpose_Avg_msg_dw!$O$1:$AA$52,3,FALSE)</f>
        <v>0.46489321200000011</v>
      </c>
      <c r="U50" s="97">
        <f>$B50*VLOOKUP($A50,Transpose_Avg_msg_dw!$O$1:$AA$52,4,FALSE)</f>
        <v>0.52102427299999998</v>
      </c>
      <c r="V50" s="97">
        <f>$B50*VLOOKUP($A50,Transpose_Avg_msg_dw!$O$1:$AA$52,5,FALSE)</f>
        <v>0.57474665500000011</v>
      </c>
      <c r="W50" s="97">
        <f>$B50*VLOOKUP($A50,Transpose_Avg_msg_dw!$O$1:$AA$52,6,FALSE)</f>
        <v>0.45518825800000012</v>
      </c>
      <c r="X50" s="97">
        <f>$B50*VLOOKUP($A50,Transpose_Avg_msg_dw!$O$1:$AA$52,7,FALSE)</f>
        <v>0.72638807500000013</v>
      </c>
      <c r="Y50" s="97">
        <f>$B50*VLOOKUP($A50,Transpose_Avg_msg_dw!$O$1:$AA$52,8,FALSE)</f>
        <v>0.63124586000000016</v>
      </c>
      <c r="Z50" s="97">
        <f>$B50*VLOOKUP($A50,Transpose_Avg_msg_dw!$O$1:$AA$52,9,FALSE)</f>
        <v>0.65917878599999991</v>
      </c>
      <c r="AA50" s="97">
        <f>$B50*VLOOKUP($A50,Transpose_Avg_msg_dw!$O$1:$AA$52,10,FALSE)</f>
        <v>0.44430863399999998</v>
      </c>
      <c r="AB50" s="97">
        <f>$B50*VLOOKUP($A50,Transpose_Avg_msg_dw!$O$1:$AA$52,11,FALSE)</f>
        <v>0.51082644200000005</v>
      </c>
      <c r="AC50" s="97">
        <f>$B50*VLOOKUP($A50,Transpose_Avg_msg_dw!$O$1:$AA$52,12,FALSE)</f>
        <v>0.54259581599999995</v>
      </c>
      <c r="AD50" s="97">
        <f>$B50*VLOOKUP($A50,Transpose_Avg_msg_dw!$O$1:$AA$52,13,FALSE)</f>
        <v>0.57702817900000014</v>
      </c>
    </row>
    <row r="51" spans="1:30" x14ac:dyDescent="0.25">
      <c r="A51" s="167" t="s">
        <v>294</v>
      </c>
      <c r="B51" s="168">
        <v>3.97</v>
      </c>
      <c r="C51" s="94"/>
      <c r="D51" s="94"/>
      <c r="E51" s="97">
        <f>$B51*VLOOKUP($A51,Transpose_Avg_msg_dw!$A$1:$M$52,2,FALSE)</f>
        <v>0.48208206249999996</v>
      </c>
      <c r="F51" s="97">
        <f>$B51*VLOOKUP($A51,Transpose_Avg_msg_dw!$A$1:$M$52,3,FALSE)</f>
        <v>0.30444590125000004</v>
      </c>
      <c r="G51" s="97">
        <f>$B51*VLOOKUP($A51,Transpose_Avg_msg_dw!$A$1:$M$52,4,FALSE)</f>
        <v>0.35663725812499986</v>
      </c>
      <c r="H51" s="97">
        <f>$B51*VLOOKUP($A51,Transpose_Avg_msg_dw!$A$1:$M$52,5,FALSE)</f>
        <v>0.38765610874999995</v>
      </c>
      <c r="I51" s="97">
        <f>$B51*VLOOKUP($A51,Transpose_Avg_msg_dw!$A$1:$M$52,6,FALSE)</f>
        <v>0.46237026812499998</v>
      </c>
      <c r="J51" s="97">
        <f>$B51*VLOOKUP($A51,Transpose_Avg_msg_dw!$A$1:$M$52,7,FALSE)</f>
        <v>0.39704987312499995</v>
      </c>
      <c r="K51" s="97">
        <f>$B51*VLOOKUP($A51,Transpose_Avg_msg_dw!$A$1:$M$52,8,FALSE)</f>
        <v>0.42162392500000012</v>
      </c>
      <c r="L51" s="97">
        <f>$B51*VLOOKUP($A51,Transpose_Avg_msg_dw!$A$1:$M$52,9,FALSE)</f>
        <v>0.46917261500000007</v>
      </c>
      <c r="M51" s="97">
        <f>$B51*VLOOKUP($A51,Transpose_Avg_msg_dw!$A$1:$M$52,10,FALSE)</f>
        <v>0.38776429125000006</v>
      </c>
      <c r="N51" s="97">
        <f>$B51*VLOOKUP($A51,Transpose_Avg_msg_dw!$A$1:$M$52,11,FALSE)</f>
        <v>0.45580909875000009</v>
      </c>
      <c r="O51" s="97">
        <f>$B51*VLOOKUP($A51,Transpose_Avg_msg_dw!$A$1:$M$52,12,FALSE)</f>
        <v>0.36604988000000005</v>
      </c>
      <c r="P51" s="97">
        <f>$B51*VLOOKUP($A51,Transpose_Avg_msg_dw!$A$1:$M$52,13,FALSE)</f>
        <v>0.34651102875000006</v>
      </c>
      <c r="Q51" s="97"/>
      <c r="R51" s="97"/>
      <c r="S51" s="97">
        <f>$B51*VLOOKUP($A51,Transpose_Avg_msg_dw!$O$1:$AA$52,2,FALSE)</f>
        <v>0.49672441500000009</v>
      </c>
      <c r="T51" s="97">
        <f>$B51*VLOOKUP($A51,Transpose_Avg_msg_dw!$O$1:$AA$52,3,FALSE)</f>
        <v>0.3205755149999997</v>
      </c>
      <c r="U51" s="97">
        <f>$B51*VLOOKUP($A51,Transpose_Avg_msg_dw!$O$1:$AA$52,4,FALSE)</f>
        <v>0.36248085000000002</v>
      </c>
      <c r="V51" s="97">
        <f>$B51*VLOOKUP($A51,Transpose_Avg_msg_dw!$O$1:$AA$52,5,FALSE)</f>
        <v>0.40853682000000008</v>
      </c>
      <c r="W51" s="97">
        <f>$B51*VLOOKUP($A51,Transpose_Avg_msg_dw!$O$1:$AA$52,6,FALSE)</f>
        <v>0.46816423500000032</v>
      </c>
      <c r="X51" s="97">
        <f>$B51*VLOOKUP($A51,Transpose_Avg_msg_dw!$O$1:$AA$52,7,FALSE)</f>
        <v>0.43136432000000002</v>
      </c>
      <c r="Y51" s="97">
        <f>$B51*VLOOKUP($A51,Transpose_Avg_msg_dw!$O$1:$AA$52,8,FALSE)</f>
        <v>0.43093754500000014</v>
      </c>
      <c r="Z51" s="97">
        <f>$B51*VLOOKUP($A51,Transpose_Avg_msg_dw!$O$1:$AA$52,9,FALSE)</f>
        <v>0.48044741499999993</v>
      </c>
      <c r="AA51" s="97">
        <f>$B51*VLOOKUP($A51,Transpose_Avg_msg_dw!$O$1:$AA$52,10,FALSE)</f>
        <v>0.39257345000000005</v>
      </c>
      <c r="AB51" s="97">
        <f>$B51*VLOOKUP($A51,Transpose_Avg_msg_dw!$O$1:$AA$52,11,FALSE)</f>
        <v>0.47584618500000003</v>
      </c>
      <c r="AC51" s="97">
        <f>$B51*VLOOKUP($A51,Transpose_Avg_msg_dw!$O$1:$AA$52,12,FALSE)</f>
        <v>0.39116410000000024</v>
      </c>
      <c r="AD51" s="97">
        <f>$B51*VLOOKUP($A51,Transpose_Avg_msg_dw!$O$1:$AA$52,13,FALSE)</f>
        <v>0.35557305</v>
      </c>
    </row>
    <row r="52" spans="1:30" x14ac:dyDescent="0.25">
      <c r="A52" s="167" t="s">
        <v>295</v>
      </c>
      <c r="B52" s="168">
        <v>-29.21</v>
      </c>
      <c r="E52" s="97">
        <f>$B52*VLOOKUP($A52,Transpose_Avg_msg_dw!$A$1:$M$52,2,FALSE)</f>
        <v>-1.0471949306250004</v>
      </c>
      <c r="F52" s="97">
        <f>$B52*VLOOKUP($A52,Transpose_Avg_msg_dw!$A$1:$M$52,3,FALSE)</f>
        <v>-0.74363548250000011</v>
      </c>
      <c r="G52" s="97">
        <f>$B52*VLOOKUP($A52,Transpose_Avg_msg_dw!$A$1:$M$52,4,FALSE)</f>
        <v>-0.85387767375000001</v>
      </c>
      <c r="H52" s="97">
        <f>$B52*VLOOKUP($A52,Transpose_Avg_msg_dw!$A$1:$M$52,5,FALSE)</f>
        <v>-0.78042730312500008</v>
      </c>
      <c r="I52" s="97">
        <f>$B52*VLOOKUP($A52,Transpose_Avg_msg_dw!$A$1:$M$52,6,FALSE)</f>
        <v>-0.78947692624999999</v>
      </c>
      <c r="J52" s="97">
        <f>$B52*VLOOKUP($A52,Transpose_Avg_msg_dw!$A$1:$M$52,7,FALSE)</f>
        <v>-0.74535522124999998</v>
      </c>
      <c r="K52" s="97">
        <f>$B52*VLOOKUP($A52,Transpose_Avg_msg_dw!$A$1:$M$52,8,FALSE)</f>
        <v>-0.77076974687500011</v>
      </c>
      <c r="L52" s="97">
        <f>$B52*VLOOKUP($A52,Transpose_Avg_msg_dw!$A$1:$M$52,9,FALSE)</f>
        <v>-0.74692708437500011</v>
      </c>
      <c r="M52" s="97">
        <f>$B52*VLOOKUP($A52,Transpose_Avg_msg_dw!$A$1:$M$52,10,FALSE)</f>
        <v>-0.56138699000000014</v>
      </c>
      <c r="N52" s="97">
        <f>$B52*VLOOKUP($A52,Transpose_Avg_msg_dw!$A$1:$M$52,11,FALSE)</f>
        <v>-0.68636745187500003</v>
      </c>
      <c r="O52" s="97">
        <f>$B52*VLOOKUP($A52,Transpose_Avg_msg_dw!$A$1:$M$52,12,FALSE)</f>
        <v>-0.82549285625000013</v>
      </c>
      <c r="P52" s="97">
        <f>$B52*VLOOKUP($A52,Transpose_Avg_msg_dw!$A$1:$M$52,13,FALSE)</f>
        <v>-0.94674904312499997</v>
      </c>
      <c r="S52" s="97">
        <f>$B52*VLOOKUP($A52,Transpose_Avg_msg_dw!$O$1:$AA$52,2,FALSE)</f>
        <v>-1.102575265</v>
      </c>
      <c r="T52" s="97">
        <f>$B52*VLOOKUP($A52,Transpose_Avg_msg_dw!$O$1:$AA$52,3,FALSE)</f>
        <v>-0.76473240500000017</v>
      </c>
      <c r="U52" s="97">
        <f>$B52*VLOOKUP($A52,Transpose_Avg_msg_dw!$O$1:$AA$52,4,FALSE)</f>
        <v>-0.87558435500000009</v>
      </c>
      <c r="V52" s="97">
        <f>$B52*VLOOKUP($A52,Transpose_Avg_msg_dw!$O$1:$AA$52,5,FALSE)</f>
        <v>-0.8045164250000002</v>
      </c>
      <c r="W52" s="97">
        <f>$B52*VLOOKUP($A52,Transpose_Avg_msg_dw!$O$1:$AA$52,6,FALSE)</f>
        <v>-0.80640046999999981</v>
      </c>
      <c r="X52" s="97">
        <f>$B52*VLOOKUP($A52,Transpose_Avg_msg_dw!$O$1:$AA$52,7,FALSE)</f>
        <v>-0.82179413999999995</v>
      </c>
      <c r="Y52" s="97">
        <f>$B52*VLOOKUP($A52,Transpose_Avg_msg_dw!$O$1:$AA$52,8,FALSE)</f>
        <v>-0.82164808999999983</v>
      </c>
      <c r="Z52" s="97">
        <f>$B52*VLOOKUP($A52,Transpose_Avg_msg_dw!$O$1:$AA$52,9,FALSE)</f>
        <v>-0.72838056000000018</v>
      </c>
      <c r="AA52" s="97">
        <f>$B52*VLOOKUP($A52,Transpose_Avg_msg_dw!$O$1:$AA$52,10,FALSE)</f>
        <v>-0.60829824999999993</v>
      </c>
      <c r="AB52" s="97">
        <f>$B52*VLOOKUP($A52,Transpose_Avg_msg_dw!$O$1:$AA$52,11,FALSE)</f>
        <v>-0.71254874000000001</v>
      </c>
      <c r="AC52" s="97">
        <f>$B52*VLOOKUP($A52,Transpose_Avg_msg_dw!$O$1:$AA$52,12,FALSE)</f>
        <v>-0.84532279500000029</v>
      </c>
      <c r="AD52" s="97">
        <f>$B52*VLOOKUP($A52,Transpose_Avg_msg_dw!$O$1:$AA$52,13,FALSE)</f>
        <v>-0.91514930000000039</v>
      </c>
    </row>
    <row r="53" spans="1:30" x14ac:dyDescent="0.25">
      <c r="A53" s="167" t="s">
        <v>296</v>
      </c>
      <c r="B53" s="168">
        <v>16.13</v>
      </c>
      <c r="E53" s="97">
        <f>$B53*VLOOKUP($A53,Transpose_Avg_msg_dw!$A$1:$M$52,2,FALSE)</f>
        <v>0.77324699687499998</v>
      </c>
      <c r="F53" s="97">
        <f>$B53*VLOOKUP($A53,Transpose_Avg_msg_dw!$A$1:$M$52,3,FALSE)</f>
        <v>0.44968020499999989</v>
      </c>
      <c r="G53" s="97">
        <f>$B53*VLOOKUP($A53,Transpose_Avg_msg_dw!$A$1:$M$52,4,FALSE)</f>
        <v>0.52784719312499984</v>
      </c>
      <c r="H53" s="97">
        <f>$B53*VLOOKUP($A53,Transpose_Avg_msg_dw!$A$1:$M$52,5,FALSE)</f>
        <v>0.74608508499999981</v>
      </c>
      <c r="I53" s="97">
        <f>$B53*VLOOKUP($A53,Transpose_Avg_msg_dw!$A$1:$M$52,6,FALSE)</f>
        <v>0.61871655624999999</v>
      </c>
      <c r="J53" s="97">
        <f>$B53*VLOOKUP($A53,Transpose_Avg_msg_dw!$A$1:$M$52,7,FALSE)</f>
        <v>0.73814509249999993</v>
      </c>
      <c r="K53" s="97">
        <f>$B53*VLOOKUP($A53,Transpose_Avg_msg_dw!$A$1:$M$52,8,FALSE)</f>
        <v>1.1740522937500002</v>
      </c>
      <c r="L53" s="97">
        <f>$B53*VLOOKUP($A53,Transpose_Avg_msg_dw!$A$1:$M$52,9,FALSE)</f>
        <v>1.298018400625</v>
      </c>
      <c r="M53" s="97">
        <f>$B53*VLOOKUP($A53,Transpose_Avg_msg_dw!$A$1:$M$52,10,FALSE)</f>
        <v>0.67101908937499988</v>
      </c>
      <c r="N53" s="97">
        <f>$B53*VLOOKUP($A53,Transpose_Avg_msg_dw!$A$1:$M$52,11,FALSE)</f>
        <v>0.85286568499999993</v>
      </c>
      <c r="O53" s="97">
        <f>$B53*VLOOKUP($A53,Transpose_Avg_msg_dw!$A$1:$M$52,12,FALSE)</f>
        <v>0.56083001875000005</v>
      </c>
      <c r="P53" s="97">
        <f>$B53*VLOOKUP($A53,Transpose_Avg_msg_dw!$A$1:$M$52,13,FALSE)</f>
        <v>0.8036056731250002</v>
      </c>
      <c r="S53" s="97">
        <f>$B53*VLOOKUP($A53,Transpose_Avg_msg_dw!$O$1:$AA$52,2,FALSE)</f>
        <v>0.74928689000000004</v>
      </c>
      <c r="T53" s="97">
        <f>$B53*VLOOKUP($A53,Transpose_Avg_msg_dw!$O$1:$AA$52,3,FALSE)</f>
        <v>0.44008285500000016</v>
      </c>
      <c r="U53" s="97">
        <f>$B53*VLOOKUP($A53,Transpose_Avg_msg_dw!$O$1:$AA$52,4,FALSE)</f>
        <v>0.51191781000000003</v>
      </c>
      <c r="V53" s="97">
        <f>$B53*VLOOKUP($A53,Transpose_Avg_msg_dw!$O$1:$AA$52,5,FALSE)</f>
        <v>0.73704421999999969</v>
      </c>
      <c r="W53" s="97">
        <f>$B53*VLOOKUP($A53,Transpose_Avg_msg_dw!$O$1:$AA$52,6,FALSE)</f>
        <v>0.58101872999999971</v>
      </c>
      <c r="X53" s="97">
        <f>$B53*VLOOKUP($A53,Transpose_Avg_msg_dw!$O$1:$AA$52,7,FALSE)</f>
        <v>0.75984397500000012</v>
      </c>
      <c r="Y53" s="97">
        <f>$B53*VLOOKUP($A53,Transpose_Avg_msg_dw!$O$1:$AA$52,8,FALSE)</f>
        <v>1.137350495</v>
      </c>
      <c r="Z53" s="97">
        <f>$B53*VLOOKUP($A53,Transpose_Avg_msg_dw!$O$1:$AA$52,9,FALSE)</f>
        <v>1.2519380149999999</v>
      </c>
      <c r="AA53" s="97">
        <f>$B53*VLOOKUP($A53,Transpose_Avg_msg_dw!$O$1:$AA$52,10,FALSE)</f>
        <v>0.67776647000000001</v>
      </c>
      <c r="AB53" s="97">
        <f>$B53*VLOOKUP($A53,Transpose_Avg_msg_dw!$O$1:$AA$52,11,FALSE)</f>
        <v>0.75480334999999998</v>
      </c>
      <c r="AC53" s="97">
        <f>$B53*VLOOKUP($A53,Transpose_Avg_msg_dw!$O$1:$AA$52,12,FALSE)</f>
        <v>0.57309890000000041</v>
      </c>
      <c r="AD53" s="97">
        <f>$B53*VLOOKUP($A53,Transpose_Avg_msg_dw!$O$1:$AA$52,13,FALSE)</f>
        <v>0.74283489000000014</v>
      </c>
    </row>
    <row r="54" spans="1:30" x14ac:dyDescent="0.25">
      <c r="A54" s="91" t="s">
        <v>537</v>
      </c>
      <c r="B54" s="168"/>
      <c r="Y54" s="97"/>
    </row>
    <row r="55" spans="1:30" x14ac:dyDescent="0.25">
      <c r="A55" s="167" t="s">
        <v>543</v>
      </c>
      <c r="B55" s="168">
        <v>0.98099999999999998</v>
      </c>
    </row>
    <row r="56" spans="1:30" x14ac:dyDescent="0.25">
      <c r="A56" s="167" t="s">
        <v>532</v>
      </c>
      <c r="B56" s="168">
        <v>1.5230000000000001</v>
      </c>
    </row>
    <row r="57" spans="1:30" x14ac:dyDescent="0.25">
      <c r="A57" s="167" t="s">
        <v>538</v>
      </c>
      <c r="B57" s="168">
        <v>2.2509999999999999</v>
      </c>
    </row>
    <row r="58" spans="1:30" x14ac:dyDescent="0.25">
      <c r="A58" s="167" t="s">
        <v>544</v>
      </c>
      <c r="B58" s="168">
        <v>1.5680000000000001</v>
      </c>
    </row>
    <row r="59" spans="1:30" x14ac:dyDescent="0.25">
      <c r="A59" s="167" t="s">
        <v>549</v>
      </c>
      <c r="B59" s="168">
        <v>2.2639999999999998</v>
      </c>
    </row>
    <row r="60" spans="1:30" x14ac:dyDescent="0.25">
      <c r="A60" s="167" t="s">
        <v>554</v>
      </c>
      <c r="B60" s="168">
        <v>1.393</v>
      </c>
    </row>
    <row r="61" spans="1:30" x14ac:dyDescent="0.25">
      <c r="A61" s="167" t="s">
        <v>559</v>
      </c>
      <c r="B61" s="168">
        <v>1.0198</v>
      </c>
    </row>
    <row r="62" spans="1:30" x14ac:dyDescent="0.25">
      <c r="A62" s="167" t="s">
        <v>564</v>
      </c>
      <c r="B62" s="168">
        <v>0.496</v>
      </c>
    </row>
    <row r="63" spans="1:30" x14ac:dyDescent="0.25">
      <c r="A63" s="167" t="s">
        <v>569</v>
      </c>
      <c r="B63" s="168">
        <v>1.337</v>
      </c>
    </row>
    <row r="64" spans="1:30" x14ac:dyDescent="0.25">
      <c r="A64" s="167" t="s">
        <v>574</v>
      </c>
      <c r="B64" s="168">
        <v>1.27</v>
      </c>
    </row>
    <row r="65" spans="1:2" x14ac:dyDescent="0.25">
      <c r="A65" s="167" t="s">
        <v>579</v>
      </c>
      <c r="B65" s="168">
        <v>1.407</v>
      </c>
    </row>
    <row r="66" spans="1:2" x14ac:dyDescent="0.25">
      <c r="A66" s="172" t="s">
        <v>584</v>
      </c>
      <c r="B66" s="168">
        <v>1.6240000000000001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FB6D8-1825-4925-8C38-C97579E3C6AE}">
  <dimension ref="A2:AC62"/>
  <sheetViews>
    <sheetView workbookViewId="0">
      <selection activeCell="J7" sqref="J7:K63"/>
    </sheetView>
  </sheetViews>
  <sheetFormatPr defaultColWidth="8.7109375" defaultRowHeight="12.75" x14ac:dyDescent="0.2"/>
  <cols>
    <col min="1" max="1" width="19.5703125" style="167" customWidth="1"/>
    <col min="2" max="17" width="10.5703125" style="167" customWidth="1"/>
    <col min="18" max="20" width="8.7109375" style="167"/>
    <col min="21" max="21" width="11.85546875" style="167" bestFit="1" customWidth="1"/>
    <col min="22" max="16384" width="8.7109375" style="167"/>
  </cols>
  <sheetData>
    <row r="2" spans="1:29" ht="15.75" x14ac:dyDescent="0.25">
      <c r="A2" s="166" t="s">
        <v>2072</v>
      </c>
    </row>
    <row r="3" spans="1:29" x14ac:dyDescent="0.2">
      <c r="A3" s="286" t="s">
        <v>348</v>
      </c>
      <c r="B3" s="287" t="s">
        <v>349</v>
      </c>
      <c r="C3" s="287" t="s">
        <v>350</v>
      </c>
      <c r="D3" s="287" t="s">
        <v>351</v>
      </c>
      <c r="E3" s="287" t="s">
        <v>352</v>
      </c>
      <c r="F3" s="287" t="s">
        <v>848</v>
      </c>
      <c r="G3" s="287" t="s">
        <v>849</v>
      </c>
      <c r="H3" s="287" t="s">
        <v>2073</v>
      </c>
      <c r="I3" s="287" t="s">
        <v>851</v>
      </c>
      <c r="J3" s="287" t="s">
        <v>852</v>
      </c>
      <c r="K3" s="287" t="s">
        <v>853</v>
      </c>
      <c r="L3" s="287" t="s">
        <v>854</v>
      </c>
      <c r="M3" s="287" t="s">
        <v>855</v>
      </c>
      <c r="N3" s="287" t="s">
        <v>856</v>
      </c>
      <c r="O3" s="287" t="s">
        <v>857</v>
      </c>
      <c r="P3" s="287" t="s">
        <v>858</v>
      </c>
      <c r="Q3" s="287" t="s">
        <v>859</v>
      </c>
      <c r="U3" s="286" t="s">
        <v>348</v>
      </c>
      <c r="V3" s="287" t="s">
        <v>349</v>
      </c>
      <c r="W3" s="287" t="s">
        <v>351</v>
      </c>
      <c r="X3" s="287" t="s">
        <v>848</v>
      </c>
      <c r="Y3" s="287" t="s">
        <v>2073</v>
      </c>
      <c r="Z3" s="287" t="s">
        <v>852</v>
      </c>
      <c r="AA3" s="287" t="s">
        <v>854</v>
      </c>
      <c r="AB3" s="287" t="s">
        <v>856</v>
      </c>
      <c r="AC3" s="287" t="s">
        <v>858</v>
      </c>
    </row>
    <row r="4" spans="1:29" x14ac:dyDescent="0.2">
      <c r="A4" s="167" t="s">
        <v>353</v>
      </c>
      <c r="B4" s="168" t="s">
        <v>354</v>
      </c>
      <c r="C4" s="168" t="s">
        <v>355</v>
      </c>
      <c r="D4" s="168" t="s">
        <v>356</v>
      </c>
      <c r="E4" s="168" t="s">
        <v>355</v>
      </c>
      <c r="F4" s="168" t="s">
        <v>860</v>
      </c>
      <c r="G4" s="168" t="s">
        <v>355</v>
      </c>
      <c r="H4" s="168" t="s">
        <v>861</v>
      </c>
      <c r="I4" s="168" t="s">
        <v>355</v>
      </c>
      <c r="J4" s="168" t="s">
        <v>862</v>
      </c>
      <c r="K4" s="168" t="s">
        <v>355</v>
      </c>
      <c r="L4" s="168" t="s">
        <v>863</v>
      </c>
      <c r="M4" s="168" t="s">
        <v>355</v>
      </c>
      <c r="N4" s="168" t="s">
        <v>864</v>
      </c>
      <c r="O4" s="168" t="s">
        <v>355</v>
      </c>
      <c r="P4" s="168" t="s">
        <v>865</v>
      </c>
      <c r="Q4" s="168" t="s">
        <v>355</v>
      </c>
      <c r="U4" s="167" t="s">
        <v>353</v>
      </c>
      <c r="V4" s="168" t="s">
        <v>354</v>
      </c>
      <c r="W4" s="168" t="s">
        <v>356</v>
      </c>
      <c r="X4" s="168" t="s">
        <v>860</v>
      </c>
      <c r="Y4" s="168" t="s">
        <v>861</v>
      </c>
      <c r="Z4" s="168" t="s">
        <v>862</v>
      </c>
      <c r="AA4" s="168" t="s">
        <v>863</v>
      </c>
      <c r="AB4" s="168" t="s">
        <v>864</v>
      </c>
      <c r="AC4" s="168" t="s">
        <v>865</v>
      </c>
    </row>
    <row r="5" spans="1:29" x14ac:dyDescent="0.2">
      <c r="A5" s="286" t="s">
        <v>348</v>
      </c>
      <c r="B5" s="287" t="s">
        <v>348</v>
      </c>
      <c r="C5" s="287" t="s">
        <v>348</v>
      </c>
      <c r="D5" s="287" t="s">
        <v>348</v>
      </c>
      <c r="E5" s="287" t="s">
        <v>348</v>
      </c>
      <c r="F5" s="287" t="s">
        <v>348</v>
      </c>
      <c r="G5" s="287" t="s">
        <v>348</v>
      </c>
      <c r="H5" s="287" t="s">
        <v>348</v>
      </c>
      <c r="I5" s="287" t="s">
        <v>348</v>
      </c>
      <c r="J5" s="287" t="s">
        <v>348</v>
      </c>
      <c r="K5" s="287" t="s">
        <v>348</v>
      </c>
      <c r="L5" s="287" t="s">
        <v>348</v>
      </c>
      <c r="M5" s="287" t="s">
        <v>348</v>
      </c>
      <c r="N5" s="287" t="s">
        <v>348</v>
      </c>
      <c r="O5" s="287" t="s">
        <v>348</v>
      </c>
      <c r="P5" s="287" t="s">
        <v>348</v>
      </c>
      <c r="Q5" s="287" t="s">
        <v>348</v>
      </c>
      <c r="U5" s="286" t="s">
        <v>348</v>
      </c>
      <c r="V5" s="287" t="s">
        <v>348</v>
      </c>
      <c r="W5" s="287" t="s">
        <v>348</v>
      </c>
      <c r="X5" s="287" t="s">
        <v>348</v>
      </c>
      <c r="Y5" s="287" t="s">
        <v>348</v>
      </c>
      <c r="Z5" s="287" t="s">
        <v>348</v>
      </c>
      <c r="AA5" s="287" t="s">
        <v>348</v>
      </c>
      <c r="AB5" s="287" t="s">
        <v>348</v>
      </c>
      <c r="AC5" s="287" t="s">
        <v>348</v>
      </c>
    </row>
    <row r="6" spans="1:29" x14ac:dyDescent="0.2">
      <c r="A6" s="167" t="s">
        <v>225</v>
      </c>
      <c r="B6" s="168" t="s">
        <v>348</v>
      </c>
      <c r="C6" s="168" t="s">
        <v>348</v>
      </c>
      <c r="D6" s="168" t="s">
        <v>348</v>
      </c>
      <c r="E6" s="168" t="s">
        <v>348</v>
      </c>
      <c r="F6" s="168" t="s">
        <v>348</v>
      </c>
      <c r="G6" s="168" t="s">
        <v>348</v>
      </c>
      <c r="H6" s="168" t="s">
        <v>348</v>
      </c>
      <c r="I6" s="168" t="s">
        <v>348</v>
      </c>
      <c r="J6" s="168" t="s">
        <v>348</v>
      </c>
      <c r="K6" s="168" t="s">
        <v>348</v>
      </c>
      <c r="L6" s="168" t="s">
        <v>348</v>
      </c>
      <c r="M6" s="168" t="s">
        <v>348</v>
      </c>
      <c r="N6" s="168" t="s">
        <v>348</v>
      </c>
      <c r="O6" s="168" t="s">
        <v>348</v>
      </c>
      <c r="P6" s="168" t="s">
        <v>348</v>
      </c>
      <c r="Q6" s="168" t="s">
        <v>348</v>
      </c>
      <c r="U6" s="167" t="s">
        <v>225</v>
      </c>
      <c r="V6" s="168" t="s">
        <v>348</v>
      </c>
      <c r="W6" s="168" t="s">
        <v>348</v>
      </c>
      <c r="X6" s="168" t="s">
        <v>348</v>
      </c>
      <c r="Y6" s="168" t="s">
        <v>348</v>
      </c>
      <c r="Z6" s="168" t="s">
        <v>348</v>
      </c>
      <c r="AA6" s="168" t="s">
        <v>348</v>
      </c>
      <c r="AB6" s="168" t="s">
        <v>348</v>
      </c>
      <c r="AC6" s="168" t="s">
        <v>348</v>
      </c>
    </row>
    <row r="7" spans="1:29" x14ac:dyDescent="0.2">
      <c r="A7" s="167" t="s">
        <v>242</v>
      </c>
      <c r="B7" s="168" t="s">
        <v>2074</v>
      </c>
      <c r="C7" s="168" t="s">
        <v>1687</v>
      </c>
      <c r="D7" s="168" t="s">
        <v>2075</v>
      </c>
      <c r="E7" s="168" t="s">
        <v>2076</v>
      </c>
      <c r="F7" s="168" t="s">
        <v>2077</v>
      </c>
      <c r="G7" s="168" t="s">
        <v>2078</v>
      </c>
      <c r="H7" s="168" t="s">
        <v>2079</v>
      </c>
      <c r="I7" s="168" t="s">
        <v>2080</v>
      </c>
      <c r="J7" s="168" t="s">
        <v>2081</v>
      </c>
      <c r="K7" s="168" t="s">
        <v>2082</v>
      </c>
      <c r="L7" s="168" t="s">
        <v>2083</v>
      </c>
      <c r="M7" s="168" t="s">
        <v>2084</v>
      </c>
      <c r="N7" s="168" t="s">
        <v>2085</v>
      </c>
      <c r="O7" s="168" t="s">
        <v>2086</v>
      </c>
      <c r="P7" s="168" t="s">
        <v>2087</v>
      </c>
      <c r="Q7" s="168" t="s">
        <v>2088</v>
      </c>
      <c r="U7" s="167" t="s">
        <v>242</v>
      </c>
      <c r="V7" s="168">
        <v>-0.14499999999999999</v>
      </c>
      <c r="W7" s="168">
        <v>-6.6100000000000006E-2</v>
      </c>
      <c r="X7" s="168">
        <v>-0.123</v>
      </c>
      <c r="Y7" s="168">
        <v>-5.79E-2</v>
      </c>
      <c r="Z7" s="168">
        <v>-0.13900000000000001</v>
      </c>
      <c r="AA7" s="168">
        <v>-6.9400000000000003E-2</v>
      </c>
      <c r="AB7" s="168">
        <v>-0.121</v>
      </c>
      <c r="AC7" s="168">
        <v>-6.2399999999999997E-2</v>
      </c>
    </row>
    <row r="8" spans="1:29" x14ac:dyDescent="0.2">
      <c r="A8" s="167" t="s">
        <v>246</v>
      </c>
      <c r="B8" s="168" t="s">
        <v>2089</v>
      </c>
      <c r="C8" s="168" t="s">
        <v>2090</v>
      </c>
      <c r="D8" s="168" t="s">
        <v>2091</v>
      </c>
      <c r="E8" s="168" t="s">
        <v>2092</v>
      </c>
      <c r="F8" s="168" t="s">
        <v>348</v>
      </c>
      <c r="G8" s="168" t="s">
        <v>348</v>
      </c>
      <c r="H8" s="168" t="s">
        <v>348</v>
      </c>
      <c r="I8" s="168" t="s">
        <v>348</v>
      </c>
      <c r="J8" s="168" t="s">
        <v>2093</v>
      </c>
      <c r="K8" s="168" t="s">
        <v>2094</v>
      </c>
      <c r="L8" s="168" t="s">
        <v>2095</v>
      </c>
      <c r="M8" s="168" t="s">
        <v>2096</v>
      </c>
      <c r="N8" s="168" t="s">
        <v>348</v>
      </c>
      <c r="O8" s="168" t="s">
        <v>348</v>
      </c>
      <c r="P8" s="168" t="s">
        <v>348</v>
      </c>
      <c r="Q8" s="168" t="s">
        <v>348</v>
      </c>
      <c r="U8" s="167" t="s">
        <v>246</v>
      </c>
      <c r="V8" s="168">
        <v>2.0190000000000001</v>
      </c>
      <c r="W8" s="168">
        <v>1.4019999999999999</v>
      </c>
      <c r="X8" s="168"/>
      <c r="Y8" s="168"/>
      <c r="Z8" s="168">
        <v>1.998</v>
      </c>
      <c r="AA8" s="168">
        <v>1.411</v>
      </c>
      <c r="AB8" s="168"/>
      <c r="AC8" s="168"/>
    </row>
    <row r="9" spans="1:29" x14ac:dyDescent="0.2">
      <c r="A9" s="167" t="s">
        <v>250</v>
      </c>
      <c r="B9" s="168" t="s">
        <v>2097</v>
      </c>
      <c r="C9" s="168" t="s">
        <v>2098</v>
      </c>
      <c r="D9" s="168" t="s">
        <v>2099</v>
      </c>
      <c r="E9" s="168" t="s">
        <v>2100</v>
      </c>
      <c r="F9" s="168" t="s">
        <v>2101</v>
      </c>
      <c r="G9" s="168" t="s">
        <v>1915</v>
      </c>
      <c r="H9" s="168" t="s">
        <v>2102</v>
      </c>
      <c r="I9" s="168" t="s">
        <v>1921</v>
      </c>
      <c r="J9" s="168" t="s">
        <v>2103</v>
      </c>
      <c r="K9" s="168" t="s">
        <v>2104</v>
      </c>
      <c r="L9" s="168" t="s">
        <v>2105</v>
      </c>
      <c r="M9" s="168" t="s">
        <v>2106</v>
      </c>
      <c r="N9" s="168" t="s">
        <v>2107</v>
      </c>
      <c r="O9" s="168" t="s">
        <v>2108</v>
      </c>
      <c r="P9" s="168" t="s">
        <v>2109</v>
      </c>
      <c r="Q9" s="168" t="s">
        <v>2110</v>
      </c>
      <c r="U9" s="167" t="s">
        <v>250</v>
      </c>
      <c r="V9" s="168">
        <v>1.9410000000000001</v>
      </c>
      <c r="W9" s="168">
        <v>1.2909999999999999</v>
      </c>
      <c r="X9" s="168">
        <v>-7.1300000000000002E-2</v>
      </c>
      <c r="Y9" s="168">
        <v>-0.10299999999999999</v>
      </c>
      <c r="Z9" s="168">
        <v>1.911</v>
      </c>
      <c r="AA9" s="168">
        <v>1.306</v>
      </c>
      <c r="AB9" s="168">
        <v>-7.51E-2</v>
      </c>
      <c r="AC9" s="168">
        <v>-9.5000000000000001E-2</v>
      </c>
    </row>
    <row r="10" spans="1:29" x14ac:dyDescent="0.2">
      <c r="A10" s="167" t="s">
        <v>304</v>
      </c>
      <c r="B10" s="168" t="s">
        <v>2111</v>
      </c>
      <c r="C10" s="168" t="s">
        <v>2112</v>
      </c>
      <c r="D10" s="168" t="s">
        <v>2113</v>
      </c>
      <c r="E10" s="168" t="s">
        <v>2114</v>
      </c>
      <c r="F10" s="168" t="s">
        <v>2115</v>
      </c>
      <c r="G10" s="168" t="s">
        <v>2116</v>
      </c>
      <c r="H10" s="168" t="s">
        <v>1978</v>
      </c>
      <c r="I10" s="168" t="s">
        <v>2117</v>
      </c>
      <c r="J10" s="168" t="s">
        <v>2118</v>
      </c>
      <c r="K10" s="168" t="s">
        <v>2119</v>
      </c>
      <c r="L10" s="168" t="s">
        <v>2120</v>
      </c>
      <c r="M10" s="168" t="s">
        <v>1975</v>
      </c>
      <c r="N10" s="168" t="s">
        <v>2121</v>
      </c>
      <c r="O10" s="168" t="s">
        <v>2122</v>
      </c>
      <c r="P10" s="168" t="s">
        <v>623</v>
      </c>
      <c r="Q10" s="168" t="s">
        <v>1758</v>
      </c>
      <c r="U10" s="167" t="s">
        <v>304</v>
      </c>
      <c r="V10" s="168">
        <v>-1.1819999999999999</v>
      </c>
      <c r="W10" s="168">
        <v>5.7700000000000001E-2</v>
      </c>
      <c r="X10" s="168">
        <v>-0.94</v>
      </c>
      <c r="Y10" s="168">
        <v>0.11600000000000001</v>
      </c>
      <c r="Z10" s="168">
        <v>-1.163</v>
      </c>
      <c r="AA10" s="168">
        <v>5.5599999999999997E-2</v>
      </c>
      <c r="AB10" s="168">
        <v>-0.93300000000000005</v>
      </c>
      <c r="AC10" s="168">
        <v>0.114</v>
      </c>
    </row>
    <row r="11" spans="1:29" x14ac:dyDescent="0.2">
      <c r="A11" s="167" t="s">
        <v>307</v>
      </c>
      <c r="B11" s="168" t="s">
        <v>2123</v>
      </c>
      <c r="C11" s="168" t="s">
        <v>2124</v>
      </c>
      <c r="D11" s="168" t="s">
        <v>348</v>
      </c>
      <c r="E11" s="168" t="s">
        <v>348</v>
      </c>
      <c r="F11" s="168" t="s">
        <v>2125</v>
      </c>
      <c r="G11" s="168" t="s">
        <v>2126</v>
      </c>
      <c r="H11" s="168" t="s">
        <v>348</v>
      </c>
      <c r="I11" s="168" t="s">
        <v>348</v>
      </c>
      <c r="J11" s="168" t="s">
        <v>2127</v>
      </c>
      <c r="K11" s="168" t="s">
        <v>2128</v>
      </c>
      <c r="L11" s="168" t="s">
        <v>348</v>
      </c>
      <c r="M11" s="168" t="s">
        <v>348</v>
      </c>
      <c r="N11" s="168" t="s">
        <v>2129</v>
      </c>
      <c r="O11" s="168" t="s">
        <v>2130</v>
      </c>
      <c r="P11" s="168" t="s">
        <v>348</v>
      </c>
      <c r="Q11" s="168" t="s">
        <v>348</v>
      </c>
      <c r="U11" s="167" t="s">
        <v>307</v>
      </c>
      <c r="V11" s="168">
        <v>-1.2509999999999999</v>
      </c>
      <c r="W11" s="168"/>
      <c r="X11" s="168">
        <v>-1.089</v>
      </c>
      <c r="Y11" s="168"/>
      <c r="Z11" s="168">
        <v>-1.2350000000000001</v>
      </c>
      <c r="AA11" s="168"/>
      <c r="AB11" s="168">
        <v>-1.083</v>
      </c>
      <c r="AC11" s="168"/>
    </row>
    <row r="12" spans="1:29" x14ac:dyDescent="0.2">
      <c r="A12" s="167" t="s">
        <v>310</v>
      </c>
      <c r="B12" s="168" t="s">
        <v>2131</v>
      </c>
      <c r="C12" s="168" t="s">
        <v>2132</v>
      </c>
      <c r="D12" s="168" t="s">
        <v>2133</v>
      </c>
      <c r="E12" s="168" t="s">
        <v>2134</v>
      </c>
      <c r="F12" s="168" t="s">
        <v>2135</v>
      </c>
      <c r="G12" s="168" t="s">
        <v>2136</v>
      </c>
      <c r="H12" s="168" t="s">
        <v>2137</v>
      </c>
      <c r="I12" s="168" t="s">
        <v>2134</v>
      </c>
      <c r="J12" s="168" t="s">
        <v>2138</v>
      </c>
      <c r="K12" s="168" t="s">
        <v>2139</v>
      </c>
      <c r="L12" s="168" t="s">
        <v>2140</v>
      </c>
      <c r="M12" s="168" t="s">
        <v>2117</v>
      </c>
      <c r="N12" s="168" t="s">
        <v>2141</v>
      </c>
      <c r="O12" s="168" t="s">
        <v>2142</v>
      </c>
      <c r="P12" s="168" t="s">
        <v>2143</v>
      </c>
      <c r="Q12" s="168" t="s">
        <v>2117</v>
      </c>
      <c r="U12" s="167" t="s">
        <v>310</v>
      </c>
      <c r="V12" s="168">
        <v>-1.0649999999999999</v>
      </c>
      <c r="W12" s="168">
        <v>2E-3</v>
      </c>
      <c r="X12" s="168">
        <v>-0.92200000000000004</v>
      </c>
      <c r="Y12" s="168">
        <v>5.0800000000000003E-3</v>
      </c>
      <c r="Z12" s="168">
        <v>-1.0580000000000001</v>
      </c>
      <c r="AA12" s="168">
        <v>6.7999999999999996E-3</v>
      </c>
      <c r="AB12" s="168">
        <v>-0.92</v>
      </c>
      <c r="AC12" s="168">
        <v>1.18E-2</v>
      </c>
    </row>
    <row r="13" spans="1:29" x14ac:dyDescent="0.2">
      <c r="A13" s="167" t="s">
        <v>299</v>
      </c>
      <c r="B13" s="168" t="s">
        <v>2144</v>
      </c>
      <c r="C13" s="168" t="s">
        <v>2145</v>
      </c>
      <c r="D13" s="168" t="s">
        <v>2146</v>
      </c>
      <c r="E13" s="168" t="s">
        <v>2147</v>
      </c>
      <c r="F13" s="168" t="s">
        <v>2148</v>
      </c>
      <c r="G13" s="168" t="s">
        <v>2149</v>
      </c>
      <c r="H13" s="168" t="s">
        <v>2150</v>
      </c>
      <c r="I13" s="168" t="s">
        <v>2151</v>
      </c>
      <c r="J13" s="168" t="s">
        <v>2152</v>
      </c>
      <c r="K13" s="168" t="s">
        <v>2153</v>
      </c>
      <c r="L13" s="168" t="s">
        <v>2154</v>
      </c>
      <c r="M13" s="168" t="s">
        <v>2155</v>
      </c>
      <c r="N13" s="168" t="s">
        <v>2156</v>
      </c>
      <c r="O13" s="168" t="s">
        <v>2157</v>
      </c>
      <c r="P13" s="168" t="s">
        <v>2158</v>
      </c>
      <c r="Q13" s="168" t="s">
        <v>2159</v>
      </c>
      <c r="U13" s="167" t="s">
        <v>299</v>
      </c>
      <c r="V13" s="168">
        <v>0.42799999999999999</v>
      </c>
      <c r="W13" s="168">
        <v>0.70099999999999996</v>
      </c>
      <c r="X13" s="168">
        <v>0.52900000000000003</v>
      </c>
      <c r="Y13" s="168">
        <v>0.748</v>
      </c>
      <c r="Z13" s="168">
        <v>0.44</v>
      </c>
      <c r="AA13" s="168">
        <v>0.69499999999999995</v>
      </c>
      <c r="AB13" s="168">
        <v>0.53300000000000003</v>
      </c>
      <c r="AC13" s="168">
        <v>0.74</v>
      </c>
    </row>
    <row r="14" spans="1:29" x14ac:dyDescent="0.2">
      <c r="A14" s="167" t="s">
        <v>311</v>
      </c>
      <c r="B14" s="168" t="s">
        <v>2160</v>
      </c>
      <c r="C14" s="168" t="s">
        <v>2161</v>
      </c>
      <c r="D14" s="168" t="s">
        <v>2162</v>
      </c>
      <c r="E14" s="168" t="s">
        <v>1766</v>
      </c>
      <c r="F14" s="168" t="s">
        <v>2163</v>
      </c>
      <c r="G14" s="168" t="s">
        <v>2161</v>
      </c>
      <c r="H14" s="168" t="s">
        <v>1828</v>
      </c>
      <c r="I14" s="168" t="s">
        <v>1766</v>
      </c>
      <c r="J14" s="168" t="s">
        <v>2164</v>
      </c>
      <c r="K14" s="168" t="s">
        <v>2165</v>
      </c>
      <c r="L14" s="168" t="s">
        <v>2162</v>
      </c>
      <c r="M14" s="168" t="s">
        <v>1687</v>
      </c>
      <c r="N14" s="168" t="s">
        <v>2166</v>
      </c>
      <c r="O14" s="168" t="s">
        <v>2165</v>
      </c>
      <c r="P14" s="168" t="s">
        <v>2167</v>
      </c>
      <c r="Q14" s="168" t="s">
        <v>1687</v>
      </c>
      <c r="U14" s="167" t="s">
        <v>311</v>
      </c>
      <c r="V14" s="168">
        <v>-6.6900000000000001E-2</v>
      </c>
      <c r="W14" s="168">
        <v>-0.104</v>
      </c>
      <c r="X14" s="168">
        <v>-7.7100000000000002E-2</v>
      </c>
      <c r="Y14" s="168">
        <v>-0.108</v>
      </c>
      <c r="Z14" s="168">
        <v>-6.7900000000000002E-2</v>
      </c>
      <c r="AA14" s="168">
        <v>-0.104</v>
      </c>
      <c r="AB14" s="168">
        <v>-7.7399999999999997E-2</v>
      </c>
      <c r="AC14" s="168">
        <v>-0.107</v>
      </c>
    </row>
    <row r="15" spans="1:29" x14ac:dyDescent="0.2">
      <c r="A15" s="167" t="s">
        <v>312</v>
      </c>
      <c r="B15" s="168" t="s">
        <v>2168</v>
      </c>
      <c r="C15" s="168" t="s">
        <v>2169</v>
      </c>
      <c r="D15" s="168" t="s">
        <v>2170</v>
      </c>
      <c r="E15" s="168" t="s">
        <v>2171</v>
      </c>
      <c r="F15" s="168" t="s">
        <v>2172</v>
      </c>
      <c r="G15" s="168" t="s">
        <v>2173</v>
      </c>
      <c r="H15" s="168" t="s">
        <v>2174</v>
      </c>
      <c r="I15" s="168" t="s">
        <v>2175</v>
      </c>
      <c r="J15" s="168" t="s">
        <v>2176</v>
      </c>
      <c r="K15" s="168" t="s">
        <v>2177</v>
      </c>
      <c r="L15" s="168" t="s">
        <v>2178</v>
      </c>
      <c r="M15" s="168" t="s">
        <v>2179</v>
      </c>
      <c r="N15" s="168" t="s">
        <v>2180</v>
      </c>
      <c r="O15" s="168" t="s">
        <v>2181</v>
      </c>
      <c r="P15" s="168" t="s">
        <v>2182</v>
      </c>
      <c r="Q15" s="168" t="s">
        <v>2183</v>
      </c>
      <c r="U15" s="167" t="s">
        <v>312</v>
      </c>
      <c r="V15" s="168">
        <v>-2.3599999999999999E-2</v>
      </c>
      <c r="W15" s="168">
        <v>0.10100000000000001</v>
      </c>
      <c r="X15" s="168">
        <v>2.5999999999999999E-2</v>
      </c>
      <c r="Y15" s="168">
        <v>0.125</v>
      </c>
      <c r="Z15" s="168">
        <v>5.5300000000000002E-3</v>
      </c>
      <c r="AA15" s="168">
        <v>8.1600000000000006E-2</v>
      </c>
      <c r="AB15" s="168">
        <v>3.8100000000000002E-2</v>
      </c>
      <c r="AC15" s="168">
        <v>9.8599999999999993E-2</v>
      </c>
    </row>
    <row r="16" spans="1:29" x14ac:dyDescent="0.2">
      <c r="A16" s="167" t="s">
        <v>313</v>
      </c>
      <c r="B16" s="168" t="s">
        <v>1686</v>
      </c>
      <c r="C16" s="168" t="s">
        <v>2184</v>
      </c>
      <c r="D16" s="168" t="s">
        <v>2185</v>
      </c>
      <c r="E16" s="168" t="s">
        <v>2184</v>
      </c>
      <c r="F16" s="168" t="s">
        <v>2186</v>
      </c>
      <c r="G16" s="168" t="s">
        <v>2187</v>
      </c>
      <c r="H16" s="168" t="s">
        <v>2188</v>
      </c>
      <c r="I16" s="168" t="s">
        <v>2189</v>
      </c>
      <c r="J16" s="168" t="s">
        <v>1889</v>
      </c>
      <c r="K16" s="168" t="s">
        <v>2190</v>
      </c>
      <c r="L16" s="168" t="s">
        <v>2191</v>
      </c>
      <c r="M16" s="168" t="s">
        <v>2192</v>
      </c>
      <c r="N16" s="168" t="s">
        <v>1682</v>
      </c>
      <c r="O16" s="168" t="s">
        <v>2193</v>
      </c>
      <c r="P16" s="168" t="s">
        <v>2194</v>
      </c>
      <c r="Q16" s="168" t="s">
        <v>2195</v>
      </c>
      <c r="U16" s="167" t="s">
        <v>313</v>
      </c>
      <c r="V16" s="168">
        <v>0.26400000000000001</v>
      </c>
      <c r="W16" s="168">
        <v>-0.14099999999999999</v>
      </c>
      <c r="X16" s="168">
        <v>0.17699999999999999</v>
      </c>
      <c r="Y16" s="168">
        <v>-0.16500000000000001</v>
      </c>
      <c r="Z16" s="168">
        <v>0.17299999999999999</v>
      </c>
      <c r="AA16" s="168">
        <v>-8.1500000000000003E-2</v>
      </c>
      <c r="AB16" s="168">
        <v>0.14000000000000001</v>
      </c>
      <c r="AC16" s="168">
        <v>-8.3099999999999993E-2</v>
      </c>
    </row>
    <row r="17" spans="1:29" x14ac:dyDescent="0.2">
      <c r="A17" s="167" t="s">
        <v>314</v>
      </c>
      <c r="B17" s="168" t="s">
        <v>2196</v>
      </c>
      <c r="C17" s="168" t="s">
        <v>2197</v>
      </c>
      <c r="D17" s="168" t="s">
        <v>2198</v>
      </c>
      <c r="E17" s="168" t="s">
        <v>2199</v>
      </c>
      <c r="F17" s="168" t="s">
        <v>2200</v>
      </c>
      <c r="G17" s="168" t="s">
        <v>2201</v>
      </c>
      <c r="H17" s="168" t="s">
        <v>2202</v>
      </c>
      <c r="I17" s="168" t="s">
        <v>2203</v>
      </c>
      <c r="J17" s="168" t="s">
        <v>348</v>
      </c>
      <c r="K17" s="168" t="s">
        <v>348</v>
      </c>
      <c r="L17" s="168" t="s">
        <v>348</v>
      </c>
      <c r="M17" s="168" t="s">
        <v>348</v>
      </c>
      <c r="N17" s="168" t="s">
        <v>348</v>
      </c>
      <c r="O17" s="168" t="s">
        <v>348</v>
      </c>
      <c r="P17" s="168" t="s">
        <v>348</v>
      </c>
      <c r="Q17" s="168" t="s">
        <v>348</v>
      </c>
      <c r="U17" s="167" t="s">
        <v>314</v>
      </c>
      <c r="V17" s="168">
        <v>-0.17799999999999999</v>
      </c>
      <c r="W17" s="168">
        <v>0.122</v>
      </c>
      <c r="X17" s="168">
        <v>-7.4800000000000005E-2</v>
      </c>
      <c r="Y17" s="168">
        <v>0.16900000000000001</v>
      </c>
      <c r="Z17" s="168"/>
      <c r="AA17" s="168"/>
      <c r="AB17" s="168"/>
      <c r="AC17" s="168"/>
    </row>
    <row r="18" spans="1:29" x14ac:dyDescent="0.2">
      <c r="A18" s="167" t="s">
        <v>323</v>
      </c>
      <c r="B18" s="168" t="s">
        <v>2204</v>
      </c>
      <c r="C18" s="168" t="s">
        <v>2205</v>
      </c>
      <c r="D18" s="168" t="s">
        <v>2206</v>
      </c>
      <c r="E18" s="168" t="s">
        <v>2207</v>
      </c>
      <c r="F18" s="168" t="s">
        <v>2208</v>
      </c>
      <c r="G18" s="168" t="s">
        <v>2063</v>
      </c>
      <c r="H18" s="168" t="s">
        <v>2209</v>
      </c>
      <c r="I18" s="168" t="s">
        <v>2210</v>
      </c>
      <c r="J18" s="168" t="s">
        <v>2211</v>
      </c>
      <c r="K18" s="168" t="s">
        <v>2212</v>
      </c>
      <c r="L18" s="168" t="s">
        <v>2213</v>
      </c>
      <c r="M18" s="168" t="s">
        <v>2214</v>
      </c>
      <c r="N18" s="168" t="s">
        <v>2215</v>
      </c>
      <c r="O18" s="168" t="s">
        <v>2216</v>
      </c>
      <c r="P18" s="168" t="s">
        <v>2217</v>
      </c>
      <c r="Q18" s="168" t="s">
        <v>2218</v>
      </c>
      <c r="U18" s="167" t="s">
        <v>323</v>
      </c>
      <c r="V18" s="168">
        <v>0.45100000000000001</v>
      </c>
      <c r="W18" s="168">
        <v>0.375</v>
      </c>
      <c r="X18" s="168">
        <v>0.45400000000000001</v>
      </c>
      <c r="Y18" s="168">
        <v>0.38500000000000001</v>
      </c>
      <c r="Z18" s="168">
        <v>0.42</v>
      </c>
      <c r="AA18" s="168">
        <v>0.39600000000000002</v>
      </c>
      <c r="AB18" s="168">
        <v>0.441</v>
      </c>
      <c r="AC18" s="168">
        <v>0.41399999999999998</v>
      </c>
    </row>
    <row r="19" spans="1:29" x14ac:dyDescent="0.2">
      <c r="A19" s="167" t="s">
        <v>324</v>
      </c>
      <c r="B19" s="168" t="s">
        <v>2219</v>
      </c>
      <c r="C19" s="168" t="s">
        <v>2220</v>
      </c>
      <c r="D19" s="168" t="s">
        <v>2221</v>
      </c>
      <c r="E19" s="168" t="s">
        <v>2222</v>
      </c>
      <c r="F19" s="168" t="s">
        <v>2223</v>
      </c>
      <c r="G19" s="168" t="s">
        <v>2224</v>
      </c>
      <c r="H19" s="168" t="s">
        <v>2225</v>
      </c>
      <c r="I19" s="168" t="s">
        <v>2226</v>
      </c>
      <c r="J19" s="168" t="s">
        <v>2227</v>
      </c>
      <c r="K19" s="168" t="s">
        <v>2228</v>
      </c>
      <c r="L19" s="168" t="s">
        <v>2229</v>
      </c>
      <c r="M19" s="168" t="s">
        <v>2230</v>
      </c>
      <c r="N19" s="168" t="s">
        <v>2231</v>
      </c>
      <c r="O19" s="168" t="s">
        <v>2232</v>
      </c>
      <c r="P19" s="168" t="s">
        <v>2233</v>
      </c>
      <c r="Q19" s="168" t="s">
        <v>2234</v>
      </c>
      <c r="U19" s="167" t="s">
        <v>324</v>
      </c>
      <c r="V19" s="168">
        <v>-2.4260000000000002</v>
      </c>
      <c r="W19" s="168">
        <v>-1.7310000000000001</v>
      </c>
      <c r="X19" s="168">
        <v>-2.4359999999999999</v>
      </c>
      <c r="Y19" s="168">
        <v>-1.8029999999999999</v>
      </c>
      <c r="Z19" s="168">
        <v>-2.4460000000000002</v>
      </c>
      <c r="AA19" s="168">
        <v>-1.7110000000000001</v>
      </c>
      <c r="AB19" s="168">
        <v>-2.444</v>
      </c>
      <c r="AC19" s="168">
        <v>-1.776</v>
      </c>
    </row>
    <row r="20" spans="1:29" x14ac:dyDescent="0.2">
      <c r="A20" s="167" t="s">
        <v>325</v>
      </c>
      <c r="B20" s="168" t="s">
        <v>2235</v>
      </c>
      <c r="C20" s="168" t="s">
        <v>2236</v>
      </c>
      <c r="D20" s="168" t="s">
        <v>2237</v>
      </c>
      <c r="E20" s="168" t="s">
        <v>2238</v>
      </c>
      <c r="F20" s="168" t="s">
        <v>2239</v>
      </c>
      <c r="G20" s="168" t="s">
        <v>2240</v>
      </c>
      <c r="H20" s="168" t="s">
        <v>2241</v>
      </c>
      <c r="I20" s="168" t="s">
        <v>2242</v>
      </c>
      <c r="J20" s="168" t="s">
        <v>1887</v>
      </c>
      <c r="K20" s="168" t="s">
        <v>2243</v>
      </c>
      <c r="L20" s="168" t="s">
        <v>2244</v>
      </c>
      <c r="M20" s="168" t="s">
        <v>2245</v>
      </c>
      <c r="N20" s="168" t="s">
        <v>2246</v>
      </c>
      <c r="O20" s="168" t="s">
        <v>2247</v>
      </c>
      <c r="P20" s="168" t="s">
        <v>2248</v>
      </c>
      <c r="Q20" s="168" t="s">
        <v>2249</v>
      </c>
      <c r="U20" s="167" t="s">
        <v>325</v>
      </c>
      <c r="V20" s="168">
        <v>0.47299999999999998</v>
      </c>
      <c r="W20" s="168">
        <v>0.26200000000000001</v>
      </c>
      <c r="X20" s="168">
        <v>0.59799999999999998</v>
      </c>
      <c r="Y20" s="168">
        <v>0.372</v>
      </c>
      <c r="Z20" s="168">
        <v>0.48499999999999999</v>
      </c>
      <c r="AA20" s="168">
        <v>0.252</v>
      </c>
      <c r="AB20" s="168">
        <v>0.60299999999999998</v>
      </c>
      <c r="AC20" s="168">
        <v>0.35899999999999999</v>
      </c>
    </row>
    <row r="21" spans="1:29" x14ac:dyDescent="0.2">
      <c r="A21" s="167" t="s">
        <v>322</v>
      </c>
      <c r="B21" s="168" t="s">
        <v>2250</v>
      </c>
      <c r="C21" s="168" t="s">
        <v>2251</v>
      </c>
      <c r="D21" s="168" t="s">
        <v>2252</v>
      </c>
      <c r="E21" s="168" t="s">
        <v>2253</v>
      </c>
      <c r="F21" s="168" t="s">
        <v>2254</v>
      </c>
      <c r="G21" s="168" t="s">
        <v>2255</v>
      </c>
      <c r="H21" s="168" t="s">
        <v>2256</v>
      </c>
      <c r="I21" s="168" t="s">
        <v>2257</v>
      </c>
      <c r="J21" s="168" t="s">
        <v>2258</v>
      </c>
      <c r="K21" s="168" t="s">
        <v>2259</v>
      </c>
      <c r="L21" s="168" t="s">
        <v>2260</v>
      </c>
      <c r="M21" s="168" t="s">
        <v>2261</v>
      </c>
      <c r="N21" s="168" t="s">
        <v>2254</v>
      </c>
      <c r="O21" s="168" t="s">
        <v>2255</v>
      </c>
      <c r="P21" s="168" t="s">
        <v>2262</v>
      </c>
      <c r="Q21" s="168" t="s">
        <v>2263</v>
      </c>
      <c r="U21" s="167" t="s">
        <v>322</v>
      </c>
      <c r="V21" s="168">
        <v>-0.28599999999999998</v>
      </c>
      <c r="W21" s="168">
        <v>-0.191</v>
      </c>
      <c r="X21" s="168">
        <v>-0.26100000000000001</v>
      </c>
      <c r="Y21" s="168">
        <v>-0.18099999999999999</v>
      </c>
      <c r="Z21" s="168">
        <v>-0.28699999999999998</v>
      </c>
      <c r="AA21" s="168">
        <v>-0.19</v>
      </c>
      <c r="AB21" s="168">
        <v>-0.26100000000000001</v>
      </c>
      <c r="AC21" s="168">
        <v>-0.17899999999999999</v>
      </c>
    </row>
    <row r="22" spans="1:29" x14ac:dyDescent="0.2">
      <c r="A22" s="167" t="s">
        <v>335</v>
      </c>
      <c r="B22" s="168" t="s">
        <v>2264</v>
      </c>
      <c r="C22" s="168" t="s">
        <v>2265</v>
      </c>
      <c r="D22" s="168" t="s">
        <v>1680</v>
      </c>
      <c r="E22" s="168" t="s">
        <v>1953</v>
      </c>
      <c r="F22" s="168" t="s">
        <v>2266</v>
      </c>
      <c r="G22" s="168" t="s">
        <v>2267</v>
      </c>
      <c r="H22" s="168" t="s">
        <v>2268</v>
      </c>
      <c r="I22" s="168" t="s">
        <v>2269</v>
      </c>
      <c r="J22" s="168" t="s">
        <v>2270</v>
      </c>
      <c r="K22" s="168" t="s">
        <v>2271</v>
      </c>
      <c r="L22" s="168" t="s">
        <v>1680</v>
      </c>
      <c r="M22" s="168" t="s">
        <v>2255</v>
      </c>
      <c r="N22" s="168" t="s">
        <v>2272</v>
      </c>
      <c r="O22" s="168" t="s">
        <v>2273</v>
      </c>
      <c r="P22" s="168" t="s">
        <v>2268</v>
      </c>
      <c r="Q22" s="168" t="s">
        <v>2269</v>
      </c>
      <c r="U22" s="167" t="s">
        <v>335</v>
      </c>
      <c r="V22" s="168">
        <v>2.8199999999999999E-2</v>
      </c>
      <c r="W22" s="168">
        <v>0.14899999999999999</v>
      </c>
      <c r="X22" s="168">
        <v>6.5100000000000005E-2</v>
      </c>
      <c r="Y22" s="168">
        <v>0.16500000000000001</v>
      </c>
      <c r="Z22" s="168">
        <v>0.03</v>
      </c>
      <c r="AA22" s="168">
        <v>0.14899999999999999</v>
      </c>
      <c r="AB22" s="168">
        <v>6.5699999999999995E-2</v>
      </c>
      <c r="AC22" s="168">
        <v>0.16500000000000001</v>
      </c>
    </row>
    <row r="23" spans="1:29" x14ac:dyDescent="0.2">
      <c r="A23" s="167" t="s">
        <v>328</v>
      </c>
      <c r="B23" s="168" t="s">
        <v>2274</v>
      </c>
      <c r="C23" s="168" t="s">
        <v>2275</v>
      </c>
      <c r="D23" s="168" t="s">
        <v>2276</v>
      </c>
      <c r="E23" s="168" t="s">
        <v>2277</v>
      </c>
      <c r="F23" s="168" t="s">
        <v>2278</v>
      </c>
      <c r="G23" s="168" t="s">
        <v>2279</v>
      </c>
      <c r="H23" s="168" t="s">
        <v>2280</v>
      </c>
      <c r="I23" s="168" t="s">
        <v>2281</v>
      </c>
      <c r="J23" s="168" t="s">
        <v>2274</v>
      </c>
      <c r="K23" s="168" t="s">
        <v>2282</v>
      </c>
      <c r="L23" s="168" t="s">
        <v>2276</v>
      </c>
      <c r="M23" s="168" t="s">
        <v>2283</v>
      </c>
      <c r="N23" s="168" t="s">
        <v>2284</v>
      </c>
      <c r="O23" s="168" t="s">
        <v>2285</v>
      </c>
      <c r="P23" s="168" t="s">
        <v>2280</v>
      </c>
      <c r="Q23" s="168" t="s">
        <v>2286</v>
      </c>
      <c r="U23" s="167" t="s">
        <v>328</v>
      </c>
      <c r="V23" s="168">
        <v>-2.036</v>
      </c>
      <c r="W23" s="168">
        <v>-1.944</v>
      </c>
      <c r="X23" s="168">
        <v>-2.0350000000000001</v>
      </c>
      <c r="Y23" s="168">
        <v>-1.952</v>
      </c>
      <c r="Z23" s="168">
        <v>-2.036</v>
      </c>
      <c r="AA23" s="168">
        <v>-1.944</v>
      </c>
      <c r="AB23" s="168">
        <v>-2.0339999999999998</v>
      </c>
      <c r="AC23" s="168">
        <v>-1.952</v>
      </c>
    </row>
    <row r="24" spans="1:29" x14ac:dyDescent="0.2">
      <c r="A24" s="167" t="s">
        <v>329</v>
      </c>
      <c r="B24" s="168" t="s">
        <v>2287</v>
      </c>
      <c r="C24" s="168" t="s">
        <v>2288</v>
      </c>
      <c r="D24" s="168" t="s">
        <v>2289</v>
      </c>
      <c r="E24" s="168" t="s">
        <v>2290</v>
      </c>
      <c r="F24" s="168" t="s">
        <v>2291</v>
      </c>
      <c r="G24" s="168" t="s">
        <v>2292</v>
      </c>
      <c r="H24" s="168" t="s">
        <v>2293</v>
      </c>
      <c r="I24" s="168" t="s">
        <v>2294</v>
      </c>
      <c r="J24" s="168" t="s">
        <v>2295</v>
      </c>
      <c r="K24" s="168" t="s">
        <v>2296</v>
      </c>
      <c r="L24" s="168" t="s">
        <v>2297</v>
      </c>
      <c r="M24" s="168" t="s">
        <v>2298</v>
      </c>
      <c r="N24" s="168" t="s">
        <v>2291</v>
      </c>
      <c r="O24" s="168" t="s">
        <v>2299</v>
      </c>
      <c r="P24" s="168" t="s">
        <v>2300</v>
      </c>
      <c r="Q24" s="168" t="s">
        <v>2301</v>
      </c>
      <c r="U24" s="167" t="s">
        <v>329</v>
      </c>
      <c r="V24" s="168">
        <v>11.29</v>
      </c>
      <c r="W24" s="168">
        <v>11.22</v>
      </c>
      <c r="X24" s="168">
        <v>11.69</v>
      </c>
      <c r="Y24" s="168">
        <v>11.52</v>
      </c>
      <c r="Z24" s="168">
        <v>11.27</v>
      </c>
      <c r="AA24" s="168">
        <v>11.23</v>
      </c>
      <c r="AB24" s="168">
        <v>11.69</v>
      </c>
      <c r="AC24" s="168">
        <v>11.53</v>
      </c>
    </row>
    <row r="25" spans="1:29" x14ac:dyDescent="0.2">
      <c r="A25" s="167" t="s">
        <v>330</v>
      </c>
      <c r="B25" s="168" t="s">
        <v>2302</v>
      </c>
      <c r="C25" s="168" t="s">
        <v>2303</v>
      </c>
      <c r="D25" s="168" t="s">
        <v>2256</v>
      </c>
      <c r="E25" s="168" t="s">
        <v>2304</v>
      </c>
      <c r="F25" s="168" t="s">
        <v>2074</v>
      </c>
      <c r="G25" s="168" t="s">
        <v>2305</v>
      </c>
      <c r="H25" s="168" t="s">
        <v>1900</v>
      </c>
      <c r="I25" s="168" t="s">
        <v>2306</v>
      </c>
      <c r="J25" s="168" t="s">
        <v>2307</v>
      </c>
      <c r="K25" s="168" t="s">
        <v>2308</v>
      </c>
      <c r="L25" s="168" t="s">
        <v>2256</v>
      </c>
      <c r="M25" s="168" t="s">
        <v>2304</v>
      </c>
      <c r="N25" s="168" t="s">
        <v>2074</v>
      </c>
      <c r="O25" s="168" t="s">
        <v>2306</v>
      </c>
      <c r="P25" s="168" t="s">
        <v>1900</v>
      </c>
      <c r="Q25" s="168" t="s">
        <v>2309</v>
      </c>
      <c r="U25" s="167" t="s">
        <v>330</v>
      </c>
      <c r="V25" s="168">
        <v>-0.16700000000000001</v>
      </c>
      <c r="W25" s="168">
        <v>-0.18099999999999999</v>
      </c>
      <c r="X25" s="168">
        <v>-0.14499999999999999</v>
      </c>
      <c r="Y25" s="168">
        <v>-0.16400000000000001</v>
      </c>
      <c r="Z25" s="168">
        <v>-0.16600000000000001</v>
      </c>
      <c r="AA25" s="168">
        <v>-0.18099999999999999</v>
      </c>
      <c r="AB25" s="168">
        <v>-0.14499999999999999</v>
      </c>
      <c r="AC25" s="168">
        <v>-0.16400000000000001</v>
      </c>
    </row>
    <row r="26" spans="1:29" x14ac:dyDescent="0.2">
      <c r="A26" s="167" t="s">
        <v>319</v>
      </c>
      <c r="B26" s="168" t="s">
        <v>2310</v>
      </c>
      <c r="C26" s="168" t="s">
        <v>2311</v>
      </c>
      <c r="D26" s="168" t="s">
        <v>2312</v>
      </c>
      <c r="E26" s="168" t="s">
        <v>2313</v>
      </c>
      <c r="F26" s="168" t="s">
        <v>2314</v>
      </c>
      <c r="G26" s="168" t="s">
        <v>2315</v>
      </c>
      <c r="H26" s="168" t="s">
        <v>2316</v>
      </c>
      <c r="I26" s="168" t="s">
        <v>2317</v>
      </c>
      <c r="J26" s="168" t="s">
        <v>2318</v>
      </c>
      <c r="K26" s="168" t="s">
        <v>2319</v>
      </c>
      <c r="L26" s="168" t="s">
        <v>2320</v>
      </c>
      <c r="M26" s="168" t="s">
        <v>2321</v>
      </c>
      <c r="N26" s="168" t="s">
        <v>2322</v>
      </c>
      <c r="O26" s="168" t="s">
        <v>2323</v>
      </c>
      <c r="P26" s="168" t="s">
        <v>2324</v>
      </c>
      <c r="Q26" s="168" t="s">
        <v>2325</v>
      </c>
      <c r="U26" s="167" t="s">
        <v>319</v>
      </c>
      <c r="V26" s="168">
        <v>3.3050000000000002</v>
      </c>
      <c r="W26" s="168">
        <v>3.6749999999999998</v>
      </c>
      <c r="X26" s="168">
        <v>3.4289999999999998</v>
      </c>
      <c r="Y26" s="168">
        <v>3.73</v>
      </c>
      <c r="Z26" s="168">
        <v>3.339</v>
      </c>
      <c r="AA26" s="168">
        <v>3.6539999999999999</v>
      </c>
      <c r="AB26" s="168">
        <v>3.4430000000000001</v>
      </c>
      <c r="AC26" s="168">
        <v>3.702</v>
      </c>
    </row>
    <row r="27" spans="1:29" x14ac:dyDescent="0.2">
      <c r="A27" s="167" t="s">
        <v>318</v>
      </c>
      <c r="B27" s="168" t="s">
        <v>2326</v>
      </c>
      <c r="C27" s="168" t="s">
        <v>2259</v>
      </c>
      <c r="D27" s="168" t="s">
        <v>2327</v>
      </c>
      <c r="E27" s="168" t="s">
        <v>2328</v>
      </c>
      <c r="F27" s="168" t="s">
        <v>2329</v>
      </c>
      <c r="G27" s="168" t="s">
        <v>2330</v>
      </c>
      <c r="H27" s="168" t="s">
        <v>2331</v>
      </c>
      <c r="I27" s="168" t="s">
        <v>1951</v>
      </c>
      <c r="J27" s="168" t="s">
        <v>2332</v>
      </c>
      <c r="K27" s="168" t="s">
        <v>2328</v>
      </c>
      <c r="L27" s="168" t="s">
        <v>2333</v>
      </c>
      <c r="M27" s="168" t="s">
        <v>2334</v>
      </c>
      <c r="N27" s="168" t="s">
        <v>2329</v>
      </c>
      <c r="O27" s="168" t="s">
        <v>2335</v>
      </c>
      <c r="P27" s="168" t="s">
        <v>2336</v>
      </c>
      <c r="Q27" s="168" t="s">
        <v>2261</v>
      </c>
      <c r="U27" s="167" t="s">
        <v>318</v>
      </c>
      <c r="V27" s="168">
        <v>0.13800000000000001</v>
      </c>
      <c r="W27" s="168">
        <v>0.17499999999999999</v>
      </c>
      <c r="X27" s="168">
        <v>0.113</v>
      </c>
      <c r="Y27" s="168">
        <v>0.154</v>
      </c>
      <c r="Z27" s="168">
        <v>0.13600000000000001</v>
      </c>
      <c r="AA27" s="168">
        <v>0.17599999999999999</v>
      </c>
      <c r="AB27" s="168">
        <v>0.113</v>
      </c>
      <c r="AC27" s="168">
        <v>0.155</v>
      </c>
    </row>
    <row r="28" spans="1:29" x14ac:dyDescent="0.2">
      <c r="A28" s="167" t="s">
        <v>320</v>
      </c>
      <c r="B28" s="168" t="s">
        <v>2337</v>
      </c>
      <c r="C28" s="168" t="s">
        <v>2338</v>
      </c>
      <c r="D28" s="168" t="s">
        <v>2339</v>
      </c>
      <c r="E28" s="168" t="s">
        <v>2340</v>
      </c>
      <c r="F28" s="168" t="s">
        <v>2341</v>
      </c>
      <c r="G28" s="168" t="s">
        <v>1783</v>
      </c>
      <c r="H28" s="168" t="s">
        <v>2342</v>
      </c>
      <c r="I28" s="168" t="s">
        <v>2343</v>
      </c>
      <c r="J28" s="168" t="s">
        <v>2344</v>
      </c>
      <c r="K28" s="168" t="s">
        <v>2345</v>
      </c>
      <c r="L28" s="168" t="s">
        <v>2346</v>
      </c>
      <c r="M28" s="168" t="s">
        <v>2347</v>
      </c>
      <c r="N28" s="168" t="s">
        <v>2348</v>
      </c>
      <c r="O28" s="168" t="s">
        <v>2349</v>
      </c>
      <c r="P28" s="168" t="s">
        <v>2342</v>
      </c>
      <c r="Q28" s="168" t="s">
        <v>1927</v>
      </c>
      <c r="U28" s="167" t="s">
        <v>320</v>
      </c>
      <c r="V28" s="168">
        <v>-0.28199999999999997</v>
      </c>
      <c r="W28" s="168">
        <v>-0.41899999999999998</v>
      </c>
      <c r="X28" s="168">
        <v>-0.33400000000000002</v>
      </c>
      <c r="Y28" s="168">
        <v>-0.44400000000000001</v>
      </c>
      <c r="Z28" s="168">
        <v>-0.28399999999999997</v>
      </c>
      <c r="AA28" s="168">
        <v>-0.41799999999999998</v>
      </c>
      <c r="AB28" s="168">
        <v>-0.33500000000000002</v>
      </c>
      <c r="AC28" s="168">
        <v>-0.44400000000000001</v>
      </c>
    </row>
    <row r="29" spans="1:29" x14ac:dyDescent="0.2">
      <c r="A29" s="167" t="s">
        <v>321</v>
      </c>
      <c r="B29" s="168" t="s">
        <v>2350</v>
      </c>
      <c r="C29" s="168" t="s">
        <v>2351</v>
      </c>
      <c r="D29" s="168" t="s">
        <v>2352</v>
      </c>
      <c r="E29" s="168" t="s">
        <v>2353</v>
      </c>
      <c r="F29" s="168" t="s">
        <v>2354</v>
      </c>
      <c r="G29" s="168" t="s">
        <v>2355</v>
      </c>
      <c r="H29" s="168" t="s">
        <v>845</v>
      </c>
      <c r="I29" s="168" t="s">
        <v>2356</v>
      </c>
      <c r="J29" s="168" t="s">
        <v>2357</v>
      </c>
      <c r="K29" s="168" t="s">
        <v>2358</v>
      </c>
      <c r="L29" s="168" t="s">
        <v>2359</v>
      </c>
      <c r="M29" s="168" t="s">
        <v>2360</v>
      </c>
      <c r="N29" s="168" t="s">
        <v>1880</v>
      </c>
      <c r="O29" s="168" t="s">
        <v>1675</v>
      </c>
      <c r="P29" s="168" t="s">
        <v>2361</v>
      </c>
      <c r="Q29" s="168" t="s">
        <v>2362</v>
      </c>
      <c r="U29" s="167" t="s">
        <v>321</v>
      </c>
      <c r="V29" s="168">
        <v>0.4</v>
      </c>
      <c r="W29" s="168">
        <v>0.45500000000000002</v>
      </c>
      <c r="X29" s="168">
        <v>0.316</v>
      </c>
      <c r="Y29" s="168">
        <v>0.38800000000000001</v>
      </c>
      <c r="Z29" s="168">
        <v>0.40799999999999997</v>
      </c>
      <c r="AA29" s="168">
        <v>0.44900000000000001</v>
      </c>
      <c r="AB29" s="168">
        <v>0.32</v>
      </c>
      <c r="AC29" s="168">
        <v>0.38100000000000001</v>
      </c>
    </row>
    <row r="30" spans="1:29" x14ac:dyDescent="0.2">
      <c r="A30" s="167" t="s">
        <v>326</v>
      </c>
      <c r="B30" s="168" t="s">
        <v>2363</v>
      </c>
      <c r="C30" s="168" t="s">
        <v>2183</v>
      </c>
      <c r="D30" s="168" t="s">
        <v>2364</v>
      </c>
      <c r="E30" s="168" t="s">
        <v>2365</v>
      </c>
      <c r="F30" s="168" t="s">
        <v>2366</v>
      </c>
      <c r="G30" s="168" t="s">
        <v>2367</v>
      </c>
      <c r="H30" s="168" t="s">
        <v>2368</v>
      </c>
      <c r="I30" s="168" t="s">
        <v>2369</v>
      </c>
      <c r="J30" s="168" t="s">
        <v>2370</v>
      </c>
      <c r="K30" s="168" t="s">
        <v>2371</v>
      </c>
      <c r="L30" s="168" t="s">
        <v>2364</v>
      </c>
      <c r="M30" s="168" t="s">
        <v>2372</v>
      </c>
      <c r="N30" s="168" t="s">
        <v>2373</v>
      </c>
      <c r="O30" s="168" t="s">
        <v>2374</v>
      </c>
      <c r="P30" s="168" t="s">
        <v>2375</v>
      </c>
      <c r="Q30" s="168" t="s">
        <v>2376</v>
      </c>
      <c r="U30" s="167" t="s">
        <v>326</v>
      </c>
      <c r="V30" s="168">
        <v>-0.82499999999999996</v>
      </c>
      <c r="W30" s="168">
        <v>-0.82399999999999995</v>
      </c>
      <c r="X30" s="168">
        <v>-0.70899999999999996</v>
      </c>
      <c r="Y30" s="168">
        <v>-0.74</v>
      </c>
      <c r="Z30" s="168">
        <v>-0.82599999999999996</v>
      </c>
      <c r="AA30" s="168">
        <v>-0.82399999999999995</v>
      </c>
      <c r="AB30" s="168">
        <v>-0.71</v>
      </c>
      <c r="AC30" s="168">
        <v>-0.73899999999999999</v>
      </c>
    </row>
    <row r="31" spans="1:29" x14ac:dyDescent="0.2">
      <c r="A31" s="167" t="s">
        <v>327</v>
      </c>
      <c r="B31" s="168" t="s">
        <v>2377</v>
      </c>
      <c r="C31" s="168" t="s">
        <v>1975</v>
      </c>
      <c r="D31" s="168" t="s">
        <v>2378</v>
      </c>
      <c r="E31" s="168" t="s">
        <v>1912</v>
      </c>
      <c r="F31" s="168" t="s">
        <v>1913</v>
      </c>
      <c r="G31" s="168" t="s">
        <v>2379</v>
      </c>
      <c r="H31" s="168" t="s">
        <v>2380</v>
      </c>
      <c r="I31" s="168" t="s">
        <v>2379</v>
      </c>
      <c r="J31" s="168" t="s">
        <v>1911</v>
      </c>
      <c r="K31" s="168" t="s">
        <v>2381</v>
      </c>
      <c r="L31" s="168" t="s">
        <v>2378</v>
      </c>
      <c r="M31" s="168" t="s">
        <v>2382</v>
      </c>
      <c r="N31" s="168" t="s">
        <v>1913</v>
      </c>
      <c r="O31" s="168" t="s">
        <v>1973</v>
      </c>
      <c r="P31" s="168" t="s">
        <v>2380</v>
      </c>
      <c r="Q31" s="168" t="s">
        <v>1973</v>
      </c>
      <c r="U31" s="167" t="s">
        <v>327</v>
      </c>
      <c r="V31" s="168">
        <v>-0.27200000000000002</v>
      </c>
      <c r="W31" s="168">
        <v>-0.17199999999999999</v>
      </c>
      <c r="X31" s="168">
        <v>-0.20499999999999999</v>
      </c>
      <c r="Y31" s="168">
        <v>-0.13300000000000001</v>
      </c>
      <c r="Z31" s="168">
        <v>-0.27</v>
      </c>
      <c r="AA31" s="168">
        <v>-0.17199999999999999</v>
      </c>
      <c r="AB31" s="168">
        <v>-0.20499999999999999</v>
      </c>
      <c r="AC31" s="168">
        <v>-0.13300000000000001</v>
      </c>
    </row>
    <row r="32" spans="1:29" x14ac:dyDescent="0.2">
      <c r="A32" s="167" t="s">
        <v>317</v>
      </c>
      <c r="B32" s="168" t="s">
        <v>2383</v>
      </c>
      <c r="C32" s="168" t="s">
        <v>2384</v>
      </c>
      <c r="D32" s="168" t="s">
        <v>2385</v>
      </c>
      <c r="E32" s="168" t="s">
        <v>2386</v>
      </c>
      <c r="F32" s="168" t="s">
        <v>2387</v>
      </c>
      <c r="G32" s="168" t="s">
        <v>2388</v>
      </c>
      <c r="H32" s="168" t="s">
        <v>2389</v>
      </c>
      <c r="I32" s="168" t="s">
        <v>2390</v>
      </c>
      <c r="J32" s="168" t="s">
        <v>2391</v>
      </c>
      <c r="K32" s="168" t="s">
        <v>2392</v>
      </c>
      <c r="L32" s="168" t="s">
        <v>2393</v>
      </c>
      <c r="M32" s="168" t="s">
        <v>2394</v>
      </c>
      <c r="N32" s="168" t="s">
        <v>2395</v>
      </c>
      <c r="O32" s="168" t="s">
        <v>2396</v>
      </c>
      <c r="P32" s="168" t="s">
        <v>2397</v>
      </c>
      <c r="Q32" s="168" t="s">
        <v>2390</v>
      </c>
      <c r="U32" s="167" t="s">
        <v>317</v>
      </c>
      <c r="V32" s="168">
        <v>-2.3660000000000001</v>
      </c>
      <c r="W32" s="168">
        <v>-3.7029999999999998</v>
      </c>
      <c r="X32" s="168">
        <v>-2.4060000000000001</v>
      </c>
      <c r="Y32" s="168">
        <v>-3.6070000000000002</v>
      </c>
      <c r="Z32" s="168">
        <v>-2.464</v>
      </c>
      <c r="AA32" s="168">
        <v>-3.6469999999999998</v>
      </c>
      <c r="AB32" s="168">
        <v>-2.4470000000000001</v>
      </c>
      <c r="AC32" s="168">
        <v>-3.528</v>
      </c>
    </row>
    <row r="33" spans="1:29" x14ac:dyDescent="0.2">
      <c r="A33" s="167" t="s">
        <v>346</v>
      </c>
      <c r="B33" s="168" t="s">
        <v>1743</v>
      </c>
      <c r="C33" s="168" t="s">
        <v>2398</v>
      </c>
      <c r="D33" s="168" t="s">
        <v>1757</v>
      </c>
      <c r="E33" s="168" t="s">
        <v>2399</v>
      </c>
      <c r="F33" s="168" t="s">
        <v>2400</v>
      </c>
      <c r="G33" s="168" t="s">
        <v>2401</v>
      </c>
      <c r="H33" s="168" t="s">
        <v>2402</v>
      </c>
      <c r="I33" s="168" t="s">
        <v>2403</v>
      </c>
      <c r="J33" s="168" t="s">
        <v>1878</v>
      </c>
      <c r="K33" s="168" t="s">
        <v>2404</v>
      </c>
      <c r="L33" s="168" t="s">
        <v>2332</v>
      </c>
      <c r="M33" s="168" t="s">
        <v>2405</v>
      </c>
      <c r="N33" s="168" t="s">
        <v>2198</v>
      </c>
      <c r="O33" s="168" t="s">
        <v>2406</v>
      </c>
      <c r="P33" s="168" t="s">
        <v>2407</v>
      </c>
      <c r="Q33" s="168" t="s">
        <v>2408</v>
      </c>
      <c r="U33" s="167" t="s">
        <v>346</v>
      </c>
      <c r="V33" s="168">
        <v>0.185</v>
      </c>
      <c r="W33" s="168">
        <v>0.124</v>
      </c>
      <c r="X33" s="168">
        <v>0.13</v>
      </c>
      <c r="Y33" s="168">
        <v>8.9700000000000002E-2</v>
      </c>
      <c r="Z33" s="168">
        <v>0.16700000000000001</v>
      </c>
      <c r="AA33" s="168">
        <v>0.13600000000000001</v>
      </c>
      <c r="AB33" s="168">
        <v>0.122</v>
      </c>
      <c r="AC33" s="168">
        <v>0.107</v>
      </c>
    </row>
    <row r="34" spans="1:29" x14ac:dyDescent="0.2">
      <c r="A34" s="167" t="s">
        <v>298</v>
      </c>
      <c r="B34" s="168" t="s">
        <v>2409</v>
      </c>
      <c r="C34" s="168" t="s">
        <v>2410</v>
      </c>
      <c r="D34" s="168" t="s">
        <v>2411</v>
      </c>
      <c r="E34" s="168" t="s">
        <v>2412</v>
      </c>
      <c r="F34" s="168" t="s">
        <v>2413</v>
      </c>
      <c r="G34" s="168" t="s">
        <v>2414</v>
      </c>
      <c r="H34" s="168" t="s">
        <v>2415</v>
      </c>
      <c r="I34" s="168" t="s">
        <v>2416</v>
      </c>
      <c r="J34" s="168" t="s">
        <v>2417</v>
      </c>
      <c r="K34" s="168" t="s">
        <v>2418</v>
      </c>
      <c r="L34" s="168" t="s">
        <v>2419</v>
      </c>
      <c r="M34" s="168" t="s">
        <v>2420</v>
      </c>
      <c r="N34" s="168" t="s">
        <v>2413</v>
      </c>
      <c r="O34" s="168" t="s">
        <v>2421</v>
      </c>
      <c r="P34" s="168" t="s">
        <v>2422</v>
      </c>
      <c r="Q34" s="168" t="s">
        <v>2414</v>
      </c>
      <c r="U34" s="167" t="s">
        <v>298</v>
      </c>
      <c r="V34" s="168">
        <v>1.923</v>
      </c>
      <c r="W34" s="168">
        <v>2.008</v>
      </c>
      <c r="X34" s="168">
        <v>1.849</v>
      </c>
      <c r="Y34" s="168">
        <v>1.946</v>
      </c>
      <c r="Z34" s="168">
        <v>1.921</v>
      </c>
      <c r="AA34" s="168">
        <v>2.0099999999999998</v>
      </c>
      <c r="AB34" s="168">
        <v>1.849</v>
      </c>
      <c r="AC34" s="168">
        <v>1.9490000000000001</v>
      </c>
    </row>
    <row r="35" spans="1:29" x14ac:dyDescent="0.2">
      <c r="A35" s="167" t="s">
        <v>269</v>
      </c>
      <c r="B35" s="168" t="s">
        <v>2423</v>
      </c>
      <c r="C35" s="168" t="s">
        <v>2424</v>
      </c>
      <c r="D35" s="168" t="s">
        <v>2425</v>
      </c>
      <c r="E35" s="168" t="s">
        <v>2426</v>
      </c>
      <c r="F35" s="168" t="s">
        <v>2427</v>
      </c>
      <c r="G35" s="168" t="s">
        <v>2428</v>
      </c>
      <c r="H35" s="168" t="s">
        <v>2429</v>
      </c>
      <c r="I35" s="168" t="s">
        <v>2430</v>
      </c>
      <c r="J35" s="168" t="s">
        <v>2431</v>
      </c>
      <c r="K35" s="168" t="s">
        <v>2432</v>
      </c>
      <c r="L35" s="168" t="s">
        <v>2433</v>
      </c>
      <c r="M35" s="168" t="s">
        <v>2434</v>
      </c>
      <c r="N35" s="168" t="s">
        <v>2435</v>
      </c>
      <c r="O35" s="168" t="s">
        <v>2436</v>
      </c>
      <c r="P35" s="168" t="s">
        <v>2437</v>
      </c>
      <c r="Q35" s="168" t="s">
        <v>2438</v>
      </c>
      <c r="U35" s="167" t="s">
        <v>269</v>
      </c>
      <c r="V35" s="168">
        <v>-62.84</v>
      </c>
      <c r="W35" s="168">
        <v>-63.58</v>
      </c>
      <c r="X35" s="168">
        <v>-61.61</v>
      </c>
      <c r="Y35" s="168">
        <v>-62.62</v>
      </c>
      <c r="Z35" s="168">
        <v>-63.08</v>
      </c>
      <c r="AA35" s="168">
        <v>-63.42</v>
      </c>
      <c r="AB35" s="168">
        <v>-61.72</v>
      </c>
      <c r="AC35" s="168">
        <v>-62.39</v>
      </c>
    </row>
    <row r="36" spans="1:29" x14ac:dyDescent="0.2">
      <c r="A36" s="167" t="s">
        <v>273</v>
      </c>
      <c r="B36" s="168" t="s">
        <v>2439</v>
      </c>
      <c r="C36" s="168" t="s">
        <v>2440</v>
      </c>
      <c r="D36" s="168" t="s">
        <v>2441</v>
      </c>
      <c r="E36" s="168" t="s">
        <v>2442</v>
      </c>
      <c r="F36" s="168" t="s">
        <v>2443</v>
      </c>
      <c r="G36" s="168" t="s">
        <v>2444</v>
      </c>
      <c r="H36" s="168" t="s">
        <v>2445</v>
      </c>
      <c r="I36" s="168" t="s">
        <v>2442</v>
      </c>
      <c r="J36" s="168" t="s">
        <v>2446</v>
      </c>
      <c r="K36" s="168" t="s">
        <v>2447</v>
      </c>
      <c r="L36" s="168" t="s">
        <v>2448</v>
      </c>
      <c r="M36" s="168" t="s">
        <v>2449</v>
      </c>
      <c r="N36" s="168" t="s">
        <v>2450</v>
      </c>
      <c r="O36" s="168" t="s">
        <v>2447</v>
      </c>
      <c r="P36" s="168" t="s">
        <v>2451</v>
      </c>
      <c r="Q36" s="168" t="s">
        <v>2452</v>
      </c>
      <c r="U36" s="167" t="s">
        <v>273</v>
      </c>
      <c r="V36" s="168">
        <v>0.98599999999999999</v>
      </c>
      <c r="W36" s="168">
        <v>0.56699999999999995</v>
      </c>
      <c r="X36" s="168">
        <v>1.073</v>
      </c>
      <c r="Y36" s="168">
        <v>0.66900000000000004</v>
      </c>
      <c r="Z36" s="168">
        <v>0.86099999999999999</v>
      </c>
      <c r="AA36" s="168">
        <v>0.65</v>
      </c>
      <c r="AB36" s="168">
        <v>1.02</v>
      </c>
      <c r="AC36" s="168">
        <v>0.78500000000000003</v>
      </c>
    </row>
    <row r="37" spans="1:29" x14ac:dyDescent="0.2">
      <c r="A37" s="167" t="s">
        <v>277</v>
      </c>
      <c r="B37" s="168" t="s">
        <v>2453</v>
      </c>
      <c r="C37" s="168" t="s">
        <v>2454</v>
      </c>
      <c r="D37" s="168" t="s">
        <v>2455</v>
      </c>
      <c r="E37" s="168" t="s">
        <v>2456</v>
      </c>
      <c r="F37" s="168" t="s">
        <v>2457</v>
      </c>
      <c r="G37" s="168" t="s">
        <v>2458</v>
      </c>
      <c r="H37" s="168" t="s">
        <v>2459</v>
      </c>
      <c r="I37" s="168" t="s">
        <v>2460</v>
      </c>
      <c r="J37" s="168" t="s">
        <v>2461</v>
      </c>
      <c r="K37" s="168" t="s">
        <v>2462</v>
      </c>
      <c r="L37" s="168" t="s">
        <v>2463</v>
      </c>
      <c r="M37" s="168" t="s">
        <v>2464</v>
      </c>
      <c r="N37" s="168" t="s">
        <v>2465</v>
      </c>
      <c r="O37" s="168" t="s">
        <v>2466</v>
      </c>
      <c r="P37" s="168" t="s">
        <v>2467</v>
      </c>
      <c r="Q37" s="168" t="s">
        <v>2468</v>
      </c>
      <c r="U37" s="167" t="s">
        <v>277</v>
      </c>
      <c r="V37" s="168">
        <v>-9.5500000000000007</v>
      </c>
      <c r="W37" s="168">
        <v>-9.9459999999999997</v>
      </c>
      <c r="X37" s="168">
        <v>-9.6460000000000008</v>
      </c>
      <c r="Y37" s="168">
        <v>-9.9779999999999998</v>
      </c>
      <c r="Z37" s="168">
        <v>-9.5609999999999999</v>
      </c>
      <c r="AA37" s="168">
        <v>-9.9420000000000002</v>
      </c>
      <c r="AB37" s="168">
        <v>-9.65</v>
      </c>
      <c r="AC37" s="168">
        <v>-9.9730000000000008</v>
      </c>
    </row>
    <row r="38" spans="1:29" x14ac:dyDescent="0.2">
      <c r="A38" s="167" t="s">
        <v>297</v>
      </c>
      <c r="B38" s="168" t="s">
        <v>2469</v>
      </c>
      <c r="C38" s="168" t="s">
        <v>2470</v>
      </c>
      <c r="D38" s="168" t="s">
        <v>2471</v>
      </c>
      <c r="E38" s="168" t="s">
        <v>2472</v>
      </c>
      <c r="F38" s="168" t="s">
        <v>2473</v>
      </c>
      <c r="G38" s="168" t="s">
        <v>2474</v>
      </c>
      <c r="H38" s="168" t="s">
        <v>2475</v>
      </c>
      <c r="I38" s="168" t="s">
        <v>2476</v>
      </c>
      <c r="J38" s="168" t="s">
        <v>2477</v>
      </c>
      <c r="K38" s="168" t="s">
        <v>2478</v>
      </c>
      <c r="L38" s="168" t="s">
        <v>2479</v>
      </c>
      <c r="M38" s="168" t="s">
        <v>2480</v>
      </c>
      <c r="N38" s="168" t="s">
        <v>2481</v>
      </c>
      <c r="O38" s="168" t="s">
        <v>2482</v>
      </c>
      <c r="P38" s="168" t="s">
        <v>2483</v>
      </c>
      <c r="Q38" s="168" t="s">
        <v>2484</v>
      </c>
      <c r="U38" s="167" t="s">
        <v>297</v>
      </c>
      <c r="V38" s="168">
        <v>-20.46</v>
      </c>
      <c r="W38" s="168">
        <v>-20.96</v>
      </c>
      <c r="X38" s="168">
        <v>-21.08</v>
      </c>
      <c r="Y38" s="168">
        <v>-21.37</v>
      </c>
      <c r="Z38" s="168">
        <v>-20.420000000000002</v>
      </c>
      <c r="AA38" s="168">
        <v>-20.99</v>
      </c>
      <c r="AB38" s="168">
        <v>-21.06</v>
      </c>
      <c r="AC38" s="168">
        <v>-21.41</v>
      </c>
    </row>
    <row r="39" spans="1:29" x14ac:dyDescent="0.2">
      <c r="A39" s="167" t="s">
        <v>281</v>
      </c>
      <c r="B39" s="168" t="s">
        <v>2485</v>
      </c>
      <c r="C39" s="168" t="s">
        <v>2486</v>
      </c>
      <c r="D39" s="168" t="s">
        <v>2487</v>
      </c>
      <c r="E39" s="168" t="s">
        <v>2488</v>
      </c>
      <c r="F39" s="168" t="s">
        <v>2489</v>
      </c>
      <c r="G39" s="168" t="s">
        <v>2490</v>
      </c>
      <c r="H39" s="168" t="s">
        <v>2491</v>
      </c>
      <c r="I39" s="168" t="s">
        <v>2492</v>
      </c>
      <c r="J39" s="168" t="s">
        <v>2493</v>
      </c>
      <c r="K39" s="168" t="s">
        <v>2494</v>
      </c>
      <c r="L39" s="168" t="s">
        <v>2495</v>
      </c>
      <c r="M39" s="168" t="s">
        <v>2496</v>
      </c>
      <c r="N39" s="168" t="s">
        <v>2493</v>
      </c>
      <c r="O39" s="168" t="s">
        <v>2497</v>
      </c>
      <c r="P39" s="168" t="s">
        <v>2498</v>
      </c>
      <c r="Q39" s="168" t="s">
        <v>2490</v>
      </c>
      <c r="U39" s="167" t="s">
        <v>281</v>
      </c>
      <c r="V39" s="168">
        <v>-78.67</v>
      </c>
      <c r="W39" s="168">
        <v>-82.01</v>
      </c>
      <c r="X39" s="168">
        <v>-79.12</v>
      </c>
      <c r="Y39" s="168">
        <v>-82.02</v>
      </c>
      <c r="Z39" s="168">
        <v>-79.45</v>
      </c>
      <c r="AA39" s="168">
        <v>-81.5</v>
      </c>
      <c r="AB39" s="168">
        <v>-79.45</v>
      </c>
      <c r="AC39" s="168">
        <v>-81.31</v>
      </c>
    </row>
    <row r="40" spans="1:29" x14ac:dyDescent="0.2">
      <c r="A40" s="167" t="s">
        <v>285</v>
      </c>
      <c r="B40" s="168" t="s">
        <v>2499</v>
      </c>
      <c r="C40" s="168" t="s">
        <v>2500</v>
      </c>
      <c r="D40" s="168" t="s">
        <v>2501</v>
      </c>
      <c r="E40" s="168" t="s">
        <v>2502</v>
      </c>
      <c r="F40" s="168" t="s">
        <v>2503</v>
      </c>
      <c r="G40" s="168" t="s">
        <v>2504</v>
      </c>
      <c r="H40" s="168" t="s">
        <v>2505</v>
      </c>
      <c r="I40" s="168" t="s">
        <v>2506</v>
      </c>
      <c r="J40" s="168" t="s">
        <v>2507</v>
      </c>
      <c r="K40" s="168" t="s">
        <v>2508</v>
      </c>
      <c r="L40" s="168" t="s">
        <v>2509</v>
      </c>
      <c r="M40" s="168" t="s">
        <v>2510</v>
      </c>
      <c r="N40" s="168" t="s">
        <v>2511</v>
      </c>
      <c r="O40" s="168" t="s">
        <v>2512</v>
      </c>
      <c r="P40" s="168" t="s">
        <v>2513</v>
      </c>
      <c r="Q40" s="168" t="s">
        <v>2512</v>
      </c>
      <c r="U40" s="167" t="s">
        <v>285</v>
      </c>
      <c r="V40" s="168">
        <v>30.9</v>
      </c>
      <c r="W40" s="168">
        <v>31.6</v>
      </c>
      <c r="X40" s="168">
        <v>36.06</v>
      </c>
      <c r="Y40" s="168">
        <v>35.26</v>
      </c>
      <c r="Z40" s="168">
        <v>31.18</v>
      </c>
      <c r="AA40" s="168">
        <v>31.42</v>
      </c>
      <c r="AB40" s="168">
        <v>36.15</v>
      </c>
      <c r="AC40" s="168">
        <v>35.04</v>
      </c>
    </row>
    <row r="41" spans="1:29" x14ac:dyDescent="0.2">
      <c r="A41" s="167" t="s">
        <v>288</v>
      </c>
      <c r="B41" s="168" t="s">
        <v>2348</v>
      </c>
      <c r="C41" s="168" t="s">
        <v>2514</v>
      </c>
      <c r="D41" s="168" t="s">
        <v>2515</v>
      </c>
      <c r="E41" s="168" t="s">
        <v>2516</v>
      </c>
      <c r="F41" s="168" t="s">
        <v>2517</v>
      </c>
      <c r="G41" s="168" t="s">
        <v>2518</v>
      </c>
      <c r="H41" s="168" t="s">
        <v>2519</v>
      </c>
      <c r="I41" s="168" t="s">
        <v>2520</v>
      </c>
      <c r="J41" s="168" t="s">
        <v>2521</v>
      </c>
      <c r="K41" s="168" t="s">
        <v>2514</v>
      </c>
      <c r="L41" s="168" t="s">
        <v>2522</v>
      </c>
      <c r="M41" s="168" t="s">
        <v>2523</v>
      </c>
      <c r="N41" s="168" t="s">
        <v>2524</v>
      </c>
      <c r="O41" s="168" t="s">
        <v>2525</v>
      </c>
      <c r="P41" s="168" t="s">
        <v>2526</v>
      </c>
      <c r="Q41" s="168" t="s">
        <v>2527</v>
      </c>
      <c r="U41" s="167" t="s">
        <v>288</v>
      </c>
      <c r="V41" s="168">
        <v>-0.33500000000000002</v>
      </c>
      <c r="W41" s="168">
        <v>0.81200000000000006</v>
      </c>
      <c r="X41" s="168">
        <v>4.2999999999999997E-2</v>
      </c>
      <c r="Y41" s="168">
        <v>0.97799999999999998</v>
      </c>
      <c r="Z41" s="168">
        <v>-0.23899999999999999</v>
      </c>
      <c r="AA41" s="168">
        <v>0.755</v>
      </c>
      <c r="AB41" s="168">
        <v>8.2100000000000006E-2</v>
      </c>
      <c r="AC41" s="168">
        <v>0.90100000000000002</v>
      </c>
    </row>
    <row r="42" spans="1:29" x14ac:dyDescent="0.2">
      <c r="A42" s="167" t="s">
        <v>291</v>
      </c>
      <c r="B42" s="168" t="s">
        <v>2528</v>
      </c>
      <c r="C42" s="168" t="s">
        <v>2529</v>
      </c>
      <c r="D42" s="168" t="s">
        <v>2530</v>
      </c>
      <c r="E42" s="168" t="s">
        <v>2531</v>
      </c>
      <c r="F42" s="168" t="s">
        <v>2532</v>
      </c>
      <c r="G42" s="168" t="s">
        <v>2533</v>
      </c>
      <c r="H42" s="168" t="s">
        <v>2534</v>
      </c>
      <c r="I42" s="168" t="s">
        <v>2535</v>
      </c>
      <c r="J42" s="168" t="s">
        <v>2536</v>
      </c>
      <c r="K42" s="168" t="s">
        <v>2537</v>
      </c>
      <c r="L42" s="168" t="s">
        <v>2538</v>
      </c>
      <c r="M42" s="168" t="s">
        <v>2539</v>
      </c>
      <c r="N42" s="168" t="s">
        <v>2540</v>
      </c>
      <c r="O42" s="168" t="s">
        <v>2541</v>
      </c>
      <c r="P42" s="168" t="s">
        <v>2542</v>
      </c>
      <c r="Q42" s="168" t="s">
        <v>2543</v>
      </c>
      <c r="U42" s="167" t="s">
        <v>291</v>
      </c>
      <c r="V42" s="168">
        <v>-2.7480000000000002</v>
      </c>
      <c r="W42" s="168">
        <v>-2.72</v>
      </c>
      <c r="X42" s="168">
        <v>-2.9239999999999999</v>
      </c>
      <c r="Y42" s="168">
        <v>-2.85</v>
      </c>
      <c r="Z42" s="168">
        <v>-2.7519999999999998</v>
      </c>
      <c r="AA42" s="168">
        <v>-2.7170000000000001</v>
      </c>
      <c r="AB42" s="168">
        <v>-2.9249999999999998</v>
      </c>
      <c r="AC42" s="168">
        <v>-2.847</v>
      </c>
    </row>
    <row r="43" spans="1:29" x14ac:dyDescent="0.2">
      <c r="A43" s="167" t="s">
        <v>294</v>
      </c>
      <c r="B43" s="168" t="s">
        <v>2544</v>
      </c>
      <c r="C43" s="168" t="s">
        <v>2545</v>
      </c>
      <c r="D43" s="168" t="s">
        <v>2546</v>
      </c>
      <c r="E43" s="168" t="s">
        <v>2547</v>
      </c>
      <c r="F43" s="168" t="s">
        <v>2548</v>
      </c>
      <c r="G43" s="168" t="s">
        <v>2549</v>
      </c>
      <c r="H43" s="168" t="s">
        <v>2550</v>
      </c>
      <c r="I43" s="168" t="s">
        <v>2551</v>
      </c>
      <c r="J43" s="168" t="s">
        <v>2552</v>
      </c>
      <c r="K43" s="168" t="s">
        <v>2553</v>
      </c>
      <c r="L43" s="168" t="s">
        <v>2554</v>
      </c>
      <c r="M43" s="168" t="s">
        <v>2555</v>
      </c>
      <c r="N43" s="168" t="s">
        <v>2556</v>
      </c>
      <c r="O43" s="168" t="s">
        <v>2557</v>
      </c>
      <c r="P43" s="168" t="s">
        <v>2558</v>
      </c>
      <c r="Q43" s="168" t="s">
        <v>2559</v>
      </c>
      <c r="U43" s="167" t="s">
        <v>294</v>
      </c>
      <c r="V43" s="168">
        <v>-18.440000000000001</v>
      </c>
      <c r="W43" s="168">
        <v>-18.43</v>
      </c>
      <c r="X43" s="168">
        <v>-18.98</v>
      </c>
      <c r="Y43" s="168">
        <v>-18.829999999999998</v>
      </c>
      <c r="Z43" s="168">
        <v>-18.37</v>
      </c>
      <c r="AA43" s="168">
        <v>-18.48</v>
      </c>
      <c r="AB43" s="168">
        <v>-18.95</v>
      </c>
      <c r="AC43" s="168">
        <v>-18.899999999999999</v>
      </c>
    </row>
    <row r="44" spans="1:29" x14ac:dyDescent="0.2">
      <c r="A44" s="167" t="s">
        <v>295</v>
      </c>
      <c r="B44" s="168" t="s">
        <v>2560</v>
      </c>
      <c r="C44" s="168" t="s">
        <v>2561</v>
      </c>
      <c r="D44" s="168" t="s">
        <v>2562</v>
      </c>
      <c r="E44" s="168" t="s">
        <v>2563</v>
      </c>
      <c r="F44" s="168" t="s">
        <v>2564</v>
      </c>
      <c r="G44" s="168" t="s">
        <v>2565</v>
      </c>
      <c r="H44" s="168" t="s">
        <v>2566</v>
      </c>
      <c r="I44" s="168" t="s">
        <v>2567</v>
      </c>
      <c r="J44" s="168" t="s">
        <v>2568</v>
      </c>
      <c r="K44" s="168" t="s">
        <v>2569</v>
      </c>
      <c r="L44" s="168" t="s">
        <v>2570</v>
      </c>
      <c r="M44" s="168" t="s">
        <v>2571</v>
      </c>
      <c r="N44" s="168" t="s">
        <v>2572</v>
      </c>
      <c r="O44" s="168" t="s">
        <v>2573</v>
      </c>
      <c r="P44" s="168" t="s">
        <v>2574</v>
      </c>
      <c r="Q44" s="168" t="s">
        <v>2575</v>
      </c>
      <c r="U44" s="167" t="s">
        <v>295</v>
      </c>
      <c r="V44" s="168">
        <v>36.909999999999997</v>
      </c>
      <c r="W44" s="168">
        <v>41.67</v>
      </c>
      <c r="X44" s="168">
        <v>41.04</v>
      </c>
      <c r="Y44" s="168">
        <v>44.21</v>
      </c>
      <c r="Z44" s="168">
        <v>36.76</v>
      </c>
      <c r="AA44" s="168">
        <v>41.82</v>
      </c>
      <c r="AB44" s="168">
        <v>40.96</v>
      </c>
      <c r="AC44" s="168">
        <v>44.44</v>
      </c>
    </row>
    <row r="45" spans="1:29" x14ac:dyDescent="0.2">
      <c r="A45" s="167" t="s">
        <v>296</v>
      </c>
      <c r="B45" s="168" t="s">
        <v>2576</v>
      </c>
      <c r="C45" s="168" t="s">
        <v>2577</v>
      </c>
      <c r="D45" s="168" t="s">
        <v>2578</v>
      </c>
      <c r="E45" s="168" t="s">
        <v>2579</v>
      </c>
      <c r="F45" s="168" t="s">
        <v>2580</v>
      </c>
      <c r="G45" s="168" t="s">
        <v>2581</v>
      </c>
      <c r="H45" s="168" t="s">
        <v>2582</v>
      </c>
      <c r="I45" s="168" t="s">
        <v>2583</v>
      </c>
      <c r="J45" s="168" t="s">
        <v>2584</v>
      </c>
      <c r="K45" s="168" t="s">
        <v>2585</v>
      </c>
      <c r="L45" s="168" t="s">
        <v>2586</v>
      </c>
      <c r="M45" s="168" t="s">
        <v>2587</v>
      </c>
      <c r="N45" s="168" t="s">
        <v>2588</v>
      </c>
      <c r="O45" s="168" t="s">
        <v>2589</v>
      </c>
      <c r="P45" s="168" t="s">
        <v>2590</v>
      </c>
      <c r="Q45" s="168" t="s">
        <v>2591</v>
      </c>
      <c r="U45" s="167" t="s">
        <v>296</v>
      </c>
      <c r="V45" s="168">
        <v>-19.55</v>
      </c>
      <c r="W45" s="168">
        <v>-18.809999999999999</v>
      </c>
      <c r="X45" s="168">
        <v>-20.309999999999999</v>
      </c>
      <c r="Y45" s="168">
        <v>-19.420000000000002</v>
      </c>
      <c r="Z45" s="168">
        <v>-19.38</v>
      </c>
      <c r="AA45" s="168">
        <v>-18.920000000000002</v>
      </c>
      <c r="AB45" s="168">
        <v>-20.23</v>
      </c>
      <c r="AC45" s="168">
        <v>-19.579999999999998</v>
      </c>
    </row>
    <row r="46" spans="1:29" x14ac:dyDescent="0.2">
      <c r="A46" s="167" t="s">
        <v>532</v>
      </c>
      <c r="B46" s="168" t="s">
        <v>2341</v>
      </c>
      <c r="C46" s="168" t="s">
        <v>2592</v>
      </c>
      <c r="D46" s="168" t="s">
        <v>1955</v>
      </c>
      <c r="E46" s="168" t="s">
        <v>2593</v>
      </c>
      <c r="F46" s="168" t="s">
        <v>2594</v>
      </c>
      <c r="G46" s="168" t="s">
        <v>2595</v>
      </c>
      <c r="H46" s="168" t="s">
        <v>2596</v>
      </c>
      <c r="I46" s="168" t="s">
        <v>2597</v>
      </c>
      <c r="J46" s="168" t="s">
        <v>2598</v>
      </c>
      <c r="K46" s="168" t="s">
        <v>2599</v>
      </c>
      <c r="L46" s="168" t="s">
        <v>1943</v>
      </c>
      <c r="M46" s="168" t="s">
        <v>2600</v>
      </c>
      <c r="N46" s="168" t="s">
        <v>2601</v>
      </c>
      <c r="O46" s="168" t="s">
        <v>2602</v>
      </c>
      <c r="P46" s="168" t="s">
        <v>2603</v>
      </c>
      <c r="Q46" s="168" t="s">
        <v>2604</v>
      </c>
      <c r="U46" s="91" t="s">
        <v>537</v>
      </c>
      <c r="V46" s="27"/>
      <c r="W46" s="27"/>
      <c r="X46" s="189"/>
      <c r="Y46" s="189"/>
      <c r="Z46" s="189"/>
      <c r="AA46" s="189"/>
      <c r="AB46" s="189"/>
      <c r="AC46" s="189"/>
    </row>
    <row r="47" spans="1:29" x14ac:dyDescent="0.2">
      <c r="A47" s="167" t="s">
        <v>538</v>
      </c>
      <c r="B47" s="168" t="s">
        <v>2605</v>
      </c>
      <c r="C47" s="168" t="s">
        <v>2606</v>
      </c>
      <c r="D47" s="168" t="s">
        <v>2607</v>
      </c>
      <c r="E47" s="168" t="s">
        <v>2608</v>
      </c>
      <c r="F47" s="168" t="s">
        <v>2605</v>
      </c>
      <c r="G47" s="168" t="s">
        <v>2609</v>
      </c>
      <c r="H47" s="168" t="s">
        <v>2610</v>
      </c>
      <c r="I47" s="168" t="s">
        <v>2611</v>
      </c>
      <c r="J47" s="168" t="s">
        <v>2612</v>
      </c>
      <c r="K47" s="168" t="s">
        <v>1960</v>
      </c>
      <c r="L47" s="168" t="s">
        <v>2613</v>
      </c>
      <c r="M47" s="168" t="s">
        <v>2614</v>
      </c>
      <c r="N47" s="168" t="s">
        <v>2615</v>
      </c>
      <c r="O47" s="168" t="s">
        <v>1958</v>
      </c>
      <c r="P47" s="168" t="s">
        <v>2616</v>
      </c>
      <c r="Q47" s="168" t="s">
        <v>2617</v>
      </c>
      <c r="U47" s="27" t="s">
        <v>543</v>
      </c>
      <c r="V47" s="90" t="str">
        <f>B57</f>
        <v>8.090</v>
      </c>
      <c r="W47" s="90" t="str">
        <f>D57</f>
        <v>7.154</v>
      </c>
      <c r="X47" s="90" t="str">
        <f>F57</f>
        <v>9.761</v>
      </c>
      <c r="Y47" s="90" t="str">
        <f>H57</f>
        <v>8.451</v>
      </c>
      <c r="Z47" s="90" t="str">
        <f>J57</f>
        <v>8.076</v>
      </c>
      <c r="AA47" s="90" t="str">
        <f>L57</f>
        <v>7.156</v>
      </c>
      <c r="AB47" s="90" t="str">
        <f>N57</f>
        <v>9.748</v>
      </c>
      <c r="AC47" s="90" t="str">
        <f>P57</f>
        <v>8.464</v>
      </c>
    </row>
    <row r="48" spans="1:29" x14ac:dyDescent="0.2">
      <c r="A48" s="167" t="s">
        <v>544</v>
      </c>
      <c r="B48" s="168" t="s">
        <v>2618</v>
      </c>
      <c r="C48" s="168" t="s">
        <v>2619</v>
      </c>
      <c r="D48" s="168" t="s">
        <v>2620</v>
      </c>
      <c r="E48" s="168" t="s">
        <v>2621</v>
      </c>
      <c r="F48" s="168" t="s">
        <v>2622</v>
      </c>
      <c r="G48" s="168" t="s">
        <v>2623</v>
      </c>
      <c r="H48" s="168" t="s">
        <v>2624</v>
      </c>
      <c r="I48" s="168" t="s">
        <v>2625</v>
      </c>
      <c r="J48" s="168" t="s">
        <v>2211</v>
      </c>
      <c r="K48" s="168" t="s">
        <v>2153</v>
      </c>
      <c r="L48" s="168" t="s">
        <v>2626</v>
      </c>
      <c r="M48" s="168" t="s">
        <v>2627</v>
      </c>
      <c r="N48" s="168" t="s">
        <v>2628</v>
      </c>
      <c r="O48" s="168" t="s">
        <v>2629</v>
      </c>
      <c r="P48" s="168" t="s">
        <v>2630</v>
      </c>
      <c r="Q48" s="168" t="s">
        <v>1709</v>
      </c>
      <c r="U48" s="27" t="s">
        <v>532</v>
      </c>
      <c r="V48" s="90">
        <f>$V$47 + B46</f>
        <v>7.7560000000000002</v>
      </c>
      <c r="W48" s="90">
        <f>$W$47 + D46</f>
        <v>6.9349999999999996</v>
      </c>
      <c r="X48" s="90">
        <f>$X$47 + F46</f>
        <v>9.4489999999999998</v>
      </c>
      <c r="Y48" s="90">
        <f>$Y$47 + H46</f>
        <v>8.2370000000000001</v>
      </c>
      <c r="Z48" s="90">
        <f>$Z$47 + J46</f>
        <v>7.7470000000000008</v>
      </c>
      <c r="AA48" s="90">
        <f>$AA$47 + L46</f>
        <v>6.9349999999999996</v>
      </c>
      <c r="AB48" s="90">
        <f>$AB$47 + N46</f>
        <v>9.4379999999999988</v>
      </c>
      <c r="AC48" s="90">
        <f>$AC$47 + P46</f>
        <v>8.2469999999999999</v>
      </c>
    </row>
    <row r="49" spans="1:29" x14ac:dyDescent="0.2">
      <c r="A49" s="167" t="s">
        <v>549</v>
      </c>
      <c r="B49" s="168" t="s">
        <v>2631</v>
      </c>
      <c r="C49" s="168" t="s">
        <v>2632</v>
      </c>
      <c r="D49" s="168" t="s">
        <v>2633</v>
      </c>
      <c r="E49" s="168" t="s">
        <v>2634</v>
      </c>
      <c r="F49" s="168" t="s">
        <v>2635</v>
      </c>
      <c r="G49" s="168" t="s">
        <v>2636</v>
      </c>
      <c r="H49" s="168" t="s">
        <v>2637</v>
      </c>
      <c r="I49" s="168" t="s">
        <v>2636</v>
      </c>
      <c r="J49" s="168" t="s">
        <v>2638</v>
      </c>
      <c r="K49" s="168" t="s">
        <v>2639</v>
      </c>
      <c r="L49" s="168" t="s">
        <v>2640</v>
      </c>
      <c r="M49" s="168" t="s">
        <v>2641</v>
      </c>
      <c r="N49" s="168" t="s">
        <v>2642</v>
      </c>
      <c r="O49" s="168" t="s">
        <v>2639</v>
      </c>
      <c r="P49" s="168" t="s">
        <v>2643</v>
      </c>
      <c r="Q49" s="168" t="s">
        <v>2644</v>
      </c>
      <c r="U49" s="27" t="s">
        <v>538</v>
      </c>
      <c r="V49" s="90">
        <f t="shared" ref="V49:V58" si="0">$V$47 + B47</f>
        <v>7.9459999999999997</v>
      </c>
      <c r="W49" s="90">
        <f t="shared" ref="W49:W58" si="1">$W$47 + D47</f>
        <v>7.1585700000000001</v>
      </c>
      <c r="X49" s="90">
        <f t="shared" ref="X49:X58" si="2">$X$47 + F47</f>
        <v>9.6169999999999991</v>
      </c>
      <c r="Y49" s="90">
        <f t="shared" ref="Y49:Y58" si="3">$Y$47 + H47</f>
        <v>8.44163</v>
      </c>
      <c r="Z49" s="90">
        <f t="shared" ref="Z49:Z58" si="4">$Z$47 + J47</f>
        <v>7.9360000000000008</v>
      </c>
      <c r="AA49" s="90">
        <f t="shared" ref="AA49:AA58" si="5">$AA$47 + L47</f>
        <v>7.1589399999999994</v>
      </c>
      <c r="AB49" s="90">
        <f t="shared" ref="AB49:AB58" si="6">$AB$47 + N47</f>
        <v>9.6049999999999986</v>
      </c>
      <c r="AC49" s="90">
        <f t="shared" ref="AC49:AC58" si="7">$AC$47 + P47</f>
        <v>8.4522000000000013</v>
      </c>
    </row>
    <row r="50" spans="1:29" x14ac:dyDescent="0.2">
      <c r="A50" s="167" t="s">
        <v>554</v>
      </c>
      <c r="B50" s="168" t="s">
        <v>2645</v>
      </c>
      <c r="C50" s="168" t="s">
        <v>1829</v>
      </c>
      <c r="D50" s="168" t="s">
        <v>2646</v>
      </c>
      <c r="E50" s="168" t="s">
        <v>2647</v>
      </c>
      <c r="F50" s="168" t="s">
        <v>2648</v>
      </c>
      <c r="G50" s="168" t="s">
        <v>2649</v>
      </c>
      <c r="H50" s="168" t="s">
        <v>2650</v>
      </c>
      <c r="I50" s="168" t="s">
        <v>2046</v>
      </c>
      <c r="J50" s="168" t="s">
        <v>2651</v>
      </c>
      <c r="K50" s="168" t="s">
        <v>1697</v>
      </c>
      <c r="L50" s="168" t="s">
        <v>2652</v>
      </c>
      <c r="M50" s="168" t="s">
        <v>2653</v>
      </c>
      <c r="N50" s="168" t="s">
        <v>2654</v>
      </c>
      <c r="O50" s="168" t="s">
        <v>2044</v>
      </c>
      <c r="P50" s="168" t="s">
        <v>2655</v>
      </c>
      <c r="Q50" s="168" t="s">
        <v>2656</v>
      </c>
      <c r="U50" s="27" t="s">
        <v>544</v>
      </c>
      <c r="V50" s="90">
        <f t="shared" si="0"/>
        <v>8.504999999999999</v>
      </c>
      <c r="W50" s="90">
        <f t="shared" si="1"/>
        <v>7.673</v>
      </c>
      <c r="X50" s="90">
        <f t="shared" si="2"/>
        <v>10.247</v>
      </c>
      <c r="Y50" s="90">
        <f t="shared" si="3"/>
        <v>9.0120000000000005</v>
      </c>
      <c r="Z50" s="90">
        <f t="shared" si="4"/>
        <v>8.4960000000000004</v>
      </c>
      <c r="AA50" s="90">
        <f t="shared" si="5"/>
        <v>7.6719999999999997</v>
      </c>
      <c r="AB50" s="90">
        <f t="shared" si="6"/>
        <v>10.234999999999999</v>
      </c>
      <c r="AC50" s="90">
        <f t="shared" si="7"/>
        <v>9.0210000000000008</v>
      </c>
    </row>
    <row r="51" spans="1:29" x14ac:dyDescent="0.2">
      <c r="A51" s="167" t="s">
        <v>559</v>
      </c>
      <c r="B51" s="168" t="s">
        <v>2657</v>
      </c>
      <c r="C51" s="168" t="s">
        <v>2658</v>
      </c>
      <c r="D51" s="168" t="s">
        <v>2659</v>
      </c>
      <c r="E51" s="168" t="s">
        <v>2660</v>
      </c>
      <c r="F51" s="168" t="s">
        <v>2661</v>
      </c>
      <c r="G51" s="168" t="s">
        <v>2662</v>
      </c>
      <c r="H51" s="168" t="s">
        <v>2663</v>
      </c>
      <c r="I51" s="168" t="s">
        <v>2664</v>
      </c>
      <c r="J51" s="168" t="s">
        <v>2665</v>
      </c>
      <c r="K51" s="168" t="s">
        <v>2666</v>
      </c>
      <c r="L51" s="168" t="s">
        <v>2667</v>
      </c>
      <c r="M51" s="168" t="s">
        <v>2668</v>
      </c>
      <c r="N51" s="168" t="s">
        <v>2669</v>
      </c>
      <c r="O51" s="168" t="s">
        <v>2670</v>
      </c>
      <c r="P51" s="168" t="s">
        <v>2671</v>
      </c>
      <c r="Q51" s="168" t="s">
        <v>2672</v>
      </c>
      <c r="U51" s="27" t="s">
        <v>549</v>
      </c>
      <c r="V51" s="90">
        <f t="shared" si="0"/>
        <v>7.6120000000000001</v>
      </c>
      <c r="W51" s="90">
        <f t="shared" si="1"/>
        <v>6.6630000000000003</v>
      </c>
      <c r="X51" s="90">
        <f t="shared" si="2"/>
        <v>9.1859999999999999</v>
      </c>
      <c r="Y51" s="90">
        <f t="shared" si="3"/>
        <v>7.891</v>
      </c>
      <c r="Z51" s="90">
        <f t="shared" si="4"/>
        <v>7.5820000000000007</v>
      </c>
      <c r="AA51" s="90">
        <f t="shared" si="5"/>
        <v>6.6760000000000002</v>
      </c>
      <c r="AB51" s="90">
        <f t="shared" si="6"/>
        <v>9.1659999999999986</v>
      </c>
      <c r="AC51" s="90">
        <f t="shared" si="7"/>
        <v>7.9180000000000001</v>
      </c>
    </row>
    <row r="52" spans="1:29" x14ac:dyDescent="0.2">
      <c r="A52" s="167" t="s">
        <v>564</v>
      </c>
      <c r="B52" s="168" t="s">
        <v>2235</v>
      </c>
      <c r="C52" s="168" t="s">
        <v>2673</v>
      </c>
      <c r="D52" s="168" t="s">
        <v>2674</v>
      </c>
      <c r="E52" s="168" t="s">
        <v>2675</v>
      </c>
      <c r="F52" s="168" t="s">
        <v>2676</v>
      </c>
      <c r="G52" s="168" t="s">
        <v>2677</v>
      </c>
      <c r="H52" s="168" t="s">
        <v>2678</v>
      </c>
      <c r="I52" s="168" t="s">
        <v>2677</v>
      </c>
      <c r="J52" s="168" t="s">
        <v>2679</v>
      </c>
      <c r="K52" s="168" t="s">
        <v>2680</v>
      </c>
      <c r="L52" s="168" t="s">
        <v>598</v>
      </c>
      <c r="M52" s="168" t="s">
        <v>2681</v>
      </c>
      <c r="N52" s="168" t="s">
        <v>2682</v>
      </c>
      <c r="O52" s="168" t="s">
        <v>2683</v>
      </c>
      <c r="P52" s="168" t="s">
        <v>2684</v>
      </c>
      <c r="Q52" s="168" t="s">
        <v>2683</v>
      </c>
      <c r="U52" s="27" t="s">
        <v>554</v>
      </c>
      <c r="V52" s="90">
        <f t="shared" si="0"/>
        <v>8.0350999999999999</v>
      </c>
      <c r="W52" s="90">
        <f t="shared" si="1"/>
        <v>7.1966000000000001</v>
      </c>
      <c r="X52" s="90">
        <f t="shared" si="2"/>
        <v>9.7820999999999998</v>
      </c>
      <c r="Y52" s="90">
        <f t="shared" si="3"/>
        <v>8.5394000000000005</v>
      </c>
      <c r="Z52" s="90">
        <f t="shared" si="4"/>
        <v>8.0221</v>
      </c>
      <c r="AA52" s="90">
        <f t="shared" si="5"/>
        <v>7.1987999999999994</v>
      </c>
      <c r="AB52" s="90">
        <f t="shared" si="6"/>
        <v>9.7691999999999997</v>
      </c>
      <c r="AC52" s="90">
        <f t="shared" si="7"/>
        <v>8.5531000000000006</v>
      </c>
    </row>
    <row r="53" spans="1:29" x14ac:dyDescent="0.2">
      <c r="A53" s="167" t="s">
        <v>569</v>
      </c>
      <c r="B53" s="168" t="s">
        <v>2685</v>
      </c>
      <c r="C53" s="168" t="s">
        <v>2686</v>
      </c>
      <c r="D53" s="168" t="s">
        <v>2687</v>
      </c>
      <c r="E53" s="168" t="s">
        <v>2688</v>
      </c>
      <c r="F53" s="168" t="s">
        <v>2689</v>
      </c>
      <c r="G53" s="168" t="s">
        <v>2690</v>
      </c>
      <c r="H53" s="168" t="s">
        <v>2691</v>
      </c>
      <c r="I53" s="168" t="s">
        <v>2692</v>
      </c>
      <c r="J53" s="168" t="s">
        <v>2693</v>
      </c>
      <c r="K53" s="168" t="s">
        <v>2694</v>
      </c>
      <c r="L53" s="168" t="s">
        <v>2695</v>
      </c>
      <c r="M53" s="168" t="s">
        <v>2696</v>
      </c>
      <c r="N53" s="168" t="s">
        <v>2689</v>
      </c>
      <c r="O53" s="168" t="s">
        <v>2692</v>
      </c>
      <c r="P53" s="168" t="s">
        <v>2697</v>
      </c>
      <c r="Q53" s="168" t="s">
        <v>2698</v>
      </c>
      <c r="U53" s="27" t="s">
        <v>559</v>
      </c>
      <c r="V53" s="90">
        <f t="shared" si="0"/>
        <v>9.1780000000000008</v>
      </c>
      <c r="W53" s="90">
        <f t="shared" si="1"/>
        <v>8.2509999999999994</v>
      </c>
      <c r="X53" s="90">
        <f t="shared" si="2"/>
        <v>10.943</v>
      </c>
      <c r="Y53" s="90">
        <f t="shared" si="3"/>
        <v>9.6150000000000002</v>
      </c>
      <c r="Z53" s="90">
        <f t="shared" si="4"/>
        <v>9.1630000000000003</v>
      </c>
      <c r="AA53" s="90">
        <f t="shared" si="5"/>
        <v>8.2539999999999996</v>
      </c>
      <c r="AB53" s="90">
        <f t="shared" si="6"/>
        <v>10.928999999999998</v>
      </c>
      <c r="AC53" s="90">
        <f t="shared" si="7"/>
        <v>9.6300000000000008</v>
      </c>
    </row>
    <row r="54" spans="1:29" x14ac:dyDescent="0.2">
      <c r="A54" s="167" t="s">
        <v>574</v>
      </c>
      <c r="B54" s="168" t="s">
        <v>2699</v>
      </c>
      <c r="C54" s="168" t="s">
        <v>2700</v>
      </c>
      <c r="D54" s="168" t="s">
        <v>2701</v>
      </c>
      <c r="E54" s="168" t="s">
        <v>2702</v>
      </c>
      <c r="F54" s="168" t="s">
        <v>2703</v>
      </c>
      <c r="G54" s="168" t="s">
        <v>2704</v>
      </c>
      <c r="H54" s="168" t="s">
        <v>2705</v>
      </c>
      <c r="I54" s="168" t="s">
        <v>2680</v>
      </c>
      <c r="J54" s="168" t="s">
        <v>2706</v>
      </c>
      <c r="K54" s="168" t="s">
        <v>2707</v>
      </c>
      <c r="L54" s="168" t="s">
        <v>2708</v>
      </c>
      <c r="M54" s="168" t="s">
        <v>2709</v>
      </c>
      <c r="N54" s="168" t="s">
        <v>2710</v>
      </c>
      <c r="O54" s="168" t="s">
        <v>2711</v>
      </c>
      <c r="P54" s="168" t="s">
        <v>2712</v>
      </c>
      <c r="Q54" s="168" t="s">
        <v>2713</v>
      </c>
      <c r="U54" s="27" t="s">
        <v>564</v>
      </c>
      <c r="V54" s="90">
        <f t="shared" si="0"/>
        <v>8.5630000000000006</v>
      </c>
      <c r="W54" s="90">
        <f t="shared" si="1"/>
        <v>7.6360000000000001</v>
      </c>
      <c r="X54" s="90">
        <f t="shared" si="2"/>
        <v>10.334</v>
      </c>
      <c r="Y54" s="90">
        <f t="shared" si="3"/>
        <v>9.0040000000000013</v>
      </c>
      <c r="Z54" s="90">
        <f t="shared" si="4"/>
        <v>8.5470000000000006</v>
      </c>
      <c r="AA54" s="90">
        <f t="shared" si="5"/>
        <v>7.6389999999999993</v>
      </c>
      <c r="AB54" s="90">
        <f t="shared" si="6"/>
        <v>10.318999999999999</v>
      </c>
      <c r="AC54" s="90">
        <f t="shared" si="7"/>
        <v>9.02</v>
      </c>
    </row>
    <row r="55" spans="1:29" x14ac:dyDescent="0.2">
      <c r="A55" s="167" t="s">
        <v>579</v>
      </c>
      <c r="B55" s="168" t="s">
        <v>1655</v>
      </c>
      <c r="C55" s="168" t="s">
        <v>2627</v>
      </c>
      <c r="D55" s="168" t="s">
        <v>2714</v>
      </c>
      <c r="E55" s="168" t="s">
        <v>2715</v>
      </c>
      <c r="F55" s="168" t="s">
        <v>2716</v>
      </c>
      <c r="G55" s="168" t="s">
        <v>2717</v>
      </c>
      <c r="H55" s="168" t="s">
        <v>2718</v>
      </c>
      <c r="I55" s="168" t="s">
        <v>2719</v>
      </c>
      <c r="J55" s="168" t="s">
        <v>2144</v>
      </c>
      <c r="K55" s="168" t="s">
        <v>2720</v>
      </c>
      <c r="L55" s="168" t="s">
        <v>2721</v>
      </c>
      <c r="M55" s="168" t="s">
        <v>2722</v>
      </c>
      <c r="N55" s="168" t="s">
        <v>2723</v>
      </c>
      <c r="O55" s="168" t="s">
        <v>2715</v>
      </c>
      <c r="P55" s="168" t="s">
        <v>2724</v>
      </c>
      <c r="Q55" s="168" t="s">
        <v>1679</v>
      </c>
      <c r="U55" s="27" t="s">
        <v>569</v>
      </c>
      <c r="V55" s="90">
        <f t="shared" si="0"/>
        <v>9.4039999999999999</v>
      </c>
      <c r="W55" s="90">
        <f t="shared" si="1"/>
        <v>8.5950000000000006</v>
      </c>
      <c r="X55" s="90">
        <f t="shared" si="2"/>
        <v>11.219999999999999</v>
      </c>
      <c r="Y55" s="90">
        <f t="shared" si="3"/>
        <v>9.9850000000000012</v>
      </c>
      <c r="Z55" s="90">
        <f t="shared" si="4"/>
        <v>9.391</v>
      </c>
      <c r="AA55" s="90">
        <f t="shared" si="5"/>
        <v>8.597999999999999</v>
      </c>
      <c r="AB55" s="90">
        <f t="shared" si="6"/>
        <v>11.206999999999999</v>
      </c>
      <c r="AC55" s="90">
        <f t="shared" si="7"/>
        <v>10</v>
      </c>
    </row>
    <row r="56" spans="1:29" x14ac:dyDescent="0.2">
      <c r="A56" s="167" t="s">
        <v>584</v>
      </c>
      <c r="B56" s="168" t="s">
        <v>2725</v>
      </c>
      <c r="C56" s="168" t="s">
        <v>2726</v>
      </c>
      <c r="D56" s="168" t="s">
        <v>2727</v>
      </c>
      <c r="E56" s="168" t="s">
        <v>2728</v>
      </c>
      <c r="F56" s="168" t="s">
        <v>2729</v>
      </c>
      <c r="G56" s="168" t="s">
        <v>2730</v>
      </c>
      <c r="H56" s="168" t="s">
        <v>2731</v>
      </c>
      <c r="I56" s="168" t="s">
        <v>2732</v>
      </c>
      <c r="J56" s="168" t="s">
        <v>2733</v>
      </c>
      <c r="K56" s="168" t="s">
        <v>2734</v>
      </c>
      <c r="L56" s="168" t="s">
        <v>2735</v>
      </c>
      <c r="M56" s="168" t="s">
        <v>2736</v>
      </c>
      <c r="N56" s="168" t="s">
        <v>2737</v>
      </c>
      <c r="O56" s="168" t="s">
        <v>2738</v>
      </c>
      <c r="P56" s="168" t="s">
        <v>2739</v>
      </c>
      <c r="Q56" s="168" t="s">
        <v>2740</v>
      </c>
      <c r="U56" s="27" t="s">
        <v>574</v>
      </c>
      <c r="V56" s="90">
        <f t="shared" si="0"/>
        <v>8.5429999999999993</v>
      </c>
      <c r="W56" s="90">
        <f t="shared" si="1"/>
        <v>7.7539999999999996</v>
      </c>
      <c r="X56" s="90">
        <f t="shared" si="2"/>
        <v>10.34</v>
      </c>
      <c r="Y56" s="90">
        <f t="shared" si="3"/>
        <v>9.1280000000000001</v>
      </c>
      <c r="Z56" s="90">
        <f t="shared" si="4"/>
        <v>8.5220000000000002</v>
      </c>
      <c r="AA56" s="90">
        <f t="shared" si="5"/>
        <v>7.7619999999999996</v>
      </c>
      <c r="AB56" s="90">
        <f t="shared" si="6"/>
        <v>10.324</v>
      </c>
      <c r="AC56" s="90">
        <f t="shared" si="7"/>
        <v>9.15</v>
      </c>
    </row>
    <row r="57" spans="1:29" x14ac:dyDescent="0.2">
      <c r="A57" s="167" t="s">
        <v>589</v>
      </c>
      <c r="B57" s="168" t="s">
        <v>2741</v>
      </c>
      <c r="C57" s="168" t="s">
        <v>2742</v>
      </c>
      <c r="D57" s="168" t="s">
        <v>2743</v>
      </c>
      <c r="E57" s="168" t="s">
        <v>2744</v>
      </c>
      <c r="F57" s="168" t="s">
        <v>2745</v>
      </c>
      <c r="G57" s="168" t="s">
        <v>2746</v>
      </c>
      <c r="H57" s="168" t="s">
        <v>2747</v>
      </c>
      <c r="I57" s="168" t="s">
        <v>2748</v>
      </c>
      <c r="J57" s="168" t="s">
        <v>2749</v>
      </c>
      <c r="K57" s="168" t="s">
        <v>2750</v>
      </c>
      <c r="L57" s="168" t="s">
        <v>2751</v>
      </c>
      <c r="M57" s="168" t="s">
        <v>2752</v>
      </c>
      <c r="N57" s="168" t="s">
        <v>2753</v>
      </c>
      <c r="O57" s="168" t="s">
        <v>2754</v>
      </c>
      <c r="P57" s="168" t="s">
        <v>2755</v>
      </c>
      <c r="Q57" s="168" t="s">
        <v>2756</v>
      </c>
      <c r="U57" s="27" t="s">
        <v>579</v>
      </c>
      <c r="V57" s="90">
        <f t="shared" si="0"/>
        <v>8.5129999999999999</v>
      </c>
      <c r="W57" s="90">
        <f t="shared" si="1"/>
        <v>7.6340000000000003</v>
      </c>
      <c r="X57" s="90">
        <f t="shared" si="2"/>
        <v>10.234999999999999</v>
      </c>
      <c r="Y57" s="90">
        <f t="shared" si="3"/>
        <v>8.963000000000001</v>
      </c>
      <c r="Z57" s="90">
        <f t="shared" si="4"/>
        <v>8.5040000000000013</v>
      </c>
      <c r="AA57" s="90">
        <f t="shared" si="5"/>
        <v>7.6339999999999995</v>
      </c>
      <c r="AB57" s="90">
        <f t="shared" si="6"/>
        <v>10.224</v>
      </c>
      <c r="AC57" s="90">
        <f t="shared" si="7"/>
        <v>8.9730000000000008</v>
      </c>
    </row>
    <row r="58" spans="1:29" x14ac:dyDescent="0.2">
      <c r="A58" s="167" t="s">
        <v>348</v>
      </c>
      <c r="B58" s="168" t="s">
        <v>348</v>
      </c>
      <c r="C58" s="168" t="s">
        <v>348</v>
      </c>
      <c r="D58" s="168" t="s">
        <v>348</v>
      </c>
      <c r="E58" s="168" t="s">
        <v>348</v>
      </c>
      <c r="F58" s="168" t="s">
        <v>348</v>
      </c>
      <c r="G58" s="168" t="s">
        <v>348</v>
      </c>
      <c r="H58" s="168" t="s">
        <v>348</v>
      </c>
      <c r="I58" s="168" t="s">
        <v>348</v>
      </c>
      <c r="J58" s="168" t="s">
        <v>348</v>
      </c>
      <c r="K58" s="168" t="s">
        <v>348</v>
      </c>
      <c r="L58" s="168" t="s">
        <v>348</v>
      </c>
      <c r="M58" s="168" t="s">
        <v>348</v>
      </c>
      <c r="N58" s="168" t="s">
        <v>348</v>
      </c>
      <c r="O58" s="168" t="s">
        <v>348</v>
      </c>
      <c r="P58" s="168" t="s">
        <v>348</v>
      </c>
      <c r="Q58" s="168" t="s">
        <v>348</v>
      </c>
      <c r="U58" s="27" t="s">
        <v>584</v>
      </c>
      <c r="V58" s="90">
        <f t="shared" si="0"/>
        <v>6.0510000000000002</v>
      </c>
      <c r="W58" s="90">
        <f t="shared" si="1"/>
        <v>5.008</v>
      </c>
      <c r="X58" s="90">
        <f t="shared" si="2"/>
        <v>7.536999999999999</v>
      </c>
      <c r="Y58" s="90">
        <f t="shared" si="3"/>
        <v>6.1810000000000009</v>
      </c>
      <c r="Z58" s="90">
        <f t="shared" si="4"/>
        <v>6.0230000000000006</v>
      </c>
      <c r="AA58" s="90">
        <f t="shared" si="5"/>
        <v>5.0190000000000001</v>
      </c>
      <c r="AB58" s="90">
        <f t="shared" si="6"/>
        <v>7.5189999999999992</v>
      </c>
      <c r="AC58" s="90">
        <f t="shared" si="7"/>
        <v>6.2050000000000001</v>
      </c>
    </row>
    <row r="59" spans="1:29" x14ac:dyDescent="0.2">
      <c r="A59" s="167" t="s">
        <v>594</v>
      </c>
      <c r="B59" s="168" t="s">
        <v>595</v>
      </c>
      <c r="C59" s="168" t="s">
        <v>348</v>
      </c>
      <c r="D59" s="168" t="s">
        <v>595</v>
      </c>
      <c r="E59" s="168" t="s">
        <v>348</v>
      </c>
      <c r="F59" s="168" t="s">
        <v>595</v>
      </c>
      <c r="G59" s="168" t="s">
        <v>348</v>
      </c>
      <c r="H59" s="168" t="s">
        <v>595</v>
      </c>
      <c r="I59" s="168" t="s">
        <v>348</v>
      </c>
      <c r="J59" s="168" t="s">
        <v>595</v>
      </c>
      <c r="K59" s="168" t="s">
        <v>348</v>
      </c>
      <c r="L59" s="168" t="s">
        <v>595</v>
      </c>
      <c r="M59" s="168" t="s">
        <v>348</v>
      </c>
      <c r="N59" s="168" t="s">
        <v>595</v>
      </c>
      <c r="O59" s="168" t="s">
        <v>348</v>
      </c>
      <c r="P59" s="168" t="s">
        <v>595</v>
      </c>
      <c r="Q59" s="168" t="s">
        <v>348</v>
      </c>
    </row>
    <row r="60" spans="1:29" x14ac:dyDescent="0.2">
      <c r="A60" s="288" t="s">
        <v>596</v>
      </c>
      <c r="B60" s="289" t="s">
        <v>2757</v>
      </c>
      <c r="C60" s="289" t="s">
        <v>348</v>
      </c>
      <c r="D60" s="289" t="s">
        <v>2758</v>
      </c>
      <c r="E60" s="289" t="s">
        <v>348</v>
      </c>
      <c r="F60" s="289" t="s">
        <v>2759</v>
      </c>
      <c r="G60" s="289" t="s">
        <v>348</v>
      </c>
      <c r="H60" s="289" t="s">
        <v>2760</v>
      </c>
      <c r="I60" s="289" t="s">
        <v>348</v>
      </c>
      <c r="J60" s="289" t="s">
        <v>2761</v>
      </c>
      <c r="K60" s="289" t="s">
        <v>348</v>
      </c>
      <c r="L60" s="289" t="s">
        <v>2762</v>
      </c>
      <c r="M60" s="289" t="s">
        <v>348</v>
      </c>
      <c r="N60" s="289" t="s">
        <v>2763</v>
      </c>
      <c r="O60" s="289" t="s">
        <v>348</v>
      </c>
      <c r="P60" s="289" t="s">
        <v>2764</v>
      </c>
      <c r="Q60" s="289" t="s">
        <v>348</v>
      </c>
    </row>
    <row r="61" spans="1:29" x14ac:dyDescent="0.2">
      <c r="A61" s="167" t="s">
        <v>599</v>
      </c>
    </row>
    <row r="62" spans="1:29" x14ac:dyDescent="0.2">
      <c r="A62" s="167" t="s">
        <v>600</v>
      </c>
    </row>
  </sheetData>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A16BD-C89A-4DAD-BE66-F7601C7F2715}">
  <dimension ref="A1:AD62"/>
  <sheetViews>
    <sheetView workbookViewId="0">
      <selection activeCell="J7" sqref="J7:K63"/>
    </sheetView>
  </sheetViews>
  <sheetFormatPr defaultRowHeight="15" x14ac:dyDescent="0.25"/>
  <cols>
    <col min="2" max="2" width="10.85546875" bestFit="1" customWidth="1"/>
    <col min="4" max="4" width="14.42578125" bestFit="1" customWidth="1"/>
    <col min="18" max="18" width="27.5703125" bestFit="1" customWidth="1"/>
  </cols>
  <sheetData>
    <row r="1" spans="1:30" x14ac:dyDescent="0.25">
      <c r="A1" s="94"/>
      <c r="B1" s="95"/>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row>
    <row r="2" spans="1:30" ht="23.25" x14ac:dyDescent="0.35">
      <c r="A2" s="94"/>
      <c r="B2" s="95"/>
      <c r="C2" s="94"/>
      <c r="D2" s="94"/>
      <c r="E2" s="94"/>
      <c r="F2" s="94"/>
      <c r="G2" s="94"/>
      <c r="H2" s="94"/>
      <c r="I2" s="108"/>
      <c r="J2" s="107" t="s">
        <v>601</v>
      </c>
      <c r="K2" s="94"/>
      <c r="L2" s="94"/>
      <c r="M2" s="94"/>
      <c r="N2" s="94"/>
      <c r="O2" s="94"/>
      <c r="P2" s="94"/>
      <c r="Q2" s="94"/>
      <c r="R2" s="94"/>
      <c r="S2" s="94"/>
      <c r="T2" s="94"/>
      <c r="U2" s="94"/>
      <c r="V2" s="94"/>
      <c r="W2" s="94"/>
      <c r="X2" s="107" t="s">
        <v>602</v>
      </c>
      <c r="Y2" s="94"/>
      <c r="Z2" s="94"/>
      <c r="AA2" s="94"/>
      <c r="AB2" s="94"/>
      <c r="AC2" s="94"/>
      <c r="AD2" s="94"/>
    </row>
    <row r="3" spans="1:30" ht="18.75" x14ac:dyDescent="0.3">
      <c r="A3" s="94"/>
      <c r="B3" s="95"/>
      <c r="C3" s="94"/>
      <c r="D3" s="94"/>
      <c r="E3" s="94"/>
      <c r="F3" s="94"/>
      <c r="G3" s="94"/>
      <c r="H3" s="94"/>
      <c r="I3" s="106"/>
      <c r="J3" s="105" t="s">
        <v>603</v>
      </c>
      <c r="K3" s="94"/>
      <c r="L3" s="94"/>
      <c r="M3" s="94"/>
      <c r="N3" s="94"/>
      <c r="O3" s="94"/>
      <c r="P3" s="94"/>
      <c r="Q3" s="94"/>
      <c r="R3" s="94"/>
      <c r="S3" s="94"/>
      <c r="T3" s="94"/>
      <c r="U3" s="94"/>
      <c r="V3" s="94"/>
      <c r="W3" s="94"/>
      <c r="X3" s="105" t="s">
        <v>604</v>
      </c>
      <c r="Y3" s="94"/>
      <c r="Z3" s="94"/>
      <c r="AA3" s="94"/>
      <c r="AB3" s="94"/>
      <c r="AC3" s="94"/>
      <c r="AD3" s="94"/>
    </row>
    <row r="4" spans="1:30" x14ac:dyDescent="0.25">
      <c r="A4" s="94"/>
      <c r="B4" s="95"/>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row>
    <row r="5" spans="1:30" ht="15.75" x14ac:dyDescent="0.25">
      <c r="A5" s="103"/>
      <c r="B5" s="104"/>
      <c r="C5" s="103"/>
      <c r="D5" s="103"/>
      <c r="E5" s="103" t="s">
        <v>605</v>
      </c>
      <c r="F5" s="103" t="s">
        <v>606</v>
      </c>
      <c r="G5" s="103" t="s">
        <v>607</v>
      </c>
      <c r="H5" s="103" t="s">
        <v>608</v>
      </c>
      <c r="I5" s="103" t="s">
        <v>609</v>
      </c>
      <c r="J5" s="103" t="s">
        <v>610</v>
      </c>
      <c r="K5" s="103" t="s">
        <v>611</v>
      </c>
      <c r="L5" s="103" t="s">
        <v>612</v>
      </c>
      <c r="M5" s="103" t="s">
        <v>613</v>
      </c>
      <c r="N5" s="103" t="s">
        <v>614</v>
      </c>
      <c r="O5" s="103" t="s">
        <v>615</v>
      </c>
      <c r="P5" s="103" t="s">
        <v>616</v>
      </c>
      <c r="Q5" s="103"/>
      <c r="R5" s="103"/>
      <c r="S5" s="103" t="s">
        <v>605</v>
      </c>
      <c r="T5" s="103" t="s">
        <v>606</v>
      </c>
      <c r="U5" s="103" t="s">
        <v>607</v>
      </c>
      <c r="V5" s="103" t="s">
        <v>608</v>
      </c>
      <c r="W5" s="103" t="s">
        <v>609</v>
      </c>
      <c r="X5" s="103" t="s">
        <v>610</v>
      </c>
      <c r="Y5" s="103" t="s">
        <v>611</v>
      </c>
      <c r="Z5" s="103" t="s">
        <v>612</v>
      </c>
      <c r="AA5" s="103" t="s">
        <v>613</v>
      </c>
      <c r="AB5" s="103" t="s">
        <v>614</v>
      </c>
      <c r="AC5" s="103" t="s">
        <v>615</v>
      </c>
      <c r="AD5" s="103" t="s">
        <v>616</v>
      </c>
    </row>
    <row r="6" spans="1:30" x14ac:dyDescent="0.25">
      <c r="A6" s="94"/>
      <c r="B6" s="95"/>
      <c r="C6" s="94"/>
      <c r="D6" s="101" t="s">
        <v>617</v>
      </c>
      <c r="E6" s="102">
        <f>SUM(E11:E49)+$B51</f>
        <v>0.2510131664905968</v>
      </c>
      <c r="F6" s="102">
        <f>SUM(F11:F49)+$B52</f>
        <v>0.18742831010924821</v>
      </c>
      <c r="G6" s="102">
        <f>SUM(G11:G49)+$B53</f>
        <v>0.31267934156406874</v>
      </c>
      <c r="H6" s="102">
        <f>SUM(H11:H49)+$B54</f>
        <v>0.26525076211291676</v>
      </c>
      <c r="I6" s="102">
        <f>SUM(I11:I49)+$B55</f>
        <v>0.30815381350970039</v>
      </c>
      <c r="J6" s="102">
        <f>SUM(J11:J49)+$B56</f>
        <v>0.26813301253750765</v>
      </c>
      <c r="K6" s="102">
        <f>SUM(K11:K49)+$B57</f>
        <v>0.21371389063347124</v>
      </c>
      <c r="L6" s="102">
        <f>SUM(L11:L49)+$B58</f>
        <v>0.26418926332470072</v>
      </c>
      <c r="M6" s="102">
        <f>SUM(M11:M49)+$B59</f>
        <v>0.29994646521262958</v>
      </c>
      <c r="N6" s="102">
        <f>SUM(N11:N49)+$B60</f>
        <v>0.18198816270363771</v>
      </c>
      <c r="O6" s="102">
        <f>SUM(O11:O49)+$B61</f>
        <v>0.27157278239793392</v>
      </c>
      <c r="P6" s="102">
        <f>SUM(P11:P49)+$B62</f>
        <v>0.22860260879218508</v>
      </c>
      <c r="Q6" s="94"/>
      <c r="R6" s="101" t="s">
        <v>617</v>
      </c>
      <c r="S6" s="102">
        <f>SUM(S11:S49)+$B51</f>
        <v>0.27975509344680294</v>
      </c>
      <c r="T6" s="102">
        <f>SUM(T11:T49)+$B52</f>
        <v>1.726806332680475E-2</v>
      </c>
      <c r="U6" s="102">
        <f>SUM(U11:U49)+$B53</f>
        <v>0.41801672142964108</v>
      </c>
      <c r="V6" s="102">
        <f>SUM(V11:V49)+$B54</f>
        <v>0.43417978472811747</v>
      </c>
      <c r="W6" s="102">
        <f>SUM(W11:W49)+$B55</f>
        <v>0.31607673516858981</v>
      </c>
      <c r="X6" s="102">
        <f>SUM(X11:X49)+$B56</f>
        <v>-0.34880533384303902</v>
      </c>
      <c r="Y6" s="102">
        <f>SUM(Y11:Y49)+$B57</f>
        <v>0.15794942251852007</v>
      </c>
      <c r="Z6" s="102">
        <f>SUM(Z11:Z49)+$B58</f>
        <v>0.37223717904221409</v>
      </c>
      <c r="AA6" s="102">
        <f>SUM(AA11:AA49)+$B59</f>
        <v>0.37680870100550301</v>
      </c>
      <c r="AB6" s="102">
        <f>SUM(AB11:AB49)+$B60</f>
        <v>0.12588896471428335</v>
      </c>
      <c r="AC6" s="102">
        <f>SUM(AC11:AC49)+$B61</f>
        <v>-2.1849240299390615E-2</v>
      </c>
      <c r="AD6" s="102">
        <f>SUM(AD11:AD49)+$B62</f>
        <v>0.34797688343786426</v>
      </c>
    </row>
    <row r="7" spans="1:30" ht="44.45" customHeight="1" x14ac:dyDescent="0.25">
      <c r="A7" s="94"/>
      <c r="B7" s="95"/>
      <c r="C7" s="94"/>
      <c r="D7" s="101" t="s">
        <v>618</v>
      </c>
      <c r="E7" s="97">
        <f>E6-Transpose_Avg_msg_youth!B4</f>
        <v>-1.3066663861681649E-3</v>
      </c>
      <c r="F7" s="97">
        <f>F6-Transpose_Avg_msg_youth!C4</f>
        <v>-1.223751262547923E-3</v>
      </c>
      <c r="G7" s="97">
        <f>G6-Transpose_Avg_msg_youth!D4</f>
        <v>-7.9650273186199216E-4</v>
      </c>
      <c r="H7" s="97">
        <f>H6-Transpose_Avg_msg_youth!E4</f>
        <v>-4.7304275853393696E-4</v>
      </c>
      <c r="I7" s="97">
        <f>I6-Transpose_Avg_msg_youth!F4</f>
        <v>-1.0284491797282191E-3</v>
      </c>
      <c r="J7" s="97">
        <f>J6-Transpose_Avg_msg_youth!G4</f>
        <v>-8.6587833899948174E-4</v>
      </c>
      <c r="K7" s="97">
        <f>K6-Transpose_Avg_msg_youth!H4</f>
        <v>-4.8589507949606259E-4</v>
      </c>
      <c r="L7" s="97">
        <f>L6-Transpose_Avg_msg_youth!I4</f>
        <v>-9.3115761285050835E-4</v>
      </c>
      <c r="M7" s="97">
        <f>M6-Transpose_Avg_msg_youth!J4</f>
        <v>-1.3980000937871551E-3</v>
      </c>
      <c r="N7" s="97">
        <f>N6-Transpose_Avg_msg_youth!K4</f>
        <v>-1.6402976517962964E-3</v>
      </c>
      <c r="O7" s="97">
        <f>O6-Transpose_Avg_msg_youth!L4</f>
        <v>-9.0612572007486847E-4</v>
      </c>
      <c r="P7" s="97">
        <f>P6-Transpose_Avg_msg_youth!M4</f>
        <v>-1.745055367764814E-3</v>
      </c>
      <c r="Q7" s="94"/>
      <c r="R7" s="99" t="s">
        <v>619</v>
      </c>
      <c r="S7" s="97">
        <f t="shared" ref="S7:AD7" si="0">S6-E6</f>
        <v>2.8741926956206143E-2</v>
      </c>
      <c r="T7" s="97">
        <f t="shared" si="0"/>
        <v>-0.17016024678244346</v>
      </c>
      <c r="U7" s="97">
        <f t="shared" si="0"/>
        <v>0.10533737986557234</v>
      </c>
      <c r="V7" s="97">
        <f t="shared" si="0"/>
        <v>0.16892902261520071</v>
      </c>
      <c r="W7" s="97">
        <f t="shared" si="0"/>
        <v>7.9229216588894147E-3</v>
      </c>
      <c r="X7" s="97">
        <f t="shared" si="0"/>
        <v>-0.61693834638054668</v>
      </c>
      <c r="Y7" s="97">
        <f t="shared" si="0"/>
        <v>-5.5764468114951171E-2</v>
      </c>
      <c r="Z7" s="97">
        <f t="shared" si="0"/>
        <v>0.10804791571751338</v>
      </c>
      <c r="AA7" s="97">
        <f t="shared" si="0"/>
        <v>7.6862235792873435E-2</v>
      </c>
      <c r="AB7" s="97">
        <f t="shared" si="0"/>
        <v>-5.6099197989354366E-2</v>
      </c>
      <c r="AC7" s="97">
        <f t="shared" si="0"/>
        <v>-0.29342202269732454</v>
      </c>
      <c r="AD7" s="97">
        <f t="shared" si="0"/>
        <v>0.11937427464567918</v>
      </c>
    </row>
    <row r="8" spans="1:30" ht="34.5" customHeight="1" x14ac:dyDescent="0.25">
      <c r="A8" s="291" t="s">
        <v>348</v>
      </c>
      <c r="B8" s="292" t="s">
        <v>118</v>
      </c>
      <c r="C8" s="94"/>
      <c r="D8" s="99" t="s">
        <v>620</v>
      </c>
      <c r="E8" s="100">
        <f>SQRT((E7^2+F7^2+G7^2+H7^2+I7^2+J7^2+K7^2+L7^2+M7^2+N7^2+O7^2+P7^2)/12)</f>
        <v>1.135964879809885E-3</v>
      </c>
      <c r="F8" s="94"/>
      <c r="G8" s="94"/>
      <c r="H8" s="94"/>
      <c r="I8" s="94"/>
      <c r="J8" s="94"/>
      <c r="K8" s="94"/>
      <c r="L8" s="94"/>
      <c r="M8" s="94"/>
      <c r="N8" s="94"/>
      <c r="O8" s="94"/>
      <c r="P8" s="94"/>
      <c r="Q8" s="94"/>
      <c r="R8" s="99" t="s">
        <v>621</v>
      </c>
      <c r="S8" s="98">
        <f>S6/Transpose_Avg_msg_youth!P4</f>
        <v>0.79945611323253007</v>
      </c>
      <c r="T8" s="98">
        <f>T6/Transpose_Avg_msg_youth!Q4</f>
        <v>7.4588006966285328E-2</v>
      </c>
      <c r="U8" s="98">
        <f>U6/Transpose_Avg_msg_youth!R4</f>
        <v>1.1866871370166558</v>
      </c>
      <c r="V8" s="98">
        <f>V6/Transpose_Avg_msg_youth!S4</f>
        <v>1.584386383517602</v>
      </c>
      <c r="W8" s="98">
        <f>W6/Transpose_Avg_msg_youth!T4</f>
        <v>0.72265346238079164</v>
      </c>
      <c r="X8" s="98">
        <f>X6/Transpose_Avg_msg_youth!U4</f>
        <v>-4.2744113143439026</v>
      </c>
      <c r="Y8" s="98">
        <f>Y6/Transpose_Avg_msg_youth!V4</f>
        <v>0.54727422624318789</v>
      </c>
      <c r="Z8" s="98">
        <f>Z6/Transpose_Avg_msg_youth!W4</f>
        <v>1.2283966923213618</v>
      </c>
      <c r="AA8" s="98">
        <f>AA6/Transpose_Avg_msg_youth!X4</f>
        <v>0.98131397561202871</v>
      </c>
      <c r="AB8" s="98">
        <f>AB6/Transpose_Avg_msg_youth!Y4</f>
        <v>0.45146387345811956</v>
      </c>
      <c r="AC8" s="98">
        <f>AC6/Transpose_Avg_msg_youth!Z4</f>
        <v>-5.4334229524283503E-2</v>
      </c>
      <c r="AD8" s="98">
        <f>AD6/Transpose_Avg_msg_youth!AA4</f>
        <v>1.9341184850445663</v>
      </c>
    </row>
    <row r="9" spans="1:30" x14ac:dyDescent="0.25">
      <c r="A9" s="27" t="s">
        <v>353</v>
      </c>
      <c r="B9" s="96" t="s">
        <v>354</v>
      </c>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row>
    <row r="10" spans="1:30" x14ac:dyDescent="0.25">
      <c r="A10" s="291" t="s">
        <v>348</v>
      </c>
      <c r="B10" s="293" t="s">
        <v>348</v>
      </c>
      <c r="C10" s="94"/>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94"/>
    </row>
    <row r="11" spans="1:30" x14ac:dyDescent="0.25">
      <c r="A11" s="27" t="s">
        <v>242</v>
      </c>
      <c r="B11" s="96">
        <v>-0.14499999999999999</v>
      </c>
      <c r="C11" s="27"/>
      <c r="D11" s="94"/>
      <c r="E11" s="97">
        <f>$B11*VLOOKUP($A11,Transpose_Avg_msg_youth!$A:$M,2,FALSE)</f>
        <v>-7.2303919265249122E-2</v>
      </c>
      <c r="F11" s="97">
        <f>$B11*VLOOKUP($A11,Transpose_Avg_msg_youth!$A:$M,3,FALSE)</f>
        <v>-7.4665452330595877E-2</v>
      </c>
      <c r="G11" s="97">
        <f>$B11*VLOOKUP($A11,Transpose_Avg_msg_youth!$A:$M,4,FALSE)</f>
        <v>-7.9530384888238825E-2</v>
      </c>
      <c r="H11" s="97">
        <f>$B11*VLOOKUP($A11,Transpose_Avg_msg_youth!$A:$M,5,FALSE)</f>
        <v>-6.6590731341100606E-2</v>
      </c>
      <c r="I11" s="97">
        <f>$B11*VLOOKUP($A11,Transpose_Avg_msg_youth!$A:$M,6,FALSE)</f>
        <v>-8.2032757746699728E-2</v>
      </c>
      <c r="J11" s="97">
        <f>$B11*VLOOKUP($A11,Transpose_Avg_msg_youth!$A:$M,7,FALSE)</f>
        <v>-7.1617462446371793E-2</v>
      </c>
      <c r="K11" s="97">
        <f>$B11*VLOOKUP($A11,Transpose_Avg_msg_youth!$A:$M,8,FALSE)</f>
        <v>-9.1873048144976821E-2</v>
      </c>
      <c r="L11" s="97">
        <f>$B11*VLOOKUP($A11,Transpose_Avg_msg_youth!$A:$M,9,FALSE)</f>
        <v>-9.1916405123042152E-2</v>
      </c>
      <c r="M11" s="97">
        <f>$B11*VLOOKUP($A11,Transpose_Avg_msg_youth!$A:$M,10,FALSE)</f>
        <v>-9.2191877623111373E-2</v>
      </c>
      <c r="N11" s="97">
        <f>$B11*VLOOKUP($A11,Transpose_Avg_msg_youth!$A:$M,11,FALSE)</f>
        <v>-8.2077862150641723E-2</v>
      </c>
      <c r="O11" s="97">
        <f>$B11*VLOOKUP($A11,Transpose_Avg_msg_youth!$A:$M,12,FALSE)</f>
        <v>-7.4758986792846219E-2</v>
      </c>
      <c r="P11" s="97">
        <f>$B11*VLOOKUP($A11,Transpose_Avg_msg_youth!$A:$M,13,FALSE)</f>
        <v>-8.2021230431981368E-2</v>
      </c>
      <c r="Q11" s="97"/>
      <c r="R11" s="97"/>
      <c r="S11" s="97">
        <f>$B11*VLOOKUP($A11,Transpose_Avg_msg_youth!$O:$AA,2,FALSE)</f>
        <v>-7.6998758753349508E-2</v>
      </c>
      <c r="T11" s="97">
        <f>$B11*VLOOKUP($A11,Transpose_Avg_msg_youth!$O:$AA,3,FALSE)</f>
        <v>-8.0515705761554687E-2</v>
      </c>
      <c r="U11" s="97">
        <f>$B11*VLOOKUP($A11,Transpose_Avg_msg_youth!$O:$AA,4,FALSE)</f>
        <v>-8.1398919308941428E-2</v>
      </c>
      <c r="V11" s="97">
        <f>$B11*VLOOKUP($A11,Transpose_Avg_msg_youth!$O:$AA,5,FALSE)</f>
        <v>-5.9584638094942868E-2</v>
      </c>
      <c r="W11" s="97">
        <f>$B11*VLOOKUP($A11,Transpose_Avg_msg_youth!$O:$AA,6,FALSE)</f>
        <v>-7.4170703293310575E-2</v>
      </c>
      <c r="X11" s="97">
        <f>$B11*VLOOKUP($A11,Transpose_Avg_msg_youth!$O:$AA,7,FALSE)</f>
        <v>-9.5297559698366147E-2</v>
      </c>
      <c r="Y11" s="97">
        <f>$B11*VLOOKUP($A11,Transpose_Avg_msg_youth!$O:$AA,8,FALSE)</f>
        <v>-8.0728174603174607E-2</v>
      </c>
      <c r="Z11" s="97">
        <f>$B11*VLOOKUP($A11,Transpose_Avg_msg_youth!$O:$AA,9,FALSE)</f>
        <v>-7.4973594224924001E-2</v>
      </c>
      <c r="AA11" s="97">
        <f>$B11*VLOOKUP($A11,Transpose_Avg_msg_youth!$O:$AA,10,FALSE)</f>
        <v>-9.3960622710622707E-2</v>
      </c>
      <c r="AB11" s="97">
        <f>$B11*VLOOKUP($A11,Transpose_Avg_msg_youth!$O:$AA,11,FALSE)</f>
        <v>-7.2699175824175802E-2</v>
      </c>
      <c r="AC11" s="97">
        <f>$B11*VLOOKUP($A11,Transpose_Avg_msg_youth!$O:$AA,12,FALSE)</f>
        <v>-7.6237104003930925E-2</v>
      </c>
      <c r="AD11" s="97">
        <f>$B11*VLOOKUP($A11,Transpose_Avg_msg_youth!$O:$AA,13,FALSE)</f>
        <v>-8.4144384458328766E-2</v>
      </c>
    </row>
    <row r="12" spans="1:30" x14ac:dyDescent="0.25">
      <c r="A12" s="27" t="s">
        <v>246</v>
      </c>
      <c r="B12" s="96">
        <v>2.0190000000000001</v>
      </c>
      <c r="C12" s="27"/>
      <c r="D12" s="94"/>
      <c r="E12" s="97">
        <f>$B12*VLOOKUP($A12,Transpose_Avg_msg_youth!$A:$M,2,FALSE)</f>
        <v>1.4571700802083765</v>
      </c>
      <c r="F12" s="97">
        <f>$B12*VLOOKUP($A12,Transpose_Avg_msg_youth!$A:$M,3,FALSE)</f>
        <v>1.7531763588038445</v>
      </c>
      <c r="G12" s="97">
        <f>$B12*VLOOKUP($A12,Transpose_Avg_msg_youth!$A:$M,4,FALSE)</f>
        <v>1.930220316887546</v>
      </c>
      <c r="H12" s="97">
        <f>$B12*VLOOKUP($A12,Transpose_Avg_msg_youth!$A:$M,5,FALSE)</f>
        <v>1.8696064158685941</v>
      </c>
      <c r="I12" s="97">
        <f>$B12*VLOOKUP($A12,Transpose_Avg_msg_youth!$A:$M,6,FALSE)</f>
        <v>1.7680445652334709</v>
      </c>
      <c r="J12" s="97">
        <f>$B12*VLOOKUP($A12,Transpose_Avg_msg_youth!$A:$M,7,FALSE)</f>
        <v>1.6945752758218922</v>
      </c>
      <c r="K12" s="97">
        <f>$B12*VLOOKUP($A12,Transpose_Avg_msg_youth!$A:$M,8,FALSE)</f>
        <v>1.720375754358862</v>
      </c>
      <c r="L12" s="97">
        <f>$B12*VLOOKUP($A12,Transpose_Avg_msg_youth!$A:$M,9,FALSE)</f>
        <v>1.5733743063422683</v>
      </c>
      <c r="M12" s="97">
        <f>$B12*VLOOKUP($A12,Transpose_Avg_msg_youth!$A:$M,10,FALSE)</f>
        <v>1.3183906923237225</v>
      </c>
      <c r="N12" s="97">
        <f>$B12*VLOOKUP($A12,Transpose_Avg_msg_youth!$A:$M,11,FALSE)</f>
        <v>0.93096656200159489</v>
      </c>
      <c r="O12" s="97">
        <f>$B12*VLOOKUP($A12,Transpose_Avg_msg_youth!$A:$M,12,FALSE)</f>
        <v>1.8993984240374027</v>
      </c>
      <c r="P12" s="97">
        <f>$B12*VLOOKUP($A12,Transpose_Avg_msg_youth!$A:$M,13,FALSE)</f>
        <v>1.5004053159860162</v>
      </c>
      <c r="Q12" s="97"/>
      <c r="R12" s="97"/>
      <c r="S12" s="97">
        <f>$B12*VLOOKUP($A12,Transpose_Avg_msg_youth!$O:$AA,2,FALSE)</f>
        <v>1.4266780339514669</v>
      </c>
      <c r="T12" s="97">
        <f>$B12*VLOOKUP($A12,Transpose_Avg_msg_youth!$O:$AA,3,FALSE)</f>
        <v>1.6722157686370147</v>
      </c>
      <c r="U12" s="97">
        <f>$B12*VLOOKUP($A12,Transpose_Avg_msg_youth!$O:$AA,4,FALSE)</f>
        <v>1.9685443740437336</v>
      </c>
      <c r="V12" s="97">
        <f>$B12*VLOOKUP($A12,Transpose_Avg_msg_youth!$O:$AA,5,FALSE)</f>
        <v>1.8123006801772183</v>
      </c>
      <c r="W12" s="97">
        <f>$B12*VLOOKUP($A12,Transpose_Avg_msg_youth!$O:$AA,6,FALSE)</f>
        <v>1.6446867268928671</v>
      </c>
      <c r="X12" s="97">
        <f>$B12*VLOOKUP($A12,Transpose_Avg_msg_youth!$O:$AA,7,FALSE)</f>
        <v>1.1439632572266443</v>
      </c>
      <c r="Y12" s="97">
        <f>$B12*VLOOKUP($A12,Transpose_Avg_msg_youth!$O:$AA,8,FALSE)</f>
        <v>1.549422261904762</v>
      </c>
      <c r="Z12" s="97">
        <f>$B12*VLOOKUP($A12,Transpose_Avg_msg_youth!$O:$AA,9,FALSE)</f>
        <v>1.5786946935157045</v>
      </c>
      <c r="AA12" s="97">
        <f>$B12*VLOOKUP($A12,Transpose_Avg_msg_youth!$O:$AA,10,FALSE)</f>
        <v>1.5086004189775741</v>
      </c>
      <c r="AB12" s="97">
        <f>$B12*VLOOKUP($A12,Transpose_Avg_msg_youth!$O:$AA,11,FALSE)</f>
        <v>0.67669780219780229</v>
      </c>
      <c r="AC12" s="97">
        <f>$B12*VLOOKUP($A12,Transpose_Avg_msg_youth!$O:$AA,12,FALSE)</f>
        <v>1.9437750773395004</v>
      </c>
      <c r="AD12" s="97">
        <f>$B12*VLOOKUP($A12,Transpose_Avg_msg_youth!$O:$AA,13,FALSE)</f>
        <v>1.4324917328863362</v>
      </c>
    </row>
    <row r="13" spans="1:30" x14ac:dyDescent="0.25">
      <c r="A13" s="27" t="s">
        <v>250</v>
      </c>
      <c r="B13" s="96">
        <v>1.9410000000000001</v>
      </c>
      <c r="C13" s="27"/>
      <c r="D13" s="94"/>
      <c r="E13" s="97">
        <f>$B13*VLOOKUP($A13,Transpose_Avg_msg_youth!$A:$M,2,FALSE)</f>
        <v>0.50670440788075632</v>
      </c>
      <c r="F13" s="97">
        <f>$B13*VLOOKUP($A13,Transpose_Avg_msg_youth!$A:$M,3,FALSE)</f>
        <v>0.23229608631876239</v>
      </c>
      <c r="G13" s="97">
        <f>$B13*VLOOKUP($A13,Transpose_Avg_msg_youth!$A:$M,4,FALSE)</f>
        <v>8.0185148872303685E-2</v>
      </c>
      <c r="H13" s="97">
        <f>$B13*VLOOKUP($A13,Transpose_Avg_msg_youth!$A:$M,5,FALSE)</f>
        <v>0.14362206379349149</v>
      </c>
      <c r="I13" s="97">
        <f>$B13*VLOOKUP($A13,Transpose_Avg_msg_youth!$A:$M,6,FALSE)</f>
        <v>0.22174789803588171</v>
      </c>
      <c r="J13" s="97">
        <f>$B13*VLOOKUP($A13,Transpose_Avg_msg_youth!$A:$M,7,FALSE)</f>
        <v>0.31189122814745318</v>
      </c>
      <c r="K13" s="97">
        <f>$B13*VLOOKUP($A13,Transpose_Avg_msg_youth!$A:$M,8,FALSE)</f>
        <v>0.2870874991527731</v>
      </c>
      <c r="L13" s="97">
        <f>$B13*VLOOKUP($A13,Transpose_Avg_msg_youth!$A:$M,9,FALSE)</f>
        <v>0.42840984219398565</v>
      </c>
      <c r="M13" s="97">
        <f>$B13*VLOOKUP($A13,Transpose_Avg_msg_youth!$A:$M,10,FALSE)</f>
        <v>0.66997466295615526</v>
      </c>
      <c r="N13" s="97">
        <f>$B13*VLOOKUP($A13,Transpose_Avg_msg_youth!$A:$M,11,FALSE)</f>
        <v>1.0459994567384372</v>
      </c>
      <c r="O13" s="97">
        <f>$B13*VLOOKUP($A13,Transpose_Avg_msg_youth!$A:$M,12,FALSE)</f>
        <v>0.10637397518697286</v>
      </c>
      <c r="P13" s="97">
        <f>$B13*VLOOKUP($A13,Transpose_Avg_msg_youth!$A:$M,13,FALSE)</f>
        <v>0.48253348980102784</v>
      </c>
      <c r="Q13" s="97"/>
      <c r="R13" s="97"/>
      <c r="S13" s="97">
        <f>$B13*VLOOKUP($A13,Transpose_Avg_msg_youth!$O:$AA,2,FALSE)</f>
        <v>0.47404674799171187</v>
      </c>
      <c r="T13" s="97">
        <f>$B13*VLOOKUP($A13,Transpose_Avg_msg_youth!$O:$AA,3,FALSE)</f>
        <v>0.28872398720094899</v>
      </c>
      <c r="U13" s="97">
        <f>$B13*VLOOKUP($A13,Transpose_Avg_msg_youth!$O:$AA,4,FALSE)</f>
        <v>3.2724089462500383E-2</v>
      </c>
      <c r="V13" s="97">
        <f>$B13*VLOOKUP($A13,Transpose_Avg_msg_youth!$O:$AA,5,FALSE)</f>
        <v>0.19871390776424949</v>
      </c>
      <c r="W13" s="97">
        <f>$B13*VLOOKUP($A13,Transpose_Avg_msg_youth!$O:$AA,6,FALSE)</f>
        <v>0.32499006690862398</v>
      </c>
      <c r="X13" s="97">
        <f>$B13*VLOOKUP($A13,Transpose_Avg_msg_youth!$O:$AA,7,FALSE)</f>
        <v>0.8412314599916213</v>
      </c>
      <c r="Y13" s="97">
        <f>$B13*VLOOKUP($A13,Transpose_Avg_msg_youth!$O:$AA,8,FALSE)</f>
        <v>0.45143654761904761</v>
      </c>
      <c r="Z13" s="97">
        <f>$B13*VLOOKUP($A13,Transpose_Avg_msg_youth!$O:$AA,9,FALSE)</f>
        <v>0.423294997467072</v>
      </c>
      <c r="AA13" s="97">
        <f>$B13*VLOOKUP($A13,Transpose_Avg_msg_youth!$O:$AA,10,FALSE)</f>
        <v>0.49068132083433813</v>
      </c>
      <c r="AB13" s="97">
        <f>$B13*VLOOKUP($A13,Transpose_Avg_msg_youth!$O:$AA,11,FALSE)</f>
        <v>1.290445054945055</v>
      </c>
      <c r="AC13" s="97">
        <f>$B13*VLOOKUP($A13,Transpose_Avg_msg_youth!$O:$AA,12,FALSE)</f>
        <v>6.0339439289920062E-2</v>
      </c>
      <c r="AD13" s="97">
        <f>$B13*VLOOKUP($A13,Transpose_Avg_msg_youth!$O:$AA,13,FALSE)</f>
        <v>0.53931193215922735</v>
      </c>
    </row>
    <row r="14" spans="1:30" x14ac:dyDescent="0.25">
      <c r="A14" s="27" t="s">
        <v>304</v>
      </c>
      <c r="B14" s="96">
        <v>-1.1819999999999999</v>
      </c>
      <c r="C14" s="27"/>
      <c r="D14" s="94"/>
      <c r="E14" s="97">
        <f>$B14*VLOOKUP($A14,Transpose_Avg_msg_youth!$A:$M,2,FALSE)</f>
        <v>-0.38036499038843202</v>
      </c>
      <c r="F14" s="97">
        <f>$B14*VLOOKUP($A14,Transpose_Avg_msg_youth!$A:$M,3,FALSE)</f>
        <v>-0.25671679562808253</v>
      </c>
      <c r="G14" s="97">
        <f>$B14*VLOOKUP($A14,Transpose_Avg_msg_youth!$A:$M,4,FALSE)</f>
        <v>-0.30365961606390862</v>
      </c>
      <c r="H14" s="97">
        <f>$B14*VLOOKUP($A14,Transpose_Avg_msg_youth!$A:$M,5,FALSE)</f>
        <v>-0.16198820668348071</v>
      </c>
      <c r="I14" s="97">
        <f>$B14*VLOOKUP($A14,Transpose_Avg_msg_youth!$A:$M,6,FALSE)</f>
        <v>-0.15490555919975696</v>
      </c>
      <c r="J14" s="97">
        <f>$B14*VLOOKUP($A14,Transpose_Avg_msg_youth!$A:$M,7,FALSE)</f>
        <v>-8.9102997126134287E-2</v>
      </c>
      <c r="K14" s="97">
        <f>$B14*VLOOKUP($A14,Transpose_Avg_msg_youth!$A:$M,8,FALSE)</f>
        <v>-8.9870056161089618E-2</v>
      </c>
      <c r="L14" s="97">
        <f>$B14*VLOOKUP($A14,Transpose_Avg_msg_youth!$A:$M,9,FALSE)</f>
        <v>-9.5421874999999986E-3</v>
      </c>
      <c r="M14" s="97">
        <f>$B14*VLOOKUP($A14,Transpose_Avg_msg_youth!$A:$M,10,FALSE)</f>
        <v>-5.450592885375494E-3</v>
      </c>
      <c r="N14" s="97">
        <f>$B14*VLOOKUP($A14,Transpose_Avg_msg_youth!$A:$M,11,FALSE)</f>
        <v>-6.206352813852814E-2</v>
      </c>
      <c r="O14" s="97">
        <f>$B14*VLOOKUP($A14,Transpose_Avg_msg_youth!$A:$M,12,FALSE)</f>
        <v>-0.1278016440145901</v>
      </c>
      <c r="P14" s="97">
        <f>$B14*VLOOKUP($A14,Transpose_Avg_msg_youth!$A:$M,13,FALSE)</f>
        <v>-0.5678942895907908</v>
      </c>
      <c r="Q14" s="97"/>
      <c r="R14" s="97"/>
      <c r="S14" s="97">
        <f>$B14*VLOOKUP($A14,Transpose_Avg_msg_youth!$O:$AA,2,FALSE)</f>
        <v>-0.49875966087912688</v>
      </c>
      <c r="T14" s="97">
        <f>$B14*VLOOKUP($A14,Transpose_Avg_msg_youth!$O:$AA,3,FALSE)</f>
        <v>-0.19774318343132249</v>
      </c>
      <c r="U14" s="97">
        <f>$B14*VLOOKUP($A14,Transpose_Avg_msg_youth!$O:$AA,4,FALSE)</f>
        <v>-0.21429504383204881</v>
      </c>
      <c r="V14" s="97">
        <f>$B14*VLOOKUP($A14,Transpose_Avg_msg_youth!$O:$AA,5,FALSE)</f>
        <v>-0.19579984700440828</v>
      </c>
      <c r="W14" s="97">
        <f>$B14*VLOOKUP($A14,Transpose_Avg_msg_youth!$O:$AA,6,FALSE)</f>
        <v>-0.1468099325999852</v>
      </c>
      <c r="X14" s="97">
        <f>$B14*VLOOKUP($A14,Transpose_Avg_msg_youth!$O:$AA,7,FALSE)</f>
        <v>-0.24196419773774611</v>
      </c>
      <c r="Y14" s="97">
        <f>$B14*VLOOKUP($A14,Transpose_Avg_msg_youth!$O:$AA,8,FALSE)</f>
        <v>-6.5682301587301595E-2</v>
      </c>
      <c r="Z14" s="97">
        <f>$B14*VLOOKUP($A14,Transpose_Avg_msg_youth!$O:$AA,9,FALSE)</f>
        <v>-1.4495567375886524E-2</v>
      </c>
      <c r="AA14" s="97">
        <f>$B14*VLOOKUP($A14,Transpose_Avg_msg_youth!$O:$AA,10,FALSE)</f>
        <v>-3.8652317510076126E-2</v>
      </c>
      <c r="AB14" s="97">
        <f>$B14*VLOOKUP($A14,Transpose_Avg_msg_youth!$O:$AA,11,FALSE)</f>
        <v>-8.7675824175824174E-2</v>
      </c>
      <c r="AC14" s="97">
        <f>$B14*VLOOKUP($A14,Transpose_Avg_msg_youth!$O:$AA,12,FALSE)</f>
        <v>-0.19470932944394481</v>
      </c>
      <c r="AD14" s="97">
        <f>$B14*VLOOKUP($A14,Transpose_Avg_msg_youth!$O:$AA,13,FALSE)</f>
        <v>-0.64943721045236269</v>
      </c>
    </row>
    <row r="15" spans="1:30" x14ac:dyDescent="0.25">
      <c r="A15" s="27" t="s">
        <v>307</v>
      </c>
      <c r="B15" s="96">
        <v>-1.2509999999999999</v>
      </c>
      <c r="C15" s="27"/>
      <c r="D15" s="94"/>
      <c r="E15" s="97">
        <f>$B15*VLOOKUP($A15,Transpose_Avg_msg_youth!$A:$M,2,FALSE)</f>
        <v>-0.62451917294317605</v>
      </c>
      <c r="F15" s="97">
        <f>$B15*VLOOKUP($A15,Transpose_Avg_msg_youth!$A:$M,3,FALSE)</f>
        <v>-0.62266888915248508</v>
      </c>
      <c r="G15" s="97">
        <f>$B15*VLOOKUP($A15,Transpose_Avg_msg_youth!$A:$M,4,FALSE)</f>
        <v>-0.64559619314964056</v>
      </c>
      <c r="H15" s="97">
        <f>$B15*VLOOKUP($A15,Transpose_Avg_msg_youth!$A:$M,5,FALSE)</f>
        <v>-0.81772115027311076</v>
      </c>
      <c r="I15" s="97">
        <f>$B15*VLOOKUP($A15,Transpose_Avg_msg_youth!$A:$M,6,FALSE)</f>
        <v>-0.89121754133393194</v>
      </c>
      <c r="J15" s="97">
        <f>$B15*VLOOKUP($A15,Transpose_Avg_msg_youth!$A:$M,7,FALSE)</f>
        <v>-0.95288835483979539</v>
      </c>
      <c r="K15" s="97">
        <f>$B15*VLOOKUP($A15,Transpose_Avg_msg_youth!$A:$M,8,FALSE)</f>
        <v>-0.971857200916729</v>
      </c>
      <c r="L15" s="97">
        <f>$B15*VLOOKUP($A15,Transpose_Avg_msg_youth!$A:$M,9,FALSE)</f>
        <v>-1.1425815100141785</v>
      </c>
      <c r="M15" s="97">
        <f>$B15*VLOOKUP($A15,Transpose_Avg_msg_youth!$A:$M,10,FALSE)</f>
        <v>-1.1078062811740947</v>
      </c>
      <c r="N15" s="97">
        <f>$B15*VLOOKUP($A15,Transpose_Avg_msg_youth!$A:$M,11,FALSE)</f>
        <v>-1.0132479761192754</v>
      </c>
      <c r="O15" s="97">
        <f>$B15*VLOOKUP($A15,Transpose_Avg_msg_youth!$A:$M,12,FALSE)</f>
        <v>-1.0145187306484422</v>
      </c>
      <c r="P15" s="97">
        <f>$B15*VLOOKUP($A15,Transpose_Avg_msg_youth!$A:$M,13,FALSE)</f>
        <v>-0.35233359981660228</v>
      </c>
      <c r="Q15" s="97"/>
      <c r="R15" s="97"/>
      <c r="S15" s="97">
        <f>$B15*VLOOKUP($A15,Transpose_Avg_msg_youth!$O:$AA,2,FALSE)</f>
        <v>-0.53158823902482333</v>
      </c>
      <c r="T15" s="97">
        <f>$B15*VLOOKUP($A15,Transpose_Avg_msg_youth!$O:$AA,3,FALSE)</f>
        <v>-0.60792566405990089</v>
      </c>
      <c r="U15" s="97">
        <f>$B15*VLOOKUP($A15,Transpose_Avg_msg_youth!$O:$AA,4,FALSE)</f>
        <v>-0.65092891626454441</v>
      </c>
      <c r="V15" s="97">
        <f>$B15*VLOOKUP($A15,Transpose_Avg_msg_youth!$O:$AA,5,FALSE)</f>
        <v>-0.68944445255365361</v>
      </c>
      <c r="W15" s="97">
        <f>$B15*VLOOKUP($A15,Transpose_Avg_msg_youth!$O:$AA,6,FALSE)</f>
        <v>-1.0157485042339633</v>
      </c>
      <c r="X15" s="97">
        <f>$B15*VLOOKUP($A15,Transpose_Avg_msg_youth!$O:$AA,7,FALSE)</f>
        <v>-0.63608397360703806</v>
      </c>
      <c r="Y15" s="97">
        <f>$B15*VLOOKUP($A15,Transpose_Avg_msg_youth!$O:$AA,8,FALSE)</f>
        <v>-0.9629886904761904</v>
      </c>
      <c r="Z15" s="97">
        <f>$B15*VLOOKUP($A15,Transpose_Avg_msg_youth!$O:$AA,9,FALSE)</f>
        <v>-1.0653251519756837</v>
      </c>
      <c r="AA15" s="97">
        <f>$B15*VLOOKUP($A15,Transpose_Avg_msg_youth!$O:$AA,10,FALSE)</f>
        <v>-1.1451249655516895</v>
      </c>
      <c r="AB15" s="97">
        <f>$B15*VLOOKUP($A15,Transpose_Avg_msg_youth!$O:$AA,11,FALSE)</f>
        <v>-0.90388186813186799</v>
      </c>
      <c r="AC15" s="97">
        <f>$B15*VLOOKUP($A15,Transpose_Avg_msg_youth!$O:$AA,12,FALSE)</f>
        <v>-0.89470031225271607</v>
      </c>
      <c r="AD15" s="97">
        <f>$B15*VLOOKUP($A15,Transpose_Avg_msg_youth!$O:$AA,13,FALSE)</f>
        <v>-0.29049597276410566</v>
      </c>
    </row>
    <row r="16" spans="1:30" x14ac:dyDescent="0.25">
      <c r="A16" s="27" t="s">
        <v>310</v>
      </c>
      <c r="B16" s="96">
        <v>-1.0649999999999999</v>
      </c>
      <c r="C16" s="27"/>
      <c r="D16" s="94"/>
      <c r="E16" s="97">
        <f>$B16*VLOOKUP($A16,Transpose_Avg_msg_youth!$A:$M,2,FALSE)</f>
        <v>-0.17932051468629687</v>
      </c>
      <c r="F16" s="97">
        <f>$B16*VLOOKUP($A16,Transpose_Avg_msg_youth!$A:$M,3,FALSE)</f>
        <v>-0.29625756373886886</v>
      </c>
      <c r="G16" s="97">
        <f>$B16*VLOOKUP($A16,Transpose_Avg_msg_youth!$A:$M,4,FALSE)</f>
        <v>-0.23846465601472874</v>
      </c>
      <c r="H16" s="97">
        <f>$B16*VLOOKUP($A16,Transpose_Avg_msg_youth!$A:$M,5,FALSE)</f>
        <v>-0.22245490550385116</v>
      </c>
      <c r="I16" s="97">
        <f>$B16*VLOOKUP($A16,Transpose_Avg_msg_youth!$A:$M,6,FALSE)</f>
        <v>-0.16425811818075869</v>
      </c>
      <c r="J16" s="97">
        <f>$B16*VLOOKUP($A16,Transpose_Avg_msg_youth!$A:$M,7,FALSE)</f>
        <v>-0.14990121049019564</v>
      </c>
      <c r="K16" s="97">
        <f>$B16*VLOOKUP($A16,Transpose_Avg_msg_youth!$A:$M,8,FALSE)</f>
        <v>-0.15547664792429994</v>
      </c>
      <c r="L16" s="97">
        <f>$B16*VLOOKUP($A16,Transpose_Avg_msg_youth!$A:$M,9,FALSE)</f>
        <v>-8.3701058246322832E-2</v>
      </c>
      <c r="M16" s="97">
        <f>$B16*VLOOKUP($A16,Transpose_Avg_msg_youth!$A:$M,10,FALSE)</f>
        <v>-0.10574145652180607</v>
      </c>
      <c r="N16" s="97">
        <f>$B16*VLOOKUP($A16,Transpose_Avg_msg_youth!$A:$M,11,FALSE)</f>
        <v>-0.14648261812200958</v>
      </c>
      <c r="O16" s="97">
        <f>$B16*VLOOKUP($A16,Transpose_Avg_msg_youth!$A:$M,12,FALSE)</f>
        <v>-8.4216653279806555E-2</v>
      </c>
      <c r="P16" s="97">
        <f>$B16*VLOOKUP($A16,Transpose_Avg_msg_youth!$A:$M,13,FALSE)</f>
        <v>-0.23882753974335985</v>
      </c>
      <c r="Q16" s="97"/>
      <c r="R16" s="97"/>
      <c r="S16" s="97">
        <f>$B16*VLOOKUP($A16,Transpose_Avg_msg_youth!$O:$AA,2,FALSE)</f>
        <v>-0.15912410774944458</v>
      </c>
      <c r="T16" s="97">
        <f>$B16*VLOOKUP($A16,Transpose_Avg_msg_youth!$O:$AA,3,FALSE)</f>
        <v>-0.36618498223723855</v>
      </c>
      <c r="U16" s="97">
        <f>$B16*VLOOKUP($A16,Transpose_Avg_msg_youth!$O:$AA,4,FALSE)</f>
        <v>-0.3154637374642269</v>
      </c>
      <c r="V16" s="97">
        <f>$B16*VLOOKUP($A16,Transpose_Avg_msg_youth!$O:$AA,5,FALSE)</f>
        <v>-0.301644232248858</v>
      </c>
      <c r="W16" s="97">
        <f>$B16*VLOOKUP($A16,Transpose_Avg_msg_youth!$O:$AA,6,FALSE)</f>
        <v>-6.653315810379265E-2</v>
      </c>
      <c r="X16" s="97">
        <f>$B16*VLOOKUP($A16,Transpose_Avg_msg_youth!$O:$AA,7,FALSE)</f>
        <v>-0.30547623586091333</v>
      </c>
      <c r="Y16" s="97">
        <f>$B16*VLOOKUP($A16,Transpose_Avg_msg_youth!$O:$AA,8,FALSE)</f>
        <v>-0.18600873015873018</v>
      </c>
      <c r="Z16" s="97">
        <f>$B16*VLOOKUP($A16,Transpose_Avg_msg_youth!$O:$AA,9,FALSE)</f>
        <v>-0.14500778875379941</v>
      </c>
      <c r="AA16" s="97">
        <f>$B16*VLOOKUP($A16,Transpose_Avg_msg_youth!$O:$AA,10,FALSE)</f>
        <v>-4.5066711305935439E-2</v>
      </c>
      <c r="AB16" s="97">
        <f>$B16*VLOOKUP($A16,Transpose_Avg_msg_youth!$O:$AA,11,FALSE)</f>
        <v>-0.1579945054945055</v>
      </c>
      <c r="AC16" s="97">
        <f>$B16*VLOOKUP($A16,Transpose_Avg_msg_youth!$O:$AA,12,FALSE)</f>
        <v>-0.12627496691198614</v>
      </c>
      <c r="AD16" s="97">
        <f>$B16*VLOOKUP($A16,Transpose_Avg_msg_youth!$O:$AA,13,FALSE)</f>
        <v>-0.21907892219387753</v>
      </c>
    </row>
    <row r="17" spans="1:30" x14ac:dyDescent="0.25">
      <c r="A17" s="27" t="s">
        <v>299</v>
      </c>
      <c r="B17" s="96">
        <v>0.42799999999999999</v>
      </c>
      <c r="C17" s="27"/>
      <c r="D17" s="94"/>
      <c r="E17" s="97">
        <f>$B17*VLOOKUP($A17,Transpose_Avg_msg_youth!$A:$M,2,FALSE)</f>
        <v>8.7029199329724374E-2</v>
      </c>
      <c r="F17" s="97">
        <f>$B17*VLOOKUP($A17,Transpose_Avg_msg_youth!$A:$M,3,FALSE)</f>
        <v>0.12495300815201546</v>
      </c>
      <c r="G17" s="97">
        <f>$B17*VLOOKUP($A17,Transpose_Avg_msg_youth!$A:$M,4,FALSE)</f>
        <v>4.3642041260570162E-2</v>
      </c>
      <c r="H17" s="97">
        <f>$B17*VLOOKUP($A17,Transpose_Avg_msg_youth!$A:$M,5,FALSE)</f>
        <v>8.3868510416577821E-2</v>
      </c>
      <c r="I17" s="97">
        <f>$B17*VLOOKUP($A17,Transpose_Avg_msg_youth!$A:$M,6,FALSE)</f>
        <v>5.2786661504315414E-2</v>
      </c>
      <c r="J17" s="97">
        <f>$B17*VLOOKUP($A17,Transpose_Avg_msg_youth!$A:$M,7,FALSE)</f>
        <v>3.319950046142485E-2</v>
      </c>
      <c r="K17" s="97">
        <f>$B17*VLOOKUP($A17,Transpose_Avg_msg_youth!$A:$M,8,FALSE)</f>
        <v>5.2178862255187405E-2</v>
      </c>
      <c r="L17" s="97">
        <f>$B17*VLOOKUP($A17,Transpose_Avg_msg_youth!$A:$M,9,FALSE)</f>
        <v>4.0458218654001295E-2</v>
      </c>
      <c r="M17" s="97">
        <f>$B17*VLOOKUP($A17,Transpose_Avg_msg_youth!$A:$M,10,FALSE)</f>
        <v>2.1089068202666757E-2</v>
      </c>
      <c r="N17" s="97">
        <f>$B17*VLOOKUP($A17,Transpose_Avg_msg_youth!$A:$M,11,FALSE)</f>
        <v>1.9422649426596793E-2</v>
      </c>
      <c r="O17" s="97">
        <f>$B17*VLOOKUP($A17,Transpose_Avg_msg_youth!$A:$M,12,FALSE)</f>
        <v>5.8434157343165448E-2</v>
      </c>
      <c r="P17" s="97">
        <f>$B17*VLOOKUP($A17,Transpose_Avg_msg_youth!$A:$M,13,FALSE)</f>
        <v>8.3589989100766329E-2</v>
      </c>
      <c r="Q17" s="97"/>
      <c r="R17" s="97"/>
      <c r="S17" s="97">
        <f>$B17*VLOOKUP($A17,Transpose_Avg_msg_youth!$O:$AA,2,FALSE)</f>
        <v>7.7649630315999918E-2</v>
      </c>
      <c r="T17" s="97">
        <f>$B17*VLOOKUP($A17,Transpose_Avg_msg_youth!$O:$AA,3,FALSE)</f>
        <v>0.12675250435777702</v>
      </c>
      <c r="U17" s="97">
        <f>$B17*VLOOKUP($A17,Transpose_Avg_msg_youth!$O:$AA,4,FALSE)</f>
        <v>4.8573240812364776E-2</v>
      </c>
      <c r="V17" s="97">
        <f>$B17*VLOOKUP($A17,Transpose_Avg_msg_youth!$O:$AA,5,FALSE)</f>
        <v>9.1399099739398235E-2</v>
      </c>
      <c r="W17" s="97">
        <f>$B17*VLOOKUP($A17,Transpose_Avg_msg_youth!$O:$AA,6,FALSE)</f>
        <v>4.1286764224741257E-2</v>
      </c>
      <c r="X17" s="97">
        <f>$B17*VLOOKUP($A17,Transpose_Avg_msg_youth!$O:$AA,7,FALSE)</f>
        <v>5.0501429967881574E-2</v>
      </c>
      <c r="Y17" s="97">
        <f>$B17*VLOOKUP($A17,Transpose_Avg_msg_youth!$O:$AA,8,FALSE)</f>
        <v>3.3787089947089947E-2</v>
      </c>
      <c r="Z17" s="97">
        <f>$B17*VLOOKUP($A17,Transpose_Avg_msg_youth!$O:$AA,9,FALSE)</f>
        <v>4.2013129010469441E-2</v>
      </c>
      <c r="AA17" s="97">
        <f>$B17*VLOOKUP($A17,Transpose_Avg_msg_youth!$O:$AA,10,FALSE)</f>
        <v>2.1932745415504037E-2</v>
      </c>
      <c r="AB17" s="97">
        <f>$B17*VLOOKUP($A17,Transpose_Avg_msg_youth!$O:$AA,11,FALSE)</f>
        <v>8.2307692307692307E-3</v>
      </c>
      <c r="AC17" s="97">
        <f>$B17*VLOOKUP($A17,Transpose_Avg_msg_youth!$O:$AA,12,FALSE)</f>
        <v>5.3763552992399148E-2</v>
      </c>
      <c r="AD17" s="97">
        <f>$B17*VLOOKUP($A17,Transpose_Avg_msg_youth!$O:$AA,13,FALSE)</f>
        <v>7.0957272454436324E-2</v>
      </c>
    </row>
    <row r="18" spans="1:30" x14ac:dyDescent="0.25">
      <c r="A18" s="27" t="s">
        <v>311</v>
      </c>
      <c r="B18" s="96">
        <v>-6.6900000000000001E-2</v>
      </c>
      <c r="C18" s="27"/>
      <c r="D18" s="94"/>
      <c r="E18" s="97">
        <f>$B18*VLOOKUP($A18,Transpose_Avg_msg_youth!$A:$M,2,FALSE)</f>
        <v>-9.8707724934560623E-3</v>
      </c>
      <c r="F18" s="97">
        <f>$B18*VLOOKUP($A18,Transpose_Avg_msg_youth!$A:$M,3,FALSE)</f>
        <v>-3.7322033371096305E-3</v>
      </c>
      <c r="G18" s="97">
        <f>$B18*VLOOKUP($A18,Transpose_Avg_msg_youth!$A:$M,4,FALSE)</f>
        <v>-3.1745708776492916E-4</v>
      </c>
      <c r="H18" s="97">
        <f>$B18*VLOOKUP($A18,Transpose_Avg_msg_youth!$A:$M,5,FALSE)</f>
        <v>-2.6954417593512054E-3</v>
      </c>
      <c r="I18" s="97">
        <f>$B18*VLOOKUP($A18,Transpose_Avg_msg_youth!$A:$M,6,FALSE)</f>
        <v>-3.4589833490047146E-3</v>
      </c>
      <c r="J18" s="97">
        <f>$B18*VLOOKUP($A18,Transpose_Avg_msg_youth!$A:$M,7,FALSE)</f>
        <v>-5.2524798645837908E-3</v>
      </c>
      <c r="K18" s="97">
        <f>$B18*VLOOKUP($A18,Transpose_Avg_msg_youth!$A:$M,8,FALSE)</f>
        <v>-2.6984398485465029E-2</v>
      </c>
      <c r="L18" s="97">
        <f>$B18*VLOOKUP($A18,Transpose_Avg_msg_youth!$A:$M,9,FALSE)</f>
        <v>-2.4360344353145658E-2</v>
      </c>
      <c r="M18" s="97">
        <f>$B18*VLOOKUP($A18,Transpose_Avg_msg_youth!$A:$M,10,FALSE)</f>
        <v>-1.5672270896688236E-2</v>
      </c>
      <c r="N18" s="97">
        <f>$B18*VLOOKUP($A18,Transpose_Avg_msg_youth!$A:$M,11,FALSE)</f>
        <v>-3.1327651230348606E-2</v>
      </c>
      <c r="O18" s="97">
        <f>$B18*VLOOKUP($A18,Transpose_Avg_msg_youth!$A:$M,12,FALSE)</f>
        <v>-2.01185353077706E-3</v>
      </c>
      <c r="P18" s="97">
        <f>$B18*VLOOKUP($A18,Transpose_Avg_msg_youth!$A:$M,13,FALSE)</f>
        <v>-1.0464100992459603E-2</v>
      </c>
      <c r="Q18" s="97"/>
      <c r="R18" s="97"/>
      <c r="S18" s="97">
        <f>$B18*VLOOKUP($A18,Transpose_Avg_msg_youth!$O:$AA,2,FALSE)</f>
        <v>-1.0983841318706727E-2</v>
      </c>
      <c r="T18" s="97">
        <f>$B18*VLOOKUP($A18,Transpose_Avg_msg_youth!$O:$AA,3,FALSE)</f>
        <v>-7.6625088636318997E-3</v>
      </c>
      <c r="U18" s="97">
        <f>$B18*VLOOKUP($A18,Transpose_Avg_msg_youth!$O:$AA,4,FALSE)</f>
        <v>0</v>
      </c>
      <c r="V18" s="97">
        <f>$B18*VLOOKUP($A18,Transpose_Avg_msg_youth!$O:$AA,5,FALSE)</f>
        <v>-4.1641014996224926E-3</v>
      </c>
      <c r="W18" s="97">
        <f>$B18*VLOOKUP($A18,Transpose_Avg_msg_youth!$O:$AA,6,FALSE)</f>
        <v>-6.2835008788612633E-3</v>
      </c>
      <c r="X18" s="97">
        <f>$B18*VLOOKUP($A18,Transpose_Avg_msg_youth!$O:$AA,7,FALSE)</f>
        <v>-1.7144421240050271E-2</v>
      </c>
      <c r="Y18" s="97">
        <f>$B18*VLOOKUP($A18,Transpose_Avg_msg_youth!$O:$AA,8,FALSE)</f>
        <v>-2.7194496031746031E-2</v>
      </c>
      <c r="Z18" s="97">
        <f>$B18*VLOOKUP($A18,Transpose_Avg_msg_youth!$O:$AA,9,FALSE)</f>
        <v>-1.9333444782168186E-2</v>
      </c>
      <c r="AA18" s="97">
        <f>$B18*VLOOKUP($A18,Transpose_Avg_msg_youth!$O:$AA,10,FALSE)</f>
        <v>-1.4340515518963795E-2</v>
      </c>
      <c r="AB18" s="97">
        <f>$B18*VLOOKUP($A18,Transpose_Avg_msg_youth!$O:$AA,11,FALSE)</f>
        <v>-4.4569368131868133E-2</v>
      </c>
      <c r="AC18" s="97">
        <f>$B18*VLOOKUP($A18,Transpose_Avg_msg_youth!$O:$AA,12,FALSE)</f>
        <v>-2.282432830942446E-3</v>
      </c>
      <c r="AD18" s="97">
        <f>$B18*VLOOKUP($A18,Transpose_Avg_msg_youth!$O:$AA,13,FALSE)</f>
        <v>-1.656667255538579E-2</v>
      </c>
    </row>
    <row r="19" spans="1:30" x14ac:dyDescent="0.25">
      <c r="A19" s="27" t="s">
        <v>312</v>
      </c>
      <c r="B19" s="96">
        <v>-2.3599999999999999E-2</v>
      </c>
      <c r="C19" s="27"/>
      <c r="D19" s="94"/>
      <c r="E19" s="97">
        <f>$B19*VLOOKUP($A19,Transpose_Avg_msg_youth!$A:$M,2,FALSE)</f>
        <v>-1.7490400212626754E-4</v>
      </c>
      <c r="F19" s="97">
        <f>$B19*VLOOKUP($A19,Transpose_Avg_msg_youth!$A:$M,3,FALSE)</f>
        <v>-1.3185647353772643E-5</v>
      </c>
      <c r="G19" s="97">
        <f>$B19*VLOOKUP($A19,Transpose_Avg_msg_youth!$A:$M,4,FALSE)</f>
        <v>0</v>
      </c>
      <c r="H19" s="97">
        <f>$B19*VLOOKUP($A19,Transpose_Avg_msg_youth!$A:$M,5,FALSE)</f>
        <v>-4.8593543320105818E-5</v>
      </c>
      <c r="I19" s="97">
        <f>$B19*VLOOKUP($A19,Transpose_Avg_msg_youth!$A:$M,6,FALSE)</f>
        <v>-2.2876183073833962E-4</v>
      </c>
      <c r="J19" s="97">
        <f>$B19*VLOOKUP($A19,Transpose_Avg_msg_youth!$A:$M,7,FALSE)</f>
        <v>-3.845153573082265E-4</v>
      </c>
      <c r="K19" s="97">
        <f>$B19*VLOOKUP($A19,Transpose_Avg_msg_youth!$A:$M,8,FALSE)</f>
        <v>-5.3489010989010993E-5</v>
      </c>
      <c r="L19" s="97">
        <f>$B19*VLOOKUP($A19,Transpose_Avg_msg_youth!$A:$M,9,FALSE)</f>
        <v>-6.5226860343084708E-4</v>
      </c>
      <c r="M19" s="97">
        <f>$B19*VLOOKUP($A19,Transpose_Avg_msg_youth!$A:$M,10,FALSE)</f>
        <v>-1.3259029355558365E-3</v>
      </c>
      <c r="N19" s="97">
        <f>$B19*VLOOKUP($A19,Transpose_Avg_msg_youth!$A:$M,11,FALSE)</f>
        <v>-1.1877687590187592E-3</v>
      </c>
      <c r="O19" s="97">
        <f>$B19*VLOOKUP($A19,Transpose_Avg_msg_youth!$A:$M,12,FALSE)</f>
        <v>-1.9127470882516982E-4</v>
      </c>
      <c r="P19" s="97">
        <f>$B19*VLOOKUP($A19,Transpose_Avg_msg_youth!$A:$M,13,FALSE)</f>
        <v>-2.0667503578506935E-4</v>
      </c>
      <c r="Q19" s="97"/>
      <c r="R19" s="97"/>
      <c r="S19" s="97">
        <f>$B19*VLOOKUP($A19,Transpose_Avg_msg_youth!$O:$AA,2,FALSE)</f>
        <v>-8.6510747650920094E-5</v>
      </c>
      <c r="T19" s="97">
        <f>$B19*VLOOKUP($A19,Transpose_Avg_msg_youth!$O:$AA,3,FALSE)</f>
        <v>0</v>
      </c>
      <c r="U19" s="97">
        <f>$B19*VLOOKUP($A19,Transpose_Avg_msg_youth!$O:$AA,4,FALSE)</f>
        <v>0</v>
      </c>
      <c r="V19" s="97">
        <f>$B19*VLOOKUP($A19,Transpose_Avg_msg_youth!$O:$AA,5,FALSE)</f>
        <v>0</v>
      </c>
      <c r="W19" s="97">
        <f>$B19*VLOOKUP($A19,Transpose_Avg_msg_youth!$O:$AA,6,FALSE)</f>
        <v>-1.6794683191756227E-4</v>
      </c>
      <c r="X19" s="97">
        <f>$B19*VLOOKUP($A19,Transpose_Avg_msg_youth!$O:$AA,7,FALSE)</f>
        <v>-1.1596494902946515E-3</v>
      </c>
      <c r="Y19" s="97">
        <f>$B19*VLOOKUP($A19,Transpose_Avg_msg_youth!$O:$AA,8,FALSE)</f>
        <v>-1.106952380952381E-3</v>
      </c>
      <c r="Z19" s="97">
        <f>$B19*VLOOKUP($A19,Transpose_Avg_msg_youth!$O:$AA,9,FALSE)</f>
        <v>-1.3739766970618033E-3</v>
      </c>
      <c r="AA19" s="97">
        <f>$B19*VLOOKUP($A19,Transpose_Avg_msg_youth!$O:$AA,10,FALSE)</f>
        <v>-1.6397470345746207E-3</v>
      </c>
      <c r="AB19" s="97">
        <f>$B19*VLOOKUP($A19,Transpose_Avg_msg_youth!$O:$AA,11,FALSE)</f>
        <v>-3.047252747252747E-3</v>
      </c>
      <c r="AC19" s="97">
        <f>$B19*VLOOKUP($A19,Transpose_Avg_msg_youth!$O:$AA,12,FALSE)</f>
        <v>0</v>
      </c>
      <c r="AD19" s="97">
        <f>$B19*VLOOKUP($A19,Transpose_Avg_msg_youth!$O:$AA,13,FALSE)</f>
        <v>-1.0727272727272727E-4</v>
      </c>
    </row>
    <row r="20" spans="1:30" x14ac:dyDescent="0.25">
      <c r="A20" s="27" t="s">
        <v>313</v>
      </c>
      <c r="B20" s="96">
        <v>0.26400000000000001</v>
      </c>
      <c r="C20" s="27"/>
      <c r="D20" s="94"/>
      <c r="E20" s="97">
        <f>$B20*VLOOKUP($A20,Transpose_Avg_msg_youth!$A:$M,2,FALSE)</f>
        <v>5.6896551724137932E-5</v>
      </c>
      <c r="F20" s="97">
        <f>$B20*VLOOKUP($A20,Transpose_Avg_msg_youth!$A:$M,3,FALSE)</f>
        <v>0</v>
      </c>
      <c r="G20" s="97">
        <f>$B20*VLOOKUP($A20,Transpose_Avg_msg_youth!$A:$M,4,FALSE)</f>
        <v>0</v>
      </c>
      <c r="H20" s="97">
        <f>$B20*VLOOKUP($A20,Transpose_Avg_msg_youth!$A:$M,5,FALSE)</f>
        <v>1.5786225311066365E-3</v>
      </c>
      <c r="I20" s="97">
        <f>$B20*VLOOKUP($A20,Transpose_Avg_msg_youth!$A:$M,6,FALSE)</f>
        <v>7.7529827094726495E-4</v>
      </c>
      <c r="J20" s="97">
        <f>$B20*VLOOKUP($A20,Transpose_Avg_msg_youth!$A:$M,7,FALSE)</f>
        <v>4.0637430269221441E-3</v>
      </c>
      <c r="K20" s="97">
        <f>$B20*VLOOKUP($A20,Transpose_Avg_msg_youth!$A:$M,8,FALSE)</f>
        <v>0</v>
      </c>
      <c r="L20" s="97">
        <f>$B20*VLOOKUP($A20,Transpose_Avg_msg_youth!$A:$M,9,FALSE)</f>
        <v>0</v>
      </c>
      <c r="M20" s="97">
        <f>$B20*VLOOKUP($A20,Transpose_Avg_msg_youth!$A:$M,10,FALSE)</f>
        <v>8.250000000000001E-4</v>
      </c>
      <c r="N20" s="97">
        <f>$B20*VLOOKUP($A20,Transpose_Avg_msg_youth!$A:$M,11,FALSE)</f>
        <v>0</v>
      </c>
      <c r="O20" s="97">
        <f>$B20*VLOOKUP($A20,Transpose_Avg_msg_youth!$A:$M,12,FALSE)</f>
        <v>1.1238624256331685E-3</v>
      </c>
      <c r="P20" s="97">
        <f>$B20*VLOOKUP($A20,Transpose_Avg_msg_youth!$A:$M,13,FALSE)</f>
        <v>0</v>
      </c>
      <c r="Q20" s="97"/>
      <c r="R20" s="97"/>
      <c r="S20" s="97">
        <f>$B20*VLOOKUP($A20,Transpose_Avg_msg_youth!$O:$AA,2,FALSE)</f>
        <v>0</v>
      </c>
      <c r="T20" s="97">
        <f>$B20*VLOOKUP($A20,Transpose_Avg_msg_youth!$O:$AA,3,FALSE)</f>
        <v>0</v>
      </c>
      <c r="U20" s="97">
        <f>$B20*VLOOKUP($A20,Transpose_Avg_msg_youth!$O:$AA,4,FALSE)</f>
        <v>0</v>
      </c>
      <c r="V20" s="97">
        <f>$B20*VLOOKUP($A20,Transpose_Avg_msg_youth!$O:$AA,5,FALSE)</f>
        <v>5.2860240408991975E-3</v>
      </c>
      <c r="W20" s="97">
        <f>$B20*VLOOKUP($A20,Transpose_Avg_msg_youth!$O:$AA,6,FALSE)</f>
        <v>6.0395053226569928E-3</v>
      </c>
      <c r="X20" s="97">
        <f>$B20*VLOOKUP($A20,Transpose_Avg_msg_youth!$O:$AA,7,FALSE)</f>
        <v>1.0898064516129033E-2</v>
      </c>
      <c r="Y20" s="97">
        <f>$B20*VLOOKUP($A20,Transpose_Avg_msg_youth!$O:$AA,8,FALSE)</f>
        <v>0</v>
      </c>
      <c r="Z20" s="97">
        <f>$B20*VLOOKUP($A20,Transpose_Avg_msg_youth!$O:$AA,9,FALSE)</f>
        <v>0</v>
      </c>
      <c r="AA20" s="97">
        <f>$B20*VLOOKUP($A20,Transpose_Avg_msg_youth!$O:$AA,10,FALSE)</f>
        <v>0</v>
      </c>
      <c r="AB20" s="97">
        <f>$B20*VLOOKUP($A20,Transpose_Avg_msg_youth!$O:$AA,11,FALSE)</f>
        <v>0</v>
      </c>
      <c r="AC20" s="97">
        <f>$B20*VLOOKUP($A20,Transpose_Avg_msg_youth!$O:$AA,12,FALSE)</f>
        <v>0</v>
      </c>
      <c r="AD20" s="97">
        <f>$B20*VLOOKUP($A20,Transpose_Avg_msg_youth!$O:$AA,13,FALSE)</f>
        <v>0</v>
      </c>
    </row>
    <row r="21" spans="1:30" x14ac:dyDescent="0.25">
      <c r="A21" s="27" t="s">
        <v>314</v>
      </c>
      <c r="B21" s="96">
        <v>-0.17799999999999999</v>
      </c>
      <c r="C21" s="27"/>
      <c r="D21" s="94"/>
      <c r="E21" s="97">
        <f>$B21*VLOOKUP($A21,Transpose_Avg_msg_youth!$A:$M,2,FALSE)</f>
        <v>-1.2571811408499588E-4</v>
      </c>
      <c r="F21" s="97">
        <f>$B21*VLOOKUP($A21,Transpose_Avg_msg_youth!$A:$M,3,FALSE)</f>
        <v>-1.3956563630643386E-4</v>
      </c>
      <c r="G21" s="97">
        <f>$B21*VLOOKUP($A21,Transpose_Avg_msg_youth!$A:$M,4,FALSE)</f>
        <v>0</v>
      </c>
      <c r="H21" s="97">
        <f>$B21*VLOOKUP($A21,Transpose_Avg_msg_youth!$A:$M,5,FALSE)</f>
        <v>-1.5757632632632632E-4</v>
      </c>
      <c r="I21" s="97">
        <f>$B21*VLOOKUP($A21,Transpose_Avg_msg_youth!$A:$M,6,FALSE)</f>
        <v>-1.5606502762538778E-4</v>
      </c>
      <c r="J21" s="97">
        <f>$B21*VLOOKUP($A21,Transpose_Avg_msg_youth!$A:$M,7,FALSE)</f>
        <v>-2.314631887636981E-3</v>
      </c>
      <c r="K21" s="97">
        <f>$B21*VLOOKUP($A21,Transpose_Avg_msg_youth!$A:$M,8,FALSE)</f>
        <v>-3.6412915041947303E-4</v>
      </c>
      <c r="L21" s="97">
        <f>$B21*VLOOKUP($A21,Transpose_Avg_msg_youth!$A:$M,9,FALSE)</f>
        <v>0</v>
      </c>
      <c r="M21" s="97">
        <f>$B21*VLOOKUP($A21,Transpose_Avg_msg_youth!$A:$M,10,FALSE)</f>
        <v>-1.1381074168797954E-3</v>
      </c>
      <c r="N21" s="97">
        <f>$B21*VLOOKUP($A21,Transpose_Avg_msg_youth!$A:$M,11,FALSE)</f>
        <v>-1.9777777777777775E-3</v>
      </c>
      <c r="O21" s="97">
        <f>$B21*VLOOKUP($A21,Transpose_Avg_msg_youth!$A:$M,12,FALSE)</f>
        <v>0</v>
      </c>
      <c r="P21" s="97">
        <f>$B21*VLOOKUP($A21,Transpose_Avg_msg_youth!$A:$M,13,FALSE)</f>
        <v>0</v>
      </c>
      <c r="Q21" s="97"/>
      <c r="R21" s="97"/>
      <c r="S21" s="97">
        <f>$B21*VLOOKUP($A21,Transpose_Avg_msg_youth!$O:$AA,2,FALSE)</f>
        <v>-1.4217252396166134E-4</v>
      </c>
      <c r="T21" s="97">
        <f>$B21*VLOOKUP($A21,Transpose_Avg_msg_youth!$O:$AA,3,FALSE)</f>
        <v>-4.9633433100282635E-4</v>
      </c>
      <c r="U21" s="97">
        <f>$B21*VLOOKUP($A21,Transpose_Avg_msg_youth!$O:$AA,4,FALSE)</f>
        <v>0</v>
      </c>
      <c r="V21" s="97">
        <f>$B21*VLOOKUP($A21,Transpose_Avg_msg_youth!$O:$AA,5,FALSE)</f>
        <v>0</v>
      </c>
      <c r="W21" s="97">
        <f>$B21*VLOOKUP($A21,Transpose_Avg_msg_youth!$O:$AA,6,FALSE)</f>
        <v>-1.3767629904559917E-3</v>
      </c>
      <c r="X21" s="97">
        <f>$B21*VLOOKUP($A21,Transpose_Avg_msg_youth!$O:$AA,7,FALSE)</f>
        <v>-1.230650886747661E-2</v>
      </c>
      <c r="Y21" s="97">
        <f>$B21*VLOOKUP($A21,Transpose_Avg_msg_youth!$O:$AA,8,FALSE)</f>
        <v>-9.4203439153439164E-3</v>
      </c>
      <c r="Z21" s="97">
        <f>$B21*VLOOKUP($A21,Transpose_Avg_msg_youth!$O:$AA,9,FALSE)</f>
        <v>0</v>
      </c>
      <c r="AA21" s="97">
        <f>$B21*VLOOKUP($A21,Transpose_Avg_msg_youth!$O:$AA,10,FALSE)</f>
        <v>0</v>
      </c>
      <c r="AB21" s="97">
        <f>$B21*VLOOKUP($A21,Transpose_Avg_msg_youth!$O:$AA,11,FALSE)</f>
        <v>-3.1785714285714282E-3</v>
      </c>
      <c r="AC21" s="97">
        <f>$B21*VLOOKUP($A21,Transpose_Avg_msg_youth!$O:$AA,12,FALSE)</f>
        <v>0</v>
      </c>
      <c r="AD21" s="97">
        <f>$B21*VLOOKUP($A21,Transpose_Avg_msg_youth!$O:$AA,13,FALSE)</f>
        <v>0</v>
      </c>
    </row>
    <row r="22" spans="1:30" x14ac:dyDescent="0.25">
      <c r="A22" s="27" t="s">
        <v>323</v>
      </c>
      <c r="B22" s="96">
        <v>0.45100000000000001</v>
      </c>
      <c r="C22" s="27"/>
      <c r="D22" s="94"/>
      <c r="E22" s="97">
        <f>$B22*VLOOKUP($A22,Transpose_Avg_msg_youth!$A:$M,2,FALSE)</f>
        <v>1.7972081153060785E-3</v>
      </c>
      <c r="F22" s="97">
        <f>$B22*VLOOKUP($A22,Transpose_Avg_msg_youth!$A:$M,3,FALSE)</f>
        <v>0</v>
      </c>
      <c r="G22" s="97">
        <f>$B22*VLOOKUP($A22,Transpose_Avg_msg_youth!$A:$M,4,FALSE)</f>
        <v>0</v>
      </c>
      <c r="H22" s="97">
        <f>$B22*VLOOKUP($A22,Transpose_Avg_msg_youth!$A:$M,5,FALSE)</f>
        <v>0</v>
      </c>
      <c r="I22" s="97">
        <f>$B22*VLOOKUP($A22,Transpose_Avg_msg_youth!$A:$M,6,FALSE)</f>
        <v>0</v>
      </c>
      <c r="J22" s="97">
        <f>$B22*VLOOKUP($A22,Transpose_Avg_msg_youth!$A:$M,7,FALSE)</f>
        <v>1.5209116369873012E-3</v>
      </c>
      <c r="K22" s="97">
        <f>$B22*VLOOKUP($A22,Transpose_Avg_msg_youth!$A:$M,8,FALSE)</f>
        <v>0</v>
      </c>
      <c r="L22" s="97">
        <f>$B22*VLOOKUP($A22,Transpose_Avg_msg_youth!$A:$M,9,FALSE)</f>
        <v>0</v>
      </c>
      <c r="M22" s="97">
        <f>$B22*VLOOKUP($A22,Transpose_Avg_msg_youth!$A:$M,10,FALSE)</f>
        <v>8.527154883692609E-3</v>
      </c>
      <c r="N22" s="97">
        <f>$B22*VLOOKUP($A22,Transpose_Avg_msg_youth!$A:$M,11,FALSE)</f>
        <v>2.6535094246031746E-2</v>
      </c>
      <c r="O22" s="97">
        <f>$B22*VLOOKUP($A22,Transpose_Avg_msg_youth!$A:$M,12,FALSE)</f>
        <v>1.2599660650594573E-3</v>
      </c>
      <c r="P22" s="97">
        <f>$B22*VLOOKUP($A22,Transpose_Avg_msg_youth!$A:$M,13,FALSE)</f>
        <v>1.7172973656186406E-3</v>
      </c>
      <c r="Q22" s="97"/>
      <c r="R22" s="97"/>
      <c r="S22" s="97">
        <f>$B22*VLOOKUP($A22,Transpose_Avg_msg_youth!$O:$AA,2,FALSE)</f>
        <v>0</v>
      </c>
      <c r="T22" s="97">
        <f>$B22*VLOOKUP($A22,Transpose_Avg_msg_youth!$O:$AA,3,FALSE)</f>
        <v>0</v>
      </c>
      <c r="U22" s="97">
        <f>$B22*VLOOKUP($A22,Transpose_Avg_msg_youth!$O:$AA,4,FALSE)</f>
        <v>0</v>
      </c>
      <c r="V22" s="97">
        <f>$B22*VLOOKUP($A22,Transpose_Avg_msg_youth!$O:$AA,5,FALSE)</f>
        <v>0</v>
      </c>
      <c r="W22" s="97">
        <f>$B22*VLOOKUP($A22,Transpose_Avg_msg_youth!$O:$AA,6,FALSE)</f>
        <v>6.1277173913043483E-4</v>
      </c>
      <c r="X22" s="97">
        <f>$B22*VLOOKUP($A22,Transpose_Avg_msg_youth!$O:$AA,7,FALSE)</f>
        <v>3.6370967741935485E-3</v>
      </c>
      <c r="Y22" s="97">
        <f>$B22*VLOOKUP($A22,Transpose_Avg_msg_youth!$O:$AA,8,FALSE)</f>
        <v>0</v>
      </c>
      <c r="Z22" s="97">
        <f>$B22*VLOOKUP($A22,Transpose_Avg_msg_youth!$O:$AA,9,FALSE)</f>
        <v>0</v>
      </c>
      <c r="AA22" s="97">
        <f>$B22*VLOOKUP($A22,Transpose_Avg_msg_youth!$O:$AA,10,FALSE)</f>
        <v>0</v>
      </c>
      <c r="AB22" s="97">
        <f>$B22*VLOOKUP($A22,Transpose_Avg_msg_youth!$O:$AA,11,FALSE)</f>
        <v>0</v>
      </c>
      <c r="AC22" s="97">
        <f>$B22*VLOOKUP($A22,Transpose_Avg_msg_youth!$O:$AA,12,FALSE)</f>
        <v>0</v>
      </c>
      <c r="AD22" s="97">
        <f>$B22*VLOOKUP($A22,Transpose_Avg_msg_youth!$O:$AA,13,FALSE)</f>
        <v>5.7014599589835929E-3</v>
      </c>
    </row>
    <row r="23" spans="1:30" x14ac:dyDescent="0.25">
      <c r="A23" s="27" t="s">
        <v>324</v>
      </c>
      <c r="B23" s="96">
        <v>-2.4260000000000002</v>
      </c>
      <c r="C23" s="27"/>
      <c r="D23" s="94"/>
      <c r="E23" s="97">
        <f>$B23*VLOOKUP($A23,Transpose_Avg_msg_youth!$A:$M,2,FALSE)</f>
        <v>-5.0436199909051467E-2</v>
      </c>
      <c r="F23" s="97">
        <f>$B23*VLOOKUP($A23,Transpose_Avg_msg_youth!$A:$M,3,FALSE)</f>
        <v>-1.0091840067361791E-2</v>
      </c>
      <c r="G23" s="97">
        <f>$B23*VLOOKUP($A23,Transpose_Avg_msg_youth!$A:$M,4,FALSE)</f>
        <v>-1.3791697370024589E-2</v>
      </c>
      <c r="H23" s="97">
        <f>$B23*VLOOKUP($A23,Transpose_Avg_msg_youth!$A:$M,5,FALSE)</f>
        <v>-3.1309223225832648E-2</v>
      </c>
      <c r="I23" s="97">
        <f>$B23*VLOOKUP($A23,Transpose_Avg_msg_youth!$A:$M,6,FALSE)</f>
        <v>-1.6404862443178719E-2</v>
      </c>
      <c r="J23" s="97">
        <f>$B23*VLOOKUP($A23,Transpose_Avg_msg_youth!$A:$M,7,FALSE)</f>
        <v>-4.4803057756850305E-2</v>
      </c>
      <c r="K23" s="97">
        <f>$B23*VLOOKUP($A23,Transpose_Avg_msg_youth!$A:$M,8,FALSE)</f>
        <v>-0.18386020275901166</v>
      </c>
      <c r="L23" s="97">
        <f>$B23*VLOOKUP($A23,Transpose_Avg_msg_youth!$A:$M,9,FALSE)</f>
        <v>-2.4150588058688392E-2</v>
      </c>
      <c r="M23" s="97">
        <f>$B23*VLOOKUP($A23,Transpose_Avg_msg_youth!$A:$M,10,FALSE)</f>
        <v>-8.2523039256051575E-2</v>
      </c>
      <c r="N23" s="97">
        <f>$B23*VLOOKUP($A23,Transpose_Avg_msg_youth!$A:$M,11,FALSE)</f>
        <v>0</v>
      </c>
      <c r="O23" s="97">
        <f>$B23*VLOOKUP($A23,Transpose_Avg_msg_youth!$A:$M,12,FALSE)</f>
        <v>-1.1046608386998058E-2</v>
      </c>
      <c r="P23" s="97">
        <f>$B23*VLOOKUP($A23,Transpose_Avg_msg_youth!$A:$M,13,FALSE)</f>
        <v>-7.8757876763271104E-2</v>
      </c>
      <c r="Q23" s="97"/>
      <c r="R23" s="97"/>
      <c r="S23" s="97">
        <f>$B23*VLOOKUP($A23,Transpose_Avg_msg_youth!$O:$AA,2,FALSE)</f>
        <v>-2.0098536244526101E-2</v>
      </c>
      <c r="T23" s="97">
        <f>$B23*VLOOKUP($A23,Transpose_Avg_msg_youth!$O:$AA,3,FALSE)</f>
        <v>-9.3023034600176954E-3</v>
      </c>
      <c r="U23" s="97">
        <f>$B23*VLOOKUP($A23,Transpose_Avg_msg_youth!$O:$AA,4,FALSE)</f>
        <v>-9.8629117309368061E-3</v>
      </c>
      <c r="V23" s="97">
        <f>$B23*VLOOKUP($A23,Transpose_Avg_msg_youth!$O:$AA,5,FALSE)</f>
        <v>-1.7060155515996638E-2</v>
      </c>
      <c r="W23" s="97">
        <f>$B23*VLOOKUP($A23,Transpose_Avg_msg_youth!$O:$AA,6,FALSE)</f>
        <v>-3.8386075949367092E-3</v>
      </c>
      <c r="X23" s="97">
        <f>$B23*VLOOKUP($A23,Transpose_Avg_msg_youth!$O:$AA,7,FALSE)</f>
        <v>-0.10014660801564028</v>
      </c>
      <c r="Y23" s="97">
        <f>$B23*VLOOKUP($A23,Transpose_Avg_msg_youth!$O:$AA,8,FALSE)</f>
        <v>-0.10592891534391537</v>
      </c>
      <c r="Z23" s="97">
        <f>$B23*VLOOKUP($A23,Transpose_Avg_msg_youth!$O:$AA,9,FALSE)</f>
        <v>0</v>
      </c>
      <c r="AA23" s="97">
        <f>$B23*VLOOKUP($A23,Transpose_Avg_msg_youth!$O:$AA,10,FALSE)</f>
        <v>-3.9292580982236154E-2</v>
      </c>
      <c r="AB23" s="97">
        <f>$B23*VLOOKUP($A23,Transpose_Avg_msg_youth!$O:$AA,11,FALSE)</f>
        <v>0</v>
      </c>
      <c r="AC23" s="97">
        <f>$B23*VLOOKUP($A23,Transpose_Avg_msg_youth!$O:$AA,12,FALSE)</f>
        <v>0</v>
      </c>
      <c r="AD23" s="97">
        <f>$B23*VLOOKUP($A23,Transpose_Avg_msg_youth!$O:$AA,13,FALSE)</f>
        <v>-3.0669050688457201E-2</v>
      </c>
    </row>
    <row r="24" spans="1:30" x14ac:dyDescent="0.25">
      <c r="A24" s="27" t="s">
        <v>325</v>
      </c>
      <c r="B24" s="96">
        <v>0.47299999999999998</v>
      </c>
      <c r="C24" s="27"/>
      <c r="D24" s="94"/>
      <c r="E24" s="97">
        <f>$B24*VLOOKUP($A24,Transpose_Avg_msg_youth!$A:$M,2,FALSE)</f>
        <v>3.3794036717522182E-4</v>
      </c>
      <c r="F24" s="97">
        <f>$B24*VLOOKUP($A24,Transpose_Avg_msg_youth!$A:$M,3,FALSE)</f>
        <v>0</v>
      </c>
      <c r="G24" s="97">
        <f>$B24*VLOOKUP($A24,Transpose_Avg_msg_youth!$A:$M,4,FALSE)</f>
        <v>0</v>
      </c>
      <c r="H24" s="97">
        <f>$B24*VLOOKUP($A24,Transpose_Avg_msg_youth!$A:$M,5,FALSE)</f>
        <v>2.3095703124999999E-4</v>
      </c>
      <c r="I24" s="97">
        <f>$B24*VLOOKUP($A24,Transpose_Avg_msg_youth!$A:$M,6,FALSE)</f>
        <v>0</v>
      </c>
      <c r="J24" s="97">
        <f>$B24*VLOOKUP($A24,Transpose_Avg_msg_youth!$A:$M,7,FALSE)</f>
        <v>1.009390182186235E-2</v>
      </c>
      <c r="K24" s="97">
        <f>$B24*VLOOKUP($A24,Transpose_Avg_msg_youth!$A:$M,8,FALSE)</f>
        <v>3.814516129032258E-3</v>
      </c>
      <c r="L24" s="97">
        <f>$B24*VLOOKUP($A24,Transpose_Avg_msg_youth!$A:$M,9,FALSE)</f>
        <v>0</v>
      </c>
      <c r="M24" s="97">
        <f>$B24*VLOOKUP($A24,Transpose_Avg_msg_youth!$A:$M,10,FALSE)</f>
        <v>8.2118055555555547E-4</v>
      </c>
      <c r="N24" s="97">
        <f>$B24*VLOOKUP($A24,Transpose_Avg_msg_youth!$A:$M,11,FALSE)</f>
        <v>0</v>
      </c>
      <c r="O24" s="97">
        <f>$B24*VLOOKUP($A24,Transpose_Avg_msg_youth!$A:$M,12,FALSE)</f>
        <v>0</v>
      </c>
      <c r="P24" s="97">
        <f>$B24*VLOOKUP($A24,Transpose_Avg_msg_youth!$A:$M,13,FALSE)</f>
        <v>5.1915108903937794E-3</v>
      </c>
      <c r="Q24" s="97"/>
      <c r="R24" s="97"/>
      <c r="S24" s="97">
        <f>$B24*VLOOKUP($A24,Transpose_Avg_msg_youth!$O:$AA,2,FALSE)</f>
        <v>0</v>
      </c>
      <c r="T24" s="97">
        <f>$B24*VLOOKUP($A24,Transpose_Avg_msg_youth!$O:$AA,3,FALSE)</f>
        <v>0</v>
      </c>
      <c r="U24" s="97">
        <f>$B24*VLOOKUP($A24,Transpose_Avg_msg_youth!$O:$AA,4,FALSE)</f>
        <v>0</v>
      </c>
      <c r="V24" s="97">
        <f>$B24*VLOOKUP($A24,Transpose_Avg_msg_youth!$O:$AA,5,FALSE)</f>
        <v>0</v>
      </c>
      <c r="W24" s="97">
        <f>$B24*VLOOKUP($A24,Transpose_Avg_msg_youth!$O:$AA,6,FALSE)</f>
        <v>0</v>
      </c>
      <c r="X24" s="97">
        <f>$B24*VLOOKUP($A24,Transpose_Avg_msg_youth!$O:$AA,7,FALSE)</f>
        <v>0</v>
      </c>
      <c r="Y24" s="97">
        <f>$B24*VLOOKUP($A24,Transpose_Avg_msg_youth!$O:$AA,8,FALSE)</f>
        <v>5.006542328042328E-2</v>
      </c>
      <c r="Z24" s="97">
        <f>$B24*VLOOKUP($A24,Transpose_Avg_msg_youth!$O:$AA,9,FALSE)</f>
        <v>0</v>
      </c>
      <c r="AA24" s="97">
        <f>$B24*VLOOKUP($A24,Transpose_Avg_msg_youth!$O:$AA,10,FALSE)</f>
        <v>0</v>
      </c>
      <c r="AB24" s="97">
        <f>$B24*VLOOKUP($A24,Transpose_Avg_msg_youth!$O:$AA,11,FALSE)</f>
        <v>0</v>
      </c>
      <c r="AC24" s="97">
        <f>$B24*VLOOKUP($A24,Transpose_Avg_msg_youth!$O:$AA,12,FALSE)</f>
        <v>0</v>
      </c>
      <c r="AD24" s="97">
        <f>$B24*VLOOKUP($A24,Transpose_Avg_msg_youth!$O:$AA,13,FALSE)</f>
        <v>5.9795799569827921E-3</v>
      </c>
    </row>
    <row r="25" spans="1:30" x14ac:dyDescent="0.25">
      <c r="A25" s="27" t="s">
        <v>322</v>
      </c>
      <c r="B25" s="96">
        <v>-0.28599999999999998</v>
      </c>
      <c r="C25" s="27"/>
      <c r="D25" s="94"/>
      <c r="E25" s="97">
        <f>$B25*VLOOKUP($A25,Transpose_Avg_msg_youth!$A:$M,2,FALSE)</f>
        <v>-0.24949724287633468</v>
      </c>
      <c r="F25" s="97">
        <f>$B25*VLOOKUP($A25,Transpose_Avg_msg_youth!$A:$M,3,FALSE)</f>
        <v>-0.26495259745139088</v>
      </c>
      <c r="G25" s="97">
        <f>$B25*VLOOKUP($A25,Transpose_Avg_msg_youth!$A:$M,4,FALSE)</f>
        <v>-0.27351416871228168</v>
      </c>
      <c r="H25" s="97">
        <f>$B25*VLOOKUP($A25,Transpose_Avg_msg_youth!$A:$M,5,FALSE)</f>
        <v>-0.27400883732438974</v>
      </c>
      <c r="I25" s="97">
        <f>$B25*VLOOKUP($A25,Transpose_Avg_msg_youth!$A:$M,6,FALSE)</f>
        <v>-0.25741863589417951</v>
      </c>
      <c r="J25" s="97">
        <f>$B25*VLOOKUP($A25,Transpose_Avg_msg_youth!$A:$M,7,FALSE)</f>
        <v>-0.25063193392640071</v>
      </c>
      <c r="K25" s="97">
        <f>$B25*VLOOKUP($A25,Transpose_Avg_msg_youth!$A:$M,8,FALSE)</f>
        <v>-0.26096238906739377</v>
      </c>
      <c r="L25" s="97">
        <f>$B25*VLOOKUP($A25,Transpose_Avg_msg_youth!$A:$M,9,FALSE)</f>
        <v>-0.24784502734360878</v>
      </c>
      <c r="M25" s="97">
        <f>$B25*VLOOKUP($A25,Transpose_Avg_msg_youth!$A:$M,10,FALSE)</f>
        <v>-0.19609296567972676</v>
      </c>
      <c r="N25" s="97">
        <f>$B25*VLOOKUP($A25,Transpose_Avg_msg_youth!$A:$M,11,FALSE)</f>
        <v>-0.13242548558897241</v>
      </c>
      <c r="O25" s="97">
        <f>$B25*VLOOKUP($A25,Transpose_Avg_msg_youth!$A:$M,12,FALSE)</f>
        <v>-0.26141850818303081</v>
      </c>
      <c r="P25" s="97">
        <f>$B25*VLOOKUP($A25,Transpose_Avg_msg_youth!$A:$M,13,FALSE)</f>
        <v>-0.27048546498663451</v>
      </c>
      <c r="Q25" s="97"/>
      <c r="R25" s="97"/>
      <c r="S25" s="97">
        <f>$B25*VLOOKUP($A25,Transpose_Avg_msg_youth!$O:$AA,2,FALSE)</f>
        <v>-0.24833830425567102</v>
      </c>
      <c r="T25" s="97">
        <f>$B25*VLOOKUP($A25,Transpose_Avg_msg_youth!$O:$AA,3,FALSE)</f>
        <v>-0.27041100327728035</v>
      </c>
      <c r="U25" s="97">
        <f>$B25*VLOOKUP($A25,Transpose_Avg_msg_youth!$O:$AA,4,FALSE)</f>
        <v>-0.28128936833094637</v>
      </c>
      <c r="V25" s="97">
        <f>$B25*VLOOKUP($A25,Transpose_Avg_msg_youth!$O:$AA,5,FALSE)</f>
        <v>-0.27545352031933495</v>
      </c>
      <c r="W25" s="97">
        <f>$B25*VLOOKUP($A25,Transpose_Avg_msg_youth!$O:$AA,6,FALSE)</f>
        <v>-0.25469607608839473</v>
      </c>
      <c r="X25" s="97">
        <f>$B25*VLOOKUP($A25,Transpose_Avg_msg_youth!$O:$AA,7,FALSE)</f>
        <v>-0.26014038402457756</v>
      </c>
      <c r="Y25" s="97">
        <f>$B25*VLOOKUP($A25,Transpose_Avg_msg_youth!$O:$AA,8,FALSE)</f>
        <v>-0.24656150793650794</v>
      </c>
      <c r="Z25" s="97">
        <f>$B25*VLOOKUP($A25,Transpose_Avg_msg_youth!$O:$AA,9,FALSE)</f>
        <v>-0.24471243245525157</v>
      </c>
      <c r="AA25" s="97">
        <f>$B25*VLOOKUP($A25,Transpose_Avg_msg_youth!$O:$AA,10,FALSE)</f>
        <v>-0.21863074712643679</v>
      </c>
      <c r="AB25" s="97">
        <f>$B25*VLOOKUP($A25,Transpose_Avg_msg_youth!$O:$AA,11,FALSE)</f>
        <v>-0.13278571428571426</v>
      </c>
      <c r="AC25" s="97">
        <f>$B25*VLOOKUP($A25,Transpose_Avg_msg_youth!$O:$AA,12,FALSE)</f>
        <v>-0.27491847218097215</v>
      </c>
      <c r="AD25" s="97">
        <f>$B25*VLOOKUP($A25,Transpose_Avg_msg_youth!$O:$AA,13,FALSE)</f>
        <v>-0.27578652711084434</v>
      </c>
    </row>
    <row r="26" spans="1:30" x14ac:dyDescent="0.25">
      <c r="A26" s="27" t="s">
        <v>335</v>
      </c>
      <c r="B26" s="96">
        <v>2.8199999999999999E-2</v>
      </c>
      <c r="C26" s="27"/>
      <c r="D26" s="94"/>
      <c r="E26" s="97">
        <f>$B26*VLOOKUP($A26,Transpose_Avg_msg_youth!$A:$M,2,FALSE)</f>
        <v>8.6333608113441911E-3</v>
      </c>
      <c r="F26" s="97">
        <f>$B26*VLOOKUP($A26,Transpose_Avg_msg_youth!$A:$M,3,FALSE)</f>
        <v>8.1045131946441244E-3</v>
      </c>
      <c r="G26" s="97">
        <f>$B26*VLOOKUP($A26,Transpose_Avg_msg_youth!$A:$M,4,FALSE)</f>
        <v>2.037678124276748E-3</v>
      </c>
      <c r="H26" s="97">
        <f>$B26*VLOOKUP($A26,Transpose_Avg_msg_youth!$A:$M,5,FALSE)</f>
        <v>5.8101374344593851E-3</v>
      </c>
      <c r="I26" s="97">
        <f>$B26*VLOOKUP($A26,Transpose_Avg_msg_youth!$A:$M,6,FALSE)</f>
        <v>1.017248363505717E-2</v>
      </c>
      <c r="J26" s="97">
        <f>$B26*VLOOKUP($A26,Transpose_Avg_msg_youth!$A:$M,7,FALSE)</f>
        <v>7.2901100824667303E-3</v>
      </c>
      <c r="K26" s="97">
        <f>$B26*VLOOKUP($A26,Transpose_Avg_msg_youth!$A:$M,8,FALSE)</f>
        <v>1.0146271690238134E-2</v>
      </c>
      <c r="L26" s="97">
        <f>$B26*VLOOKUP($A26,Transpose_Avg_msg_youth!$A:$M,9,FALSE)</f>
        <v>1.1482788794769236E-2</v>
      </c>
      <c r="M26" s="97">
        <f>$B26*VLOOKUP($A26,Transpose_Avg_msg_youth!$A:$M,10,FALSE)</f>
        <v>1.0377883392088826E-2</v>
      </c>
      <c r="N26" s="97">
        <f>$B26*VLOOKUP($A26,Transpose_Avg_msg_youth!$A:$M,11,FALSE)</f>
        <v>7.2641985645933004E-3</v>
      </c>
      <c r="O26" s="97">
        <f>$B26*VLOOKUP($A26,Transpose_Avg_msg_youth!$A:$M,12,FALSE)</f>
        <v>7.3654169038141195E-3</v>
      </c>
      <c r="P26" s="97">
        <f>$B26*VLOOKUP($A26,Transpose_Avg_msg_youth!$A:$M,13,FALSE)</f>
        <v>8.9899510134228353E-3</v>
      </c>
      <c r="Q26" s="97"/>
      <c r="R26" s="97"/>
      <c r="S26" s="97">
        <f>$B26*VLOOKUP($A26,Transpose_Avg_msg_youth!$O:$AA,2,FALSE)</f>
        <v>9.306802338388041E-3</v>
      </c>
      <c r="T26" s="97">
        <f>$B26*VLOOKUP($A26,Transpose_Avg_msg_youth!$O:$AA,3,FALSE)</f>
        <v>6.8494754348826167E-3</v>
      </c>
      <c r="U26" s="97">
        <f>$B26*VLOOKUP($A26,Transpose_Avg_msg_youth!$O:$AA,4,FALSE)</f>
        <v>1.1891240593190557E-3</v>
      </c>
      <c r="V26" s="97">
        <f>$B26*VLOOKUP($A26,Transpose_Avg_msg_youth!$O:$AA,5,FALSE)</f>
        <v>7.9993386649307961E-3</v>
      </c>
      <c r="W26" s="97">
        <f>$B26*VLOOKUP($A26,Transpose_Avg_msg_youth!$O:$AA,6,FALSE)</f>
        <v>1.0337310459769234E-2</v>
      </c>
      <c r="X26" s="97">
        <f>$B26*VLOOKUP($A26,Transpose_Avg_msg_youth!$O:$AA,7,FALSE)</f>
        <v>1.4379381231671554E-2</v>
      </c>
      <c r="Y26" s="97">
        <f>$B26*VLOOKUP($A26,Transpose_Avg_msg_youth!$O:$AA,8,FALSE)</f>
        <v>9.6349999999999995E-3</v>
      </c>
      <c r="Z26" s="97">
        <f>$B26*VLOOKUP($A26,Transpose_Avg_msg_youth!$O:$AA,9,FALSE)</f>
        <v>1.2886785714285713E-2</v>
      </c>
      <c r="AA26" s="97">
        <f>$B26*VLOOKUP($A26,Transpose_Avg_msg_youth!$O:$AA,10,FALSE)</f>
        <v>1.3859527541424091E-2</v>
      </c>
      <c r="AB26" s="97">
        <f>$B26*VLOOKUP($A26,Transpose_Avg_msg_youth!$O:$AA,11,FALSE)</f>
        <v>1.4564835164835166E-2</v>
      </c>
      <c r="AC26" s="97">
        <f>$B26*VLOOKUP($A26,Transpose_Avg_msg_youth!$O:$AA,12,FALSE)</f>
        <v>6.5852852682660385E-3</v>
      </c>
      <c r="AD26" s="97">
        <f>$B26*VLOOKUP($A26,Transpose_Avg_msg_youth!$O:$AA,13,FALSE)</f>
        <v>7.5052115164247523E-3</v>
      </c>
    </row>
    <row r="27" spans="1:30" x14ac:dyDescent="0.25">
      <c r="A27" s="27" t="s">
        <v>328</v>
      </c>
      <c r="B27" s="96">
        <v>-2.036</v>
      </c>
      <c r="C27" s="27"/>
      <c r="D27" s="94"/>
      <c r="E27" s="97">
        <f>$B27*VLOOKUP($A27,Transpose_Avg_msg_youth!$A:$M,2,FALSE)</f>
        <v>-2.4048269254373294E-2</v>
      </c>
      <c r="F27" s="97">
        <f>$B27*VLOOKUP($A27,Transpose_Avg_msg_youth!$A:$M,3,FALSE)</f>
        <v>-1.1650433728509253E-2</v>
      </c>
      <c r="G27" s="97">
        <f>$B27*VLOOKUP($A27,Transpose_Avg_msg_youth!$A:$M,4,FALSE)</f>
        <v>-2.7029469975283068E-3</v>
      </c>
      <c r="H27" s="97">
        <f>$B27*VLOOKUP($A27,Transpose_Avg_msg_youth!$A:$M,5,FALSE)</f>
        <v>-9.5544744683289749E-3</v>
      </c>
      <c r="I27" s="97">
        <f>$B27*VLOOKUP($A27,Transpose_Avg_msg_youth!$A:$M,6,FALSE)</f>
        <v>-9.4880301125005485E-3</v>
      </c>
      <c r="J27" s="97">
        <f>$B27*VLOOKUP($A27,Transpose_Avg_msg_youth!$A:$M,7,FALSE)</f>
        <v>-4.2751535087719297E-2</v>
      </c>
      <c r="K27" s="97">
        <f>$B27*VLOOKUP($A27,Transpose_Avg_msg_youth!$A:$M,8,FALSE)</f>
        <v>-5.1865415657788537E-3</v>
      </c>
      <c r="L27" s="97">
        <f>$B27*VLOOKUP($A27,Transpose_Avg_msg_youth!$A:$M,9,FALSE)</f>
        <v>-4.1763419557416269E-2</v>
      </c>
      <c r="M27" s="97">
        <f>$B27*VLOOKUP($A27,Transpose_Avg_msg_youth!$A:$M,10,FALSE)</f>
        <v>-9.6319932271805839E-2</v>
      </c>
      <c r="N27" s="97">
        <f>$B27*VLOOKUP($A27,Transpose_Avg_msg_youth!$A:$M,11,FALSE)</f>
        <v>-7.630409451659452E-2</v>
      </c>
      <c r="O27" s="97">
        <f>$B27*VLOOKUP($A27,Transpose_Avg_msg_youth!$A:$M,12,FALSE)</f>
        <v>-3.8949361593497811E-3</v>
      </c>
      <c r="P27" s="97">
        <f>$B27*VLOOKUP($A27,Transpose_Avg_msg_youth!$A:$M,13,FALSE)</f>
        <v>-4.3304324484139622E-2</v>
      </c>
      <c r="Q27" s="97"/>
      <c r="R27" s="97"/>
      <c r="S27" s="97">
        <f>$B27*VLOOKUP($A27,Transpose_Avg_msg_youth!$O:$AA,2,FALSE)</f>
        <v>-2.3698854089749748E-2</v>
      </c>
      <c r="T27" s="97">
        <f>$B27*VLOOKUP($A27,Transpose_Avg_msg_youth!$O:$AA,3,FALSE)</f>
        <v>-1.5544780778379135E-2</v>
      </c>
      <c r="U27" s="97">
        <f>$B27*VLOOKUP($A27,Transpose_Avg_msg_youth!$O:$AA,4,FALSE)</f>
        <v>0</v>
      </c>
      <c r="V27" s="97">
        <f>$B27*VLOOKUP($A27,Transpose_Avg_msg_youth!$O:$AA,5,FALSE)</f>
        <v>0</v>
      </c>
      <c r="W27" s="97">
        <f>$B27*VLOOKUP($A27,Transpose_Avg_msg_youth!$O:$AA,6,FALSE)</f>
        <v>-8.8149255807483673E-3</v>
      </c>
      <c r="X27" s="97">
        <f>$B27*VLOOKUP($A27,Transpose_Avg_msg_youth!$O:$AA,7,FALSE)</f>
        <v>-8.8560740120094961E-2</v>
      </c>
      <c r="Y27" s="97">
        <f>$B27*VLOOKUP($A27,Transpose_Avg_msg_youth!$O:$AA,8,FALSE)</f>
        <v>0</v>
      </c>
      <c r="Z27" s="97">
        <f>$B27*VLOOKUP($A27,Transpose_Avg_msg_youth!$O:$AA,9,FALSE)</f>
        <v>0</v>
      </c>
      <c r="AA27" s="97">
        <f>$B27*VLOOKUP($A27,Transpose_Avg_msg_youth!$O:$AA,10,FALSE)</f>
        <v>-1.9576923076923079E-2</v>
      </c>
      <c r="AB27" s="97">
        <f>$B27*VLOOKUP($A27,Transpose_Avg_msg_youth!$O:$AA,11,FALSE)</f>
        <v>0</v>
      </c>
      <c r="AC27" s="97">
        <f>$B27*VLOOKUP($A27,Transpose_Avg_msg_youth!$O:$AA,12,FALSE)</f>
        <v>0</v>
      </c>
      <c r="AD27" s="97">
        <f>$B27*VLOOKUP($A27,Transpose_Avg_msg_youth!$O:$AA,13,FALSE)</f>
        <v>0</v>
      </c>
    </row>
    <row r="28" spans="1:30" x14ac:dyDescent="0.25">
      <c r="A28" s="27" t="s">
        <v>329</v>
      </c>
      <c r="B28" s="96">
        <v>11.29</v>
      </c>
      <c r="C28" s="27"/>
      <c r="D28" s="94"/>
      <c r="E28" s="97">
        <f>$B28*VLOOKUP($A28,Transpose_Avg_msg_youth!$A:$M,2,FALSE)</f>
        <v>0</v>
      </c>
      <c r="F28" s="97">
        <f>$B28*VLOOKUP($A28,Transpose_Avg_msg_youth!$A:$M,3,FALSE)</f>
        <v>0</v>
      </c>
      <c r="G28" s="97">
        <f>$B28*VLOOKUP($A28,Transpose_Avg_msg_youth!$A:$M,4,FALSE)</f>
        <v>0</v>
      </c>
      <c r="H28" s="97">
        <f>$B28*VLOOKUP($A28,Transpose_Avg_msg_youth!$A:$M,5,FALSE)</f>
        <v>0</v>
      </c>
      <c r="I28" s="97">
        <f>$B28*VLOOKUP($A28,Transpose_Avg_msg_youth!$A:$M,6,FALSE)</f>
        <v>8.6975858287961279E-3</v>
      </c>
      <c r="J28" s="97">
        <f>$B28*VLOOKUP($A28,Transpose_Avg_msg_youth!$A:$M,7,FALSE)</f>
        <v>0</v>
      </c>
      <c r="K28" s="97">
        <f>$B28*VLOOKUP($A28,Transpose_Avg_msg_youth!$A:$M,8,FALSE)</f>
        <v>0</v>
      </c>
      <c r="L28" s="97">
        <f>$B28*VLOOKUP($A28,Transpose_Avg_msg_youth!$A:$M,9,FALSE)</f>
        <v>1.9600694444444441E-2</v>
      </c>
      <c r="M28" s="97">
        <f>$B28*VLOOKUP($A28,Transpose_Avg_msg_youth!$A:$M,10,FALSE)</f>
        <v>0</v>
      </c>
      <c r="N28" s="97">
        <f>$B28*VLOOKUP($A28,Transpose_Avg_msg_youth!$A:$M,11,FALSE)</f>
        <v>0</v>
      </c>
      <c r="O28" s="97">
        <f>$B28*VLOOKUP($A28,Transpose_Avg_msg_youth!$A:$M,12,FALSE)</f>
        <v>7.5310045252732234E-3</v>
      </c>
      <c r="P28" s="97">
        <f>$B28*VLOOKUP($A28,Transpose_Avg_msg_youth!$A:$M,13,FALSE)</f>
        <v>2.6001732589587555E-2</v>
      </c>
      <c r="Q28" s="97"/>
      <c r="R28" s="97"/>
      <c r="S28" s="97">
        <f>$B28*VLOOKUP($A28,Transpose_Avg_msg_youth!$O:$AA,2,FALSE)</f>
        <v>0</v>
      </c>
      <c r="T28" s="97">
        <f>$B28*VLOOKUP($A28,Transpose_Avg_msg_youth!$O:$AA,3,FALSE)</f>
        <v>0</v>
      </c>
      <c r="U28" s="97">
        <f>$B28*VLOOKUP($A28,Transpose_Avg_msg_youth!$O:$AA,4,FALSE)</f>
        <v>0</v>
      </c>
      <c r="V28" s="97">
        <f>$B28*VLOOKUP($A28,Transpose_Avg_msg_youth!$O:$AA,5,FALSE)</f>
        <v>0</v>
      </c>
      <c r="W28" s="97">
        <f>$B28*VLOOKUP($A28,Transpose_Avg_msg_youth!$O:$AA,6,FALSE)</f>
        <v>0</v>
      </c>
      <c r="X28" s="97">
        <f>$B28*VLOOKUP($A28,Transpose_Avg_msg_youth!$O:$AA,7,FALSE)</f>
        <v>0</v>
      </c>
      <c r="Y28" s="97">
        <f>$B28*VLOOKUP($A28,Transpose_Avg_msg_youth!$O:$AA,8,FALSE)</f>
        <v>0</v>
      </c>
      <c r="Z28" s="97">
        <f>$B28*VLOOKUP($A28,Transpose_Avg_msg_youth!$O:$AA,9,FALSE)</f>
        <v>0</v>
      </c>
      <c r="AA28" s="97">
        <f>$B28*VLOOKUP($A28,Transpose_Avg_msg_youth!$O:$AA,10,FALSE)</f>
        <v>0</v>
      </c>
      <c r="AB28" s="97">
        <f>$B28*VLOOKUP($A28,Transpose_Avg_msg_youth!$O:$AA,11,FALSE)</f>
        <v>0</v>
      </c>
      <c r="AC28" s="97">
        <f>$B28*VLOOKUP($A28,Transpose_Avg_msg_youth!$O:$AA,12,FALSE)</f>
        <v>0</v>
      </c>
      <c r="AD28" s="97">
        <f>$B28*VLOOKUP($A28,Transpose_Avg_msg_youth!$O:$AA,13,FALSE)</f>
        <v>0</v>
      </c>
    </row>
    <row r="29" spans="1:30" x14ac:dyDescent="0.25">
      <c r="A29" s="27" t="s">
        <v>330</v>
      </c>
      <c r="B29" s="96">
        <v>-0.16700000000000001</v>
      </c>
      <c r="C29" s="27"/>
      <c r="D29" s="94"/>
      <c r="E29" s="97">
        <f>$B29*VLOOKUP($A29,Transpose_Avg_msg_youth!$A:$M,2,FALSE)</f>
        <v>-3.1296569914514842E-2</v>
      </c>
      <c r="F29" s="97">
        <f>$B29*VLOOKUP($A29,Transpose_Avg_msg_youth!$A:$M,3,FALSE)</f>
        <v>-2.0511134749629456E-2</v>
      </c>
      <c r="G29" s="97">
        <f>$B29*VLOOKUP($A29,Transpose_Avg_msg_youth!$A:$M,4,FALSE)</f>
        <v>-6.0587326440791511E-2</v>
      </c>
      <c r="H29" s="97">
        <f>$B29*VLOOKUP($A29,Transpose_Avg_msg_youth!$A:$M,5,FALSE)</f>
        <v>-4.4240449088824636E-2</v>
      </c>
      <c r="I29" s="97">
        <f>$B29*VLOOKUP($A29,Transpose_Avg_msg_youth!$A:$M,6,FALSE)</f>
        <v>-5.0445481296157814E-2</v>
      </c>
      <c r="J29" s="97">
        <f>$B29*VLOOKUP($A29,Transpose_Avg_msg_youth!$A:$M,7,FALSE)</f>
        <v>-3.4579487043216638E-2</v>
      </c>
      <c r="K29" s="97">
        <f>$B29*VLOOKUP($A29,Transpose_Avg_msg_youth!$A:$M,8,FALSE)</f>
        <v>-4.234871161596241E-2</v>
      </c>
      <c r="L29" s="97">
        <f>$B29*VLOOKUP($A29,Transpose_Avg_msg_youth!$A:$M,9,FALSE)</f>
        <v>-4.8909482264939755E-2</v>
      </c>
      <c r="M29" s="97">
        <f>$B29*VLOOKUP($A29,Transpose_Avg_msg_youth!$A:$M,10,FALSE)</f>
        <v>-3.8997294306817032E-2</v>
      </c>
      <c r="N29" s="97">
        <f>$B29*VLOOKUP($A29,Transpose_Avg_msg_youth!$A:$M,11,FALSE)</f>
        <v>-1.4786815048986103E-2</v>
      </c>
      <c r="O29" s="97">
        <f>$B29*VLOOKUP($A29,Transpose_Avg_msg_youth!$A:$M,12,FALSE)</f>
        <v>-6.4288770513835749E-3</v>
      </c>
      <c r="P29" s="97">
        <f>$B29*VLOOKUP($A29,Transpose_Avg_msg_youth!$A:$M,13,FALSE)</f>
        <v>-6.434326587811745E-2</v>
      </c>
      <c r="Q29" s="97"/>
      <c r="R29" s="97"/>
      <c r="S29" s="97">
        <f>$B29*VLOOKUP($A29,Transpose_Avg_msg_youth!$O:$AA,2,FALSE)</f>
        <v>-5.573146408343941E-2</v>
      </c>
      <c r="T29" s="97">
        <f>$B29*VLOOKUP($A29,Transpose_Avg_msg_youth!$O:$AA,3,FALSE)</f>
        <v>-1.706089879544696E-2</v>
      </c>
      <c r="U29" s="97">
        <f>$B29*VLOOKUP($A29,Transpose_Avg_msg_youth!$O:$AA,4,FALSE)</f>
        <v>-4.2786340585139256E-2</v>
      </c>
      <c r="V29" s="97">
        <f>$B29*VLOOKUP($A29,Transpose_Avg_msg_youth!$O:$AA,5,FALSE)</f>
        <v>-8.2071979979202042E-3</v>
      </c>
      <c r="W29" s="97">
        <f>$B29*VLOOKUP($A29,Transpose_Avg_msg_youth!$O:$AA,6,FALSE)</f>
        <v>-7.4478572673182364E-2</v>
      </c>
      <c r="X29" s="97">
        <f>$B29*VLOOKUP($A29,Transpose_Avg_msg_youth!$O:$AA,7,FALSE)</f>
        <v>-2.081016827258763E-2</v>
      </c>
      <c r="Y29" s="97">
        <f>$B29*VLOOKUP($A29,Transpose_Avg_msg_youth!$O:$AA,8,FALSE)</f>
        <v>-2.8626362433862435E-2</v>
      </c>
      <c r="Z29" s="97">
        <f>$B29*VLOOKUP($A29,Transpose_Avg_msg_youth!$O:$AA,9,FALSE)</f>
        <v>-6.2143838652482283E-2</v>
      </c>
      <c r="AA29" s="97">
        <f>$B29*VLOOKUP($A29,Transpose_Avg_msg_youth!$O:$AA,10,FALSE)</f>
        <v>-1.3383567581843442E-2</v>
      </c>
      <c r="AB29" s="97">
        <f>$B29*VLOOKUP($A29,Transpose_Avg_msg_youth!$O:$AA,11,FALSE)</f>
        <v>-1.5369505494505496E-2</v>
      </c>
      <c r="AC29" s="97">
        <f>$B29*VLOOKUP($A29,Transpose_Avg_msg_youth!$O:$AA,12,FALSE)</f>
        <v>-8.204383722652954E-3</v>
      </c>
      <c r="AD29" s="97">
        <f>$B29*VLOOKUP($A29,Transpose_Avg_msg_youth!$O:$AA,13,FALSE)</f>
        <v>-6.4409843255484017E-2</v>
      </c>
    </row>
    <row r="30" spans="1:30" x14ac:dyDescent="0.25">
      <c r="A30" s="27" t="s">
        <v>319</v>
      </c>
      <c r="B30" s="96">
        <v>3.3050000000000002</v>
      </c>
      <c r="C30" s="27"/>
      <c r="D30" s="94"/>
      <c r="E30" s="97">
        <f>$B30*VLOOKUP($A30,Transpose_Avg_msg_youth!$A:$M,2,FALSE)</f>
        <v>6.8323127325842434E-3</v>
      </c>
      <c r="F30" s="97">
        <f>$B30*VLOOKUP($A30,Transpose_Avg_msg_youth!$A:$M,3,FALSE)</f>
        <v>0</v>
      </c>
      <c r="G30" s="97">
        <f>$B30*VLOOKUP($A30,Transpose_Avg_msg_youth!$A:$M,4,FALSE)</f>
        <v>0</v>
      </c>
      <c r="H30" s="97">
        <f>$B30*VLOOKUP($A30,Transpose_Avg_msg_youth!$A:$M,5,FALSE)</f>
        <v>4.1394469246031742E-3</v>
      </c>
      <c r="I30" s="97">
        <f>$B30*VLOOKUP($A30,Transpose_Avg_msg_youth!$A:$M,6,FALSE)</f>
        <v>1.9545164863300382E-3</v>
      </c>
      <c r="J30" s="97">
        <f>$B30*VLOOKUP($A30,Transpose_Avg_msg_youth!$A:$M,7,FALSE)</f>
        <v>1.7213541666666665E-2</v>
      </c>
      <c r="K30" s="97">
        <f>$B30*VLOOKUP($A30,Transpose_Avg_msg_youth!$A:$M,8,FALSE)</f>
        <v>1.2922776148582601E-2</v>
      </c>
      <c r="L30" s="97">
        <f>$B30*VLOOKUP($A30,Transpose_Avg_msg_youth!$A:$M,9,FALSE)</f>
        <v>0</v>
      </c>
      <c r="M30" s="97">
        <f>$B30*VLOOKUP($A30,Transpose_Avg_msg_youth!$A:$M,10,FALSE)</f>
        <v>5.9017857142857144E-3</v>
      </c>
      <c r="N30" s="97">
        <f>$B30*VLOOKUP($A30,Transpose_Avg_msg_youth!$A:$M,11,FALSE)</f>
        <v>4.1729797979797978E-2</v>
      </c>
      <c r="O30" s="97">
        <f>$B30*VLOOKUP($A30,Transpose_Avg_msg_youth!$A:$M,12,FALSE)</f>
        <v>4.710138590662976E-3</v>
      </c>
      <c r="P30" s="97">
        <f>$B30*VLOOKUP($A30,Transpose_Avg_msg_youth!$A:$M,13,FALSE)</f>
        <v>3.4002633450751938E-3</v>
      </c>
      <c r="Q30" s="97"/>
      <c r="R30" s="97"/>
      <c r="S30" s="97">
        <f>$B30*VLOOKUP($A30,Transpose_Avg_msg_youth!$O:$AA,2,FALSE)</f>
        <v>5.2795527156549518E-3</v>
      </c>
      <c r="T30" s="97">
        <f>$B30*VLOOKUP($A30,Transpose_Avg_msg_youth!$O:$AA,3,FALSE)</f>
        <v>2.9196113074204948E-3</v>
      </c>
      <c r="U30" s="97">
        <f>$B30*VLOOKUP($A30,Transpose_Avg_msg_youth!$O:$AA,4,FALSE)</f>
        <v>0</v>
      </c>
      <c r="V30" s="97">
        <f>$B30*VLOOKUP($A30,Transpose_Avg_msg_youth!$O:$AA,5,FALSE)</f>
        <v>0</v>
      </c>
      <c r="W30" s="97">
        <f>$B30*VLOOKUP($A30,Transpose_Avg_msg_youth!$O:$AA,6,FALSE)</f>
        <v>0</v>
      </c>
      <c r="X30" s="97">
        <f>$B30*VLOOKUP($A30,Transpose_Avg_msg_youth!$O:$AA,7,FALSE)</f>
        <v>0</v>
      </c>
      <c r="Y30" s="97">
        <f>$B30*VLOOKUP($A30,Transpose_Avg_msg_youth!$O:$AA,8,FALSE)</f>
        <v>0</v>
      </c>
      <c r="Z30" s="97">
        <f>$B30*VLOOKUP($A30,Transpose_Avg_msg_youth!$O:$AA,9,FALSE)</f>
        <v>6.1187426122931439E-2</v>
      </c>
      <c r="AA30" s="97">
        <f>$B30*VLOOKUP($A30,Transpose_Avg_msg_youth!$O:$AA,10,FALSE)</f>
        <v>0</v>
      </c>
      <c r="AB30" s="97">
        <f>$B30*VLOOKUP($A30,Transpose_Avg_msg_youth!$O:$AA,11,FALSE)</f>
        <v>0</v>
      </c>
      <c r="AC30" s="97">
        <f>$B30*VLOOKUP($A30,Transpose_Avg_msg_youth!$O:$AA,12,FALSE)</f>
        <v>0</v>
      </c>
      <c r="AD30" s="97">
        <f>$B30*VLOOKUP($A30,Transpose_Avg_msg_youth!$O:$AA,13,FALSE)</f>
        <v>0</v>
      </c>
    </row>
    <row r="31" spans="1:30" x14ac:dyDescent="0.25">
      <c r="A31" s="27" t="s">
        <v>318</v>
      </c>
      <c r="B31" s="96">
        <v>0.13800000000000001</v>
      </c>
      <c r="C31" s="27"/>
      <c r="D31" s="94"/>
      <c r="E31" s="97">
        <f>$B31*VLOOKUP($A31,Transpose_Avg_msg_youth!$A:$M,2,FALSE)</f>
        <v>2.0070885167728272E-2</v>
      </c>
      <c r="F31" s="97">
        <f>$B31*VLOOKUP($A31,Transpose_Avg_msg_youth!$A:$M,3,FALSE)</f>
        <v>1.9185055595539218E-2</v>
      </c>
      <c r="G31" s="97">
        <f>$B31*VLOOKUP($A31,Transpose_Avg_msg_youth!$A:$M,4,FALSE)</f>
        <v>3.365746120332893E-2</v>
      </c>
      <c r="H31" s="97">
        <f>$B31*VLOOKUP($A31,Transpose_Avg_msg_youth!$A:$M,5,FALSE)</f>
        <v>4.59095054291941E-2</v>
      </c>
      <c r="I31" s="97">
        <f>$B31*VLOOKUP($A31,Transpose_Avg_msg_youth!$A:$M,6,FALSE)</f>
        <v>5.6483982638602888E-2</v>
      </c>
      <c r="J31" s="97">
        <f>$B31*VLOOKUP($A31,Transpose_Avg_msg_youth!$A:$M,7,FALSE)</f>
        <v>6.7232401831760769E-2</v>
      </c>
      <c r="K31" s="97">
        <f>$B31*VLOOKUP($A31,Transpose_Avg_msg_youth!$A:$M,8,FALSE)</f>
        <v>4.7156380594235388E-2</v>
      </c>
      <c r="L31" s="97">
        <f>$B31*VLOOKUP($A31,Transpose_Avg_msg_youth!$A:$M,9,FALSE)</f>
        <v>3.6614928075800759E-2</v>
      </c>
      <c r="M31" s="97">
        <f>$B31*VLOOKUP($A31,Transpose_Avg_msg_youth!$A:$M,10,FALSE)</f>
        <v>4.1181971522113246E-2</v>
      </c>
      <c r="N31" s="97">
        <f>$B31*VLOOKUP($A31,Transpose_Avg_msg_youth!$A:$M,11,FALSE)</f>
        <v>4.4944212092731833E-2</v>
      </c>
      <c r="O31" s="97">
        <f>$B31*VLOOKUP($A31,Transpose_Avg_msg_youth!$A:$M,12,FALSE)</f>
        <v>3.5485769195460336E-2</v>
      </c>
      <c r="P31" s="97">
        <f>$B31*VLOOKUP($A31,Transpose_Avg_msg_youth!$A:$M,13,FALSE)</f>
        <v>1.386095978088806E-2</v>
      </c>
      <c r="Q31" s="97"/>
      <c r="R31" s="97"/>
      <c r="S31" s="97">
        <f>$B31*VLOOKUP($A31,Transpose_Avg_msg_youth!$O:$AA,2,FALSE)</f>
        <v>1.7890510404422792E-2</v>
      </c>
      <c r="T31" s="97">
        <f>$B31*VLOOKUP($A31,Transpose_Avg_msg_youth!$O:$AA,3,FALSE)</f>
        <v>2.1333828993422368E-2</v>
      </c>
      <c r="U31" s="97">
        <f>$B31*VLOOKUP($A31,Transpose_Avg_msg_youth!$O:$AA,4,FALSE)</f>
        <v>4.1206924926958231E-2</v>
      </c>
      <c r="V31" s="97">
        <f>$B31*VLOOKUP($A31,Transpose_Avg_msg_youth!$O:$AA,5,FALSE)</f>
        <v>4.6145596339619219E-2</v>
      </c>
      <c r="W31" s="97">
        <f>$B31*VLOOKUP($A31,Transpose_Avg_msg_youth!$O:$AA,6,FALSE)</f>
        <v>8.1270341247977093E-2</v>
      </c>
      <c r="X31" s="97">
        <f>$B31*VLOOKUP($A31,Transpose_Avg_msg_youth!$O:$AA,7,FALSE)</f>
        <v>8.2979798910766664E-2</v>
      </c>
      <c r="Y31" s="97">
        <f>$B31*VLOOKUP($A31,Transpose_Avg_msg_youth!$O:$AA,8,FALSE)</f>
        <v>8.3101190476190481E-2</v>
      </c>
      <c r="Z31" s="97">
        <f>$B31*VLOOKUP($A31,Transpose_Avg_msg_youth!$O:$AA,9,FALSE)</f>
        <v>6.3742274569402221E-2</v>
      </c>
      <c r="AA31" s="97">
        <f>$B31*VLOOKUP($A31,Transpose_Avg_msg_youth!$O:$AA,10,FALSE)</f>
        <v>6.4126791312136139E-2</v>
      </c>
      <c r="AB31" s="97">
        <f>$B31*VLOOKUP($A31,Transpose_Avg_msg_youth!$O:$AA,11,FALSE)</f>
        <v>8.9282967032967051E-2</v>
      </c>
      <c r="AC31" s="97">
        <f>$B31*VLOOKUP($A31,Transpose_Avg_msg_youth!$O:$AA,12,FALSE)</f>
        <v>4.088775211275212E-2</v>
      </c>
      <c r="AD31" s="97">
        <f>$B31*VLOOKUP($A31,Transpose_Avg_msg_youth!$O:$AA,13,FALSE)</f>
        <v>2.9910871848739501E-2</v>
      </c>
    </row>
    <row r="32" spans="1:30" x14ac:dyDescent="0.25">
      <c r="A32" s="27" t="s">
        <v>320</v>
      </c>
      <c r="B32" s="96">
        <v>-0.28199999999999997</v>
      </c>
      <c r="C32" s="27"/>
      <c r="D32" s="94"/>
      <c r="E32" s="97">
        <f>$B32*VLOOKUP($A32,Transpose_Avg_msg_youth!$A:$M,2,FALSE)</f>
        <v>-4.7748206326153576E-3</v>
      </c>
      <c r="F32" s="97">
        <f>$B32*VLOOKUP($A32,Transpose_Avg_msg_youth!$A:$M,3,FALSE)</f>
        <v>-1.16987644370928E-2</v>
      </c>
      <c r="G32" s="97">
        <f>$B32*VLOOKUP($A32,Transpose_Avg_msg_youth!$A:$M,4,FALSE)</f>
        <v>-2.2992042317569853E-2</v>
      </c>
      <c r="H32" s="97">
        <f>$B32*VLOOKUP($A32,Transpose_Avg_msg_youth!$A:$M,5,FALSE)</f>
        <v>-1.578881366421294E-2</v>
      </c>
      <c r="I32" s="97">
        <f>$B32*VLOOKUP($A32,Transpose_Avg_msg_youth!$A:$M,6,FALSE)</f>
        <v>-1.8700954072388355E-2</v>
      </c>
      <c r="J32" s="97">
        <f>$B32*VLOOKUP($A32,Transpose_Avg_msg_youth!$A:$M,7,FALSE)</f>
        <v>-5.808916374053859E-3</v>
      </c>
      <c r="K32" s="97">
        <f>$B32*VLOOKUP($A32,Transpose_Avg_msg_youth!$A:$M,8,FALSE)</f>
        <v>0</v>
      </c>
      <c r="L32" s="97">
        <f>$B32*VLOOKUP($A32,Transpose_Avg_msg_youth!$A:$M,9,FALSE)</f>
        <v>0</v>
      </c>
      <c r="M32" s="97">
        <f>$B32*VLOOKUP($A32,Transpose_Avg_msg_youth!$A:$M,10,FALSE)</f>
        <v>0</v>
      </c>
      <c r="N32" s="97">
        <f>$B32*VLOOKUP($A32,Transpose_Avg_msg_youth!$A:$M,11,FALSE)</f>
        <v>0</v>
      </c>
      <c r="O32" s="97">
        <f>$B32*VLOOKUP($A32,Transpose_Avg_msg_youth!$A:$M,12,FALSE)</f>
        <v>-1.0767140897943605E-2</v>
      </c>
      <c r="P32" s="97">
        <f>$B32*VLOOKUP($A32,Transpose_Avg_msg_youth!$A:$M,13,FALSE)</f>
        <v>-4.8012645919161677E-2</v>
      </c>
      <c r="Q32" s="97"/>
      <c r="R32" s="97"/>
      <c r="S32" s="97">
        <f>$B32*VLOOKUP($A32,Transpose_Avg_msg_youth!$O:$AA,2,FALSE)</f>
        <v>-1.0676816800927404E-3</v>
      </c>
      <c r="T32" s="97">
        <f>$B32*VLOOKUP($A32,Transpose_Avg_msg_youth!$O:$AA,3,FALSE)</f>
        <v>-1.4063379802592126E-2</v>
      </c>
      <c r="U32" s="97">
        <f>$B32*VLOOKUP($A32,Transpose_Avg_msg_youth!$O:$AA,4,FALSE)</f>
        <v>-7.404951492327643E-3</v>
      </c>
      <c r="V32" s="97">
        <f>$B32*VLOOKUP($A32,Transpose_Avg_msg_youth!$O:$AA,5,FALSE)</f>
        <v>-3.0353236598493955E-3</v>
      </c>
      <c r="W32" s="97">
        <f>$B32*VLOOKUP($A32,Transpose_Avg_msg_youth!$O:$AA,6,FALSE)</f>
        <v>-1.2484958255565125E-2</v>
      </c>
      <c r="X32" s="97">
        <f>$B32*VLOOKUP($A32,Transpose_Avg_msg_youth!$O:$AA,7,FALSE)</f>
        <v>-3.8993657310431508E-2</v>
      </c>
      <c r="Y32" s="97">
        <f>$B32*VLOOKUP($A32,Transpose_Avg_msg_youth!$O:$AA,8,FALSE)</f>
        <v>0</v>
      </c>
      <c r="Z32" s="97">
        <f>$B32*VLOOKUP($A32,Transpose_Avg_msg_youth!$O:$AA,9,FALSE)</f>
        <v>0</v>
      </c>
      <c r="AA32" s="97">
        <f>$B32*VLOOKUP($A32,Transpose_Avg_msg_youth!$O:$AA,10,FALSE)</f>
        <v>-7.3657592407592402E-3</v>
      </c>
      <c r="AB32" s="97">
        <f>$B32*VLOOKUP($A32,Transpose_Avg_msg_youth!$O:$AA,11,FALSE)</f>
        <v>0</v>
      </c>
      <c r="AC32" s="97">
        <f>$B32*VLOOKUP($A32,Transpose_Avg_msg_youth!$O:$AA,12,FALSE)</f>
        <v>-6.9617067963221799E-3</v>
      </c>
      <c r="AD32" s="97">
        <f>$B32*VLOOKUP($A32,Transpose_Avg_msg_youth!$O:$AA,13,FALSE)</f>
        <v>-5.5272542426061326E-2</v>
      </c>
    </row>
    <row r="33" spans="1:30" x14ac:dyDescent="0.25">
      <c r="A33" s="27" t="s">
        <v>321</v>
      </c>
      <c r="B33" s="96">
        <v>0.4</v>
      </c>
      <c r="C33" s="27"/>
      <c r="D33" s="94"/>
      <c r="E33" s="97">
        <f>$B33*VLOOKUP($A33,Transpose_Avg_msg_youth!$A:$M,2,FALSE)</f>
        <v>2.0312099805969389E-2</v>
      </c>
      <c r="F33" s="97">
        <f>$B33*VLOOKUP($A33,Transpose_Avg_msg_youth!$A:$M,3,FALSE)</f>
        <v>2.3980400315312417E-2</v>
      </c>
      <c r="G33" s="97">
        <f>$B33*VLOOKUP($A33,Transpose_Avg_msg_youth!$A:$M,4,FALSE)</f>
        <v>8.1894173142975837E-3</v>
      </c>
      <c r="H33" s="97">
        <f>$B33*VLOOKUP($A33,Transpose_Avg_msg_youth!$A:$M,5,FALSE)</f>
        <v>1.0367152064367932E-2</v>
      </c>
      <c r="I33" s="97">
        <f>$B33*VLOOKUP($A33,Transpose_Avg_msg_youth!$A:$M,6,FALSE)</f>
        <v>1.9701453774341755E-2</v>
      </c>
      <c r="J33" s="97">
        <f>$B33*VLOOKUP($A33,Transpose_Avg_msg_youth!$A:$M,7,FALSE)</f>
        <v>1.9509462580456337E-2</v>
      </c>
      <c r="K33" s="97">
        <f>$B33*VLOOKUP($A33,Transpose_Avg_msg_youth!$A:$M,8,FALSE)</f>
        <v>3.0759836731911724E-2</v>
      </c>
      <c r="L33" s="97">
        <f>$B33*VLOOKUP($A33,Transpose_Avg_msg_youth!$A:$M,9,FALSE)</f>
        <v>3.6110629862502457E-2</v>
      </c>
      <c r="M33" s="97">
        <f>$B33*VLOOKUP($A33,Transpose_Avg_msg_youth!$A:$M,10,FALSE)</f>
        <v>6.0048750220688389E-2</v>
      </c>
      <c r="N33" s="97">
        <f>$B33*VLOOKUP($A33,Transpose_Avg_msg_youth!$A:$M,11,FALSE)</f>
        <v>7.4268531176425928E-2</v>
      </c>
      <c r="O33" s="97">
        <f>$B33*VLOOKUP($A33,Transpose_Avg_msg_youth!$A:$M,12,FALSE)</f>
        <v>1.9144042987698923E-2</v>
      </c>
      <c r="P33" s="97">
        <f>$B33*VLOOKUP($A33,Transpose_Avg_msg_youth!$A:$M,13,FALSE)</f>
        <v>6.2326801210734042E-2</v>
      </c>
      <c r="Q33" s="97"/>
      <c r="R33" s="97"/>
      <c r="S33" s="97">
        <f>$B33*VLOOKUP($A33,Transpose_Avg_msg_youth!$O:$AA,2,FALSE)</f>
        <v>1.2152482562705734E-2</v>
      </c>
      <c r="T33" s="97">
        <f>$B33*VLOOKUP($A33,Transpose_Avg_msg_youth!$O:$AA,3,FALSE)</f>
        <v>3.6770197870059133E-2</v>
      </c>
      <c r="U33" s="97">
        <f>$B33*VLOOKUP($A33,Transpose_Avg_msg_youth!$O:$AA,4,FALSE)</f>
        <v>3.6326310160039116E-3</v>
      </c>
      <c r="V33" s="97">
        <f>$B33*VLOOKUP($A33,Transpose_Avg_msg_youth!$O:$AA,5,FALSE)</f>
        <v>2.1482861615376613E-2</v>
      </c>
      <c r="W33" s="97">
        <f>$B33*VLOOKUP($A33,Transpose_Avg_msg_youth!$O:$AA,6,FALSE)</f>
        <v>3.174116311490971E-2</v>
      </c>
      <c r="X33" s="97">
        <f>$B33*VLOOKUP($A33,Transpose_Avg_msg_youth!$O:$AA,7,FALSE)</f>
        <v>7.162686775590002E-2</v>
      </c>
      <c r="Y33" s="97">
        <f>$B33*VLOOKUP($A33,Transpose_Avg_msg_youth!$O:$AA,8,FALSE)</f>
        <v>4.7619047619047623E-3</v>
      </c>
      <c r="Z33" s="97">
        <f>$B33*VLOOKUP($A33,Transpose_Avg_msg_youth!$O:$AA,9,FALSE)</f>
        <v>4.0058257345491392E-2</v>
      </c>
      <c r="AA33" s="97">
        <f>$B33*VLOOKUP($A33,Transpose_Avg_msg_youth!$O:$AA,10,FALSE)</f>
        <v>1.098901098901099E-2</v>
      </c>
      <c r="AB33" s="97">
        <f>$B33*VLOOKUP($A33,Transpose_Avg_msg_youth!$O:$AA,11,FALSE)</f>
        <v>7.4175824175824176E-2</v>
      </c>
      <c r="AC33" s="97">
        <f>$B33*VLOOKUP($A33,Transpose_Avg_msg_youth!$O:$AA,12,FALSE)</f>
        <v>8.0264762957070659E-3</v>
      </c>
      <c r="AD33" s="97">
        <f>$B33*VLOOKUP($A33,Transpose_Avg_msg_youth!$O:$AA,13,FALSE)</f>
        <v>3.400457910436902E-2</v>
      </c>
    </row>
    <row r="34" spans="1:30" x14ac:dyDescent="0.25">
      <c r="A34" s="27" t="s">
        <v>326</v>
      </c>
      <c r="B34" s="96">
        <v>-0.82499999999999996</v>
      </c>
      <c r="C34" s="27"/>
      <c r="D34" s="94"/>
      <c r="E34" s="97">
        <f>$B34*VLOOKUP($A34,Transpose_Avg_msg_youth!$A:$M,2,FALSE)</f>
        <v>-9.332239038058741E-3</v>
      </c>
      <c r="F34" s="97">
        <f>$B34*VLOOKUP($A34,Transpose_Avg_msg_youth!$A:$M,3,FALSE)</f>
        <v>-1.0011133504499064E-2</v>
      </c>
      <c r="G34" s="97">
        <f>$B34*VLOOKUP($A34,Transpose_Avg_msg_youth!$A:$M,4,FALSE)</f>
        <v>-5.684992312874111E-3</v>
      </c>
      <c r="H34" s="97">
        <f>$B34*VLOOKUP($A34,Transpose_Avg_msg_youth!$A:$M,5,FALSE)</f>
        <v>-8.4680378214669321E-3</v>
      </c>
      <c r="I34" s="97">
        <f>$B34*VLOOKUP($A34,Transpose_Avg_msg_youth!$A:$M,6,FALSE)</f>
        <v>-1.3100284337874144E-3</v>
      </c>
      <c r="J34" s="97">
        <f>$B34*VLOOKUP($A34,Transpose_Avg_msg_youth!$A:$M,7,FALSE)</f>
        <v>-5.980681185156018E-3</v>
      </c>
      <c r="K34" s="97">
        <f>$B34*VLOOKUP($A34,Transpose_Avg_msg_youth!$A:$M,8,FALSE)</f>
        <v>-4.382817744608121E-2</v>
      </c>
      <c r="L34" s="97">
        <f>$B34*VLOOKUP($A34,Transpose_Avg_msg_youth!$A:$M,9,FALSE)</f>
        <v>-2.7351617989111787E-2</v>
      </c>
      <c r="M34" s="97">
        <f>$B34*VLOOKUP($A34,Transpose_Avg_msg_youth!$A:$M,10,FALSE)</f>
        <v>-2.5595213617968224E-2</v>
      </c>
      <c r="N34" s="97">
        <f>$B34*VLOOKUP($A34,Transpose_Avg_msg_youth!$A:$M,11,FALSE)</f>
        <v>0</v>
      </c>
      <c r="O34" s="97">
        <f>$B34*VLOOKUP($A34,Transpose_Avg_msg_youth!$A:$M,12,FALSE)</f>
        <v>-3.4615624960861418E-3</v>
      </c>
      <c r="P34" s="97">
        <f>$B34*VLOOKUP($A34,Transpose_Avg_msg_youth!$A:$M,13,FALSE)</f>
        <v>-3.3944200520129239E-2</v>
      </c>
      <c r="Q34" s="97"/>
      <c r="R34" s="97"/>
      <c r="S34" s="97">
        <f>$B34*VLOOKUP($A34,Transpose_Avg_msg_youth!$O:$AA,2,FALSE)</f>
        <v>-1.216250677048946E-2</v>
      </c>
      <c r="T34" s="97">
        <f>$B34*VLOOKUP($A34,Transpose_Avg_msg_youth!$O:$AA,3,FALSE)</f>
        <v>-2.678038775484734E-2</v>
      </c>
      <c r="U34" s="97">
        <f>$B34*VLOOKUP($A34,Transpose_Avg_msg_youth!$O:$AA,4,FALSE)</f>
        <v>-4.1236300213331441E-3</v>
      </c>
      <c r="V34" s="97">
        <f>$B34*VLOOKUP($A34,Transpose_Avg_msg_youth!$O:$AA,5,FALSE)</f>
        <v>0</v>
      </c>
      <c r="W34" s="97">
        <f>$B34*VLOOKUP($A34,Transpose_Avg_msg_youth!$O:$AA,6,FALSE)</f>
        <v>-8.7048595750665956E-3</v>
      </c>
      <c r="X34" s="97">
        <f>$B34*VLOOKUP($A34,Transpose_Avg_msg_youth!$O:$AA,7,FALSE)</f>
        <v>0</v>
      </c>
      <c r="Y34" s="97">
        <f>$B34*VLOOKUP($A34,Transpose_Avg_msg_youth!$O:$AA,8,FALSE)</f>
        <v>-2.3527777777777776E-2</v>
      </c>
      <c r="Z34" s="97">
        <f>$B34*VLOOKUP($A34,Transpose_Avg_msg_youth!$O:$AA,9,FALSE)</f>
        <v>-3.1346726190476189E-2</v>
      </c>
      <c r="AA34" s="97">
        <f>$B34*VLOOKUP($A34,Transpose_Avg_msg_youth!$O:$AA,10,FALSE)</f>
        <v>-9.4210638499431593E-2</v>
      </c>
      <c r="AB34" s="97">
        <f>$B34*VLOOKUP($A34,Transpose_Avg_msg_youth!$O:$AA,11,FALSE)</f>
        <v>0</v>
      </c>
      <c r="AC34" s="97">
        <f>$B34*VLOOKUP($A34,Transpose_Avg_msg_youth!$O:$AA,12,FALSE)</f>
        <v>0</v>
      </c>
      <c r="AD34" s="97">
        <f>$B34*VLOOKUP($A34,Transpose_Avg_msg_youth!$O:$AA,13,FALSE)</f>
        <v>-2.8641440951380551E-2</v>
      </c>
    </row>
    <row r="35" spans="1:30" x14ac:dyDescent="0.25">
      <c r="A35" s="27" t="s">
        <v>327</v>
      </c>
      <c r="B35" s="96">
        <v>-0.27200000000000002</v>
      </c>
      <c r="C35" s="27"/>
      <c r="D35" s="94"/>
      <c r="E35" s="97">
        <f>$B35*VLOOKUP($A35,Transpose_Avg_msg_youth!$A:$M,2,FALSE)</f>
        <v>-8.195729012218855E-3</v>
      </c>
      <c r="F35" s="97">
        <f>$B35*VLOOKUP($A35,Transpose_Avg_msg_youth!$A:$M,3,FALSE)</f>
        <v>-1.1663061609504873E-2</v>
      </c>
      <c r="G35" s="97">
        <f>$B35*VLOOKUP($A35,Transpose_Avg_msg_youth!$A:$M,4,FALSE)</f>
        <v>-1.6026945107305921E-3</v>
      </c>
      <c r="H35" s="97">
        <f>$B35*VLOOKUP($A35,Transpose_Avg_msg_youth!$A:$M,5,FALSE)</f>
        <v>-3.7644438988015385E-3</v>
      </c>
      <c r="I35" s="97">
        <f>$B35*VLOOKUP($A35,Transpose_Avg_msg_youth!$A:$M,6,FALSE)</f>
        <v>-6.2894138471487398E-3</v>
      </c>
      <c r="J35" s="97">
        <f>$B35*VLOOKUP($A35,Transpose_Avg_msg_youth!$A:$M,7,FALSE)</f>
        <v>-1.5033761534188617E-2</v>
      </c>
      <c r="K35" s="97">
        <f>$B35*VLOOKUP($A35,Transpose_Avg_msg_youth!$A:$M,8,FALSE)</f>
        <v>-1.6147549878356451E-2</v>
      </c>
      <c r="L35" s="97">
        <f>$B35*VLOOKUP($A35,Transpose_Avg_msg_youth!$A:$M,9,FALSE)</f>
        <v>-1.2225224875095258E-2</v>
      </c>
      <c r="M35" s="97">
        <f>$B35*VLOOKUP($A35,Transpose_Avg_msg_youth!$A:$M,10,FALSE)</f>
        <v>-2.4548335109257267E-2</v>
      </c>
      <c r="N35" s="97">
        <f>$B35*VLOOKUP($A35,Transpose_Avg_msg_youth!$A:$M,11,FALSE)</f>
        <v>-2.7315812257917522E-2</v>
      </c>
      <c r="O35" s="97">
        <f>$B35*VLOOKUP($A35,Transpose_Avg_msg_youth!$A:$M,12,FALSE)</f>
        <v>-2.7234006772943278E-3</v>
      </c>
      <c r="P35" s="97">
        <f>$B35*VLOOKUP($A35,Transpose_Avg_msg_youth!$A:$M,13,FALSE)</f>
        <v>-2.7612974276690402E-2</v>
      </c>
      <c r="Q35" s="97"/>
      <c r="R35" s="97"/>
      <c r="S35" s="97">
        <f>$B35*VLOOKUP($A35,Transpose_Avg_msg_youth!$O:$AA,2,FALSE)</f>
        <v>-1.0856025446621649E-2</v>
      </c>
      <c r="T35" s="97">
        <f>$B35*VLOOKUP($A35,Transpose_Avg_msg_youth!$O:$AA,3,FALSE)</f>
        <v>-1.9276098527630743E-2</v>
      </c>
      <c r="U35" s="97">
        <f>$B35*VLOOKUP($A35,Transpose_Avg_msg_youth!$O:$AA,4,FALSE)</f>
        <v>0</v>
      </c>
      <c r="V35" s="97">
        <f>$B35*VLOOKUP($A35,Transpose_Avg_msg_youth!$O:$AA,5,FALSE)</f>
        <v>-1.2651436483212186E-3</v>
      </c>
      <c r="W35" s="97">
        <f>$B35*VLOOKUP($A35,Transpose_Avg_msg_youth!$O:$AA,6,FALSE)</f>
        <v>-7.404697261206919E-3</v>
      </c>
      <c r="X35" s="97">
        <f>$B35*VLOOKUP($A35,Transpose_Avg_msg_youth!$O:$AA,7,FALSE)</f>
        <v>-2.1935483870967744E-3</v>
      </c>
      <c r="Y35" s="97">
        <f>$B35*VLOOKUP($A35,Transpose_Avg_msg_youth!$O:$AA,8,FALSE)</f>
        <v>-4.5905396825396828E-2</v>
      </c>
      <c r="Z35" s="97">
        <f>$B35*VLOOKUP($A35,Transpose_Avg_msg_youth!$O:$AA,9,FALSE)</f>
        <v>-2.6037960148598445E-2</v>
      </c>
      <c r="AA35" s="97">
        <f>$B35*VLOOKUP($A35,Transpose_Avg_msg_youth!$O:$AA,10,FALSE)</f>
        <v>-1.6651360134118755E-2</v>
      </c>
      <c r="AB35" s="97">
        <f>$B35*VLOOKUP($A35,Transpose_Avg_msg_youth!$O:$AA,11,FALSE)</f>
        <v>-1.531868131868132E-2</v>
      </c>
      <c r="AC35" s="97">
        <f>$B35*VLOOKUP($A35,Transpose_Avg_msg_youth!$O:$AA,12,FALSE)</f>
        <v>-3.8813302428687049E-3</v>
      </c>
      <c r="AD35" s="97">
        <f>$B35*VLOOKUP($A35,Transpose_Avg_msg_youth!$O:$AA,13,FALSE)</f>
        <v>-1.0421846011131726E-2</v>
      </c>
    </row>
    <row r="36" spans="1:30" x14ac:dyDescent="0.25">
      <c r="A36" s="27" t="s">
        <v>317</v>
      </c>
      <c r="B36" s="96">
        <v>-2.3660000000000001</v>
      </c>
      <c r="C36" s="27"/>
      <c r="D36" s="94"/>
      <c r="E36" s="97">
        <f>$B36*VLOOKUP($A36,Transpose_Avg_msg_youth!$A:$M,2,FALSE)</f>
        <v>-1.7672867268692634E-3</v>
      </c>
      <c r="F36" s="97">
        <f>$B36*VLOOKUP($A36,Transpose_Avg_msg_youth!$A:$M,3,FALSE)</f>
        <v>-7.5109668044554189E-3</v>
      </c>
      <c r="G36" s="97">
        <f>$B36*VLOOKUP($A36,Transpose_Avg_msg_youth!$A:$M,4,FALSE)</f>
        <v>-1.2746668830576879E-2</v>
      </c>
      <c r="H36" s="97">
        <f>$B36*VLOOKUP($A36,Transpose_Avg_msg_youth!$A:$M,5,FALSE)</f>
        <v>0</v>
      </c>
      <c r="I36" s="97">
        <f>$B36*VLOOKUP($A36,Transpose_Avg_msg_youth!$A:$M,6,FALSE)</f>
        <v>-5.4411027609649843E-3</v>
      </c>
      <c r="J36" s="97">
        <f>$B36*VLOOKUP($A36,Transpose_Avg_msg_youth!$A:$M,7,FALSE)</f>
        <v>-4.7701612903225804E-3</v>
      </c>
      <c r="K36" s="97">
        <f>$B36*VLOOKUP($A36,Transpose_Avg_msg_youth!$A:$M,8,FALSE)</f>
        <v>0</v>
      </c>
      <c r="L36" s="97">
        <f>$B36*VLOOKUP($A36,Transpose_Avg_msg_youth!$A:$M,9,FALSE)</f>
        <v>0</v>
      </c>
      <c r="M36" s="97">
        <f>$B36*VLOOKUP($A36,Transpose_Avg_msg_youth!$A:$M,10,FALSE)</f>
        <v>0</v>
      </c>
      <c r="N36" s="97">
        <f>$B36*VLOOKUP($A36,Transpose_Avg_msg_youth!$A:$M,11,FALSE)</f>
        <v>0</v>
      </c>
      <c r="O36" s="97">
        <f>$B36*VLOOKUP($A36,Transpose_Avg_msg_youth!$A:$M,12,FALSE)</f>
        <v>0</v>
      </c>
      <c r="P36" s="97">
        <f>$B36*VLOOKUP($A36,Transpose_Avg_msg_youth!$A:$M,13,FALSE)</f>
        <v>0</v>
      </c>
      <c r="Q36" s="97"/>
      <c r="R36" s="97"/>
      <c r="S36" s="97">
        <f>$B36*VLOOKUP($A36,Transpose_Avg_msg_youth!$O:$AA,2,FALSE)</f>
        <v>-1.0873161764705882E-3</v>
      </c>
      <c r="T36" s="97">
        <f>$B36*VLOOKUP($A36,Transpose_Avg_msg_youth!$O:$AA,3,FALSE)</f>
        <v>0</v>
      </c>
      <c r="U36" s="97">
        <f>$B36*VLOOKUP($A36,Transpose_Avg_msg_youth!$O:$AA,4,FALSE)</f>
        <v>0</v>
      </c>
      <c r="V36" s="97">
        <f>$B36*VLOOKUP($A36,Transpose_Avg_msg_youth!$O:$AA,5,FALSE)</f>
        <v>0</v>
      </c>
      <c r="W36" s="97">
        <f>$B36*VLOOKUP($A36,Transpose_Avg_msg_youth!$O:$AA,6,FALSE)</f>
        <v>-3.7436708860759493E-3</v>
      </c>
      <c r="X36" s="97">
        <f>$B36*VLOOKUP($A36,Transpose_Avg_msg_youth!$O:$AA,7,FALSE)</f>
        <v>-6.0664887585532755E-2</v>
      </c>
      <c r="Y36" s="97">
        <f>$B36*VLOOKUP($A36,Transpose_Avg_msg_youth!$O:$AA,8,FALSE)</f>
        <v>0</v>
      </c>
      <c r="Z36" s="97">
        <f>$B36*VLOOKUP($A36,Transpose_Avg_msg_youth!$O:$AA,9,FALSE)</f>
        <v>0</v>
      </c>
      <c r="AA36" s="97">
        <f>$B36*VLOOKUP($A36,Transpose_Avg_msg_youth!$O:$AA,10,FALSE)</f>
        <v>0</v>
      </c>
      <c r="AB36" s="97">
        <f>$B36*VLOOKUP($A36,Transpose_Avg_msg_youth!$O:$AA,11,FALSE)</f>
        <v>0</v>
      </c>
      <c r="AC36" s="97">
        <f>$B36*VLOOKUP($A36,Transpose_Avg_msg_youth!$O:$AA,12,FALSE)</f>
        <v>0</v>
      </c>
      <c r="AD36" s="97">
        <f>$B36*VLOOKUP($A36,Transpose_Avg_msg_youth!$O:$AA,13,FALSE)</f>
        <v>0</v>
      </c>
    </row>
    <row r="37" spans="1:30" x14ac:dyDescent="0.25">
      <c r="A37" s="27" t="s">
        <v>346</v>
      </c>
      <c r="B37" s="96">
        <v>0.185</v>
      </c>
      <c r="C37" s="27"/>
      <c r="D37" s="94"/>
      <c r="E37" s="97">
        <f>$B37*VLOOKUP($A37,Transpose_Avg_msg_youth!$A:$M,2,FALSE)</f>
        <v>2.3134208392695797E-3</v>
      </c>
      <c r="F37" s="97">
        <f>$B37*VLOOKUP($A37,Transpose_Avg_msg_youth!$A:$M,3,FALSE)</f>
        <v>1.9079854273759413E-3</v>
      </c>
      <c r="G37" s="97">
        <f>$B37*VLOOKUP($A37,Transpose_Avg_msg_youth!$A:$M,4,FALSE)</f>
        <v>3.1496116608993436E-3</v>
      </c>
      <c r="H37" s="97">
        <f>$B37*VLOOKUP($A37,Transpose_Avg_msg_youth!$A:$M,5,FALSE)</f>
        <v>3.3355172916877025E-4</v>
      </c>
      <c r="I37" s="97">
        <f>$B37*VLOOKUP($A37,Transpose_Avg_msg_youth!$A:$M,6,FALSE)</f>
        <v>2.5689953182803774E-3</v>
      </c>
      <c r="J37" s="97">
        <f>$B37*VLOOKUP($A37,Transpose_Avg_msg_youth!$A:$M,7,FALSE)</f>
        <v>5.3405145445498108E-3</v>
      </c>
      <c r="K37" s="97">
        <f>$B37*VLOOKUP($A37,Transpose_Avg_msg_youth!$A:$M,8,FALSE)</f>
        <v>6.3034180117007002E-3</v>
      </c>
      <c r="L37" s="97">
        <f>$B37*VLOOKUP($A37,Transpose_Avg_msg_youth!$A:$M,9,FALSE)</f>
        <v>3.1734199484064782E-3</v>
      </c>
      <c r="M37" s="97">
        <f>$B37*VLOOKUP($A37,Transpose_Avg_msg_youth!$A:$M,10,FALSE)</f>
        <v>3.2605169492995892E-3</v>
      </c>
      <c r="N37" s="97">
        <f>$B37*VLOOKUP($A37,Transpose_Avg_msg_youth!$A:$M,11,FALSE)</f>
        <v>0</v>
      </c>
      <c r="O37" s="97">
        <f>$B37*VLOOKUP($A37,Transpose_Avg_msg_youth!$A:$M,12,FALSE)</f>
        <v>2.2660953391680852E-3</v>
      </c>
      <c r="P37" s="97">
        <f>$B37*VLOOKUP($A37,Transpose_Avg_msg_youth!$A:$M,13,FALSE)</f>
        <v>2.0110581477782263E-3</v>
      </c>
      <c r="Q37" s="97"/>
      <c r="R37" s="97"/>
      <c r="S37" s="97">
        <f>$B37*VLOOKUP($A37,Transpose_Avg_msg_youth!$O:$AA,2,FALSE)</f>
        <v>1.6634624105829594E-3</v>
      </c>
      <c r="T37" s="97">
        <f>$B37*VLOOKUP($A37,Transpose_Avg_msg_youth!$O:$AA,3,FALSE)</f>
        <v>3.707500606132199E-3</v>
      </c>
      <c r="U37" s="97">
        <f>$B37*VLOOKUP($A37,Transpose_Avg_msg_youth!$O:$AA,4,FALSE)</f>
        <v>4.0040713918094257E-4</v>
      </c>
      <c r="V37" s="97">
        <f>$B37*VLOOKUP($A37,Transpose_Avg_msg_youth!$O:$AA,5,FALSE)</f>
        <v>1.9912584293338234E-3</v>
      </c>
      <c r="W37" s="97">
        <f>$B37*VLOOKUP($A37,Transpose_Avg_msg_youth!$O:$AA,6,FALSE)</f>
        <v>3.2841906053595786E-3</v>
      </c>
      <c r="X37" s="97">
        <f>$B37*VLOOKUP($A37,Transpose_Avg_msg_youth!$O:$AA,7,FALSE)</f>
        <v>0</v>
      </c>
      <c r="Y37" s="97">
        <f>$B37*VLOOKUP($A37,Transpose_Avg_msg_youth!$O:$AA,8,FALSE)</f>
        <v>0</v>
      </c>
      <c r="Z37" s="97">
        <f>$B37*VLOOKUP($A37,Transpose_Avg_msg_youth!$O:$AA,9,FALSE)</f>
        <v>2.1402925531914894E-3</v>
      </c>
      <c r="AA37" s="97">
        <f>$B37*VLOOKUP($A37,Transpose_Avg_msg_youth!$O:$AA,10,FALSE)</f>
        <v>2.405611270912995E-2</v>
      </c>
      <c r="AB37" s="97">
        <f>$B37*VLOOKUP($A37,Transpose_Avg_msg_youth!$O:$AA,11,FALSE)</f>
        <v>0</v>
      </c>
      <c r="AC37" s="97">
        <f>$B37*VLOOKUP($A37,Transpose_Avg_msg_youth!$O:$AA,12,FALSE)</f>
        <v>1.1417692884039038E-3</v>
      </c>
      <c r="AD37" s="97">
        <f>$B37*VLOOKUP($A37,Transpose_Avg_msg_youth!$O:$AA,13,FALSE)</f>
        <v>5.4411764705882351E-4</v>
      </c>
    </row>
    <row r="38" spans="1:30" x14ac:dyDescent="0.25">
      <c r="A38" s="27" t="s">
        <v>298</v>
      </c>
      <c r="B38" s="96">
        <v>1.923</v>
      </c>
      <c r="C38" s="27"/>
      <c r="D38" s="94"/>
      <c r="E38" s="97">
        <f>$B38*VLOOKUP($A38,Transpose_Avg_msg_youth!$A:$M,2,FALSE)</f>
        <v>0.11251965768749983</v>
      </c>
      <c r="F38" s="97">
        <f>$B38*VLOOKUP($A38,Transpose_Avg_msg_youth!$A:$M,3,FALSE)</f>
        <v>8.0857943437499996E-2</v>
      </c>
      <c r="G38" s="97">
        <f>$B38*VLOOKUP($A38,Transpose_Avg_msg_youth!$A:$M,4,FALSE)</f>
        <v>7.7453993062499921E-2</v>
      </c>
      <c r="H38" s="97">
        <f>$B38*VLOOKUP($A38,Transpose_Avg_msg_youth!$A:$M,5,FALSE)</f>
        <v>8.0537884125E-2</v>
      </c>
      <c r="I38" s="97">
        <f>$B38*VLOOKUP($A38,Transpose_Avg_msg_youth!$A:$M,6,FALSE)</f>
        <v>6.4173394500000008E-2</v>
      </c>
      <c r="J38" s="97">
        <f>$B38*VLOOKUP($A38,Transpose_Avg_msg_youth!$A:$M,7,FALSE)</f>
        <v>8.4045676500000013E-2</v>
      </c>
      <c r="K38" s="97">
        <f>$B38*VLOOKUP($A38,Transpose_Avg_msg_youth!$A:$M,8,FALSE)</f>
        <v>9.0959582625000007E-2</v>
      </c>
      <c r="L38" s="97">
        <f>$B38*VLOOKUP($A38,Transpose_Avg_msg_youth!$A:$M,9,FALSE)</f>
        <v>7.4736553687499999E-2</v>
      </c>
      <c r="M38" s="97">
        <f>$B38*VLOOKUP($A38,Transpose_Avg_msg_youth!$A:$M,10,FALSE)</f>
        <v>7.5114903937500019E-2</v>
      </c>
      <c r="N38" s="97">
        <f>$B38*VLOOKUP($A38,Transpose_Avg_msg_youth!$A:$M,11,FALSE)</f>
        <v>7.8231125437500007E-2</v>
      </c>
      <c r="O38" s="97">
        <f>$B38*VLOOKUP($A38,Transpose_Avg_msg_youth!$A:$M,12,FALSE)</f>
        <v>7.2051564937500007E-2</v>
      </c>
      <c r="P38" s="97">
        <f>$B38*VLOOKUP($A38,Transpose_Avg_msg_youth!$A:$M,13,FALSE)</f>
        <v>9.0233650125000023E-2</v>
      </c>
      <c r="Q38" s="97"/>
      <c r="R38" s="97"/>
      <c r="S38" s="97">
        <f>$B38*VLOOKUP($A38,Transpose_Avg_msg_youth!$O:$AA,2,FALSE)</f>
        <v>7.6997881499999879E-2</v>
      </c>
      <c r="T38" s="97">
        <f>$B38*VLOOKUP($A38,Transpose_Avg_msg_youth!$O:$AA,3,FALSE)</f>
        <v>5.5144909499999992E-2</v>
      </c>
      <c r="U38" s="97">
        <f>$B38*VLOOKUP($A38,Transpose_Avg_msg_youth!$O:$AA,4,FALSE)</f>
        <v>4.9683589500000042E-2</v>
      </c>
      <c r="V38" s="97">
        <f>$B38*VLOOKUP($A38,Transpose_Avg_msg_youth!$O:$AA,5,FALSE)</f>
        <v>5.7994795499999974E-2</v>
      </c>
      <c r="W38" s="97">
        <f>$B38*VLOOKUP($A38,Transpose_Avg_msg_youth!$O:$AA,6,FALSE)</f>
        <v>4.360114050000001E-2</v>
      </c>
      <c r="X38" s="97">
        <f>$B38*VLOOKUP($A38,Transpose_Avg_msg_youth!$O:$AA,7,FALSE)</f>
        <v>5.703425700000004E-2</v>
      </c>
      <c r="Y38" s="97">
        <f>$B38*VLOOKUP($A38,Transpose_Avg_msg_youth!$O:$AA,8,FALSE)</f>
        <v>6.2062902000000038E-2</v>
      </c>
      <c r="Z38" s="97">
        <f>$B38*VLOOKUP($A38,Transpose_Avg_msg_youth!$O:$AA,9,FALSE)</f>
        <v>5.2729621499999976E-2</v>
      </c>
      <c r="AA38" s="97">
        <f>$B38*VLOOKUP($A38,Transpose_Avg_msg_youth!$O:$AA,10,FALSE)</f>
        <v>4.7717322000000006E-2</v>
      </c>
      <c r="AB38" s="97">
        <f>$B38*VLOOKUP($A38,Transpose_Avg_msg_youth!$O:$AA,11,FALSE)</f>
        <v>4.7849047499999998E-2</v>
      </c>
      <c r="AC38" s="97">
        <f>$B38*VLOOKUP($A38,Transpose_Avg_msg_youth!$O:$AA,12,FALSE)</f>
        <v>4.9065344999999996E-2</v>
      </c>
      <c r="AD38" s="97">
        <f>$B38*VLOOKUP($A38,Transpose_Avg_msg_youth!$O:$AA,13,FALSE)</f>
        <v>5.7856339500000062E-2</v>
      </c>
    </row>
    <row r="39" spans="1:30" x14ac:dyDescent="0.25">
      <c r="A39" s="27" t="s">
        <v>269</v>
      </c>
      <c r="B39" s="96">
        <v>-62.84</v>
      </c>
      <c r="C39" s="27"/>
      <c r="D39" s="94"/>
      <c r="E39" s="97">
        <f>$B39*VLOOKUP($A39,Transpose_Avg_msg_youth!$A:$M,2,FALSE)</f>
        <v>-0.5273100774999997</v>
      </c>
      <c r="F39" s="97">
        <f>$B39*VLOOKUP($A39,Transpose_Avg_msg_youth!$A:$M,3,FALSE)</f>
        <v>-0.26840535000000004</v>
      </c>
      <c r="G39" s="97">
        <f>$B39*VLOOKUP($A39,Transpose_Avg_msg_youth!$A:$M,4,FALSE)</f>
        <v>-0.43240989499999977</v>
      </c>
      <c r="H39" s="97">
        <f>$B39*VLOOKUP($A39,Transpose_Avg_msg_youth!$A:$M,5,FALSE)</f>
        <v>-0.8510539024999999</v>
      </c>
      <c r="I39" s="97">
        <f>$B39*VLOOKUP($A39,Transpose_Avg_msg_youth!$A:$M,6,FALSE)</f>
        <v>-0.34329491999999961</v>
      </c>
      <c r="J39" s="97">
        <f>$B39*VLOOKUP($A39,Transpose_Avg_msg_youth!$A:$M,7,FALSE)</f>
        <v>-0.74505067750000009</v>
      </c>
      <c r="K39" s="97">
        <f>$B39*VLOOKUP($A39,Transpose_Avg_msg_youth!$A:$M,8,FALSE)</f>
        <v>-0.86712916000000018</v>
      </c>
      <c r="L39" s="97">
        <f>$B39*VLOOKUP($A39,Transpose_Avg_msg_youth!$A:$M,9,FALSE)</f>
        <v>-0.63344683750000008</v>
      </c>
      <c r="M39" s="97">
        <f>$B39*VLOOKUP($A39,Transpose_Avg_msg_youth!$A:$M,10,FALSE)</f>
        <v>-0.64556317500000004</v>
      </c>
      <c r="N39" s="97">
        <f>$B39*VLOOKUP($A39,Transpose_Avg_msg_youth!$A:$M,11,FALSE)</f>
        <v>-0.32470999000000006</v>
      </c>
      <c r="O39" s="97">
        <f>$B39*VLOOKUP($A39,Transpose_Avg_msg_youth!$A:$M,12,FALSE)</f>
        <v>-0.97614085000000039</v>
      </c>
      <c r="P39" s="97">
        <f>$B39*VLOOKUP($A39,Transpose_Avg_msg_youth!$A:$M,13,FALSE)</f>
        <v>-6.9288955000000013E-2</v>
      </c>
      <c r="Q39" s="97"/>
      <c r="R39" s="97"/>
      <c r="S39" s="97">
        <f>$B39*VLOOKUP($A39,Transpose_Avg_msg_youth!$O:$AA,2,FALSE)</f>
        <v>-0.56452313999999981</v>
      </c>
      <c r="T39" s="97">
        <f>$B39*VLOOKUP($A39,Transpose_Avg_msg_youth!$O:$AA,3,FALSE)</f>
        <v>-0.26465065999999948</v>
      </c>
      <c r="U39" s="97">
        <f>$B39*VLOOKUP($A39,Transpose_Avg_msg_youth!$O:$AA,4,FALSE)</f>
        <v>-0.42577241999999937</v>
      </c>
      <c r="V39" s="97">
        <f>$B39*VLOOKUP($A39,Transpose_Avg_msg_youth!$O:$AA,5,FALSE)</f>
        <v>-0.8590228000000012</v>
      </c>
      <c r="W39" s="97">
        <f>$B39*VLOOKUP($A39,Transpose_Avg_msg_youth!$O:$AA,6,FALSE)</f>
        <v>-0.33060123999999924</v>
      </c>
      <c r="X39" s="97">
        <f>$B39*VLOOKUP($A39,Transpose_Avg_msg_youth!$O:$AA,7,FALSE)</f>
        <v>-0.8859497399999996</v>
      </c>
      <c r="Y39" s="97">
        <f>$B39*VLOOKUP($A39,Transpose_Avg_msg_youth!$O:$AA,8,FALSE)</f>
        <v>-0.95604776000000002</v>
      </c>
      <c r="Z39" s="97">
        <f>$B39*VLOOKUP($A39,Transpose_Avg_msg_youth!$O:$AA,9,FALSE)</f>
        <v>-0.62893414000000014</v>
      </c>
      <c r="AA39" s="97">
        <f>$B39*VLOOKUP($A39,Transpose_Avg_msg_youth!$O:$AA,10,FALSE)</f>
        <v>-0.60335826000000015</v>
      </c>
      <c r="AB39" s="97">
        <f>$B39*VLOOKUP($A39,Transpose_Avg_msg_youth!$O:$AA,11,FALSE)</f>
        <v>-0.31661933999999997</v>
      </c>
      <c r="AC39" s="97">
        <f>$B39*VLOOKUP($A39,Transpose_Avg_msg_youth!$O:$AA,12,FALSE)</f>
        <v>-0.99233786000000113</v>
      </c>
      <c r="AD39" s="97">
        <f>$B39*VLOOKUP($A39,Transpose_Avg_msg_youth!$O:$AA,13,FALSE)</f>
        <v>-7.9178400000000121E-2</v>
      </c>
    </row>
    <row r="40" spans="1:30" x14ac:dyDescent="0.25">
      <c r="A40" s="27" t="s">
        <v>273</v>
      </c>
      <c r="B40" s="96">
        <v>0.98599999999999999</v>
      </c>
      <c r="C40" s="27"/>
      <c r="D40" s="94"/>
      <c r="E40" s="97">
        <f>$B40*VLOOKUP($A40,Transpose_Avg_msg_youth!$A:$M,2,FALSE)</f>
        <v>5.9121669249999891E-2</v>
      </c>
      <c r="F40" s="97">
        <f>$B40*VLOOKUP($A40,Transpose_Avg_msg_youth!$A:$M,3,FALSE)</f>
        <v>3.713682724999999E-2</v>
      </c>
      <c r="G40" s="97">
        <f>$B40*VLOOKUP($A40,Transpose_Avg_msg_youth!$A:$M,4,FALSE)</f>
        <v>4.5117511249999909E-2</v>
      </c>
      <c r="H40" s="97">
        <f>$B40*VLOOKUP($A40,Transpose_Avg_msg_youth!$A:$M,5,FALSE)</f>
        <v>3.8694090999999979E-2</v>
      </c>
      <c r="I40" s="97">
        <f>$B40*VLOOKUP($A40,Transpose_Avg_msg_youth!$A:$M,6,FALSE)</f>
        <v>5.5932267374999983E-2</v>
      </c>
      <c r="J40" s="97">
        <f>$B40*VLOOKUP($A40,Transpose_Avg_msg_youth!$A:$M,7,FALSE)</f>
        <v>3.8089981124999998E-2</v>
      </c>
      <c r="K40" s="97">
        <f>$B40*VLOOKUP($A40,Transpose_Avg_msg_youth!$A:$M,8,FALSE)</f>
        <v>4.5378616374999993E-2</v>
      </c>
      <c r="L40" s="97">
        <f>$B40*VLOOKUP($A40,Transpose_Avg_msg_youth!$A:$M,9,FALSE)</f>
        <v>5.1715330249999997E-2</v>
      </c>
      <c r="M40" s="97">
        <f>$B40*VLOOKUP($A40,Transpose_Avg_msg_youth!$A:$M,10,FALSE)</f>
        <v>3.6507389499999994E-2</v>
      </c>
      <c r="N40" s="97">
        <f>$B40*VLOOKUP($A40,Transpose_Avg_msg_youth!$A:$M,11,FALSE)</f>
        <v>4.8081303999999998E-2</v>
      </c>
      <c r="O40" s="97">
        <f>$B40*VLOOKUP($A40,Transpose_Avg_msg_youth!$A:$M,12,FALSE)</f>
        <v>5.2411815999999986E-2</v>
      </c>
      <c r="P40" s="97">
        <f>$B40*VLOOKUP($A40,Transpose_Avg_msg_youth!$A:$M,13,FALSE)</f>
        <v>4.9363288875000015E-2</v>
      </c>
      <c r="Q40" s="97"/>
      <c r="R40" s="97"/>
      <c r="S40" s="97">
        <f>$B40*VLOOKUP($A40,Transpose_Avg_msg_youth!$O:$AA,2,FALSE)</f>
        <v>6.3252885999999661E-2</v>
      </c>
      <c r="T40" s="97">
        <f>$B40*VLOOKUP($A40,Transpose_Avg_msg_youth!$O:$AA,3,FALSE)</f>
        <v>3.863246600000006E-2</v>
      </c>
      <c r="U40" s="97">
        <f>$B40*VLOOKUP($A40,Transpose_Avg_msg_youth!$O:$AA,4,FALSE)</f>
        <v>4.5729694000000001E-2</v>
      </c>
      <c r="V40" s="97">
        <f>$B40*VLOOKUP($A40,Transpose_Avg_msg_youth!$O:$AA,5,FALSE)</f>
        <v>4.3844955000000019E-2</v>
      </c>
      <c r="W40" s="97">
        <f>$B40*VLOOKUP($A40,Transpose_Avg_msg_youth!$O:$AA,6,FALSE)</f>
        <v>5.6791628000000122E-2</v>
      </c>
      <c r="X40" s="97">
        <f>$B40*VLOOKUP($A40,Transpose_Avg_msg_youth!$O:$AA,7,FALSE)</f>
        <v>4.3298217999999992E-2</v>
      </c>
      <c r="Y40" s="97">
        <f>$B40*VLOOKUP($A40,Transpose_Avg_msg_youth!$O:$AA,8,FALSE)</f>
        <v>5.0095702000000006E-2</v>
      </c>
      <c r="Z40" s="97">
        <f>$B40*VLOOKUP($A40,Transpose_Avg_msg_youth!$O:$AA,9,FALSE)</f>
        <v>5.5981629000000005E-2</v>
      </c>
      <c r="AA40" s="97">
        <f>$B40*VLOOKUP($A40,Transpose_Avg_msg_youth!$O:$AA,10,FALSE)</f>
        <v>4.0113931000000012E-2</v>
      </c>
      <c r="AB40" s="97">
        <f>$B40*VLOOKUP($A40,Transpose_Avg_msg_youth!$O:$AA,11,FALSE)</f>
        <v>5.2279691999999989E-2</v>
      </c>
      <c r="AC40" s="97">
        <f>$B40*VLOOKUP($A40,Transpose_Avg_msg_youth!$O:$AA,12,FALSE)</f>
        <v>5.3103001999999969E-2</v>
      </c>
      <c r="AD40" s="97">
        <f>$B40*VLOOKUP($A40,Transpose_Avg_msg_youth!$O:$AA,13,FALSE)</f>
        <v>5.1982412999999977E-2</v>
      </c>
    </row>
    <row r="41" spans="1:30" x14ac:dyDescent="0.25">
      <c r="A41" s="27" t="s">
        <v>277</v>
      </c>
      <c r="B41" s="96">
        <v>-9.5500000000000007</v>
      </c>
      <c r="C41" s="27"/>
      <c r="D41" s="94"/>
      <c r="E41" s="97">
        <f>$B41*VLOOKUP($A41,Transpose_Avg_msg_youth!$A:$M,2,FALSE)</f>
        <v>-1.369943321874997</v>
      </c>
      <c r="F41" s="97">
        <f>$B41*VLOOKUP($A41,Transpose_Avg_msg_youth!$A:$M,3,FALSE)</f>
        <v>-3.1907672124999995</v>
      </c>
      <c r="G41" s="97">
        <f>$B41*VLOOKUP($A41,Transpose_Avg_msg_youth!$A:$M,4,FALSE)</f>
        <v>-2.2827573906250018</v>
      </c>
      <c r="H41" s="97">
        <f>$B41*VLOOKUP($A41,Transpose_Avg_msg_youth!$A:$M,5,FALSE)</f>
        <v>-2.4776824406250006</v>
      </c>
      <c r="I41" s="97">
        <f>$B41*VLOOKUP($A41,Transpose_Avg_msg_youth!$A:$M,6,FALSE)</f>
        <v>-0.84914183124999931</v>
      </c>
      <c r="J41" s="97">
        <f>$B41*VLOOKUP($A41,Transpose_Avg_msg_youth!$A:$M,7,FALSE)</f>
        <v>-1.6485269687500006</v>
      </c>
      <c r="K41" s="97">
        <f>$B41*VLOOKUP($A41,Transpose_Avg_msg_youth!$A:$M,8,FALSE)</f>
        <v>-1.4664257781250001</v>
      </c>
      <c r="L41" s="97">
        <f>$B41*VLOOKUP($A41,Transpose_Avg_msg_youth!$A:$M,9,FALSE)</f>
        <v>-1.4177941937499998</v>
      </c>
      <c r="M41" s="97">
        <f>$B41*VLOOKUP($A41,Transpose_Avg_msg_youth!$A:$M,10,FALSE)</f>
        <v>-2.8216197218750003</v>
      </c>
      <c r="N41" s="97">
        <f>$B41*VLOOKUP($A41,Transpose_Avg_msg_youth!$A:$M,11,FALSE)</f>
        <v>-1.7138734406250002</v>
      </c>
      <c r="O41" s="97">
        <f>$B41*VLOOKUP($A41,Transpose_Avg_msg_youth!$A:$M,12,FALSE)</f>
        <v>-1.9805327187500004</v>
      </c>
      <c r="P41" s="97">
        <f>$B41*VLOOKUP($A41,Transpose_Avg_msg_youth!$A:$M,13,FALSE)</f>
        <v>-0.85300838749999996</v>
      </c>
      <c r="Q41" s="97"/>
      <c r="R41" s="97"/>
      <c r="S41" s="97">
        <f>$B41*VLOOKUP($A41,Transpose_Avg_msg_youth!$O:$AA,2,FALSE)</f>
        <v>-1.3529246250000044</v>
      </c>
      <c r="T41" s="97">
        <f>$B41*VLOOKUP($A41,Transpose_Avg_msg_youth!$O:$AA,3,FALSE)</f>
        <v>-3.3159318999999914</v>
      </c>
      <c r="U41" s="97">
        <f>$B41*VLOOKUP($A41,Transpose_Avg_msg_youth!$O:$AA,4,FALSE)</f>
        <v>-2.2711237000000035</v>
      </c>
      <c r="V41" s="97">
        <f>$B41*VLOOKUP($A41,Transpose_Avg_msg_youth!$O:$AA,5,FALSE)</f>
        <v>-2.4028229750000012</v>
      </c>
      <c r="W41" s="97">
        <f>$B41*VLOOKUP($A41,Transpose_Avg_msg_youth!$O:$AA,6,FALSE)</f>
        <v>-0.82623257500000069</v>
      </c>
      <c r="X41" s="97">
        <f>$B41*VLOOKUP($A41,Transpose_Avg_msg_youth!$O:$AA,7,FALSE)</f>
        <v>-1.7148218749999997</v>
      </c>
      <c r="Y41" s="97">
        <f>$B41*VLOOKUP($A41,Transpose_Avg_msg_youth!$O:$AA,8,FALSE)</f>
        <v>-1.44311005</v>
      </c>
      <c r="Z41" s="97">
        <f>$B41*VLOOKUP($A41,Transpose_Avg_msg_youth!$O:$AA,9,FALSE)</f>
        <v>-1.5503231249999994</v>
      </c>
      <c r="AA41" s="97">
        <f>$B41*VLOOKUP($A41,Transpose_Avg_msg_youth!$O:$AA,10,FALSE)</f>
        <v>-2.799147974999999</v>
      </c>
      <c r="AB41" s="97">
        <f>$B41*VLOOKUP($A41,Transpose_Avg_msg_youth!$O:$AA,11,FALSE)</f>
        <v>-1.6902927000000005</v>
      </c>
      <c r="AC41" s="97">
        <f>$B41*VLOOKUP($A41,Transpose_Avg_msg_youth!$O:$AA,12,FALSE)</f>
        <v>-2.0588940499999993</v>
      </c>
      <c r="AD41" s="97">
        <f>$B41*VLOOKUP($A41,Transpose_Avg_msg_youth!$O:$AA,13,FALSE)</f>
        <v>-0.85358377499999927</v>
      </c>
    </row>
    <row r="42" spans="1:30" x14ac:dyDescent="0.25">
      <c r="A42" s="27" t="s">
        <v>297</v>
      </c>
      <c r="B42" s="96">
        <v>-20.46</v>
      </c>
      <c r="C42" s="27"/>
      <c r="D42" s="94"/>
      <c r="E42" s="97">
        <f>$B42*VLOOKUP($A42,Transpose_Avg_msg_youth!$A:$M,2,FALSE)</f>
        <v>-4.3591436624999993</v>
      </c>
      <c r="F42" s="97">
        <f>$B42*VLOOKUP($A42,Transpose_Avg_msg_youth!$A:$M,3,FALSE)</f>
        <v>-3.4573256849999998</v>
      </c>
      <c r="G42" s="97">
        <f>$B42*VLOOKUP($A42,Transpose_Avg_msg_youth!$A:$M,4,FALSE)</f>
        <v>-4.0428269474999947</v>
      </c>
      <c r="H42" s="97">
        <f>$B42*VLOOKUP($A42,Transpose_Avg_msg_youth!$A:$M,5,FALSE)</f>
        <v>-3.4157394562499985</v>
      </c>
      <c r="I42" s="97">
        <f>$B42*VLOOKUP($A42,Transpose_Avg_msg_youth!$A:$M,6,FALSE)</f>
        <v>-5.4923207625000012</v>
      </c>
      <c r="J42" s="97">
        <f>$B42*VLOOKUP($A42,Transpose_Avg_msg_youth!$A:$M,7,FALSE)</f>
        <v>-3.7990652287499991</v>
      </c>
      <c r="K42" s="97">
        <f>$B42*VLOOKUP($A42,Transpose_Avg_msg_youth!$A:$M,8,FALSE)</f>
        <v>-4.2149441399999992</v>
      </c>
      <c r="L42" s="97">
        <f>$B42*VLOOKUP($A42,Transpose_Avg_msg_youth!$A:$M,9,FALSE)</f>
        <v>-3.2328718124999996</v>
      </c>
      <c r="M42" s="97">
        <f>$B42*VLOOKUP($A42,Transpose_Avg_msg_youth!$A:$M,10,FALSE)</f>
        <v>-3.8910418799999995</v>
      </c>
      <c r="N42" s="97">
        <f>$B42*VLOOKUP($A42,Transpose_Avg_msg_youth!$A:$M,11,FALSE)</f>
        <v>-4.9282142662500013</v>
      </c>
      <c r="O42" s="97">
        <f>$B42*VLOOKUP($A42,Transpose_Avg_msg_youth!$A:$M,12,FALSE)</f>
        <v>-4.0974091125000021</v>
      </c>
      <c r="P42" s="97">
        <f>$B42*VLOOKUP($A42,Transpose_Avg_msg_youth!$A:$M,13,FALSE)</f>
        <v>-4.0470941362499993</v>
      </c>
      <c r="Q42" s="97"/>
      <c r="R42" s="97"/>
      <c r="S42" s="97">
        <f>$B42*VLOOKUP($A42,Transpose_Avg_msg_youth!$O:$AA,2,FALSE)</f>
        <v>-4.3368141299999925</v>
      </c>
      <c r="T42" s="97">
        <f>$B42*VLOOKUP($A42,Transpose_Avg_msg_youth!$O:$AA,3,FALSE)</f>
        <v>-3.4288811700000084</v>
      </c>
      <c r="U42" s="97">
        <f>$B42*VLOOKUP($A42,Transpose_Avg_msg_youth!$O:$AA,4,FALSE)</f>
        <v>-4.112112179999988</v>
      </c>
      <c r="V42" s="97">
        <f>$B42*VLOOKUP($A42,Transpose_Avg_msg_youth!$O:$AA,5,FALSE)</f>
        <v>-3.3920633999999965</v>
      </c>
      <c r="W42" s="97">
        <f>$B42*VLOOKUP($A42,Transpose_Avg_msg_youth!$O:$AA,6,FALSE)</f>
        <v>-5.5310643299999844</v>
      </c>
      <c r="X42" s="97">
        <f>$B42*VLOOKUP($A42,Transpose_Avg_msg_youth!$O:$AA,7,FALSE)</f>
        <v>-3.9327700499999994</v>
      </c>
      <c r="Y42" s="97">
        <f>$B42*VLOOKUP($A42,Transpose_Avg_msg_youth!$O:$AA,8,FALSE)</f>
        <v>-4.3187581799999997</v>
      </c>
      <c r="Z42" s="97">
        <f>$B42*VLOOKUP($A42,Transpose_Avg_msg_youth!$O:$AA,9,FALSE)</f>
        <v>-3.1950336000000021</v>
      </c>
      <c r="AA42" s="97">
        <f>$B42*VLOOKUP($A42,Transpose_Avg_msg_youth!$O:$AA,10,FALSE)</f>
        <v>-3.9725647500000005</v>
      </c>
      <c r="AB42" s="97">
        <f>$B42*VLOOKUP($A42,Transpose_Avg_msg_youth!$O:$AA,11,FALSE)</f>
        <v>-5.2251770999999998</v>
      </c>
      <c r="AC42" s="97">
        <f>$B42*VLOOKUP($A42,Transpose_Avg_msg_youth!$O:$AA,12,FALSE)</f>
        <v>-4.1983919999999975</v>
      </c>
      <c r="AD42" s="97">
        <f>$B42*VLOOKUP($A42,Transpose_Avg_msg_youth!$O:$AA,13,FALSE)</f>
        <v>-4.0161957000000026</v>
      </c>
    </row>
    <row r="43" spans="1:30" x14ac:dyDescent="0.25">
      <c r="A43" s="27" t="s">
        <v>281</v>
      </c>
      <c r="B43" s="96">
        <v>-78.67</v>
      </c>
      <c r="C43" s="27"/>
      <c r="D43" s="94"/>
      <c r="E43" s="97">
        <f>$B43*VLOOKUP($A43,Transpose_Avg_msg_youth!$A:$M,2,FALSE)</f>
        <v>-0.69335312812500016</v>
      </c>
      <c r="F43" s="97">
        <f>$B43*VLOOKUP($A43,Transpose_Avg_msg_youth!$A:$M,3,FALSE)</f>
        <v>-0.66218997437499927</v>
      </c>
      <c r="G43" s="97">
        <f>$B43*VLOOKUP($A43,Transpose_Avg_msg_youth!$A:$M,4,FALSE)</f>
        <v>-0.91161320937499946</v>
      </c>
      <c r="H43" s="97">
        <f>$B43*VLOOKUP($A43,Transpose_Avg_msg_youth!$A:$M,5,FALSE)</f>
        <v>-0.69475935437500036</v>
      </c>
      <c r="I43" s="97">
        <f>$B43*VLOOKUP($A43,Transpose_Avg_msg_youth!$A:$M,6,FALSE)</f>
        <v>-0.79032865375000083</v>
      </c>
      <c r="J43" s="97">
        <f>$B43*VLOOKUP($A43,Transpose_Avg_msg_youth!$A:$M,7,FALSE)</f>
        <v>-0.7172098056249997</v>
      </c>
      <c r="K43" s="97">
        <f>$B43*VLOOKUP($A43,Transpose_Avg_msg_youth!$A:$M,8,FALSE)</f>
        <v>-0.79764496374999994</v>
      </c>
      <c r="L43" s="97">
        <f>$B43*VLOOKUP($A43,Transpose_Avg_msg_youth!$A:$M,9,FALSE)</f>
        <v>-0.96207509750000009</v>
      </c>
      <c r="M43" s="97">
        <f>$B43*VLOOKUP($A43,Transpose_Avg_msg_youth!$A:$M,10,FALSE)</f>
        <v>-0.56833666437499997</v>
      </c>
      <c r="N43" s="97">
        <f>$B43*VLOOKUP($A43,Transpose_Avg_msg_youth!$A:$M,11,FALSE)</f>
        <v>-0.47650910687499987</v>
      </c>
      <c r="O43" s="97">
        <f>$B43*VLOOKUP($A43,Transpose_Avg_msg_youth!$A:$M,12,FALSE)</f>
        <v>-0.82593666250000042</v>
      </c>
      <c r="P43" s="97">
        <f>$B43*VLOOKUP($A43,Transpose_Avg_msg_youth!$A:$M,13,FALSE)</f>
        <v>-1.184765283125</v>
      </c>
      <c r="Q43" s="97"/>
      <c r="R43" s="97"/>
      <c r="S43" s="97">
        <f>$B43*VLOOKUP($A43,Transpose_Avg_msg_youth!$O:$AA,2,FALSE)</f>
        <v>-0.58601282999999693</v>
      </c>
      <c r="T43" s="97">
        <f>$B43*VLOOKUP($A43,Transpose_Avg_msg_youth!$O:$AA,3,FALSE)</f>
        <v>-0.64285190500000011</v>
      </c>
      <c r="U43" s="97">
        <f>$B43*VLOOKUP($A43,Transpose_Avg_msg_youth!$O:$AA,4,FALSE)</f>
        <v>-0.80349604499999983</v>
      </c>
      <c r="V43" s="97">
        <f>$B43*VLOOKUP($A43,Transpose_Avg_msg_youth!$O:$AA,5,FALSE)</f>
        <v>-0.68014148499999927</v>
      </c>
      <c r="W43" s="97">
        <f>$B43*VLOOKUP($A43,Transpose_Avg_msg_youth!$O:$AA,6,FALSE)</f>
        <v>-0.71735239500000036</v>
      </c>
      <c r="X43" s="97">
        <f>$B43*VLOOKUP($A43,Transpose_Avg_msg_youth!$O:$AA,7,FALSE)</f>
        <v>-0.72219060000000024</v>
      </c>
      <c r="Y43" s="97">
        <f>$B43*VLOOKUP($A43,Transpose_Avg_msg_youth!$O:$AA,8,FALSE)</f>
        <v>-0.87807520499999958</v>
      </c>
      <c r="Z43" s="97">
        <f>$B43*VLOOKUP($A43,Transpose_Avg_msg_youth!$O:$AA,9,FALSE)</f>
        <v>-0.84267370499999961</v>
      </c>
      <c r="AA43" s="97">
        <f>$B43*VLOOKUP($A43,Transpose_Avg_msg_youth!$O:$AA,10,FALSE)</f>
        <v>-0.52173943999999994</v>
      </c>
      <c r="AB43" s="97">
        <f>$B43*VLOOKUP($A43,Transpose_Avg_msg_youth!$O:$AA,11,FALSE)</f>
        <v>-0.45982615000000004</v>
      </c>
      <c r="AC43" s="97">
        <f>$B43*VLOOKUP($A43,Transpose_Avg_msg_youth!$O:$AA,12,FALSE)</f>
        <v>-0.83059786000000235</v>
      </c>
      <c r="AD43" s="97">
        <f>$B43*VLOOKUP($A43,Transpose_Avg_msg_youth!$O:$AA,13,FALSE)</f>
        <v>-1.0401747400000008</v>
      </c>
    </row>
    <row r="44" spans="1:30" x14ac:dyDescent="0.25">
      <c r="A44" s="27" t="s">
        <v>285</v>
      </c>
      <c r="B44" s="96">
        <v>30.9</v>
      </c>
      <c r="C44" s="27"/>
      <c r="D44" s="94"/>
      <c r="E44" s="97">
        <f>$B44*VLOOKUP($A44,Transpose_Avg_msg_youth!$A:$M,2,FALSE)</f>
        <v>1.0188714937500003</v>
      </c>
      <c r="F44" s="97">
        <f>$B44*VLOOKUP($A44,Transpose_Avg_msg_youth!$A:$M,3,FALSE)</f>
        <v>0.94243648124999901</v>
      </c>
      <c r="G44" s="97">
        <f>$B44*VLOOKUP($A44,Transpose_Avg_msg_youth!$A:$M,4,FALSE)</f>
        <v>1.3400036062500011</v>
      </c>
      <c r="H44" s="97">
        <f>$B44*VLOOKUP($A44,Transpose_Avg_msg_youth!$A:$M,5,FALSE)</f>
        <v>0.99098231249999968</v>
      </c>
      <c r="I44" s="97">
        <f>$B44*VLOOKUP($A44,Transpose_Avg_msg_youth!$A:$M,6,FALSE)</f>
        <v>2.0413660124999988</v>
      </c>
      <c r="J44" s="97">
        <f>$B44*VLOOKUP($A44,Transpose_Avg_msg_youth!$A:$M,7,FALSE)</f>
        <v>1.1643815249999998</v>
      </c>
      <c r="K44" s="97">
        <f>$B44*VLOOKUP($A44,Transpose_Avg_msg_youth!$A:$M,8,FALSE)</f>
        <v>1.1336398875</v>
      </c>
      <c r="L44" s="97">
        <f>$B44*VLOOKUP($A44,Transpose_Avg_msg_youth!$A:$M,9,FALSE)</f>
        <v>1.0466602500000002</v>
      </c>
      <c r="M44" s="97">
        <f>$B44*VLOOKUP($A44,Transpose_Avg_msg_youth!$A:$M,10,FALSE)</f>
        <v>0.80737451249999981</v>
      </c>
      <c r="N44" s="97">
        <f>$B44*VLOOKUP($A44,Transpose_Avg_msg_youth!$A:$M,11,FALSE)</f>
        <v>1.2460058062499999</v>
      </c>
      <c r="O44" s="97">
        <f>$B44*VLOOKUP($A44,Transpose_Avg_msg_youth!$A:$M,12,FALSE)</f>
        <v>0.96498382499999957</v>
      </c>
      <c r="P44" s="97">
        <f>$B44*VLOOKUP($A44,Transpose_Avg_msg_youth!$A:$M,13,FALSE)</f>
        <v>1.9271364375</v>
      </c>
      <c r="Q44" s="97"/>
      <c r="R44" s="97"/>
      <c r="S44" s="97">
        <f>$B44*VLOOKUP($A44,Transpose_Avg_msg_youth!$O:$AA,2,FALSE)</f>
        <v>1.0032302999999974</v>
      </c>
      <c r="T44" s="97">
        <f>$B44*VLOOKUP($A44,Transpose_Avg_msg_youth!$O:$AA,3,FALSE)</f>
        <v>0.90326879999999976</v>
      </c>
      <c r="U44" s="97">
        <f>$B44*VLOOKUP($A44,Transpose_Avg_msg_youth!$O:$AA,4,FALSE)</f>
        <v>1.3184257500000063</v>
      </c>
      <c r="V44" s="97">
        <f>$B44*VLOOKUP($A44,Transpose_Avg_msg_youth!$O:$AA,5,FALSE)</f>
        <v>0.98180114999999879</v>
      </c>
      <c r="W44" s="97">
        <f>$B44*VLOOKUP($A44,Transpose_Avg_msg_youth!$O:$AA,6,FALSE)</f>
        <v>1.9716981000000005</v>
      </c>
      <c r="X44" s="97">
        <f>$B44*VLOOKUP($A44,Transpose_Avg_msg_youth!$O:$AA,7,FALSE)</f>
        <v>1.1692096499999998</v>
      </c>
      <c r="Y44" s="97">
        <f>$B44*VLOOKUP($A44,Transpose_Avg_msg_youth!$O:$AA,8,FALSE)</f>
        <v>1.1420639999999997</v>
      </c>
      <c r="Z44" s="97">
        <f>$B44*VLOOKUP($A44,Transpose_Avg_msg_youth!$O:$AA,9,FALSE)</f>
        <v>0.98036429999999986</v>
      </c>
      <c r="AA44" s="97">
        <f>$B44*VLOOKUP($A44,Transpose_Avg_msg_youth!$O:$AA,10,FALSE)</f>
        <v>0.80415705000000015</v>
      </c>
      <c r="AB44" s="97">
        <f>$B44*VLOOKUP($A44,Transpose_Avg_msg_youth!$O:$AA,11,FALSE)</f>
        <v>1.2912337500000002</v>
      </c>
      <c r="AC44" s="97">
        <f>$B44*VLOOKUP($A44,Transpose_Avg_msg_youth!$O:$AA,12,FALSE)</f>
        <v>1.0105072499999985</v>
      </c>
      <c r="AD44" s="97">
        <f>$B44*VLOOKUP($A44,Transpose_Avg_msg_youth!$O:$AA,13,FALSE)</f>
        <v>1.8857188500000015</v>
      </c>
    </row>
    <row r="45" spans="1:30" x14ac:dyDescent="0.25">
      <c r="A45" s="27" t="s">
        <v>288</v>
      </c>
      <c r="B45" s="96">
        <v>-0.33500000000000002</v>
      </c>
      <c r="C45" s="27"/>
      <c r="D45" s="94"/>
      <c r="E45" s="97">
        <f>$B45*VLOOKUP($A45,Transpose_Avg_msg_youth!$A:$M,2,FALSE)</f>
        <v>-2.9137797500000024E-2</v>
      </c>
      <c r="F45" s="97">
        <f>$B45*VLOOKUP($A45,Transpose_Avg_msg_youth!$A:$M,3,FALSE)</f>
        <v>-2.6911827187500018E-2</v>
      </c>
      <c r="G45" s="97">
        <f>$B45*VLOOKUP($A45,Transpose_Avg_msg_youth!$A:$M,4,FALSE)</f>
        <v>-2.701381374999999E-2</v>
      </c>
      <c r="H45" s="97">
        <f>$B45*VLOOKUP($A45,Transpose_Avg_msg_youth!$A:$M,5,FALSE)</f>
        <v>-2.0999914687499999E-2</v>
      </c>
      <c r="I45" s="97">
        <f>$B45*VLOOKUP($A45,Transpose_Avg_msg_youth!$A:$M,6,FALSE)</f>
        <v>-4.376295531249999E-2</v>
      </c>
      <c r="J45" s="97">
        <f>$B45*VLOOKUP($A45,Transpose_Avg_msg_youth!$A:$M,7,FALSE)</f>
        <v>-2.5356526875E-2</v>
      </c>
      <c r="K45" s="97">
        <f>$B45*VLOOKUP($A45,Transpose_Avg_msg_youth!$A:$M,8,FALSE)</f>
        <v>-1.9416076562499992E-2</v>
      </c>
      <c r="L45" s="97">
        <f>$B45*VLOOKUP($A45,Transpose_Avg_msg_youth!$A:$M,9,FALSE)</f>
        <v>-2.4955992499999999E-2</v>
      </c>
      <c r="M45" s="97">
        <f>$B45*VLOOKUP($A45,Transpose_Avg_msg_youth!$A:$M,10,FALSE)</f>
        <v>-3.0165284375000007E-2</v>
      </c>
      <c r="N45" s="97">
        <f>$B45*VLOOKUP($A45,Transpose_Avg_msg_youth!$A:$M,11,FALSE)</f>
        <v>-2.5382489374999997E-2</v>
      </c>
      <c r="O45" s="97">
        <f>$B45*VLOOKUP($A45,Transpose_Avg_msg_youth!$A:$M,12,FALSE)</f>
        <v>-3.3835565312500017E-2</v>
      </c>
      <c r="P45" s="97">
        <f>$B45*VLOOKUP($A45,Transpose_Avg_msg_youth!$A:$M,13,FALSE)</f>
        <v>-5.8328650624999992E-2</v>
      </c>
      <c r="Q45" s="97"/>
      <c r="R45" s="97"/>
      <c r="S45" s="97">
        <f>$B45*VLOOKUP($A45,Transpose_Avg_msg_youth!$O:$AA,2,FALSE)</f>
        <v>-3.1249134999999855E-2</v>
      </c>
      <c r="T45" s="97">
        <f>$B45*VLOOKUP($A45,Transpose_Avg_msg_youth!$O:$AA,3,FALSE)</f>
        <v>-2.6209562499999933E-2</v>
      </c>
      <c r="U45" s="97">
        <f>$B45*VLOOKUP($A45,Transpose_Avg_msg_youth!$O:$AA,4,FALSE)</f>
        <v>-2.9154212499999929E-2</v>
      </c>
      <c r="V45" s="97">
        <f>$B45*VLOOKUP($A45,Transpose_Avg_msg_youth!$O:$AA,5,FALSE)</f>
        <v>-2.3652674999999974E-2</v>
      </c>
      <c r="W45" s="97">
        <f>$B45*VLOOKUP($A45,Transpose_Avg_msg_youth!$O:$AA,6,FALSE)</f>
        <v>-4.5516785000000143E-2</v>
      </c>
      <c r="X45" s="97">
        <f>$B45*VLOOKUP($A45,Transpose_Avg_msg_youth!$O:$AA,7,FALSE)</f>
        <v>-2.5688135000000001E-2</v>
      </c>
      <c r="Y45" s="97">
        <f>$B45*VLOOKUP($A45,Transpose_Avg_msg_youth!$O:$AA,8,FALSE)</f>
        <v>-1.8707740000000004E-2</v>
      </c>
      <c r="Z45" s="97">
        <f>$B45*VLOOKUP($A45,Transpose_Avg_msg_youth!$O:$AA,9,FALSE)</f>
        <v>-2.5642407499999999E-2</v>
      </c>
      <c r="AA45" s="97">
        <f>$B45*VLOOKUP($A45,Transpose_Avg_msg_youth!$O:$AA,10,FALSE)</f>
        <v>-2.8346192499999995E-2</v>
      </c>
      <c r="AB45" s="97">
        <f>$B45*VLOOKUP($A45,Transpose_Avg_msg_youth!$O:$AA,11,FALSE)</f>
        <v>-2.9164262500000007E-2</v>
      </c>
      <c r="AC45" s="97">
        <f>$B45*VLOOKUP($A45,Transpose_Avg_msg_youth!$O:$AA,12,FALSE)</f>
        <v>-3.467568249999993E-2</v>
      </c>
      <c r="AD45" s="97">
        <f>$B45*VLOOKUP($A45,Transpose_Avg_msg_youth!$O:$AA,13,FALSE)</f>
        <v>-6.0602840000000026E-2</v>
      </c>
    </row>
    <row r="46" spans="1:30" x14ac:dyDescent="0.25">
      <c r="A46" s="27" t="s">
        <v>291</v>
      </c>
      <c r="B46" s="96">
        <v>-2.7480000000000002</v>
      </c>
      <c r="C46" s="27"/>
      <c r="D46" s="94"/>
      <c r="E46" s="97">
        <f>$B46*VLOOKUP($A46,Transpose_Avg_msg_youth!$A:$M,2,FALSE)</f>
        <v>-0.66269668800000026</v>
      </c>
      <c r="F46" s="97">
        <f>$B46*VLOOKUP($A46,Transpose_Avg_msg_youth!$A:$M,3,FALSE)</f>
        <v>-0.56526068024999976</v>
      </c>
      <c r="G46" s="97">
        <f>$B46*VLOOKUP($A46,Transpose_Avg_msg_youth!$A:$M,4,FALSE)</f>
        <v>-0.62184543525000036</v>
      </c>
      <c r="H46" s="97">
        <f>$B46*VLOOKUP($A46,Transpose_Avg_msg_youth!$A:$M,5,FALSE)</f>
        <v>-0.67768376475000003</v>
      </c>
      <c r="I46" s="97">
        <f>$B46*VLOOKUP($A46,Transpose_Avg_msg_youth!$A:$M,6,FALSE)</f>
        <v>-0.52769998574999977</v>
      </c>
      <c r="J46" s="97">
        <f>$B46*VLOOKUP($A46,Transpose_Avg_msg_youth!$A:$M,7,FALSE)</f>
        <v>-0.81733781174999998</v>
      </c>
      <c r="K46" s="97">
        <f>$B46*VLOOKUP($A46,Transpose_Avg_msg_youth!$A:$M,8,FALSE)</f>
        <v>-0.74323043475000017</v>
      </c>
      <c r="L46" s="97">
        <f>$B46*VLOOKUP($A46,Transpose_Avg_msg_youth!$A:$M,9,FALSE)</f>
        <v>-0.78636424499999991</v>
      </c>
      <c r="M46" s="97">
        <f>$B46*VLOOKUP($A46,Transpose_Avg_msg_youth!$A:$M,10,FALSE)</f>
        <v>-0.50829721649999993</v>
      </c>
      <c r="N46" s="97">
        <f>$B46*VLOOKUP($A46,Transpose_Avg_msg_youth!$A:$M,11,FALSE)</f>
        <v>-0.58301842800000003</v>
      </c>
      <c r="O46" s="97">
        <f>$B46*VLOOKUP($A46,Transpose_Avg_msg_youth!$A:$M,12,FALSE)</f>
        <v>-0.61998881774999959</v>
      </c>
      <c r="P46" s="97">
        <f>$B46*VLOOKUP($A46,Transpose_Avg_msg_youth!$A:$M,13,FALSE)</f>
        <v>-0.66130654350000029</v>
      </c>
      <c r="Q46" s="97"/>
      <c r="R46" s="97"/>
      <c r="S46" s="97">
        <f>$B46*VLOOKUP($A46,Transpose_Avg_msg_youth!$O:$AA,2,FALSE)</f>
        <v>-0.63400894199999946</v>
      </c>
      <c r="T46" s="97">
        <f>$B46*VLOOKUP($A46,Transpose_Avg_msg_youth!$O:$AA,3,FALSE)</f>
        <v>-0.52746760800000092</v>
      </c>
      <c r="U46" s="97">
        <f>$B46*VLOOKUP($A46,Transpose_Avg_msg_youth!$O:$AA,4,FALSE)</f>
        <v>-0.59115388199999863</v>
      </c>
      <c r="V46" s="97">
        <f>$B46*VLOOKUP($A46,Transpose_Avg_msg_youth!$O:$AA,5,FALSE)</f>
        <v>-0.65210727000000002</v>
      </c>
      <c r="W46" s="97">
        <f>$B46*VLOOKUP($A46,Transpose_Avg_msg_youth!$O:$AA,6,FALSE)</f>
        <v>-0.51645637199999939</v>
      </c>
      <c r="X46" s="97">
        <f>$B46*VLOOKUP($A46,Transpose_Avg_msg_youth!$O:$AA,7,FALSE)</f>
        <v>-0.82415954999999985</v>
      </c>
      <c r="Y46" s="97">
        <f>$B46*VLOOKUP($A46,Transpose_Avg_msg_youth!$O:$AA,8,FALSE)</f>
        <v>-0.71621124000000047</v>
      </c>
      <c r="Z46" s="97">
        <f>$B46*VLOOKUP($A46,Transpose_Avg_msg_youth!$O:$AA,9,FALSE)</f>
        <v>-0.74790392399999983</v>
      </c>
      <c r="AA46" s="97">
        <f>$B46*VLOOKUP($A46,Transpose_Avg_msg_youth!$O:$AA,10,FALSE)</f>
        <v>-0.50411235600000026</v>
      </c>
      <c r="AB46" s="97">
        <f>$B46*VLOOKUP($A46,Transpose_Avg_msg_youth!$O:$AA,11,FALSE)</f>
        <v>-0.57958342800000007</v>
      </c>
      <c r="AC46" s="97">
        <f>$B46*VLOOKUP($A46,Transpose_Avg_msg_youth!$O:$AA,12,FALSE)</f>
        <v>-0.61562894400000057</v>
      </c>
      <c r="AD46" s="97">
        <f>$B46*VLOOKUP($A46,Transpose_Avg_msg_youth!$O:$AA,13,FALSE)</f>
        <v>-0.65469588600000017</v>
      </c>
    </row>
    <row r="47" spans="1:30" x14ac:dyDescent="0.25">
      <c r="A47" s="27" t="s">
        <v>294</v>
      </c>
      <c r="B47" s="96">
        <v>-18.440000000000001</v>
      </c>
      <c r="C47" s="27"/>
      <c r="D47" s="94"/>
      <c r="E47" s="97">
        <f>$B47*VLOOKUP($A47,Transpose_Avg_msg_youth!$A:$M,2,FALSE)</f>
        <v>-2.2391922500000025</v>
      </c>
      <c r="F47" s="97">
        <f>$B47*VLOOKUP($A47,Transpose_Avg_msg_youth!$A:$M,3,FALSE)</f>
        <v>-1.4141013650000009</v>
      </c>
      <c r="G47" s="97">
        <f>$B47*VLOOKUP($A47,Transpose_Avg_msg_youth!$A:$M,4,FALSE)</f>
        <v>-1.6565216725000003</v>
      </c>
      <c r="H47" s="97">
        <f>$B47*VLOOKUP($A47,Transpose_Avg_msg_youth!$A:$M,5,FALSE)</f>
        <v>-1.800599155</v>
      </c>
      <c r="I47" s="97">
        <f>$B47*VLOOKUP($A47,Transpose_Avg_msg_youth!$A:$M,6,FALSE)</f>
        <v>-2.1476341924999987</v>
      </c>
      <c r="J47" s="97">
        <f>$B47*VLOOKUP($A47,Transpose_Avg_msg_youth!$A:$M,7,FALSE)</f>
        <v>-1.8442316524999993</v>
      </c>
      <c r="K47" s="97">
        <f>$B47*VLOOKUP($A47,Transpose_Avg_msg_youth!$A:$M,8,FALSE)</f>
        <v>-1.958374100000001</v>
      </c>
      <c r="L47" s="97">
        <f>$B47*VLOOKUP($A47,Transpose_Avg_msg_youth!$A:$M,9,FALSE)</f>
        <v>-2.1792299800000001</v>
      </c>
      <c r="M47" s="97">
        <f>$B47*VLOOKUP($A47,Transpose_Avg_msg_youth!$A:$M,10,FALSE)</f>
        <v>-1.8011016450000004</v>
      </c>
      <c r="N47" s="97">
        <f>$B47*VLOOKUP($A47,Transpose_Avg_msg_youth!$A:$M,11,FALSE)</f>
        <v>-2.117158635</v>
      </c>
      <c r="O47" s="97">
        <f>$B47*VLOOKUP($A47,Transpose_Avg_msg_youth!$A:$M,12,FALSE)</f>
        <v>-1.7002417600000006</v>
      </c>
      <c r="P47" s="97">
        <f>$B47*VLOOKUP($A47,Transpose_Avg_msg_youth!$A:$M,13,FALSE)</f>
        <v>-1.6094869949999997</v>
      </c>
      <c r="Q47" s="94"/>
      <c r="R47" s="94"/>
      <c r="S47" s="97">
        <f>$B47*VLOOKUP($A47,Transpose_Avg_msg_youth!$O:$AA,2,FALSE)</f>
        <v>-2.3072035800000044</v>
      </c>
      <c r="T47" s="97">
        <f>$B47*VLOOKUP($A47,Transpose_Avg_msg_youth!$O:$AA,3,FALSE)</f>
        <v>-1.4890207800000022</v>
      </c>
      <c r="U47" s="97">
        <f>$B47*VLOOKUP($A47,Transpose_Avg_msg_youth!$O:$AA,4,FALSE)</f>
        <v>-1.6836641999999955</v>
      </c>
      <c r="V47" s="97">
        <f>$B47*VLOOKUP($A47,Transpose_Avg_msg_youth!$O:$AA,5,FALSE)</f>
        <v>-1.8975866400000001</v>
      </c>
      <c r="W47" s="97">
        <f>$B47*VLOOKUP($A47,Transpose_Avg_msg_youth!$O:$AA,6,FALSE)</f>
        <v>-2.174546219999995</v>
      </c>
      <c r="X47" s="97">
        <f>$B47*VLOOKUP($A47,Transpose_Avg_msg_youth!$O:$AA,7,FALSE)</f>
        <v>-2.0036166400000006</v>
      </c>
      <c r="Y47" s="97">
        <f>$B47*VLOOKUP($A47,Transpose_Avg_msg_youth!$O:$AA,8,FALSE)</f>
        <v>-2.0016343400000003</v>
      </c>
      <c r="Z47" s="97">
        <f>$B47*VLOOKUP($A47,Transpose_Avg_msg_youth!$O:$AA,9,FALSE)</f>
        <v>-2.2315995800000001</v>
      </c>
      <c r="AA47" s="97">
        <f>$B47*VLOOKUP($A47,Transpose_Avg_msg_youth!$O:$AA,10,FALSE)</f>
        <v>-1.8234394000000007</v>
      </c>
      <c r="AB47" s="97">
        <f>$B47*VLOOKUP($A47,Transpose_Avg_msg_youth!$O:$AA,11,FALSE)</f>
        <v>-2.2102276200000004</v>
      </c>
      <c r="AC47" s="97">
        <f>$B47*VLOOKUP($A47,Transpose_Avg_msg_youth!$O:$AA,12,FALSE)</f>
        <v>-1.8168932000000029</v>
      </c>
      <c r="AD47" s="97">
        <f>$B47*VLOOKUP($A47,Transpose_Avg_msg_youth!$O:$AA,13,FALSE)</f>
        <v>-1.6515785999999997</v>
      </c>
    </row>
    <row r="48" spans="1:30" x14ac:dyDescent="0.25">
      <c r="A48" s="27" t="s">
        <v>295</v>
      </c>
      <c r="B48" s="96">
        <v>36.909999999999997</v>
      </c>
      <c r="C48" s="27"/>
      <c r="D48" s="94"/>
      <c r="E48" s="97">
        <f>$B48*VLOOKUP($A48,Transpose_Avg_msg_youth!$A:$M,2,FALSE)</f>
        <v>1.3232442618749984</v>
      </c>
      <c r="F48" s="97">
        <f>$B48*VLOOKUP($A48,Transpose_Avg_msg_youth!$A:$M,3,FALSE)</f>
        <v>0.9396640074999989</v>
      </c>
      <c r="G48" s="97">
        <f>$B48*VLOOKUP($A48,Transpose_Avg_msg_youth!$A:$M,4,FALSE)</f>
        <v>1.0789669612500001</v>
      </c>
      <c r="H48" s="97">
        <f>$B48*VLOOKUP($A48,Transpose_Avg_msg_youth!$A:$M,5,FALSE)</f>
        <v>0.98615445937499968</v>
      </c>
      <c r="I48" s="97">
        <f>$B48*VLOOKUP($A48,Transpose_Avg_msg_youth!$A:$M,6,FALSE)</f>
        <v>0.99758963875000006</v>
      </c>
      <c r="J48" s="97">
        <f>$B48*VLOOKUP($A48,Transpose_Avg_msg_youth!$A:$M,7,FALSE)</f>
        <v>0.94183708374999964</v>
      </c>
      <c r="K48" s="97">
        <f>$B48*VLOOKUP($A48,Transpose_Avg_msg_youth!$A:$M,8,FALSE)</f>
        <v>0.97395109062499985</v>
      </c>
      <c r="L48" s="97">
        <f>$B48*VLOOKUP($A48,Transpose_Avg_msg_youth!$A:$M,9,FALSE)</f>
        <v>0.94382330312499985</v>
      </c>
      <c r="M48" s="97">
        <f>$B48*VLOOKUP($A48,Transpose_Avg_msg_youth!$A:$M,10,FALSE)</f>
        <v>0.70937328999999993</v>
      </c>
      <c r="N48" s="97">
        <f>$B48*VLOOKUP($A48,Transpose_Avg_msg_youth!$A:$M,11,FALSE)</f>
        <v>0.86729964562500006</v>
      </c>
      <c r="O48" s="97">
        <f>$B48*VLOOKUP($A48,Transpose_Avg_msg_youth!$A:$M,12,FALSE)</f>
        <v>1.0430996687499998</v>
      </c>
      <c r="P48" s="97">
        <f>$B48*VLOOKUP($A48,Transpose_Avg_msg_youth!$A:$M,13,FALSE)</f>
        <v>1.1963199993749998</v>
      </c>
      <c r="Q48" s="94"/>
      <c r="R48" s="94"/>
      <c r="S48" s="97">
        <f>$B48*VLOOKUP($A48,Transpose_Avg_msg_youth!$O:$AA,2,FALSE)</f>
        <v>1.3932233149999953</v>
      </c>
      <c r="T48" s="97">
        <f>$B48*VLOOKUP($A48,Transpose_Avg_msg_youth!$O:$AA,3,FALSE)</f>
        <v>0.96632225499999569</v>
      </c>
      <c r="U48" s="97">
        <f>$B48*VLOOKUP($A48,Transpose_Avg_msg_youth!$O:$AA,4,FALSE)</f>
        <v>1.1063957050000008</v>
      </c>
      <c r="V48" s="97">
        <f>$B48*VLOOKUP($A48,Transpose_Avg_msg_youth!$O:$AA,5,FALSE)</f>
        <v>1.0165936750000006</v>
      </c>
      <c r="W48" s="97">
        <f>$B48*VLOOKUP($A48,Transpose_Avg_msg_youth!$O:$AA,6,FALSE)</f>
        <v>1.0189743700000005</v>
      </c>
      <c r="X48" s="97">
        <f>$B48*VLOOKUP($A48,Transpose_Avg_msg_youth!$O:$AA,7,FALSE)</f>
        <v>1.0384259399999995</v>
      </c>
      <c r="Y48" s="97">
        <f>$B48*VLOOKUP($A48,Transpose_Avg_msg_youth!$O:$AA,8,FALSE)</f>
        <v>1.0382413899999998</v>
      </c>
      <c r="Z48" s="97">
        <f>$B48*VLOOKUP($A48,Transpose_Avg_msg_youth!$O:$AA,9,FALSE)</f>
        <v>0.92038775999999956</v>
      </c>
      <c r="AA48" s="97">
        <f>$B48*VLOOKUP($A48,Transpose_Avg_msg_youth!$O:$AA,10,FALSE)</f>
        <v>0.76865074999999949</v>
      </c>
      <c r="AB48" s="97">
        <f>$B48*VLOOKUP($A48,Transpose_Avg_msg_youth!$O:$AA,11,FALSE)</f>
        <v>0.90038253999999984</v>
      </c>
      <c r="AC48" s="97">
        <f>$B48*VLOOKUP($A48,Transpose_Avg_msg_youth!$O:$AA,12,FALSE)</f>
        <v>1.068156945000001</v>
      </c>
      <c r="AD48" s="97">
        <f>$B48*VLOOKUP($A48,Transpose_Avg_msg_youth!$O:$AA,13,FALSE)</f>
        <v>1.1563903000000013</v>
      </c>
    </row>
    <row r="49" spans="1:30" x14ac:dyDescent="0.25">
      <c r="A49" s="27" t="s">
        <v>296</v>
      </c>
      <c r="B49" s="96">
        <v>-19.55</v>
      </c>
      <c r="C49" s="27"/>
      <c r="D49" s="94"/>
      <c r="E49" s="97">
        <f>$B49*VLOOKUP($A49,Transpose_Avg_msg_youth!$A:$M,2,FALSE)</f>
        <v>-0.93719645312500155</v>
      </c>
      <c r="F49" s="97">
        <f>$B49*VLOOKUP($A49,Transpose_Avg_msg_youth!$A:$M,3,FALSE)</f>
        <v>-0.54502467499999985</v>
      </c>
      <c r="G49" s="97">
        <f>$B49*VLOOKUP($A49,Transpose_Avg_msg_youth!$A:$M,4,FALSE)</f>
        <v>-0.63976519687500044</v>
      </c>
      <c r="H49" s="97">
        <f>$B49*VLOOKUP($A49,Transpose_Avg_msg_youth!$A:$M,5,FALSE)</f>
        <v>-0.90427547499999927</v>
      </c>
      <c r="I49" s="97">
        <f>$B49*VLOOKUP($A49,Transpose_Avg_msg_youth!$A:$M,6,FALSE)</f>
        <v>-0.74990134374999973</v>
      </c>
      <c r="J49" s="97">
        <f>$B49*VLOOKUP($A49,Transpose_Avg_msg_youth!$A:$M,7,FALSE)</f>
        <v>-0.89465198749999997</v>
      </c>
      <c r="K49" s="97">
        <f>$B49*VLOOKUP($A49,Transpose_Avg_msg_youth!$A:$M,8,FALSE)</f>
        <v>-1.4229834062499997</v>
      </c>
      <c r="L49" s="97">
        <f>$B49*VLOOKUP($A49,Transpose_Avg_msg_youth!$A:$M,9,FALSE)</f>
        <v>-1.573233709375</v>
      </c>
      <c r="M49" s="97">
        <f>$B49*VLOOKUP($A49,Transpose_Avg_msg_youth!$A:$M,10,FALSE)</f>
        <v>-0.81329344062500009</v>
      </c>
      <c r="N49" s="97">
        <f>$B49*VLOOKUP($A49,Transpose_Avg_msg_youth!$A:$M,11,FALSE)</f>
        <v>-1.0336964749999999</v>
      </c>
      <c r="O49" s="97">
        <f>$B49*VLOOKUP($A49,Transpose_Avg_msg_youth!$A:$M,12,FALSE)</f>
        <v>-0.67974128124999933</v>
      </c>
      <c r="P49" s="97">
        <f>$B49*VLOOKUP($A49,Transpose_Avg_msg_youth!$A:$M,13,FALSE)</f>
        <v>-0.97399199687500015</v>
      </c>
      <c r="Q49" s="94"/>
      <c r="R49" s="94"/>
      <c r="S49" s="97">
        <f>$B49*VLOOKUP($A49,Transpose_Avg_msg_youth!$O:$AA,2,FALSE)</f>
        <v>-0.90815615000000105</v>
      </c>
      <c r="T49" s="97">
        <f>$B49*VLOOKUP($A49,Transpose_Avg_msg_youth!$O:$AA,3,FALSE)</f>
        <v>-0.53339242500000072</v>
      </c>
      <c r="U49" s="97">
        <f>$B49*VLOOKUP($A49,Transpose_Avg_msg_youth!$O:$AA,4,FALSE)</f>
        <v>-0.62045834999999838</v>
      </c>
      <c r="V49" s="97">
        <f>$B49*VLOOKUP($A49,Transpose_Avg_msg_youth!$O:$AA,5,FALSE)</f>
        <v>-0.89331770000000033</v>
      </c>
      <c r="W49" s="97">
        <f>$B49*VLOOKUP($A49,Transpose_Avg_msg_youth!$O:$AA,6,FALSE)</f>
        <v>-0.70421055000000243</v>
      </c>
      <c r="X49" s="97">
        <f>$B49*VLOOKUP($A49,Transpose_Avg_msg_youth!$O:$AA,7,FALSE)</f>
        <v>-0.92095162499999994</v>
      </c>
      <c r="Y49" s="97">
        <f>$B49*VLOOKUP($A49,Transpose_Avg_msg_youth!$O:$AA,8,FALSE)</f>
        <v>-1.3784998249999996</v>
      </c>
      <c r="Z49" s="97">
        <f>$B49*VLOOKUP($A49,Transpose_Avg_msg_youth!$O:$AA,9,FALSE)</f>
        <v>-1.5173830250000002</v>
      </c>
      <c r="AA49" s="97">
        <f>$B49*VLOOKUP($A49,Transpose_Avg_msg_youth!$O:$AA,10,FALSE)</f>
        <v>-0.82147145000000032</v>
      </c>
      <c r="AB49" s="97">
        <f>$B49*VLOOKUP($A49,Transpose_Avg_msg_youth!$O:$AA,11,FALSE)</f>
        <v>-0.91484225000000008</v>
      </c>
      <c r="AC49" s="97">
        <f>$B49*VLOOKUP($A49,Transpose_Avg_msg_youth!$O:$AA,12,FALSE)</f>
        <v>-0.69461149999999861</v>
      </c>
      <c r="AD49" s="97">
        <f>$B49*VLOOKUP($A49,Transpose_Avg_msg_youth!$O:$AA,13,FALSE)</f>
        <v>-0.90033615000000067</v>
      </c>
    </row>
    <row r="50" spans="1:30" x14ac:dyDescent="0.25">
      <c r="A50" s="91" t="s">
        <v>537</v>
      </c>
      <c r="B50" s="96"/>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row>
    <row r="51" spans="1:30" x14ac:dyDescent="0.25">
      <c r="A51" s="27" t="s">
        <v>543</v>
      </c>
      <c r="B51" s="96" t="s">
        <v>2741</v>
      </c>
      <c r="C51" s="94"/>
      <c r="D51" s="94"/>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row>
    <row r="52" spans="1:30" x14ac:dyDescent="0.25">
      <c r="A52" s="27" t="s">
        <v>532</v>
      </c>
      <c r="B52" s="96">
        <v>7.7560000000000002</v>
      </c>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row>
    <row r="53" spans="1:30" x14ac:dyDescent="0.25">
      <c r="A53" s="27" t="s">
        <v>538</v>
      </c>
      <c r="B53" s="96">
        <v>7.9459999999999997</v>
      </c>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row>
    <row r="54" spans="1:30" x14ac:dyDescent="0.25">
      <c r="A54" s="27" t="s">
        <v>544</v>
      </c>
      <c r="B54" s="96">
        <v>8.504999999999999</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row>
    <row r="55" spans="1:30" x14ac:dyDescent="0.25">
      <c r="A55" s="27" t="s">
        <v>549</v>
      </c>
      <c r="B55" s="96">
        <v>7.6120000000000001</v>
      </c>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row>
    <row r="56" spans="1:30" x14ac:dyDescent="0.25">
      <c r="A56" s="27" t="s">
        <v>554</v>
      </c>
      <c r="B56" s="96">
        <v>8.0350999999999999</v>
      </c>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row>
    <row r="57" spans="1:30" x14ac:dyDescent="0.25">
      <c r="A57" s="27" t="s">
        <v>559</v>
      </c>
      <c r="B57" s="96">
        <v>9.1780000000000008</v>
      </c>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row>
    <row r="58" spans="1:30" x14ac:dyDescent="0.25">
      <c r="A58" s="27" t="s">
        <v>564</v>
      </c>
      <c r="B58" s="96">
        <v>8.5630000000000006</v>
      </c>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row>
    <row r="59" spans="1:30" x14ac:dyDescent="0.25">
      <c r="A59" s="27" t="s">
        <v>569</v>
      </c>
      <c r="B59" s="96">
        <v>9.4039999999999999</v>
      </c>
    </row>
    <row r="60" spans="1:30" x14ac:dyDescent="0.25">
      <c r="A60" s="27" t="s">
        <v>574</v>
      </c>
      <c r="B60" s="96">
        <v>8.5429999999999993</v>
      </c>
    </row>
    <row r="61" spans="1:30" x14ac:dyDescent="0.25">
      <c r="A61" s="27" t="s">
        <v>579</v>
      </c>
      <c r="B61" s="96">
        <v>8.5129999999999999</v>
      </c>
    </row>
    <row r="62" spans="1:30" x14ac:dyDescent="0.25">
      <c r="A62" s="27" t="s">
        <v>584</v>
      </c>
      <c r="B62" s="96">
        <v>6.0510000000000002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E1B06-3873-46AC-8F9D-A5183B878E83}">
  <dimension ref="A2:L66"/>
  <sheetViews>
    <sheetView topLeftCell="A32" workbookViewId="0">
      <selection activeCell="H94" sqref="H94"/>
    </sheetView>
  </sheetViews>
  <sheetFormatPr defaultColWidth="8.7109375" defaultRowHeight="12.75" x14ac:dyDescent="0.2"/>
  <cols>
    <col min="1" max="1" width="19.5703125" style="167" customWidth="1"/>
    <col min="2" max="5" width="10.5703125" style="167" customWidth="1"/>
    <col min="6" max="9" width="8.7109375" style="167"/>
    <col min="10" max="10" width="11.85546875" style="167" bestFit="1" customWidth="1"/>
    <col min="11" max="16384" width="8.7109375" style="167"/>
  </cols>
  <sheetData>
    <row r="2" spans="1:12" ht="15.75" x14ac:dyDescent="0.25">
      <c r="A2" s="166" t="s">
        <v>2765</v>
      </c>
    </row>
    <row r="3" spans="1:12" x14ac:dyDescent="0.2">
      <c r="A3" s="286" t="s">
        <v>348</v>
      </c>
      <c r="B3" s="287" t="s">
        <v>349</v>
      </c>
      <c r="C3" s="287" t="s">
        <v>350</v>
      </c>
      <c r="D3" s="287" t="s">
        <v>351</v>
      </c>
      <c r="E3" s="287" t="s">
        <v>352</v>
      </c>
      <c r="J3" s="286" t="s">
        <v>348</v>
      </c>
      <c r="K3" s="287" t="s">
        <v>349</v>
      </c>
      <c r="L3" s="287" t="s">
        <v>351</v>
      </c>
    </row>
    <row r="4" spans="1:12" x14ac:dyDescent="0.2">
      <c r="A4" s="167" t="s">
        <v>353</v>
      </c>
      <c r="B4" s="168" t="s">
        <v>354</v>
      </c>
      <c r="C4" s="168" t="s">
        <v>355</v>
      </c>
      <c r="D4" s="168" t="s">
        <v>356</v>
      </c>
      <c r="E4" s="168" t="s">
        <v>355</v>
      </c>
      <c r="J4" s="167" t="s">
        <v>353</v>
      </c>
      <c r="K4" s="168" t="s">
        <v>354</v>
      </c>
      <c r="L4" s="168" t="s">
        <v>356</v>
      </c>
    </row>
    <row r="5" spans="1:12" x14ac:dyDescent="0.2">
      <c r="A5" s="286" t="s">
        <v>348</v>
      </c>
      <c r="B5" s="287" t="s">
        <v>348</v>
      </c>
      <c r="C5" s="287" t="s">
        <v>348</v>
      </c>
      <c r="D5" s="287" t="s">
        <v>348</v>
      </c>
      <c r="E5" s="287" t="s">
        <v>348</v>
      </c>
      <c r="J5" s="286" t="s">
        <v>348</v>
      </c>
      <c r="K5" s="287" t="s">
        <v>348</v>
      </c>
      <c r="L5" s="287" t="s">
        <v>348</v>
      </c>
    </row>
    <row r="6" spans="1:12" x14ac:dyDescent="0.2">
      <c r="A6" s="167" t="s">
        <v>224</v>
      </c>
      <c r="B6" s="168" t="s">
        <v>348</v>
      </c>
      <c r="C6" s="168" t="s">
        <v>348</v>
      </c>
      <c r="D6" s="168" t="s">
        <v>348</v>
      </c>
      <c r="E6" s="168" t="s">
        <v>348</v>
      </c>
      <c r="J6" s="167" t="s">
        <v>224</v>
      </c>
      <c r="K6" s="168" t="s">
        <v>348</v>
      </c>
      <c r="L6" s="168" t="s">
        <v>348</v>
      </c>
    </row>
    <row r="7" spans="1:12" x14ac:dyDescent="0.2">
      <c r="A7" s="167" t="s">
        <v>242</v>
      </c>
      <c r="B7" s="168" t="s">
        <v>1980</v>
      </c>
      <c r="C7" s="168" t="s">
        <v>2766</v>
      </c>
      <c r="D7" s="168" t="s">
        <v>2767</v>
      </c>
      <c r="E7" s="168" t="s">
        <v>2768</v>
      </c>
      <c r="J7" s="167" t="s">
        <v>242</v>
      </c>
      <c r="K7" s="168">
        <v>0.11899999999999999</v>
      </c>
      <c r="L7" s="168">
        <v>0.11</v>
      </c>
    </row>
    <row r="8" spans="1:12" x14ac:dyDescent="0.2">
      <c r="A8" s="167" t="s">
        <v>250</v>
      </c>
      <c r="B8" s="168" t="s">
        <v>2769</v>
      </c>
      <c r="C8" s="168" t="s">
        <v>2770</v>
      </c>
      <c r="D8" s="168" t="s">
        <v>2771</v>
      </c>
      <c r="E8" s="168" t="s">
        <v>2772</v>
      </c>
      <c r="J8" s="167" t="s">
        <v>250</v>
      </c>
      <c r="K8" s="168">
        <v>0.123</v>
      </c>
      <c r="L8" s="168">
        <v>0.15</v>
      </c>
    </row>
    <row r="9" spans="1:12" x14ac:dyDescent="0.2">
      <c r="A9" s="167" t="s">
        <v>253</v>
      </c>
      <c r="B9" s="168" t="s">
        <v>2773</v>
      </c>
      <c r="C9" s="168" t="s">
        <v>2774</v>
      </c>
      <c r="D9" s="168" t="s">
        <v>2775</v>
      </c>
      <c r="E9" s="168" t="s">
        <v>2774</v>
      </c>
      <c r="J9" s="167" t="s">
        <v>253</v>
      </c>
      <c r="K9" s="168">
        <v>-3.0099999999999998E-2</v>
      </c>
      <c r="L9" s="168">
        <v>2.3300000000000001E-2</v>
      </c>
    </row>
    <row r="10" spans="1:12" x14ac:dyDescent="0.2">
      <c r="A10" s="167" t="s">
        <v>257</v>
      </c>
      <c r="B10" s="168" t="s">
        <v>2776</v>
      </c>
      <c r="C10" s="168" t="s">
        <v>1953</v>
      </c>
      <c r="D10" s="168" t="s">
        <v>2777</v>
      </c>
      <c r="E10" s="168" t="s">
        <v>2778</v>
      </c>
      <c r="J10" s="167" t="s">
        <v>257</v>
      </c>
      <c r="K10" s="168">
        <v>9.1899999999999996E-2</v>
      </c>
      <c r="L10" s="168">
        <v>0.111</v>
      </c>
    </row>
    <row r="11" spans="1:12" x14ac:dyDescent="0.2">
      <c r="A11" s="167" t="s">
        <v>261</v>
      </c>
      <c r="B11" s="168" t="s">
        <v>2779</v>
      </c>
      <c r="C11" s="168" t="s">
        <v>2780</v>
      </c>
      <c r="D11" s="168" t="s">
        <v>2781</v>
      </c>
      <c r="E11" s="168" t="s">
        <v>2114</v>
      </c>
      <c r="J11" s="167" t="s">
        <v>261</v>
      </c>
      <c r="K11" s="168">
        <v>-0.38900000000000001</v>
      </c>
      <c r="L11" s="168">
        <v>-0.26800000000000002</v>
      </c>
    </row>
    <row r="12" spans="1:12" x14ac:dyDescent="0.2">
      <c r="A12" s="167" t="s">
        <v>265</v>
      </c>
      <c r="B12" s="168" t="s">
        <v>2782</v>
      </c>
      <c r="C12" s="168" t="s">
        <v>2783</v>
      </c>
      <c r="D12" s="168" t="s">
        <v>2784</v>
      </c>
      <c r="E12" s="168" t="s">
        <v>2785</v>
      </c>
      <c r="J12" s="167" t="s">
        <v>265</v>
      </c>
      <c r="K12" s="168">
        <v>0.34300000000000003</v>
      </c>
      <c r="L12" s="168">
        <v>0.13400000000000001</v>
      </c>
    </row>
    <row r="13" spans="1:12" x14ac:dyDescent="0.2">
      <c r="A13" s="167" t="s">
        <v>304</v>
      </c>
      <c r="B13" s="168" t="s">
        <v>2786</v>
      </c>
      <c r="C13" s="168" t="s">
        <v>2787</v>
      </c>
      <c r="D13" s="168" t="s">
        <v>2788</v>
      </c>
      <c r="E13" s="168" t="s">
        <v>2789</v>
      </c>
      <c r="J13" s="167" t="s">
        <v>304</v>
      </c>
      <c r="K13" s="168">
        <v>0.98199999999999998</v>
      </c>
      <c r="L13" s="168">
        <v>-0.157</v>
      </c>
    </row>
    <row r="14" spans="1:12" x14ac:dyDescent="0.2">
      <c r="A14" s="167" t="s">
        <v>307</v>
      </c>
      <c r="B14" s="168" t="s">
        <v>2790</v>
      </c>
      <c r="C14" s="168" t="s">
        <v>2791</v>
      </c>
      <c r="D14" s="168" t="s">
        <v>348</v>
      </c>
      <c r="E14" s="168" t="s">
        <v>348</v>
      </c>
      <c r="J14" s="167" t="s">
        <v>307</v>
      </c>
      <c r="K14" s="168">
        <v>1.123</v>
      </c>
      <c r="L14" s="168"/>
    </row>
    <row r="15" spans="1:12" x14ac:dyDescent="0.2">
      <c r="A15" s="167" t="s">
        <v>310</v>
      </c>
      <c r="B15" s="168" t="s">
        <v>2792</v>
      </c>
      <c r="C15" s="168" t="s">
        <v>2793</v>
      </c>
      <c r="D15" s="168" t="s">
        <v>2794</v>
      </c>
      <c r="E15" s="168" t="s">
        <v>2165</v>
      </c>
      <c r="J15" s="167" t="s">
        <v>310</v>
      </c>
      <c r="K15" s="168">
        <v>1.0649999999999999</v>
      </c>
      <c r="L15" s="168">
        <v>-8.8200000000000001E-2</v>
      </c>
    </row>
    <row r="16" spans="1:12" x14ac:dyDescent="0.2">
      <c r="A16" s="167" t="s">
        <v>299</v>
      </c>
      <c r="B16" s="168" t="s">
        <v>1664</v>
      </c>
      <c r="C16" s="168" t="s">
        <v>2795</v>
      </c>
      <c r="D16" s="168" t="s">
        <v>1664</v>
      </c>
      <c r="E16" s="168" t="s">
        <v>2796</v>
      </c>
      <c r="J16" s="167" t="s">
        <v>299</v>
      </c>
      <c r="K16" s="168">
        <v>-0.27900000000000003</v>
      </c>
      <c r="L16" s="168">
        <v>-0.27900000000000003</v>
      </c>
    </row>
    <row r="17" spans="1:12" x14ac:dyDescent="0.2">
      <c r="A17" s="167" t="s">
        <v>311</v>
      </c>
      <c r="B17" s="168" t="s">
        <v>2797</v>
      </c>
      <c r="C17" s="168" t="s">
        <v>2798</v>
      </c>
      <c r="D17" s="168" t="s">
        <v>2799</v>
      </c>
      <c r="E17" s="168" t="s">
        <v>2800</v>
      </c>
      <c r="J17" s="167" t="s">
        <v>311</v>
      </c>
      <c r="K17" s="168">
        <v>-3.1800000000000002E-2</v>
      </c>
      <c r="L17" s="168">
        <v>2.2899999999999999E-3</v>
      </c>
    </row>
    <row r="18" spans="1:12" x14ac:dyDescent="0.2">
      <c r="A18" s="167" t="s">
        <v>312</v>
      </c>
      <c r="B18" s="168" t="s">
        <v>1834</v>
      </c>
      <c r="C18" s="168" t="s">
        <v>2801</v>
      </c>
      <c r="D18" s="168" t="s">
        <v>2802</v>
      </c>
      <c r="E18" s="168" t="s">
        <v>2803</v>
      </c>
      <c r="J18" s="167" t="s">
        <v>312</v>
      </c>
      <c r="K18" s="168">
        <v>0.20599999999999999</v>
      </c>
      <c r="L18" s="168">
        <v>0.216</v>
      </c>
    </row>
    <row r="19" spans="1:12" x14ac:dyDescent="0.2">
      <c r="A19" s="167" t="s">
        <v>313</v>
      </c>
      <c r="B19" s="168" t="s">
        <v>2605</v>
      </c>
      <c r="C19" s="168" t="s">
        <v>1766</v>
      </c>
      <c r="D19" s="168" t="s">
        <v>2804</v>
      </c>
      <c r="E19" s="168" t="s">
        <v>2805</v>
      </c>
      <c r="J19" s="167" t="s">
        <v>313</v>
      </c>
      <c r="K19" s="168">
        <v>-0.14399999999999999</v>
      </c>
      <c r="L19" s="168">
        <v>-8.5999999999999993E-2</v>
      </c>
    </row>
    <row r="20" spans="1:12" x14ac:dyDescent="0.2">
      <c r="A20" s="167" t="s">
        <v>314</v>
      </c>
      <c r="B20" s="168" t="s">
        <v>2806</v>
      </c>
      <c r="C20" s="168" t="s">
        <v>1766</v>
      </c>
      <c r="D20" s="168" t="s">
        <v>2807</v>
      </c>
      <c r="E20" s="168" t="s">
        <v>2253</v>
      </c>
      <c r="J20" s="167" t="s">
        <v>314</v>
      </c>
      <c r="K20" s="168">
        <v>8.3900000000000002E-2</v>
      </c>
      <c r="L20" s="168">
        <v>-4.7800000000000002E-2</v>
      </c>
    </row>
    <row r="21" spans="1:12" x14ac:dyDescent="0.2">
      <c r="A21" s="167" t="s">
        <v>315</v>
      </c>
      <c r="B21" s="168" t="s">
        <v>2808</v>
      </c>
      <c r="C21" s="168" t="s">
        <v>2809</v>
      </c>
      <c r="D21" s="168" t="s">
        <v>2810</v>
      </c>
      <c r="E21" s="168" t="s">
        <v>2811</v>
      </c>
      <c r="J21" s="167" t="s">
        <v>315</v>
      </c>
      <c r="K21" s="168">
        <v>-0.56599999999999995</v>
      </c>
      <c r="L21" s="168">
        <v>-0.628</v>
      </c>
    </row>
    <row r="22" spans="1:12" x14ac:dyDescent="0.2">
      <c r="A22" s="167" t="s">
        <v>316</v>
      </c>
      <c r="B22" s="168" t="s">
        <v>1885</v>
      </c>
      <c r="C22" s="168" t="s">
        <v>1709</v>
      </c>
      <c r="D22" s="168" t="s">
        <v>2812</v>
      </c>
      <c r="E22" s="168" t="s">
        <v>2625</v>
      </c>
      <c r="J22" s="167" t="s">
        <v>316</v>
      </c>
      <c r="K22" s="168">
        <v>-0.155</v>
      </c>
      <c r="L22" s="168">
        <v>-4.1500000000000002E-2</v>
      </c>
    </row>
    <row r="23" spans="1:12" x14ac:dyDescent="0.2">
      <c r="A23" s="167" t="s">
        <v>323</v>
      </c>
      <c r="B23" s="168" t="s">
        <v>2813</v>
      </c>
      <c r="C23" s="168" t="s">
        <v>2814</v>
      </c>
      <c r="D23" s="168" t="s">
        <v>2815</v>
      </c>
      <c r="E23" s="168" t="s">
        <v>1783</v>
      </c>
      <c r="J23" s="167" t="s">
        <v>323</v>
      </c>
      <c r="K23" s="168">
        <v>-0.17</v>
      </c>
      <c r="L23" s="168">
        <v>0.312</v>
      </c>
    </row>
    <row r="24" spans="1:12" x14ac:dyDescent="0.2">
      <c r="A24" s="167" t="s">
        <v>324</v>
      </c>
      <c r="B24" s="168" t="s">
        <v>2816</v>
      </c>
      <c r="C24" s="168" t="s">
        <v>2817</v>
      </c>
      <c r="D24" s="168" t="s">
        <v>2326</v>
      </c>
      <c r="E24" s="168" t="s">
        <v>2818</v>
      </c>
      <c r="J24" s="167" t="s">
        <v>324</v>
      </c>
      <c r="K24" s="168">
        <v>7.6700000000000004E-2</v>
      </c>
      <c r="L24" s="168">
        <v>0.13800000000000001</v>
      </c>
    </row>
    <row r="25" spans="1:12" x14ac:dyDescent="0.2">
      <c r="A25" s="167" t="s">
        <v>325</v>
      </c>
      <c r="B25" s="168" t="s">
        <v>2819</v>
      </c>
      <c r="C25" s="168" t="s">
        <v>2820</v>
      </c>
      <c r="D25" s="168" t="s">
        <v>2821</v>
      </c>
      <c r="E25" s="168" t="s">
        <v>2822</v>
      </c>
      <c r="J25" s="167" t="s">
        <v>325</v>
      </c>
      <c r="K25" s="168">
        <v>-0.39400000000000002</v>
      </c>
      <c r="L25" s="168">
        <v>-0.497</v>
      </c>
    </row>
    <row r="26" spans="1:12" x14ac:dyDescent="0.2">
      <c r="A26" s="167" t="s">
        <v>322</v>
      </c>
      <c r="B26" s="168" t="s">
        <v>2823</v>
      </c>
      <c r="C26" s="168" t="s">
        <v>2824</v>
      </c>
      <c r="D26" s="168" t="s">
        <v>2825</v>
      </c>
      <c r="E26" s="168" t="s">
        <v>2824</v>
      </c>
      <c r="J26" s="167" t="s">
        <v>322</v>
      </c>
      <c r="K26" s="168">
        <v>-0.10199999999999999</v>
      </c>
      <c r="L26" s="168">
        <v>-0.113</v>
      </c>
    </row>
    <row r="27" spans="1:12" x14ac:dyDescent="0.2">
      <c r="A27" s="167" t="s">
        <v>335</v>
      </c>
      <c r="B27" s="168" t="s">
        <v>1858</v>
      </c>
      <c r="C27" s="168" t="s">
        <v>2826</v>
      </c>
      <c r="D27" s="168" t="s">
        <v>2827</v>
      </c>
      <c r="E27" s="168" t="s">
        <v>2828</v>
      </c>
      <c r="J27" s="167" t="s">
        <v>335</v>
      </c>
      <c r="K27" s="168">
        <v>0.26900000000000002</v>
      </c>
      <c r="L27" s="168">
        <v>0.24199999999999999</v>
      </c>
    </row>
    <row r="28" spans="1:12" x14ac:dyDescent="0.2">
      <c r="A28" s="167" t="s">
        <v>328</v>
      </c>
      <c r="B28" s="168" t="s">
        <v>873</v>
      </c>
      <c r="C28" s="168" t="s">
        <v>1744</v>
      </c>
      <c r="D28" s="168" t="s">
        <v>2202</v>
      </c>
      <c r="E28" s="168" t="s">
        <v>2829</v>
      </c>
      <c r="J28" s="167" t="s">
        <v>328</v>
      </c>
      <c r="K28" s="168">
        <v>0.23799999999999999</v>
      </c>
      <c r="L28" s="168">
        <v>0.16900000000000001</v>
      </c>
    </row>
    <row r="29" spans="1:12" x14ac:dyDescent="0.2">
      <c r="A29" s="167" t="s">
        <v>329</v>
      </c>
      <c r="B29" s="168" t="s">
        <v>2830</v>
      </c>
      <c r="C29" s="168" t="s">
        <v>2831</v>
      </c>
      <c r="D29" s="168" t="s">
        <v>2832</v>
      </c>
      <c r="E29" s="168" t="s">
        <v>2833</v>
      </c>
      <c r="J29" s="167" t="s">
        <v>329</v>
      </c>
      <c r="K29" s="168">
        <v>-0.54800000000000004</v>
      </c>
      <c r="L29" s="168">
        <v>-0.52900000000000003</v>
      </c>
    </row>
    <row r="30" spans="1:12" x14ac:dyDescent="0.2">
      <c r="A30" s="167" t="s">
        <v>330</v>
      </c>
      <c r="B30" s="168" t="s">
        <v>623</v>
      </c>
      <c r="C30" s="168" t="s">
        <v>867</v>
      </c>
      <c r="D30" s="168" t="s">
        <v>2834</v>
      </c>
      <c r="E30" s="168" t="s">
        <v>878</v>
      </c>
      <c r="J30" s="167" t="s">
        <v>330</v>
      </c>
      <c r="K30" s="168">
        <v>0.114</v>
      </c>
      <c r="L30" s="168">
        <v>5.1400000000000001E-2</v>
      </c>
    </row>
    <row r="31" spans="1:12" x14ac:dyDescent="0.2">
      <c r="A31" s="167" t="s">
        <v>319</v>
      </c>
      <c r="B31" s="168" t="s">
        <v>2835</v>
      </c>
      <c r="C31" s="168" t="s">
        <v>2836</v>
      </c>
      <c r="D31" s="168" t="s">
        <v>2837</v>
      </c>
      <c r="E31" s="168" t="s">
        <v>2253</v>
      </c>
      <c r="J31" s="167" t="s">
        <v>319</v>
      </c>
      <c r="K31" s="168">
        <v>0.44500000000000001</v>
      </c>
      <c r="L31" s="168">
        <v>0.36799999999999999</v>
      </c>
    </row>
    <row r="32" spans="1:12" x14ac:dyDescent="0.2">
      <c r="A32" s="167" t="s">
        <v>318</v>
      </c>
      <c r="B32" s="168" t="s">
        <v>2838</v>
      </c>
      <c r="C32" s="168" t="s">
        <v>2086</v>
      </c>
      <c r="D32" s="168" t="s">
        <v>2839</v>
      </c>
      <c r="E32" s="168" t="s">
        <v>2082</v>
      </c>
      <c r="J32" s="167" t="s">
        <v>318</v>
      </c>
      <c r="K32" s="168">
        <v>-0.189</v>
      </c>
      <c r="L32" s="168">
        <v>-0.17399999999999999</v>
      </c>
    </row>
    <row r="33" spans="1:12" x14ac:dyDescent="0.2">
      <c r="A33" s="167" t="s">
        <v>320</v>
      </c>
      <c r="B33" s="168" t="s">
        <v>2840</v>
      </c>
      <c r="C33" s="168" t="s">
        <v>2841</v>
      </c>
      <c r="D33" s="168" t="s">
        <v>2842</v>
      </c>
      <c r="E33" s="168" t="s">
        <v>2843</v>
      </c>
      <c r="J33" s="167" t="s">
        <v>320</v>
      </c>
      <c r="K33" s="168">
        <v>0.79200000000000004</v>
      </c>
      <c r="L33" s="168">
        <v>0.88800000000000001</v>
      </c>
    </row>
    <row r="34" spans="1:12" x14ac:dyDescent="0.2">
      <c r="A34" s="167" t="s">
        <v>321</v>
      </c>
      <c r="B34" s="168" t="s">
        <v>2844</v>
      </c>
      <c r="C34" s="168" t="s">
        <v>2845</v>
      </c>
      <c r="D34" s="168" t="s">
        <v>2846</v>
      </c>
      <c r="E34" s="168" t="s">
        <v>2847</v>
      </c>
      <c r="J34" s="167" t="s">
        <v>321</v>
      </c>
      <c r="K34" s="168">
        <v>-0.158</v>
      </c>
      <c r="L34" s="168">
        <v>-0.21099999999999999</v>
      </c>
    </row>
    <row r="35" spans="1:12" x14ac:dyDescent="0.2">
      <c r="A35" s="167" t="s">
        <v>326</v>
      </c>
      <c r="B35" s="168" t="s">
        <v>2848</v>
      </c>
      <c r="C35" s="168" t="s">
        <v>1917</v>
      </c>
      <c r="D35" s="168" t="s">
        <v>1852</v>
      </c>
      <c r="E35" s="168" t="s">
        <v>2849</v>
      </c>
      <c r="J35" s="167" t="s">
        <v>326</v>
      </c>
      <c r="K35" s="168">
        <v>0.35099999999999998</v>
      </c>
      <c r="L35" s="168">
        <v>0.34599999999999997</v>
      </c>
    </row>
    <row r="36" spans="1:12" x14ac:dyDescent="0.2">
      <c r="A36" s="167" t="s">
        <v>327</v>
      </c>
      <c r="B36" s="168" t="s">
        <v>2850</v>
      </c>
      <c r="C36" s="168" t="s">
        <v>2847</v>
      </c>
      <c r="D36" s="168" t="s">
        <v>2851</v>
      </c>
      <c r="E36" s="168" t="s">
        <v>2852</v>
      </c>
      <c r="J36" s="167" t="s">
        <v>327</v>
      </c>
      <c r="K36" s="168">
        <v>2.0899999999999998E-2</v>
      </c>
      <c r="L36" s="168">
        <v>3.04E-2</v>
      </c>
    </row>
    <row r="37" spans="1:12" x14ac:dyDescent="0.2">
      <c r="A37" s="167" t="s">
        <v>338</v>
      </c>
      <c r="B37" s="168" t="s">
        <v>2853</v>
      </c>
      <c r="C37" s="168" t="s">
        <v>2854</v>
      </c>
      <c r="D37" s="168" t="s">
        <v>2855</v>
      </c>
      <c r="E37" s="168" t="s">
        <v>2856</v>
      </c>
      <c r="J37" s="167" t="s">
        <v>338</v>
      </c>
      <c r="K37" s="168">
        <v>0.94499999999999995</v>
      </c>
      <c r="L37" s="168">
        <v>0.96399999999999997</v>
      </c>
    </row>
    <row r="38" spans="1:12" x14ac:dyDescent="0.2">
      <c r="A38" s="167" t="s">
        <v>298</v>
      </c>
      <c r="B38" s="168" t="s">
        <v>2857</v>
      </c>
      <c r="C38" s="168" t="s">
        <v>2042</v>
      </c>
      <c r="D38" s="168" t="s">
        <v>2802</v>
      </c>
      <c r="E38" s="168" t="s">
        <v>2858</v>
      </c>
      <c r="J38" s="167" t="s">
        <v>298</v>
      </c>
      <c r="K38" s="168">
        <v>-5.5500000000000001E-2</v>
      </c>
      <c r="L38" s="168">
        <v>0.216</v>
      </c>
    </row>
    <row r="39" spans="1:12" x14ac:dyDescent="0.2">
      <c r="A39" s="167" t="s">
        <v>269</v>
      </c>
      <c r="B39" s="168" t="s">
        <v>2859</v>
      </c>
      <c r="C39" s="168" t="s">
        <v>2860</v>
      </c>
      <c r="D39" s="168" t="s">
        <v>2861</v>
      </c>
      <c r="E39" s="168" t="s">
        <v>2862</v>
      </c>
      <c r="J39" s="167" t="s">
        <v>269</v>
      </c>
      <c r="K39" s="168">
        <v>27.43</v>
      </c>
      <c r="L39" s="168">
        <v>26.22</v>
      </c>
    </row>
    <row r="40" spans="1:12" x14ac:dyDescent="0.2">
      <c r="A40" s="167" t="s">
        <v>273</v>
      </c>
      <c r="B40" s="168" t="s">
        <v>2863</v>
      </c>
      <c r="C40" s="168" t="s">
        <v>2864</v>
      </c>
      <c r="D40" s="168" t="s">
        <v>2865</v>
      </c>
      <c r="E40" s="168" t="s">
        <v>2866</v>
      </c>
      <c r="J40" s="167" t="s">
        <v>273</v>
      </c>
      <c r="K40" s="168">
        <v>40.51</v>
      </c>
      <c r="L40" s="168">
        <v>38.6</v>
      </c>
    </row>
    <row r="41" spans="1:12" x14ac:dyDescent="0.2">
      <c r="A41" s="167" t="s">
        <v>277</v>
      </c>
      <c r="B41" s="168" t="s">
        <v>2867</v>
      </c>
      <c r="C41" s="168" t="s">
        <v>2868</v>
      </c>
      <c r="D41" s="168" t="s">
        <v>2869</v>
      </c>
      <c r="E41" s="168" t="s">
        <v>2870</v>
      </c>
      <c r="J41" s="167" t="s">
        <v>277</v>
      </c>
      <c r="K41" s="168">
        <v>33.29</v>
      </c>
      <c r="L41" s="168">
        <v>30.87</v>
      </c>
    </row>
    <row r="42" spans="1:12" x14ac:dyDescent="0.2">
      <c r="A42" s="167" t="s">
        <v>297</v>
      </c>
      <c r="B42" s="168" t="s">
        <v>2871</v>
      </c>
      <c r="C42" s="168" t="s">
        <v>2872</v>
      </c>
      <c r="D42" s="168" t="s">
        <v>2873</v>
      </c>
      <c r="E42" s="168" t="s">
        <v>2874</v>
      </c>
      <c r="J42" s="167" t="s">
        <v>297</v>
      </c>
      <c r="K42" s="168">
        <v>25.99</v>
      </c>
      <c r="L42" s="168">
        <v>23.54</v>
      </c>
    </row>
    <row r="43" spans="1:12" x14ac:dyDescent="0.2">
      <c r="A43" s="167" t="s">
        <v>281</v>
      </c>
      <c r="B43" s="168" t="s">
        <v>2875</v>
      </c>
      <c r="C43" s="168" t="s">
        <v>2876</v>
      </c>
      <c r="D43" s="168" t="s">
        <v>2877</v>
      </c>
      <c r="E43" s="168" t="s">
        <v>2878</v>
      </c>
      <c r="J43" s="167" t="s">
        <v>281</v>
      </c>
      <c r="K43" s="168">
        <v>-41.08</v>
      </c>
      <c r="L43" s="168">
        <v>-37.479999999999997</v>
      </c>
    </row>
    <row r="44" spans="1:12" x14ac:dyDescent="0.2">
      <c r="A44" s="167" t="s">
        <v>285</v>
      </c>
      <c r="B44" s="168" t="s">
        <v>2879</v>
      </c>
      <c r="C44" s="168" t="s">
        <v>2880</v>
      </c>
      <c r="D44" s="168" t="s">
        <v>2881</v>
      </c>
      <c r="E44" s="168" t="s">
        <v>2882</v>
      </c>
      <c r="J44" s="167" t="s">
        <v>285</v>
      </c>
      <c r="K44" s="168">
        <v>27.24</v>
      </c>
      <c r="L44" s="168">
        <v>23.38</v>
      </c>
    </row>
    <row r="45" spans="1:12" x14ac:dyDescent="0.2">
      <c r="A45" s="167" t="s">
        <v>288</v>
      </c>
      <c r="B45" s="168" t="s">
        <v>2883</v>
      </c>
      <c r="C45" s="168" t="s">
        <v>2884</v>
      </c>
      <c r="D45" s="168" t="s">
        <v>2885</v>
      </c>
      <c r="E45" s="168" t="s">
        <v>2886</v>
      </c>
      <c r="J45" s="167" t="s">
        <v>288</v>
      </c>
      <c r="K45" s="168">
        <v>20.04</v>
      </c>
      <c r="L45" s="168">
        <v>16.649999999999999</v>
      </c>
    </row>
    <row r="46" spans="1:12" x14ac:dyDescent="0.2">
      <c r="A46" s="167" t="s">
        <v>291</v>
      </c>
      <c r="B46" s="168" t="s">
        <v>2887</v>
      </c>
      <c r="C46" s="168" t="s">
        <v>2888</v>
      </c>
      <c r="D46" s="168" t="s">
        <v>2889</v>
      </c>
      <c r="E46" s="168" t="s">
        <v>2890</v>
      </c>
      <c r="J46" s="167" t="s">
        <v>291</v>
      </c>
      <c r="K46" s="168">
        <v>33.380000000000003</v>
      </c>
      <c r="L46" s="168">
        <v>30.86</v>
      </c>
    </row>
    <row r="47" spans="1:12" x14ac:dyDescent="0.2">
      <c r="A47" s="167" t="s">
        <v>294</v>
      </c>
      <c r="B47" s="168" t="s">
        <v>2891</v>
      </c>
      <c r="C47" s="168" t="s">
        <v>2892</v>
      </c>
      <c r="D47" s="168" t="s">
        <v>2893</v>
      </c>
      <c r="E47" s="168" t="s">
        <v>2894</v>
      </c>
      <c r="J47" s="167" t="s">
        <v>294</v>
      </c>
      <c r="K47" s="168">
        <v>37.479999999999997</v>
      </c>
      <c r="L47" s="168">
        <v>35.340000000000003</v>
      </c>
    </row>
    <row r="48" spans="1:12" x14ac:dyDescent="0.2">
      <c r="A48" s="167" t="s">
        <v>295</v>
      </c>
      <c r="B48" s="168" t="s">
        <v>2895</v>
      </c>
      <c r="C48" s="168" t="s">
        <v>2896</v>
      </c>
      <c r="D48" s="168" t="s">
        <v>2897</v>
      </c>
      <c r="E48" s="168" t="s">
        <v>2898</v>
      </c>
      <c r="J48" s="167" t="s">
        <v>295</v>
      </c>
      <c r="K48" s="168">
        <v>4.28</v>
      </c>
      <c r="L48" s="168">
        <v>4.1289999999999996</v>
      </c>
    </row>
    <row r="49" spans="1:12" x14ac:dyDescent="0.2">
      <c r="A49" s="167" t="s">
        <v>296</v>
      </c>
      <c r="B49" s="168" t="s">
        <v>2899</v>
      </c>
      <c r="C49" s="168" t="s">
        <v>2900</v>
      </c>
      <c r="D49" s="168" t="s">
        <v>2901</v>
      </c>
      <c r="E49" s="168" t="s">
        <v>2902</v>
      </c>
      <c r="J49" s="167" t="s">
        <v>296</v>
      </c>
      <c r="K49" s="168">
        <v>24.68</v>
      </c>
      <c r="L49" s="168">
        <v>22.62</v>
      </c>
    </row>
    <row r="50" spans="1:12" x14ac:dyDescent="0.2">
      <c r="A50" s="167" t="s">
        <v>532</v>
      </c>
      <c r="B50" s="168" t="s">
        <v>2903</v>
      </c>
      <c r="C50" s="168" t="s">
        <v>2680</v>
      </c>
      <c r="D50" s="168" t="s">
        <v>2904</v>
      </c>
      <c r="E50" s="168" t="s">
        <v>2617</v>
      </c>
      <c r="J50" s="91" t="s">
        <v>537</v>
      </c>
      <c r="K50" s="27"/>
      <c r="L50" s="27"/>
    </row>
    <row r="51" spans="1:12" x14ac:dyDescent="0.2">
      <c r="A51" s="167" t="s">
        <v>538</v>
      </c>
      <c r="B51" s="168" t="s">
        <v>2905</v>
      </c>
      <c r="C51" s="168" t="s">
        <v>2780</v>
      </c>
      <c r="D51" s="168" t="s">
        <v>2906</v>
      </c>
      <c r="E51" s="168" t="s">
        <v>2907</v>
      </c>
      <c r="J51" s="167" t="s">
        <v>543</v>
      </c>
      <c r="K51" s="177">
        <f>B61 + 0</f>
        <v>-29.66</v>
      </c>
      <c r="L51" s="177">
        <f>D61 + 0</f>
        <v>-26.21</v>
      </c>
    </row>
    <row r="52" spans="1:12" x14ac:dyDescent="0.2">
      <c r="A52" s="167" t="s">
        <v>544</v>
      </c>
      <c r="B52" s="168" t="s">
        <v>2908</v>
      </c>
      <c r="C52" s="168" t="s">
        <v>2909</v>
      </c>
      <c r="D52" s="168" t="s">
        <v>2910</v>
      </c>
      <c r="E52" s="168" t="s">
        <v>2911</v>
      </c>
      <c r="J52" s="167" t="s">
        <v>532</v>
      </c>
      <c r="K52" s="177">
        <f>$K$51 + B50</f>
        <v>-30.201000000000001</v>
      </c>
      <c r="L52" s="177">
        <f>$L$51 + D50</f>
        <v>-26.71</v>
      </c>
    </row>
    <row r="53" spans="1:12" x14ac:dyDescent="0.2">
      <c r="A53" s="167" t="s">
        <v>549</v>
      </c>
      <c r="B53" s="168" t="s">
        <v>2912</v>
      </c>
      <c r="C53" s="168" t="s">
        <v>2913</v>
      </c>
      <c r="D53" s="168" t="s">
        <v>2914</v>
      </c>
      <c r="E53" s="168" t="s">
        <v>2915</v>
      </c>
      <c r="J53" s="167" t="s">
        <v>538</v>
      </c>
      <c r="K53" s="177">
        <f t="shared" ref="K53:K62" si="0">$K$51 + B51</f>
        <v>-29.795999999999999</v>
      </c>
      <c r="L53" s="177">
        <f t="shared" ref="L53:L62" si="1">$L$51 + D51</f>
        <v>-26.327999999999999</v>
      </c>
    </row>
    <row r="54" spans="1:12" x14ac:dyDescent="0.2">
      <c r="A54" s="167" t="s">
        <v>554</v>
      </c>
      <c r="B54" s="168" t="s">
        <v>2916</v>
      </c>
      <c r="C54" s="168" t="s">
        <v>1942</v>
      </c>
      <c r="D54" s="168" t="s">
        <v>2917</v>
      </c>
      <c r="E54" s="168" t="s">
        <v>2796</v>
      </c>
      <c r="J54" s="167" t="s">
        <v>544</v>
      </c>
      <c r="K54" s="177">
        <f t="shared" si="0"/>
        <v>-30.207000000000001</v>
      </c>
      <c r="L54" s="177">
        <f t="shared" si="1"/>
        <v>-26.760999999999999</v>
      </c>
    </row>
    <row r="55" spans="1:12" x14ac:dyDescent="0.2">
      <c r="A55" s="167" t="s">
        <v>559</v>
      </c>
      <c r="B55" s="168" t="s">
        <v>2918</v>
      </c>
      <c r="C55" s="168" t="s">
        <v>2919</v>
      </c>
      <c r="D55" s="168" t="s">
        <v>2185</v>
      </c>
      <c r="E55" s="168" t="s">
        <v>2920</v>
      </c>
      <c r="J55" s="167" t="s">
        <v>549</v>
      </c>
      <c r="K55" s="177">
        <f t="shared" si="0"/>
        <v>-28.568999999999999</v>
      </c>
      <c r="L55" s="177">
        <f t="shared" si="1"/>
        <v>-25.032</v>
      </c>
    </row>
    <row r="56" spans="1:12" x14ac:dyDescent="0.2">
      <c r="A56" s="167" t="s">
        <v>564</v>
      </c>
      <c r="B56" s="168" t="s">
        <v>2921</v>
      </c>
      <c r="C56" s="168" t="s">
        <v>2783</v>
      </c>
      <c r="D56" s="168" t="s">
        <v>2922</v>
      </c>
      <c r="E56" s="168" t="s">
        <v>2381</v>
      </c>
      <c r="J56" s="167" t="s">
        <v>554</v>
      </c>
      <c r="K56" s="177">
        <f t="shared" si="0"/>
        <v>-30.12</v>
      </c>
      <c r="L56" s="177">
        <f t="shared" si="1"/>
        <v>-26.605</v>
      </c>
    </row>
    <row r="57" spans="1:12" x14ac:dyDescent="0.2">
      <c r="A57" s="167" t="s">
        <v>569</v>
      </c>
      <c r="B57" s="168" t="s">
        <v>2923</v>
      </c>
      <c r="C57" s="168" t="s">
        <v>2924</v>
      </c>
      <c r="D57" s="168" t="s">
        <v>2925</v>
      </c>
      <c r="E57" s="168" t="s">
        <v>2926</v>
      </c>
      <c r="J57" s="167" t="s">
        <v>559</v>
      </c>
      <c r="K57" s="177">
        <f t="shared" si="0"/>
        <v>-29.798000000000002</v>
      </c>
      <c r="L57" s="177">
        <f t="shared" si="1"/>
        <v>-26.350999999999999</v>
      </c>
    </row>
    <row r="58" spans="1:12" x14ac:dyDescent="0.2">
      <c r="A58" s="167" t="s">
        <v>574</v>
      </c>
      <c r="B58" s="168" t="s">
        <v>2927</v>
      </c>
      <c r="C58" s="168" t="s">
        <v>2928</v>
      </c>
      <c r="D58" s="168" t="s">
        <v>2929</v>
      </c>
      <c r="E58" s="168" t="s">
        <v>2930</v>
      </c>
      <c r="J58" s="167" t="s">
        <v>564</v>
      </c>
      <c r="K58" s="177">
        <f t="shared" si="0"/>
        <v>-29.933</v>
      </c>
      <c r="L58" s="177">
        <f t="shared" si="1"/>
        <v>-26.498000000000001</v>
      </c>
    </row>
    <row r="59" spans="1:12" x14ac:dyDescent="0.2">
      <c r="A59" s="167" t="s">
        <v>579</v>
      </c>
      <c r="B59" s="168" t="s">
        <v>2931</v>
      </c>
      <c r="C59" s="168" t="s">
        <v>1915</v>
      </c>
      <c r="D59" s="168" t="s">
        <v>2270</v>
      </c>
      <c r="E59" s="168" t="s">
        <v>2932</v>
      </c>
      <c r="J59" s="167" t="s">
        <v>569</v>
      </c>
      <c r="K59" s="177">
        <f t="shared" si="0"/>
        <v>-30.114999999999998</v>
      </c>
      <c r="L59" s="177">
        <f t="shared" si="1"/>
        <v>-26.622</v>
      </c>
    </row>
    <row r="60" spans="1:12" x14ac:dyDescent="0.2">
      <c r="A60" s="167" t="s">
        <v>584</v>
      </c>
      <c r="B60" s="168" t="s">
        <v>2933</v>
      </c>
      <c r="C60" s="168" t="s">
        <v>2934</v>
      </c>
      <c r="D60" s="168" t="s">
        <v>1812</v>
      </c>
      <c r="E60" s="168" t="s">
        <v>2935</v>
      </c>
      <c r="J60" s="167" t="s">
        <v>574</v>
      </c>
      <c r="K60" s="177">
        <f t="shared" si="0"/>
        <v>-30.077000000000002</v>
      </c>
      <c r="L60" s="177">
        <f t="shared" si="1"/>
        <v>-26.583000000000002</v>
      </c>
    </row>
    <row r="61" spans="1:12" x14ac:dyDescent="0.2">
      <c r="A61" s="167" t="s">
        <v>589</v>
      </c>
      <c r="B61" s="168" t="s">
        <v>2936</v>
      </c>
      <c r="C61" s="168" t="s">
        <v>2937</v>
      </c>
      <c r="D61" s="168" t="s">
        <v>2938</v>
      </c>
      <c r="E61" s="168" t="s">
        <v>2939</v>
      </c>
      <c r="J61" s="167" t="s">
        <v>579</v>
      </c>
      <c r="K61" s="177">
        <f t="shared" si="0"/>
        <v>-29.663720000000001</v>
      </c>
      <c r="L61" s="177">
        <f t="shared" si="1"/>
        <v>-26.18</v>
      </c>
    </row>
    <row r="62" spans="1:12" x14ac:dyDescent="0.2">
      <c r="A62" s="167" t="s">
        <v>348</v>
      </c>
      <c r="B62" s="168" t="s">
        <v>348</v>
      </c>
      <c r="C62" s="168" t="s">
        <v>348</v>
      </c>
      <c r="D62" s="168" t="s">
        <v>348</v>
      </c>
      <c r="E62" s="168" t="s">
        <v>348</v>
      </c>
      <c r="J62" s="167" t="s">
        <v>584</v>
      </c>
      <c r="K62" s="177">
        <f t="shared" si="0"/>
        <v>-27.962</v>
      </c>
      <c r="L62" s="177">
        <f t="shared" si="1"/>
        <v>-24.405000000000001</v>
      </c>
    </row>
    <row r="63" spans="1:12" x14ac:dyDescent="0.2">
      <c r="A63" s="167" t="s">
        <v>594</v>
      </c>
      <c r="B63" s="168" t="s">
        <v>595</v>
      </c>
      <c r="C63" s="168" t="s">
        <v>348</v>
      </c>
      <c r="D63" s="168" t="s">
        <v>595</v>
      </c>
      <c r="E63" s="168" t="s">
        <v>348</v>
      </c>
    </row>
    <row r="64" spans="1:12" x14ac:dyDescent="0.2">
      <c r="A64" s="288" t="s">
        <v>596</v>
      </c>
      <c r="B64" s="289" t="s">
        <v>2213</v>
      </c>
      <c r="C64" s="289" t="s">
        <v>348</v>
      </c>
      <c r="D64" s="289" t="s">
        <v>2837</v>
      </c>
      <c r="E64" s="289" t="s">
        <v>348</v>
      </c>
    </row>
    <row r="65" spans="1:1" x14ac:dyDescent="0.2">
      <c r="A65" s="167" t="s">
        <v>599</v>
      </c>
    </row>
    <row r="66" spans="1:1" x14ac:dyDescent="0.2">
      <c r="A66" s="167" t="s">
        <v>600</v>
      </c>
    </row>
  </sheetData>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0E3E7-2281-4A40-A9D4-B958A709FE89}">
  <dimension ref="A2:AD66"/>
  <sheetViews>
    <sheetView workbookViewId="0">
      <selection activeCell="H94" sqref="H94"/>
    </sheetView>
  </sheetViews>
  <sheetFormatPr defaultRowHeight="15" x14ac:dyDescent="0.25"/>
  <cols>
    <col min="2" max="2" width="10.85546875" bestFit="1" customWidth="1"/>
    <col min="4" max="4" width="14.42578125" bestFit="1" customWidth="1"/>
    <col min="18" max="18" width="20" bestFit="1" customWidth="1"/>
  </cols>
  <sheetData>
    <row r="2" spans="1:30" ht="23.25" x14ac:dyDescent="0.35">
      <c r="A2" s="94"/>
      <c r="B2" s="95"/>
      <c r="C2" s="94"/>
      <c r="D2" s="94"/>
      <c r="E2" s="94"/>
      <c r="F2" s="94"/>
      <c r="G2" s="94"/>
      <c r="H2" s="94"/>
      <c r="I2" s="108"/>
      <c r="J2" s="107" t="s">
        <v>601</v>
      </c>
      <c r="K2" s="94"/>
      <c r="L2" s="94"/>
      <c r="M2" s="94"/>
      <c r="N2" s="94"/>
      <c r="O2" s="94"/>
      <c r="P2" s="94"/>
      <c r="Q2" s="94"/>
      <c r="R2" s="94"/>
      <c r="S2" s="94"/>
      <c r="T2" s="94"/>
      <c r="U2" s="94"/>
      <c r="V2" s="94"/>
      <c r="W2" s="94"/>
      <c r="X2" s="107" t="s">
        <v>602</v>
      </c>
      <c r="Y2" s="94"/>
      <c r="Z2" s="94"/>
      <c r="AA2" s="94"/>
      <c r="AB2" s="94"/>
      <c r="AC2" s="94"/>
      <c r="AD2" s="94"/>
    </row>
    <row r="3" spans="1:30" ht="18.75" x14ac:dyDescent="0.3">
      <c r="A3" s="94"/>
      <c r="B3" s="95"/>
      <c r="C3" s="94"/>
      <c r="D3" s="94"/>
      <c r="E3" s="94"/>
      <c r="F3" s="94"/>
      <c r="G3" s="94"/>
      <c r="H3" s="94"/>
      <c r="I3" s="106"/>
      <c r="J3" s="105" t="s">
        <v>603</v>
      </c>
      <c r="K3" s="94"/>
      <c r="L3" s="94"/>
      <c r="M3" s="94"/>
      <c r="N3" s="94"/>
      <c r="O3" s="94"/>
      <c r="P3" s="94"/>
      <c r="Q3" s="94"/>
      <c r="R3" s="94"/>
      <c r="S3" s="94"/>
      <c r="T3" s="94"/>
      <c r="U3" s="94"/>
      <c r="V3" s="94"/>
      <c r="W3" s="94"/>
      <c r="X3" s="105" t="s">
        <v>604</v>
      </c>
      <c r="Y3" s="94"/>
      <c r="Z3" s="94"/>
      <c r="AA3" s="94"/>
      <c r="AB3" s="94"/>
      <c r="AC3" s="94"/>
      <c r="AD3" s="94"/>
    </row>
    <row r="4" spans="1:30" x14ac:dyDescent="0.25">
      <c r="A4" s="94"/>
      <c r="B4" s="95"/>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row>
    <row r="5" spans="1:30" ht="15.75" x14ac:dyDescent="0.25">
      <c r="A5" s="103"/>
      <c r="B5" s="104"/>
      <c r="C5" s="103"/>
      <c r="D5" s="103"/>
      <c r="E5" s="103" t="s">
        <v>605</v>
      </c>
      <c r="F5" s="103" t="s">
        <v>606</v>
      </c>
      <c r="G5" s="103" t="s">
        <v>607</v>
      </c>
      <c r="H5" s="103" t="s">
        <v>608</v>
      </c>
      <c r="I5" s="103" t="s">
        <v>609</v>
      </c>
      <c r="J5" s="103" t="s">
        <v>610</v>
      </c>
      <c r="K5" s="103" t="s">
        <v>611</v>
      </c>
      <c r="L5" s="103" t="s">
        <v>612</v>
      </c>
      <c r="M5" s="103" t="s">
        <v>613</v>
      </c>
      <c r="N5" s="103" t="s">
        <v>614</v>
      </c>
      <c r="O5" s="103" t="s">
        <v>615</v>
      </c>
      <c r="P5" s="103" t="s">
        <v>616</v>
      </c>
      <c r="Q5" s="103"/>
      <c r="R5" s="103"/>
      <c r="S5" s="103" t="s">
        <v>605</v>
      </c>
      <c r="T5" s="103" t="s">
        <v>606</v>
      </c>
      <c r="U5" s="103" t="s">
        <v>607</v>
      </c>
      <c r="V5" s="103" t="s">
        <v>608</v>
      </c>
      <c r="W5" s="103" t="s">
        <v>609</v>
      </c>
      <c r="X5" s="103" t="s">
        <v>610</v>
      </c>
      <c r="Y5" s="103" t="s">
        <v>611</v>
      </c>
      <c r="Z5" s="103" t="s">
        <v>612</v>
      </c>
      <c r="AA5" s="103" t="s">
        <v>613</v>
      </c>
      <c r="AB5" s="103" t="s">
        <v>614</v>
      </c>
      <c r="AC5" s="103" t="s">
        <v>615</v>
      </c>
      <c r="AD5" s="103" t="s">
        <v>616</v>
      </c>
    </row>
    <row r="6" spans="1:30" x14ac:dyDescent="0.25">
      <c r="A6" s="94"/>
      <c r="B6" s="95"/>
      <c r="C6" s="94"/>
      <c r="D6" s="101" t="s">
        <v>617</v>
      </c>
      <c r="E6" s="102">
        <f>SUM(E11:E53)+$B55</f>
        <v>0.72122486875831271</v>
      </c>
      <c r="F6" s="102">
        <f>SUM(F11:F53)+$B56</f>
        <v>0.69530408752324036</v>
      </c>
      <c r="G6" s="102">
        <f>SUM(G11:G53)+$B57</f>
        <v>0.66552985919695118</v>
      </c>
      <c r="H6" s="102">
        <f>SUM(H11:H53)+$B58</f>
        <v>0.79012635162101574</v>
      </c>
      <c r="I6" s="102">
        <f>SUM(I11:I53)+$B59</f>
        <v>0.72629652043247361</v>
      </c>
      <c r="J6" s="102">
        <f>SUM(J11:J53)+$B60</f>
        <v>0.66817038619046087</v>
      </c>
      <c r="K6" s="102">
        <f>SUM(K11:K53)+$B61</f>
        <v>0.79548084877592373</v>
      </c>
      <c r="L6" s="102">
        <f>SUM(L11:L53)+$B62</f>
        <v>0.66690785259144647</v>
      </c>
      <c r="M6" s="102">
        <f>SUM(M11:M53)+$B63</f>
        <v>0.81284425979320218</v>
      </c>
      <c r="N6" s="102">
        <f>SUM(N11:N53)+$B64</f>
        <v>0.756810210164371</v>
      </c>
      <c r="O6" s="102">
        <f>SUM(O11:O53)+$B65</f>
        <v>0.64088516216764191</v>
      </c>
      <c r="P6" s="102">
        <f>SUM(P11:P53)+$B66</f>
        <v>0.54060189448306417</v>
      </c>
      <c r="Q6" s="94"/>
      <c r="R6" s="101" t="s">
        <v>617</v>
      </c>
      <c r="S6" s="102">
        <f>SUM(S11:S53)+$B55</f>
        <v>0.64093616094840655</v>
      </c>
      <c r="T6" s="102">
        <f>SUM(T11:T53)+$B56</f>
        <v>0.78951120284477838</v>
      </c>
      <c r="U6" s="102">
        <f>SUM(U11:U53)+$B57</f>
        <v>1.0490151678571458</v>
      </c>
      <c r="V6" s="102">
        <f>SUM(V11:V53)+$B58</f>
        <v>0.83313879552816772</v>
      </c>
      <c r="W6" s="102">
        <f>SUM(W11:W53)+$B59</f>
        <v>0.97017526304383139</v>
      </c>
      <c r="X6" s="102">
        <f>SUM(X11:X53)+$B60</f>
        <v>0.59581853995453926</v>
      </c>
      <c r="Y6" s="102">
        <f>SUM(Y11:Y53)+$B61</f>
        <v>0.86276279078156648</v>
      </c>
      <c r="Z6" s="102">
        <f>SUM(Z11:Z53)+$B62</f>
        <v>0.91243616935879857</v>
      </c>
      <c r="AA6" s="102">
        <f>SUM(AA11:AA53)+$B63</f>
        <v>0.9377407406309537</v>
      </c>
      <c r="AB6" s="102">
        <f>SUM(AB11:AB53)+$B64</f>
        <v>0.69403342067856855</v>
      </c>
      <c r="AC6" s="102">
        <f>SUM(AC11:AC53)+$B65</f>
        <v>0.73260561061901797</v>
      </c>
      <c r="AD6" s="102">
        <f>SUM(AD11:AD53)+$B66</f>
        <v>0.64946155622162749</v>
      </c>
    </row>
    <row r="7" spans="1:30" ht="65.45" customHeight="1" x14ac:dyDescent="0.25">
      <c r="A7" s="94"/>
      <c r="B7" s="95"/>
      <c r="C7" s="94"/>
      <c r="D7" s="101" t="s">
        <v>618</v>
      </c>
      <c r="E7" s="97">
        <f>E6-Transpose_Avg_cred_adult!B4</f>
        <v>3.8809324934460099E-3</v>
      </c>
      <c r="F7" s="97">
        <f>F6-Transpose_Avg_cred_adult!C4</f>
        <v>3.6002908495155195E-3</v>
      </c>
      <c r="G7" s="97">
        <f>G6-Transpose_Avg_cred_adult!D4</f>
        <v>3.5167679438395938E-3</v>
      </c>
      <c r="H7" s="97">
        <f>H6-Transpose_Avg_cred_adult!E4</f>
        <v>3.5971828910046355E-3</v>
      </c>
      <c r="I7" s="97">
        <f>I6-Transpose_Avg_cred_adult!F4</f>
        <v>3.5587007829849249E-3</v>
      </c>
      <c r="J7" s="97">
        <f>J6-Transpose_Avg_cred_adult!G4</f>
        <v>4.1560244536414936E-3</v>
      </c>
      <c r="K7" s="97">
        <f>K6-Transpose_Avg_cred_adult!H4</f>
        <v>3.8988963686892308E-3</v>
      </c>
      <c r="L7" s="97">
        <f>L6-Transpose_Avg_cred_adult!I4</f>
        <v>4.0281169642576442E-3</v>
      </c>
      <c r="M7" s="97">
        <f>M6-Transpose_Avg_cred_adult!J4</f>
        <v>3.8702987016424606E-3</v>
      </c>
      <c r="N7" s="97">
        <f>N6-Transpose_Avg_cred_adult!K4</f>
        <v>4.0687173735359794E-3</v>
      </c>
      <c r="O7" s="97">
        <f>O6-Transpose_Avg_cred_adult!L4</f>
        <v>3.9939613448447542E-3</v>
      </c>
      <c r="P7" s="97">
        <f>P6-Transpose_Avg_cred_adult!M4</f>
        <v>3.3696081786658283E-3</v>
      </c>
      <c r="Q7" s="94"/>
      <c r="R7" s="99" t="s">
        <v>619</v>
      </c>
      <c r="S7" s="97">
        <f>S6-E6</f>
        <v>-8.0288707809906157E-2</v>
      </c>
      <c r="T7" s="97">
        <f t="shared" ref="T7:AD7" si="0">T6-F6</f>
        <v>9.4207115321538026E-2</v>
      </c>
      <c r="U7" s="97">
        <f t="shared" si="0"/>
        <v>0.38348530866019459</v>
      </c>
      <c r="V7" s="97">
        <f t="shared" si="0"/>
        <v>4.3012443907151976E-2</v>
      </c>
      <c r="W7" s="97">
        <f>W6-I6</f>
        <v>0.24387874261135778</v>
      </c>
      <c r="X7" s="97">
        <f t="shared" si="0"/>
        <v>-7.2351846235921613E-2</v>
      </c>
      <c r="Y7" s="97">
        <f t="shared" si="0"/>
        <v>6.7281942005642748E-2</v>
      </c>
      <c r="Z7" s="97">
        <f t="shared" si="0"/>
        <v>0.24552831676735209</v>
      </c>
      <c r="AA7" s="97">
        <f t="shared" si="0"/>
        <v>0.12489648083775151</v>
      </c>
      <c r="AB7" s="97">
        <f t="shared" si="0"/>
        <v>-6.2776789485802453E-2</v>
      </c>
      <c r="AC7" s="97">
        <f t="shared" si="0"/>
        <v>9.1720448451376058E-2</v>
      </c>
      <c r="AD7" s="97">
        <f t="shared" si="0"/>
        <v>0.10885966173856332</v>
      </c>
    </row>
    <row r="8" spans="1:30" ht="47.45" customHeight="1" x14ac:dyDescent="0.25">
      <c r="A8" s="291" t="s">
        <v>348</v>
      </c>
      <c r="B8" s="292" t="s">
        <v>118</v>
      </c>
      <c r="C8" s="94"/>
      <c r="D8" s="99" t="s">
        <v>620</v>
      </c>
      <c r="E8" s="100">
        <f>SQRT((E7^2+F7^2+G7^2+H7^2+I7^2+J7^2+K7^2+L7^2+M7^2+N7^2+O7^2+P7^2)/12)</f>
        <v>3.8027926365922296E-3</v>
      </c>
      <c r="F8" s="94"/>
      <c r="G8" s="94"/>
      <c r="H8" s="94"/>
      <c r="I8" s="94"/>
      <c r="J8" s="94"/>
      <c r="K8" s="94"/>
      <c r="L8" s="94"/>
      <c r="M8" s="94"/>
      <c r="N8" s="94"/>
      <c r="O8" s="94"/>
      <c r="P8" s="94"/>
      <c r="Q8" s="94"/>
      <c r="R8" s="99" t="s">
        <v>621</v>
      </c>
      <c r="S8" s="98">
        <f>S6/Transpose_Avg_cred_adult!P4</f>
        <v>0.99218237590450997</v>
      </c>
      <c r="T8" s="98">
        <f>T6/Transpose_Avg_cred_adult!Q4</f>
        <v>0.94655531285812755</v>
      </c>
      <c r="U8" s="98">
        <f>U6/Transpose_Avg_cred_adult!R4</f>
        <v>1.3440194333651134</v>
      </c>
      <c r="V8" s="98">
        <f>V6/Transpose_Avg_cred_adult!S4</f>
        <v>1.2895034549293691</v>
      </c>
      <c r="W8" s="98">
        <f>W6/Transpose_Avg_cred_adult!T4</f>
        <v>1.2860165820655316</v>
      </c>
      <c r="X8" s="98">
        <f>X6/Transpose_Avg_cred_adult!U4</f>
        <v>0.87386719193332418</v>
      </c>
      <c r="Y8" s="98">
        <f>Y6/Transpose_Avg_cred_adult!V4</f>
        <v>1.0096728635152699</v>
      </c>
      <c r="Z8" s="98">
        <f>Z6/Transpose_Avg_cred_adult!W4</f>
        <v>1.2569313543926859</v>
      </c>
      <c r="AA8" s="98">
        <f>AA6/Transpose_Avg_cred_adult!X4</f>
        <v>1.1678313152409208</v>
      </c>
      <c r="AB8" s="98">
        <f>AB6/Transpose_Avg_cred_adult!Y4</f>
        <v>0.78596302442871269</v>
      </c>
      <c r="AC8" s="98">
        <f>AC6/Transpose_Avg_cred_adult!Z4</f>
        <v>1.02072227643962</v>
      </c>
      <c r="AD8" s="98">
        <f>AD6/Transpose_Avg_cred_adult!AA4</f>
        <v>0.78019005201931335</v>
      </c>
    </row>
    <row r="9" spans="1:30" x14ac:dyDescent="0.25">
      <c r="A9" s="167" t="s">
        <v>353</v>
      </c>
      <c r="B9" s="168" t="s">
        <v>354</v>
      </c>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row>
    <row r="10" spans="1:30" x14ac:dyDescent="0.25">
      <c r="A10" s="286" t="s">
        <v>348</v>
      </c>
      <c r="B10" s="287" t="s">
        <v>348</v>
      </c>
      <c r="C10" s="94"/>
      <c r="D10" s="94"/>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row>
    <row r="11" spans="1:30" x14ac:dyDescent="0.25">
      <c r="A11" s="167" t="s">
        <v>242</v>
      </c>
      <c r="B11" s="168">
        <v>0.11899999999999999</v>
      </c>
      <c r="C11" s="94"/>
      <c r="D11" s="94"/>
      <c r="E11" s="97">
        <f>$B11*VLOOKUP($A11, Transpose_Avg_cred_adult!$A$1:$M$52,2,FALSE)</f>
        <v>6.2564098104513563E-2</v>
      </c>
      <c r="F11" s="97">
        <f>$B11*VLOOKUP($A11,Transpose_Avg_cred_adult!$A$1:$M$52,3,FALSE)</f>
        <v>6.7128719731551365E-2</v>
      </c>
      <c r="G11" s="97">
        <f>$B11*VLOOKUP($A11,Transpose_Avg_cred_adult!$A$1:$M$52,4,FALSE)</f>
        <v>5.2343177609887978E-2</v>
      </c>
      <c r="H11" s="97">
        <f>$B11*VLOOKUP($A11,Transpose_Avg_cred_adult!$A$1:$M$52,5,FALSE)</f>
        <v>5.5233882433504002E-2</v>
      </c>
      <c r="I11" s="97">
        <f>$B11*VLOOKUP($A11,Transpose_Avg_cred_adult!$A$1:$M$52,6,FALSE)</f>
        <v>6.2391688691062069E-2</v>
      </c>
      <c r="J11" s="97">
        <f>$B11*VLOOKUP($A11,Transpose_Avg_cred_adult!$A$1:$M$52,7,FALSE)</f>
        <v>7.8711239067939281E-2</v>
      </c>
      <c r="K11" s="97">
        <f>$B11*VLOOKUP($A11,Transpose_Avg_cred_adult!$A$1:$M$52,8,FALSE)</f>
        <v>8.0615972231633554E-2</v>
      </c>
      <c r="L11" s="97">
        <f>$B11*VLOOKUP($A11, Transpose_Avg_cred_adult!$A$1:$M$52,9,FALSE)</f>
        <v>6.8794143641250458E-2</v>
      </c>
      <c r="M11" s="97">
        <f>$B11*VLOOKUP($A11,Transpose_Avg_cred_adult!$A$1:$M$52,10,FALSE)</f>
        <v>4.9949374159222015E-2</v>
      </c>
      <c r="N11" s="97">
        <f>$B11*VLOOKUP($A11,Transpose_Avg_cred_adult!$A$1:$M$52,11,FALSE)</f>
        <v>5.2364033202725646E-2</v>
      </c>
      <c r="O11" s="97">
        <f>$B11*VLOOKUP($A11,Transpose_Avg_cred_adult!$A$1:$M$52,12,FALSE)</f>
        <v>5.5039659355076445E-2</v>
      </c>
      <c r="P11" s="97">
        <f>$B11*VLOOKUP($A11,Transpose_Avg_cred_adult!$A$1:$M$52,13,FALSE)</f>
        <v>5.3222011665219754E-2</v>
      </c>
      <c r="Q11" s="97"/>
      <c r="R11" s="97"/>
      <c r="S11" s="97">
        <f>$B11*VLOOKUP($A11,Transpose_Avg_cred_adult!$O$1:$AA$52,2,FALSE)</f>
        <v>6.2091752675840967E-2</v>
      </c>
      <c r="T11" s="97">
        <f>$B11*VLOOKUP($A11,Transpose_Avg_cred_adult!$O$1:$AA$52,3,FALSE)</f>
        <v>6.6451878448955448E-2</v>
      </c>
      <c r="U11" s="97">
        <f>$B11*VLOOKUP($A11,Transpose_Avg_cred_adult!$O$1:$AA$52,4,FALSE)</f>
        <v>6.265208333333333E-2</v>
      </c>
      <c r="V11" s="97">
        <f>$B11*VLOOKUP($A11,Transpose_Avg_cred_adult!$O$1:$AA$52,5,FALSE)</f>
        <v>7.1301519268774691E-2</v>
      </c>
      <c r="W11" s="97">
        <f>$B11*VLOOKUP($A11,Transpose_Avg_cred_adult!$O$1:$AA$52,6,FALSE)</f>
        <v>5.7538603988603984E-2</v>
      </c>
      <c r="X11" s="97">
        <f>$B11*VLOOKUP($A11,Transpose_Avg_cred_adult!$O$1:$AA$52,7,FALSE)</f>
        <v>8.0460227272727267E-2</v>
      </c>
      <c r="Y11" s="97">
        <f>$B11*VLOOKUP($A11, Transpose_Avg_cred_adult!$O$1:$AA$52,8,FALSE)</f>
        <v>8.8062289562289564E-2</v>
      </c>
      <c r="Z11" s="97">
        <f>$B11*VLOOKUP($A11,Transpose_Avg_cred_adult!$O$1:$AA$52,9,FALSE)</f>
        <v>4.0435638957816371E-2</v>
      </c>
      <c r="AA11" s="97">
        <f>$B11*VLOOKUP($A11, Transpose_Avg_cred_adult!$O$1:$AA$52,10,FALSE)</f>
        <v>5.1637499999999996E-2</v>
      </c>
      <c r="AB11" s="97">
        <f>$B11*VLOOKUP($A11,Transpose_Avg_cred_adult!$O$1:$AA$52,11,FALSE)</f>
        <v>3.366193181818182E-2</v>
      </c>
      <c r="AC11" s="97">
        <f>$B11*VLOOKUP($A11,Transpose_Avg_cred_adult!$O$1:$AA$52,12,FALSE)</f>
        <v>4.8441763565891471E-2</v>
      </c>
      <c r="AD11" s="97">
        <f>$B11*VLOOKUP($A11,Transpose_Avg_cred_adult!$O$1:$AA$52,13,FALSE)</f>
        <v>4.3006384901648056E-2</v>
      </c>
    </row>
    <row r="12" spans="1:30" x14ac:dyDescent="0.25">
      <c r="A12" s="167" t="s">
        <v>250</v>
      </c>
      <c r="B12" s="168">
        <v>0.123</v>
      </c>
      <c r="C12" s="94"/>
      <c r="D12" s="94"/>
      <c r="E12" s="97">
        <f>$B12*VLOOKUP($A12, Transpose_Avg_cred_adult!$A$1:$M$52,2,FALSE)</f>
        <v>1.0004656731344923E-2</v>
      </c>
      <c r="F12" s="97">
        <f>$B12*VLOOKUP($A12,Transpose_Avg_cred_adult!$A$1:$M$52,3,FALSE)</f>
        <v>1.4964064720685476E-2</v>
      </c>
      <c r="G12" s="97">
        <f>$B12*VLOOKUP($A12,Transpose_Avg_cred_adult!$A$1:$M$52,4,FALSE)</f>
        <v>1.5363210324167863E-2</v>
      </c>
      <c r="H12" s="97">
        <f>$B12*VLOOKUP($A12,Transpose_Avg_cred_adult!$A$1:$M$52,5,FALSE)</f>
        <v>1.9378721431369386E-2</v>
      </c>
      <c r="I12" s="97">
        <f>$B12*VLOOKUP($A12,Transpose_Avg_cred_adult!$A$1:$M$52,6,FALSE)</f>
        <v>1.426015907978476E-2</v>
      </c>
      <c r="J12" s="97">
        <f>$B12*VLOOKUP($A12,Transpose_Avg_cred_adult!$A$1:$M$52,7,FALSE)</f>
        <v>3.5650072264717392E-2</v>
      </c>
      <c r="K12" s="97">
        <f>$B12*VLOOKUP($A12,Transpose_Avg_cred_adult!$A$1:$M$52,8,FALSE)</f>
        <v>2.3177523602554057E-2</v>
      </c>
      <c r="L12" s="97">
        <f>$B12*VLOOKUP($A12, Transpose_Avg_cred_adult!$A$1:$M$52,9,FALSE)</f>
        <v>2.8704465737711057E-2</v>
      </c>
      <c r="M12" s="97">
        <f>$B12*VLOOKUP($A12,Transpose_Avg_cred_adult!$A$1:$M$52,10,FALSE)</f>
        <v>2.5295717377172972E-2</v>
      </c>
      <c r="N12" s="97">
        <f>$B12*VLOOKUP($A12,Transpose_Avg_cred_adult!$A$1:$M$52,11,FALSE)</f>
        <v>1.5033122811946825E-2</v>
      </c>
      <c r="O12" s="97">
        <f>$B12*VLOOKUP($A12,Transpose_Avg_cred_adult!$A$1:$M$52,12,FALSE)</f>
        <v>2.7340458777402619E-2</v>
      </c>
      <c r="P12" s="97">
        <f>$B12*VLOOKUP($A12,Transpose_Avg_cred_adult!$A$1:$M$52,13,FALSE)</f>
        <v>2.0888823620817617E-2</v>
      </c>
      <c r="Q12" s="97"/>
      <c r="R12" s="97"/>
      <c r="S12" s="97">
        <f>$B12*VLOOKUP($A12,Transpose_Avg_cred_adult!$O$1:$AA$52,2,FALSE)</f>
        <v>1.1191934250764528E-2</v>
      </c>
      <c r="T12" s="97">
        <f>$B12*VLOOKUP($A12,Transpose_Avg_cred_adult!$O$1:$AA$52,3,FALSE)</f>
        <v>1.1834416880173435E-2</v>
      </c>
      <c r="U12" s="97">
        <f>$B12*VLOOKUP($A12,Transpose_Avg_cred_adult!$O$1:$AA$52,4,FALSE)</f>
        <v>1.7278571428571428E-2</v>
      </c>
      <c r="V12" s="97">
        <f>$B12*VLOOKUP($A12,Transpose_Avg_cred_adult!$O$1:$AA$52,5,FALSE)</f>
        <v>2.1342687747035571E-2</v>
      </c>
      <c r="W12" s="97">
        <f>$B12*VLOOKUP($A12,Transpose_Avg_cred_adult!$O$1:$AA$52,6,FALSE)</f>
        <v>1.1995952740070386E-2</v>
      </c>
      <c r="X12" s="97">
        <f>$B12*VLOOKUP($A12,Transpose_Avg_cred_adult!$O$1:$AA$52,7,FALSE)</f>
        <v>1.3278409090909092E-2</v>
      </c>
      <c r="Y12" s="97">
        <f>$B12*VLOOKUP($A12, Transpose_Avg_cred_adult!$O$1:$AA$52,8,FALSE)</f>
        <v>2.3569083694083694E-2</v>
      </c>
      <c r="Z12" s="97">
        <f>$B12*VLOOKUP($A12,Transpose_Avg_cred_adult!$O$1:$AA$52,9,FALSE)</f>
        <v>2.4861548800661704E-2</v>
      </c>
      <c r="AA12" s="97">
        <f>$B12*VLOOKUP($A12, Transpose_Avg_cred_adult!$O$1:$AA$52,10,FALSE)</f>
        <v>1.3617857142857142E-2</v>
      </c>
      <c r="AB12" s="97">
        <f>$B12*VLOOKUP($A12,Transpose_Avg_cred_adult!$O$1:$AA$52,11,FALSE)</f>
        <v>1.7671266233766234E-2</v>
      </c>
      <c r="AC12" s="97">
        <f>$B12*VLOOKUP($A12,Transpose_Avg_cred_adult!$O$1:$AA$52,12,FALSE)</f>
        <v>1.9388319238900636E-2</v>
      </c>
      <c r="AD12" s="97">
        <f>$B12*VLOOKUP($A12,Transpose_Avg_cred_adult!$O$1:$AA$52,13,FALSE)</f>
        <v>1.3862511961722487E-2</v>
      </c>
    </row>
    <row r="13" spans="1:30" x14ac:dyDescent="0.25">
      <c r="A13" s="167" t="s">
        <v>253</v>
      </c>
      <c r="B13" s="168">
        <v>-3.0099999999999998E-2</v>
      </c>
      <c r="C13" s="94"/>
      <c r="D13" s="94"/>
      <c r="E13" s="97">
        <f>$B13*VLOOKUP($A13, Transpose_Avg_cred_adult!$A$1:$M$52,2,FALSE)</f>
        <v>-1.753887980412093E-2</v>
      </c>
      <c r="F13" s="97">
        <f>$B13*VLOOKUP($A13,Transpose_Avg_cred_adult!$A$1:$M$52,3,FALSE)</f>
        <v>-1.9210020337189018E-2</v>
      </c>
      <c r="G13" s="97">
        <f>$B13*VLOOKUP($A13,Transpose_Avg_cred_adult!$A$1:$M$52,4,FALSE)</f>
        <v>-1.6138562771630078E-2</v>
      </c>
      <c r="H13" s="97">
        <f>$B13*VLOOKUP($A13,Transpose_Avg_cred_adult!$A$1:$M$52,5,FALSE)</f>
        <v>-1.6980478787404839E-2</v>
      </c>
      <c r="I13" s="97">
        <f>$B13*VLOOKUP($A13,Transpose_Avg_cred_adult!$A$1:$M$52,6,FALSE)</f>
        <v>-1.8307515646502247E-2</v>
      </c>
      <c r="J13" s="97">
        <f>$B13*VLOOKUP($A13,Transpose_Avg_cred_adult!$A$1:$M$52,7,FALSE)</f>
        <v>-1.3372617265522458E-2</v>
      </c>
      <c r="K13" s="97">
        <f>$B13*VLOOKUP($A13,Transpose_Avg_cred_adult!$A$1:$M$52,8,FALSE)</f>
        <v>-1.5470582247698515E-2</v>
      </c>
      <c r="L13" s="97">
        <f>$B13*VLOOKUP($A13, Transpose_Avg_cred_adult!$A$1:$M$52,9,FALSE)</f>
        <v>-9.0134151407778931E-3</v>
      </c>
      <c r="M13" s="97">
        <f>$B13*VLOOKUP($A13,Transpose_Avg_cred_adult!$A$1:$M$52,10,FALSE)</f>
        <v>-1.5882076815339562E-2</v>
      </c>
      <c r="N13" s="97">
        <f>$B13*VLOOKUP($A13,Transpose_Avg_cred_adult!$A$1:$M$52,11,FALSE)</f>
        <v>-1.8043195294289043E-2</v>
      </c>
      <c r="O13" s="97">
        <f>$B13*VLOOKUP($A13,Transpose_Avg_cred_adult!$A$1:$M$52,12,FALSE)</f>
        <v>-1.3170301241960062E-2</v>
      </c>
      <c r="P13" s="97">
        <f>$B13*VLOOKUP($A13,Transpose_Avg_cred_adult!$A$1:$M$52,13,FALSE)</f>
        <v>-1.7701015838163726E-2</v>
      </c>
      <c r="Q13" s="97"/>
      <c r="R13" s="97"/>
      <c r="S13" s="97">
        <f>$B13*VLOOKUP($A13,Transpose_Avg_cred_adult!$O$1:$AA$52,2,FALSE)</f>
        <v>-1.9253280135066258E-2</v>
      </c>
      <c r="T13" s="97">
        <f>$B13*VLOOKUP($A13,Transpose_Avg_cred_adult!$O$1:$AA$52,3,FALSE)</f>
        <v>-2.0211783192090396E-2</v>
      </c>
      <c r="U13" s="97">
        <f>$B13*VLOOKUP($A13,Transpose_Avg_cred_adult!$O$1:$AA$52,4,FALSE)</f>
        <v>-1.3128437499999999E-2</v>
      </c>
      <c r="V13" s="97">
        <f>$B13*VLOOKUP($A13,Transpose_Avg_cred_adult!$O$1:$AA$52,5,FALSE)</f>
        <v>-1.8516556324110669E-2</v>
      </c>
      <c r="W13" s="97">
        <f>$B13*VLOOKUP($A13,Transpose_Avg_cred_adult!$O$1:$AA$52,6,FALSE)</f>
        <v>-1.9400299983241158E-2</v>
      </c>
      <c r="X13" s="97">
        <f>$B13*VLOOKUP($A13,Transpose_Avg_cred_adult!$O$1:$AA$52,7,FALSE)</f>
        <v>-1.2057102272727271E-2</v>
      </c>
      <c r="Y13" s="97">
        <f>$B13*VLOOKUP($A13, Transpose_Avg_cred_adult!$O$1:$AA$52,8,FALSE)</f>
        <v>-1.2776936026936025E-2</v>
      </c>
      <c r="Z13" s="97">
        <f>$B13*VLOOKUP($A13,Transpose_Avg_cred_adult!$O$1:$AA$52,9,FALSE)</f>
        <v>-1.2305771298593879E-2</v>
      </c>
      <c r="AA13" s="97">
        <f>$B13*VLOOKUP($A13, Transpose_Avg_cred_adult!$O$1:$AA$52,10,FALSE)</f>
        <v>-1.9475416666666665E-2</v>
      </c>
      <c r="AB13" s="97">
        <f>$B13*VLOOKUP($A13,Transpose_Avg_cred_adult!$O$1:$AA$52,11,FALSE)</f>
        <v>-1.8766079545454544E-2</v>
      </c>
      <c r="AC13" s="97">
        <f>$B13*VLOOKUP($A13,Transpose_Avg_cred_adult!$O$1:$AA$52,12,FALSE)</f>
        <v>-1.5623787878787878E-2</v>
      </c>
      <c r="AD13" s="97">
        <f>$B13*VLOOKUP($A13,Transpose_Avg_cred_adult!$O$1:$AA$52,13,FALSE)</f>
        <v>-1.9196791068580538E-2</v>
      </c>
    </row>
    <row r="14" spans="1:30" x14ac:dyDescent="0.25">
      <c r="A14" s="167" t="s">
        <v>257</v>
      </c>
      <c r="B14" s="168">
        <v>9.1899999999999996E-2</v>
      </c>
      <c r="C14" s="94"/>
      <c r="D14" s="94"/>
      <c r="E14" s="97">
        <f>$B14*VLOOKUP($A14, Transpose_Avg_cred_adult!$A$1:$M$52,2,FALSE)</f>
        <v>1.6896862335089691E-2</v>
      </c>
      <c r="F14" s="97">
        <f>$B14*VLOOKUP($A14,Transpose_Avg_cred_adult!$A$1:$M$52,3,FALSE)</f>
        <v>1.2801267503973552E-2</v>
      </c>
      <c r="G14" s="97">
        <f>$B14*VLOOKUP($A14,Transpose_Avg_cred_adult!$A$1:$M$52,4,FALSE)</f>
        <v>1.9843777777871247E-2</v>
      </c>
      <c r="H14" s="97">
        <f>$B14*VLOOKUP($A14,Transpose_Avg_cred_adult!$A$1:$M$52,5,FALSE)</f>
        <v>1.1753194760132247E-2</v>
      </c>
      <c r="I14" s="97">
        <f>$B14*VLOOKUP($A14,Transpose_Avg_cred_adult!$A$1:$M$52,6,FALSE)</f>
        <v>1.3953988983216944E-2</v>
      </c>
      <c r="J14" s="97">
        <f>$B14*VLOOKUP($A14,Transpose_Avg_cred_adult!$A$1:$M$52,7,FALSE)</f>
        <v>1.1061162557526434E-2</v>
      </c>
      <c r="K14" s="97">
        <f>$B14*VLOOKUP($A14,Transpose_Avg_cred_adult!$A$1:$M$52,8,FALSE)</f>
        <v>8.2709029550037151E-3</v>
      </c>
      <c r="L14" s="97">
        <f>$B14*VLOOKUP($A14, Transpose_Avg_cred_adult!$A$1:$M$52,9,FALSE)</f>
        <v>7.7256179672409815E-3</v>
      </c>
      <c r="M14" s="97">
        <f>$B14*VLOOKUP($A14,Transpose_Avg_cred_adult!$A$1:$M$52,10,FALSE)</f>
        <v>1.2901392241817815E-2</v>
      </c>
      <c r="N14" s="97">
        <f>$B14*VLOOKUP($A14,Transpose_Avg_cred_adult!$A$1:$M$52,11,FALSE)</f>
        <v>1.604424532841062E-2</v>
      </c>
      <c r="O14" s="97">
        <f>$B14*VLOOKUP($A14,Transpose_Avg_cred_adult!$A$1:$M$52,12,FALSE)</f>
        <v>1.3309039420665173E-2</v>
      </c>
      <c r="P14" s="97">
        <f>$B14*VLOOKUP($A14,Transpose_Avg_cred_adult!$A$1:$M$52,13,FALSE)</f>
        <v>1.3462939509291783E-2</v>
      </c>
      <c r="Q14" s="97"/>
      <c r="R14" s="97"/>
      <c r="S14" s="97">
        <f>$B14*VLOOKUP($A14,Transpose_Avg_cred_adult!$O$1:$AA$52,2,FALSE)</f>
        <v>1.6976118597094803E-2</v>
      </c>
      <c r="T14" s="97">
        <f>$B14*VLOOKUP($A14,Transpose_Avg_cred_adult!$O$1:$AA$52,3,FALSE)</f>
        <v>1.2401738068256469E-2</v>
      </c>
      <c r="U14" s="97">
        <f>$B14*VLOOKUP($A14,Transpose_Avg_cred_adult!$O$1:$AA$52,4,FALSE)</f>
        <v>2.2086086309523811E-2</v>
      </c>
      <c r="V14" s="97">
        <f>$B14*VLOOKUP($A14,Transpose_Avg_cred_adult!$O$1:$AA$52,5,FALSE)</f>
        <v>8.4445989789196305E-3</v>
      </c>
      <c r="W14" s="97">
        <f>$B14*VLOOKUP($A14,Transpose_Avg_cred_adult!$O$1:$AA$52,6,FALSE)</f>
        <v>1.3605573990279871E-2</v>
      </c>
      <c r="X14" s="97">
        <f>$B14*VLOOKUP($A14,Transpose_Avg_cred_adult!$O$1:$AA$52,7,FALSE)</f>
        <v>6.2659090909090902E-3</v>
      </c>
      <c r="Y14" s="97">
        <f>$B14*VLOOKUP($A14, Transpose_Avg_cred_adult!$O$1:$AA$52,8,FALSE)</f>
        <v>4.1938492063492063E-3</v>
      </c>
      <c r="Z14" s="97">
        <f>$B14*VLOOKUP($A14,Transpose_Avg_cred_adult!$O$1:$AA$52,9,FALSE)</f>
        <v>9.6802853598014892E-3</v>
      </c>
      <c r="AA14" s="97">
        <f>$B14*VLOOKUP($A14, Transpose_Avg_cred_adult!$O$1:$AA$52,10,FALSE)</f>
        <v>1.7285952380952381E-2</v>
      </c>
      <c r="AB14" s="97">
        <f>$B14*VLOOKUP($A14,Transpose_Avg_cred_adult!$O$1:$AA$52,11,FALSE)</f>
        <v>6.4747727272727275E-3</v>
      </c>
      <c r="AC14" s="97">
        <f>$B14*VLOOKUP($A14,Transpose_Avg_cred_adult!$O$1:$AA$52,12,FALSE)</f>
        <v>1.4254538407329105E-2</v>
      </c>
      <c r="AD14" s="97">
        <f>$B14*VLOOKUP($A14,Transpose_Avg_cred_adult!$O$1:$AA$52,13,FALSE)</f>
        <v>9.3224024455077076E-3</v>
      </c>
    </row>
    <row r="15" spans="1:30" x14ac:dyDescent="0.25">
      <c r="A15" s="167" t="s">
        <v>261</v>
      </c>
      <c r="B15" s="168">
        <v>-0.38900000000000001</v>
      </c>
      <c r="C15" s="94"/>
      <c r="D15" s="94"/>
      <c r="E15" s="97">
        <f>$B15*VLOOKUP($A15, Transpose_Avg_cred_adult!$A$1:$M$52,2,FALSE)</f>
        <v>-2.6000317759235402E-2</v>
      </c>
      <c r="F15" s="97">
        <f>$B15*VLOOKUP($A15,Transpose_Avg_cred_adult!$A$1:$M$52,3,FALSE)</f>
        <v>-2.3665017259009324E-2</v>
      </c>
      <c r="G15" s="97">
        <f>$B15*VLOOKUP($A15,Transpose_Avg_cred_adult!$A$1:$M$52,4,FALSE)</f>
        <v>-2.2247207550848348E-2</v>
      </c>
      <c r="H15" s="97">
        <f>$B15*VLOOKUP($A15,Transpose_Avg_cred_adult!$A$1:$M$52,5,FALSE)</f>
        <v>-1.5419251924558609E-2</v>
      </c>
      <c r="I15" s="97">
        <f>$B15*VLOOKUP($A15,Transpose_Avg_cred_adult!$A$1:$M$52,6,FALSE)</f>
        <v>-1.649483967551036E-2</v>
      </c>
      <c r="J15" s="97">
        <f>$B15*VLOOKUP($A15,Transpose_Avg_cred_adult!$A$1:$M$52,7,FALSE)</f>
        <v>-1.3247766506876675E-2</v>
      </c>
      <c r="K15" s="97">
        <f>$B15*VLOOKUP($A15,Transpose_Avg_cred_adult!$A$1:$M$52,8,FALSE)</f>
        <v>-1.3386198155173125E-2</v>
      </c>
      <c r="L15" s="97">
        <f>$B15*VLOOKUP($A15, Transpose_Avg_cred_adult!$A$1:$M$52,9,FALSE)</f>
        <v>-8.3242106298492182E-3</v>
      </c>
      <c r="M15" s="97">
        <f>$B15*VLOOKUP($A15,Transpose_Avg_cred_adult!$A$1:$M$52,10,FALSE)</f>
        <v>-1.842472757382297E-2</v>
      </c>
      <c r="N15" s="97">
        <f>$B15*VLOOKUP($A15,Transpose_Avg_cred_adult!$A$1:$M$52,11,FALSE)</f>
        <v>-2.4379828769549167E-2</v>
      </c>
      <c r="O15" s="97">
        <f>$B15*VLOOKUP($A15,Transpose_Avg_cred_adult!$A$1:$M$52,12,FALSE)</f>
        <v>-2.0838165290906208E-2</v>
      </c>
      <c r="P15" s="97">
        <f>$B15*VLOOKUP($A15,Transpose_Avg_cred_adult!$A$1:$M$52,13,FALSE)</f>
        <v>-7.5034250691903559E-3</v>
      </c>
      <c r="Q15" s="97"/>
      <c r="R15" s="97"/>
      <c r="S15" s="97">
        <f>$B15*VLOOKUP($A15,Transpose_Avg_cred_adult!$O$1:$AA$52,2,FALSE)</f>
        <v>-1.4996425840978591E-2</v>
      </c>
      <c r="T15" s="97">
        <f>$B15*VLOOKUP($A15,Transpose_Avg_cred_adult!$O$1:$AA$52,3,FALSE)</f>
        <v>-1.4820690448035738E-2</v>
      </c>
      <c r="U15" s="97">
        <f>$B15*VLOOKUP($A15,Transpose_Avg_cred_adult!$O$1:$AA$52,4,FALSE)</f>
        <v>-4.7351488095238099E-2</v>
      </c>
      <c r="V15" s="97">
        <f>$B15*VLOOKUP($A15,Transpose_Avg_cred_adult!$O$1:$AA$52,5,FALSE)</f>
        <v>-1.4939855072463768E-2</v>
      </c>
      <c r="W15" s="97">
        <f>$B15*VLOOKUP($A15,Transpose_Avg_cred_adult!$O$1:$AA$52,6,FALSE)</f>
        <v>-3.278011144628791E-2</v>
      </c>
      <c r="X15" s="97">
        <f>$B15*VLOOKUP($A15,Transpose_Avg_cred_adult!$O$1:$AA$52,7,FALSE)</f>
        <v>-6.6306818181818189E-2</v>
      </c>
      <c r="Y15" s="97">
        <f>$B15*VLOOKUP($A15, Transpose_Avg_cred_adult!$O$1:$AA$52,8,FALSE)</f>
        <v>0</v>
      </c>
      <c r="Z15" s="97">
        <f>$B15*VLOOKUP($A15,Transpose_Avg_cred_adult!$O$1:$AA$52,9,FALSE)</f>
        <v>-1.5694868348497381E-2</v>
      </c>
      <c r="AA15" s="97">
        <f>$B15*VLOOKUP($A15, Transpose_Avg_cred_adult!$O$1:$AA$52,10,FALSE)</f>
        <v>-1.2966666666666666E-2</v>
      </c>
      <c r="AB15" s="97">
        <f>$B15*VLOOKUP($A15,Transpose_Avg_cred_adult!$O$1:$AA$52,11,FALSE)</f>
        <v>-2.0997159090909091E-2</v>
      </c>
      <c r="AC15" s="97">
        <f>$B15*VLOOKUP($A15,Transpose_Avg_cred_adult!$O$1:$AA$52,12,FALSE)</f>
        <v>-2.308916490486258E-2</v>
      </c>
      <c r="AD15" s="97">
        <f>$B15*VLOOKUP($A15,Transpose_Avg_cred_adult!$O$1:$AA$52,13,FALSE)</f>
        <v>-4.8067660818713449E-2</v>
      </c>
    </row>
    <row r="16" spans="1:30" x14ac:dyDescent="0.25">
      <c r="A16" s="167" t="s">
        <v>265</v>
      </c>
      <c r="B16" s="168">
        <v>0.34300000000000003</v>
      </c>
      <c r="C16" s="94"/>
      <c r="D16" s="94"/>
      <c r="E16" s="97">
        <f>$B16*VLOOKUP($A16, Transpose_Avg_cred_adult!$A$1:$M$52,2,FALSE)</f>
        <v>1.7149596493605198E-2</v>
      </c>
      <c r="F16" s="97">
        <f>$B16*VLOOKUP($A16,Transpose_Avg_cred_adult!$A$1:$M$52,3,FALSE)</f>
        <v>4.6099008655394527E-3</v>
      </c>
      <c r="G16" s="97">
        <f>$B16*VLOOKUP($A16,Transpose_Avg_cred_adult!$A$1:$M$52,4,FALSE)</f>
        <v>7.5519882822046242E-3</v>
      </c>
      <c r="H16" s="97">
        <f>$B16*VLOOKUP($A16,Transpose_Avg_cred_adult!$A$1:$M$52,5,FALSE)</f>
        <v>7.0784006506093549E-3</v>
      </c>
      <c r="I16" s="97">
        <f>$B16*VLOOKUP($A16,Transpose_Avg_cred_adult!$A$1:$M$52,6,FALSE)</f>
        <v>7.072804487179488E-3</v>
      </c>
      <c r="J16" s="97">
        <f>$B16*VLOOKUP($A16,Transpose_Avg_cred_adult!$A$1:$M$52,7,FALSE)</f>
        <v>6.1820974576271186E-3</v>
      </c>
      <c r="K16" s="97">
        <f>$B16*VLOOKUP($A16,Transpose_Avg_cred_adult!$A$1:$M$52,8,FALSE)</f>
        <v>0</v>
      </c>
      <c r="L16" s="97">
        <f>$B16*VLOOKUP($A16, Transpose_Avg_cred_adult!$A$1:$M$52,9,FALSE)</f>
        <v>2.5922083150344021E-3</v>
      </c>
      <c r="M16" s="97">
        <f>$B16*VLOOKUP($A16,Transpose_Avg_cred_adult!$A$1:$M$52,10,FALSE)</f>
        <v>9.1942465360845306E-3</v>
      </c>
      <c r="N16" s="97">
        <f>$B16*VLOOKUP($A16,Transpose_Avg_cred_adult!$A$1:$M$52,11,FALSE)</f>
        <v>8.7016225961538476E-3</v>
      </c>
      <c r="O16" s="97">
        <f>$B16*VLOOKUP($A16,Transpose_Avg_cred_adult!$A$1:$M$52,12,FALSE)</f>
        <v>4.6794813119755913E-3</v>
      </c>
      <c r="P16" s="97">
        <f>$B16*VLOOKUP($A16,Transpose_Avg_cred_adult!$A$1:$M$52,13,FALSE)</f>
        <v>1.0552687760222057E-2</v>
      </c>
      <c r="Q16" s="97"/>
      <c r="R16" s="97"/>
      <c r="S16" s="97">
        <f>$B16*VLOOKUP($A16,Transpose_Avg_cred_adult!$O$1:$AA$52,2,FALSE)</f>
        <v>7.0048834097859334E-3</v>
      </c>
      <c r="T16" s="97">
        <f>$B16*VLOOKUP($A16,Transpose_Avg_cred_adult!$O$1:$AA$52,3,FALSE)</f>
        <v>1.419054904086191E-2</v>
      </c>
      <c r="U16" s="97">
        <f>$B16*VLOOKUP($A16,Transpose_Avg_cred_adult!$O$1:$AA$52,4,FALSE)</f>
        <v>1.6741666666666669E-2</v>
      </c>
      <c r="V16" s="97">
        <f>$B16*VLOOKUP($A16,Transpose_Avg_cred_adult!$O$1:$AA$52,5,FALSE)</f>
        <v>3.7282608695652177E-3</v>
      </c>
      <c r="W16" s="97">
        <f>$B16*VLOOKUP($A16,Transpose_Avg_cred_adult!$O$1:$AA$52,6,FALSE)</f>
        <v>1.681372549019608E-3</v>
      </c>
      <c r="X16" s="97">
        <f>$B16*VLOOKUP($A16,Transpose_Avg_cred_adult!$O$1:$AA$52,7,FALSE)</f>
        <v>7.7954545454545464E-3</v>
      </c>
      <c r="Y16" s="97">
        <f>$B16*VLOOKUP($A16, Transpose_Avg_cred_adult!$O$1:$AA$52,8,FALSE)</f>
        <v>7.7954545454545464E-3</v>
      </c>
      <c r="Z16" s="97">
        <f>$B16*VLOOKUP($A16,Transpose_Avg_cred_adult!$O$1:$AA$52,9,FALSE)</f>
        <v>1.2770295698924732E-2</v>
      </c>
      <c r="AA16" s="97">
        <f>$B16*VLOOKUP($A16, Transpose_Avg_cred_adult!$O$1:$AA$52,10,FALSE)</f>
        <v>7.1458333333333339E-3</v>
      </c>
      <c r="AB16" s="97">
        <f>$B16*VLOOKUP($A16,Transpose_Avg_cred_adult!$O$1:$AA$52,11,FALSE)</f>
        <v>2.5112499999999999E-2</v>
      </c>
      <c r="AC16" s="97">
        <f>$B16*VLOOKUP($A16,Transpose_Avg_cred_adult!$O$1:$AA$52,12,FALSE)</f>
        <v>2.5984848484848487E-3</v>
      </c>
      <c r="AD16" s="97">
        <f>$B16*VLOOKUP($A16,Transpose_Avg_cred_adult!$O$1:$AA$52,13,FALSE)</f>
        <v>8.4108851674641154E-3</v>
      </c>
    </row>
    <row r="17" spans="1:30" x14ac:dyDescent="0.25">
      <c r="A17" s="167" t="s">
        <v>304</v>
      </c>
      <c r="B17" s="168">
        <v>0.98199999999999998</v>
      </c>
      <c r="C17" s="94"/>
      <c r="D17" s="94"/>
      <c r="E17" s="97">
        <f>$B17*VLOOKUP($A17, Transpose_Avg_cred_adult!$A$1:$M$52,2,FALSE)</f>
        <v>0.38693589673357753</v>
      </c>
      <c r="F17" s="97">
        <f>$B17*VLOOKUP($A17,Transpose_Avg_cred_adult!$A$1:$M$52,3,FALSE)</f>
        <v>0.34685807087633214</v>
      </c>
      <c r="G17" s="97">
        <f>$B17*VLOOKUP($A17,Transpose_Avg_cred_adult!$A$1:$M$52,4,FALSE)</f>
        <v>0.13719924105554088</v>
      </c>
      <c r="H17" s="97">
        <f>$B17*VLOOKUP($A17,Transpose_Avg_cred_adult!$A$1:$M$52,5,FALSE)</f>
        <v>0.1571976983854422</v>
      </c>
      <c r="I17" s="97">
        <f>$B17*VLOOKUP($A17,Transpose_Avg_cred_adult!$A$1:$M$52,6,FALSE)</f>
        <v>0.1921488575748852</v>
      </c>
      <c r="J17" s="97">
        <f>$B17*VLOOKUP($A17,Transpose_Avg_cred_adult!$A$1:$M$52,7,FALSE)</f>
        <v>0.10117534477645707</v>
      </c>
      <c r="K17" s="97">
        <f>$B17*VLOOKUP($A17,Transpose_Avg_cred_adult!$A$1:$M$52,8,FALSE)</f>
        <v>8.186483208637578E-2</v>
      </c>
      <c r="L17" s="97">
        <f>$B17*VLOOKUP($A17, Transpose_Avg_cred_adult!$A$1:$M$52,9,FALSE)</f>
        <v>1.3666046747420972E-2</v>
      </c>
      <c r="M17" s="97">
        <f>$B17*VLOOKUP($A17,Transpose_Avg_cred_adult!$A$1:$M$52,10,FALSE)</f>
        <v>3.6109476270208177E-2</v>
      </c>
      <c r="N17" s="97">
        <f>$B17*VLOOKUP($A17,Transpose_Avg_cred_adult!$A$1:$M$52,11,FALSE)</f>
        <v>0.12960632229612493</v>
      </c>
      <c r="O17" s="97">
        <f>$B17*VLOOKUP($A17,Transpose_Avg_cred_adult!$A$1:$M$52,12,FALSE)</f>
        <v>0.15968442371486932</v>
      </c>
      <c r="P17" s="97">
        <f>$B17*VLOOKUP($A17,Transpose_Avg_cred_adult!$A$1:$M$52,13,FALSE)</f>
        <v>0.61251781971503283</v>
      </c>
      <c r="Q17" s="97"/>
      <c r="R17" s="97"/>
      <c r="S17" s="97">
        <f>$B17*VLOOKUP($A17,Transpose_Avg_cred_adult!$O$1:$AA$52,2,FALSE)</f>
        <v>0.39856368182976554</v>
      </c>
      <c r="T17" s="97">
        <f>$B17*VLOOKUP($A17,Transpose_Avg_cred_adult!$O$1:$AA$52,3,FALSE)</f>
        <v>0.39079892179082903</v>
      </c>
      <c r="U17" s="97">
        <f>$B17*VLOOKUP($A17,Transpose_Avg_cred_adult!$O$1:$AA$52,4,FALSE)</f>
        <v>0.12245773809523809</v>
      </c>
      <c r="V17" s="97">
        <f>$B17*VLOOKUP($A17,Transpose_Avg_cred_adult!$O$1:$AA$52,5,FALSE)</f>
        <v>0.22226402338603427</v>
      </c>
      <c r="W17" s="97">
        <f>$B17*VLOOKUP($A17,Transpose_Avg_cred_adult!$O$1:$AA$52,6,FALSE)</f>
        <v>0.41100164236634829</v>
      </c>
      <c r="X17" s="97">
        <f>$B17*VLOOKUP($A17,Transpose_Avg_cred_adult!$O$1:$AA$52,7,FALSE)</f>
        <v>5.300568181818182E-2</v>
      </c>
      <c r="Y17" s="97">
        <f>$B17*VLOOKUP($A17, Transpose_Avg_cred_adult!$O$1:$AA$52,8,FALSE)</f>
        <v>7.2091269841269831E-2</v>
      </c>
      <c r="Z17" s="97">
        <f>$B17*VLOOKUP($A17,Transpose_Avg_cred_adult!$O$1:$AA$52,9,FALSE)</f>
        <v>4.0354866280672731E-2</v>
      </c>
      <c r="AA17" s="97">
        <f>$B17*VLOOKUP($A17, Transpose_Avg_cred_adult!$O$1:$AA$52,10,FALSE)</f>
        <v>4.6761904761904761E-2</v>
      </c>
      <c r="AB17" s="97">
        <f>$B17*VLOOKUP($A17,Transpose_Avg_cred_adult!$O$1:$AA$52,11,FALSE)</f>
        <v>0.24498189935064935</v>
      </c>
      <c r="AC17" s="97">
        <f>$B17*VLOOKUP($A17,Transpose_Avg_cred_adult!$O$1:$AA$52,12,FALSE)</f>
        <v>0.18702290345313602</v>
      </c>
      <c r="AD17" s="97">
        <f>$B17*VLOOKUP($A17,Transpose_Avg_cred_adult!$O$1:$AA$52,13,FALSE)</f>
        <v>0.84320179160021258</v>
      </c>
    </row>
    <row r="18" spans="1:30" x14ac:dyDescent="0.25">
      <c r="A18" s="167" t="s">
        <v>307</v>
      </c>
      <c r="B18" s="168">
        <v>1.123</v>
      </c>
      <c r="C18" s="94"/>
      <c r="D18" s="94"/>
      <c r="E18" s="97">
        <f>$B18*VLOOKUP($A18, Transpose_Avg_cred_adult!$A$1:$M$52,2,FALSE)</f>
        <v>0.52727793110391552</v>
      </c>
      <c r="F18" s="97">
        <f>$B18*VLOOKUP($A18,Transpose_Avg_cred_adult!$A$1:$M$52,3,FALSE)</f>
        <v>0.58525925819637592</v>
      </c>
      <c r="G18" s="97">
        <f>$B18*VLOOKUP($A18,Transpose_Avg_cred_adult!$A$1:$M$52,4,FALSE)</f>
        <v>0.84947470202702757</v>
      </c>
      <c r="H18" s="97">
        <f>$B18*VLOOKUP($A18,Transpose_Avg_cred_adult!$A$1:$M$52,5,FALSE)</f>
        <v>0.80240659099816447</v>
      </c>
      <c r="I18" s="97">
        <f>$B18*VLOOKUP($A18,Transpose_Avg_cred_adult!$A$1:$M$52,6,FALSE)</f>
        <v>0.80359705047543772</v>
      </c>
      <c r="J18" s="97">
        <f>$B18*VLOOKUP($A18,Transpose_Avg_cred_adult!$A$1:$M$52,7,FALSE)</f>
        <v>0.96273566632578811</v>
      </c>
      <c r="K18" s="97">
        <f>$B18*VLOOKUP($A18,Transpose_Avg_cred_adult!$A$1:$M$52,8,FALSE)</f>
        <v>0.94721326034706321</v>
      </c>
      <c r="L18" s="97">
        <f>$B18*VLOOKUP($A18, Transpose_Avg_cred_adult!$A$1:$M$52,9,FALSE)</f>
        <v>1.0493245147812211</v>
      </c>
      <c r="M18" s="97">
        <f>$B18*VLOOKUP($A18,Transpose_Avg_cred_adult!$A$1:$M$52,10,FALSE)</f>
        <v>1.038512078170158</v>
      </c>
      <c r="N18" s="97">
        <f>$B18*VLOOKUP($A18,Transpose_Avg_cred_adult!$A$1:$M$52,11,FALSE)</f>
        <v>0.91449343084273182</v>
      </c>
      <c r="O18" s="97">
        <f>$B18*VLOOKUP($A18,Transpose_Avg_cred_adult!$A$1:$M$52,12,FALSE)</f>
        <v>0.85089810791057274</v>
      </c>
      <c r="P18" s="97">
        <f>$B18*VLOOKUP($A18,Transpose_Avg_cred_adult!$A$1:$M$52,13,FALSE)</f>
        <v>0.2552866606815975</v>
      </c>
      <c r="Q18" s="97"/>
      <c r="R18" s="97"/>
      <c r="S18" s="97">
        <f>$B18*VLOOKUP($A18,Transpose_Avg_cred_adult!$O$1:$AA$52,2,FALSE)</f>
        <v>0.45862451420744133</v>
      </c>
      <c r="T18" s="97">
        <f>$B18*VLOOKUP($A18,Transpose_Avg_cred_adult!$O$1:$AA$52,3,FALSE)</f>
        <v>0.53515594123636845</v>
      </c>
      <c r="U18" s="97">
        <f>$B18*VLOOKUP($A18,Transpose_Avg_cred_adult!$O$1:$AA$52,4,FALSE)</f>
        <v>0.88469672619047612</v>
      </c>
      <c r="V18" s="97">
        <f>$B18*VLOOKUP($A18,Transpose_Avg_cred_adult!$O$1:$AA$52,5,FALSE)</f>
        <v>0.77132733448616597</v>
      </c>
      <c r="W18" s="97">
        <f>$B18*VLOOKUP($A18,Transpose_Avg_cred_adult!$O$1:$AA$52,6,FALSE)</f>
        <v>0.587198952572482</v>
      </c>
      <c r="X18" s="97">
        <f>$B18*VLOOKUP($A18,Transpose_Avg_cred_adult!$O$1:$AA$52,7,FALSE)</f>
        <v>0.95072159090909103</v>
      </c>
      <c r="Y18" s="97">
        <f>$B18*VLOOKUP($A18, Transpose_Avg_cred_adult!$O$1:$AA$52,8,FALSE)</f>
        <v>0.86054803992303985</v>
      </c>
      <c r="Z18" s="97">
        <f>$B18*VLOOKUP($A18,Transpose_Avg_cred_adult!$O$1:$AA$52,9,FALSE)</f>
        <v>1.0226436793493245</v>
      </c>
      <c r="AA18" s="97">
        <f>$B18*VLOOKUP($A18, Transpose_Avg_cred_adult!$O$1:$AA$52,10,FALSE)</f>
        <v>1.0227321428571428</v>
      </c>
      <c r="AB18" s="97">
        <f>$B18*VLOOKUP($A18,Transpose_Avg_cred_adult!$O$1:$AA$52,11,FALSE)</f>
        <v>0.81125811688311689</v>
      </c>
      <c r="AC18" s="97">
        <f>$B18*VLOOKUP($A18,Transpose_Avg_cred_adult!$O$1:$AA$52,12,FALSE)</f>
        <v>0.84814594785059905</v>
      </c>
      <c r="AD18" s="97">
        <f>$B18*VLOOKUP($A18,Transpose_Avg_cred_adult!$O$1:$AA$52,13,FALSE)</f>
        <v>0.11074475544922914</v>
      </c>
    </row>
    <row r="19" spans="1:30" x14ac:dyDescent="0.25">
      <c r="A19" s="167" t="s">
        <v>310</v>
      </c>
      <c r="B19" s="168">
        <v>1.0649999999999999</v>
      </c>
      <c r="C19" s="94"/>
      <c r="D19" s="94"/>
      <c r="E19" s="97">
        <f>$B19*VLOOKUP($A19, Transpose_Avg_cred_adult!$A$1:$M$52,2,FALSE)</f>
        <v>0.12820122372274412</v>
      </c>
      <c r="F19" s="97">
        <f>$B19*VLOOKUP($A19,Transpose_Avg_cred_adult!$A$1:$M$52,3,FALSE)</f>
        <v>0.12017301547792046</v>
      </c>
      <c r="G19" s="97">
        <f>$B19*VLOOKUP($A19,Transpose_Avg_cred_adult!$A$1:$M$52,4,FALSE)</f>
        <v>8.9464385496008728E-2</v>
      </c>
      <c r="H19" s="97">
        <f>$B19*VLOOKUP($A19,Transpose_Avg_cred_adult!$A$1:$M$52,5,FALSE)</f>
        <v>0.11274927514131114</v>
      </c>
      <c r="I19" s="97">
        <f>$B19*VLOOKUP($A19,Transpose_Avg_cred_adult!$A$1:$M$52,6,FALSE)</f>
        <v>6.9385821604053252E-2</v>
      </c>
      <c r="J19" s="97">
        <f>$B19*VLOOKUP($A19,Transpose_Avg_cred_adult!$A$1:$M$52,7,FALSE)</f>
        <v>3.7505812513757425E-2</v>
      </c>
      <c r="K19" s="97">
        <f>$B19*VLOOKUP($A19,Transpose_Avg_cred_adult!$A$1:$M$52,8,FALSE)</f>
        <v>7.2677773468468473E-2</v>
      </c>
      <c r="L19" s="97">
        <f>$B19*VLOOKUP($A19, Transpose_Avg_cred_adult!$A$1:$M$52,9,FALSE)</f>
        <v>5.1136931352433752E-2</v>
      </c>
      <c r="M19" s="97">
        <f>$B19*VLOOKUP($A19,Transpose_Avg_cred_adult!$A$1:$M$52,10,FALSE)</f>
        <v>3.0063720587363677E-2</v>
      </c>
      <c r="N19" s="97">
        <f>$B19*VLOOKUP($A19,Transpose_Avg_cred_adult!$A$1:$M$52,11,FALSE)</f>
        <v>4.7896575874783104E-2</v>
      </c>
      <c r="O19" s="97">
        <f>$B19*VLOOKUP($A19,Transpose_Avg_cred_adult!$A$1:$M$52,12,FALSE)</f>
        <v>7.0654751240636568E-2</v>
      </c>
      <c r="P19" s="97">
        <f>$B19*VLOOKUP($A19,Transpose_Avg_cred_adult!$A$1:$M$52,13,FALSE)</f>
        <v>0.13386878677730085</v>
      </c>
      <c r="Q19" s="97"/>
      <c r="R19" s="97"/>
      <c r="S19" s="97">
        <f>$B19*VLOOKUP($A19,Transpose_Avg_cred_adult!$O$1:$AA$52,2,FALSE)</f>
        <v>0.15519715214067278</v>
      </c>
      <c r="T19" s="97">
        <f>$B19*VLOOKUP($A19,Transpose_Avg_cred_adult!$O$1:$AA$52,3,FALSE)</f>
        <v>0.10210316688017342</v>
      </c>
      <c r="U19" s="97">
        <f>$B19*VLOOKUP($A19,Transpose_Avg_cred_adult!$O$1:$AA$52,4,FALSE)</f>
        <v>7.9874999999999988E-2</v>
      </c>
      <c r="V19" s="97">
        <f>$B19*VLOOKUP($A19,Transpose_Avg_cred_adult!$O$1:$AA$52,5,FALSE)</f>
        <v>9.2459609683794464E-2</v>
      </c>
      <c r="W19" s="97">
        <f>$B19*VLOOKUP($A19,Transpose_Avg_cred_adult!$O$1:$AA$52,6,FALSE)</f>
        <v>5.1541038210155855E-2</v>
      </c>
      <c r="X19" s="97">
        <f>$B19*VLOOKUP($A19,Transpose_Avg_cred_adult!$O$1:$AA$52,7,FALSE)</f>
        <v>5.7485795454545449E-2</v>
      </c>
      <c r="Y19" s="97">
        <f>$B19*VLOOKUP($A19, Transpose_Avg_cred_adult!$O$1:$AA$52,8,FALSE)</f>
        <v>0.14112914862914863</v>
      </c>
      <c r="Z19" s="97">
        <f>$B19*VLOOKUP($A19,Transpose_Avg_cred_adult!$O$1:$AA$52,9,FALSE)</f>
        <v>4.4448407775020682E-2</v>
      </c>
      <c r="AA19" s="97">
        <f>$B19*VLOOKUP($A19, Transpose_Avg_cred_adult!$O$1:$AA$52,10,FALSE)</f>
        <v>2.2187499999999999E-2</v>
      </c>
      <c r="AB19" s="97">
        <f>$B19*VLOOKUP($A19,Transpose_Avg_cred_adult!$O$1:$AA$52,11,FALSE)</f>
        <v>1.33125E-2</v>
      </c>
      <c r="AC19" s="97">
        <f>$B19*VLOOKUP($A19,Transpose_Avg_cred_adult!$O$1:$AA$52,12,FALSE)</f>
        <v>4.007822410147991E-2</v>
      </c>
      <c r="AD19" s="97">
        <f>$B19*VLOOKUP($A19,Transpose_Avg_cred_adult!$O$1:$AA$52,13,FALSE)</f>
        <v>4.550454545454545E-2</v>
      </c>
    </row>
    <row r="20" spans="1:30" x14ac:dyDescent="0.25">
      <c r="A20" s="167" t="s">
        <v>299</v>
      </c>
      <c r="B20" s="168">
        <v>-0.27900000000000003</v>
      </c>
      <c r="C20" s="94"/>
      <c r="D20" s="94"/>
      <c r="E20" s="97">
        <f>$B20*VLOOKUP($A20, Transpose_Avg_cred_adult!$A$1:$M$52,2,FALSE)</f>
        <v>-3.4162265380381744E-2</v>
      </c>
      <c r="F20" s="97">
        <f>$B20*VLOOKUP($A20,Transpose_Avg_cred_adult!$A$1:$M$52,3,FALSE)</f>
        <v>-2.1827778885268483E-2</v>
      </c>
      <c r="G20" s="97">
        <f>$B20*VLOOKUP($A20,Transpose_Avg_cred_adult!$A$1:$M$52,4,FALSE)</f>
        <v>-1.4189522818485699E-2</v>
      </c>
      <c r="H20" s="97">
        <f>$B20*VLOOKUP($A20,Transpose_Avg_cred_adult!$A$1:$M$52,5,FALSE)</f>
        <v>-1.6228100029738166E-2</v>
      </c>
      <c r="I20" s="97">
        <f>$B20*VLOOKUP($A20,Transpose_Avg_cred_adult!$A$1:$M$52,6,FALSE)</f>
        <v>-1.3275636183418366E-2</v>
      </c>
      <c r="J20" s="97">
        <f>$B20*VLOOKUP($A20,Transpose_Avg_cred_adult!$A$1:$M$52,7,FALSE)</f>
        <v>-4.0113990617433419E-3</v>
      </c>
      <c r="K20" s="97">
        <f>$B20*VLOOKUP($A20,Transpose_Avg_cred_adult!$A$1:$M$52,8,FALSE)</f>
        <v>-4.9421058215325482E-3</v>
      </c>
      <c r="L20" s="97">
        <f>$B20*VLOOKUP($A20, Transpose_Avg_cred_adult!$A$1:$M$52,9,FALSE)</f>
        <v>-7.5093612049562915E-3</v>
      </c>
      <c r="M20" s="97">
        <f>$B20*VLOOKUP($A20,Transpose_Avg_cred_adult!$A$1:$M$52,10,FALSE)</f>
        <v>-4.1868391682330832E-3</v>
      </c>
      <c r="N20" s="97">
        <f>$B20*VLOOKUP($A20,Transpose_Avg_cred_adult!$A$1:$M$52,11,FALSE)</f>
        <v>-8.4132211538461531E-3</v>
      </c>
      <c r="O20" s="97">
        <f>$B20*VLOOKUP($A20,Transpose_Avg_cred_adult!$A$1:$M$52,12,FALSE)</f>
        <v>-6.661411154356053E-3</v>
      </c>
      <c r="P20" s="97">
        <f>$B20*VLOOKUP($A20,Transpose_Avg_cred_adult!$A$1:$M$52,13,FALSE)</f>
        <v>-2.3137219601490393E-2</v>
      </c>
      <c r="Q20" s="97"/>
      <c r="R20" s="97"/>
      <c r="S20" s="97">
        <f>$B20*VLOOKUP($A20,Transpose_Avg_cred_adult!$O$1:$AA$52,2,FALSE)</f>
        <v>-4.5424598623853223E-2</v>
      </c>
      <c r="T20" s="97">
        <f>$B20*VLOOKUP($A20,Transpose_Avg_cred_adult!$O$1:$AA$52,3,FALSE)</f>
        <v>-2.9756357163973193E-2</v>
      </c>
      <c r="U20" s="97">
        <f>$B20*VLOOKUP($A20,Transpose_Avg_cred_adult!$O$1:$AA$52,4,FALSE)</f>
        <v>-2.0053125000000002E-2</v>
      </c>
      <c r="V20" s="97">
        <f>$B20*VLOOKUP($A20,Transpose_Avg_cred_adult!$O$1:$AA$52,5,FALSE)</f>
        <v>-1.3885671936758895E-2</v>
      </c>
      <c r="W20" s="97">
        <f>$B20*VLOOKUP($A20,Transpose_Avg_cred_adult!$O$1:$AA$52,6,FALSE)</f>
        <v>-1.2392986425339368E-2</v>
      </c>
      <c r="X20" s="97">
        <f>$B20*VLOOKUP($A20,Transpose_Avg_cred_adult!$O$1:$AA$52,7,FALSE)</f>
        <v>0</v>
      </c>
      <c r="Y20" s="97">
        <f>$B20*VLOOKUP($A20, Transpose_Avg_cred_adult!$O$1:$AA$52,8,FALSE)</f>
        <v>-6.3409090909090915E-3</v>
      </c>
      <c r="Z20" s="97">
        <f>$B20*VLOOKUP($A20,Transpose_Avg_cred_adult!$O$1:$AA$52,9,FALSE)</f>
        <v>-5.2211538461538467E-3</v>
      </c>
      <c r="AA20" s="97">
        <f>$B20*VLOOKUP($A20, Transpose_Avg_cred_adult!$O$1:$AA$52,10,FALSE)</f>
        <v>-1.0794642857142859E-2</v>
      </c>
      <c r="AB20" s="97">
        <f>$B20*VLOOKUP($A20,Transpose_Avg_cred_adult!$O$1:$AA$52,11,FALSE)</f>
        <v>0</v>
      </c>
      <c r="AC20" s="97">
        <f>$B20*VLOOKUP($A20,Transpose_Avg_cred_adult!$O$1:$AA$52,12,FALSE)</f>
        <v>-4.6500000000000005E-3</v>
      </c>
      <c r="AD20" s="97">
        <f>$B20*VLOOKUP($A20,Transpose_Avg_cred_adult!$O$1:$AA$52,13,FALSE)</f>
        <v>0</v>
      </c>
    </row>
    <row r="21" spans="1:30" x14ac:dyDescent="0.25">
      <c r="A21" s="167" t="s">
        <v>311</v>
      </c>
      <c r="B21" s="168">
        <v>-3.1800000000000002E-2</v>
      </c>
      <c r="C21" s="94"/>
      <c r="D21" s="94"/>
      <c r="E21" s="97">
        <f>$B21*VLOOKUP($A21, Transpose_Avg_cred_adult!$A$1:$M$52,2,FALSE)</f>
        <v>-1.4134410603809239E-2</v>
      </c>
      <c r="F21" s="97">
        <f>$B21*VLOOKUP($A21,Transpose_Avg_cred_adult!$A$1:$M$52,3,FALSE)</f>
        <v>-1.8975493741113281E-2</v>
      </c>
      <c r="G21" s="97">
        <f>$B21*VLOOKUP($A21,Transpose_Avg_cred_adult!$A$1:$M$52,4,FALSE)</f>
        <v>-1.5908901281502057E-2</v>
      </c>
      <c r="H21" s="97">
        <f>$B21*VLOOKUP($A21,Transpose_Avg_cred_adult!$A$1:$M$52,5,FALSE)</f>
        <v>-1.8975205606928874E-2</v>
      </c>
      <c r="I21" s="97">
        <f>$B21*VLOOKUP($A21,Transpose_Avg_cred_adult!$A$1:$M$52,6,FALSE)</f>
        <v>-1.5782045418830663E-2</v>
      </c>
      <c r="J21" s="97">
        <f>$B21*VLOOKUP($A21,Transpose_Avg_cred_adult!$A$1:$M$52,7,FALSE)</f>
        <v>-1.2794124752366279E-2</v>
      </c>
      <c r="K21" s="97">
        <f>$B21*VLOOKUP($A21,Transpose_Avg_cred_adult!$A$1:$M$52,8,FALSE)</f>
        <v>-1.7392725653350868E-2</v>
      </c>
      <c r="L21" s="97">
        <f>$B21*VLOOKUP($A21, Transpose_Avg_cred_adult!$A$1:$M$52,9,FALSE)</f>
        <v>-1.8031632847441605E-2</v>
      </c>
      <c r="M21" s="97">
        <f>$B21*VLOOKUP($A21,Transpose_Avg_cred_adult!$A$1:$M$52,10,FALSE)</f>
        <v>-2.3051560863826488E-2</v>
      </c>
      <c r="N21" s="97">
        <f>$B21*VLOOKUP($A21,Transpose_Avg_cred_adult!$A$1:$M$52,11,FALSE)</f>
        <v>-1.4336674835581086E-2</v>
      </c>
      <c r="O21" s="97">
        <f>$B21*VLOOKUP($A21,Transpose_Avg_cred_adult!$A$1:$M$52,12,FALSE)</f>
        <v>-1.2262525305503442E-2</v>
      </c>
      <c r="P21" s="97">
        <f>$B21*VLOOKUP($A21,Transpose_Avg_cred_adult!$A$1:$M$52,13,FALSE)</f>
        <v>-1.6750746689495458E-2</v>
      </c>
      <c r="Q21" s="97"/>
      <c r="R21" s="97"/>
      <c r="S21" s="97">
        <f>$B21*VLOOKUP($A21,Transpose_Avg_cred_adult!$O$1:$AA$52,2,FALSE)</f>
        <v>-1.7929488723241592E-2</v>
      </c>
      <c r="T21" s="97">
        <f>$B21*VLOOKUP($A21,Transpose_Avg_cred_adult!$O$1:$AA$52,3,FALSE)</f>
        <v>-1.8804567648797794E-2</v>
      </c>
      <c r="U21" s="97">
        <f>$B21*VLOOKUP($A21,Transpose_Avg_cred_adult!$O$1:$AA$52,4,FALSE)</f>
        <v>-1.5507232142857144E-2</v>
      </c>
      <c r="V21" s="97">
        <f>$B21*VLOOKUP($A21,Transpose_Avg_cred_adult!$O$1:$AA$52,5,FALSE)</f>
        <v>-2.1328703063241111E-2</v>
      </c>
      <c r="W21" s="97">
        <f>$B21*VLOOKUP($A21,Transpose_Avg_cred_adult!$O$1:$AA$52,6,FALSE)</f>
        <v>-1.8601427853192559E-2</v>
      </c>
      <c r="X21" s="97">
        <f>$B21*VLOOKUP($A21,Transpose_Avg_cred_adult!$O$1:$AA$52,7,FALSE)</f>
        <v>-1.2286363636363637E-2</v>
      </c>
      <c r="Y21" s="97">
        <f>$B21*VLOOKUP($A21, Transpose_Avg_cred_adult!$O$1:$AA$52,8,FALSE)</f>
        <v>-2.2937987012987014E-2</v>
      </c>
      <c r="Z21" s="97">
        <f>$B21*VLOOKUP($A21,Transpose_Avg_cred_adult!$O$1:$AA$52,9,FALSE)</f>
        <v>-2.4409809760132344E-2</v>
      </c>
      <c r="AA21" s="97">
        <f>$B21*VLOOKUP($A21, Transpose_Avg_cred_adult!$O$1:$AA$52,10,FALSE)</f>
        <v>-2.3679642857142857E-2</v>
      </c>
      <c r="AB21" s="97">
        <f>$B21*VLOOKUP($A21,Transpose_Avg_cred_adult!$O$1:$AA$52,11,FALSE)</f>
        <v>-1.8163685064935067E-2</v>
      </c>
      <c r="AC21" s="97">
        <f>$B21*VLOOKUP($A21,Transpose_Avg_cred_adult!$O$1:$AA$52,12,FALSE)</f>
        <v>-1.7470391120507401E-2</v>
      </c>
      <c r="AD21" s="97">
        <f>$B21*VLOOKUP($A21,Transpose_Avg_cred_adult!$O$1:$AA$52,13,FALSE)</f>
        <v>-1.81014019138756E-2</v>
      </c>
    </row>
    <row r="22" spans="1:30" x14ac:dyDescent="0.25">
      <c r="A22" s="167" t="s">
        <v>312</v>
      </c>
      <c r="B22" s="168">
        <v>0.20599999999999999</v>
      </c>
      <c r="C22" s="94"/>
      <c r="D22" s="94"/>
      <c r="E22" s="97">
        <f>$B22*VLOOKUP($A22, Transpose_Avg_cred_adult!$A$1:$M$52,2,FALSE)</f>
        <v>3.8906972239280337E-2</v>
      </c>
      <c r="F22" s="97">
        <f>$B22*VLOOKUP($A22,Transpose_Avg_cred_adult!$A$1:$M$52,3,FALSE)</f>
        <v>1.9259422288597648E-2</v>
      </c>
      <c r="G22" s="97">
        <f>$B22*VLOOKUP($A22,Transpose_Avg_cred_adult!$A$1:$M$52,4,FALSE)</f>
        <v>3.7540737555321162E-2</v>
      </c>
      <c r="H22" s="97">
        <f>$B22*VLOOKUP($A22,Transpose_Avg_cred_adult!$A$1:$M$52,5,FALSE)</f>
        <v>3.4542353688560228E-2</v>
      </c>
      <c r="I22" s="97">
        <f>$B22*VLOOKUP($A22,Transpose_Avg_cred_adult!$A$1:$M$52,6,FALSE)</f>
        <v>2.5946007515846869E-2</v>
      </c>
      <c r="J22" s="97">
        <f>$B22*VLOOKUP($A22,Transpose_Avg_cred_adult!$A$1:$M$52,7,FALSE)</f>
        <v>5.0681253872461501E-2</v>
      </c>
      <c r="K22" s="97">
        <f>$B22*VLOOKUP($A22,Transpose_Avg_cred_adult!$A$1:$M$52,8,FALSE)</f>
        <v>4.3464705025564501E-2</v>
      </c>
      <c r="L22" s="97">
        <f>$B22*VLOOKUP($A22, Transpose_Avg_cred_adult!$A$1:$M$52,9,FALSE)</f>
        <v>4.1455629198124649E-2</v>
      </c>
      <c r="M22" s="97">
        <f>$B22*VLOOKUP($A22,Transpose_Avg_cred_adult!$A$1:$M$52,10,FALSE)</f>
        <v>2.516424582584122E-2</v>
      </c>
      <c r="N22" s="97">
        <f>$B22*VLOOKUP($A22,Transpose_Avg_cred_adult!$A$1:$M$52,11,FALSE)</f>
        <v>5.8853019075223015E-2</v>
      </c>
      <c r="O22" s="97">
        <f>$B22*VLOOKUP($A22,Transpose_Avg_cred_adult!$A$1:$M$52,12,FALSE)</f>
        <v>4.678464923758209E-2</v>
      </c>
      <c r="P22" s="97">
        <f>$B22*VLOOKUP($A22,Transpose_Avg_cred_adult!$A$1:$M$52,13,FALSE)</f>
        <v>3.4085938822138624E-2</v>
      </c>
      <c r="Q22" s="97"/>
      <c r="R22" s="97"/>
      <c r="S22" s="97">
        <f>$B22*VLOOKUP($A22,Transpose_Avg_cred_adult!$O$1:$AA$52,2,FALSE)</f>
        <v>3.1645791921508661E-2</v>
      </c>
      <c r="T22" s="97">
        <f>$B22*VLOOKUP($A22,Transpose_Avg_cred_adult!$O$1:$AA$52,3,FALSE)</f>
        <v>3.0066956543161216E-2</v>
      </c>
      <c r="U22" s="97">
        <f>$B22*VLOOKUP($A22,Transpose_Avg_cred_adult!$O$1:$AA$52,4,FALSE)</f>
        <v>4.4572023809523811E-2</v>
      </c>
      <c r="V22" s="97">
        <f>$B22*VLOOKUP($A22,Transpose_Avg_cred_adult!$O$1:$AA$52,5,FALSE)</f>
        <v>2.6112162384716732E-2</v>
      </c>
      <c r="W22" s="97">
        <f>$B22*VLOOKUP($A22,Transpose_Avg_cred_adult!$O$1:$AA$52,6,FALSE)</f>
        <v>1.9410675381263617E-2</v>
      </c>
      <c r="X22" s="97">
        <f>$B22*VLOOKUP($A22,Transpose_Avg_cred_adult!$O$1:$AA$52,7,FALSE)</f>
        <v>3.9795454545454544E-2</v>
      </c>
      <c r="Y22" s="97">
        <f>$B22*VLOOKUP($A22, Transpose_Avg_cred_adult!$O$1:$AA$52,8,FALSE)</f>
        <v>2.2616402116402114E-2</v>
      </c>
      <c r="Z22" s="97">
        <f>$B22*VLOOKUP($A22,Transpose_Avg_cred_adult!$O$1:$AA$52,9,FALSE)</f>
        <v>1.2767797077474495E-2</v>
      </c>
      <c r="AA22" s="97">
        <f>$B22*VLOOKUP($A22, Transpose_Avg_cred_adult!$O$1:$AA$52,10,FALSE)</f>
        <v>1.9251190476190474E-2</v>
      </c>
      <c r="AB22" s="97">
        <f>$B22*VLOOKUP($A22,Transpose_Avg_cred_adult!$O$1:$AA$52,11,FALSE)</f>
        <v>7.0310876623376609E-2</v>
      </c>
      <c r="AC22" s="97">
        <f>$B22*VLOOKUP($A22,Transpose_Avg_cred_adult!$O$1:$AA$52,12,FALSE)</f>
        <v>2.54415081042988E-2</v>
      </c>
      <c r="AD22" s="97">
        <f>$B22*VLOOKUP($A22,Transpose_Avg_cred_adult!$O$1:$AA$52,13,FALSE)</f>
        <v>5.4113056884635823E-2</v>
      </c>
    </row>
    <row r="23" spans="1:30" x14ac:dyDescent="0.25">
      <c r="A23" s="167" t="s">
        <v>313</v>
      </c>
      <c r="B23" s="168">
        <v>-0.14399999999999999</v>
      </c>
      <c r="C23" s="94"/>
      <c r="D23" s="94"/>
      <c r="E23" s="97">
        <f>$B23*VLOOKUP($A23, Transpose_Avg_cred_adult!$A$1:$M$52,2,FALSE)</f>
        <v>-1.4902844167045671E-2</v>
      </c>
      <c r="F23" s="97">
        <f>$B23*VLOOKUP($A23,Transpose_Avg_cred_adult!$A$1:$M$52,3,FALSE)</f>
        <v>-6.0036471632828612E-3</v>
      </c>
      <c r="G23" s="97">
        <f>$B23*VLOOKUP($A23,Transpose_Avg_cred_adult!$A$1:$M$52,4,FALSE)</f>
        <v>-6.6993546777062308E-3</v>
      </c>
      <c r="H23" s="97">
        <f>$B23*VLOOKUP($A23,Transpose_Avg_cred_adult!$A$1:$M$52,5,FALSE)</f>
        <v>-3.3118051511400164E-3</v>
      </c>
      <c r="I23" s="97">
        <f>$B23*VLOOKUP($A23,Transpose_Avg_cred_adult!$A$1:$M$52,6,FALSE)</f>
        <v>-7.8924131370179812E-3</v>
      </c>
      <c r="J23" s="97">
        <f>$B23*VLOOKUP($A23,Transpose_Avg_cred_adult!$A$1:$M$52,7,FALSE)</f>
        <v>-8.1543821997211823E-3</v>
      </c>
      <c r="K23" s="97">
        <f>$B23*VLOOKUP($A23,Transpose_Avg_cred_adult!$A$1:$M$52,8,FALSE)</f>
        <v>-5.2109373184954571E-3</v>
      </c>
      <c r="L23" s="97">
        <f>$B23*VLOOKUP($A23, Transpose_Avg_cred_adult!$A$1:$M$52,9,FALSE)</f>
        <v>-1.0564007421150275E-3</v>
      </c>
      <c r="M23" s="97">
        <f>$B23*VLOOKUP($A23,Transpose_Avg_cred_adult!$A$1:$M$52,10,FALSE)</f>
        <v>-4.8088105706526755E-3</v>
      </c>
      <c r="N23" s="97">
        <f>$B23*VLOOKUP($A23,Transpose_Avg_cred_adult!$A$1:$M$52,11,FALSE)</f>
        <v>-3.3561517429938474E-3</v>
      </c>
      <c r="O23" s="97">
        <f>$B23*VLOOKUP($A23,Transpose_Avg_cred_adult!$A$1:$M$52,12,FALSE)</f>
        <v>-8.3821505629136598E-3</v>
      </c>
      <c r="P23" s="97">
        <f>$B23*VLOOKUP($A23,Transpose_Avg_cred_adult!$A$1:$M$52,13,FALSE)</f>
        <v>-5.3890458612594833E-3</v>
      </c>
      <c r="Q23" s="97"/>
      <c r="R23" s="97"/>
      <c r="S23" s="97">
        <f>$B23*VLOOKUP($A23,Transpose_Avg_cred_adult!$O$1:$AA$52,2,FALSE)</f>
        <v>-1.4984403669724771E-2</v>
      </c>
      <c r="T23" s="97">
        <f>$B23*VLOOKUP($A23,Transpose_Avg_cred_adult!$O$1:$AA$52,3,FALSE)</f>
        <v>-3.7805084745762712E-3</v>
      </c>
      <c r="U23" s="97">
        <f>$B23*VLOOKUP($A23,Transpose_Avg_cred_adult!$O$1:$AA$52,4,FALSE)</f>
        <v>-1.6478571428571426E-2</v>
      </c>
      <c r="V23" s="97">
        <f>$B23*VLOOKUP($A23,Transpose_Avg_cred_adult!$O$1:$AA$52,5,FALSE)</f>
        <v>-3.8152173913043475E-3</v>
      </c>
      <c r="W23" s="97">
        <f>$B23*VLOOKUP($A23,Transpose_Avg_cred_adult!$O$1:$AA$52,6,FALSE)</f>
        <v>-1.3353242835595774E-2</v>
      </c>
      <c r="X23" s="97">
        <f>$B23*VLOOKUP($A23,Transpose_Avg_cred_adult!$O$1:$AA$52,7,FALSE)</f>
        <v>0</v>
      </c>
      <c r="Y23" s="97">
        <f>$B23*VLOOKUP($A23, Transpose_Avg_cred_adult!$O$1:$AA$52,8,FALSE)</f>
        <v>0</v>
      </c>
      <c r="Z23" s="97">
        <f>$B23*VLOOKUP($A23,Transpose_Avg_cred_adult!$O$1:$AA$52,9,FALSE)</f>
        <v>-2.4818858560794045E-3</v>
      </c>
      <c r="AA23" s="97">
        <f>$B23*VLOOKUP($A23, Transpose_Avg_cred_adult!$O$1:$AA$52,10,FALSE)</f>
        <v>-2.5714285714285713E-3</v>
      </c>
      <c r="AB23" s="97">
        <f>$B23*VLOOKUP($A23,Transpose_Avg_cred_adult!$O$1:$AA$52,11,FALSE)</f>
        <v>-4.0499999999999998E-3</v>
      </c>
      <c r="AC23" s="97">
        <f>$B23*VLOOKUP($A23,Transpose_Avg_cred_adult!$O$1:$AA$52,12,FALSE)</f>
        <v>-3.3488372093023254E-3</v>
      </c>
      <c r="AD23" s="97">
        <f>$B23*VLOOKUP($A23,Transpose_Avg_cred_adult!$O$1:$AA$52,13,FALSE)</f>
        <v>-1.6363636363636363E-3</v>
      </c>
    </row>
    <row r="24" spans="1:30" x14ac:dyDescent="0.25">
      <c r="A24" s="167" t="s">
        <v>314</v>
      </c>
      <c r="B24" s="168">
        <v>8.3900000000000002E-2</v>
      </c>
      <c r="C24" s="94"/>
      <c r="D24" s="94"/>
      <c r="E24" s="97">
        <f>$B24*VLOOKUP($A24, Transpose_Avg_cred_adult!$A$1:$M$52,2,FALSE)</f>
        <v>5.5168412399198832E-3</v>
      </c>
      <c r="F24" s="97">
        <f>$B24*VLOOKUP($A24,Transpose_Avg_cred_adult!$A$1:$M$52,3,FALSE)</f>
        <v>4.9224718900079678E-3</v>
      </c>
      <c r="G24" s="97">
        <f>$B24*VLOOKUP($A24,Transpose_Avg_cred_adult!$A$1:$M$52,4,FALSE)</f>
        <v>8.181420482908288E-3</v>
      </c>
      <c r="H24" s="97">
        <f>$B24*VLOOKUP($A24,Transpose_Avg_cred_adult!$A$1:$M$52,5,FALSE)</f>
        <v>5.1410342153654226E-3</v>
      </c>
      <c r="I24" s="97">
        <f>$B24*VLOOKUP($A24,Transpose_Avg_cred_adult!$A$1:$M$52,6,FALSE)</f>
        <v>5.2822823821490139E-3</v>
      </c>
      <c r="J24" s="97">
        <f>$B24*VLOOKUP($A24,Transpose_Avg_cred_adult!$A$1:$M$52,7,FALSE)</f>
        <v>5.4608170791857228E-3</v>
      </c>
      <c r="K24" s="97">
        <f>$B24*VLOOKUP($A24,Transpose_Avg_cred_adult!$A$1:$M$52,8,FALSE)</f>
        <v>4.1000693756170518E-3</v>
      </c>
      <c r="L24" s="97">
        <f>$B24*VLOOKUP($A24, Transpose_Avg_cred_adult!$A$1:$M$52,9,FALSE)</f>
        <v>1.1058428459767744E-3</v>
      </c>
      <c r="M24" s="97">
        <f>$B24*VLOOKUP($A24,Transpose_Avg_cred_adult!$A$1:$M$52,10,FALSE)</f>
        <v>3.8049355558031545E-3</v>
      </c>
      <c r="N24" s="97">
        <f>$B24*VLOOKUP($A24,Transpose_Avg_cred_adult!$A$1:$M$52,11,FALSE)</f>
        <v>5.3996432003668837E-3</v>
      </c>
      <c r="O24" s="97">
        <f>$B24*VLOOKUP($A24,Transpose_Avg_cred_adult!$A$1:$M$52,12,FALSE)</f>
        <v>5.0512471062199383E-3</v>
      </c>
      <c r="P24" s="97">
        <f>$B24*VLOOKUP($A24,Transpose_Avg_cred_adult!$A$1:$M$52,13,FALSE)</f>
        <v>3.3412470424099483E-3</v>
      </c>
      <c r="Q24" s="97"/>
      <c r="R24" s="97"/>
      <c r="S24" s="97">
        <f>$B24*VLOOKUP($A24,Transpose_Avg_cred_adult!$O$1:$AA$52,2,FALSE)</f>
        <v>5.4139981523955152E-3</v>
      </c>
      <c r="T24" s="97">
        <f>$B24*VLOOKUP($A24,Transpose_Avg_cred_adult!$O$1:$AA$52,3,FALSE)</f>
        <v>5.4925370352121921E-3</v>
      </c>
      <c r="U24" s="97">
        <f>$B24*VLOOKUP($A24,Transpose_Avg_cred_adult!$O$1:$AA$52,4,FALSE)</f>
        <v>7.8656250000000011E-3</v>
      </c>
      <c r="V24" s="97">
        <f>$B24*VLOOKUP($A24,Transpose_Avg_cred_adult!$O$1:$AA$52,5,FALSE)</f>
        <v>1.9068181818181818E-3</v>
      </c>
      <c r="W24" s="97">
        <f>$B24*VLOOKUP($A24,Transpose_Avg_cred_adult!$O$1:$AA$52,6,FALSE)</f>
        <v>7.8170278196748773E-3</v>
      </c>
      <c r="X24" s="97">
        <f>$B24*VLOOKUP($A24,Transpose_Avg_cred_adult!$O$1:$AA$52,7,FALSE)</f>
        <v>1.9068181818181818E-3</v>
      </c>
      <c r="Y24" s="97">
        <f>$B24*VLOOKUP($A24, Transpose_Avg_cred_adult!$O$1:$AA$52,8,FALSE)</f>
        <v>6.512439874939875E-3</v>
      </c>
      <c r="Z24" s="97">
        <f>$B24*VLOOKUP($A24,Transpose_Avg_cred_adult!$O$1:$AA$52,9,FALSE)</f>
        <v>1.3832974910394263E-3</v>
      </c>
      <c r="AA24" s="97">
        <f>$B24*VLOOKUP($A24, Transpose_Avg_cred_adult!$O$1:$AA$52,10,FALSE)</f>
        <v>2.5469642857142856E-3</v>
      </c>
      <c r="AB24" s="97">
        <f>$B24*VLOOKUP($A24,Transpose_Avg_cred_adult!$O$1:$AA$52,11,FALSE)</f>
        <v>1.3109375E-3</v>
      </c>
      <c r="AC24" s="97">
        <f>$B24*VLOOKUP($A24,Transpose_Avg_cred_adult!$O$1:$AA$52,12,FALSE)</f>
        <v>4.0486627906976746E-3</v>
      </c>
      <c r="AD24" s="97">
        <f>$B24*VLOOKUP($A24,Transpose_Avg_cred_adult!$O$1:$AA$52,13,FALSE)</f>
        <v>4.989842105263158E-3</v>
      </c>
    </row>
    <row r="25" spans="1:30" x14ac:dyDescent="0.25">
      <c r="A25" s="167" t="s">
        <v>315</v>
      </c>
      <c r="B25" s="168">
        <v>-0.56599999999999995</v>
      </c>
      <c r="C25" s="94"/>
      <c r="D25" s="94"/>
      <c r="E25" s="97">
        <f>$B25*VLOOKUP($A25, Transpose_Avg_cred_adult!$A$1:$M$52,2,FALSE)</f>
        <v>-4.6316055259412237E-2</v>
      </c>
      <c r="F25" s="97">
        <f>$B25*VLOOKUP($A25,Transpose_Avg_cred_adult!$A$1:$M$52,3,FALSE)</f>
        <v>-2.2888603636977554E-2</v>
      </c>
      <c r="G25" s="97">
        <f>$B25*VLOOKUP($A25,Transpose_Avg_cred_adult!$A$1:$M$52,4,FALSE)</f>
        <v>-4.0288967368328855E-2</v>
      </c>
      <c r="H25" s="97">
        <f>$B25*VLOOKUP($A25,Transpose_Avg_cred_adult!$A$1:$M$52,5,FALSE)</f>
        <v>-2.1085494493441055E-2</v>
      </c>
      <c r="I25" s="97">
        <f>$B25*VLOOKUP($A25,Transpose_Avg_cred_adult!$A$1:$M$52,6,FALSE)</f>
        <v>-2.0763492455145645E-2</v>
      </c>
      <c r="J25" s="97">
        <f>$B25*VLOOKUP($A25,Transpose_Avg_cred_adult!$A$1:$M$52,7,FALSE)</f>
        <v>-5.0214512711864402E-3</v>
      </c>
      <c r="K25" s="97">
        <f>$B25*VLOOKUP($A25,Transpose_Avg_cred_adult!$A$1:$M$52,8,FALSE)</f>
        <v>-7.8745775078442222E-3</v>
      </c>
      <c r="L25" s="97">
        <f>$B25*VLOOKUP($A25, Transpose_Avg_cred_adult!$A$1:$M$52,9,FALSE)</f>
        <v>-6.5202850095901332E-3</v>
      </c>
      <c r="M25" s="97">
        <f>$B25*VLOOKUP($A25,Transpose_Avg_cred_adult!$A$1:$M$52,10,FALSE)</f>
        <v>-2.0993417912743569E-2</v>
      </c>
      <c r="N25" s="97">
        <f>$B25*VLOOKUP($A25,Transpose_Avg_cred_adult!$A$1:$M$52,11,FALSE)</f>
        <v>-5.3361724624060138E-3</v>
      </c>
      <c r="O25" s="97">
        <f>$B25*VLOOKUP($A25,Transpose_Avg_cred_adult!$A$1:$M$52,12,FALSE)</f>
        <v>-2.1814797975059339E-2</v>
      </c>
      <c r="P25" s="97">
        <f>$B25*VLOOKUP($A25,Transpose_Avg_cred_adult!$A$1:$M$52,13,FALSE)</f>
        <v>-4.8041255816340792E-2</v>
      </c>
      <c r="Q25" s="97"/>
      <c r="R25" s="97"/>
      <c r="S25" s="97">
        <f>$B25*VLOOKUP($A25,Transpose_Avg_cred_adult!$O$1:$AA$52,2,FALSE)</f>
        <v>-2.9308782492354739E-2</v>
      </c>
      <c r="T25" s="97">
        <f>$B25*VLOOKUP($A25,Transpose_Avg_cred_adult!$O$1:$AA$52,3,FALSE)</f>
        <v>-1.5671947674418603E-2</v>
      </c>
      <c r="U25" s="97">
        <f>$B25*VLOOKUP($A25,Transpose_Avg_cred_adult!$O$1:$AA$52,4,FALSE)</f>
        <v>-4.2955357142857135E-2</v>
      </c>
      <c r="V25" s="97">
        <f>$B25*VLOOKUP($A25,Transpose_Avg_cred_adult!$O$1:$AA$52,5,FALSE)</f>
        <v>-2.5018840579710142E-2</v>
      </c>
      <c r="W25" s="97">
        <f>$B25*VLOOKUP($A25,Transpose_Avg_cred_adult!$O$1:$AA$52,6,FALSE)</f>
        <v>-2.9132352941176467E-2</v>
      </c>
      <c r="X25" s="97">
        <f>$B25*VLOOKUP($A25,Transpose_Avg_cred_adult!$O$1:$AA$52,7,FALSE)</f>
        <v>-1.2863636363636364E-2</v>
      </c>
      <c r="Y25" s="97">
        <f>$B25*VLOOKUP($A25, Transpose_Avg_cred_adult!$O$1:$AA$52,8,FALSE)</f>
        <v>0</v>
      </c>
      <c r="Z25" s="97">
        <f>$B25*VLOOKUP($A25,Transpose_Avg_cred_adult!$O$1:$AA$52,9,FALSE)</f>
        <v>-7.8103942652329745E-3</v>
      </c>
      <c r="AA25" s="97">
        <f>$B25*VLOOKUP($A25, Transpose_Avg_cred_adult!$O$1:$AA$52,10,FALSE)</f>
        <v>-1.6845238095238094E-2</v>
      </c>
      <c r="AB25" s="97">
        <f>$B25*VLOOKUP($A25,Transpose_Avg_cred_adult!$O$1:$AA$52,11,FALSE)</f>
        <v>-1.7687499999999998E-2</v>
      </c>
      <c r="AC25" s="97">
        <f>$B25*VLOOKUP($A25,Transpose_Avg_cred_adult!$O$1:$AA$52,12,FALSE)</f>
        <v>-1.1362878787878788E-2</v>
      </c>
      <c r="AD25" s="97">
        <f>$B25*VLOOKUP($A25,Transpose_Avg_cred_adult!$O$1:$AA$52,13,FALSE)</f>
        <v>-3.9322105263157887E-2</v>
      </c>
    </row>
    <row r="26" spans="1:30" x14ac:dyDescent="0.25">
      <c r="A26" s="167" t="s">
        <v>316</v>
      </c>
      <c r="B26" s="168">
        <v>-0.155</v>
      </c>
      <c r="C26" s="94"/>
      <c r="D26" s="94"/>
      <c r="E26" s="97">
        <f>$B26*VLOOKUP($A26, Transpose_Avg_cred_adult!$A$1:$M$52,2,FALSE)</f>
        <v>-2.1217807843340341E-3</v>
      </c>
      <c r="F26" s="97">
        <f>$B26*VLOOKUP($A26,Transpose_Avg_cred_adult!$A$1:$M$52,3,FALSE)</f>
        <v>-1.6070695797258294E-3</v>
      </c>
      <c r="G26" s="97">
        <f>$B26*VLOOKUP($A26,Transpose_Avg_cred_adult!$A$1:$M$52,4,FALSE)</f>
        <v>-1.2337294292717087E-3</v>
      </c>
      <c r="H26" s="97">
        <f>$B26*VLOOKUP($A26,Transpose_Avg_cred_adult!$A$1:$M$52,5,FALSE)</f>
        <v>-9.1363881289959316E-4</v>
      </c>
      <c r="I26" s="97">
        <f>$B26*VLOOKUP($A26,Transpose_Avg_cred_adult!$A$1:$M$52,6,FALSE)</f>
        <v>-1.6145833333333333E-4</v>
      </c>
      <c r="J26" s="97">
        <f>$B26*VLOOKUP($A26,Transpose_Avg_cred_adult!$A$1:$M$52,7,FALSE)</f>
        <v>-2.421875E-3</v>
      </c>
      <c r="K26" s="97">
        <f>$B26*VLOOKUP($A26,Transpose_Avg_cred_adult!$A$1:$M$52,8,FALSE)</f>
        <v>0</v>
      </c>
      <c r="L26" s="97">
        <f>$B26*VLOOKUP($A26, Transpose_Avg_cred_adult!$A$1:$M$52,9,FALSE)</f>
        <v>-3.5879629629629629E-4</v>
      </c>
      <c r="M26" s="97">
        <f>$B26*VLOOKUP($A26,Transpose_Avg_cred_adult!$A$1:$M$52,10,FALSE)</f>
        <v>-4.0364583333333333E-4</v>
      </c>
      <c r="N26" s="97">
        <f>$B26*VLOOKUP($A26,Transpose_Avg_cred_adult!$A$1:$M$52,11,FALSE)</f>
        <v>-6.4583333333333333E-4</v>
      </c>
      <c r="O26" s="97">
        <f>$B26*VLOOKUP($A26,Transpose_Avg_cred_adult!$A$1:$M$52,12,FALSE)</f>
        <v>-1.2348075858250275E-3</v>
      </c>
      <c r="P26" s="97">
        <f>$B26*VLOOKUP($A26,Transpose_Avg_cred_adult!$A$1:$M$52,13,FALSE)</f>
        <v>-1.8995098039215687E-4</v>
      </c>
      <c r="Q26" s="97"/>
      <c r="R26" s="97"/>
      <c r="S26" s="97">
        <f>$B26*VLOOKUP($A26,Transpose_Avg_cred_adult!$O$1:$AA$52,2,FALSE)</f>
        <v>-1.2166156982670747E-3</v>
      </c>
      <c r="T26" s="97">
        <f>$B26*VLOOKUP($A26,Transpose_Avg_cred_adult!$O$1:$AA$52,3,FALSE)</f>
        <v>-3.6797480620155039E-3</v>
      </c>
      <c r="U26" s="97">
        <f>$B26*VLOOKUP($A26,Transpose_Avg_cred_adult!$O$1:$AA$52,4,FALSE)</f>
        <v>0</v>
      </c>
      <c r="V26" s="97">
        <f>$B26*VLOOKUP($A26,Transpose_Avg_cred_adult!$O$1:$AA$52,5,FALSE)</f>
        <v>0</v>
      </c>
      <c r="W26" s="97">
        <f>$B26*VLOOKUP($A26,Transpose_Avg_cred_adult!$O$1:$AA$52,6,FALSE)</f>
        <v>-3.0690883190883193E-3</v>
      </c>
      <c r="X26" s="97">
        <f>$B26*VLOOKUP($A26,Transpose_Avg_cred_adult!$O$1:$AA$52,7,FALSE)</f>
        <v>0</v>
      </c>
      <c r="Y26" s="97">
        <f>$B26*VLOOKUP($A26, Transpose_Avg_cred_adult!$O$1:$AA$52,8,FALSE)</f>
        <v>0</v>
      </c>
      <c r="Z26" s="97">
        <f>$B26*VLOOKUP($A26,Transpose_Avg_cred_adult!$O$1:$AA$52,9,FALSE)</f>
        <v>0</v>
      </c>
      <c r="AA26" s="97">
        <f>$B26*VLOOKUP($A26, Transpose_Avg_cred_adult!$O$1:$AA$52,10,FALSE)</f>
        <v>-3.2291666666666666E-3</v>
      </c>
      <c r="AB26" s="97">
        <f>$B26*VLOOKUP($A26,Transpose_Avg_cred_adult!$O$1:$AA$52,11,FALSE)</f>
        <v>0</v>
      </c>
      <c r="AC26" s="97">
        <f>$B26*VLOOKUP($A26,Transpose_Avg_cred_adult!$O$1:$AA$52,12,FALSE)</f>
        <v>-9.0116279069767438E-4</v>
      </c>
      <c r="AD26" s="97">
        <f>$B26*VLOOKUP($A26,Transpose_Avg_cred_adult!$O$1:$AA$52,13,FALSE)</f>
        <v>-4.3055555555555555E-3</v>
      </c>
    </row>
    <row r="27" spans="1:30" x14ac:dyDescent="0.25">
      <c r="A27" s="167" t="s">
        <v>323</v>
      </c>
      <c r="B27" s="168">
        <v>-0.17</v>
      </c>
      <c r="C27" s="94"/>
      <c r="D27" s="94"/>
      <c r="E27" s="97">
        <f>$B27*VLOOKUP($A27, Transpose_Avg_cred_adult!$A$1:$M$52,2,FALSE)</f>
        <v>-5.5701958955223891E-4</v>
      </c>
      <c r="F27" s="97">
        <f>$B27*VLOOKUP($A27,Transpose_Avg_cred_adult!$A$1:$M$52,3,FALSE)</f>
        <v>-7.6856284985813968E-4</v>
      </c>
      <c r="G27" s="97">
        <f>$B27*VLOOKUP($A27,Transpose_Avg_cred_adult!$A$1:$M$52,4,FALSE)</f>
        <v>0</v>
      </c>
      <c r="H27" s="97">
        <f>$B27*VLOOKUP($A27,Transpose_Avg_cred_adult!$A$1:$M$52,5,FALSE)</f>
        <v>-2.4053671656123628E-4</v>
      </c>
      <c r="I27" s="97">
        <f>$B27*VLOOKUP($A27,Transpose_Avg_cred_adult!$A$1:$M$52,6,FALSE)</f>
        <v>0</v>
      </c>
      <c r="J27" s="97">
        <f>$B27*VLOOKUP($A27,Transpose_Avg_cred_adult!$A$1:$M$52,7,FALSE)</f>
        <v>0</v>
      </c>
      <c r="K27" s="97">
        <f>$B27*VLOOKUP($A27,Transpose_Avg_cred_adult!$A$1:$M$52,8,FALSE)</f>
        <v>-9.8379629629629642E-4</v>
      </c>
      <c r="L27" s="97">
        <f>$B27*VLOOKUP($A27, Transpose_Avg_cred_adult!$A$1:$M$52,9,FALSE)</f>
        <v>0</v>
      </c>
      <c r="M27" s="97">
        <f>$B27*VLOOKUP($A27,Transpose_Avg_cred_adult!$A$1:$M$52,10,FALSE)</f>
        <v>0</v>
      </c>
      <c r="N27" s="97">
        <f>$B27*VLOOKUP($A27,Transpose_Avg_cred_adult!$A$1:$M$52,11,FALSE)</f>
        <v>-1.2543402777777778E-3</v>
      </c>
      <c r="O27" s="97">
        <f>$B27*VLOOKUP($A27,Transpose_Avg_cred_adult!$A$1:$M$52,12,FALSE)</f>
        <v>0</v>
      </c>
      <c r="P27" s="97">
        <f>$B27*VLOOKUP($A27,Transpose_Avg_cred_adult!$A$1:$M$52,13,FALSE)</f>
        <v>-6.5104166666666674E-4</v>
      </c>
      <c r="Q27" s="97"/>
      <c r="R27" s="97"/>
      <c r="S27" s="97">
        <f>$B27*VLOOKUP($A27,Transpose_Avg_cred_adult!$O$1:$AA$52,2,FALSE)</f>
        <v>-9.1493055555555566E-4</v>
      </c>
      <c r="T27" s="97">
        <f>$B27*VLOOKUP($A27,Transpose_Avg_cred_adult!$O$1:$AA$52,3,FALSE)</f>
        <v>0</v>
      </c>
      <c r="U27" s="97">
        <f>$B27*VLOOKUP($A27,Transpose_Avg_cred_adult!$O$1:$AA$52,4,FALSE)</f>
        <v>0</v>
      </c>
      <c r="V27" s="97">
        <f>$B27*VLOOKUP($A27,Transpose_Avg_cred_adult!$O$1:$AA$52,5,FALSE)</f>
        <v>-2.6562500000000002E-3</v>
      </c>
      <c r="W27" s="97">
        <f>$B27*VLOOKUP($A27,Transpose_Avg_cred_adult!$O$1:$AA$52,6,FALSE)</f>
        <v>0</v>
      </c>
      <c r="X27" s="97">
        <f>$B27*VLOOKUP($A27,Transpose_Avg_cred_adult!$O$1:$AA$52,7,FALSE)</f>
        <v>0</v>
      </c>
      <c r="Y27" s="97">
        <f>$B27*VLOOKUP($A27, Transpose_Avg_cred_adult!$O$1:$AA$52,8,FALSE)</f>
        <v>-1.5740740740740741E-3</v>
      </c>
      <c r="Z27" s="97">
        <f>$B27*VLOOKUP($A27,Transpose_Avg_cred_adult!$O$1:$AA$52,9,FALSE)</f>
        <v>0</v>
      </c>
      <c r="AA27" s="97">
        <f>$B27*VLOOKUP($A27, Transpose_Avg_cred_adult!$O$1:$AA$52,10,FALSE)</f>
        <v>0</v>
      </c>
      <c r="AB27" s="97">
        <f>$B27*VLOOKUP($A27,Transpose_Avg_cred_adult!$O$1:$AA$52,11,FALSE)</f>
        <v>0</v>
      </c>
      <c r="AC27" s="97">
        <f>$B27*VLOOKUP($A27,Transpose_Avg_cred_adult!$O$1:$AA$52,12,FALSE)</f>
        <v>0</v>
      </c>
      <c r="AD27" s="97">
        <f>$B27*VLOOKUP($A27,Transpose_Avg_cred_adult!$O$1:$AA$52,13,FALSE)</f>
        <v>-1.7000000000000001E-3</v>
      </c>
    </row>
    <row r="28" spans="1:30" x14ac:dyDescent="0.25">
      <c r="A28" s="167" t="s">
        <v>324</v>
      </c>
      <c r="B28" s="168">
        <v>7.6700000000000004E-2</v>
      </c>
      <c r="C28" s="94"/>
      <c r="D28" s="94"/>
      <c r="E28" s="97">
        <f>$B28*VLOOKUP($A28, Transpose_Avg_cred_adult!$A$1:$M$52,2,FALSE)</f>
        <v>2.3321615423374247E-3</v>
      </c>
      <c r="F28" s="97">
        <f>$B28*VLOOKUP($A28,Transpose_Avg_cred_adult!$A$1:$M$52,3,FALSE)</f>
        <v>9.1996332085550567E-4</v>
      </c>
      <c r="G28" s="97">
        <f>$B28*VLOOKUP($A28,Transpose_Avg_cred_adult!$A$1:$M$52,4,FALSE)</f>
        <v>4.8968457479727976E-4</v>
      </c>
      <c r="H28" s="97">
        <f>$B28*VLOOKUP($A28,Transpose_Avg_cred_adult!$A$1:$M$52,5,FALSE)</f>
        <v>1.7720732286646025E-3</v>
      </c>
      <c r="I28" s="97">
        <f>$B28*VLOOKUP($A28,Transpose_Avg_cred_adult!$A$1:$M$52,6,FALSE)</f>
        <v>1.6267245028406074E-3</v>
      </c>
      <c r="J28" s="97">
        <f>$B28*VLOOKUP($A28,Transpose_Avg_cred_adult!$A$1:$M$52,7,FALSE)</f>
        <v>1.6382954545454548E-3</v>
      </c>
      <c r="K28" s="97">
        <f>$B28*VLOOKUP($A28,Transpose_Avg_cred_adult!$A$1:$M$52,8,FALSE)</f>
        <v>1.5831460084033615E-3</v>
      </c>
      <c r="L28" s="97">
        <f>$B28*VLOOKUP($A28, Transpose_Avg_cred_adult!$A$1:$M$52,9,FALSE)</f>
        <v>3.1958333333333334E-4</v>
      </c>
      <c r="M28" s="97">
        <f>$B28*VLOOKUP($A28,Transpose_Avg_cred_adult!$A$1:$M$52,10,FALSE)</f>
        <v>7.3821046757518798E-4</v>
      </c>
      <c r="N28" s="97">
        <f>$B28*VLOOKUP($A28,Transpose_Avg_cred_adult!$A$1:$M$52,11,FALSE)</f>
        <v>1.6577961831662491E-3</v>
      </c>
      <c r="O28" s="97">
        <f>$B28*VLOOKUP($A28,Transpose_Avg_cred_adult!$A$1:$M$52,12,FALSE)</f>
        <v>6.5802406832298139E-4</v>
      </c>
      <c r="P28" s="97">
        <f>$B28*VLOOKUP($A28,Transpose_Avg_cred_adult!$A$1:$M$52,13,FALSE)</f>
        <v>2.3575949432404542E-3</v>
      </c>
      <c r="Q28" s="97"/>
      <c r="R28" s="97"/>
      <c r="S28" s="97">
        <f>$B28*VLOOKUP($A28,Transpose_Avg_cred_adult!$O$1:$AA$52,2,FALSE)</f>
        <v>1.5292600025484202E-3</v>
      </c>
      <c r="T28" s="97">
        <f>$B28*VLOOKUP($A28,Transpose_Avg_cred_adult!$O$1:$AA$52,3,FALSE)</f>
        <v>2.2296511627906978E-4</v>
      </c>
      <c r="U28" s="97">
        <f>$B28*VLOOKUP($A28,Transpose_Avg_cred_adult!$O$1:$AA$52,4,FALSE)</f>
        <v>0</v>
      </c>
      <c r="V28" s="97">
        <f>$B28*VLOOKUP($A28,Transpose_Avg_cred_adult!$O$1:$AA$52,5,FALSE)</f>
        <v>2.3968750000000001E-3</v>
      </c>
      <c r="W28" s="97">
        <f>$B28*VLOOKUP($A28,Transpose_Avg_cred_adult!$O$1:$AA$52,6,FALSE)</f>
        <v>3.5509259259259261E-4</v>
      </c>
      <c r="X28" s="97">
        <f>$B28*VLOOKUP($A28,Transpose_Avg_cred_adult!$O$1:$AA$52,7,FALSE)</f>
        <v>1.7431818181818184E-3</v>
      </c>
      <c r="Y28" s="97">
        <f>$B28*VLOOKUP($A28, Transpose_Avg_cred_adult!$O$1:$AA$52,8,FALSE)</f>
        <v>1.7431818181818184E-3</v>
      </c>
      <c r="Z28" s="97">
        <f>$B28*VLOOKUP($A28,Transpose_Avg_cred_adult!$O$1:$AA$52,9,FALSE)</f>
        <v>2.0618279569892476E-4</v>
      </c>
      <c r="AA28" s="97">
        <f>$B28*VLOOKUP($A28, Transpose_Avg_cred_adult!$O$1:$AA$52,10,FALSE)</f>
        <v>0</v>
      </c>
      <c r="AB28" s="97">
        <f>$B28*VLOOKUP($A28,Transpose_Avg_cred_adult!$O$1:$AA$52,11,FALSE)</f>
        <v>4.6567857142857149E-3</v>
      </c>
      <c r="AC28" s="97">
        <f>$B28*VLOOKUP($A28,Transpose_Avg_cred_adult!$O$1:$AA$52,12,FALSE)</f>
        <v>1.0269908386187456E-3</v>
      </c>
      <c r="AD28" s="97">
        <f>$B28*VLOOKUP($A28,Transpose_Avg_cred_adult!$O$1:$AA$52,13,FALSE)</f>
        <v>0</v>
      </c>
    </row>
    <row r="29" spans="1:30" x14ac:dyDescent="0.25">
      <c r="A29" s="167" t="s">
        <v>325</v>
      </c>
      <c r="B29" s="168">
        <v>-0.39400000000000002</v>
      </c>
      <c r="C29" s="94"/>
      <c r="D29" s="94"/>
      <c r="E29" s="97">
        <f>$B29*VLOOKUP($A29, Transpose_Avg_cred_adult!$A$1:$M$52,2,FALSE)</f>
        <v>-1.4006151674062124E-3</v>
      </c>
      <c r="F29" s="97">
        <f>$B29*VLOOKUP($A29,Transpose_Avg_cred_adult!$A$1:$M$52,3,FALSE)</f>
        <v>0</v>
      </c>
      <c r="G29" s="97">
        <f>$B29*VLOOKUP($A29,Transpose_Avg_cred_adult!$A$1:$M$52,4,FALSE)</f>
        <v>-1.0944444444444443E-3</v>
      </c>
      <c r="H29" s="97">
        <f>$B29*VLOOKUP($A29,Transpose_Avg_cred_adult!$A$1:$M$52,5,FALSE)</f>
        <v>-1.6838975588210215E-3</v>
      </c>
      <c r="I29" s="97">
        <f>$B29*VLOOKUP($A29,Transpose_Avg_cred_adult!$A$1:$M$52,6,FALSE)</f>
        <v>0</v>
      </c>
      <c r="J29" s="97">
        <f>$B29*VLOOKUP($A29,Transpose_Avg_cred_adult!$A$1:$M$52,7,FALSE)</f>
        <v>-5.8044642857142861E-3</v>
      </c>
      <c r="K29" s="97">
        <f>$B29*VLOOKUP($A29,Transpose_Avg_cred_adult!$A$1:$M$52,8,FALSE)</f>
        <v>-9.4711538461538468E-4</v>
      </c>
      <c r="L29" s="97">
        <f>$B29*VLOOKUP($A29, Transpose_Avg_cred_adult!$A$1:$M$52,9,FALSE)</f>
        <v>0</v>
      </c>
      <c r="M29" s="97">
        <f>$B29*VLOOKUP($A29,Transpose_Avg_cred_adult!$A$1:$M$52,10,FALSE)</f>
        <v>-6.6554054054054066E-4</v>
      </c>
      <c r="N29" s="97">
        <f>$B29*VLOOKUP($A29,Transpose_Avg_cred_adult!$A$1:$M$52,11,FALSE)</f>
        <v>-3.2622863247863251E-3</v>
      </c>
      <c r="O29" s="97">
        <f>$B29*VLOOKUP($A29,Transpose_Avg_cred_adult!$A$1:$M$52,12,FALSE)</f>
        <v>-8.7358010006545611E-3</v>
      </c>
      <c r="P29" s="97">
        <f>$B29*VLOOKUP($A29,Transpose_Avg_cred_adult!$A$1:$M$52,13,FALSE)</f>
        <v>-1.4485294117647059E-3</v>
      </c>
      <c r="Q29" s="97"/>
      <c r="R29" s="97"/>
      <c r="S29" s="97">
        <f>$B29*VLOOKUP($A29,Transpose_Avg_cred_adult!$O$1:$AA$52,2,FALSE)</f>
        <v>0</v>
      </c>
      <c r="T29" s="97">
        <f>$B29*VLOOKUP($A29,Transpose_Avg_cred_adult!$O$1:$AA$52,3,FALSE)</f>
        <v>0</v>
      </c>
      <c r="U29" s="97">
        <f>$B29*VLOOKUP($A29,Transpose_Avg_cred_adult!$O$1:$AA$52,4,FALSE)</f>
        <v>-4.6904761904761902E-3</v>
      </c>
      <c r="V29" s="97">
        <f>$B29*VLOOKUP($A29,Transpose_Avg_cred_adult!$O$1:$AA$52,5,FALSE)</f>
        <v>-6.5666666666666668E-3</v>
      </c>
      <c r="W29" s="97">
        <f>$B29*VLOOKUP($A29,Transpose_Avg_cred_adult!$O$1:$AA$52,6,FALSE)</f>
        <v>0</v>
      </c>
      <c r="X29" s="97">
        <f>$B29*VLOOKUP($A29,Transpose_Avg_cred_adult!$O$1:$AA$52,7,FALSE)</f>
        <v>-8.5068181818181821E-2</v>
      </c>
      <c r="Y29" s="97">
        <f>$B29*VLOOKUP($A29, Transpose_Avg_cred_adult!$O$1:$AA$52,8,FALSE)</f>
        <v>0</v>
      </c>
      <c r="Z29" s="97">
        <f>$B29*VLOOKUP($A29,Transpose_Avg_cred_adult!$O$1:$AA$52,9,FALSE)</f>
        <v>0</v>
      </c>
      <c r="AA29" s="97">
        <f>$B29*VLOOKUP($A29, Transpose_Avg_cred_adult!$O$1:$AA$52,10,FALSE)</f>
        <v>0</v>
      </c>
      <c r="AB29" s="97">
        <f>$B29*VLOOKUP($A29,Transpose_Avg_cred_adult!$O$1:$AA$52,11,FALSE)</f>
        <v>0</v>
      </c>
      <c r="AC29" s="97">
        <f>$B29*VLOOKUP($A29,Transpose_Avg_cred_adult!$O$1:$AA$52,12,FALSE)</f>
        <v>-6.5666666666666668E-3</v>
      </c>
      <c r="AD29" s="97">
        <f>$B29*VLOOKUP($A29,Transpose_Avg_cred_adult!$O$1:$AA$52,13,FALSE)</f>
        <v>0</v>
      </c>
    </row>
    <row r="30" spans="1:30" x14ac:dyDescent="0.25">
      <c r="A30" s="167" t="s">
        <v>322</v>
      </c>
      <c r="B30" s="168">
        <v>-0.10199999999999999</v>
      </c>
      <c r="C30" s="94"/>
      <c r="D30" s="94"/>
      <c r="E30" s="97">
        <f>$B30*VLOOKUP($A30, Transpose_Avg_cred_adult!$A$1:$M$52,2,FALSE)</f>
        <v>-5.2360739686552214E-2</v>
      </c>
      <c r="F30" s="97">
        <f>$B30*VLOOKUP($A30,Transpose_Avg_cred_adult!$A$1:$M$52,3,FALSE)</f>
        <v>-5.969552815717024E-2</v>
      </c>
      <c r="G30" s="97">
        <f>$B30*VLOOKUP($A30,Transpose_Avg_cred_adult!$A$1:$M$52,4,FALSE)</f>
        <v>-1.8451664764569584E-2</v>
      </c>
      <c r="H30" s="97">
        <f>$B30*VLOOKUP($A30,Transpose_Avg_cred_adult!$A$1:$M$52,5,FALSE)</f>
        <v>-5.2026570258736207E-2</v>
      </c>
      <c r="I30" s="97">
        <f>$B30*VLOOKUP($A30,Transpose_Avg_cred_adult!$A$1:$M$52,6,FALSE)</f>
        <v>-4.7236518108870092E-2</v>
      </c>
      <c r="J30" s="97">
        <f>$B30*VLOOKUP($A30,Transpose_Avg_cred_adult!$A$1:$M$52,7,FALSE)</f>
        <v>-4.8858186893144508E-2</v>
      </c>
      <c r="K30" s="97">
        <f>$B30*VLOOKUP($A30,Transpose_Avg_cred_adult!$A$1:$M$52,8,FALSE)</f>
        <v>-7.1288061712189613E-2</v>
      </c>
      <c r="L30" s="97">
        <f>$B30*VLOOKUP($A30, Transpose_Avg_cred_adult!$A$1:$M$52,9,FALSE)</f>
        <v>-4.7878807604820675E-2</v>
      </c>
      <c r="M30" s="97">
        <f>$B30*VLOOKUP($A30,Transpose_Avg_cred_adult!$A$1:$M$52,10,FALSE)</f>
        <v>-4.0803160075980796E-2</v>
      </c>
      <c r="N30" s="97">
        <f>$B30*VLOOKUP($A30,Transpose_Avg_cred_adult!$A$1:$M$52,11,FALSE)</f>
        <v>-3.2535394484901059E-2</v>
      </c>
      <c r="O30" s="97">
        <f>$B30*VLOOKUP($A30,Transpose_Avg_cred_adult!$A$1:$M$52,12,FALSE)</f>
        <v>-5.5735154222454363E-2</v>
      </c>
      <c r="P30" s="97">
        <f>$B30*VLOOKUP($A30,Transpose_Avg_cred_adult!$A$1:$M$52,13,FALSE)</f>
        <v>-5.4871836355458205E-2</v>
      </c>
      <c r="Q30" s="97"/>
      <c r="R30" s="97"/>
      <c r="S30" s="97">
        <f>$B30*VLOOKUP($A30,Transpose_Avg_cred_adult!$O$1:$AA$52,2,FALSE)</f>
        <v>-6.2646072247706408E-2</v>
      </c>
      <c r="T30" s="97">
        <f>$B30*VLOOKUP($A30,Transpose_Avg_cred_adult!$O$1:$AA$52,3,FALSE)</f>
        <v>-7.0115576960977533E-2</v>
      </c>
      <c r="U30" s="97">
        <f>$B30*VLOOKUP($A30,Transpose_Avg_cred_adult!$O$1:$AA$52,4,FALSE)</f>
        <v>-3.340803571428571E-2</v>
      </c>
      <c r="V30" s="97">
        <f>$B30*VLOOKUP($A30,Transpose_Avg_cred_adult!$O$1:$AA$52,5,FALSE)</f>
        <v>-7.9638784584980235E-2</v>
      </c>
      <c r="W30" s="97">
        <f>$B30*VLOOKUP($A30,Transpose_Avg_cred_adult!$O$1:$AA$52,6,FALSE)</f>
        <v>-3.4943162393162384E-2</v>
      </c>
      <c r="X30" s="97">
        <f>$B30*VLOOKUP($A30,Transpose_Avg_cred_adult!$O$1:$AA$52,7,FALSE)</f>
        <v>-6.6647727272727261E-2</v>
      </c>
      <c r="Y30" s="97">
        <f>$B30*VLOOKUP($A30, Transpose_Avg_cred_adult!$O$1:$AA$52,8,FALSE)</f>
        <v>-7.9774891774891762E-2</v>
      </c>
      <c r="Z30" s="97">
        <f>$B30*VLOOKUP($A30,Transpose_Avg_cred_adult!$O$1:$AA$52,9,FALSE)</f>
        <v>-3.3972580645161288E-2</v>
      </c>
      <c r="AA30" s="97">
        <f>$B30*VLOOKUP($A30, Transpose_Avg_cred_adult!$O$1:$AA$52,10,FALSE)</f>
        <v>-4.2317857142857136E-2</v>
      </c>
      <c r="AB30" s="97">
        <f>$B30*VLOOKUP($A30,Transpose_Avg_cred_adult!$O$1:$AA$52,11,FALSE)</f>
        <v>-3.8014042207792205E-2</v>
      </c>
      <c r="AC30" s="97">
        <f>$B30*VLOOKUP($A30,Transpose_Avg_cred_adult!$O$1:$AA$52,12,FALSE)</f>
        <v>-5.5956236786469354E-2</v>
      </c>
      <c r="AD30" s="97">
        <f>$B30*VLOOKUP($A30,Transpose_Avg_cred_adult!$O$1:$AA$52,13,FALSE)</f>
        <v>-4.816558213716108E-2</v>
      </c>
    </row>
    <row r="31" spans="1:30" x14ac:dyDescent="0.25">
      <c r="A31" s="167" t="s">
        <v>335</v>
      </c>
      <c r="B31" s="168">
        <v>0.26900000000000002</v>
      </c>
      <c r="C31" s="94"/>
      <c r="D31" s="94"/>
      <c r="E31" s="97">
        <f>$B31*VLOOKUP($A31, Transpose_Avg_cred_adult!$A$1:$M$52,2,FALSE)</f>
        <v>9.9540154033023742E-2</v>
      </c>
      <c r="F31" s="97">
        <f>$B31*VLOOKUP($A31,Transpose_Avg_cred_adult!$A$1:$M$52,3,FALSE)</f>
        <v>0.10541197131508095</v>
      </c>
      <c r="G31" s="97">
        <f>$B31*VLOOKUP($A31,Transpose_Avg_cred_adult!$A$1:$M$52,4,FALSE)</f>
        <v>0.13450403629638472</v>
      </c>
      <c r="H31" s="97">
        <f>$B31*VLOOKUP($A31,Transpose_Avg_cred_adult!$A$1:$M$52,5,FALSE)</f>
        <v>6.1026550209121205E-2</v>
      </c>
      <c r="I31" s="97">
        <f>$B31*VLOOKUP($A31,Transpose_Avg_cred_adult!$A$1:$M$52,6,FALSE)</f>
        <v>0.12665648887217834</v>
      </c>
      <c r="J31" s="97">
        <f>$B31*VLOOKUP($A31,Transpose_Avg_cred_adult!$A$1:$M$52,7,FALSE)</f>
        <v>0.11878113283256292</v>
      </c>
      <c r="K31" s="97">
        <f>$B31*VLOOKUP($A31,Transpose_Avg_cred_adult!$A$1:$M$52,8,FALSE)</f>
        <v>0.11774544287154903</v>
      </c>
      <c r="L31" s="97">
        <f>$B31*VLOOKUP($A31, Transpose_Avg_cred_adult!$A$1:$M$52,9,FALSE)</f>
        <v>0.11315698212311101</v>
      </c>
      <c r="M31" s="97">
        <f>$B31*VLOOKUP($A31,Transpose_Avg_cred_adult!$A$1:$M$52,10,FALSE)</f>
        <v>0.10713558815779212</v>
      </c>
      <c r="N31" s="97">
        <f>$B31*VLOOKUP($A31,Transpose_Avg_cred_adult!$A$1:$M$52,11,FALSE)</f>
        <v>6.9693729548046993E-2</v>
      </c>
      <c r="O31" s="97">
        <f>$B31*VLOOKUP($A31,Transpose_Avg_cred_adult!$A$1:$M$52,12,FALSE)</f>
        <v>7.3525029924474489E-2</v>
      </c>
      <c r="P31" s="97">
        <f>$B31*VLOOKUP($A31,Transpose_Avg_cred_adult!$A$1:$M$52,13,FALSE)</f>
        <v>0.11824736337444282</v>
      </c>
      <c r="Q31" s="97"/>
      <c r="R31" s="97"/>
      <c r="S31" s="97">
        <f>$B31*VLOOKUP($A31,Transpose_Avg_cred_adult!$O$1:$AA$52,2,FALSE)</f>
        <v>0.11099549088939857</v>
      </c>
      <c r="T31" s="97">
        <f>$B31*VLOOKUP($A31,Transpose_Avg_cred_adult!$O$1:$AA$52,3,FALSE)</f>
        <v>0.11765635346866378</v>
      </c>
      <c r="U31" s="97">
        <f>$B31*VLOOKUP($A31,Transpose_Avg_cred_adult!$O$1:$AA$52,4,FALSE)</f>
        <v>0.10699955357142857</v>
      </c>
      <c r="V31" s="97">
        <f>$B31*VLOOKUP($A31,Transpose_Avg_cred_adult!$O$1:$AA$52,5,FALSE)</f>
        <v>0.10851261528326747</v>
      </c>
      <c r="W31" s="97">
        <f>$B31*VLOOKUP($A31,Transpose_Avg_cred_adult!$O$1:$AA$52,6,FALSE)</f>
        <v>0.14524737724149489</v>
      </c>
      <c r="X31" s="97">
        <f>$B31*VLOOKUP($A31,Transpose_Avg_cred_adult!$O$1:$AA$52,7,FALSE)</f>
        <v>4.1267045454545459E-2</v>
      </c>
      <c r="Y31" s="97">
        <f>$B31*VLOOKUP($A31, Transpose_Avg_cred_adult!$O$1:$AA$52,8,FALSE)</f>
        <v>0.14253829966329967</v>
      </c>
      <c r="Z31" s="97">
        <f>$B31*VLOOKUP($A31,Transpose_Avg_cred_adult!$O$1:$AA$52,9,FALSE)</f>
        <v>0.11996532258064516</v>
      </c>
      <c r="AA31" s="97">
        <f>$B31*VLOOKUP($A31, Transpose_Avg_cred_adult!$O$1:$AA$52,10,FALSE)</f>
        <v>9.5270833333333332E-2</v>
      </c>
      <c r="AB31" s="97">
        <f>$B31*VLOOKUP($A31,Transpose_Avg_cred_adult!$O$1:$AA$52,11,FALSE)</f>
        <v>8.5088717532467523E-2</v>
      </c>
      <c r="AC31" s="97">
        <f>$B31*VLOOKUP($A31,Transpose_Avg_cred_adult!$O$1:$AA$52,12,FALSE)</f>
        <v>8.1671546863988739E-2</v>
      </c>
      <c r="AD31" s="97">
        <f>$B31*VLOOKUP($A31,Transpose_Avg_cred_adult!$O$1:$AA$52,13,FALSE)</f>
        <v>0.1254668341307815</v>
      </c>
    </row>
    <row r="32" spans="1:30" x14ac:dyDescent="0.25">
      <c r="A32" s="167" t="s">
        <v>328</v>
      </c>
      <c r="B32" s="168">
        <v>0.23799999999999999</v>
      </c>
      <c r="C32" s="94"/>
      <c r="D32" s="94"/>
      <c r="E32" s="97">
        <f>$B32*VLOOKUP($A32, Transpose_Avg_cred_adult!$A$1:$M$52,2,FALSE)</f>
        <v>5.0745000453527783E-2</v>
      </c>
      <c r="F32" s="97">
        <f>$B32*VLOOKUP($A32,Transpose_Avg_cred_adult!$A$1:$M$52,3,FALSE)</f>
        <v>3.1373935419911882E-2</v>
      </c>
      <c r="G32" s="97">
        <f>$B32*VLOOKUP($A32,Transpose_Avg_cred_adult!$A$1:$M$52,4,FALSE)</f>
        <v>4.2089981193792252E-2</v>
      </c>
      <c r="H32" s="97">
        <f>$B32*VLOOKUP($A32,Transpose_Avg_cred_adult!$A$1:$M$52,5,FALSE)</f>
        <v>4.0363709300510704E-2</v>
      </c>
      <c r="I32" s="97">
        <f>$B32*VLOOKUP($A32,Transpose_Avg_cred_adult!$A$1:$M$52,6,FALSE)</f>
        <v>2.5004927855073435E-2</v>
      </c>
      <c r="J32" s="97">
        <f>$B32*VLOOKUP($A32,Transpose_Avg_cred_adult!$A$1:$M$52,7,FALSE)</f>
        <v>4.072609855618331E-2</v>
      </c>
      <c r="K32" s="97">
        <f>$B32*VLOOKUP($A32,Transpose_Avg_cred_adult!$A$1:$M$52,8,FALSE)</f>
        <v>2.7543609634470823E-2</v>
      </c>
      <c r="L32" s="97">
        <f>$B32*VLOOKUP($A32, Transpose_Avg_cred_adult!$A$1:$M$52,9,FALSE)</f>
        <v>2.8098060671012649E-2</v>
      </c>
      <c r="M32" s="97">
        <f>$B32*VLOOKUP($A32,Transpose_Avg_cred_adult!$A$1:$M$52,10,FALSE)</f>
        <v>3.5862043196007005E-2</v>
      </c>
      <c r="N32" s="97">
        <f>$B32*VLOOKUP($A32,Transpose_Avg_cred_adult!$A$1:$M$52,11,FALSE)</f>
        <v>5.3104362003128444E-2</v>
      </c>
      <c r="O32" s="97">
        <f>$B32*VLOOKUP($A32,Transpose_Avg_cred_adult!$A$1:$M$52,12,FALSE)</f>
        <v>4.8241502170489128E-2</v>
      </c>
      <c r="P32" s="97">
        <f>$B32*VLOOKUP($A32,Transpose_Avg_cred_adult!$A$1:$M$52,13,FALSE)</f>
        <v>2.0961920375138669E-2</v>
      </c>
      <c r="Q32" s="97"/>
      <c r="R32" s="97"/>
      <c r="S32" s="97">
        <f>$B32*VLOOKUP($A32,Transpose_Avg_cred_adult!$O$1:$AA$52,2,FALSE)</f>
        <v>7.0258976809378176E-2</v>
      </c>
      <c r="T32" s="97">
        <f>$B32*VLOOKUP($A32,Transpose_Avg_cred_adult!$O$1:$AA$52,3,FALSE)</f>
        <v>3.7185056989883059E-2</v>
      </c>
      <c r="U32" s="97">
        <f>$B32*VLOOKUP($A32,Transpose_Avg_cred_adult!$O$1:$AA$52,4,FALSE)</f>
        <v>7.4835416666666668E-2</v>
      </c>
      <c r="V32" s="97">
        <f>$B32*VLOOKUP($A32,Transpose_Avg_cred_adult!$O$1:$AA$52,5,FALSE)</f>
        <v>5.3425551712779969E-2</v>
      </c>
      <c r="W32" s="97">
        <f>$B32*VLOOKUP($A32,Transpose_Avg_cred_adult!$O$1:$AA$52,6,FALSE)</f>
        <v>4.6733475783475781E-2</v>
      </c>
      <c r="X32" s="97">
        <f>$B32*VLOOKUP($A32,Transpose_Avg_cred_adult!$O$1:$AA$52,7,FALSE)</f>
        <v>0.10818181818181818</v>
      </c>
      <c r="Y32" s="97">
        <f>$B32*VLOOKUP($A32, Transpose_Avg_cred_adult!$O$1:$AA$52,8,FALSE)</f>
        <v>3.3856902356902356E-2</v>
      </c>
      <c r="Z32" s="97">
        <f>$B32*VLOOKUP($A32,Transpose_Avg_cred_adult!$O$1:$AA$52,9,FALSE)</f>
        <v>5.5992666115246753E-2</v>
      </c>
      <c r="AA32" s="97">
        <f>$B32*VLOOKUP($A32, Transpose_Avg_cred_adult!$O$1:$AA$52,10,FALSE)</f>
        <v>9.69E-2</v>
      </c>
      <c r="AB32" s="97">
        <f>$B32*VLOOKUP($A32,Transpose_Avg_cred_adult!$O$1:$AA$52,11,FALSE)</f>
        <v>6.3093181818181812E-2</v>
      </c>
      <c r="AC32" s="97">
        <f>$B32*VLOOKUP($A32,Transpose_Avg_cred_adult!$O$1:$AA$52,12,FALSE)</f>
        <v>8.3176303735024659E-2</v>
      </c>
      <c r="AD32" s="97">
        <f>$B32*VLOOKUP($A32,Transpose_Avg_cred_adult!$O$1:$AA$52,13,FALSE)</f>
        <v>8.6519516214779379E-2</v>
      </c>
    </row>
    <row r="33" spans="1:30" x14ac:dyDescent="0.25">
      <c r="A33" s="167" t="s">
        <v>329</v>
      </c>
      <c r="B33" s="168">
        <v>-0.54800000000000004</v>
      </c>
      <c r="C33" s="94"/>
      <c r="D33" s="94"/>
      <c r="E33" s="97">
        <f>$B33*VLOOKUP($A33, Transpose_Avg_cred_adult!$A$1:$M$52,2,FALSE)</f>
        <v>-1.7878555862459934E-2</v>
      </c>
      <c r="F33" s="97">
        <f>$B33*VLOOKUP($A33,Transpose_Avg_cred_adult!$A$1:$M$52,3,FALSE)</f>
        <v>-9.0249368379449225E-3</v>
      </c>
      <c r="G33" s="97">
        <f>$B33*VLOOKUP($A33,Transpose_Avg_cred_adult!$A$1:$M$52,4,FALSE)</f>
        <v>-2.2342873923384618E-2</v>
      </c>
      <c r="H33" s="97">
        <f>$B33*VLOOKUP($A33,Transpose_Avg_cred_adult!$A$1:$M$52,5,FALSE)</f>
        <v>-1.1170398877878155E-2</v>
      </c>
      <c r="I33" s="97">
        <f>$B33*VLOOKUP($A33,Transpose_Avg_cred_adult!$A$1:$M$52,6,FALSE)</f>
        <v>-1.6120963361154816E-2</v>
      </c>
      <c r="J33" s="97">
        <f>$B33*VLOOKUP($A33,Transpose_Avg_cred_adult!$A$1:$M$52,7,FALSE)</f>
        <v>-3.2382774526948259E-2</v>
      </c>
      <c r="K33" s="97">
        <f>$B33*VLOOKUP($A33,Transpose_Avg_cred_adult!$A$1:$M$52,8,FALSE)</f>
        <v>-2.0090754555015845E-2</v>
      </c>
      <c r="L33" s="97">
        <f>$B33*VLOOKUP($A33, Transpose_Avg_cred_adult!$A$1:$M$52,9,FALSE)</f>
        <v>-3.5527461608658439E-2</v>
      </c>
      <c r="M33" s="97">
        <f>$B33*VLOOKUP($A33,Transpose_Avg_cred_adult!$A$1:$M$52,10,FALSE)</f>
        <v>-1.0484031023504708E-2</v>
      </c>
      <c r="N33" s="97">
        <f>$B33*VLOOKUP($A33,Transpose_Avg_cred_adult!$A$1:$M$52,11,FALSE)</f>
        <v>-1.5116105769230771E-2</v>
      </c>
      <c r="O33" s="97">
        <f>$B33*VLOOKUP($A33,Transpose_Avg_cred_adult!$A$1:$M$52,12,FALSE)</f>
        <v>-1.2507435017356704E-2</v>
      </c>
      <c r="P33" s="97">
        <f>$B33*VLOOKUP($A33,Transpose_Avg_cred_adult!$A$1:$M$52,13,FALSE)</f>
        <v>-1.1448796287128755E-2</v>
      </c>
      <c r="Q33" s="97"/>
      <c r="R33" s="97"/>
      <c r="S33" s="97">
        <f>$B33*VLOOKUP($A33,Transpose_Avg_cred_adult!$O$1:$AA$52,2,FALSE)</f>
        <v>-1.4671464067278287E-2</v>
      </c>
      <c r="T33" s="97">
        <f>$B33*VLOOKUP($A33,Transpose_Avg_cred_adult!$O$1:$AA$52,3,FALSE)</f>
        <v>-1.0391101694915255E-2</v>
      </c>
      <c r="U33" s="97">
        <f>$B33*VLOOKUP($A33,Transpose_Avg_cred_adult!$O$1:$AA$52,4,FALSE)</f>
        <v>0</v>
      </c>
      <c r="V33" s="97">
        <f>$B33*VLOOKUP($A33,Transpose_Avg_cred_adult!$O$1:$AA$52,5,FALSE)</f>
        <v>-9.1333333333333336E-3</v>
      </c>
      <c r="W33" s="97">
        <f>$B33*VLOOKUP($A33,Transpose_Avg_cred_adult!$O$1:$AA$52,6,FALSE)</f>
        <v>-5.2233115468409592E-3</v>
      </c>
      <c r="X33" s="97">
        <f>$B33*VLOOKUP($A33,Transpose_Avg_cred_adult!$O$1:$AA$52,7,FALSE)</f>
        <v>0</v>
      </c>
      <c r="Y33" s="97">
        <f>$B33*VLOOKUP($A33, Transpose_Avg_cred_adult!$O$1:$AA$52,8,FALSE)</f>
        <v>0</v>
      </c>
      <c r="Z33" s="97">
        <f>$B33*VLOOKUP($A33,Transpose_Avg_cred_adult!$O$1:$AA$52,9,FALSE)</f>
        <v>-1.1367562724014338E-2</v>
      </c>
      <c r="AA33" s="97">
        <f>$B33*VLOOKUP($A33, Transpose_Avg_cred_adult!$O$1:$AA$52,10,FALSE)</f>
        <v>0</v>
      </c>
      <c r="AB33" s="97">
        <f>$B33*VLOOKUP($A33,Transpose_Avg_cred_adult!$O$1:$AA$52,11,FALSE)</f>
        <v>-6.8500000000000011E-3</v>
      </c>
      <c r="AC33" s="97">
        <f>$B33*VLOOKUP($A33,Transpose_Avg_cred_adult!$O$1:$AA$52,12,FALSE)</f>
        <v>-4.1515151515151517E-3</v>
      </c>
      <c r="AD33" s="97">
        <f>$B33*VLOOKUP($A33,Transpose_Avg_cred_adult!$O$1:$AA$52,13,FALSE)</f>
        <v>0</v>
      </c>
    </row>
    <row r="34" spans="1:30" x14ac:dyDescent="0.25">
      <c r="A34" s="167" t="s">
        <v>330</v>
      </c>
      <c r="B34" s="168">
        <v>0.114</v>
      </c>
      <c r="C34" s="94"/>
      <c r="D34" s="94"/>
      <c r="E34" s="97">
        <f>$B34*VLOOKUP($A34, Transpose_Avg_cred_adult!$A$1:$M$52,2,FALSE)</f>
        <v>1.0761463730704357E-2</v>
      </c>
      <c r="F34" s="97">
        <f>$B34*VLOOKUP($A34,Transpose_Avg_cred_adult!$A$1:$M$52,3,FALSE)</f>
        <v>2.0184194188321319E-2</v>
      </c>
      <c r="G34" s="97">
        <f>$B34*VLOOKUP($A34,Transpose_Avg_cred_adult!$A$1:$M$52,4,FALSE)</f>
        <v>6.1833784388017551E-3</v>
      </c>
      <c r="H34" s="97">
        <f>$B34*VLOOKUP($A34,Transpose_Avg_cred_adult!$A$1:$M$52,5,FALSE)</f>
        <v>1.4517179427141425E-2</v>
      </c>
      <c r="I34" s="97">
        <f>$B34*VLOOKUP($A34,Transpose_Avg_cred_adult!$A$1:$M$52,6,FALSE)</f>
        <v>1.3663970739289159E-2</v>
      </c>
      <c r="J34" s="97">
        <f>$B34*VLOOKUP($A34,Transpose_Avg_cred_adult!$A$1:$M$52,7,FALSE)</f>
        <v>1.3770113437645216E-2</v>
      </c>
      <c r="K34" s="97">
        <f>$B34*VLOOKUP($A34,Transpose_Avg_cred_adult!$A$1:$M$52,8,FALSE)</f>
        <v>9.9502591747248036E-3</v>
      </c>
      <c r="L34" s="97">
        <f>$B34*VLOOKUP($A34, Transpose_Avg_cred_adult!$A$1:$M$52,9,FALSE)</f>
        <v>1.6032814258114318E-2</v>
      </c>
      <c r="M34" s="97">
        <f>$B34*VLOOKUP($A34,Transpose_Avg_cred_adult!$A$1:$M$52,10,FALSE)</f>
        <v>9.1639001623376633E-3</v>
      </c>
      <c r="N34" s="97">
        <f>$B34*VLOOKUP($A34,Transpose_Avg_cred_adult!$A$1:$M$52,11,FALSE)</f>
        <v>1.483066881035631E-2</v>
      </c>
      <c r="O34" s="97">
        <f>$B34*VLOOKUP($A34,Transpose_Avg_cred_adult!$A$1:$M$52,12,FALSE)</f>
        <v>1.0171947424671255E-2</v>
      </c>
      <c r="P34" s="97">
        <f>$B34*VLOOKUP($A34,Transpose_Avg_cred_adult!$A$1:$M$52,13,FALSE)</f>
        <v>1.7870088180807986E-2</v>
      </c>
      <c r="Q34" s="97"/>
      <c r="R34" s="97"/>
      <c r="S34" s="97">
        <f>$B34*VLOOKUP($A34,Transpose_Avg_cred_adult!$O$1:$AA$52,2,FALSE)</f>
        <v>1.6299073012232417E-2</v>
      </c>
      <c r="T34" s="97">
        <f>$B34*VLOOKUP($A34,Transpose_Avg_cred_adult!$O$1:$AA$52,3,FALSE)</f>
        <v>2.3144220536066219E-2</v>
      </c>
      <c r="U34" s="97">
        <f>$B34*VLOOKUP($A34,Transpose_Avg_cred_adult!$O$1:$AA$52,4,FALSE)</f>
        <v>6.6839285714285716E-3</v>
      </c>
      <c r="V34" s="97">
        <f>$B34*VLOOKUP($A34,Transpose_Avg_cred_adult!$O$1:$AA$52,5,FALSE)</f>
        <v>2.1300839920948618E-2</v>
      </c>
      <c r="W34" s="97">
        <f>$B34*VLOOKUP($A34,Transpose_Avg_cred_adult!$O$1:$AA$52,6,FALSE)</f>
        <v>2.3450050276520865E-2</v>
      </c>
      <c r="X34" s="97">
        <f>$B34*VLOOKUP($A34,Transpose_Avg_cred_adult!$O$1:$AA$52,7,FALSE)</f>
        <v>3.7568181818181827E-2</v>
      </c>
      <c r="Y34" s="97">
        <f>$B34*VLOOKUP($A34, Transpose_Avg_cred_adult!$O$1:$AA$52,8,FALSE)</f>
        <v>9.8290043290043295E-3</v>
      </c>
      <c r="Z34" s="97">
        <f>$B34*VLOOKUP($A34,Transpose_Avg_cred_adult!$O$1:$AA$52,9,FALSE)</f>
        <v>2.1226095947063688E-2</v>
      </c>
      <c r="AA34" s="97">
        <f>$B34*VLOOKUP($A34, Transpose_Avg_cred_adult!$O$1:$AA$52,10,FALSE)</f>
        <v>3.2978571428571433E-2</v>
      </c>
      <c r="AB34" s="97">
        <f>$B34*VLOOKUP($A34,Transpose_Avg_cred_adult!$O$1:$AA$52,11,FALSE)</f>
        <v>2.7533035714285711E-2</v>
      </c>
      <c r="AC34" s="97">
        <f>$B34*VLOOKUP($A34,Transpose_Avg_cred_adult!$O$1:$AA$52,12,FALSE)</f>
        <v>2.23872621564482E-2</v>
      </c>
      <c r="AD34" s="97">
        <f>$B34*VLOOKUP($A34,Transpose_Avg_cred_adult!$O$1:$AA$52,13,FALSE)</f>
        <v>1.4408484848484848E-2</v>
      </c>
    </row>
    <row r="35" spans="1:30" x14ac:dyDescent="0.25">
      <c r="A35" s="167" t="s">
        <v>319</v>
      </c>
      <c r="B35" s="168">
        <v>0.44500000000000001</v>
      </c>
      <c r="C35" s="94"/>
      <c r="D35" s="94"/>
      <c r="E35" s="97">
        <f>$B35*VLOOKUP($A35, Transpose_Avg_cred_adult!$A$1:$M$52,2,FALSE)</f>
        <v>3.9016716062956223E-2</v>
      </c>
      <c r="F35" s="97">
        <f>$B35*VLOOKUP($A35,Transpose_Avg_cred_adult!$A$1:$M$52,3,FALSE)</f>
        <v>1.0206820277329843E-2</v>
      </c>
      <c r="G35" s="97">
        <f>$B35*VLOOKUP($A35,Transpose_Avg_cred_adult!$A$1:$M$52,4,FALSE)</f>
        <v>3.7148652614243063E-2</v>
      </c>
      <c r="H35" s="97">
        <f>$B35*VLOOKUP($A35,Transpose_Avg_cred_adult!$A$1:$M$52,5,FALSE)</f>
        <v>2.179840703334205E-2</v>
      </c>
      <c r="I35" s="97">
        <f>$B35*VLOOKUP($A35,Transpose_Avg_cred_adult!$A$1:$M$52,6,FALSE)</f>
        <v>1.0474774994578183E-2</v>
      </c>
      <c r="J35" s="97">
        <f>$B35*VLOOKUP($A35,Transpose_Avg_cred_adult!$A$1:$M$52,7,FALSE)</f>
        <v>2.0405685308492513E-2</v>
      </c>
      <c r="K35" s="97">
        <f>$B35*VLOOKUP($A35,Transpose_Avg_cred_adult!$A$1:$M$52,8,FALSE)</f>
        <v>1.9993803763147983E-2</v>
      </c>
      <c r="L35" s="97">
        <f>$B35*VLOOKUP($A35, Transpose_Avg_cred_adult!$A$1:$M$52,9,FALSE)</f>
        <v>1.0854901585538283E-2</v>
      </c>
      <c r="M35" s="97">
        <f>$B35*VLOOKUP($A35,Transpose_Avg_cred_adult!$A$1:$M$52,10,FALSE)</f>
        <v>2.5617169158595968E-2</v>
      </c>
      <c r="N35" s="97">
        <f>$B35*VLOOKUP($A35,Transpose_Avg_cred_adult!$A$1:$M$52,11,FALSE)</f>
        <v>2.8003718960133435E-2</v>
      </c>
      <c r="O35" s="97">
        <f>$B35*VLOOKUP($A35,Transpose_Avg_cred_adult!$A$1:$M$52,12,FALSE)</f>
        <v>4.0960881185101439E-2</v>
      </c>
      <c r="P35" s="97">
        <f>$B35*VLOOKUP($A35,Transpose_Avg_cred_adult!$A$1:$M$52,13,FALSE)</f>
        <v>1.7673305569237262E-2</v>
      </c>
      <c r="Q35" s="97"/>
      <c r="R35" s="97"/>
      <c r="S35" s="97">
        <f>$B35*VLOOKUP($A35,Transpose_Avg_cred_adult!$O$1:$AA$52,2,FALSE)</f>
        <v>1.9997499362895004E-2</v>
      </c>
      <c r="T35" s="97">
        <f>$B35*VLOOKUP($A35,Transpose_Avg_cred_adult!$O$1:$AA$52,3,FALSE)</f>
        <v>1.3280094189331232E-2</v>
      </c>
      <c r="U35" s="97">
        <f>$B35*VLOOKUP($A35,Transpose_Avg_cred_adult!$O$1:$AA$52,4,FALSE)</f>
        <v>1.5230654761904761E-2</v>
      </c>
      <c r="V35" s="97">
        <f>$B35*VLOOKUP($A35,Transpose_Avg_cred_adult!$O$1:$AA$52,5,FALSE)</f>
        <v>9.6739130434782602E-3</v>
      </c>
      <c r="W35" s="97">
        <f>$B35*VLOOKUP($A35,Transpose_Avg_cred_adult!$O$1:$AA$52,6,FALSE)</f>
        <v>2.6301386794033852E-2</v>
      </c>
      <c r="X35" s="97">
        <f>$B35*VLOOKUP($A35,Transpose_Avg_cred_adult!$O$1:$AA$52,7,FALSE)</f>
        <v>2.0227272727272729E-2</v>
      </c>
      <c r="Y35" s="97">
        <f>$B35*VLOOKUP($A35, Transpose_Avg_cred_adult!$O$1:$AA$52,8,FALSE)</f>
        <v>1.2066798941798941E-2</v>
      </c>
      <c r="Z35" s="97">
        <f>$B35*VLOOKUP($A35,Transpose_Avg_cred_adult!$O$1:$AA$52,9,FALSE)</f>
        <v>1.1939361042183624E-2</v>
      </c>
      <c r="AA35" s="97">
        <f>$B35*VLOOKUP($A35, Transpose_Avg_cred_adult!$O$1:$AA$52,10,FALSE)</f>
        <v>2.410416666666667E-2</v>
      </c>
      <c r="AB35" s="97">
        <f>$B35*VLOOKUP($A35,Transpose_Avg_cred_adult!$O$1:$AA$52,11,FALSE)</f>
        <v>1.1125000000000001E-2</v>
      </c>
      <c r="AC35" s="97">
        <f>$B35*VLOOKUP($A35,Transpose_Avg_cred_adult!$O$1:$AA$52,12,FALSE)</f>
        <v>1.1520921423537703E-2</v>
      </c>
      <c r="AD35" s="97">
        <f>$B35*VLOOKUP($A35,Transpose_Avg_cred_adult!$O$1:$AA$52,13,FALSE)</f>
        <v>3.2971637426900582E-2</v>
      </c>
    </row>
    <row r="36" spans="1:30" x14ac:dyDescent="0.25">
      <c r="A36" s="167" t="s">
        <v>318</v>
      </c>
      <c r="B36" s="168">
        <v>-0.189</v>
      </c>
      <c r="C36" s="94"/>
      <c r="D36" s="94"/>
      <c r="E36" s="97">
        <f>$B36*VLOOKUP($A36, Transpose_Avg_cred_adult!$A$1:$M$52,2,FALSE)</f>
        <v>-1.1339425467745577E-2</v>
      </c>
      <c r="F36" s="97">
        <f>$B36*VLOOKUP($A36,Transpose_Avg_cred_adult!$A$1:$M$52,3,FALSE)</f>
        <v>-7.672025236682741E-3</v>
      </c>
      <c r="G36" s="97">
        <f>$B36*VLOOKUP($A36,Transpose_Avg_cred_adult!$A$1:$M$52,4,FALSE)</f>
        <v>-4.3419673295589612E-3</v>
      </c>
      <c r="H36" s="97">
        <f>$B36*VLOOKUP($A36,Transpose_Avg_cred_adult!$A$1:$M$52,5,FALSE)</f>
        <v>-7.8143678578038549E-3</v>
      </c>
      <c r="I36" s="97">
        <f>$B36*VLOOKUP($A36,Transpose_Avg_cred_adult!$A$1:$M$52,6,FALSE)</f>
        <v>-8.0515111322668302E-3</v>
      </c>
      <c r="J36" s="97">
        <f>$B36*VLOOKUP($A36,Transpose_Avg_cred_adult!$A$1:$M$52,7,FALSE)</f>
        <v>-8.8678255007704158E-3</v>
      </c>
      <c r="K36" s="97">
        <f>$B36*VLOOKUP($A36,Transpose_Avg_cred_adult!$A$1:$M$52,8,FALSE)</f>
        <v>-1.2819578416624419E-2</v>
      </c>
      <c r="L36" s="97">
        <f>$B36*VLOOKUP($A36, Transpose_Avg_cred_adult!$A$1:$M$52,9,FALSE)</f>
        <v>-1.053300218936867E-2</v>
      </c>
      <c r="M36" s="97">
        <f>$B36*VLOOKUP($A36,Transpose_Avg_cred_adult!$A$1:$M$52,10,FALSE)</f>
        <v>-3.9173314144736841E-3</v>
      </c>
      <c r="N36" s="97">
        <f>$B36*VLOOKUP($A36,Transpose_Avg_cred_adult!$A$1:$M$52,11,FALSE)</f>
        <v>-8.3409024774567537E-3</v>
      </c>
      <c r="O36" s="97">
        <f>$B36*VLOOKUP($A36,Transpose_Avg_cred_adult!$A$1:$M$52,12,FALSE)</f>
        <v>-2.1810008942699115E-2</v>
      </c>
      <c r="P36" s="97">
        <f>$B36*VLOOKUP($A36,Transpose_Avg_cred_adult!$A$1:$M$52,13,FALSE)</f>
        <v>-7.3073539086687305E-3</v>
      </c>
      <c r="Q36" s="97"/>
      <c r="R36" s="97"/>
      <c r="S36" s="97">
        <f>$B36*VLOOKUP($A36,Transpose_Avg_cred_adult!$O$1:$AA$52,2,FALSE)</f>
        <v>-3.8926462155963303E-3</v>
      </c>
      <c r="T36" s="97">
        <f>$B36*VLOOKUP($A36,Transpose_Avg_cred_adult!$O$1:$AA$52,3,FALSE)</f>
        <v>-3.5891468762317695E-3</v>
      </c>
      <c r="U36" s="97">
        <f>$B36*VLOOKUP($A36,Transpose_Avg_cred_adult!$O$1:$AA$52,4,FALSE)</f>
        <v>-6.8624999999999997E-3</v>
      </c>
      <c r="V36" s="97">
        <f>$B36*VLOOKUP($A36,Transpose_Avg_cred_adult!$O$1:$AA$52,5,FALSE)</f>
        <v>-1.9991761363636364E-2</v>
      </c>
      <c r="W36" s="97">
        <f>$B36*VLOOKUP($A36,Transpose_Avg_cred_adult!$O$1:$AA$52,6,FALSE)</f>
        <v>-5.4360859728506787E-3</v>
      </c>
      <c r="X36" s="97">
        <f>$B36*VLOOKUP($A36,Transpose_Avg_cred_adult!$O$1:$AA$52,7,FALSE)</f>
        <v>-7.517045454545454E-2</v>
      </c>
      <c r="Y36" s="97">
        <f>$B36*VLOOKUP($A36, Transpose_Avg_cred_adult!$O$1:$AA$52,8,FALSE)</f>
        <v>-1.1045454545454546E-2</v>
      </c>
      <c r="Z36" s="97">
        <f>$B36*VLOOKUP($A36,Transpose_Avg_cred_adult!$O$1:$AA$52,9,FALSE)</f>
        <v>-9.8499379652605464E-3</v>
      </c>
      <c r="AA36" s="97">
        <f>$B36*VLOOKUP($A36, Transpose_Avg_cred_adult!$O$1:$AA$52,10,FALSE)</f>
        <v>-4.0499999999999998E-3</v>
      </c>
      <c r="AB36" s="97">
        <f>$B36*VLOOKUP($A36,Transpose_Avg_cred_adult!$O$1:$AA$52,11,FALSE)</f>
        <v>-8.2687500000000001E-3</v>
      </c>
      <c r="AC36" s="97">
        <f>$B36*VLOOKUP($A36,Transpose_Avg_cred_adult!$O$1:$AA$52,12,FALSE)</f>
        <v>-4.8931553911205072E-3</v>
      </c>
      <c r="AD36" s="97">
        <f>$B36*VLOOKUP($A36,Transpose_Avg_cred_adult!$O$1:$AA$52,13,FALSE)</f>
        <v>0</v>
      </c>
    </row>
    <row r="37" spans="1:30" x14ac:dyDescent="0.25">
      <c r="A37" s="167" t="s">
        <v>320</v>
      </c>
      <c r="B37" s="168">
        <v>0.79200000000000004</v>
      </c>
      <c r="C37" s="94"/>
      <c r="D37" s="94"/>
      <c r="E37" s="97">
        <f>$B37*VLOOKUP($A37, Transpose_Avg_cred_adult!$A$1:$M$52,2,FALSE)</f>
        <v>5.5576855713582798E-3</v>
      </c>
      <c r="F37" s="97">
        <f>$B37*VLOOKUP($A37,Transpose_Avg_cred_adult!$A$1:$M$52,3,FALSE)</f>
        <v>1.3299744804360929E-2</v>
      </c>
      <c r="G37" s="97">
        <f>$B37*VLOOKUP($A37,Transpose_Avg_cred_adult!$A$1:$M$52,4,FALSE)</f>
        <v>6.7594414893617028E-3</v>
      </c>
      <c r="H37" s="97">
        <f>$B37*VLOOKUP($A37,Transpose_Avg_cred_adult!$A$1:$M$52,5,FALSE)</f>
        <v>9.9576944652206441E-4</v>
      </c>
      <c r="I37" s="97">
        <f>$B37*VLOOKUP($A37,Transpose_Avg_cred_adult!$A$1:$M$52,6,FALSE)</f>
        <v>2.5490449012696516E-2</v>
      </c>
      <c r="J37" s="97">
        <f>$B37*VLOOKUP($A37,Transpose_Avg_cred_adult!$A$1:$M$52,7,FALSE)</f>
        <v>0</v>
      </c>
      <c r="K37" s="97">
        <f>$B37*VLOOKUP($A37,Transpose_Avg_cred_adult!$A$1:$M$52,8,FALSE)</f>
        <v>4.2719881221719462E-3</v>
      </c>
      <c r="L37" s="97">
        <f>$B37*VLOOKUP($A37, Transpose_Avg_cred_adult!$A$1:$M$52,9,FALSE)</f>
        <v>3.84447827518104E-3</v>
      </c>
      <c r="M37" s="97">
        <f>$B37*VLOOKUP($A37,Transpose_Avg_cred_adult!$A$1:$M$52,10,FALSE)</f>
        <v>0</v>
      </c>
      <c r="N37" s="97">
        <f>$B37*VLOOKUP($A37,Transpose_Avg_cred_adult!$A$1:$M$52,11,FALSE)</f>
        <v>8.8500000000000002E-3</v>
      </c>
      <c r="O37" s="97">
        <f>$B37*VLOOKUP($A37,Transpose_Avg_cred_adult!$A$1:$M$52,12,FALSE)</f>
        <v>7.2458100447300652E-3</v>
      </c>
      <c r="P37" s="97">
        <f>$B37*VLOOKUP($A37,Transpose_Avg_cred_adult!$A$1:$M$52,13,FALSE)</f>
        <v>2.4235239719589404E-2</v>
      </c>
      <c r="Q37" s="97"/>
      <c r="R37" s="97"/>
      <c r="S37" s="97">
        <f>$B37*VLOOKUP($A37,Transpose_Avg_cred_adult!$O$1:$AA$52,2,FALSE)</f>
        <v>0</v>
      </c>
      <c r="T37" s="97">
        <f>$B37*VLOOKUP($A37,Transpose_Avg_cred_adult!$O$1:$AA$52,3,FALSE)</f>
        <v>2.4750000000000002E-3</v>
      </c>
      <c r="U37" s="97">
        <f>$B37*VLOOKUP($A37,Transpose_Avg_cred_adult!$O$1:$AA$52,4,FALSE)</f>
        <v>2.0624999999999998E-2</v>
      </c>
      <c r="V37" s="97">
        <f>$B37*VLOOKUP($A37,Transpose_Avg_cred_adult!$O$1:$AA$52,5,FALSE)</f>
        <v>0</v>
      </c>
      <c r="W37" s="97">
        <f>$B37*VLOOKUP($A37,Transpose_Avg_cred_adult!$O$1:$AA$52,6,FALSE)</f>
        <v>6.7124886877828055E-2</v>
      </c>
      <c r="X37" s="97">
        <f>$B37*VLOOKUP($A37,Transpose_Avg_cred_adult!$O$1:$AA$52,7,FALSE)</f>
        <v>1.8000000000000002E-2</v>
      </c>
      <c r="Y37" s="97">
        <f>$B37*VLOOKUP($A37, Transpose_Avg_cred_adult!$O$1:$AA$52,8,FALSE)</f>
        <v>0</v>
      </c>
      <c r="Z37" s="97">
        <f>$B37*VLOOKUP($A37,Transpose_Avg_cred_adult!$O$1:$AA$52,9,FALSE)</f>
        <v>3.0461538461538464E-3</v>
      </c>
      <c r="AA37" s="97">
        <f>$B37*VLOOKUP($A37, Transpose_Avg_cred_adult!$O$1:$AA$52,10,FALSE)</f>
        <v>0</v>
      </c>
      <c r="AB37" s="97">
        <f>$B37*VLOOKUP($A37,Transpose_Avg_cred_adult!$O$1:$AA$52,11,FALSE)</f>
        <v>1.2375000000000001E-2</v>
      </c>
      <c r="AC37" s="97">
        <f>$B37*VLOOKUP($A37,Transpose_Avg_cred_adult!$O$1:$AA$52,12,FALSE)</f>
        <v>3.6300000000000006E-2</v>
      </c>
      <c r="AD37" s="97">
        <f>$B37*VLOOKUP($A37,Transpose_Avg_cred_adult!$O$1:$AA$52,13,FALSE)</f>
        <v>0</v>
      </c>
    </row>
    <row r="38" spans="1:30" x14ac:dyDescent="0.25">
      <c r="A38" s="167" t="s">
        <v>321</v>
      </c>
      <c r="B38" s="168">
        <v>-0.158</v>
      </c>
      <c r="C38" s="94"/>
      <c r="D38" s="94"/>
      <c r="E38" s="97">
        <f>$B38*VLOOKUP($A38, Transpose_Avg_cred_adult!$A$1:$M$52,2,FALSE)</f>
        <v>-1.5596568787509623E-2</v>
      </c>
      <c r="F38" s="97">
        <f>$B38*VLOOKUP($A38,Transpose_Avg_cred_adult!$A$1:$M$52,3,FALSE)</f>
        <v>-2.7617815606250627E-2</v>
      </c>
      <c r="G38" s="97">
        <f>$B38*VLOOKUP($A38,Transpose_Avg_cred_adult!$A$1:$M$52,4,FALSE)</f>
        <v>-1.1783204612746406E-2</v>
      </c>
      <c r="H38" s="97">
        <f>$B38*VLOOKUP($A38,Transpose_Avg_cred_adult!$A$1:$M$52,5,FALSE)</f>
        <v>-1.7770119552874136E-2</v>
      </c>
      <c r="I38" s="97">
        <f>$B38*VLOOKUP($A38,Transpose_Avg_cred_adult!$A$1:$M$52,6,FALSE)</f>
        <v>-4.0363582658310644E-2</v>
      </c>
      <c r="J38" s="97">
        <f>$B38*VLOOKUP($A38,Transpose_Avg_cred_adult!$A$1:$M$52,7,FALSE)</f>
        <v>-3.8015284197911316E-2</v>
      </c>
      <c r="K38" s="97">
        <f>$B38*VLOOKUP($A38,Transpose_Avg_cred_adult!$A$1:$M$52,8,FALSE)</f>
        <v>-3.5609590313539316E-2</v>
      </c>
      <c r="L38" s="97">
        <f>$B38*VLOOKUP($A38, Transpose_Avg_cred_adult!$A$1:$M$52,9,FALSE)</f>
        <v>-2.1094093279411412E-2</v>
      </c>
      <c r="M38" s="97">
        <f>$B38*VLOOKUP($A38,Transpose_Avg_cred_adult!$A$1:$M$52,10,FALSE)</f>
        <v>-1.9323960490202269E-2</v>
      </c>
      <c r="N38" s="97">
        <f>$B38*VLOOKUP($A38,Transpose_Avg_cred_adult!$A$1:$M$52,11,FALSE)</f>
        <v>-2.5299966225295178E-2</v>
      </c>
      <c r="O38" s="97">
        <f>$B38*VLOOKUP($A38,Transpose_Avg_cred_adult!$A$1:$M$52,12,FALSE)</f>
        <v>-3.7024735773378496E-2</v>
      </c>
      <c r="P38" s="97">
        <f>$B38*VLOOKUP($A38,Transpose_Avg_cred_adult!$A$1:$M$52,13,FALSE)</f>
        <v>-2.7315498241087723E-2</v>
      </c>
      <c r="Q38" s="97"/>
      <c r="R38" s="97"/>
      <c r="S38" s="97">
        <f>$B38*VLOOKUP($A38,Transpose_Avg_cred_adult!$O$1:$AA$52,2,FALSE)</f>
        <v>-1.9870040137614679E-2</v>
      </c>
      <c r="T38" s="97">
        <f>$B38*VLOOKUP($A38,Transpose_Avg_cred_adult!$O$1:$AA$52,3,FALSE)</f>
        <v>-3.1263762153462091E-2</v>
      </c>
      <c r="U38" s="97">
        <f>$B38*VLOOKUP($A38,Transpose_Avg_cred_adult!$O$1:$AA$52,4,FALSE)</f>
        <v>-1.3472321428571429E-2</v>
      </c>
      <c r="V38" s="97">
        <f>$B38*VLOOKUP($A38,Transpose_Avg_cred_adult!$O$1:$AA$52,5,FALSE)</f>
        <v>-4.5456875823451912E-2</v>
      </c>
      <c r="W38" s="97">
        <f>$B38*VLOOKUP($A38,Transpose_Avg_cred_adult!$O$1:$AA$52,6,FALSE)</f>
        <v>-2.5959317915200265E-2</v>
      </c>
      <c r="X38" s="97">
        <f>$B38*VLOOKUP($A38,Transpose_Avg_cred_adult!$O$1:$AA$52,7,FALSE)</f>
        <v>-2.3340909090909093E-2</v>
      </c>
      <c r="Y38" s="97">
        <f>$B38*VLOOKUP($A38, Transpose_Avg_cred_adult!$O$1:$AA$52,8,FALSE)</f>
        <v>-4.4107383357383359E-2</v>
      </c>
      <c r="Z38" s="97">
        <f>$B38*VLOOKUP($A38,Transpose_Avg_cred_adult!$O$1:$AA$52,9,FALSE)</f>
        <v>-1.3877819134270747E-2</v>
      </c>
      <c r="AA38" s="97">
        <f>$B38*VLOOKUP($A38, Transpose_Avg_cred_adult!$O$1:$AA$52,10,FALSE)</f>
        <v>-3.2916666666666664E-2</v>
      </c>
      <c r="AB38" s="97">
        <f>$B38*VLOOKUP($A38,Transpose_Avg_cred_adult!$O$1:$AA$52,11,FALSE)</f>
        <v>-2.5739123376623374E-2</v>
      </c>
      <c r="AC38" s="97">
        <f>$B38*VLOOKUP($A38,Transpose_Avg_cred_adult!$O$1:$AA$52,12,FALSE)</f>
        <v>-4.0028893587033119E-2</v>
      </c>
      <c r="AD38" s="97">
        <f>$B38*VLOOKUP($A38,Transpose_Avg_cred_adult!$O$1:$AA$52,13,FALSE)</f>
        <v>-1.6729856459330145E-2</v>
      </c>
    </row>
    <row r="39" spans="1:30" x14ac:dyDescent="0.25">
      <c r="A39" s="167" t="s">
        <v>326</v>
      </c>
      <c r="B39" s="168">
        <v>0.35099999999999998</v>
      </c>
      <c r="C39" s="94"/>
      <c r="D39" s="94"/>
      <c r="E39" s="97">
        <f>$B39*VLOOKUP($A39, Transpose_Avg_cred_adult!$A$1:$M$52,2,FALSE)</f>
        <v>4.8955256519868928E-3</v>
      </c>
      <c r="F39" s="97">
        <f>$B39*VLOOKUP($A39,Transpose_Avg_cred_adult!$A$1:$M$52,3,FALSE)</f>
        <v>9.4121908402928275E-3</v>
      </c>
      <c r="G39" s="97">
        <f>$B39*VLOOKUP($A39,Transpose_Avg_cred_adult!$A$1:$M$52,4,FALSE)</f>
        <v>1.9514101946002805E-3</v>
      </c>
      <c r="H39" s="97">
        <f>$B39*VLOOKUP($A39,Transpose_Avg_cred_adult!$A$1:$M$52,5,FALSE)</f>
        <v>7.6573525244897321E-3</v>
      </c>
      <c r="I39" s="97">
        <f>$B39*VLOOKUP($A39,Transpose_Avg_cred_adult!$A$1:$M$52,6,FALSE)</f>
        <v>1.9218749999999998E-3</v>
      </c>
      <c r="J39" s="97">
        <f>$B39*VLOOKUP($A39,Transpose_Avg_cred_adult!$A$1:$M$52,7,FALSE)</f>
        <v>1.5669642857142855E-3</v>
      </c>
      <c r="K39" s="97">
        <f>$B39*VLOOKUP($A39,Transpose_Avg_cred_adult!$A$1:$M$52,8,FALSE)</f>
        <v>1.0477977513679891E-2</v>
      </c>
      <c r="L39" s="97">
        <f>$B39*VLOOKUP($A39, Transpose_Avg_cred_adult!$A$1:$M$52,9,FALSE)</f>
        <v>5.7313985352205393E-3</v>
      </c>
      <c r="M39" s="97">
        <f>$B39*VLOOKUP($A39,Transpose_Avg_cred_adult!$A$1:$M$52,10,FALSE)</f>
        <v>2.8945312499999991E-3</v>
      </c>
      <c r="N39" s="97">
        <f>$B39*VLOOKUP($A39,Transpose_Avg_cred_adult!$A$1:$M$52,11,FALSE)</f>
        <v>1.5288087406015036E-2</v>
      </c>
      <c r="O39" s="97">
        <f>$B39*VLOOKUP($A39,Transpose_Avg_cred_adult!$A$1:$M$52,12,FALSE)</f>
        <v>6.6617150674575191E-3</v>
      </c>
      <c r="P39" s="97">
        <f>$B39*VLOOKUP($A39,Transpose_Avg_cred_adult!$A$1:$M$52,13,FALSE)</f>
        <v>1.0979520730355893E-2</v>
      </c>
      <c r="Q39" s="97"/>
      <c r="R39" s="97"/>
      <c r="S39" s="97">
        <f>$B39*VLOOKUP($A39,Transpose_Avg_cred_adult!$O$1:$AA$52,2,FALSE)</f>
        <v>1.3701433486238531E-2</v>
      </c>
      <c r="T39" s="97">
        <f>$B39*VLOOKUP($A39,Transpose_Avg_cred_adult!$O$1:$AA$52,3,FALSE)</f>
        <v>1.5828809864012611E-2</v>
      </c>
      <c r="U39" s="97">
        <f>$B39*VLOOKUP($A39,Transpose_Avg_cred_adult!$O$1:$AA$52,4,FALSE)</f>
        <v>0</v>
      </c>
      <c r="V39" s="97">
        <f>$B39*VLOOKUP($A39,Transpose_Avg_cred_adult!$O$1:$AA$52,5,FALSE)</f>
        <v>3.9886363636363635E-3</v>
      </c>
      <c r="W39" s="97">
        <f>$B39*VLOOKUP($A39,Transpose_Avg_cred_adult!$O$1:$AA$52,6,FALSE)</f>
        <v>3.6705882352941178E-3</v>
      </c>
      <c r="X39" s="97">
        <f>$B39*VLOOKUP($A39,Transpose_Avg_cred_adult!$O$1:$AA$52,7,FALSE)</f>
        <v>7.9772727272727269E-3</v>
      </c>
      <c r="Y39" s="97">
        <f>$B39*VLOOKUP($A39, Transpose_Avg_cred_adult!$O$1:$AA$52,8,FALSE)</f>
        <v>9.7499999999999983E-3</v>
      </c>
      <c r="Z39" s="97">
        <f>$B39*VLOOKUP($A39,Transpose_Avg_cred_adult!$O$1:$AA$52,9,FALSE)</f>
        <v>2.4374999999999996E-3</v>
      </c>
      <c r="AA39" s="97">
        <f>$B39*VLOOKUP($A39, Transpose_Avg_cred_adult!$O$1:$AA$52,10,FALSE)</f>
        <v>4.3874999999999999E-3</v>
      </c>
      <c r="AB39" s="97">
        <f>$B39*VLOOKUP($A39,Transpose_Avg_cred_adult!$O$1:$AA$52,11,FALSE)</f>
        <v>2.2236647727272726E-2</v>
      </c>
      <c r="AC39" s="97">
        <f>$B39*VLOOKUP($A39,Transpose_Avg_cred_adult!$O$1:$AA$52,12,FALSE)</f>
        <v>1.9411363636363636E-2</v>
      </c>
      <c r="AD39" s="97">
        <f>$B39*VLOOKUP($A39,Transpose_Avg_cred_adult!$O$1:$AA$52,13,FALSE)</f>
        <v>4.6184210526315781E-3</v>
      </c>
    </row>
    <row r="40" spans="1:30" x14ac:dyDescent="0.25">
      <c r="A40" s="167" t="s">
        <v>327</v>
      </c>
      <c r="B40" s="168">
        <v>2.0899999999999998E-2</v>
      </c>
      <c r="C40" s="94"/>
      <c r="D40" s="94"/>
      <c r="E40" s="97">
        <f>$B40*VLOOKUP($A40, Transpose_Avg_cred_adult!$A$1:$M$52,2,FALSE)</f>
        <v>1.4558401351861881E-3</v>
      </c>
      <c r="F40" s="97">
        <f>$B40*VLOOKUP($A40,Transpose_Avg_cred_adult!$A$1:$M$52,3,FALSE)</f>
        <v>4.6745971017434053E-3</v>
      </c>
      <c r="G40" s="97">
        <f>$B40*VLOOKUP($A40,Transpose_Avg_cred_adult!$A$1:$M$52,4,FALSE)</f>
        <v>1.074687819008924E-3</v>
      </c>
      <c r="H40" s="97">
        <f>$B40*VLOOKUP($A40,Transpose_Avg_cred_adult!$A$1:$M$52,5,FALSE)</f>
        <v>3.8759474090354872E-3</v>
      </c>
      <c r="I40" s="97">
        <f>$B40*VLOOKUP($A40,Transpose_Avg_cred_adult!$A$1:$M$52,6,FALSE)</f>
        <v>1.5750132714985631E-3</v>
      </c>
      <c r="J40" s="97">
        <f>$B40*VLOOKUP($A40,Transpose_Avg_cred_adult!$A$1:$M$52,7,FALSE)</f>
        <v>7.7323358050847453E-4</v>
      </c>
      <c r="K40" s="97">
        <f>$B40*VLOOKUP($A40,Transpose_Avg_cred_adult!$A$1:$M$52,8,FALSE)</f>
        <v>1.7570720820565852E-3</v>
      </c>
      <c r="L40" s="97">
        <f>$B40*VLOOKUP($A40, Transpose_Avg_cred_adult!$A$1:$M$52,9,FALSE)</f>
        <v>1.6125259970306977E-3</v>
      </c>
      <c r="M40" s="97">
        <f>$B40*VLOOKUP($A40,Transpose_Avg_cred_adult!$A$1:$M$52,10,FALSE)</f>
        <v>2.4167553323412696E-3</v>
      </c>
      <c r="N40" s="97">
        <f>$B40*VLOOKUP($A40,Transpose_Avg_cred_adult!$A$1:$M$52,11,FALSE)</f>
        <v>2.2825266140109888E-3</v>
      </c>
      <c r="O40" s="97">
        <f>$B40*VLOOKUP($A40,Transpose_Avg_cred_adult!$A$1:$M$52,12,FALSE)</f>
        <v>3.1299034853055209E-3</v>
      </c>
      <c r="P40" s="97">
        <f>$B40*VLOOKUP($A40,Transpose_Avg_cred_adult!$A$1:$M$52,13,FALSE)</f>
        <v>2.3900097545823621E-3</v>
      </c>
      <c r="Q40" s="97"/>
      <c r="R40" s="97"/>
      <c r="S40" s="97">
        <f>$B40*VLOOKUP($A40,Transpose_Avg_cred_adult!$O$1:$AA$52,2,FALSE)</f>
        <v>2.3304445400101933E-3</v>
      </c>
      <c r="T40" s="97">
        <f>$B40*VLOOKUP($A40,Transpose_Avg_cred_adult!$O$1:$AA$52,3,FALSE)</f>
        <v>3.7032642310471679E-3</v>
      </c>
      <c r="U40" s="97">
        <f>$B40*VLOOKUP($A40,Transpose_Avg_cred_adult!$O$1:$AA$52,4,FALSE)</f>
        <v>1.5830505952380951E-3</v>
      </c>
      <c r="V40" s="97">
        <f>$B40*VLOOKUP($A40,Transpose_Avg_cred_adult!$O$1:$AA$52,5,FALSE)</f>
        <v>2.8775362318840579E-3</v>
      </c>
      <c r="W40" s="97">
        <f>$B40*VLOOKUP($A40,Transpose_Avg_cred_adult!$O$1:$AA$52,6,FALSE)</f>
        <v>1.7269557566616388E-3</v>
      </c>
      <c r="X40" s="97">
        <f>$B40*VLOOKUP($A40,Transpose_Avg_cred_adult!$O$1:$AA$52,7,FALSE)</f>
        <v>4.1562499999999994E-3</v>
      </c>
      <c r="Y40" s="97">
        <f>$B40*VLOOKUP($A40, Transpose_Avg_cred_adult!$O$1:$AA$52,8,FALSE)</f>
        <v>8.6203703703703692E-4</v>
      </c>
      <c r="Z40" s="97">
        <f>$B40*VLOOKUP($A40,Transpose_Avg_cred_adult!$O$1:$AA$52,9,FALSE)</f>
        <v>2.8002801902398677E-3</v>
      </c>
      <c r="AA40" s="97">
        <f>$B40*VLOOKUP($A40, Transpose_Avg_cred_adult!$O$1:$AA$52,10,FALSE)</f>
        <v>4.4910119047619048E-3</v>
      </c>
      <c r="AB40" s="97">
        <f>$B40*VLOOKUP($A40,Transpose_Avg_cred_adult!$O$1:$AA$52,11,FALSE)</f>
        <v>1.2214285714285712E-3</v>
      </c>
      <c r="AC40" s="97">
        <f>$B40*VLOOKUP($A40,Transpose_Avg_cred_adult!$O$1:$AA$52,12,FALSE)</f>
        <v>2.4256298449612402E-3</v>
      </c>
      <c r="AD40" s="97">
        <f>$B40*VLOOKUP($A40,Transpose_Avg_cred_adult!$O$1:$AA$52,13,FALSE)</f>
        <v>1.7200555555555554E-3</v>
      </c>
    </row>
    <row r="41" spans="1:30" x14ac:dyDescent="0.25">
      <c r="A41" s="167" t="s">
        <v>338</v>
      </c>
      <c r="B41" s="168">
        <v>0.94499999999999995</v>
      </c>
      <c r="C41" s="94"/>
      <c r="D41" s="94"/>
      <c r="E41" s="97">
        <f>$B41*VLOOKUP($A41, Transpose_Avg_cred_adult!$A$1:$M$52,2,FALSE)</f>
        <v>7.1450305990611862E-3</v>
      </c>
      <c r="F41" s="97">
        <f>$B41*VLOOKUP($A41,Transpose_Avg_cred_adult!$A$1:$M$52,3,FALSE)</f>
        <v>5.1682315573335028E-3</v>
      </c>
      <c r="G41" s="97">
        <f>$B41*VLOOKUP($A41,Transpose_Avg_cred_adult!$A$1:$M$52,4,FALSE)</f>
        <v>1.0546874999999999E-3</v>
      </c>
      <c r="H41" s="97">
        <f>$B41*VLOOKUP($A41,Transpose_Avg_cred_adult!$A$1:$M$52,5,FALSE)</f>
        <v>3.2675039665171243E-3</v>
      </c>
      <c r="I41" s="97">
        <f>$B41*VLOOKUP($A41,Transpose_Avg_cred_adult!$A$1:$M$52,6,FALSE)</f>
        <v>8.3624217823108412E-3</v>
      </c>
      <c r="J41" s="97">
        <f>$B41*VLOOKUP($A41,Transpose_Avg_cred_adult!$A$1:$M$52,7,FALSE)</f>
        <v>0</v>
      </c>
      <c r="K41" s="97">
        <f>$B41*VLOOKUP($A41,Transpose_Avg_cred_adult!$A$1:$M$52,8,FALSE)</f>
        <v>8.501303864569083E-3</v>
      </c>
      <c r="L41" s="97">
        <f>$B41*VLOOKUP($A41, Transpose_Avg_cred_adult!$A$1:$M$52,9,FALSE)</f>
        <v>1.1856884779773976E-2</v>
      </c>
      <c r="M41" s="97">
        <f>$B41*VLOOKUP($A41,Transpose_Avg_cred_adult!$A$1:$M$52,10,FALSE)</f>
        <v>3.2369087837837837E-3</v>
      </c>
      <c r="N41" s="97">
        <f>$B41*VLOOKUP($A41,Transpose_Avg_cred_adult!$A$1:$M$52,11,FALSE)</f>
        <v>3.6914062499999998E-3</v>
      </c>
      <c r="O41" s="97">
        <f>$B41*VLOOKUP($A41,Transpose_Avg_cred_adult!$A$1:$M$52,12,FALSE)</f>
        <v>8.2075618889120017E-3</v>
      </c>
      <c r="P41" s="97">
        <f>$B41*VLOOKUP($A41,Transpose_Avg_cred_adult!$A$1:$M$52,13,FALSE)</f>
        <v>0</v>
      </c>
      <c r="Q41" s="97"/>
      <c r="R41" s="97"/>
      <c r="S41" s="97">
        <f>$B41*VLOOKUP($A41,Transpose_Avg_cred_adult!$O$1:$AA$52,2,FALSE)</f>
        <v>9.8783686926605507E-3</v>
      </c>
      <c r="T41" s="97">
        <f>$B41*VLOOKUP($A41,Transpose_Avg_cred_adult!$O$1:$AA$52,3,FALSE)</f>
        <v>2.953125E-3</v>
      </c>
      <c r="U41" s="97">
        <f>$B41*VLOOKUP($A41,Transpose_Avg_cred_adult!$O$1:$AA$52,4,FALSE)</f>
        <v>0</v>
      </c>
      <c r="V41" s="97">
        <f>$B41*VLOOKUP($A41,Transpose_Avg_cred_adult!$O$1:$AA$52,5,FALSE)</f>
        <v>0</v>
      </c>
      <c r="W41" s="97">
        <f>$B41*VLOOKUP($A41,Transpose_Avg_cred_adult!$O$1:$AA$52,6,FALSE)</f>
        <v>0</v>
      </c>
      <c r="X41" s="97">
        <f>$B41*VLOOKUP($A41,Transpose_Avg_cred_adult!$O$1:$AA$52,7,FALSE)</f>
        <v>0</v>
      </c>
      <c r="Y41" s="97">
        <f>$B41*VLOOKUP($A41, Transpose_Avg_cred_adult!$O$1:$AA$52,8,FALSE)</f>
        <v>0</v>
      </c>
      <c r="Z41" s="97">
        <f>$B41*VLOOKUP($A41,Transpose_Avg_cred_adult!$O$1:$AA$52,9,FALSE)</f>
        <v>7.2692307692307691E-3</v>
      </c>
      <c r="AA41" s="97">
        <f>$B41*VLOOKUP($A41, Transpose_Avg_cred_adult!$O$1:$AA$52,10,FALSE)</f>
        <v>0</v>
      </c>
      <c r="AB41" s="97">
        <f>$B41*VLOOKUP($A41,Transpose_Avg_cred_adult!$O$1:$AA$52,11,FALSE)</f>
        <v>0</v>
      </c>
      <c r="AC41" s="97">
        <f>$B41*VLOOKUP($A41,Transpose_Avg_cred_adult!$O$1:$AA$52,12,FALSE)</f>
        <v>7.1590909090909092E-3</v>
      </c>
      <c r="AD41" s="97">
        <f>$B41*VLOOKUP($A41,Transpose_Avg_cred_adult!$O$1:$AA$52,13,FALSE)</f>
        <v>0</v>
      </c>
    </row>
    <row r="42" spans="1:30" x14ac:dyDescent="0.25">
      <c r="A42" s="167" t="s">
        <v>298</v>
      </c>
      <c r="B42" s="168">
        <v>-5.5500000000000001E-2</v>
      </c>
      <c r="C42" s="94"/>
      <c r="D42" s="94"/>
      <c r="E42" s="97">
        <f>$B42*VLOOKUP($A42, Transpose_Avg_cred_adult!$A$1:$M$52,2,FALSE)</f>
        <v>-3.1842119062500001E-3</v>
      </c>
      <c r="F42" s="97">
        <f>$B42*VLOOKUP($A42,Transpose_Avg_cred_adult!$A$1:$M$52,3,FALSE)</f>
        <v>-2.3377779375E-3</v>
      </c>
      <c r="G42" s="97">
        <f>$B42*VLOOKUP($A42,Transpose_Avg_cred_adult!$A$1:$M$52,4,FALSE)</f>
        <v>-2.2689024375000008E-3</v>
      </c>
      <c r="H42" s="97">
        <f>$B42*VLOOKUP($A42,Transpose_Avg_cred_adult!$A$1:$M$52,5,FALSE)</f>
        <v>-2.3219257499999986E-3</v>
      </c>
      <c r="I42" s="97">
        <f>$B42*VLOOKUP($A42,Transpose_Avg_cred_adult!$A$1:$M$52,6,FALSE)</f>
        <v>-1.9533190312500002E-3</v>
      </c>
      <c r="J42" s="97">
        <f>$B42*VLOOKUP($A42,Transpose_Avg_cred_adult!$A$1:$M$52,7,FALSE)</f>
        <v>-2.5258917187499993E-3</v>
      </c>
      <c r="K42" s="97">
        <f>$B42*VLOOKUP($A42,Transpose_Avg_cred_adult!$A$1:$M$52,8,FALSE)</f>
        <v>-2.7178662187499997E-3</v>
      </c>
      <c r="L42" s="97">
        <f>$B42*VLOOKUP($A42, Transpose_Avg_cred_adult!$A$1:$M$52,9,FALSE)</f>
        <v>-2.3010022499999998E-3</v>
      </c>
      <c r="M42" s="97">
        <f>$B42*VLOOKUP($A42,Transpose_Avg_cred_adult!$A$1:$M$52,10,FALSE)</f>
        <v>-2.2590130312499998E-3</v>
      </c>
      <c r="N42" s="97">
        <f>$B42*VLOOKUP($A42,Transpose_Avg_cred_adult!$A$1:$M$52,11,FALSE)</f>
        <v>-2.3698014374999997E-3</v>
      </c>
      <c r="O42" s="97">
        <f>$B42*VLOOKUP($A42,Transpose_Avg_cred_adult!$A$1:$M$52,12,FALSE)</f>
        <v>-2.10836521875E-3</v>
      </c>
      <c r="P42" s="97">
        <f>$B42*VLOOKUP($A42,Transpose_Avg_cred_adult!$A$1:$M$52,13,FALSE)</f>
        <v>-2.5097342812500003E-3</v>
      </c>
      <c r="Q42" s="97"/>
      <c r="R42" s="97"/>
      <c r="S42" s="97">
        <f>$B42*VLOOKUP($A42,Transpose_Avg_cred_adult!$O$1:$AA$52,2,FALSE)</f>
        <v>-3.0562046250000013E-3</v>
      </c>
      <c r="T42" s="97">
        <f>$B42*VLOOKUP($A42,Transpose_Avg_cred_adult!$O$1:$AA$52,3,FALSE)</f>
        <v>-1.857127125E-3</v>
      </c>
      <c r="U42" s="97">
        <f>$B42*VLOOKUP($A42,Transpose_Avg_cred_adult!$O$1:$AA$52,4,FALSE)</f>
        <v>-1.8489824999999998E-3</v>
      </c>
      <c r="V42" s="97">
        <f>$B42*VLOOKUP($A42,Transpose_Avg_cred_adult!$O$1:$AA$52,5,FALSE)</f>
        <v>-2.0473533749999994E-3</v>
      </c>
      <c r="W42" s="97">
        <f>$B42*VLOOKUP($A42,Transpose_Avg_cred_adult!$O$1:$AA$52,6,FALSE)</f>
        <v>-1.5334650000000003E-3</v>
      </c>
      <c r="X42" s="97">
        <f>$B42*VLOOKUP($A42,Transpose_Avg_cred_adult!$O$1:$AA$52,7,FALSE)</f>
        <v>-2.0616030000000004E-3</v>
      </c>
      <c r="Y42" s="97">
        <f>$B42*VLOOKUP($A42, Transpose_Avg_cred_adult!$O$1:$AA$52,8,FALSE)</f>
        <v>-2.2600848749999999E-3</v>
      </c>
      <c r="Z42" s="97">
        <f>$B42*VLOOKUP($A42,Transpose_Avg_cred_adult!$O$1:$AA$52,9,FALSE)</f>
        <v>-1.8329568749999999E-3</v>
      </c>
      <c r="AA42" s="97">
        <f>$B42*VLOOKUP($A42, Transpose_Avg_cred_adult!$O$1:$AA$52,10,FALSE)</f>
        <v>-1.72180425E-3</v>
      </c>
      <c r="AB42" s="97">
        <f>$B42*VLOOKUP($A42,Transpose_Avg_cred_adult!$O$1:$AA$52,11,FALSE)</f>
        <v>-1.7941207499999998E-3</v>
      </c>
      <c r="AC42" s="97">
        <f>$B42*VLOOKUP($A42,Transpose_Avg_cred_adult!$O$1:$AA$52,12,FALSE)</f>
        <v>-1.8223008750000006E-3</v>
      </c>
      <c r="AD42" s="97">
        <f>$B42*VLOOKUP($A42,Transpose_Avg_cred_adult!$O$1:$AA$52,13,FALSE)</f>
        <v>-2.5242371250000003E-3</v>
      </c>
    </row>
    <row r="43" spans="1:30" x14ac:dyDescent="0.25">
      <c r="A43" s="167" t="s">
        <v>269</v>
      </c>
      <c r="B43" s="168">
        <v>27.43</v>
      </c>
      <c r="C43" s="94"/>
      <c r="D43" s="94"/>
      <c r="E43" s="97">
        <f>$B43*VLOOKUP($A43, Transpose_Avg_cred_adult!$A$1:$M$52,2,FALSE)</f>
        <v>0.21852966687500008</v>
      </c>
      <c r="F43" s="97">
        <f>$B43*VLOOKUP($A43,Transpose_Avg_cred_adult!$A$1:$M$52,3,FALSE)</f>
        <v>0.11663921750000002</v>
      </c>
      <c r="G43" s="97">
        <f>$B43*VLOOKUP($A43,Transpose_Avg_cred_adult!$A$1:$M$52,4,FALSE)</f>
        <v>0.18876297375000003</v>
      </c>
      <c r="H43" s="97">
        <f>$B43*VLOOKUP($A43,Transpose_Avg_cred_adult!$A$1:$M$52,5,FALSE)</f>
        <v>0.36116566687500012</v>
      </c>
      <c r="I43" s="97">
        <f>$B43*VLOOKUP($A43,Transpose_Avg_cred_adult!$A$1:$M$52,6,FALSE)</f>
        <v>0.15284167437499996</v>
      </c>
      <c r="J43" s="97">
        <f>$B43*VLOOKUP($A43,Transpose_Avg_cred_adult!$A$1:$M$52,7,FALSE)</f>
        <v>0.31333631874999995</v>
      </c>
      <c r="K43" s="97">
        <f>$B43*VLOOKUP($A43,Transpose_Avg_cred_adult!$A$1:$M$52,8,FALSE)</f>
        <v>0.37377146624999996</v>
      </c>
      <c r="L43" s="97">
        <f>$B43*VLOOKUP($A43, Transpose_Avg_cred_adult!$A$1:$M$52,9,FALSE)</f>
        <v>0.28292159187500004</v>
      </c>
      <c r="M43" s="97">
        <f>$B43*VLOOKUP($A43,Transpose_Avg_cred_adult!$A$1:$M$52,10,FALSE)</f>
        <v>0.28251699937500008</v>
      </c>
      <c r="N43" s="97">
        <f>$B43*VLOOKUP($A43,Transpose_Avg_cred_adult!$A$1:$M$52,11,FALSE)</f>
        <v>0.1474705375</v>
      </c>
      <c r="O43" s="97">
        <f>$B43*VLOOKUP($A43,Transpose_Avg_cred_adult!$A$1:$M$52,12,FALSE)</f>
        <v>0.46333727375</v>
      </c>
      <c r="P43" s="97">
        <f>$B43*VLOOKUP($A43,Transpose_Avg_cred_adult!$A$1:$M$52,13,FALSE)</f>
        <v>2.8806643125000003E-2</v>
      </c>
      <c r="Q43" s="97"/>
      <c r="R43" s="97"/>
      <c r="S43" s="97">
        <f>$B43*VLOOKUP($A43,Transpose_Avg_cred_adult!$O$1:$AA$52,2,FALSE)</f>
        <v>0.23650146000000014</v>
      </c>
      <c r="T43" s="97">
        <f>$B43*VLOOKUP($A43,Transpose_Avg_cred_adult!$O$1:$AA$52,3,FALSE)</f>
        <v>0.11453396500000002</v>
      </c>
      <c r="U43" s="97">
        <f>$B43*VLOOKUP($A43,Transpose_Avg_cred_adult!$O$1:$AA$52,4,FALSE)</f>
        <v>0.19065221500000004</v>
      </c>
      <c r="V43" s="97">
        <f>$B43*VLOOKUP($A43,Transpose_Avg_cred_adult!$O$1:$AA$52,5,FALSE)</f>
        <v>0.37692248750000007</v>
      </c>
      <c r="W43" s="97">
        <f>$B43*VLOOKUP($A43,Transpose_Avg_cred_adult!$O$1:$AA$52,6,FALSE)</f>
        <v>0.14896547250000008</v>
      </c>
      <c r="X43" s="97">
        <f>$B43*VLOOKUP($A43,Transpose_Avg_cred_adult!$O$1:$AA$52,7,FALSE)</f>
        <v>0.33140925999999998</v>
      </c>
      <c r="Y43" s="97">
        <f>$B43*VLOOKUP($A43, Transpose_Avg_cred_adult!$O$1:$AA$52,8,FALSE)</f>
        <v>0.34696206999999996</v>
      </c>
      <c r="Z43" s="97">
        <f>$B43*VLOOKUP($A43,Transpose_Avg_cred_adult!$O$1:$AA$52,9,FALSE)</f>
        <v>0.26964375750000014</v>
      </c>
      <c r="AA43" s="97">
        <f>$B43*VLOOKUP($A43, Transpose_Avg_cred_adult!$O$1:$AA$52,10,FALSE)</f>
        <v>0.27127584250000003</v>
      </c>
      <c r="AB43" s="97">
        <f>$B43*VLOOKUP($A43,Transpose_Avg_cred_adult!$O$1:$AA$52,11,FALSE)</f>
        <v>0.13760945249999998</v>
      </c>
      <c r="AC43" s="97">
        <f>$B43*VLOOKUP($A43,Transpose_Avg_cred_adult!$O$1:$AA$52,12,FALSE)</f>
        <v>0.37558527499999989</v>
      </c>
      <c r="AD43" s="97">
        <f>$B43*VLOOKUP($A43,Transpose_Avg_cred_adult!$O$1:$AA$52,13,FALSE)</f>
        <v>3.1249627499999995E-2</v>
      </c>
    </row>
    <row r="44" spans="1:30" x14ac:dyDescent="0.25">
      <c r="A44" s="167" t="s">
        <v>273</v>
      </c>
      <c r="B44" s="168">
        <v>40.51</v>
      </c>
      <c r="C44" s="94"/>
      <c r="D44" s="94"/>
      <c r="E44" s="97">
        <f>$B44*VLOOKUP($A44, Transpose_Avg_cred_adult!$A$1:$M$52,2,FALSE)</f>
        <v>2.4101323225000009</v>
      </c>
      <c r="F44" s="97">
        <f>$B44*VLOOKUP($A44,Transpose_Avg_cred_adult!$A$1:$M$52,3,FALSE)</f>
        <v>1.4744298106249998</v>
      </c>
      <c r="G44" s="97">
        <f>$B44*VLOOKUP($A44,Transpose_Avg_cred_adult!$A$1:$M$52,4,FALSE)</f>
        <v>1.7838983599999996</v>
      </c>
      <c r="H44" s="97">
        <f>$B44*VLOOKUP($A44,Transpose_Avg_cred_adult!$A$1:$M$52,5,FALSE)</f>
        <v>1.505506044374999</v>
      </c>
      <c r="I44" s="97">
        <f>$B44*VLOOKUP($A44,Transpose_Avg_cred_adult!$A$1:$M$52,6,FALSE)</f>
        <v>2.2420335456249996</v>
      </c>
      <c r="J44" s="97">
        <f>$B44*VLOOKUP($A44,Transpose_Avg_cred_adult!$A$1:$M$52,7,FALSE)</f>
        <v>1.4320360956250004</v>
      </c>
      <c r="K44" s="97">
        <f>$B44*VLOOKUP($A44,Transpose_Avg_cred_adult!$A$1:$M$52,8,FALSE)</f>
        <v>1.7800296549999997</v>
      </c>
      <c r="L44" s="97">
        <f>$B44*VLOOKUP($A44, Transpose_Avg_cred_adult!$A$1:$M$52,9,FALSE)</f>
        <v>2.0046322862499997</v>
      </c>
      <c r="M44" s="97">
        <f>$B44*VLOOKUP($A44,Transpose_Avg_cred_adult!$A$1:$M$52,10,FALSE)</f>
        <v>1.4145509668750003</v>
      </c>
      <c r="N44" s="97">
        <f>$B44*VLOOKUP($A44,Transpose_Avg_cred_adult!$A$1:$M$52,11,FALSE)</f>
        <v>1.9100161174999997</v>
      </c>
      <c r="O44" s="97">
        <f>$B44*VLOOKUP($A44,Transpose_Avg_cred_adult!$A$1:$M$52,12,FALSE)</f>
        <v>2.1762453056250002</v>
      </c>
      <c r="P44" s="97">
        <f>$B44*VLOOKUP($A44,Transpose_Avg_cred_adult!$A$1:$M$52,13,FALSE)</f>
        <v>1.929210261875</v>
      </c>
      <c r="Q44" s="97"/>
      <c r="R44" s="97"/>
      <c r="S44" s="97">
        <f>$B44*VLOOKUP($A44,Transpose_Avg_cred_adult!$O$1:$AA$52,2,FALSE)</f>
        <v>2.4414060424999993</v>
      </c>
      <c r="T44" s="97">
        <f>$B44*VLOOKUP($A44,Transpose_Avg_cred_adult!$O$1:$AA$52,3,FALSE)</f>
        <v>1.5116610324999999</v>
      </c>
      <c r="U44" s="97">
        <f>$B44*VLOOKUP($A44,Transpose_Avg_cred_adult!$O$1:$AA$52,4,FALSE)</f>
        <v>1.9333802599999999</v>
      </c>
      <c r="V44" s="97">
        <f>$B44*VLOOKUP($A44,Transpose_Avg_cred_adult!$O$1:$AA$52,5,FALSE)</f>
        <v>1.6554512775000001</v>
      </c>
      <c r="W44" s="97">
        <f>$B44*VLOOKUP($A44,Transpose_Avg_cred_adult!$O$1:$AA$52,6,FALSE)</f>
        <v>2.3589175549999997</v>
      </c>
      <c r="X44" s="97">
        <f>$B44*VLOOKUP($A44,Transpose_Avg_cred_adult!$O$1:$AA$52,7,FALSE)</f>
        <v>1.7414134974999997</v>
      </c>
      <c r="Y44" s="97">
        <f>$B44*VLOOKUP($A44, Transpose_Avg_cred_adult!$O$1:$AA$52,8,FALSE)</f>
        <v>1.95124517</v>
      </c>
      <c r="Z44" s="97">
        <f>$B44*VLOOKUP($A44,Transpose_Avg_cred_adult!$O$1:$AA$52,9,FALSE)</f>
        <v>2.1829623699999998</v>
      </c>
      <c r="AA44" s="97">
        <f>$B44*VLOOKUP($A44, Transpose_Avg_cred_adult!$O$1:$AA$52,10,FALSE)</f>
        <v>1.5747553575</v>
      </c>
      <c r="AB44" s="97">
        <f>$B44*VLOOKUP($A44,Transpose_Avg_cred_adult!$O$1:$AA$52,11,FALSE)</f>
        <v>1.9847874500000002</v>
      </c>
      <c r="AC44" s="97">
        <f>$B44*VLOOKUP($A44,Transpose_Avg_cred_adult!$O$1:$AA$52,12,FALSE)</f>
        <v>2.1209314324999999</v>
      </c>
      <c r="AD44" s="97">
        <f>$B44*VLOOKUP($A44,Transpose_Avg_cred_adult!$O$1:$AA$52,13,FALSE)</f>
        <v>2.0893538875000002</v>
      </c>
    </row>
    <row r="45" spans="1:30" x14ac:dyDescent="0.25">
      <c r="A45" s="167" t="s">
        <v>277</v>
      </c>
      <c r="B45" s="168">
        <v>33.29</v>
      </c>
      <c r="C45" s="94"/>
      <c r="D45" s="94"/>
      <c r="E45" s="97">
        <f>$B45*VLOOKUP($A45, Transpose_Avg_cred_adult!$A$1:$M$52,2,FALSE)</f>
        <v>4.8319665168749992</v>
      </c>
      <c r="F45" s="97">
        <f>$B45*VLOOKUP($A45,Transpose_Avg_cred_adult!$A$1:$M$52,3,FALSE)</f>
        <v>10.992443305625001</v>
      </c>
      <c r="G45" s="97">
        <f>$B45*VLOOKUP($A45,Transpose_Avg_cred_adult!$A$1:$M$52,4,FALSE)</f>
        <v>7.9632197556249977</v>
      </c>
      <c r="H45" s="97">
        <f>$B45*VLOOKUP($A45,Transpose_Avg_cred_adult!$A$1:$M$52,5,FALSE)</f>
        <v>8.6910015743749973</v>
      </c>
      <c r="I45" s="97">
        <f>$B45*VLOOKUP($A45,Transpose_Avg_cred_adult!$A$1:$M$52,6,FALSE)</f>
        <v>2.9867496712499997</v>
      </c>
      <c r="J45" s="97">
        <f>$B45*VLOOKUP($A45,Transpose_Avg_cred_adult!$A$1:$M$52,7,FALSE)</f>
        <v>5.835647533125</v>
      </c>
      <c r="K45" s="97">
        <f>$B45*VLOOKUP($A45,Transpose_Avg_cred_adult!$A$1:$M$52,8,FALSE)</f>
        <v>5.3745602268750003</v>
      </c>
      <c r="L45" s="97">
        <f>$B45*VLOOKUP($A45, Transpose_Avg_cred_adult!$A$1:$M$52,9,FALSE)</f>
        <v>4.7066109412499983</v>
      </c>
      <c r="M45" s="97">
        <f>$B45*VLOOKUP($A45,Transpose_Avg_cred_adult!$A$1:$M$52,10,FALSE)</f>
        <v>9.8717000850000005</v>
      </c>
      <c r="N45" s="97">
        <f>$B45*VLOOKUP($A45,Transpose_Avg_cred_adult!$A$1:$M$52,11,FALSE)</f>
        <v>6.1562656037499996</v>
      </c>
      <c r="O45" s="97">
        <f>$B45*VLOOKUP($A45,Transpose_Avg_cred_adult!$A$1:$M$52,12,FALSE)</f>
        <v>6.8180208687499988</v>
      </c>
      <c r="P45" s="97">
        <f>$B45*VLOOKUP($A45,Transpose_Avg_cred_adult!$A$1:$M$52,13,FALSE)</f>
        <v>2.98231377875</v>
      </c>
      <c r="Q45" s="97"/>
      <c r="R45" s="97"/>
      <c r="S45" s="97">
        <f>$B45*VLOOKUP($A45,Transpose_Avg_cred_adult!$O$1:$AA$52,2,FALSE)</f>
        <v>4.6702707450000034</v>
      </c>
      <c r="T45" s="97">
        <f>$B45*VLOOKUP($A45,Transpose_Avg_cred_adult!$O$1:$AA$52,3,FALSE)</f>
        <v>11.469453635000001</v>
      </c>
      <c r="U45" s="97">
        <f>$B45*VLOOKUP($A45,Transpose_Avg_cred_adult!$O$1:$AA$52,4,FALSE)</f>
        <v>8.0194278400000005</v>
      </c>
      <c r="V45" s="97">
        <f>$B45*VLOOKUP($A45,Transpose_Avg_cred_adult!$O$1:$AA$52,5,FALSE)</f>
        <v>8.4794124150000005</v>
      </c>
      <c r="W45" s="97">
        <f>$B45*VLOOKUP($A45,Transpose_Avg_cred_adult!$O$1:$AA$52,6,FALSE)</f>
        <v>2.9189920374999994</v>
      </c>
      <c r="X45" s="97">
        <f>$B45*VLOOKUP($A45,Transpose_Avg_cred_adult!$O$1:$AA$52,7,FALSE)</f>
        <v>5.6221566824999991</v>
      </c>
      <c r="Y45" s="97">
        <f>$B45*VLOOKUP($A45, Transpose_Avg_cred_adult!$O$1:$AA$52,8,FALSE)</f>
        <v>4.8923899474999999</v>
      </c>
      <c r="Z45" s="97">
        <f>$B45*VLOOKUP($A45,Transpose_Avg_cred_adult!$O$1:$AA$52,9,FALSE)</f>
        <v>5.1189866549999987</v>
      </c>
      <c r="AA45" s="97">
        <f>$B45*VLOOKUP($A45, Transpose_Avg_cred_adult!$O$1:$AA$52,10,FALSE)</f>
        <v>9.8058691099999997</v>
      </c>
      <c r="AB45" s="97">
        <f>$B45*VLOOKUP($A45,Transpose_Avg_cred_adult!$O$1:$AA$52,11,FALSE)</f>
        <v>5.8013983649999998</v>
      </c>
      <c r="AC45" s="97">
        <f>$B45*VLOOKUP($A45,Transpose_Avg_cred_adult!$O$1:$AA$52,12,FALSE)</f>
        <v>6.9300625250000012</v>
      </c>
      <c r="AD45" s="97">
        <f>$B45*VLOOKUP($A45,Transpose_Avg_cred_adult!$O$1:$AA$52,13,FALSE)</f>
        <v>2.9772994725000004</v>
      </c>
    </row>
    <row r="46" spans="1:30" x14ac:dyDescent="0.25">
      <c r="A46" s="167" t="s">
        <v>297</v>
      </c>
      <c r="B46" s="168">
        <v>25.99</v>
      </c>
      <c r="C46" s="94"/>
      <c r="D46" s="94"/>
      <c r="E46" s="97">
        <f>$B46*VLOOKUP($A46, Transpose_Avg_cred_adult!$A$1:$M$52,2,FALSE)</f>
        <v>5.4793872324999988</v>
      </c>
      <c r="F46" s="97">
        <f>$B46*VLOOKUP($A46,Transpose_Avg_cred_adult!$A$1:$M$52,3,FALSE)</f>
        <v>4.3750737568749978</v>
      </c>
      <c r="G46" s="97">
        <f>$B46*VLOOKUP($A46,Transpose_Avg_cred_adult!$A$1:$M$52,4,FALSE)</f>
        <v>5.0611106699999997</v>
      </c>
      <c r="H46" s="97">
        <f>$B46*VLOOKUP($A46,Transpose_Avg_cred_adult!$A$1:$M$52,5,FALSE)</f>
        <v>4.3326093456249986</v>
      </c>
      <c r="I46" s="97">
        <f>$B46*VLOOKUP($A46,Transpose_Avg_cred_adult!$A$1:$M$52,6,FALSE)</f>
        <v>6.7703300249999998</v>
      </c>
      <c r="J46" s="97">
        <f>$B46*VLOOKUP($A46,Transpose_Avg_cred_adult!$A$1:$M$52,7,FALSE)</f>
        <v>4.8355207187499998</v>
      </c>
      <c r="K46" s="97">
        <f>$B46*VLOOKUP($A46,Transpose_Avg_cred_adult!$A$1:$M$52,8,FALSE)</f>
        <v>5.2560405431249988</v>
      </c>
      <c r="L46" s="97">
        <f>$B46*VLOOKUP($A46, Transpose_Avg_cred_adult!$A$1:$M$52,9,FALSE)</f>
        <v>4.1954568668749976</v>
      </c>
      <c r="M46" s="97">
        <f>$B46*VLOOKUP($A46,Transpose_Avg_cred_adult!$A$1:$M$52,10,FALSE)</f>
        <v>4.8381928156249989</v>
      </c>
      <c r="N46" s="97">
        <f>$B46*VLOOKUP($A46,Transpose_Avg_cred_adult!$A$1:$M$52,11,FALSE)</f>
        <v>6.0114415174999989</v>
      </c>
      <c r="O46" s="97">
        <f>$B46*VLOOKUP($A46,Transpose_Avg_cred_adult!$A$1:$M$52,12,FALSE)</f>
        <v>5.1633845687499988</v>
      </c>
      <c r="P46" s="97">
        <f>$B46*VLOOKUP($A46,Transpose_Avg_cred_adult!$A$1:$M$52,13,FALSE)</f>
        <v>5.1990331024999987</v>
      </c>
      <c r="Q46" s="97"/>
      <c r="R46" s="97"/>
      <c r="S46" s="97">
        <f>$B46*VLOOKUP($A46,Transpose_Avg_cred_adult!$O$1:$AA$52,2,FALSE)</f>
        <v>5.6314937075000024</v>
      </c>
      <c r="T46" s="97">
        <f>$B46*VLOOKUP($A46,Transpose_Avg_cred_adult!$O$1:$AA$52,3,FALSE)</f>
        <v>4.3620771324999978</v>
      </c>
      <c r="U46" s="97">
        <f>$B46*VLOOKUP($A46,Transpose_Avg_cred_adult!$O$1:$AA$52,4,FALSE)</f>
        <v>5.2156082249999995</v>
      </c>
      <c r="V46" s="97">
        <f>$B46*VLOOKUP($A46,Transpose_Avg_cred_adult!$O$1:$AA$52,5,FALSE)</f>
        <v>4.3908350674999994</v>
      </c>
      <c r="W46" s="97">
        <f>$B46*VLOOKUP($A46,Transpose_Avg_cred_adult!$O$1:$AA$52,6,FALSE)</f>
        <v>7.1583022475000044</v>
      </c>
      <c r="X46" s="97">
        <f>$B46*VLOOKUP($A46,Transpose_Avg_cred_adult!$O$1:$AA$52,7,FALSE)</f>
        <v>4.8271291974999997</v>
      </c>
      <c r="Y46" s="97">
        <f>$B46*VLOOKUP($A46, Transpose_Avg_cred_adult!$O$1:$AA$52,8,FALSE)</f>
        <v>5.463442367499999</v>
      </c>
      <c r="Z46" s="97">
        <f>$B46*VLOOKUP($A46,Transpose_Avg_cred_adult!$O$1:$AA$52,9,FALSE)</f>
        <v>4.0787341524999983</v>
      </c>
      <c r="AA46" s="97">
        <f>$B46*VLOOKUP($A46, Transpose_Avg_cred_adult!$O$1:$AA$52,10,FALSE)</f>
        <v>5.0568548075000006</v>
      </c>
      <c r="AB46" s="97">
        <f>$B46*VLOOKUP($A46,Transpose_Avg_cred_adult!$O$1:$AA$52,11,FALSE)</f>
        <v>6.5926363950000013</v>
      </c>
      <c r="AC46" s="97">
        <f>$B46*VLOOKUP($A46,Transpose_Avg_cred_adult!$O$1:$AA$52,12,FALSE)</f>
        <v>5.2820711525000013</v>
      </c>
      <c r="AD46" s="97">
        <f>$B46*VLOOKUP($A46,Transpose_Avg_cred_adult!$O$1:$AA$52,13,FALSE)</f>
        <v>5.1215309224999999</v>
      </c>
    </row>
    <row r="47" spans="1:30" x14ac:dyDescent="0.25">
      <c r="A47" s="167" t="s">
        <v>281</v>
      </c>
      <c r="B47" s="168">
        <v>-41.08</v>
      </c>
      <c r="C47" s="94"/>
      <c r="D47" s="94"/>
      <c r="E47" s="97">
        <f>$B47*VLOOKUP($A47, Transpose_Avg_cred_adult!$A$1:$M$52,2,FALSE)</f>
        <v>-0.37851882249999985</v>
      </c>
      <c r="F47" s="97">
        <f>$B47*VLOOKUP($A47,Transpose_Avg_cred_adult!$A$1:$M$52,3,FALSE)</f>
        <v>-0.36742979000000003</v>
      </c>
      <c r="G47" s="97">
        <f>$B47*VLOOKUP($A47,Transpose_Avg_cred_adult!$A$1:$M$52,4,FALSE)</f>
        <v>-0.51633195249999997</v>
      </c>
      <c r="H47" s="97">
        <f>$B47*VLOOKUP($A47,Transpose_Avg_cred_adult!$A$1:$M$52,5,FALSE)</f>
        <v>-0.37795397250000001</v>
      </c>
      <c r="I47" s="97">
        <f>$B47*VLOOKUP($A47,Transpose_Avg_cred_adult!$A$1:$M$52,6,FALSE)</f>
        <v>-0.5348025475</v>
      </c>
      <c r="J47" s="97">
        <f>$B47*VLOOKUP($A47,Transpose_Avg_cred_adult!$A$1:$M$52,7,FALSE)</f>
        <v>-0.38660131250000002</v>
      </c>
      <c r="K47" s="97">
        <f>$B47*VLOOKUP($A47,Transpose_Avg_cred_adult!$A$1:$M$52,8,FALSE)</f>
        <v>-0.42059501249999987</v>
      </c>
      <c r="L47" s="97">
        <f>$B47*VLOOKUP($A47, Transpose_Avg_cred_adult!$A$1:$M$52,9,FALSE)</f>
        <v>-0.55781504999999998</v>
      </c>
      <c r="M47" s="97">
        <f>$B47*VLOOKUP($A47,Transpose_Avg_cred_adult!$A$1:$M$52,10,FALSE)</f>
        <v>-0.32419565749999996</v>
      </c>
      <c r="N47" s="97">
        <f>$B47*VLOOKUP($A47,Transpose_Avg_cred_adult!$A$1:$M$52,11,FALSE)</f>
        <v>-0.26606745750000005</v>
      </c>
      <c r="O47" s="97">
        <f>$B47*VLOOKUP($A47,Transpose_Avg_cred_adult!$A$1:$M$52,12,FALSE)</f>
        <v>-0.4385367025000001</v>
      </c>
      <c r="P47" s="97">
        <f>$B47*VLOOKUP($A47,Transpose_Avg_cred_adult!$A$1:$M$52,13,FALSE)</f>
        <v>-0.63122244249999981</v>
      </c>
      <c r="Q47" s="97"/>
      <c r="R47" s="97"/>
      <c r="S47" s="97">
        <f>$B47*VLOOKUP($A47,Transpose_Avg_cred_adult!$O$1:$AA$52,2,FALSE)</f>
        <v>-0.34999132999999999</v>
      </c>
      <c r="T47" s="97">
        <f>$B47*VLOOKUP($A47,Transpose_Avg_cred_adult!$O$1:$AA$52,3,FALSE)</f>
        <v>-0.32516874000000007</v>
      </c>
      <c r="U47" s="97">
        <f>$B47*VLOOKUP($A47,Transpose_Avg_cred_adult!$O$1:$AA$52,4,FALSE)</f>
        <v>-0.46336185999999996</v>
      </c>
      <c r="V47" s="97">
        <f>$B47*VLOOKUP($A47,Transpose_Avg_cred_adult!$O$1:$AA$52,5,FALSE)</f>
        <v>-0.34844056000000001</v>
      </c>
      <c r="W47" s="97">
        <f>$B47*VLOOKUP($A47,Transpose_Avg_cred_adult!$O$1:$AA$52,6,FALSE)</f>
        <v>-0.36412284999999983</v>
      </c>
      <c r="X47" s="97">
        <f>$B47*VLOOKUP($A47,Transpose_Avg_cred_adult!$O$1:$AA$52,7,FALSE)</f>
        <v>-0.35085400999999999</v>
      </c>
      <c r="Y47" s="97">
        <f>$B47*VLOOKUP($A47, Transpose_Avg_cred_adult!$O$1:$AA$52,8,FALSE)</f>
        <v>-0.39531283999999994</v>
      </c>
      <c r="Z47" s="97">
        <f>$B47*VLOOKUP($A47,Transpose_Avg_cred_adult!$O$1:$AA$52,9,FALSE)</f>
        <v>-0.45308159000000031</v>
      </c>
      <c r="AA47" s="97">
        <f>$B47*VLOOKUP($A47, Transpose_Avg_cred_adult!$O$1:$AA$52,10,FALSE)</f>
        <v>-0.27015234999999999</v>
      </c>
      <c r="AB47" s="97">
        <f>$B47*VLOOKUP($A47,Transpose_Avg_cred_adult!$O$1:$AA$52,11,FALSE)</f>
        <v>-0.22653565999999997</v>
      </c>
      <c r="AC47" s="97">
        <f>$B47*VLOOKUP($A47,Transpose_Avg_cred_adult!$O$1:$AA$52,12,FALSE)</f>
        <v>-0.41602743000000003</v>
      </c>
      <c r="AD47" s="97">
        <f>$B47*VLOOKUP($A47,Transpose_Avg_cred_adult!$O$1:$AA$52,13,FALSE)</f>
        <v>-0.6032084499999999</v>
      </c>
    </row>
    <row r="48" spans="1:30" x14ac:dyDescent="0.25">
      <c r="A48" s="167" t="s">
        <v>285</v>
      </c>
      <c r="B48" s="168">
        <v>27.24</v>
      </c>
      <c r="C48" s="94"/>
      <c r="D48" s="94"/>
      <c r="E48" s="97">
        <f>$B48*VLOOKUP($A48, Transpose_Avg_cred_adult!$A$1:$M$52,2,FALSE)</f>
        <v>0.88371667499999984</v>
      </c>
      <c r="F48" s="97">
        <f>$B48*VLOOKUP($A48,Transpose_Avg_cred_adult!$A$1:$M$52,3,FALSE)</f>
        <v>0.82968954000000017</v>
      </c>
      <c r="G48" s="97">
        <f>$B48*VLOOKUP($A48,Transpose_Avg_cred_adult!$A$1:$M$52,4,FALSE)</f>
        <v>1.17134724</v>
      </c>
      <c r="H48" s="97">
        <f>$B48*VLOOKUP($A48,Transpose_Avg_cred_adult!$A$1:$M$52,5,FALSE)</f>
        <v>0.88079348250000022</v>
      </c>
      <c r="I48" s="97">
        <f>$B48*VLOOKUP($A48,Transpose_Avg_cred_adult!$A$1:$M$52,6,FALSE)</f>
        <v>1.8112965599999995</v>
      </c>
      <c r="J48" s="97">
        <f>$B48*VLOOKUP($A48,Transpose_Avg_cred_adult!$A$1:$M$52,7,FALSE)</f>
        <v>1.0492218074999999</v>
      </c>
      <c r="K48" s="97">
        <f>$B48*VLOOKUP($A48,Transpose_Avg_cred_adult!$A$1:$M$52,8,FALSE)</f>
        <v>0.9996858675000001</v>
      </c>
      <c r="L48" s="97">
        <f>$B48*VLOOKUP($A48, Transpose_Avg_cred_adult!$A$1:$M$52,9,FALSE)</f>
        <v>0.92801572499999974</v>
      </c>
      <c r="M48" s="97">
        <f>$B48*VLOOKUP($A48,Transpose_Avg_cred_adult!$A$1:$M$52,10,FALSE)</f>
        <v>0.71186632499999991</v>
      </c>
      <c r="N48" s="97">
        <f>$B48*VLOOKUP($A48,Transpose_Avg_cred_adult!$A$1:$M$52,11,FALSE)</f>
        <v>1.0851615825000001</v>
      </c>
      <c r="O48" s="97">
        <f>$B48*VLOOKUP($A48,Transpose_Avg_cred_adult!$A$1:$M$52,12,FALSE)</f>
        <v>0.82314513</v>
      </c>
      <c r="P48" s="97">
        <f>$B48*VLOOKUP($A48,Transpose_Avg_cred_adult!$A$1:$M$52,13,FALSE)</f>
        <v>1.6905535574999992</v>
      </c>
      <c r="Q48" s="97"/>
      <c r="R48" s="97"/>
      <c r="S48" s="97">
        <f>$B48*VLOOKUP($A48,Transpose_Avg_cred_adult!$O$1:$AA$52,2,FALSE)</f>
        <v>0.91685072999999995</v>
      </c>
      <c r="T48" s="97">
        <f>$B48*VLOOKUP($A48,Transpose_Avg_cred_adult!$O$1:$AA$52,3,FALSE)</f>
        <v>0.81651899999999966</v>
      </c>
      <c r="U48" s="97">
        <f>$B48*VLOOKUP($A48,Transpose_Avg_cred_adult!$O$1:$AA$52,4,FALSE)</f>
        <v>1.1940449700000002</v>
      </c>
      <c r="V48" s="97">
        <f>$B48*VLOOKUP($A48,Transpose_Avg_cred_adult!$O$1:$AA$52,5,FALSE)</f>
        <v>0.87984518999999983</v>
      </c>
      <c r="W48" s="97">
        <f>$B48*VLOOKUP($A48,Transpose_Avg_cred_adult!$O$1:$AA$52,6,FALSE)</f>
        <v>1.8100911899999996</v>
      </c>
      <c r="X48" s="97">
        <f>$B48*VLOOKUP($A48,Transpose_Avg_cred_adult!$O$1:$AA$52,7,FALSE)</f>
        <v>1.0125789000000001</v>
      </c>
      <c r="Y48" s="97">
        <f>$B48*VLOOKUP($A48, Transpose_Avg_cred_adult!$O$1:$AA$52,8,FALSE)</f>
        <v>0.99803954999999989</v>
      </c>
      <c r="Z48" s="97">
        <f>$B48*VLOOKUP($A48,Transpose_Avg_cred_adult!$O$1:$AA$52,9,FALSE)</f>
        <v>0.91537296000000001</v>
      </c>
      <c r="AA48" s="97">
        <f>$B48*VLOOKUP($A48, Transpose_Avg_cred_adult!$O$1:$AA$52,10,FALSE)</f>
        <v>0.72120624</v>
      </c>
      <c r="AB48" s="97">
        <f>$B48*VLOOKUP($A48,Transpose_Avg_cred_adult!$O$1:$AA$52,11,FALSE)</f>
        <v>1.10776908</v>
      </c>
      <c r="AC48" s="97">
        <f>$B48*VLOOKUP($A48,Transpose_Avg_cred_adult!$O$1:$AA$52,12,FALSE)</f>
        <v>0.87048144000000005</v>
      </c>
      <c r="AD48" s="97">
        <f>$B48*VLOOKUP($A48,Transpose_Avg_cred_adult!$O$1:$AA$52,13,FALSE)</f>
        <v>1.6729990800000001</v>
      </c>
    </row>
    <row r="49" spans="1:30" x14ac:dyDescent="0.25">
      <c r="A49" s="167" t="s">
        <v>288</v>
      </c>
      <c r="B49" s="168">
        <v>20.04</v>
      </c>
      <c r="C49" s="94"/>
      <c r="D49" s="94"/>
      <c r="E49" s="97">
        <f>$B49*VLOOKUP($A49, Transpose_Avg_cred_adult!$A$1:$M$52,2,FALSE)</f>
        <v>1.6810391174999988</v>
      </c>
      <c r="F49" s="97">
        <f>$B49*VLOOKUP($A49,Transpose_Avg_cred_adult!$A$1:$M$52,3,FALSE)</f>
        <v>1.6182112124999999</v>
      </c>
      <c r="G49" s="97">
        <f>$B49*VLOOKUP($A49,Transpose_Avg_cred_adult!$A$1:$M$52,4,FALSE)</f>
        <v>1.5656926350000002</v>
      </c>
      <c r="H49" s="97">
        <f>$B49*VLOOKUP($A49,Transpose_Avg_cred_adult!$A$1:$M$52,5,FALSE)</f>
        <v>1.2488326800000009</v>
      </c>
      <c r="I49" s="97">
        <f>$B49*VLOOKUP($A49,Transpose_Avg_cred_adult!$A$1:$M$52,6,FALSE)</f>
        <v>2.6286643350000003</v>
      </c>
      <c r="J49" s="97">
        <f>$B49*VLOOKUP($A49,Transpose_Avg_cred_adult!$A$1:$M$52,7,FALSE)</f>
        <v>1.5651653324999999</v>
      </c>
      <c r="K49" s="97">
        <f>$B49*VLOOKUP($A49,Transpose_Avg_cred_adult!$A$1:$M$52,8,FALSE)</f>
        <v>1.2165419774999999</v>
      </c>
      <c r="L49" s="97">
        <f>$B49*VLOOKUP($A49, Transpose_Avg_cred_adult!$A$1:$M$52,9,FALSE)</f>
        <v>1.4245383899999999</v>
      </c>
      <c r="M49" s="97">
        <f>$B49*VLOOKUP($A49,Transpose_Avg_cred_adult!$A$1:$M$52,10,FALSE)</f>
        <v>1.848827775</v>
      </c>
      <c r="N49" s="97">
        <f>$B49*VLOOKUP($A49,Transpose_Avg_cred_adult!$A$1:$M$52,11,FALSE)</f>
        <v>1.4698776374999998</v>
      </c>
      <c r="O49" s="97">
        <f>$B49*VLOOKUP($A49,Transpose_Avg_cred_adult!$A$1:$M$52,12,FALSE)</f>
        <v>2.0340537374999998</v>
      </c>
      <c r="P49" s="97">
        <f>$B49*VLOOKUP($A49,Transpose_Avg_cred_adult!$A$1:$M$52,13,FALSE)</f>
        <v>3.4098786450000005</v>
      </c>
      <c r="Q49" s="97"/>
      <c r="R49" s="97"/>
      <c r="S49" s="97">
        <f>$B49*VLOOKUP($A49,Transpose_Avg_cred_adult!$O$1:$AA$52,2,FALSE)</f>
        <v>1.7743015199999999</v>
      </c>
      <c r="T49" s="97">
        <f>$B49*VLOOKUP($A49,Transpose_Avg_cred_adult!$O$1:$AA$52,3,FALSE)</f>
        <v>1.6298982900000007</v>
      </c>
      <c r="U49" s="97">
        <f>$B49*VLOOKUP($A49,Transpose_Avg_cred_adult!$O$1:$AA$52,4,FALSE)</f>
        <v>1.66714764</v>
      </c>
      <c r="V49" s="97">
        <f>$B49*VLOOKUP($A49,Transpose_Avg_cred_adult!$O$1:$AA$52,5,FALSE)</f>
        <v>1.2469539299999997</v>
      </c>
      <c r="W49" s="97">
        <f>$B49*VLOOKUP($A49,Transpose_Avg_cred_adult!$O$1:$AA$52,6,FALSE)</f>
        <v>2.6214774899999993</v>
      </c>
      <c r="X49" s="97">
        <f>$B49*VLOOKUP($A49,Transpose_Avg_cred_adult!$O$1:$AA$52,7,FALSE)</f>
        <v>1.49020446</v>
      </c>
      <c r="Y49" s="97">
        <f>$B49*VLOOKUP($A49, Transpose_Avg_cred_adult!$O$1:$AA$52,8,FALSE)</f>
        <v>1.15264068</v>
      </c>
      <c r="Z49" s="97">
        <f>$B49*VLOOKUP($A49,Transpose_Avg_cred_adult!$O$1:$AA$52,9,FALSE)</f>
        <v>1.5291471899999989</v>
      </c>
      <c r="AA49" s="97">
        <f>$B49*VLOOKUP($A49, Transpose_Avg_cred_adult!$O$1:$AA$52,10,FALSE)</f>
        <v>1.7562003899999994</v>
      </c>
      <c r="AB49" s="97">
        <f>$B49*VLOOKUP($A49,Transpose_Avg_cred_adult!$O$1:$AA$52,11,FALSE)</f>
        <v>1.5429146699999998</v>
      </c>
      <c r="AC49" s="97">
        <f>$B49*VLOOKUP($A49,Transpose_Avg_cred_adult!$O$1:$AA$52,12,FALSE)</f>
        <v>1.9939298999999997</v>
      </c>
      <c r="AD49" s="97">
        <f>$B49*VLOOKUP($A49,Transpose_Avg_cred_adult!$O$1:$AA$52,13,FALSE)</f>
        <v>3.5708374199999997</v>
      </c>
    </row>
    <row r="50" spans="1:30" x14ac:dyDescent="0.25">
      <c r="A50" s="167" t="s">
        <v>291</v>
      </c>
      <c r="B50" s="168">
        <v>33.380000000000003</v>
      </c>
      <c r="C50" s="94"/>
      <c r="D50" s="94"/>
      <c r="E50" s="97">
        <f>$B50*VLOOKUP($A50, Transpose_Avg_cred_adult!$A$1:$M$52,2,FALSE)</f>
        <v>8.1436497537499992</v>
      </c>
      <c r="F50" s="97">
        <f>$B50*VLOOKUP($A50,Transpose_Avg_cred_adult!$A$1:$M$52,3,FALSE)</f>
        <v>6.9818171287500013</v>
      </c>
      <c r="G50" s="97">
        <f>$B50*VLOOKUP($A50,Transpose_Avg_cred_adult!$A$1:$M$52,4,FALSE)</f>
        <v>7.6071726525000019</v>
      </c>
      <c r="H50" s="97">
        <f>$B50*VLOOKUP($A50,Transpose_Avg_cred_adult!$A$1:$M$52,5,FALSE)</f>
        <v>8.2728908549999982</v>
      </c>
      <c r="I50" s="97">
        <f>$B50*VLOOKUP($A50,Transpose_Avg_cred_adult!$A$1:$M$52,6,FALSE)</f>
        <v>6.4343746975000009</v>
      </c>
      <c r="J50" s="97">
        <f>$B50*VLOOKUP($A50,Transpose_Avg_cred_adult!$A$1:$M$52,7,FALSE)</f>
        <v>9.8850384562499993</v>
      </c>
      <c r="K50" s="97">
        <f>$B50*VLOOKUP($A50,Transpose_Avg_cred_adult!$A$1:$M$52,8,FALSE)</f>
        <v>8.8547376349999993</v>
      </c>
      <c r="L50" s="97">
        <f>$B50*VLOOKUP($A50, Transpose_Avg_cred_adult!$A$1:$M$52,9,FALSE)</f>
        <v>9.6386794525000035</v>
      </c>
      <c r="M50" s="97">
        <f>$B50*VLOOKUP($A50,Transpose_Avg_cred_adult!$A$1:$M$52,10,FALSE)</f>
        <v>6.1873084550000002</v>
      </c>
      <c r="N50" s="97">
        <f>$B50*VLOOKUP($A50,Transpose_Avg_cred_adult!$A$1:$M$52,11,FALSE)</f>
        <v>7.186438615000001</v>
      </c>
      <c r="O50" s="97">
        <f>$B50*VLOOKUP($A50,Transpose_Avg_cred_adult!$A$1:$M$52,12,FALSE)</f>
        <v>7.5513091362500004</v>
      </c>
      <c r="P50" s="97">
        <f>$B50*VLOOKUP($A50,Transpose_Avg_cred_adult!$A$1:$M$52,13,FALSE)</f>
        <v>7.9236943299999991</v>
      </c>
      <c r="Q50" s="97"/>
      <c r="R50" s="97"/>
      <c r="S50" s="97">
        <f>$B50*VLOOKUP($A50,Transpose_Avg_cred_adult!$O$1:$AA$52,2,FALSE)</f>
        <v>7.990829855000003</v>
      </c>
      <c r="T50" s="97">
        <f>$B50*VLOOKUP($A50,Transpose_Avg_cred_adult!$O$1:$AA$52,3,FALSE)</f>
        <v>6.6535352600000008</v>
      </c>
      <c r="U50" s="97">
        <f>$B50*VLOOKUP($A50,Transpose_Avg_cred_adult!$O$1:$AA$52,4,FALSE)</f>
        <v>7.5364362600000003</v>
      </c>
      <c r="V50" s="97">
        <f>$B50*VLOOKUP($A50,Transpose_Avg_cred_adult!$O$1:$AA$52,5,FALSE)</f>
        <v>8.2122393950000028</v>
      </c>
      <c r="W50" s="97">
        <f>$B50*VLOOKUP($A50,Transpose_Avg_cred_adult!$O$1:$AA$52,6,FALSE)</f>
        <v>6.360141750000003</v>
      </c>
      <c r="X50" s="97">
        <f>$B50*VLOOKUP($A50,Transpose_Avg_cred_adult!$O$1:$AA$52,7,FALSE)</f>
        <v>9.9275374549999995</v>
      </c>
      <c r="Y50" s="97">
        <f>$B50*VLOOKUP($A50, Transpose_Avg_cred_adult!$O$1:$AA$52,8,FALSE)</f>
        <v>9.0843920350000023</v>
      </c>
      <c r="Z50" s="97">
        <f>$B50*VLOOKUP($A50,Transpose_Avg_cred_adult!$O$1:$AA$52,9,FALSE)</f>
        <v>9.4608850550000021</v>
      </c>
      <c r="AA50" s="97">
        <f>$B50*VLOOKUP($A50, Transpose_Avg_cred_adult!$O$1:$AA$52,10,FALSE)</f>
        <v>6.1636420349999996</v>
      </c>
      <c r="AB50" s="97">
        <f>$B50*VLOOKUP($A50,Transpose_Avg_cred_adult!$O$1:$AA$52,11,FALSE)</f>
        <v>6.9453432199999989</v>
      </c>
      <c r="AC50" s="97">
        <f>$B50*VLOOKUP($A50,Transpose_Avg_cred_adult!$O$1:$AA$52,12,FALSE)</f>
        <v>7.5487284450000036</v>
      </c>
      <c r="AD50" s="97">
        <f>$B50*VLOOKUP($A50,Transpose_Avg_cred_adult!$O$1:$AA$52,13,FALSE)</f>
        <v>8.1084109050000031</v>
      </c>
    </row>
    <row r="51" spans="1:30" x14ac:dyDescent="0.25">
      <c r="A51" s="167" t="s">
        <v>294</v>
      </c>
      <c r="B51" s="168">
        <v>37.479999999999997</v>
      </c>
      <c r="C51" s="94"/>
      <c r="D51" s="94"/>
      <c r="E51" s="97">
        <f>$B51*VLOOKUP($A51, Transpose_Avg_cred_adult!$A$1:$M$52,2,FALSE)</f>
        <v>4.5898265675000012</v>
      </c>
      <c r="F51" s="97">
        <f>$B51*VLOOKUP($A51,Transpose_Avg_cred_adult!$A$1:$M$52,3,FALSE)</f>
        <v>2.9221797350000003</v>
      </c>
      <c r="G51" s="97">
        <f>$B51*VLOOKUP($A51,Transpose_Avg_cred_adult!$A$1:$M$52,4,FALSE)</f>
        <v>3.4280636924999994</v>
      </c>
      <c r="H51" s="97">
        <f>$B51*VLOOKUP($A51,Transpose_Avg_cred_adult!$A$1:$M$52,5,FALSE)</f>
        <v>3.6511891599999995</v>
      </c>
      <c r="I51" s="97">
        <f>$B51*VLOOKUP($A51,Transpose_Avg_cred_adult!$A$1:$M$52,6,FALSE)</f>
        <v>4.5128965249999995</v>
      </c>
      <c r="J51" s="97">
        <f>$B51*VLOOKUP($A51,Transpose_Avg_cred_adult!$A$1:$M$52,7,FALSE)</f>
        <v>3.7342331275</v>
      </c>
      <c r="K51" s="97">
        <f>$B51*VLOOKUP($A51,Transpose_Avg_cred_adult!$A$1:$M$52,8,FALSE)</f>
        <v>3.9968461174999996</v>
      </c>
      <c r="L51" s="97">
        <f>$B51*VLOOKUP($A51, Transpose_Avg_cred_adult!$A$1:$M$52,9,FALSE)</f>
        <v>4.6004591750000001</v>
      </c>
      <c r="M51" s="97">
        <f>$B51*VLOOKUP($A51,Transpose_Avg_cred_adult!$A$1:$M$52,10,FALSE)</f>
        <v>3.7352169774999995</v>
      </c>
      <c r="N51" s="97">
        <f>$B51*VLOOKUP($A51,Transpose_Avg_cred_adult!$A$1:$M$52,11,FALSE)</f>
        <v>4.4331578249999994</v>
      </c>
      <c r="O51" s="97">
        <f>$B51*VLOOKUP($A51,Transpose_Avg_cred_adult!$A$1:$M$52,12,FALSE)</f>
        <v>3.5266829424999995</v>
      </c>
      <c r="P51" s="97">
        <f>$B51*VLOOKUP($A51,Transpose_Avg_cred_adult!$A$1:$M$52,13,FALSE)</f>
        <v>3.4821449899999997</v>
      </c>
      <c r="Q51" s="97"/>
      <c r="R51" s="97"/>
      <c r="S51" s="97">
        <f>$B51*VLOOKUP($A51,Transpose_Avg_cred_adult!$O$1:$AA$52,2,FALSE)</f>
        <v>4.5297765799999992</v>
      </c>
      <c r="T51" s="97">
        <f>$B51*VLOOKUP($A51,Transpose_Avg_cred_adult!$O$1:$AA$52,3,FALSE)</f>
        <v>2.8054154799999989</v>
      </c>
      <c r="U51" s="97">
        <f>$B51*VLOOKUP($A51,Transpose_Avg_cred_adult!$O$1:$AA$52,4,FALSE)</f>
        <v>3.3473294299999998</v>
      </c>
      <c r="V51" s="97">
        <f>$B51*VLOOKUP($A51,Transpose_Avg_cred_adult!$O$1:$AA$52,5,FALSE)</f>
        <v>3.7233194199999993</v>
      </c>
      <c r="W51" s="97">
        <f>$B51*VLOOKUP($A51,Transpose_Avg_cred_adult!$O$1:$AA$52,6,FALSE)</f>
        <v>4.2130237300000006</v>
      </c>
      <c r="X51" s="97">
        <f>$B51*VLOOKUP($A51,Transpose_Avg_cred_adult!$O$1:$AA$52,7,FALSE)</f>
        <v>3.7764941699999999</v>
      </c>
      <c r="Y51" s="97">
        <f>$B51*VLOOKUP($A51, Transpose_Avg_cred_adult!$O$1:$AA$52,8,FALSE)</f>
        <v>3.9859886299999996</v>
      </c>
      <c r="Z51" s="97">
        <f>$B51*VLOOKUP($A51,Transpose_Avg_cred_adult!$O$1:$AA$52,9,FALSE)</f>
        <v>4.3475394499999984</v>
      </c>
      <c r="AA51" s="97">
        <f>$B51*VLOOKUP($A51, Transpose_Avg_cred_adult!$O$1:$AA$52,10,FALSE)</f>
        <v>3.5640294199999993</v>
      </c>
      <c r="AB51" s="97">
        <f>$B51*VLOOKUP($A51,Transpose_Avg_cred_adult!$O$1:$AA$52,11,FALSE)</f>
        <v>4.2423705700000003</v>
      </c>
      <c r="AC51" s="97">
        <f>$B51*VLOOKUP($A51,Transpose_Avg_cred_adult!$O$1:$AA$52,12,FALSE)</f>
        <v>3.4450397899999996</v>
      </c>
      <c r="AD51" s="97">
        <f>$B51*VLOOKUP($A51,Transpose_Avg_cred_adult!$O$1:$AA$52,13,FALSE)</f>
        <v>3.0669696600000003</v>
      </c>
    </row>
    <row r="52" spans="1:30" x14ac:dyDescent="0.25">
      <c r="A52" s="167" t="s">
        <v>295</v>
      </c>
      <c r="B52" s="168">
        <v>4.28</v>
      </c>
      <c r="E52" s="97">
        <f>$B52*VLOOKUP($A52, Transpose_Avg_cred_adult!$A$1:$M$52,2,FALSE)</f>
        <v>0.1518412925</v>
      </c>
      <c r="F52" s="97">
        <f>$B52*VLOOKUP($A52,Transpose_Avg_cred_adult!$A$1:$M$52,3,FALSE)</f>
        <v>0.10977959250000001</v>
      </c>
      <c r="G52" s="97">
        <f>$B52*VLOOKUP($A52,Transpose_Avg_cred_adult!$A$1:$M$52,4,FALSE)</f>
        <v>0.12460123249999999</v>
      </c>
      <c r="H52" s="97">
        <f>$B52*VLOOKUP($A52,Transpose_Avg_cred_adult!$A$1:$M$52,5,FALSE)</f>
        <v>0.11329133250000009</v>
      </c>
      <c r="I52" s="97">
        <f>$B52*VLOOKUP($A52,Transpose_Avg_cred_adult!$A$1:$M$52,6,FALSE)</f>
        <v>0.117670575</v>
      </c>
      <c r="J52" s="97">
        <f>$B52*VLOOKUP($A52,Transpose_Avg_cred_adult!$A$1:$M$52,7,FALSE)</f>
        <v>0.10481720000000004</v>
      </c>
      <c r="K52" s="97">
        <f>$B52*VLOOKUP($A52,Transpose_Avg_cred_adult!$A$1:$M$52,8,FALSE)</f>
        <v>0.11202151</v>
      </c>
      <c r="L52" s="97">
        <f>$B52*VLOOKUP($A52, Transpose_Avg_cred_adult!$A$1:$M$52,9,FALSE)</f>
        <v>0.11108205</v>
      </c>
      <c r="M52" s="97">
        <f>$B52*VLOOKUP($A52,Transpose_Avg_cred_adult!$A$1:$M$52,10,FALSE)</f>
        <v>8.0816030000000025E-2</v>
      </c>
      <c r="N52" s="97">
        <f>$B52*VLOOKUP($A52,Transpose_Avg_cred_adult!$A$1:$M$52,11,FALSE)</f>
        <v>0.10539152250000003</v>
      </c>
      <c r="O52" s="97">
        <f>$B52*VLOOKUP($A52,Transpose_Avg_cred_adult!$A$1:$M$52,12,FALSE)</f>
        <v>0.1219380025</v>
      </c>
      <c r="P52" s="97">
        <f>$B52*VLOOKUP($A52,Transpose_Avg_cred_adult!$A$1:$M$52,13,FALSE)</f>
        <v>0.14235708</v>
      </c>
      <c r="S52" s="97">
        <f>$B52*VLOOKUP($A52,Transpose_Avg_cred_adult!$O$1:$AA$52,2,FALSE)</f>
        <v>0.1545946700000001</v>
      </c>
      <c r="T52" s="97">
        <f>$B52*VLOOKUP($A52,Transpose_Avg_cred_adult!$O$1:$AA$52,3,FALSE)</f>
        <v>0.10700963000000004</v>
      </c>
      <c r="U52" s="97">
        <f>$B52*VLOOKUP($A52,Transpose_Avg_cred_adult!$O$1:$AA$52,4,FALSE)</f>
        <v>0.12608024000000001</v>
      </c>
      <c r="V52" s="97">
        <f>$B52*VLOOKUP($A52,Transpose_Avg_cred_adult!$O$1:$AA$52,5,FALSE)</f>
        <v>0.11437765000000001</v>
      </c>
      <c r="W52" s="97">
        <f>$B52*VLOOKUP($A52,Transpose_Avg_cred_adult!$O$1:$AA$52,6,FALSE)</f>
        <v>0.11426102</v>
      </c>
      <c r="X52" s="97">
        <f>$B52*VLOOKUP($A52,Transpose_Avg_cred_adult!$O$1:$AA$52,7,FALSE)</f>
        <v>0.11222374000000002</v>
      </c>
      <c r="Y52" s="97">
        <f>$B52*VLOOKUP($A52, Transpose_Avg_cred_adult!$O$1:$AA$52,8,FALSE)</f>
        <v>0.11262926999999999</v>
      </c>
      <c r="Z52" s="97">
        <f>$B52*VLOOKUP($A52,Transpose_Avg_cred_adult!$O$1:$AA$52,9,FALSE)</f>
        <v>0.10420515999999991</v>
      </c>
      <c r="AA52" s="97">
        <f>$B52*VLOOKUP($A52, Transpose_Avg_cred_adult!$O$1:$AA$52,10,FALSE)</f>
        <v>8.4755770000000008E-2</v>
      </c>
      <c r="AB52" s="97">
        <f>$B52*VLOOKUP($A52,Transpose_Avg_cred_adult!$O$1:$AA$52,11,FALSE)</f>
        <v>9.7636429999999996E-2</v>
      </c>
      <c r="AC52" s="97">
        <f>$B52*VLOOKUP($A52,Transpose_Avg_cred_adult!$O$1:$AA$52,12,FALSE)</f>
        <v>0.11987745000000004</v>
      </c>
      <c r="AD52" s="97">
        <f>$B52*VLOOKUP($A52,Transpose_Avg_cred_adult!$O$1:$AA$52,13,FALSE)</f>
        <v>0.1344669</v>
      </c>
    </row>
    <row r="53" spans="1:30" x14ac:dyDescent="0.25">
      <c r="A53" s="167" t="s">
        <v>296</v>
      </c>
      <c r="B53" s="168">
        <v>24.68</v>
      </c>
      <c r="E53" s="97">
        <f>$B53*VLOOKUP($A53, Transpose_Avg_cred_adult!$A$1:$M$52,2,FALSE)</f>
        <v>1.2122445800000001</v>
      </c>
      <c r="F53" s="97">
        <f>$B53*VLOOKUP($A53,Transpose_Avg_cred_adult!$A$1:$M$52,3,FALSE)</f>
        <v>0.68813701500000002</v>
      </c>
      <c r="G53" s="97">
        <f>$B53*VLOOKUP($A53,Transpose_Avg_cred_adult!$A$1:$M$52,4,FALSE)</f>
        <v>0.81276330249999995</v>
      </c>
      <c r="H53" s="97">
        <f>$B53*VLOOKUP($A53,Transpose_Avg_cred_adult!$A$1:$M$52,5,FALSE)</f>
        <v>1.1429863300000001</v>
      </c>
      <c r="I53" s="97">
        <f>$B53*VLOOKUP($A53,Transpose_Avg_cred_adult!$A$1:$M$52,6,FALSE)</f>
        <v>0.9708294475</v>
      </c>
      <c r="J53" s="97">
        <f>$B53*VLOOKUP($A53,Transpose_Avg_cred_adult!$A$1:$M$52,7,FALSE)</f>
        <v>1.1284081625</v>
      </c>
      <c r="K53" s="97">
        <f>$B53*VLOOKUP($A53,Transpose_Avg_cred_adult!$A$1:$M$52,8,FALSE)</f>
        <v>1.7953651100000003</v>
      </c>
      <c r="L53" s="97">
        <f>$B53*VLOOKUP($A53, Transpose_Avg_cred_adult!$A$1:$M$52,9,FALSE)</f>
        <v>1.9774618624999998</v>
      </c>
      <c r="M53" s="97">
        <f>$B53*VLOOKUP($A53,Transpose_Avg_cred_adult!$A$1:$M$52,10,FALSE)</f>
        <v>1.0281873100000001</v>
      </c>
      <c r="N53" s="97">
        <f>$B53*VLOOKUP($A53,Transpose_Avg_cred_adult!$A$1:$M$52,11,FALSE)</f>
        <v>1.3115522724999999</v>
      </c>
      <c r="O53" s="97">
        <f>$B53*VLOOKUP($A53,Transpose_Avg_cred_adult!$A$1:$M$52,12,FALSE)</f>
        <v>0.85506636499999999</v>
      </c>
      <c r="P53" s="97">
        <f>$B53*VLOOKUP($A53,Transpose_Avg_cred_adult!$A$1:$M$52,13,FALSE)</f>
        <v>1.2181554399999999</v>
      </c>
      <c r="S53" s="97">
        <f>$B53*VLOOKUP($A53,Transpose_Avg_cred_adult!$O$1:$AA$52,2,FALSE)</f>
        <v>1.1613667599999995</v>
      </c>
      <c r="T53" s="97">
        <f>$B53*VLOOKUP($A53,Transpose_Avg_cred_adult!$O$1:$AA$52,3,FALSE)</f>
        <v>0.68457383999999988</v>
      </c>
      <c r="U53" s="97">
        <f>$B53*VLOOKUP($A53,Transpose_Avg_cred_adult!$O$1:$AA$52,4,FALSE)</f>
        <v>0.80984334999999985</v>
      </c>
      <c r="V53" s="97">
        <f>$B53*VLOOKUP($A53,Transpose_Avg_cred_adult!$O$1:$AA$52,5,FALSE)</f>
        <v>1.1511554100000003</v>
      </c>
      <c r="W53" s="97">
        <f>$B53*VLOOKUP($A53,Transpose_Avg_cred_adult!$O$1:$AA$52,6,FALSE)</f>
        <v>0.92454981999999986</v>
      </c>
      <c r="X53" s="97">
        <f>$B53*VLOOKUP($A53,Transpose_Avg_cred_adult!$O$1:$AA$52,7,FALSE)</f>
        <v>1.13149162</v>
      </c>
      <c r="Y53" s="97">
        <f>$B53*VLOOKUP($A53, Transpose_Avg_cred_adult!$O$1:$AA$52,8,FALSE)</f>
        <v>1.8119994300000002</v>
      </c>
      <c r="Z53" s="97">
        <f>$B53*VLOOKUP($A53,Transpose_Avg_cred_adult!$O$1:$AA$52,9,FALSE)</f>
        <v>1.9956371399999997</v>
      </c>
      <c r="AA53" s="97">
        <f>$B53*VLOOKUP($A53, Transpose_Avg_cred_adult!$O$1:$AA$52,10,FALSE)</f>
        <v>1.0335737199999999</v>
      </c>
      <c r="AB53" s="97">
        <f>$B53*VLOOKUP($A53,Transpose_Avg_cred_adult!$O$1:$AA$52,11,FALSE)</f>
        <v>1.2540093099999996</v>
      </c>
      <c r="AC53" s="97">
        <f>$B53*VLOOKUP($A53,Transpose_Avg_cred_adult!$O$1:$AA$52,12,FALSE)</f>
        <v>0.86101116000000022</v>
      </c>
      <c r="AD53" s="97">
        <f>$B53*VLOOKUP($A53,Transpose_Avg_cred_adult!$O$1:$AA$52,13,FALSE)</f>
        <v>1.2424405600000001</v>
      </c>
    </row>
    <row r="54" spans="1:30" x14ac:dyDescent="0.25">
      <c r="A54" s="91" t="s">
        <v>537</v>
      </c>
      <c r="B54" s="168"/>
      <c r="Y54" s="97"/>
    </row>
    <row r="55" spans="1:30" x14ac:dyDescent="0.25">
      <c r="A55" s="167" t="s">
        <v>543</v>
      </c>
      <c r="B55" s="168">
        <v>-29.66</v>
      </c>
    </row>
    <row r="56" spans="1:30" x14ac:dyDescent="0.25">
      <c r="A56" s="167" t="s">
        <v>532</v>
      </c>
      <c r="B56" s="168">
        <v>-30.201000000000001</v>
      </c>
    </row>
    <row r="57" spans="1:30" x14ac:dyDescent="0.25">
      <c r="A57" s="167" t="s">
        <v>538</v>
      </c>
      <c r="B57" s="168">
        <v>-29.795999999999999</v>
      </c>
    </row>
    <row r="58" spans="1:30" x14ac:dyDescent="0.25">
      <c r="A58" s="167" t="s">
        <v>544</v>
      </c>
      <c r="B58" s="168">
        <v>-30.207000000000001</v>
      </c>
    </row>
    <row r="59" spans="1:30" x14ac:dyDescent="0.25">
      <c r="A59" s="167" t="s">
        <v>549</v>
      </c>
      <c r="B59" s="168">
        <v>-28.568999999999999</v>
      </c>
    </row>
    <row r="60" spans="1:30" x14ac:dyDescent="0.25">
      <c r="A60" s="167" t="s">
        <v>554</v>
      </c>
      <c r="B60" s="168">
        <v>-30.12</v>
      </c>
    </row>
    <row r="61" spans="1:30" x14ac:dyDescent="0.25">
      <c r="A61" s="167" t="s">
        <v>559</v>
      </c>
      <c r="B61" s="168">
        <v>-29.798000000000002</v>
      </c>
    </row>
    <row r="62" spans="1:30" x14ac:dyDescent="0.25">
      <c r="A62" s="167" t="s">
        <v>564</v>
      </c>
      <c r="B62" s="168">
        <v>-29.933</v>
      </c>
    </row>
    <row r="63" spans="1:30" x14ac:dyDescent="0.25">
      <c r="A63" s="167" t="s">
        <v>569</v>
      </c>
      <c r="B63" s="168">
        <v>-30.114999999999998</v>
      </c>
    </row>
    <row r="64" spans="1:30" x14ac:dyDescent="0.25">
      <c r="A64" s="167" t="s">
        <v>574</v>
      </c>
      <c r="B64" s="168">
        <v>-30.077000000000002</v>
      </c>
    </row>
    <row r="65" spans="1:2" x14ac:dyDescent="0.25">
      <c r="A65" s="167" t="s">
        <v>579</v>
      </c>
      <c r="B65" s="168">
        <v>-29.663720000000001</v>
      </c>
    </row>
    <row r="66" spans="1:2" x14ac:dyDescent="0.25">
      <c r="A66" s="172" t="s">
        <v>584</v>
      </c>
      <c r="B66" s="168">
        <v>-27.962</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D33CE-5EBB-42AA-8878-05ECBECD2D09}">
  <dimension ref="A2:L66"/>
  <sheetViews>
    <sheetView workbookViewId="0">
      <selection activeCell="H94" sqref="H94"/>
    </sheetView>
  </sheetViews>
  <sheetFormatPr defaultColWidth="8.7109375" defaultRowHeight="12.75" x14ac:dyDescent="0.2"/>
  <cols>
    <col min="1" max="1" width="19.5703125" style="167" customWidth="1"/>
    <col min="2" max="5" width="10.5703125" style="167" customWidth="1"/>
    <col min="6" max="16384" width="8.7109375" style="167"/>
  </cols>
  <sheetData>
    <row r="2" spans="1:12" ht="15.75" x14ac:dyDescent="0.25">
      <c r="A2" s="166" t="s">
        <v>2940</v>
      </c>
    </row>
    <row r="3" spans="1:12" x14ac:dyDescent="0.2">
      <c r="A3" s="286" t="s">
        <v>348</v>
      </c>
      <c r="B3" s="287" t="s">
        <v>349</v>
      </c>
      <c r="C3" s="287" t="s">
        <v>350</v>
      </c>
      <c r="D3" s="287" t="s">
        <v>351</v>
      </c>
      <c r="E3" s="287" t="s">
        <v>352</v>
      </c>
      <c r="J3" s="286" t="s">
        <v>348</v>
      </c>
      <c r="K3" s="287" t="s">
        <v>349</v>
      </c>
      <c r="L3" s="287" t="s">
        <v>351</v>
      </c>
    </row>
    <row r="4" spans="1:12" x14ac:dyDescent="0.2">
      <c r="A4" s="167" t="s">
        <v>353</v>
      </c>
      <c r="B4" s="168" t="s">
        <v>354</v>
      </c>
      <c r="C4" s="168" t="s">
        <v>355</v>
      </c>
      <c r="D4" s="168" t="s">
        <v>356</v>
      </c>
      <c r="E4" s="168" t="s">
        <v>355</v>
      </c>
      <c r="J4" s="167" t="s">
        <v>353</v>
      </c>
      <c r="K4" s="168" t="s">
        <v>354</v>
      </c>
      <c r="L4" s="168" t="s">
        <v>356</v>
      </c>
    </row>
    <row r="5" spans="1:12" x14ac:dyDescent="0.2">
      <c r="A5" s="286" t="s">
        <v>348</v>
      </c>
      <c r="B5" s="287" t="s">
        <v>348</v>
      </c>
      <c r="C5" s="287" t="s">
        <v>348</v>
      </c>
      <c r="D5" s="287" t="s">
        <v>348</v>
      </c>
      <c r="E5" s="287" t="s">
        <v>348</v>
      </c>
      <c r="J5" s="286" t="s">
        <v>348</v>
      </c>
      <c r="K5" s="287" t="s">
        <v>348</v>
      </c>
      <c r="L5" s="287" t="s">
        <v>348</v>
      </c>
    </row>
    <row r="6" spans="1:12" x14ac:dyDescent="0.2">
      <c r="A6" s="167" t="s">
        <v>224</v>
      </c>
      <c r="B6" s="168" t="s">
        <v>348</v>
      </c>
      <c r="C6" s="168" t="s">
        <v>348</v>
      </c>
      <c r="D6" s="168" t="s">
        <v>348</v>
      </c>
      <c r="E6" s="168" t="s">
        <v>348</v>
      </c>
      <c r="J6" s="167" t="s">
        <v>224</v>
      </c>
      <c r="K6" s="168" t="s">
        <v>348</v>
      </c>
      <c r="L6" s="168" t="s">
        <v>348</v>
      </c>
    </row>
    <row r="7" spans="1:12" x14ac:dyDescent="0.2">
      <c r="A7" s="167" t="s">
        <v>242</v>
      </c>
      <c r="B7" s="168" t="s">
        <v>2941</v>
      </c>
      <c r="C7" s="168" t="s">
        <v>2942</v>
      </c>
      <c r="D7" s="168" t="s">
        <v>2943</v>
      </c>
      <c r="E7" s="168" t="s">
        <v>2944</v>
      </c>
      <c r="J7" s="167" t="s">
        <v>242</v>
      </c>
      <c r="K7" s="168">
        <v>-6.6499999999999997E-3</v>
      </c>
      <c r="L7" s="168">
        <v>-6.8500000000000002E-3</v>
      </c>
    </row>
    <row r="8" spans="1:12" x14ac:dyDescent="0.2">
      <c r="A8" s="167" t="s">
        <v>250</v>
      </c>
      <c r="B8" s="168" t="s">
        <v>2945</v>
      </c>
      <c r="C8" s="168" t="s">
        <v>2946</v>
      </c>
      <c r="D8" s="168" t="s">
        <v>2947</v>
      </c>
      <c r="E8" s="168" t="s">
        <v>2948</v>
      </c>
      <c r="J8" s="167" t="s">
        <v>250</v>
      </c>
      <c r="K8" s="168">
        <v>0.95599999999999996</v>
      </c>
      <c r="L8" s="168">
        <v>0.95399999999999996</v>
      </c>
    </row>
    <row r="9" spans="1:12" x14ac:dyDescent="0.2">
      <c r="A9" s="167" t="s">
        <v>253</v>
      </c>
      <c r="B9" s="168" t="s">
        <v>2949</v>
      </c>
      <c r="C9" s="168" t="s">
        <v>2950</v>
      </c>
      <c r="D9" s="168" t="s">
        <v>2951</v>
      </c>
      <c r="E9" s="168" t="s">
        <v>2952</v>
      </c>
      <c r="J9" s="167" t="s">
        <v>253</v>
      </c>
      <c r="K9" s="168">
        <v>1.1759999999999999</v>
      </c>
      <c r="L9" s="168">
        <v>1.175</v>
      </c>
    </row>
    <row r="10" spans="1:12" x14ac:dyDescent="0.2">
      <c r="A10" s="167" t="s">
        <v>257</v>
      </c>
      <c r="B10" s="168" t="s">
        <v>2953</v>
      </c>
      <c r="C10" s="168" t="s">
        <v>2142</v>
      </c>
      <c r="D10" s="168" t="s">
        <v>2953</v>
      </c>
      <c r="E10" s="168" t="s">
        <v>2954</v>
      </c>
      <c r="J10" s="167" t="s">
        <v>257</v>
      </c>
      <c r="K10" s="168">
        <v>1.323</v>
      </c>
      <c r="L10" s="168">
        <v>1.323</v>
      </c>
    </row>
    <row r="11" spans="1:12" x14ac:dyDescent="0.2">
      <c r="A11" s="167" t="s">
        <v>261</v>
      </c>
      <c r="B11" s="168" t="s">
        <v>2955</v>
      </c>
      <c r="C11" s="168" t="s">
        <v>2956</v>
      </c>
      <c r="D11" s="168" t="s">
        <v>2957</v>
      </c>
      <c r="E11" s="168" t="s">
        <v>2958</v>
      </c>
      <c r="J11" s="167" t="s">
        <v>261</v>
      </c>
      <c r="K11" s="168">
        <v>1.349</v>
      </c>
      <c r="L11" s="168">
        <v>1.3480000000000001</v>
      </c>
    </row>
    <row r="12" spans="1:12" x14ac:dyDescent="0.2">
      <c r="A12" s="167" t="s">
        <v>265</v>
      </c>
      <c r="B12" s="168" t="s">
        <v>2959</v>
      </c>
      <c r="C12" s="168" t="s">
        <v>2960</v>
      </c>
      <c r="D12" s="168" t="s">
        <v>2959</v>
      </c>
      <c r="E12" s="168" t="s">
        <v>2961</v>
      </c>
      <c r="J12" s="167" t="s">
        <v>265</v>
      </c>
      <c r="K12" s="168">
        <v>0.91100000000000003</v>
      </c>
      <c r="L12" s="168">
        <v>0.91100000000000003</v>
      </c>
    </row>
    <row r="13" spans="1:12" x14ac:dyDescent="0.2">
      <c r="A13" s="167" t="s">
        <v>304</v>
      </c>
      <c r="B13" s="168" t="s">
        <v>2962</v>
      </c>
      <c r="C13" s="168" t="s">
        <v>2963</v>
      </c>
      <c r="D13" s="168" t="s">
        <v>2964</v>
      </c>
      <c r="E13" s="168" t="s">
        <v>2965</v>
      </c>
      <c r="J13" s="167" t="s">
        <v>304</v>
      </c>
      <c r="K13" s="168">
        <v>0.374</v>
      </c>
      <c r="L13" s="168">
        <v>0.36299999999999999</v>
      </c>
    </row>
    <row r="14" spans="1:12" x14ac:dyDescent="0.2">
      <c r="A14" s="167" t="s">
        <v>307</v>
      </c>
      <c r="B14" s="168" t="s">
        <v>2966</v>
      </c>
      <c r="C14" s="168" t="s">
        <v>2967</v>
      </c>
      <c r="D14" s="168" t="s">
        <v>348</v>
      </c>
      <c r="E14" s="168" t="s">
        <v>348</v>
      </c>
      <c r="J14" s="167" t="s">
        <v>307</v>
      </c>
      <c r="K14" s="168">
        <v>1.12E-2</v>
      </c>
      <c r="L14" s="168"/>
    </row>
    <row r="15" spans="1:12" x14ac:dyDescent="0.2">
      <c r="A15" s="167" t="s">
        <v>310</v>
      </c>
      <c r="B15" s="168" t="s">
        <v>2968</v>
      </c>
      <c r="C15" s="168" t="s">
        <v>2969</v>
      </c>
      <c r="D15" s="168" t="s">
        <v>2970</v>
      </c>
      <c r="E15" s="168" t="s">
        <v>2971</v>
      </c>
      <c r="J15" s="167" t="s">
        <v>310</v>
      </c>
      <c r="K15" s="168">
        <v>-3.9E-2</v>
      </c>
      <c r="L15" s="168">
        <v>-5.0299999999999997E-2</v>
      </c>
    </row>
    <row r="16" spans="1:12" x14ac:dyDescent="0.2">
      <c r="A16" s="167" t="s">
        <v>299</v>
      </c>
      <c r="B16" s="168" t="s">
        <v>2972</v>
      </c>
      <c r="C16" s="168" t="s">
        <v>2973</v>
      </c>
      <c r="D16" s="168" t="s">
        <v>2974</v>
      </c>
      <c r="E16" s="168" t="s">
        <v>2973</v>
      </c>
      <c r="J16" s="167" t="s">
        <v>299</v>
      </c>
      <c r="K16" s="168">
        <v>9.9599999999999994E-2</v>
      </c>
      <c r="L16" s="168">
        <v>9.9400000000000002E-2</v>
      </c>
    </row>
    <row r="17" spans="1:12" x14ac:dyDescent="0.2">
      <c r="A17" s="167" t="s">
        <v>311</v>
      </c>
      <c r="B17" s="168" t="s">
        <v>2975</v>
      </c>
      <c r="C17" s="168" t="s">
        <v>2976</v>
      </c>
      <c r="D17" s="168" t="s">
        <v>2975</v>
      </c>
      <c r="E17" s="168" t="s">
        <v>2977</v>
      </c>
      <c r="J17" s="167" t="s">
        <v>311</v>
      </c>
      <c r="K17" s="168">
        <v>0.19700000000000001</v>
      </c>
      <c r="L17" s="168">
        <v>0.19700000000000001</v>
      </c>
    </row>
    <row r="18" spans="1:12" x14ac:dyDescent="0.2">
      <c r="A18" s="167" t="s">
        <v>312</v>
      </c>
      <c r="B18" s="168" t="s">
        <v>2978</v>
      </c>
      <c r="C18" s="168" t="s">
        <v>2979</v>
      </c>
      <c r="D18" s="168" t="s">
        <v>2978</v>
      </c>
      <c r="E18" s="168" t="s">
        <v>2979</v>
      </c>
      <c r="J18" s="167" t="s">
        <v>312</v>
      </c>
      <c r="K18" s="168">
        <v>0.23200000000000001</v>
      </c>
      <c r="L18" s="168">
        <v>0.23200000000000001</v>
      </c>
    </row>
    <row r="19" spans="1:12" x14ac:dyDescent="0.2">
      <c r="A19" s="167" t="s">
        <v>313</v>
      </c>
      <c r="B19" s="168" t="s">
        <v>2980</v>
      </c>
      <c r="C19" s="168" t="s">
        <v>1909</v>
      </c>
      <c r="D19" s="168" t="s">
        <v>2981</v>
      </c>
      <c r="E19" s="168" t="s">
        <v>1905</v>
      </c>
      <c r="J19" s="167" t="s">
        <v>313</v>
      </c>
      <c r="K19" s="168">
        <v>-1.95E-2</v>
      </c>
      <c r="L19" s="168">
        <v>-1.9E-2</v>
      </c>
    </row>
    <row r="20" spans="1:12" x14ac:dyDescent="0.2">
      <c r="A20" s="167" t="s">
        <v>314</v>
      </c>
      <c r="B20" s="168" t="s">
        <v>2982</v>
      </c>
      <c r="C20" s="168" t="s">
        <v>2983</v>
      </c>
      <c r="D20" s="168" t="s">
        <v>2984</v>
      </c>
      <c r="E20" s="168" t="s">
        <v>2985</v>
      </c>
      <c r="J20" s="167" t="s">
        <v>314</v>
      </c>
      <c r="K20" s="168">
        <v>0.19400000000000001</v>
      </c>
      <c r="L20" s="168">
        <v>0.19500000000000001</v>
      </c>
    </row>
    <row r="21" spans="1:12" x14ac:dyDescent="0.2">
      <c r="A21" s="167" t="s">
        <v>315</v>
      </c>
      <c r="B21" s="168" t="s">
        <v>2986</v>
      </c>
      <c r="C21" s="168" t="s">
        <v>2789</v>
      </c>
      <c r="D21" s="168" t="s">
        <v>2986</v>
      </c>
      <c r="E21" s="168" t="s">
        <v>2789</v>
      </c>
      <c r="J21" s="167" t="s">
        <v>315</v>
      </c>
      <c r="K21" s="168">
        <v>-1.1900000000000001E-2</v>
      </c>
      <c r="L21" s="168">
        <v>-1.1900000000000001E-2</v>
      </c>
    </row>
    <row r="22" spans="1:12" x14ac:dyDescent="0.2">
      <c r="A22" s="167" t="s">
        <v>316</v>
      </c>
      <c r="B22" s="168" t="s">
        <v>2987</v>
      </c>
      <c r="C22" s="168" t="s">
        <v>2988</v>
      </c>
      <c r="D22" s="168" t="s">
        <v>2921</v>
      </c>
      <c r="E22" s="168" t="s">
        <v>2989</v>
      </c>
      <c r="J22" s="167" t="s">
        <v>316</v>
      </c>
      <c r="K22" s="168">
        <v>-0.27400000000000002</v>
      </c>
      <c r="L22" s="168">
        <v>-0.27300000000000002</v>
      </c>
    </row>
    <row r="23" spans="1:12" x14ac:dyDescent="0.2">
      <c r="A23" s="167" t="s">
        <v>323</v>
      </c>
      <c r="B23" s="168" t="s">
        <v>2990</v>
      </c>
      <c r="C23" s="168" t="s">
        <v>2991</v>
      </c>
      <c r="D23" s="168" t="s">
        <v>2992</v>
      </c>
      <c r="E23" s="168" t="s">
        <v>2993</v>
      </c>
      <c r="J23" s="167" t="s">
        <v>323</v>
      </c>
      <c r="K23" s="168">
        <v>-3.3210000000000002</v>
      </c>
      <c r="L23" s="168">
        <v>-3.3250000000000002</v>
      </c>
    </row>
    <row r="24" spans="1:12" x14ac:dyDescent="0.2">
      <c r="A24" s="167" t="s">
        <v>324</v>
      </c>
      <c r="B24" s="168" t="s">
        <v>2827</v>
      </c>
      <c r="C24" s="168" t="s">
        <v>2994</v>
      </c>
      <c r="D24" s="168" t="s">
        <v>2995</v>
      </c>
      <c r="E24" s="168" t="s">
        <v>2996</v>
      </c>
      <c r="J24" s="167" t="s">
        <v>324</v>
      </c>
      <c r="K24" s="168">
        <v>0.24199999999999999</v>
      </c>
      <c r="L24" s="168">
        <v>0.245</v>
      </c>
    </row>
    <row r="25" spans="1:12" x14ac:dyDescent="0.2">
      <c r="A25" s="167" t="s">
        <v>325</v>
      </c>
      <c r="B25" s="168" t="s">
        <v>2997</v>
      </c>
      <c r="C25" s="168" t="s">
        <v>2998</v>
      </c>
      <c r="D25" s="168" t="s">
        <v>2999</v>
      </c>
      <c r="E25" s="168" t="s">
        <v>3000</v>
      </c>
      <c r="J25" s="167" t="s">
        <v>325</v>
      </c>
      <c r="K25" s="168">
        <v>-2.597</v>
      </c>
      <c r="L25" s="168">
        <v>-2.5979999999999999</v>
      </c>
    </row>
    <row r="26" spans="1:12" x14ac:dyDescent="0.2">
      <c r="A26" s="167" t="s">
        <v>322</v>
      </c>
      <c r="B26" s="168" t="s">
        <v>2070</v>
      </c>
      <c r="C26" s="168" t="s">
        <v>2852</v>
      </c>
      <c r="D26" s="168" t="s">
        <v>2070</v>
      </c>
      <c r="E26" s="168" t="s">
        <v>2798</v>
      </c>
      <c r="J26" s="167" t="s">
        <v>322</v>
      </c>
      <c r="K26" s="168">
        <v>0.182</v>
      </c>
      <c r="L26" s="168">
        <v>0.182</v>
      </c>
    </row>
    <row r="27" spans="1:12" x14ac:dyDescent="0.2">
      <c r="A27" s="167" t="s">
        <v>335</v>
      </c>
      <c r="B27" s="168" t="s">
        <v>3001</v>
      </c>
      <c r="C27" s="168" t="s">
        <v>2800</v>
      </c>
      <c r="D27" s="168" t="s">
        <v>3002</v>
      </c>
      <c r="E27" s="168" t="s">
        <v>2800</v>
      </c>
      <c r="J27" s="167" t="s">
        <v>335</v>
      </c>
      <c r="K27" s="168">
        <v>5.9400000000000001E-2</v>
      </c>
      <c r="L27" s="168">
        <v>5.9900000000000002E-2</v>
      </c>
    </row>
    <row r="28" spans="1:12" x14ac:dyDescent="0.2">
      <c r="A28" s="167" t="s">
        <v>328</v>
      </c>
      <c r="B28" s="168" t="s">
        <v>1899</v>
      </c>
      <c r="C28" s="168" t="s">
        <v>3003</v>
      </c>
      <c r="D28" s="168" t="s">
        <v>3004</v>
      </c>
      <c r="E28" s="168" t="s">
        <v>3005</v>
      </c>
      <c r="J28" s="167" t="s">
        <v>328</v>
      </c>
      <c r="K28" s="168">
        <v>4.0300000000000002E-2</v>
      </c>
      <c r="L28" s="168">
        <v>0.04</v>
      </c>
    </row>
    <row r="29" spans="1:12" x14ac:dyDescent="0.2">
      <c r="A29" s="167" t="s">
        <v>329</v>
      </c>
      <c r="B29" s="168" t="s">
        <v>3006</v>
      </c>
      <c r="C29" s="168" t="s">
        <v>3007</v>
      </c>
      <c r="D29" s="168" t="s">
        <v>3008</v>
      </c>
      <c r="E29" s="168" t="s">
        <v>3007</v>
      </c>
      <c r="J29" s="167" t="s">
        <v>329</v>
      </c>
      <c r="K29" s="168">
        <v>-3.61E-2</v>
      </c>
      <c r="L29" s="168">
        <v>-3.6299999999999999E-2</v>
      </c>
    </row>
    <row r="30" spans="1:12" x14ac:dyDescent="0.2">
      <c r="A30" s="167" t="s">
        <v>330</v>
      </c>
      <c r="B30" s="168" t="s">
        <v>3009</v>
      </c>
      <c r="C30" s="168" t="s">
        <v>3010</v>
      </c>
      <c r="D30" s="168" t="s">
        <v>3009</v>
      </c>
      <c r="E30" s="168" t="s">
        <v>3011</v>
      </c>
      <c r="J30" s="167" t="s">
        <v>330</v>
      </c>
      <c r="K30" s="168">
        <v>0.69599999999999995</v>
      </c>
      <c r="L30" s="168">
        <v>0.69599999999999995</v>
      </c>
    </row>
    <row r="31" spans="1:12" x14ac:dyDescent="0.2">
      <c r="A31" s="167" t="s">
        <v>319</v>
      </c>
      <c r="B31" s="168" t="s">
        <v>3012</v>
      </c>
      <c r="C31" s="168" t="s">
        <v>1661</v>
      </c>
      <c r="D31" s="168" t="s">
        <v>3013</v>
      </c>
      <c r="E31" s="168" t="s">
        <v>3014</v>
      </c>
      <c r="J31" s="167" t="s">
        <v>319</v>
      </c>
      <c r="K31" s="168">
        <v>-1.9199999999999998E-2</v>
      </c>
      <c r="L31" s="168">
        <v>-1.9099999999999999E-2</v>
      </c>
    </row>
    <row r="32" spans="1:12" x14ac:dyDescent="0.2">
      <c r="A32" s="167" t="s">
        <v>318</v>
      </c>
      <c r="B32" s="168" t="s">
        <v>2598</v>
      </c>
      <c r="C32" s="168" t="s">
        <v>3015</v>
      </c>
      <c r="D32" s="168" t="s">
        <v>2598</v>
      </c>
      <c r="E32" s="168" t="s">
        <v>3016</v>
      </c>
      <c r="J32" s="167" t="s">
        <v>318</v>
      </c>
      <c r="K32" s="168">
        <v>-0.32900000000000001</v>
      </c>
      <c r="L32" s="168">
        <v>-0.32900000000000001</v>
      </c>
    </row>
    <row r="33" spans="1:12" x14ac:dyDescent="0.2">
      <c r="A33" s="167" t="s">
        <v>320</v>
      </c>
      <c r="B33" s="168" t="s">
        <v>3017</v>
      </c>
      <c r="C33" s="168" t="s">
        <v>2709</v>
      </c>
      <c r="D33" s="168" t="s">
        <v>3018</v>
      </c>
      <c r="E33" s="168" t="s">
        <v>3019</v>
      </c>
      <c r="J33" s="167" t="s">
        <v>320</v>
      </c>
      <c r="K33" s="168">
        <v>0.52100000000000002</v>
      </c>
      <c r="L33" s="168">
        <v>0.52200000000000002</v>
      </c>
    </row>
    <row r="34" spans="1:12" x14ac:dyDescent="0.2">
      <c r="A34" s="167" t="s">
        <v>321</v>
      </c>
      <c r="B34" s="168" t="s">
        <v>3020</v>
      </c>
      <c r="C34" s="168" t="s">
        <v>3021</v>
      </c>
      <c r="D34" s="168" t="s">
        <v>3020</v>
      </c>
      <c r="E34" s="168" t="s">
        <v>3021</v>
      </c>
      <c r="J34" s="167" t="s">
        <v>321</v>
      </c>
      <c r="K34" s="168">
        <v>0.35799999999999998</v>
      </c>
      <c r="L34" s="168">
        <v>0.35799999999999998</v>
      </c>
    </row>
    <row r="35" spans="1:12" x14ac:dyDescent="0.2">
      <c r="A35" s="167" t="s">
        <v>326</v>
      </c>
      <c r="B35" s="168" t="s">
        <v>3022</v>
      </c>
      <c r="C35" s="168" t="s">
        <v>3023</v>
      </c>
      <c r="D35" s="168" t="s">
        <v>3024</v>
      </c>
      <c r="E35" s="168" t="s">
        <v>3025</v>
      </c>
      <c r="J35" s="167" t="s">
        <v>326</v>
      </c>
      <c r="K35" s="168">
        <v>0.313</v>
      </c>
      <c r="L35" s="168">
        <v>0.30599999999999999</v>
      </c>
    </row>
    <row r="36" spans="1:12" x14ac:dyDescent="0.2">
      <c r="A36" s="167" t="s">
        <v>327</v>
      </c>
      <c r="B36" s="168" t="s">
        <v>3026</v>
      </c>
      <c r="C36" s="168" t="s">
        <v>3027</v>
      </c>
      <c r="D36" s="168" t="s">
        <v>3028</v>
      </c>
      <c r="E36" s="168" t="s">
        <v>3029</v>
      </c>
      <c r="J36" s="167" t="s">
        <v>327</v>
      </c>
      <c r="K36" s="168">
        <v>-2.0400000000000001E-2</v>
      </c>
      <c r="L36" s="168">
        <v>-1.9900000000000001E-2</v>
      </c>
    </row>
    <row r="37" spans="1:12" x14ac:dyDescent="0.2">
      <c r="A37" s="167" t="s">
        <v>338</v>
      </c>
      <c r="B37" s="168" t="s">
        <v>3030</v>
      </c>
      <c r="C37" s="168" t="s">
        <v>1703</v>
      </c>
      <c r="D37" s="168" t="s">
        <v>3031</v>
      </c>
      <c r="E37" s="168" t="s">
        <v>3032</v>
      </c>
      <c r="J37" s="167" t="s">
        <v>338</v>
      </c>
      <c r="K37" s="168">
        <v>-0.44800000000000001</v>
      </c>
      <c r="L37" s="168">
        <v>-0.44700000000000001</v>
      </c>
    </row>
    <row r="38" spans="1:12" x14ac:dyDescent="0.2">
      <c r="A38" s="167" t="s">
        <v>298</v>
      </c>
      <c r="B38" s="168" t="s">
        <v>3033</v>
      </c>
      <c r="C38" s="168" t="s">
        <v>3034</v>
      </c>
      <c r="D38" s="168" t="s">
        <v>3035</v>
      </c>
      <c r="E38" s="168" t="s">
        <v>3036</v>
      </c>
      <c r="J38" s="167" t="s">
        <v>298</v>
      </c>
      <c r="K38" s="168">
        <v>-2.9950000000000001</v>
      </c>
      <c r="L38" s="168">
        <v>-2.996</v>
      </c>
    </row>
    <row r="39" spans="1:12" x14ac:dyDescent="0.2">
      <c r="A39" s="167" t="s">
        <v>269</v>
      </c>
      <c r="B39" s="168" t="s">
        <v>3037</v>
      </c>
      <c r="C39" s="168" t="s">
        <v>3038</v>
      </c>
      <c r="D39" s="168" t="s">
        <v>1822</v>
      </c>
      <c r="E39" s="168" t="s">
        <v>3039</v>
      </c>
      <c r="J39" s="167" t="s">
        <v>269</v>
      </c>
      <c r="K39" s="168">
        <v>-14.66</v>
      </c>
      <c r="L39" s="168">
        <v>-14.62</v>
      </c>
    </row>
    <row r="40" spans="1:12" x14ac:dyDescent="0.2">
      <c r="A40" s="167" t="s">
        <v>273</v>
      </c>
      <c r="B40" s="168" t="s">
        <v>3040</v>
      </c>
      <c r="C40" s="168" t="s">
        <v>3041</v>
      </c>
      <c r="D40" s="168" t="s">
        <v>3042</v>
      </c>
      <c r="E40" s="168" t="s">
        <v>3043</v>
      </c>
      <c r="J40" s="167" t="s">
        <v>273</v>
      </c>
      <c r="K40" s="168">
        <v>23.76</v>
      </c>
      <c r="L40" s="168">
        <v>23.68</v>
      </c>
    </row>
    <row r="41" spans="1:12" x14ac:dyDescent="0.2">
      <c r="A41" s="167" t="s">
        <v>277</v>
      </c>
      <c r="B41" s="168" t="s">
        <v>3044</v>
      </c>
      <c r="C41" s="168" t="s">
        <v>3045</v>
      </c>
      <c r="D41" s="168" t="s">
        <v>3046</v>
      </c>
      <c r="E41" s="168" t="s">
        <v>3047</v>
      </c>
      <c r="J41" s="167" t="s">
        <v>277</v>
      </c>
      <c r="K41" s="168">
        <v>11.65</v>
      </c>
      <c r="L41" s="168">
        <v>11.6</v>
      </c>
    </row>
    <row r="42" spans="1:12" x14ac:dyDescent="0.2">
      <c r="A42" s="167" t="s">
        <v>297</v>
      </c>
      <c r="B42" s="168" t="s">
        <v>3048</v>
      </c>
      <c r="C42" s="168" t="s">
        <v>3049</v>
      </c>
      <c r="D42" s="168" t="s">
        <v>3050</v>
      </c>
      <c r="E42" s="168" t="s">
        <v>3051</v>
      </c>
      <c r="J42" s="167" t="s">
        <v>297</v>
      </c>
      <c r="K42" s="168">
        <v>5.2439999999999998</v>
      </c>
      <c r="L42" s="168">
        <v>5.2</v>
      </c>
    </row>
    <row r="43" spans="1:12" x14ac:dyDescent="0.2">
      <c r="A43" s="167" t="s">
        <v>281</v>
      </c>
      <c r="B43" s="168" t="s">
        <v>3052</v>
      </c>
      <c r="C43" s="168" t="s">
        <v>3053</v>
      </c>
      <c r="D43" s="168" t="s">
        <v>3054</v>
      </c>
      <c r="E43" s="168" t="s">
        <v>3055</v>
      </c>
      <c r="J43" s="167" t="s">
        <v>281</v>
      </c>
      <c r="K43" s="168">
        <v>-23.52</v>
      </c>
      <c r="L43" s="168">
        <v>-23.48</v>
      </c>
    </row>
    <row r="44" spans="1:12" x14ac:dyDescent="0.2">
      <c r="A44" s="167" t="s">
        <v>285</v>
      </c>
      <c r="B44" s="168" t="s">
        <v>3056</v>
      </c>
      <c r="C44" s="168" t="s">
        <v>3057</v>
      </c>
      <c r="D44" s="168" t="s">
        <v>3058</v>
      </c>
      <c r="E44" s="168" t="s">
        <v>3059</v>
      </c>
      <c r="J44" s="167" t="s">
        <v>285</v>
      </c>
      <c r="K44" s="168">
        <v>17.66</v>
      </c>
      <c r="L44" s="168">
        <v>17.59</v>
      </c>
    </row>
    <row r="45" spans="1:12" x14ac:dyDescent="0.2">
      <c r="A45" s="167" t="s">
        <v>288</v>
      </c>
      <c r="B45" s="168" t="s">
        <v>3060</v>
      </c>
      <c r="C45" s="168" t="s">
        <v>3061</v>
      </c>
      <c r="D45" s="168" t="s">
        <v>3062</v>
      </c>
      <c r="E45" s="168" t="s">
        <v>3063</v>
      </c>
      <c r="J45" s="167" t="s">
        <v>288</v>
      </c>
      <c r="K45" s="168">
        <v>9.8239999999999998</v>
      </c>
      <c r="L45" s="168">
        <v>9.7899999999999991</v>
      </c>
    </row>
    <row r="46" spans="1:12" x14ac:dyDescent="0.2">
      <c r="A46" s="167" t="s">
        <v>291</v>
      </c>
      <c r="B46" s="168" t="s">
        <v>3064</v>
      </c>
      <c r="C46" s="168" t="s">
        <v>3065</v>
      </c>
      <c r="D46" s="168" t="s">
        <v>3066</v>
      </c>
      <c r="E46" s="168" t="s">
        <v>3067</v>
      </c>
      <c r="J46" s="167" t="s">
        <v>291</v>
      </c>
      <c r="K46" s="168">
        <v>13.77</v>
      </c>
      <c r="L46" s="168">
        <v>13.72</v>
      </c>
    </row>
    <row r="47" spans="1:12" x14ac:dyDescent="0.2">
      <c r="A47" s="167" t="s">
        <v>294</v>
      </c>
      <c r="B47" s="168" t="s">
        <v>3068</v>
      </c>
      <c r="C47" s="168" t="s">
        <v>3069</v>
      </c>
      <c r="D47" s="168" t="s">
        <v>3070</v>
      </c>
      <c r="E47" s="168" t="s">
        <v>3071</v>
      </c>
      <c r="J47" s="167" t="s">
        <v>294</v>
      </c>
      <c r="K47" s="168">
        <v>4.58</v>
      </c>
      <c r="L47" s="168">
        <v>4.5190000000000001</v>
      </c>
    </row>
    <row r="48" spans="1:12" x14ac:dyDescent="0.2">
      <c r="A48" s="167" t="s">
        <v>295</v>
      </c>
      <c r="B48" s="168" t="s">
        <v>3072</v>
      </c>
      <c r="C48" s="168" t="s">
        <v>3073</v>
      </c>
      <c r="D48" s="168" t="s">
        <v>3072</v>
      </c>
      <c r="E48" s="168" t="s">
        <v>3074</v>
      </c>
      <c r="J48" s="167" t="s">
        <v>295</v>
      </c>
      <c r="K48" s="168">
        <v>19.32</v>
      </c>
      <c r="L48" s="168">
        <v>19.32</v>
      </c>
    </row>
    <row r="49" spans="1:12" x14ac:dyDescent="0.2">
      <c r="A49" s="167" t="s">
        <v>296</v>
      </c>
      <c r="B49" s="168" t="s">
        <v>3075</v>
      </c>
      <c r="C49" s="168" t="s">
        <v>3076</v>
      </c>
      <c r="D49" s="168" t="s">
        <v>3077</v>
      </c>
      <c r="E49" s="168" t="s">
        <v>3078</v>
      </c>
      <c r="J49" s="167" t="s">
        <v>296</v>
      </c>
      <c r="K49" s="168">
        <v>18.02</v>
      </c>
      <c r="L49" s="168">
        <v>17.96</v>
      </c>
    </row>
    <row r="50" spans="1:12" x14ac:dyDescent="0.2">
      <c r="A50" s="167" t="s">
        <v>532</v>
      </c>
      <c r="B50" s="168" t="s">
        <v>2823</v>
      </c>
      <c r="C50" s="168" t="s">
        <v>3079</v>
      </c>
      <c r="D50" s="168" t="s">
        <v>2823</v>
      </c>
      <c r="E50" s="168" t="s">
        <v>2136</v>
      </c>
      <c r="J50" s="91" t="s">
        <v>537</v>
      </c>
      <c r="K50" s="27"/>
      <c r="L50" s="27"/>
    </row>
    <row r="51" spans="1:12" x14ac:dyDescent="0.2">
      <c r="A51" s="167" t="s">
        <v>538</v>
      </c>
      <c r="B51" s="168" t="s">
        <v>3080</v>
      </c>
      <c r="C51" s="168" t="s">
        <v>3081</v>
      </c>
      <c r="D51" s="168" t="s">
        <v>3080</v>
      </c>
      <c r="E51" s="168" t="s">
        <v>3082</v>
      </c>
      <c r="J51" s="167" t="s">
        <v>543</v>
      </c>
      <c r="K51" s="177">
        <f>B61 + 0</f>
        <v>-11.52</v>
      </c>
      <c r="L51" s="177">
        <f>D61 + 0</f>
        <v>-11.46</v>
      </c>
    </row>
    <row r="52" spans="1:12" x14ac:dyDescent="0.2">
      <c r="A52" s="167" t="s">
        <v>544</v>
      </c>
      <c r="B52" s="168" t="s">
        <v>2174</v>
      </c>
      <c r="C52" s="168" t="s">
        <v>3083</v>
      </c>
      <c r="D52" s="168" t="s">
        <v>2174</v>
      </c>
      <c r="E52" s="168" t="s">
        <v>3084</v>
      </c>
      <c r="J52" s="167" t="s">
        <v>532</v>
      </c>
      <c r="K52" s="177">
        <f>$K$51 + B50</f>
        <v>-11.622</v>
      </c>
      <c r="L52" s="177">
        <f>$L$51 + D50</f>
        <v>-11.562000000000001</v>
      </c>
    </row>
    <row r="53" spans="1:12" x14ac:dyDescent="0.2">
      <c r="A53" s="167" t="s">
        <v>549</v>
      </c>
      <c r="B53" s="168" t="s">
        <v>1700</v>
      </c>
      <c r="C53" s="168" t="s">
        <v>2063</v>
      </c>
      <c r="D53" s="168" t="s">
        <v>1700</v>
      </c>
      <c r="E53" s="168" t="s">
        <v>3085</v>
      </c>
      <c r="J53" s="167" t="s">
        <v>538</v>
      </c>
      <c r="K53" s="177">
        <f t="shared" ref="K53:K62" si="0">$K$51 + B51</f>
        <v>-11.289</v>
      </c>
      <c r="L53" s="177">
        <f t="shared" ref="L53:L62" si="1">$L$51 + D51</f>
        <v>-11.229000000000001</v>
      </c>
    </row>
    <row r="54" spans="1:12" x14ac:dyDescent="0.2">
      <c r="A54" s="167" t="s">
        <v>554</v>
      </c>
      <c r="B54" s="168" t="s">
        <v>3086</v>
      </c>
      <c r="C54" s="168" t="s">
        <v>2031</v>
      </c>
      <c r="D54" s="168" t="s">
        <v>3087</v>
      </c>
      <c r="E54" s="168" t="s">
        <v>1839</v>
      </c>
      <c r="J54" s="167" t="s">
        <v>544</v>
      </c>
      <c r="K54" s="177">
        <f t="shared" si="0"/>
        <v>-11.395</v>
      </c>
      <c r="L54" s="177">
        <f t="shared" si="1"/>
        <v>-11.335000000000001</v>
      </c>
    </row>
    <row r="55" spans="1:12" x14ac:dyDescent="0.2">
      <c r="A55" s="167" t="s">
        <v>559</v>
      </c>
      <c r="B55" s="168" t="s">
        <v>3088</v>
      </c>
      <c r="C55" s="168" t="s">
        <v>2602</v>
      </c>
      <c r="D55" s="168" t="s">
        <v>3088</v>
      </c>
      <c r="E55" s="168" t="s">
        <v>3089</v>
      </c>
      <c r="J55" s="167" t="s">
        <v>549</v>
      </c>
      <c r="K55" s="177">
        <f t="shared" si="0"/>
        <v>-10.831</v>
      </c>
      <c r="L55" s="177">
        <f t="shared" si="1"/>
        <v>-10.771000000000001</v>
      </c>
    </row>
    <row r="56" spans="1:12" x14ac:dyDescent="0.2">
      <c r="A56" s="167" t="s">
        <v>564</v>
      </c>
      <c r="B56" s="168" t="s">
        <v>3090</v>
      </c>
      <c r="C56" s="168" t="s">
        <v>3091</v>
      </c>
      <c r="D56" s="168" t="s">
        <v>3090</v>
      </c>
      <c r="E56" s="168" t="s">
        <v>3092</v>
      </c>
      <c r="J56" s="167" t="s">
        <v>554</v>
      </c>
      <c r="K56" s="177">
        <f t="shared" si="0"/>
        <v>-11.5627</v>
      </c>
      <c r="L56" s="177">
        <f t="shared" si="1"/>
        <v>-11.502800000000001</v>
      </c>
    </row>
    <row r="57" spans="1:12" x14ac:dyDescent="0.2">
      <c r="A57" s="167" t="s">
        <v>569</v>
      </c>
      <c r="B57" s="168" t="s">
        <v>3093</v>
      </c>
      <c r="C57" s="168" t="s">
        <v>3094</v>
      </c>
      <c r="D57" s="168" t="s">
        <v>3093</v>
      </c>
      <c r="E57" s="168" t="s">
        <v>3095</v>
      </c>
      <c r="J57" s="167" t="s">
        <v>559</v>
      </c>
      <c r="K57" s="177">
        <f t="shared" si="0"/>
        <v>-11.272</v>
      </c>
      <c r="L57" s="177">
        <f t="shared" si="1"/>
        <v>-11.212000000000002</v>
      </c>
    </row>
    <row r="58" spans="1:12" x14ac:dyDescent="0.2">
      <c r="A58" s="167" t="s">
        <v>574</v>
      </c>
      <c r="B58" s="168" t="s">
        <v>2030</v>
      </c>
      <c r="C58" s="168" t="s">
        <v>3096</v>
      </c>
      <c r="D58" s="168" t="s">
        <v>2144</v>
      </c>
      <c r="E58" s="168" t="s">
        <v>2683</v>
      </c>
      <c r="J58" s="167" t="s">
        <v>564</v>
      </c>
      <c r="K58" s="177">
        <f t="shared" si="0"/>
        <v>-11.823</v>
      </c>
      <c r="L58" s="177">
        <f t="shared" si="1"/>
        <v>-11.763000000000002</v>
      </c>
    </row>
    <row r="59" spans="1:12" x14ac:dyDescent="0.2">
      <c r="A59" s="167" t="s">
        <v>579</v>
      </c>
      <c r="B59" s="168" t="s">
        <v>3097</v>
      </c>
      <c r="C59" s="168" t="s">
        <v>3098</v>
      </c>
      <c r="D59" s="168" t="s">
        <v>3099</v>
      </c>
      <c r="E59" s="168" t="s">
        <v>2623</v>
      </c>
      <c r="J59" s="167" t="s">
        <v>569</v>
      </c>
      <c r="K59" s="177">
        <f t="shared" si="0"/>
        <v>-10.927999999999999</v>
      </c>
      <c r="L59" s="177">
        <f t="shared" si="1"/>
        <v>-10.868</v>
      </c>
    </row>
    <row r="60" spans="1:12" x14ac:dyDescent="0.2">
      <c r="A60" s="167" t="s">
        <v>584</v>
      </c>
      <c r="B60" s="168" t="s">
        <v>3100</v>
      </c>
      <c r="C60" s="168" t="s">
        <v>2112</v>
      </c>
      <c r="D60" s="168" t="s">
        <v>3101</v>
      </c>
      <c r="E60" s="168" t="s">
        <v>3102</v>
      </c>
      <c r="J60" s="167" t="s">
        <v>574</v>
      </c>
      <c r="K60" s="177">
        <f t="shared" si="0"/>
        <v>-11.093</v>
      </c>
      <c r="L60" s="177">
        <f t="shared" si="1"/>
        <v>-11.032</v>
      </c>
    </row>
    <row r="61" spans="1:12" x14ac:dyDescent="0.2">
      <c r="A61" s="167" t="s">
        <v>589</v>
      </c>
      <c r="B61" s="168" t="s">
        <v>3103</v>
      </c>
      <c r="C61" s="168" t="s">
        <v>3104</v>
      </c>
      <c r="D61" s="168" t="s">
        <v>3105</v>
      </c>
      <c r="E61" s="168" t="s">
        <v>3106</v>
      </c>
      <c r="J61" s="167" t="s">
        <v>579</v>
      </c>
      <c r="K61" s="177">
        <f t="shared" si="0"/>
        <v>-11.081</v>
      </c>
      <c r="L61" s="177">
        <f t="shared" si="1"/>
        <v>-11.022</v>
      </c>
    </row>
    <row r="62" spans="1:12" x14ac:dyDescent="0.2">
      <c r="A62" s="167" t="s">
        <v>348</v>
      </c>
      <c r="B62" s="168" t="s">
        <v>348</v>
      </c>
      <c r="C62" s="168" t="s">
        <v>348</v>
      </c>
      <c r="D62" s="168" t="s">
        <v>348</v>
      </c>
      <c r="E62" s="168" t="s">
        <v>348</v>
      </c>
      <c r="J62" s="167" t="s">
        <v>584</v>
      </c>
      <c r="K62" s="177">
        <f t="shared" si="0"/>
        <v>-11.821</v>
      </c>
      <c r="L62" s="177">
        <f t="shared" si="1"/>
        <v>-11.762</v>
      </c>
    </row>
    <row r="63" spans="1:12" x14ac:dyDescent="0.2">
      <c r="A63" s="167" t="s">
        <v>594</v>
      </c>
      <c r="B63" s="168" t="s">
        <v>3107</v>
      </c>
      <c r="C63" s="168" t="s">
        <v>348</v>
      </c>
      <c r="D63" s="168" t="s">
        <v>3107</v>
      </c>
      <c r="E63" s="168" t="s">
        <v>348</v>
      </c>
    </row>
    <row r="64" spans="1:12" x14ac:dyDescent="0.2">
      <c r="A64" s="288" t="s">
        <v>596</v>
      </c>
      <c r="B64" s="289" t="s">
        <v>3108</v>
      </c>
      <c r="C64" s="289" t="s">
        <v>348</v>
      </c>
      <c r="D64" s="289" t="s">
        <v>3109</v>
      </c>
      <c r="E64" s="289" t="s">
        <v>348</v>
      </c>
    </row>
    <row r="65" spans="1:1" x14ac:dyDescent="0.2">
      <c r="A65" s="167" t="s">
        <v>599</v>
      </c>
    </row>
    <row r="66" spans="1:1" x14ac:dyDescent="0.2">
      <c r="A66" s="167" t="s">
        <v>600</v>
      </c>
    </row>
  </sheetData>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6C9BB-3867-44D5-A089-9B749D583E6C}">
  <dimension ref="A2:AD66"/>
  <sheetViews>
    <sheetView topLeftCell="A4" workbookViewId="0">
      <selection activeCell="H94" sqref="H94"/>
    </sheetView>
  </sheetViews>
  <sheetFormatPr defaultRowHeight="15" x14ac:dyDescent="0.25"/>
  <cols>
    <col min="2" max="2" width="10.85546875" bestFit="1" customWidth="1"/>
    <col min="4" max="4" width="14.42578125" bestFit="1" customWidth="1"/>
    <col min="18" max="18" width="27.5703125" bestFit="1" customWidth="1"/>
  </cols>
  <sheetData>
    <row r="2" spans="1:30" ht="23.25" x14ac:dyDescent="0.35">
      <c r="A2" s="94"/>
      <c r="B2" s="95"/>
      <c r="C2" s="94"/>
      <c r="D2" s="94"/>
      <c r="E2" s="94"/>
      <c r="F2" s="94"/>
      <c r="G2" s="94"/>
      <c r="H2" s="94"/>
      <c r="I2" s="108"/>
      <c r="J2" s="107" t="s">
        <v>601</v>
      </c>
      <c r="K2" s="94"/>
      <c r="L2" s="94"/>
      <c r="M2" s="94"/>
      <c r="N2" s="94"/>
      <c r="O2" s="94"/>
      <c r="P2" s="94"/>
      <c r="Q2" s="94"/>
      <c r="R2" s="94"/>
      <c r="S2" s="94"/>
      <c r="T2" s="94"/>
      <c r="U2" s="94"/>
      <c r="V2" s="94"/>
      <c r="W2" s="94"/>
      <c r="X2" s="107" t="s">
        <v>602</v>
      </c>
      <c r="Y2" s="94"/>
      <c r="Z2" s="94"/>
      <c r="AA2" s="94"/>
      <c r="AB2" s="94"/>
      <c r="AC2" s="94"/>
      <c r="AD2" s="94"/>
    </row>
    <row r="3" spans="1:30" ht="18.75" x14ac:dyDescent="0.3">
      <c r="A3" s="94"/>
      <c r="B3" s="95"/>
      <c r="C3" s="94"/>
      <c r="D3" s="94"/>
      <c r="E3" s="94"/>
      <c r="F3" s="94"/>
      <c r="G3" s="94"/>
      <c r="H3" s="94"/>
      <c r="I3" s="106"/>
      <c r="J3" s="105" t="s">
        <v>603</v>
      </c>
      <c r="K3" s="94"/>
      <c r="L3" s="94"/>
      <c r="M3" s="94"/>
      <c r="N3" s="94"/>
      <c r="O3" s="94"/>
      <c r="P3" s="94"/>
      <c r="Q3" s="94"/>
      <c r="R3" s="94"/>
      <c r="S3" s="94"/>
      <c r="T3" s="94"/>
      <c r="U3" s="94"/>
      <c r="V3" s="94"/>
      <c r="W3" s="94"/>
      <c r="X3" s="105" t="s">
        <v>604</v>
      </c>
      <c r="Y3" s="94"/>
      <c r="Z3" s="94"/>
      <c r="AA3" s="94"/>
      <c r="AB3" s="94"/>
      <c r="AC3" s="94"/>
      <c r="AD3" s="94"/>
    </row>
    <row r="4" spans="1:30" x14ac:dyDescent="0.25">
      <c r="A4" s="94"/>
      <c r="B4" s="95"/>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row>
    <row r="5" spans="1:30" ht="15.75" x14ac:dyDescent="0.25">
      <c r="A5" s="103"/>
      <c r="B5" s="104"/>
      <c r="C5" s="103"/>
      <c r="D5" s="103"/>
      <c r="E5" s="103" t="s">
        <v>605</v>
      </c>
      <c r="F5" s="103" t="s">
        <v>606</v>
      </c>
      <c r="G5" s="103" t="s">
        <v>607</v>
      </c>
      <c r="H5" s="103" t="s">
        <v>608</v>
      </c>
      <c r="I5" s="103" t="s">
        <v>609</v>
      </c>
      <c r="J5" s="103" t="s">
        <v>610</v>
      </c>
      <c r="K5" s="103" t="s">
        <v>611</v>
      </c>
      <c r="L5" s="103" t="s">
        <v>612</v>
      </c>
      <c r="M5" s="103" t="s">
        <v>613</v>
      </c>
      <c r="N5" s="103" t="s">
        <v>614</v>
      </c>
      <c r="O5" s="103" t="s">
        <v>615</v>
      </c>
      <c r="P5" s="103" t="s">
        <v>616</v>
      </c>
      <c r="Q5" s="103"/>
      <c r="R5" s="103"/>
      <c r="S5" s="103" t="s">
        <v>605</v>
      </c>
      <c r="T5" s="103" t="s">
        <v>606</v>
      </c>
      <c r="U5" s="103" t="s">
        <v>607</v>
      </c>
      <c r="V5" s="103" t="s">
        <v>608</v>
      </c>
      <c r="W5" s="103" t="s">
        <v>609</v>
      </c>
      <c r="X5" s="103" t="s">
        <v>610</v>
      </c>
      <c r="Y5" s="103" t="s">
        <v>611</v>
      </c>
      <c r="Z5" s="103" t="s">
        <v>612</v>
      </c>
      <c r="AA5" s="103" t="s">
        <v>613</v>
      </c>
      <c r="AB5" s="103" t="s">
        <v>614</v>
      </c>
      <c r="AC5" s="103" t="s">
        <v>615</v>
      </c>
      <c r="AD5" s="103" t="s">
        <v>616</v>
      </c>
    </row>
    <row r="6" spans="1:30" x14ac:dyDescent="0.25">
      <c r="A6" s="94"/>
      <c r="B6" s="95"/>
      <c r="C6" s="94"/>
      <c r="D6" s="101" t="s">
        <v>617</v>
      </c>
      <c r="E6" s="102">
        <f>SUM(E11:E53)+$B55</f>
        <v>0.7148801449232689</v>
      </c>
      <c r="F6" s="102">
        <f>SUM(F11:F53)+$B56</f>
        <v>0.76405678573005531</v>
      </c>
      <c r="G6" s="102">
        <f>SUM(G11:G53)+$B57</f>
        <v>0.71991505525920019</v>
      </c>
      <c r="H6" s="102">
        <f>SUM(H11:H53)+$B58</f>
        <v>0.76267628067384585</v>
      </c>
      <c r="I6" s="102">
        <f>SUM(I11:I53)+$B59</f>
        <v>0.76192057150101178</v>
      </c>
      <c r="J6" s="102">
        <f>SUM(J11:J53)+$B60</f>
        <v>0.47741948844444515</v>
      </c>
      <c r="K6" s="102">
        <f>SUM(K11:K53)+$B61</f>
        <v>0.76515969027678565</v>
      </c>
      <c r="L6" s="102">
        <f>SUM(L11:L53)+$B62</f>
        <v>0.62043168495833534</v>
      </c>
      <c r="M6" s="102">
        <f>SUM(M11:M53)+$B63</f>
        <v>0.83236222826349326</v>
      </c>
      <c r="N6" s="102">
        <f>SUM(N11:N53)+$B64</f>
        <v>0.85047313225718035</v>
      </c>
      <c r="O6" s="102">
        <f>SUM(O11:O53)+$B65</f>
        <v>0.75111963604753385</v>
      </c>
      <c r="P6" s="102">
        <f>SUM(P11:P53)+$B66</f>
        <v>0.54613816557261607</v>
      </c>
      <c r="Q6" s="94"/>
      <c r="R6" s="101" t="s">
        <v>617</v>
      </c>
      <c r="S6" s="102">
        <f>SUM(S11:S53)+$B55</f>
        <v>0.98781084577289846</v>
      </c>
      <c r="T6" s="102">
        <f>SUM(T11:T53)+$B56</f>
        <v>0.92047546751260612</v>
      </c>
      <c r="U6" s="102">
        <f>SUM(U11:U53)+$B57</f>
        <v>1.0068326310129869</v>
      </c>
      <c r="V6" s="102">
        <f>SUM(V11:V53)+$B58</f>
        <v>0.92543857892832193</v>
      </c>
      <c r="W6" s="102">
        <f>SUM(W11:W53)+$B59</f>
        <v>1.3388526220512844</v>
      </c>
      <c r="X6" s="102">
        <f>SUM(X11:X53)+$B60</f>
        <v>0.57970250866666539</v>
      </c>
      <c r="Y6" s="102">
        <f>SUM(Y11:Y53)+$B61</f>
        <v>1.1307736636785712</v>
      </c>
      <c r="Z6" s="102">
        <f>SUM(Z11:Z53)+$B62</f>
        <v>0.91376652210714582</v>
      </c>
      <c r="AA6" s="102">
        <f>SUM(AA11:AA53)+$B63</f>
        <v>1.2653263438571436</v>
      </c>
      <c r="AB6" s="102">
        <f>SUM(AB11:AB53)+$B64</f>
        <v>1.1368482129102571</v>
      </c>
      <c r="AC6" s="102">
        <f>SUM(AC11:AC53)+$B65</f>
        <v>1.0966289967884641</v>
      </c>
      <c r="AD6" s="102">
        <f>SUM(AD11:AD53)+$B66</f>
        <v>1.1618528211997639</v>
      </c>
    </row>
    <row r="7" spans="1:30" ht="46.5" customHeight="1" x14ac:dyDescent="0.25">
      <c r="A7" s="94"/>
      <c r="B7" s="95"/>
      <c r="C7" s="94"/>
      <c r="D7" s="101" t="s">
        <v>618</v>
      </c>
      <c r="E7" s="97">
        <f>E6-Transpose_Avg_cred_dw!B4</f>
        <v>2.5173341229580704E-3</v>
      </c>
      <c r="F7" s="97">
        <f>F6-Transpose_Avg_cred_dw!C4</f>
        <v>2.9273997651430017E-3</v>
      </c>
      <c r="G7" s="97">
        <f>G6-Transpose_Avg_cred_dw!D4</f>
        <v>2.4355729359677447E-3</v>
      </c>
      <c r="H7" s="97">
        <f>H6-Transpose_Avg_cred_dw!E4</f>
        <v>2.2680933794693159E-3</v>
      </c>
      <c r="I7" s="97">
        <f>I6-Transpose_Avg_cred_dw!F4</f>
        <v>3.017252597692921E-3</v>
      </c>
      <c r="J7" s="97">
        <f>J6-Transpose_Avg_cred_dw!G4</f>
        <v>2.419488444445117E-3</v>
      </c>
      <c r="K7" s="97">
        <f>K6-Transpose_Avg_cred_dw!H4</f>
        <v>2.3620712291667623E-3</v>
      </c>
      <c r="L7" s="97">
        <f>L6-Transpose_Avg_cred_dw!I4</f>
        <v>2.2025182916687314E-3</v>
      </c>
      <c r="M7" s="97">
        <f>M6-Transpose_Avg_cred_dw!J4</f>
        <v>2.5209584222235515E-3</v>
      </c>
      <c r="N7" s="97">
        <f>N6-Transpose_Avg_cred_adult!K4</f>
        <v>9.7731639466345333E-2</v>
      </c>
      <c r="O7" s="97">
        <f>O6-Transpose_Avg_cred_adult!L4</f>
        <v>0.11422843522473669</v>
      </c>
      <c r="P7" s="97">
        <f>P6-Transpose_Avg_cred_adult!M4</f>
        <v>8.9058792682177312E-3</v>
      </c>
      <c r="Q7" s="94"/>
      <c r="R7" s="99" t="s">
        <v>619</v>
      </c>
      <c r="S7" s="97">
        <f>S6-E6</f>
        <v>0.27293070084962956</v>
      </c>
      <c r="T7" s="97">
        <f t="shared" ref="T7:AD7" si="0">T6-F6</f>
        <v>0.15641868178255081</v>
      </c>
      <c r="U7" s="97">
        <f t="shared" si="0"/>
        <v>0.28691757575378674</v>
      </c>
      <c r="V7" s="97">
        <f t="shared" si="0"/>
        <v>0.16276229825447608</v>
      </c>
      <c r="W7" s="97">
        <f>W6-I6</f>
        <v>0.57693205055027263</v>
      </c>
      <c r="X7" s="97">
        <f t="shared" si="0"/>
        <v>0.10228302022222024</v>
      </c>
      <c r="Y7" s="97">
        <f t="shared" si="0"/>
        <v>0.36561397340178559</v>
      </c>
      <c r="Z7" s="97">
        <f t="shared" si="0"/>
        <v>0.29333483714881048</v>
      </c>
      <c r="AA7" s="97">
        <f t="shared" si="0"/>
        <v>0.43296411559365033</v>
      </c>
      <c r="AB7" s="97">
        <f t="shared" si="0"/>
        <v>0.28637508065307671</v>
      </c>
      <c r="AC7" s="97">
        <f t="shared" si="0"/>
        <v>0.3455093607409303</v>
      </c>
      <c r="AD7" s="97">
        <f t="shared" si="0"/>
        <v>0.61571465562714778</v>
      </c>
    </row>
    <row r="8" spans="1:30" ht="37.5" customHeight="1" x14ac:dyDescent="0.25">
      <c r="A8" s="291" t="s">
        <v>348</v>
      </c>
      <c r="B8" s="292" t="s">
        <v>118</v>
      </c>
      <c r="C8" s="94"/>
      <c r="D8" s="99" t="s">
        <v>620</v>
      </c>
      <c r="E8" s="100">
        <f>SQRT((E7^2+F7^2+G7^2+H7^2+I7^2+J7^2+K7^2+L7^2+M7^2+N7^2+O7^2+P7^2)/12)</f>
        <v>4.3528390919071507E-2</v>
      </c>
      <c r="F8" s="94"/>
      <c r="G8" s="94"/>
      <c r="H8" s="94"/>
      <c r="I8" s="94"/>
      <c r="J8" s="94"/>
      <c r="K8" s="94"/>
      <c r="L8" s="94"/>
      <c r="M8" s="94"/>
      <c r="N8" s="94"/>
      <c r="O8" s="94"/>
      <c r="P8" s="94"/>
      <c r="Q8" s="94"/>
      <c r="R8" s="99" t="s">
        <v>621</v>
      </c>
      <c r="S8" s="98">
        <f>S6/Transpose_Avg_cred_dw!P4</f>
        <v>1.5308975289891424</v>
      </c>
      <c r="T8" s="98">
        <f>T6/Transpose_Avg_cred_dw!Q4</f>
        <v>1.1101094474387978</v>
      </c>
      <c r="U8" s="98">
        <f>U6/Transpose_Avg_cred_dw!R4</f>
        <v>1.2782541234624896</v>
      </c>
      <c r="V8" s="98">
        <f>V6/Transpose_Avg_cred_dw!S4</f>
        <v>1.328775317595231</v>
      </c>
      <c r="W8" s="98">
        <f>W6/Transpose_Avg_cred_dw!T4</f>
        <v>1.8713946409984032</v>
      </c>
      <c r="X8" s="98">
        <f>X6/Transpose_Avg_cred_dw!U4</f>
        <v>0.92752401386666461</v>
      </c>
      <c r="Y8" s="98">
        <f>Y6/Transpose_Avg_cred_dw!V4</f>
        <v>1.2923127584897958</v>
      </c>
      <c r="Z8" s="98">
        <f>Z6/Transpose_Avg_cred_dw!W4</f>
        <v>1.338385141360074</v>
      </c>
      <c r="AA8" s="98">
        <f>AA6/Transpose_Avg_cred_dw!X4</f>
        <v>1.6351909674461547</v>
      </c>
      <c r="AB8" s="98">
        <f>AB6/Transpose_Avg_cred_dw!Y4</f>
        <v>1.4142609347208939</v>
      </c>
      <c r="AC8" s="98">
        <f>AC6/Transpose_Avg_cred_dw!Z4</f>
        <v>1.4160006911310716</v>
      </c>
      <c r="AD8" s="98">
        <f>AD6/Transpose_Avg_cred_dw!AA4</f>
        <v>1.6363480980311711</v>
      </c>
    </row>
    <row r="9" spans="1:30" x14ac:dyDescent="0.25">
      <c r="A9" s="167" t="s">
        <v>353</v>
      </c>
      <c r="B9" s="168" t="s">
        <v>354</v>
      </c>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row>
    <row r="10" spans="1:30" x14ac:dyDescent="0.25">
      <c r="A10" s="286" t="s">
        <v>348</v>
      </c>
      <c r="B10" s="287" t="s">
        <v>348</v>
      </c>
      <c r="C10" s="94"/>
      <c r="D10" s="94"/>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row>
    <row r="11" spans="1:30" x14ac:dyDescent="0.25">
      <c r="A11" s="167" t="s">
        <v>242</v>
      </c>
      <c r="B11" s="168">
        <v>-6.6499999999999997E-3</v>
      </c>
      <c r="C11" s="94"/>
      <c r="D11" s="94"/>
      <c r="E11" s="97">
        <f>$B11*VLOOKUP($A11,Transpose_Avg_cred_dw!$A$1:$M$52,2,FALSE)</f>
        <v>-3.19413913777195E-3</v>
      </c>
      <c r="F11" s="97">
        <f>$B11*VLOOKUP($A11,Transpose_Avg_cred_dw!$A$1:$M$52,3,FALSE)</f>
        <v>-3.474270833333334E-3</v>
      </c>
      <c r="G11" s="97">
        <f>$B11*VLOOKUP($A11,Transpose_Avg_cred_dw!$A$1:$M$52,4,FALSE)</f>
        <v>-3.5203227588383843E-3</v>
      </c>
      <c r="H11" s="97">
        <f>$B11*VLOOKUP($A11,Transpose_Avg_cred_dw!$A$1:$M$52,5,FALSE)</f>
        <v>-3.109423301105686E-3</v>
      </c>
      <c r="I11" s="97">
        <f>$B11*VLOOKUP($A11,Transpose_Avg_cred_dw!$A$1:$M$52,6,FALSE)</f>
        <v>-2.2058232323232323E-3</v>
      </c>
      <c r="J11" s="97">
        <f>$B11*VLOOKUP($A11,Transpose_Avg_cred_dw!$A$1:$M$52,7,FALSE)</f>
        <v>-2.5122222222222221E-3</v>
      </c>
      <c r="K11" s="97">
        <f>$B11*VLOOKUP($A11,Transpose_Avg_cred_dw!$A$1:$M$52,8,FALSE)</f>
        <v>-2.7564843749999998E-3</v>
      </c>
      <c r="L11" s="97">
        <f>$B11*VLOOKUP($A11,Transpose_Avg_cred_dw!$A$1:$M$52,9,FALSE)</f>
        <v>-3.2453385416666668E-3</v>
      </c>
      <c r="M11" s="97">
        <f>$B11*VLOOKUP($A11,Transpose_Avg_cred_dw!$A$1:$M$52,10,FALSE)</f>
        <v>-3.1397499999999997E-3</v>
      </c>
      <c r="N11" s="97">
        <f>$B11*VLOOKUP($A11,Transpose_Avg_cred_dw!$A$1:$M$52,11,FALSE)</f>
        <v>-1.7020606171455357E-3</v>
      </c>
      <c r="O11" s="97">
        <f>$B11*VLOOKUP($A11,Transpose_Avg_cred_dw!$A$1:$M$52,12,FALSE)</f>
        <v>-1.8046889140271494E-3</v>
      </c>
      <c r="P11" s="97">
        <f>$B11*VLOOKUP($A11,Transpose_Avg_cred_dw!$A$1:$M$52,13,FALSE)</f>
        <v>-3.1006091470258132E-3</v>
      </c>
      <c r="Q11" s="97"/>
      <c r="R11" s="97"/>
      <c r="S11" s="97">
        <f>$B11*VLOOKUP($A11,Transpose_Avg_cred_dw!$O$1:$AA$52,2,FALSE)</f>
        <v>-2.2965909090909087E-3</v>
      </c>
      <c r="T11" s="97">
        <f>$B11*VLOOKUP($A11,Transpose_Avg_cred_dw!$O$1:$AA$52,3,FALSE)</f>
        <v>-2.7967371323529412E-3</v>
      </c>
      <c r="U11" s="97">
        <f>$B11*VLOOKUP($A11,Transpose_Avg_cred_dw!$O$1:$AA$52,4,FALSE)</f>
        <v>-4.3462499999999994E-3</v>
      </c>
      <c r="V11" s="97">
        <f>$B11*VLOOKUP($A11,Transpose_Avg_cred_dw!$O$1:$AA$52,5,FALSE)</f>
        <v>-4.7448098776223776E-3</v>
      </c>
      <c r="W11" s="97">
        <f>$B11*VLOOKUP($A11,Transpose_Avg_cred_dw!$O$1:$AA$52,6,FALSE)</f>
        <v>-3.117948717948718E-3</v>
      </c>
      <c r="X11" s="97">
        <f>$B11*VLOOKUP($A11,Transpose_Avg_cred_dw!$O$1:$AA$52,7,FALSE)</f>
        <v>-5.2922916666666665E-3</v>
      </c>
      <c r="Y11" s="97">
        <f>$B11*VLOOKUP($A11,Transpose_Avg_cred_dw!$O$1:$AA$52,8,FALSE)</f>
        <v>-3.5149999999999999E-3</v>
      </c>
      <c r="Z11" s="97">
        <f>$B11*VLOOKUP($A11,Transpose_Avg_cred_dw!$O$1:$AA$52,9,FALSE)</f>
        <v>-1.9019791666666664E-3</v>
      </c>
      <c r="AA11" s="97">
        <f>$B11*VLOOKUP($A11,Transpose_Avg_cred_dw!$O$1:$AA$52,10,FALSE)</f>
        <v>-2.0187499999999997E-3</v>
      </c>
      <c r="AB11" s="97">
        <f>$B11*VLOOKUP($A11,Transpose_Avg_cred_dw!$O$1:$AA$52,11,FALSE)</f>
        <v>-1.7477564102564103E-3</v>
      </c>
      <c r="AC11" s="97">
        <f>$B11*VLOOKUP($A11,Transpose_Avg_cred_dw!$O$1:$AA$52,12,FALSE)</f>
        <v>-1.4333733974358975E-3</v>
      </c>
      <c r="AD11" s="97">
        <f>$B11*VLOOKUP($A11,Transpose_Avg_cred_dw!$O$1:$AA$52,13,FALSE)</f>
        <v>-3.3057765151515146E-3</v>
      </c>
    </row>
    <row r="12" spans="1:30" x14ac:dyDescent="0.25">
      <c r="A12" s="167" t="s">
        <v>250</v>
      </c>
      <c r="B12" s="168">
        <v>0.95599999999999996</v>
      </c>
      <c r="C12" s="94"/>
      <c r="D12" s="94"/>
      <c r="E12" s="97">
        <f>$B12*VLOOKUP($A12,Transpose_Avg_cred_dw!$A$1:$M$52,2,FALSE)</f>
        <v>3.7909149877899874E-2</v>
      </c>
      <c r="F12" s="97">
        <f>$B12*VLOOKUP($A12,Transpose_Avg_cred_dw!$A$1:$M$52,3,FALSE)</f>
        <v>6.9708333333333332E-3</v>
      </c>
      <c r="G12" s="97">
        <f>$B12*VLOOKUP($A12,Transpose_Avg_cred_dw!$A$1:$M$52,4,FALSE)</f>
        <v>3.8377304292929286E-2</v>
      </c>
      <c r="H12" s="97">
        <f>$B12*VLOOKUP($A12,Transpose_Avg_cred_dw!$A$1:$M$52,5,FALSE)</f>
        <v>6.7606005514093737E-2</v>
      </c>
      <c r="I12" s="97">
        <f>$B12*VLOOKUP($A12,Transpose_Avg_cred_dw!$A$1:$M$52,6,FALSE)</f>
        <v>6.0698412698412694E-3</v>
      </c>
      <c r="J12" s="97">
        <f>$B12*VLOOKUP($A12,Transpose_Avg_cred_dw!$A$1:$M$52,7,FALSE)</f>
        <v>5.8422222222222223E-2</v>
      </c>
      <c r="K12" s="97">
        <f>$B12*VLOOKUP($A12,Transpose_Avg_cred_dw!$A$1:$M$52,8,FALSE)</f>
        <v>5.7758333333333328E-2</v>
      </c>
      <c r="L12" s="97">
        <f>$B12*VLOOKUP($A12,Transpose_Avg_cred_dw!$A$1:$M$52,9,FALSE)</f>
        <v>2.7385416666666666E-2</v>
      </c>
      <c r="M12" s="97">
        <f>$B12*VLOOKUP($A12,Transpose_Avg_cred_dw!$A$1:$M$52,10,FALSE)</f>
        <v>2.1244444444444441E-2</v>
      </c>
      <c r="N12" s="97">
        <f>$B12*VLOOKUP($A12,Transpose_Avg_cred_dw!$A$1:$M$52,11,FALSE)</f>
        <v>4.4263514957264959E-2</v>
      </c>
      <c r="O12" s="97">
        <f>$B12*VLOOKUP($A12,Transpose_Avg_cred_dw!$A$1:$M$52,12,FALSE)</f>
        <v>3.6910795311714421E-2</v>
      </c>
      <c r="P12" s="97">
        <f>$B12*VLOOKUP($A12,Transpose_Avg_cred_dw!$A$1:$M$52,13,FALSE)</f>
        <v>7.0814814814814803E-3</v>
      </c>
      <c r="Q12" s="97"/>
      <c r="R12" s="97"/>
      <c r="S12" s="97">
        <f>$B12*VLOOKUP($A12,Transpose_Avg_cred_dw!$O$1:$AA$52,2,FALSE)</f>
        <v>3.4306220095693778E-2</v>
      </c>
      <c r="T12" s="97">
        <f>$B12*VLOOKUP($A12,Transpose_Avg_cred_dw!$O$1:$AA$52,3,FALSE)</f>
        <v>7.7198004201680659E-2</v>
      </c>
      <c r="U12" s="97">
        <f>$B12*VLOOKUP($A12,Transpose_Avg_cred_dw!$O$1:$AA$52,4,FALSE)</f>
        <v>9.0012987012987017E-2</v>
      </c>
      <c r="V12" s="97">
        <f>$B12*VLOOKUP($A12,Transpose_Avg_cred_dw!$O$1:$AA$52,5,FALSE)</f>
        <v>0</v>
      </c>
      <c r="W12" s="97">
        <f>$B12*VLOOKUP($A12,Transpose_Avg_cred_dw!$O$1:$AA$52,6,FALSE)</f>
        <v>2.9765567765567765E-2</v>
      </c>
      <c r="X12" s="97">
        <f>$B12*VLOOKUP($A12,Transpose_Avg_cred_dw!$O$1:$AA$52,7,FALSE)</f>
        <v>2.9874999999999999E-2</v>
      </c>
      <c r="Y12" s="97">
        <f>$B12*VLOOKUP($A12,Transpose_Avg_cred_dw!$O$1:$AA$52,8,FALSE)</f>
        <v>0</v>
      </c>
      <c r="Z12" s="97">
        <f>$B12*VLOOKUP($A12,Transpose_Avg_cred_dw!$O$1:$AA$52,9,FALSE)</f>
        <v>0.15961785714285714</v>
      </c>
      <c r="AA12" s="97">
        <f>$B12*VLOOKUP($A12,Transpose_Avg_cred_dw!$O$1:$AA$52,10,FALSE)</f>
        <v>0</v>
      </c>
      <c r="AB12" s="97">
        <f>$B12*VLOOKUP($A12,Transpose_Avg_cred_dw!$O$1:$AA$52,11,FALSE)</f>
        <v>6.6184615384615383E-2</v>
      </c>
      <c r="AC12" s="97">
        <f>$B12*VLOOKUP($A12,Transpose_Avg_cred_dw!$O$1:$AA$52,12,FALSE)</f>
        <v>5.343794871794872E-2</v>
      </c>
      <c r="AD12" s="97">
        <f>$B12*VLOOKUP($A12,Transpose_Avg_cred_dw!$O$1:$AA$52,13,FALSE)</f>
        <v>0.12026236044657096</v>
      </c>
    </row>
    <row r="13" spans="1:30" x14ac:dyDescent="0.25">
      <c r="A13" s="167" t="s">
        <v>253</v>
      </c>
      <c r="B13" s="168">
        <v>1.1759999999999999</v>
      </c>
      <c r="C13" s="94"/>
      <c r="D13" s="94"/>
      <c r="E13" s="97">
        <f>$B13*VLOOKUP($A13,Transpose_Avg_cred_dw!$A$1:$M$52,2,FALSE)</f>
        <v>0.54458939393939398</v>
      </c>
      <c r="F13" s="97">
        <f>$B13*VLOOKUP($A13,Transpose_Avg_cred_dw!$A$1:$M$52,3,FALSE)</f>
        <v>0.64513135964912283</v>
      </c>
      <c r="G13" s="97">
        <f>$B13*VLOOKUP($A13,Transpose_Avg_cred_dw!$A$1:$M$52,4,FALSE)</f>
        <v>0.60009488636363628</v>
      </c>
      <c r="H13" s="97">
        <f>$B13*VLOOKUP($A13,Transpose_Avg_cred_dw!$A$1:$M$52,5,FALSE)</f>
        <v>0.6208141040545132</v>
      </c>
      <c r="I13" s="97">
        <f>$B13*VLOOKUP($A13,Transpose_Avg_cred_dw!$A$1:$M$52,6,FALSE)</f>
        <v>0.61019636363636365</v>
      </c>
      <c r="J13" s="97">
        <f>$B13*VLOOKUP($A13,Transpose_Avg_cred_dw!$A$1:$M$52,7,FALSE)</f>
        <v>0.80686666666666651</v>
      </c>
      <c r="K13" s="97">
        <f>$B13*VLOOKUP($A13,Transpose_Avg_cred_dw!$A$1:$M$52,8,FALSE)</f>
        <v>0.69089999999999996</v>
      </c>
      <c r="L13" s="97">
        <f>$B13*VLOOKUP($A13,Transpose_Avg_cred_dw!$A$1:$M$52,9,FALSE)</f>
        <v>0.6621125000000001</v>
      </c>
      <c r="M13" s="97">
        <f>$B13*VLOOKUP($A13,Transpose_Avg_cred_dw!$A$1:$M$52,10,FALSE)</f>
        <v>0.6734</v>
      </c>
      <c r="N13" s="97">
        <f>$B13*VLOOKUP($A13,Transpose_Avg_cred_dw!$A$1:$M$52,11,FALSE)</f>
        <v>0.60083348408837545</v>
      </c>
      <c r="O13" s="97">
        <f>$B13*VLOOKUP($A13,Transpose_Avg_cred_dw!$A$1:$M$52,12,FALSE)</f>
        <v>0.6935307652615702</v>
      </c>
      <c r="P13" s="97">
        <f>$B13*VLOOKUP($A13,Transpose_Avg_cred_dw!$A$1:$M$52,13,FALSE)</f>
        <v>0.77191003367003364</v>
      </c>
      <c r="Q13" s="97"/>
      <c r="R13" s="97"/>
      <c r="S13" s="97">
        <f>$B13*VLOOKUP($A13,Transpose_Avg_cred_dw!$O$1:$AA$52,2,FALSE)</f>
        <v>0.5831770334928229</v>
      </c>
      <c r="T13" s="97">
        <f>$B13*VLOOKUP($A13,Transpose_Avg_cred_dw!$O$1:$AA$52,3,FALSE)</f>
        <v>0.51033088235294122</v>
      </c>
      <c r="U13" s="97">
        <f>$B13*VLOOKUP($A13,Transpose_Avg_cred_dw!$O$1:$AA$52,4,FALSE)</f>
        <v>0.44099999999999995</v>
      </c>
      <c r="V13" s="97">
        <f>$B13*VLOOKUP($A13,Transpose_Avg_cred_dw!$O$1:$AA$52,5,FALSE)</f>
        <v>0.55407692307692302</v>
      </c>
      <c r="W13" s="97">
        <f>$B13*VLOOKUP($A13,Transpose_Avg_cred_dw!$O$1:$AA$52,6,FALSE)</f>
        <v>0.59775961538461542</v>
      </c>
      <c r="X13" s="97">
        <f>$B13*VLOOKUP($A13,Transpose_Avg_cred_dw!$O$1:$AA$52,7,FALSE)</f>
        <v>0.61739999999999995</v>
      </c>
      <c r="Y13" s="97">
        <f>$B13*VLOOKUP($A13,Transpose_Avg_cred_dw!$O$1:$AA$52,8,FALSE)</f>
        <v>0.51029999999999998</v>
      </c>
      <c r="Z13" s="97">
        <f>$B13*VLOOKUP($A13,Transpose_Avg_cred_dw!$O$1:$AA$52,9,FALSE)</f>
        <v>0.50539999999999996</v>
      </c>
      <c r="AA13" s="97">
        <f>$B13*VLOOKUP($A13,Transpose_Avg_cred_dw!$O$1:$AA$52,10,FALSE)</f>
        <v>0.79100000000000004</v>
      </c>
      <c r="AB13" s="97">
        <f>$B13*VLOOKUP($A13,Transpose_Avg_cred_dw!$O$1:$AA$52,11,FALSE)</f>
        <v>0.55332307692307692</v>
      </c>
      <c r="AC13" s="97">
        <f>$B13*VLOOKUP($A13,Transpose_Avg_cred_dw!$O$1:$AA$52,12,FALSE)</f>
        <v>0.65810769230769228</v>
      </c>
      <c r="AD13" s="97">
        <f>$B13*VLOOKUP($A13,Transpose_Avg_cred_dw!$O$1:$AA$52,13,FALSE)</f>
        <v>0.60587679425837315</v>
      </c>
    </row>
    <row r="14" spans="1:30" x14ac:dyDescent="0.25">
      <c r="A14" s="167" t="s">
        <v>257</v>
      </c>
      <c r="B14" s="168">
        <v>1.323</v>
      </c>
      <c r="C14" s="94"/>
      <c r="D14" s="94"/>
      <c r="E14" s="97">
        <f>$B14*VLOOKUP($A14,Transpose_Avg_cred_dw!$A$1:$M$52,2,FALSE)</f>
        <v>0.39892737652972021</v>
      </c>
      <c r="F14" s="97">
        <f>$B14*VLOOKUP($A14,Transpose_Avg_cred_dw!$A$1:$M$52,3,FALSE)</f>
        <v>0.33141661184210525</v>
      </c>
      <c r="G14" s="97">
        <f>$B14*VLOOKUP($A14,Transpose_Avg_cred_dw!$A$1:$M$52,4,FALSE)</f>
        <v>0.37509460227272728</v>
      </c>
      <c r="H14" s="97">
        <f>$B14*VLOOKUP($A14,Transpose_Avg_cred_dw!$A$1:$M$52,5,FALSE)</f>
        <v>0.33835285102525348</v>
      </c>
      <c r="I14" s="97">
        <f>$B14*VLOOKUP($A14,Transpose_Avg_cred_dw!$A$1:$M$52,6,FALSE)</f>
        <v>0.38147454545454551</v>
      </c>
      <c r="J14" s="97">
        <f>$B14*VLOOKUP($A14,Transpose_Avg_cred_dw!$A$1:$M$52,7,FALSE)</f>
        <v>0.29399999999999998</v>
      </c>
      <c r="K14" s="97">
        <f>$B14*VLOOKUP($A14,Transpose_Avg_cred_dw!$A$1:$M$52,8,FALSE)</f>
        <v>0.19667812499999998</v>
      </c>
      <c r="L14" s="97">
        <f>$B14*VLOOKUP($A14,Transpose_Avg_cred_dw!$A$1:$M$52,9,FALSE)</f>
        <v>0.4031015624999999</v>
      </c>
      <c r="M14" s="97">
        <f>$B14*VLOOKUP($A14,Transpose_Avg_cred_dw!$A$1:$M$52,10,FALSE)</f>
        <v>0.35594999999999999</v>
      </c>
      <c r="N14" s="97">
        <f>$B14*VLOOKUP($A14,Transpose_Avg_cred_dw!$A$1:$M$52,11,FALSE)</f>
        <v>0.34010365755168742</v>
      </c>
      <c r="O14" s="97">
        <f>$B14*VLOOKUP($A14,Transpose_Avg_cred_dw!$A$1:$M$52,12,FALSE)</f>
        <v>0.30432618517801857</v>
      </c>
      <c r="P14" s="97">
        <f>$B14*VLOOKUP($A14,Transpose_Avg_cred_dw!$A$1:$M$52,13,FALSE)</f>
        <v>0.33830787878787882</v>
      </c>
      <c r="Q14" s="97"/>
      <c r="R14" s="97"/>
      <c r="S14" s="97">
        <f>$B14*VLOOKUP($A14,Transpose_Avg_cred_dw!$O$1:$AA$52,2,FALSE)</f>
        <v>0.57219976076555024</v>
      </c>
      <c r="T14" s="97">
        <f>$B14*VLOOKUP($A14,Transpose_Avg_cred_dw!$O$1:$AA$52,3,FALSE)</f>
        <v>0.32449632352941177</v>
      </c>
      <c r="U14" s="97">
        <f>$B14*VLOOKUP($A14,Transpose_Avg_cred_dw!$O$1:$AA$52,4,FALSE)</f>
        <v>0.26674772727272722</v>
      </c>
      <c r="V14" s="97">
        <f>$B14*VLOOKUP($A14,Transpose_Avg_cred_dw!$O$1:$AA$52,5,FALSE)</f>
        <v>0.41546131993006996</v>
      </c>
      <c r="W14" s="97">
        <f>$B14*VLOOKUP($A14,Transpose_Avg_cred_dw!$O$1:$AA$52,6,FALSE)</f>
        <v>0.29394951923076923</v>
      </c>
      <c r="X14" s="97">
        <f>$B14*VLOOKUP($A14,Transpose_Avg_cred_dw!$O$1:$AA$52,7,FALSE)</f>
        <v>0.23152499999999998</v>
      </c>
      <c r="Y14" s="97">
        <f>$B14*VLOOKUP($A14,Transpose_Avg_cred_dw!$O$1:$AA$52,8,FALSE)</f>
        <v>0.4536</v>
      </c>
      <c r="Z14" s="97">
        <f>$B14*VLOOKUP($A14,Transpose_Avg_cred_dw!$O$1:$AA$52,9,FALSE)</f>
        <v>0.30909375</v>
      </c>
      <c r="AA14" s="97">
        <f>$B14*VLOOKUP($A14,Transpose_Avg_cred_dw!$O$1:$AA$52,10,FALSE)</f>
        <v>0.15749999999999997</v>
      </c>
      <c r="AB14" s="97">
        <f>$B14*VLOOKUP($A14,Transpose_Avg_cred_dw!$O$1:$AA$52,11,FALSE)</f>
        <v>0.1764</v>
      </c>
      <c r="AC14" s="97">
        <f>$B14*VLOOKUP($A14,Transpose_Avg_cred_dw!$O$1:$AA$52,12,FALSE)</f>
        <v>0.38723192307692306</v>
      </c>
      <c r="AD14" s="97">
        <f>$B14*VLOOKUP($A14,Transpose_Avg_cred_dw!$O$1:$AA$52,13,FALSE)</f>
        <v>0.33391507177033486</v>
      </c>
    </row>
    <row r="15" spans="1:30" x14ac:dyDescent="0.25">
      <c r="A15" s="167" t="s">
        <v>261</v>
      </c>
      <c r="B15" s="168">
        <v>1.349</v>
      </c>
      <c r="C15" s="94"/>
      <c r="D15" s="94"/>
      <c r="E15" s="97">
        <f>$B15*VLOOKUP($A15,Transpose_Avg_cred_dw!$A$1:$M$52,2,FALSE)</f>
        <v>0.15592407852564102</v>
      </c>
      <c r="F15" s="97">
        <f>$B15*VLOOKUP($A15,Transpose_Avg_cred_dw!$A$1:$M$52,3,FALSE)</f>
        <v>0.15681103670634922</v>
      </c>
      <c r="G15" s="97">
        <f>$B15*VLOOKUP($A15,Transpose_Avg_cred_dw!$A$1:$M$52,4,FALSE)</f>
        <v>0.15107966608044734</v>
      </c>
      <c r="H15" s="97">
        <f>$B15*VLOOKUP($A15,Transpose_Avg_cred_dw!$A$1:$M$52,5,FALSE)</f>
        <v>0.14256737568963435</v>
      </c>
      <c r="I15" s="97">
        <f>$B15*VLOOKUP($A15,Transpose_Avg_cred_dw!$A$1:$M$52,6,FALSE)</f>
        <v>0.16516976911976911</v>
      </c>
      <c r="J15" s="97">
        <f>$B15*VLOOKUP($A15,Transpose_Avg_cred_dw!$A$1:$M$52,7,FALSE)</f>
        <v>2.2483333333333334E-2</v>
      </c>
      <c r="K15" s="97">
        <f>$B15*VLOOKUP($A15,Transpose_Avg_cred_dw!$A$1:$M$52,8,FALSE)</f>
        <v>0.17454694940476193</v>
      </c>
      <c r="L15" s="97">
        <f>$B15*VLOOKUP($A15,Transpose_Avg_cred_dw!$A$1:$M$52,9,FALSE)</f>
        <v>0.13981822916666664</v>
      </c>
      <c r="M15" s="97">
        <f>$B15*VLOOKUP($A15,Transpose_Avg_cred_dw!$A$1:$M$52,10,FALSE)</f>
        <v>0.1431438888888889</v>
      </c>
      <c r="N15" s="97">
        <f>$B15*VLOOKUP($A15,Transpose_Avg_cred_dw!$A$1:$M$52,11,FALSE)</f>
        <v>0.16906871412856464</v>
      </c>
      <c r="O15" s="97">
        <f>$B15*VLOOKUP($A15,Transpose_Avg_cred_dw!$A$1:$M$52,12,FALSE)</f>
        <v>0.13073599922340731</v>
      </c>
      <c r="P15" s="97">
        <f>$B15*VLOOKUP($A15,Transpose_Avg_cred_dw!$A$1:$M$52,13,FALSE)</f>
        <v>4.2635061728395061E-2</v>
      </c>
      <c r="Q15" s="97"/>
      <c r="R15" s="97"/>
      <c r="S15" s="97">
        <f>$B15*VLOOKUP($A15,Transpose_Avg_cred_dw!$O$1:$AA$52,2,FALSE)</f>
        <v>0</v>
      </c>
      <c r="T15" s="97">
        <f>$B15*VLOOKUP($A15,Transpose_Avg_cred_dw!$O$1:$AA$52,3,FALSE)</f>
        <v>0.14984952731092438</v>
      </c>
      <c r="U15" s="97">
        <f>$B15*VLOOKUP($A15,Transpose_Avg_cred_dw!$O$1:$AA$52,4,FALSE)</f>
        <v>0.32148246753246751</v>
      </c>
      <c r="V15" s="97">
        <f>$B15*VLOOKUP($A15,Transpose_Avg_cred_dw!$O$1:$AA$52,5,FALSE)</f>
        <v>0.19102972027972029</v>
      </c>
      <c r="W15" s="97">
        <f>$B15*VLOOKUP($A15,Transpose_Avg_cred_dw!$O$1:$AA$52,6,FALSE)</f>
        <v>0.23255425824175824</v>
      </c>
      <c r="X15" s="97">
        <f>$B15*VLOOKUP($A15,Transpose_Avg_cred_dw!$O$1:$AA$52,7,FALSE)</f>
        <v>0.20797083333333333</v>
      </c>
      <c r="Y15" s="97">
        <f>$B15*VLOOKUP($A15,Transpose_Avg_cred_dw!$O$1:$AA$52,8,FALSE)</f>
        <v>0.30111607142857139</v>
      </c>
      <c r="Z15" s="97">
        <f>$B15*VLOOKUP($A15,Transpose_Avg_cred_dw!$O$1:$AA$52,9,FALSE)</f>
        <v>9.0334821428571424E-2</v>
      </c>
      <c r="AA15" s="97">
        <f>$B15*VLOOKUP($A15,Transpose_Avg_cred_dw!$O$1:$AA$52,10,FALSE)</f>
        <v>0.168625</v>
      </c>
      <c r="AB15" s="97">
        <f>$B15*VLOOKUP($A15,Transpose_Avg_cred_dw!$O$1:$AA$52,11,FALSE)</f>
        <v>0.38913461538461536</v>
      </c>
      <c r="AC15" s="97">
        <f>$B15*VLOOKUP($A15,Transpose_Avg_cred_dw!$O$1:$AA$52,12,FALSE)</f>
        <v>5.8456666666666671E-2</v>
      </c>
      <c r="AD15" s="97">
        <f>$B15*VLOOKUP($A15,Transpose_Avg_cred_dw!$O$1:$AA$52,13,FALSE)</f>
        <v>0.13494034090909091</v>
      </c>
    </row>
    <row r="16" spans="1:30" x14ac:dyDescent="0.25">
      <c r="A16" s="167" t="s">
        <v>265</v>
      </c>
      <c r="B16" s="168">
        <v>0.91100000000000003</v>
      </c>
      <c r="C16" s="94"/>
      <c r="D16" s="94"/>
      <c r="E16" s="97">
        <f>$B16*VLOOKUP($A16,Transpose_Avg_cred_dw!$A$1:$M$52,2,FALSE)</f>
        <v>6.8942865728021982E-2</v>
      </c>
      <c r="F16" s="97">
        <f>$B16*VLOOKUP($A16,Transpose_Avg_cred_dw!$A$1:$M$52,3,FALSE)</f>
        <v>7.0494047619047623E-2</v>
      </c>
      <c r="G16" s="97">
        <f>$B16*VLOOKUP($A16,Transpose_Avg_cred_dw!$A$1:$M$52,4,FALSE)</f>
        <v>4.9248267270923511E-2</v>
      </c>
      <c r="H16" s="97">
        <f>$B16*VLOOKUP($A16,Transpose_Avg_cred_dw!$A$1:$M$52,5,FALSE)</f>
        <v>3.3917857571350213E-2</v>
      </c>
      <c r="I16" s="97">
        <f>$B16*VLOOKUP($A16,Transpose_Avg_cred_dw!$A$1:$M$52,6,FALSE)</f>
        <v>5.8301370851370854E-2</v>
      </c>
      <c r="J16" s="97">
        <f>$B16*VLOOKUP($A16,Transpose_Avg_cred_dw!$A$1:$M$52,7,FALSE)</f>
        <v>1.2652777777777777E-2</v>
      </c>
      <c r="K16" s="97">
        <f>$B16*VLOOKUP($A16,Transpose_Avg_cred_dw!$A$1:$M$52,8,FALSE)</f>
        <v>4.5075520833333334E-2</v>
      </c>
      <c r="L16" s="97">
        <f>$B16*VLOOKUP($A16,Transpose_Avg_cred_dw!$A$1:$M$52,9,FALSE)</f>
        <v>0</v>
      </c>
      <c r="M16" s="97">
        <f>$B16*VLOOKUP($A16,Transpose_Avg_cred_dw!$A$1:$M$52,10,FALSE)</f>
        <v>2.7330000000000004E-2</v>
      </c>
      <c r="N16" s="97">
        <f>$B16*VLOOKUP($A16,Transpose_Avg_cred_dw!$A$1:$M$52,11,FALSE)</f>
        <v>5.5012984087168877E-2</v>
      </c>
      <c r="O16" s="97">
        <f>$B16*VLOOKUP($A16,Transpose_Avg_cred_dw!$A$1:$M$52,12,FALSE)</f>
        <v>3.7570090576294624E-2</v>
      </c>
      <c r="P16" s="97">
        <f>$B16*VLOOKUP($A16,Transpose_Avg_cred_dw!$A$1:$M$52,13,FALSE)</f>
        <v>4.453777777777778E-2</v>
      </c>
      <c r="Q16" s="97"/>
      <c r="R16" s="97"/>
      <c r="S16" s="97">
        <f>$B16*VLOOKUP($A16,Transpose_Avg_cred_dw!$O$1:$AA$52,2,FALSE)</f>
        <v>3.2535714285714286E-2</v>
      </c>
      <c r="T16" s="97">
        <f>$B16*VLOOKUP($A16,Transpose_Avg_cred_dw!$O$1:$AA$52,3,FALSE)</f>
        <v>0.10406643907563026</v>
      </c>
      <c r="U16" s="97">
        <f>$B16*VLOOKUP($A16,Transpose_Avg_cred_dw!$O$1:$AA$52,4,FALSE)</f>
        <v>8.2818181818181819E-2</v>
      </c>
      <c r="V16" s="97">
        <f>$B16*VLOOKUP($A16,Transpose_Avg_cred_dw!$O$1:$AA$52,5,FALSE)</f>
        <v>6.6692526223776222E-2</v>
      </c>
      <c r="W16" s="97">
        <f>$B16*VLOOKUP($A16,Transpose_Avg_cred_dw!$O$1:$AA$52,6,FALSE)</f>
        <v>6.0118074633699635E-2</v>
      </c>
      <c r="X16" s="97">
        <f>$B16*VLOOKUP($A16,Transpose_Avg_cred_dw!$O$1:$AA$52,7,FALSE)</f>
        <v>0.10438541666666666</v>
      </c>
      <c r="Y16" s="97">
        <f>$B16*VLOOKUP($A16,Transpose_Avg_cred_dw!$O$1:$AA$52,8,FALSE)</f>
        <v>0</v>
      </c>
      <c r="Z16" s="97">
        <f>$B16*VLOOKUP($A16,Transpose_Avg_cred_dw!$O$1:$AA$52,9,FALSE)</f>
        <v>6.1004464285714287E-2</v>
      </c>
      <c r="AA16" s="97">
        <f>$B16*VLOOKUP($A16,Transpose_Avg_cred_dw!$O$1:$AA$52,10,FALSE)</f>
        <v>0</v>
      </c>
      <c r="AB16" s="97">
        <f>$B16*VLOOKUP($A16,Transpose_Avg_cred_dw!$O$1:$AA$52,11,FALSE)</f>
        <v>3.5038461538461539E-2</v>
      </c>
      <c r="AC16" s="97">
        <f>$B16*VLOOKUP($A16,Transpose_Avg_cred_dw!$O$1:$AA$52,12,FALSE)</f>
        <v>2.6629230769230773E-2</v>
      </c>
      <c r="AD16" s="97">
        <f>$B16*VLOOKUP($A16,Transpose_Avg_cred_dw!$O$1:$AA$52,13,FALSE)</f>
        <v>5.9934210526315784E-3</v>
      </c>
    </row>
    <row r="17" spans="1:30" x14ac:dyDescent="0.25">
      <c r="A17" s="167" t="s">
        <v>304</v>
      </c>
      <c r="B17" s="168">
        <v>0.374</v>
      </c>
      <c r="C17" s="94"/>
      <c r="D17" s="94"/>
      <c r="E17" s="97">
        <f>$B17*VLOOKUP($A17,Transpose_Avg_cred_dw!$A$1:$M$52,2,FALSE)</f>
        <v>0.14328678456959709</v>
      </c>
      <c r="F17" s="97">
        <f>$B17*VLOOKUP($A17,Transpose_Avg_cred_dw!$A$1:$M$52,3,FALSE)</f>
        <v>9.7304539995822878E-2</v>
      </c>
      <c r="G17" s="97">
        <f>$B17*VLOOKUP($A17,Transpose_Avg_cred_dw!$A$1:$M$52,4,FALSE)</f>
        <v>2.4063938492063491E-2</v>
      </c>
      <c r="H17" s="97">
        <f>$B17*VLOOKUP($A17,Transpose_Avg_cred_dw!$A$1:$M$52,5,FALSE)</f>
        <v>2.660148079577427E-2</v>
      </c>
      <c r="I17" s="97">
        <f>$B17*VLOOKUP($A17,Transpose_Avg_cred_dw!$A$1:$M$52,6,FALSE)</f>
        <v>2.4161587301587299E-2</v>
      </c>
      <c r="J17" s="97">
        <f>$B17*VLOOKUP($A17,Transpose_Avg_cred_dw!$A$1:$M$52,7,FALSE)</f>
        <v>3.7399999999999996E-2</v>
      </c>
      <c r="K17" s="97">
        <f>$B17*VLOOKUP($A17,Transpose_Avg_cred_dw!$A$1:$M$52,8,FALSE)</f>
        <v>3.8568749999999992E-2</v>
      </c>
      <c r="L17" s="97">
        <f>$B17*VLOOKUP($A17,Transpose_Avg_cred_dw!$A$1:$M$52,9,FALSE)</f>
        <v>0</v>
      </c>
      <c r="M17" s="97">
        <f>$B17*VLOOKUP($A17,Transpose_Avg_cred_dw!$A$1:$M$52,10,FALSE)</f>
        <v>4.1555555555555547E-3</v>
      </c>
      <c r="N17" s="97">
        <f>$B17*VLOOKUP($A17,Transpose_Avg_cred_dw!$A$1:$M$52,11,FALSE)</f>
        <v>3.3520997903063121E-2</v>
      </c>
      <c r="O17" s="97">
        <f>$B17*VLOOKUP($A17,Transpose_Avg_cred_dw!$A$1:$M$52,12,FALSE)</f>
        <v>4.2696271628590708E-2</v>
      </c>
      <c r="P17" s="97">
        <f>$B17*VLOOKUP($A17,Transpose_Avg_cred_dw!$A$1:$M$52,13,FALSE)</f>
        <v>0.18236592592592593</v>
      </c>
      <c r="Q17" s="97"/>
      <c r="R17" s="97"/>
      <c r="S17" s="97">
        <f>$B17*VLOOKUP($A17,Transpose_Avg_cred_dw!$O$1:$AA$52,2,FALSE)</f>
        <v>0.20815413533834587</v>
      </c>
      <c r="T17" s="97">
        <f>$B17*VLOOKUP($A17,Transpose_Avg_cred_dw!$O$1:$AA$52,3,FALSE)</f>
        <v>0.11726785714285716</v>
      </c>
      <c r="U17" s="97">
        <f>$B17*VLOOKUP($A17,Transpose_Avg_cred_dw!$O$1:$AA$52,4,FALSE)</f>
        <v>2.1857142857142856E-2</v>
      </c>
      <c r="V17" s="97">
        <f>$B17*VLOOKUP($A17,Transpose_Avg_cred_dw!$O$1:$AA$52,5,FALSE)</f>
        <v>5.925480769230769E-2</v>
      </c>
      <c r="W17" s="97">
        <f>$B17*VLOOKUP($A17,Transpose_Avg_cred_dw!$O$1:$AA$52,6,FALSE)</f>
        <v>9.6625228937728944E-2</v>
      </c>
      <c r="X17" s="97">
        <f>$B17*VLOOKUP($A17,Transpose_Avg_cred_dw!$O$1:$AA$52,7,FALSE)</f>
        <v>0</v>
      </c>
      <c r="Y17" s="97">
        <f>$B17*VLOOKUP($A17,Transpose_Avg_cred_dw!$O$1:$AA$52,8,FALSE)</f>
        <v>4.675E-2</v>
      </c>
      <c r="Z17" s="97">
        <f>$B17*VLOOKUP($A17,Transpose_Avg_cred_dw!$O$1:$AA$52,9,FALSE)</f>
        <v>1.16875E-2</v>
      </c>
      <c r="AA17" s="97">
        <f>$B17*VLOOKUP($A17,Transpose_Avg_cred_dw!$O$1:$AA$52,10,FALSE)</f>
        <v>1.3357142857142856E-2</v>
      </c>
      <c r="AB17" s="97">
        <f>$B17*VLOOKUP($A17,Transpose_Avg_cred_dw!$O$1:$AA$52,11,FALSE)</f>
        <v>5.1784615384615387E-2</v>
      </c>
      <c r="AC17" s="97">
        <f>$B17*VLOOKUP($A17,Transpose_Avg_cred_dw!$O$1:$AA$52,12,FALSE)</f>
        <v>0.1002727564102564</v>
      </c>
      <c r="AD17" s="97">
        <f>$B17*VLOOKUP($A17,Transpose_Avg_cred_dw!$O$1:$AA$52,13,FALSE)</f>
        <v>0.29805921052631579</v>
      </c>
    </row>
    <row r="18" spans="1:30" x14ac:dyDescent="0.25">
      <c r="A18" s="167" t="s">
        <v>307</v>
      </c>
      <c r="B18" s="168">
        <v>1.12E-2</v>
      </c>
      <c r="C18" s="94"/>
      <c r="D18" s="94"/>
      <c r="E18" s="97">
        <f>$B18*VLOOKUP($A18,Transpose_Avg_cred_dw!$A$1:$M$52,2,FALSE)</f>
        <v>5.7788412975912969E-3</v>
      </c>
      <c r="F18" s="97">
        <f>$B18*VLOOKUP($A18,Transpose_Avg_cred_dw!$A$1:$M$52,3,FALSE)</f>
        <v>7.6003362573099434E-3</v>
      </c>
      <c r="G18" s="97">
        <f>$B18*VLOOKUP($A18,Transpose_Avg_cred_dw!$A$1:$M$52,4,FALSE)</f>
        <v>9.2176515151515172E-3</v>
      </c>
      <c r="H18" s="97">
        <f>$B18*VLOOKUP($A18,Transpose_Avg_cred_dw!$A$1:$M$52,5,FALSE)</f>
        <v>9.298859726519575E-3</v>
      </c>
      <c r="I18" s="97">
        <f>$B18*VLOOKUP($A18,Transpose_Avg_cred_dw!$A$1:$M$52,6,FALSE)</f>
        <v>1.0248888888888887E-2</v>
      </c>
      <c r="J18" s="97">
        <f>$B18*VLOOKUP($A18,Transpose_Avg_cred_dw!$A$1:$M$52,7,FALSE)</f>
        <v>8.6800000000000002E-3</v>
      </c>
      <c r="K18" s="97">
        <f>$B18*VLOOKUP($A18,Transpose_Avg_cred_dw!$A$1:$M$52,8,FALSE)</f>
        <v>9.9050000000000006E-3</v>
      </c>
      <c r="L18" s="97">
        <f>$B18*VLOOKUP($A18,Transpose_Avg_cred_dw!$A$1:$M$52,9,FALSE)</f>
        <v>1.0266666666666667E-2</v>
      </c>
      <c r="M18" s="97">
        <f>$B18*VLOOKUP($A18,Transpose_Avg_cred_dw!$A$1:$M$52,10,FALSE)</f>
        <v>1.0577777777777778E-2</v>
      </c>
      <c r="N18" s="97">
        <f>$B18*VLOOKUP($A18,Transpose_Avg_cred_dw!$A$1:$M$52,11,FALSE)</f>
        <v>9.6366916658220999E-3</v>
      </c>
      <c r="O18" s="97">
        <f>$B18*VLOOKUP($A18,Transpose_Avg_cred_dw!$A$1:$M$52,12,FALSE)</f>
        <v>9.4681899460188935E-3</v>
      </c>
      <c r="P18" s="97">
        <f>$B18*VLOOKUP($A18,Transpose_Avg_cred_dw!$A$1:$M$52,13,FALSE)</f>
        <v>4.5329203142536476E-3</v>
      </c>
      <c r="Q18" s="97"/>
      <c r="R18" s="97"/>
      <c r="S18" s="97">
        <f>$B18*VLOOKUP($A18,Transpose_Avg_cred_dw!$O$1:$AA$52,2,FALSE)</f>
        <v>2.9588516746411483E-3</v>
      </c>
      <c r="T18" s="97">
        <f>$B18*VLOOKUP($A18,Transpose_Avg_cred_dw!$O$1:$AA$52,3,FALSE)</f>
        <v>6.6647058823529424E-3</v>
      </c>
      <c r="U18" s="97">
        <f>$B18*VLOOKUP($A18,Transpose_Avg_cred_dw!$O$1:$AA$52,4,FALSE)</f>
        <v>9.4763636363636352E-3</v>
      </c>
      <c r="V18" s="97">
        <f>$B18*VLOOKUP($A18,Transpose_Avg_cred_dw!$O$1:$AA$52,5,FALSE)</f>
        <v>9.4255244755244751E-3</v>
      </c>
      <c r="W18" s="97">
        <f>$B18*VLOOKUP($A18,Transpose_Avg_cred_dw!$O$1:$AA$52,6,FALSE)</f>
        <v>7.8230769230769239E-3</v>
      </c>
      <c r="X18" s="97">
        <f>$B18*VLOOKUP($A18,Transpose_Avg_cred_dw!$O$1:$AA$52,7,FALSE)</f>
        <v>1.0500000000000001E-2</v>
      </c>
      <c r="Y18" s="97">
        <f>$B18*VLOOKUP($A18,Transpose_Avg_cred_dw!$O$1:$AA$52,8,FALSE)</f>
        <v>9.4000000000000004E-3</v>
      </c>
      <c r="Z18" s="97">
        <f>$B18*VLOOKUP($A18,Transpose_Avg_cred_dw!$O$1:$AA$52,9,FALSE)</f>
        <v>1.0289999999999999E-2</v>
      </c>
      <c r="AA18" s="97">
        <f>$B18*VLOOKUP($A18,Transpose_Avg_cred_dw!$O$1:$AA$52,10,FALSE)</f>
        <v>1.0800000000000001E-2</v>
      </c>
      <c r="AB18" s="97">
        <f>$B18*VLOOKUP($A18,Transpose_Avg_cred_dw!$O$1:$AA$52,11,FALSE)</f>
        <v>9.4338461538461538E-3</v>
      </c>
      <c r="AC18" s="97">
        <f>$B18*VLOOKUP($A18,Transpose_Avg_cred_dw!$O$1:$AA$52,12,FALSE)</f>
        <v>8.1971794871794866E-3</v>
      </c>
      <c r="AD18" s="97">
        <f>$B18*VLOOKUP($A18,Transpose_Avg_cred_dw!$O$1:$AA$52,13,FALSE)</f>
        <v>1.5557416267942584E-3</v>
      </c>
    </row>
    <row r="19" spans="1:30" x14ac:dyDescent="0.25">
      <c r="A19" s="167" t="s">
        <v>310</v>
      </c>
      <c r="B19" s="168">
        <v>-3.9E-2</v>
      </c>
      <c r="C19" s="94"/>
      <c r="D19" s="94"/>
      <c r="E19" s="97">
        <f>$B19*VLOOKUP($A19,Transpose_Avg_cred_dw!$A$1:$M$52,2,FALSE)</f>
        <v>-3.2357650162337655E-3</v>
      </c>
      <c r="F19" s="97">
        <f>$B19*VLOOKUP($A19,Transpose_Avg_cred_dw!$A$1:$M$52,3,FALSE)</f>
        <v>-1.7062499999999999E-3</v>
      </c>
      <c r="G19" s="97">
        <f>$B19*VLOOKUP($A19,Transpose_Avg_cred_dw!$A$1:$M$52,4,FALSE)</f>
        <v>-3.5809794372294377E-3</v>
      </c>
      <c r="H19" s="97">
        <f>$B19*VLOOKUP($A19,Transpose_Avg_cred_dw!$A$1:$M$52,5,FALSE)</f>
        <v>-3.3446703632045707E-3</v>
      </c>
      <c r="I19" s="97">
        <f>$B19*VLOOKUP($A19,Transpose_Avg_cred_dw!$A$1:$M$52,6,FALSE)</f>
        <v>-5.942857142857143E-4</v>
      </c>
      <c r="J19" s="97">
        <f>$B19*VLOOKUP($A19,Transpose_Avg_cred_dw!$A$1:$M$52,7,FALSE)</f>
        <v>-4.875E-3</v>
      </c>
      <c r="K19" s="97">
        <f>$B19*VLOOKUP($A19,Transpose_Avg_cred_dw!$A$1:$M$52,8,FALSE)</f>
        <v>0</v>
      </c>
      <c r="L19" s="97">
        <f>$B19*VLOOKUP($A19,Transpose_Avg_cred_dw!$A$1:$M$52,9,FALSE)</f>
        <v>-2.4375E-3</v>
      </c>
      <c r="M19" s="97">
        <f>$B19*VLOOKUP($A19,Transpose_Avg_cred_dw!$A$1:$M$52,10,FALSE)</f>
        <v>-1.733333333333333E-3</v>
      </c>
      <c r="N19" s="97">
        <f>$B19*VLOOKUP($A19,Transpose_Avg_cred_dw!$A$1:$M$52,11,FALSE)</f>
        <v>-1.43750441134952E-3</v>
      </c>
      <c r="O19" s="97">
        <f>$B19*VLOOKUP($A19,Transpose_Avg_cred_dw!$A$1:$M$52,12,FALSE)</f>
        <v>-1.2734375E-3</v>
      </c>
      <c r="P19" s="97">
        <f>$B19*VLOOKUP($A19,Transpose_Avg_cred_dw!$A$1:$M$52,13,FALSE)</f>
        <v>-2.8026599326599318E-3</v>
      </c>
      <c r="Q19" s="97"/>
      <c r="R19" s="97"/>
      <c r="S19" s="97">
        <f>$B19*VLOOKUP($A19,Transpose_Avg_cred_dw!$O$1:$AA$52,2,FALSE)</f>
        <v>-6.1045796308954198E-3</v>
      </c>
      <c r="T19" s="97">
        <f>$B19*VLOOKUP($A19,Transpose_Avg_cred_dw!$O$1:$AA$52,3,FALSE)</f>
        <v>-2.4170168067226892E-3</v>
      </c>
      <c r="U19" s="97">
        <f>$B19*VLOOKUP($A19,Transpose_Avg_cred_dw!$O$1:$AA$52,4,FALSE)</f>
        <v>-2.8363636363636364E-3</v>
      </c>
      <c r="V19" s="97">
        <f>$B19*VLOOKUP($A19,Transpose_Avg_cred_dw!$O$1:$AA$52,5,FALSE)</f>
        <v>0</v>
      </c>
      <c r="W19" s="97">
        <f>$B19*VLOOKUP($A19,Transpose_Avg_cred_dw!$O$1:$AA$52,6,FALSE)</f>
        <v>-1.6830357142857142E-3</v>
      </c>
      <c r="X19" s="97">
        <f>$B19*VLOOKUP($A19,Transpose_Avg_cred_dw!$O$1:$AA$52,7,FALSE)</f>
        <v>-1.21875E-3</v>
      </c>
      <c r="Y19" s="97">
        <f>$B19*VLOOKUP($A19,Transpose_Avg_cred_dw!$O$1:$AA$52,8,FALSE)</f>
        <v>-1.3928571428571427E-3</v>
      </c>
      <c r="Z19" s="97">
        <f>$B19*VLOOKUP($A19,Transpose_Avg_cred_dw!$O$1:$AA$52,9,FALSE)</f>
        <v>-1.9500000000000001E-3</v>
      </c>
      <c r="AA19" s="97">
        <f>$B19*VLOOKUP($A19,Transpose_Avg_cred_dw!$O$1:$AA$52,10,FALSE)</f>
        <v>0</v>
      </c>
      <c r="AB19" s="97">
        <f>$B19*VLOOKUP($A19,Transpose_Avg_cred_dw!$O$1:$AA$52,11,FALSE)</f>
        <v>-7.5000000000000002E-4</v>
      </c>
      <c r="AC19" s="97">
        <f>$B19*VLOOKUP($A19,Transpose_Avg_cred_dw!$O$1:$AA$52,12,FALSE)</f>
        <v>0</v>
      </c>
      <c r="AD19" s="97">
        <f>$B19*VLOOKUP($A19,Transpose_Avg_cred_dw!$O$1:$AA$52,13,FALSE)</f>
        <v>-5.131578947368421E-4</v>
      </c>
    </row>
    <row r="20" spans="1:30" x14ac:dyDescent="0.25">
      <c r="A20" s="167" t="s">
        <v>299</v>
      </c>
      <c r="B20" s="168">
        <v>9.9599999999999994E-2</v>
      </c>
      <c r="C20" s="94"/>
      <c r="D20" s="94"/>
      <c r="E20" s="97">
        <f>$B20*VLOOKUP($A20,Transpose_Avg_cred_dw!$A$1:$M$52,2,FALSE)</f>
        <v>7.2073946886446871E-3</v>
      </c>
      <c r="F20" s="97">
        <f>$B20*VLOOKUP($A20,Transpose_Avg_cred_dw!$A$1:$M$52,3,FALSE)</f>
        <v>9.4057565789473687E-3</v>
      </c>
      <c r="G20" s="97">
        <f>$B20*VLOOKUP($A20,Transpose_Avg_cred_dw!$A$1:$M$52,4,FALSE)</f>
        <v>1.3141666666666666E-3</v>
      </c>
      <c r="H20" s="97">
        <f>$B20*VLOOKUP($A20,Transpose_Avg_cred_dw!$A$1:$M$52,5,FALSE)</f>
        <v>2.5601340326340326E-3</v>
      </c>
      <c r="I20" s="97">
        <f>$B20*VLOOKUP($A20,Transpose_Avg_cred_dw!$A$1:$M$52,6,FALSE)</f>
        <v>8.2209523809523798E-4</v>
      </c>
      <c r="J20" s="97">
        <f>$B20*VLOOKUP($A20,Transpose_Avg_cred_dw!$A$1:$M$52,7,FALSE)</f>
        <v>0</v>
      </c>
      <c r="K20" s="97">
        <f>$B20*VLOOKUP($A20,Transpose_Avg_cred_dw!$A$1:$M$52,8,FALSE)</f>
        <v>0</v>
      </c>
      <c r="L20" s="97">
        <f>$B20*VLOOKUP($A20,Transpose_Avg_cred_dw!$A$1:$M$52,9,FALSE)</f>
        <v>4.1499999999999992E-3</v>
      </c>
      <c r="M20" s="97">
        <f>$B20*VLOOKUP($A20,Transpose_Avg_cred_dw!$A$1:$M$52,10,FALSE)</f>
        <v>0</v>
      </c>
      <c r="N20" s="97">
        <f>$B20*VLOOKUP($A20,Transpose_Avg_cred_dw!$A$1:$M$52,11,FALSE)</f>
        <v>1.0265450310559005E-3</v>
      </c>
      <c r="O20" s="97">
        <f>$B20*VLOOKUP($A20,Transpose_Avg_cred_dw!$A$1:$M$52,12,FALSE)</f>
        <v>7.7812499999999995E-4</v>
      </c>
      <c r="P20" s="97">
        <f>$B20*VLOOKUP($A20,Transpose_Avg_cred_dw!$A$1:$M$52,13,FALSE)</f>
        <v>4.3959259259259255E-3</v>
      </c>
      <c r="Q20" s="97"/>
      <c r="R20" s="97"/>
      <c r="S20" s="97">
        <f>$B20*VLOOKUP($A20,Transpose_Avg_cred_dw!$O$1:$AA$52,2,FALSE)</f>
        <v>1.5215721120984278E-2</v>
      </c>
      <c r="T20" s="97">
        <f>$B20*VLOOKUP($A20,Transpose_Avg_cred_dw!$O$1:$AA$52,3,FALSE)</f>
        <v>4.4856617647058821E-3</v>
      </c>
      <c r="U20" s="97">
        <f>$B20*VLOOKUP($A20,Transpose_Avg_cred_dw!$O$1:$AA$52,4,FALSE)</f>
        <v>7.0172727272727279E-3</v>
      </c>
      <c r="V20" s="97">
        <f>$B20*VLOOKUP($A20,Transpose_Avg_cred_dw!$O$1:$AA$52,5,FALSE)</f>
        <v>6.4426573426573427E-3</v>
      </c>
      <c r="W20" s="97">
        <f>$B20*VLOOKUP($A20,Transpose_Avg_cred_dw!$O$1:$AA$52,6,FALSE)</f>
        <v>3.6996565934065933E-3</v>
      </c>
      <c r="X20" s="97">
        <f>$B20*VLOOKUP($A20,Transpose_Avg_cred_dw!$O$1:$AA$52,7,FALSE)</f>
        <v>0</v>
      </c>
      <c r="Y20" s="97">
        <f>$B20*VLOOKUP($A20,Transpose_Avg_cred_dw!$O$1:$AA$52,8,FALSE)</f>
        <v>0</v>
      </c>
      <c r="Z20" s="97">
        <f>$B20*VLOOKUP($A20,Transpose_Avg_cred_dw!$O$1:$AA$52,9,FALSE)</f>
        <v>0</v>
      </c>
      <c r="AA20" s="97">
        <f>$B20*VLOOKUP($A20,Transpose_Avg_cred_dw!$O$1:$AA$52,10,FALSE)</f>
        <v>3.5571428571428568E-3</v>
      </c>
      <c r="AB20" s="97">
        <f>$B20*VLOOKUP($A20,Transpose_Avg_cred_dw!$O$1:$AA$52,11,FALSE)</f>
        <v>0</v>
      </c>
      <c r="AC20" s="97">
        <f>$B20*VLOOKUP($A20,Transpose_Avg_cred_dw!$O$1:$AA$52,12,FALSE)</f>
        <v>0</v>
      </c>
      <c r="AD20" s="97">
        <f>$B20*VLOOKUP($A20,Transpose_Avg_cred_dw!$O$1:$AA$52,13,FALSE)</f>
        <v>3.1124999999999998E-3</v>
      </c>
    </row>
    <row r="21" spans="1:30" x14ac:dyDescent="0.25">
      <c r="A21" s="167" t="s">
        <v>311</v>
      </c>
      <c r="B21" s="168">
        <v>0.19700000000000001</v>
      </c>
      <c r="C21" s="94"/>
      <c r="D21" s="94"/>
      <c r="E21" s="97">
        <f>$B21*VLOOKUP($A21,Transpose_Avg_cred_dw!$A$1:$M$52,2,FALSE)</f>
        <v>7.8532231483793985E-2</v>
      </c>
      <c r="F21" s="97">
        <f>$B21*VLOOKUP($A21,Transpose_Avg_cred_dw!$A$1:$M$52,3,FALSE)</f>
        <v>9.4175710108604857E-2</v>
      </c>
      <c r="G21" s="97">
        <f>$B21*VLOOKUP($A21,Transpose_Avg_cred_dw!$A$1:$M$52,4,FALSE)</f>
        <v>6.6741345373376629E-2</v>
      </c>
      <c r="H21" s="97">
        <f>$B21*VLOOKUP($A21,Transpose_Avg_cred_dw!$A$1:$M$52,5,FALSE)</f>
        <v>9.4649568034622378E-2</v>
      </c>
      <c r="I21" s="97">
        <f>$B21*VLOOKUP($A21,Transpose_Avg_cred_dw!$A$1:$M$52,6,FALSE)</f>
        <v>7.0098455988456002E-2</v>
      </c>
      <c r="J21" s="97">
        <f>$B21*VLOOKUP($A21,Transpose_Avg_cred_dw!$A$1:$M$52,7,FALSE)</f>
        <v>7.0044444444444451E-2</v>
      </c>
      <c r="K21" s="97">
        <f>$B21*VLOOKUP($A21,Transpose_Avg_cred_dw!$A$1:$M$52,8,FALSE)</f>
        <v>9.2226488095238091E-2</v>
      </c>
      <c r="L21" s="97">
        <f>$B21*VLOOKUP($A21,Transpose_Avg_cred_dw!$A$1:$M$52,9,FALSE)</f>
        <v>8.8957812499999997E-2</v>
      </c>
      <c r="M21" s="97">
        <f>$B21*VLOOKUP($A21,Transpose_Avg_cred_dw!$A$1:$M$52,10,FALSE)</f>
        <v>0.12132698412698414</v>
      </c>
      <c r="N21" s="97">
        <f>$B21*VLOOKUP($A21,Transpose_Avg_cred_dw!$A$1:$M$52,11,FALSE)</f>
        <v>8.7550176446440031E-2</v>
      </c>
      <c r="O21" s="97">
        <f>$B21*VLOOKUP($A21,Transpose_Avg_cred_dw!$A$1:$M$52,12,FALSE)</f>
        <v>7.532214183117579E-2</v>
      </c>
      <c r="P21" s="97">
        <f>$B21*VLOOKUP($A21,Transpose_Avg_cred_dw!$A$1:$M$52,13,FALSE)</f>
        <v>9.0317093153759825E-2</v>
      </c>
      <c r="Q21" s="97"/>
      <c r="R21" s="97"/>
      <c r="S21" s="97">
        <f>$B21*VLOOKUP($A21,Transpose_Avg_cred_dw!$O$1:$AA$52,2,FALSE)</f>
        <v>0.11937149692412849</v>
      </c>
      <c r="T21" s="97">
        <f>$B21*VLOOKUP($A21,Transpose_Avg_cred_dw!$O$1:$AA$52,3,FALSE)</f>
        <v>0.12734125525210085</v>
      </c>
      <c r="U21" s="97">
        <f>$B21*VLOOKUP($A21,Transpose_Avg_cred_dw!$O$1:$AA$52,4,FALSE)</f>
        <v>8.7050974025974032E-2</v>
      </c>
      <c r="V21" s="97">
        <f>$B21*VLOOKUP($A21,Transpose_Avg_cred_dw!$O$1:$AA$52,5,FALSE)</f>
        <v>9.9016608391608391E-2</v>
      </c>
      <c r="W21" s="97">
        <f>$B21*VLOOKUP($A21,Transpose_Avg_cred_dw!$O$1:$AA$52,6,FALSE)</f>
        <v>0.10086778846153846</v>
      </c>
      <c r="X21" s="97">
        <f>$B21*VLOOKUP($A21,Transpose_Avg_cred_dw!$O$1:$AA$52,7,FALSE)</f>
        <v>0.1009625</v>
      </c>
      <c r="Y21" s="97">
        <f>$B21*VLOOKUP($A21,Transpose_Avg_cred_dw!$O$1:$AA$52,8,FALSE)</f>
        <v>0.12734642857142858</v>
      </c>
      <c r="Z21" s="97">
        <f>$B21*VLOOKUP($A21,Transpose_Avg_cred_dw!$O$1:$AA$52,9,FALSE)</f>
        <v>0.14346994047619047</v>
      </c>
      <c r="AA21" s="97">
        <f>$B21*VLOOKUP($A21,Transpose_Avg_cred_dw!$O$1:$AA$52,10,FALSE)</f>
        <v>0.13719642857142858</v>
      </c>
      <c r="AB21" s="97">
        <f>$B21*VLOOKUP($A21,Transpose_Avg_cred_dw!$O$1:$AA$52,11,FALSE)</f>
        <v>0.13537435897435898</v>
      </c>
      <c r="AC21" s="97">
        <f>$B21*VLOOKUP($A21,Transpose_Avg_cred_dw!$O$1:$AA$52,12,FALSE)</f>
        <v>0.10156865384615385</v>
      </c>
      <c r="AD21" s="97">
        <f>$B21*VLOOKUP($A21,Transpose_Avg_cred_dw!$O$1:$AA$52,13,FALSE)</f>
        <v>9.7449411881977671E-2</v>
      </c>
    </row>
    <row r="22" spans="1:30" x14ac:dyDescent="0.25">
      <c r="A22" s="167" t="s">
        <v>312</v>
      </c>
      <c r="B22" s="168">
        <v>0.23200000000000001</v>
      </c>
      <c r="C22" s="94"/>
      <c r="D22" s="94"/>
      <c r="E22" s="97">
        <f>$B22*VLOOKUP($A22,Transpose_Avg_cred_dw!$A$1:$M$52,2,FALSE)</f>
        <v>5.6936340742590741E-2</v>
      </c>
      <c r="F22" s="97">
        <f>$B22*VLOOKUP($A22,Transpose_Avg_cred_dw!$A$1:$M$52,3,FALSE)</f>
        <v>4.1660244360902259E-2</v>
      </c>
      <c r="G22" s="97">
        <f>$B22*VLOOKUP($A22,Transpose_Avg_cred_dw!$A$1:$M$52,4,FALSE)</f>
        <v>3.7160696248196248E-2</v>
      </c>
      <c r="H22" s="97">
        <f>$B22*VLOOKUP($A22,Transpose_Avg_cred_dw!$A$1:$M$52,5,FALSE)</f>
        <v>4.458085648366978E-2</v>
      </c>
      <c r="I22" s="97">
        <f>$B22*VLOOKUP($A22,Transpose_Avg_cred_dw!$A$1:$M$52,6,FALSE)</f>
        <v>5.0457489177489184E-2</v>
      </c>
      <c r="J22" s="97">
        <f>$B22*VLOOKUP($A22,Transpose_Avg_cred_dw!$A$1:$M$52,7,FALSE)</f>
        <v>4.317777777777778E-2</v>
      </c>
      <c r="K22" s="97">
        <f>$B22*VLOOKUP($A22,Transpose_Avg_cred_dw!$A$1:$M$52,8,FALSE)</f>
        <v>6.8426190476190488E-2</v>
      </c>
      <c r="L22" s="97">
        <f>$B22*VLOOKUP($A22,Transpose_Avg_cred_dw!$A$1:$M$52,9,FALSE)</f>
        <v>3.8183333333333333E-2</v>
      </c>
      <c r="M22" s="97">
        <f>$B22*VLOOKUP($A22,Transpose_Avg_cred_dw!$A$1:$M$52,10,FALSE)</f>
        <v>3.1761904761904762E-2</v>
      </c>
      <c r="N22" s="97">
        <f>$B22*VLOOKUP($A22,Transpose_Avg_cred_dw!$A$1:$M$52,11,FALSE)</f>
        <v>3.5148516580038321E-2</v>
      </c>
      <c r="O22" s="97">
        <f>$B22*VLOOKUP($A22,Transpose_Avg_cred_dw!$A$1:$M$52,12,FALSE)</f>
        <v>3.8240951124039357E-2</v>
      </c>
      <c r="P22" s="97">
        <f>$B22*VLOOKUP($A22,Transpose_Avg_cred_dw!$A$1:$M$52,13,FALSE)</f>
        <v>2.8349046015712684E-2</v>
      </c>
      <c r="Q22" s="97"/>
      <c r="R22" s="97"/>
      <c r="S22" s="97">
        <f>$B22*VLOOKUP($A22,Transpose_Avg_cred_dw!$O$1:$AA$52,2,FALSE)</f>
        <v>3.3182501708817501E-2</v>
      </c>
      <c r="T22" s="97">
        <f>$B22*VLOOKUP($A22,Transpose_Avg_cred_dw!$O$1:$AA$52,3,FALSE)</f>
        <v>2.1932773109243697E-2</v>
      </c>
      <c r="U22" s="97">
        <f>$B22*VLOOKUP($A22,Transpose_Avg_cred_dw!$O$1:$AA$52,4,FALSE)</f>
        <v>6.5833766233766244E-2</v>
      </c>
      <c r="V22" s="97">
        <f>$B22*VLOOKUP($A22,Transpose_Avg_cred_dw!$O$1:$AA$52,5,FALSE)</f>
        <v>5.1916083916083919E-2</v>
      </c>
      <c r="W22" s="97">
        <f>$B22*VLOOKUP($A22,Transpose_Avg_cred_dw!$O$1:$AA$52,6,FALSE)</f>
        <v>3.0845695970695971E-2</v>
      </c>
      <c r="X22" s="97">
        <f>$B22*VLOOKUP($A22,Transpose_Avg_cred_dw!$O$1:$AA$52,7,FALSE)</f>
        <v>3.8666666666666669E-2</v>
      </c>
      <c r="Y22" s="97">
        <f>$B22*VLOOKUP($A22,Transpose_Avg_cred_dw!$O$1:$AA$52,8,FALSE)</f>
        <v>1.4085714285714286E-2</v>
      </c>
      <c r="Z22" s="97">
        <f>$B22*VLOOKUP($A22,Transpose_Avg_cred_dw!$O$1:$AA$52,9,FALSE)</f>
        <v>3.9219047619047626E-2</v>
      </c>
      <c r="AA22" s="97">
        <f>$B22*VLOOKUP($A22,Transpose_Avg_cred_dw!$O$1:$AA$52,10,FALSE)</f>
        <v>5.385714285714286E-2</v>
      </c>
      <c r="AB22" s="97">
        <f>$B22*VLOOKUP($A22,Transpose_Avg_cred_dw!$O$1:$AA$52,11,FALSE)</f>
        <v>4.4317948717948717E-2</v>
      </c>
      <c r="AC22" s="97">
        <f>$B22*VLOOKUP($A22,Transpose_Avg_cred_dw!$O$1:$AA$52,12,FALSE)</f>
        <v>3.6748205128205126E-2</v>
      </c>
      <c r="AD22" s="97">
        <f>$B22*VLOOKUP($A22,Transpose_Avg_cred_dw!$O$1:$AA$52,13,FALSE)</f>
        <v>5.6334928229665078E-2</v>
      </c>
    </row>
    <row r="23" spans="1:30" x14ac:dyDescent="0.25">
      <c r="A23" s="167" t="s">
        <v>313</v>
      </c>
      <c r="B23" s="168">
        <v>-1.95E-2</v>
      </c>
      <c r="C23" s="94"/>
      <c r="D23" s="94"/>
      <c r="E23" s="97">
        <f>$B23*VLOOKUP($A23,Transpose_Avg_cred_dw!$A$1:$M$52,2,FALSE)</f>
        <v>-9.3696056547619042E-4</v>
      </c>
      <c r="F23" s="97">
        <f>$B23*VLOOKUP($A23,Transpose_Avg_cred_dw!$A$1:$M$52,3,FALSE)</f>
        <v>-1.0423519736842105E-3</v>
      </c>
      <c r="G23" s="97">
        <f>$B23*VLOOKUP($A23,Transpose_Avg_cred_dw!$A$1:$M$52,4,FALSE)</f>
        <v>-8.9258488906926393E-4</v>
      </c>
      <c r="H23" s="97">
        <f>$B23*VLOOKUP($A23,Transpose_Avg_cred_dw!$A$1:$M$52,5,FALSE)</f>
        <v>-4.9158989188560797E-4</v>
      </c>
      <c r="I23" s="97">
        <f>$B23*VLOOKUP($A23,Transpose_Avg_cred_dw!$A$1:$M$52,6,FALSE)</f>
        <v>-1.511038961038961E-3</v>
      </c>
      <c r="J23" s="97">
        <f>$B23*VLOOKUP($A23,Transpose_Avg_cred_dw!$A$1:$M$52,7,FALSE)</f>
        <v>-5.4166666666666664E-4</v>
      </c>
      <c r="K23" s="97">
        <f>$B23*VLOOKUP($A23,Transpose_Avg_cred_dw!$A$1:$M$52,8,FALSE)</f>
        <v>-4.0624999999999998E-4</v>
      </c>
      <c r="L23" s="97">
        <f>$B23*VLOOKUP($A23,Transpose_Avg_cred_dw!$A$1:$M$52,9,FALSE)</f>
        <v>0</v>
      </c>
      <c r="M23" s="97">
        <f>$B23*VLOOKUP($A23,Transpose_Avg_cred_dw!$A$1:$M$52,10,FALSE)</f>
        <v>-5.4166666666666664E-4</v>
      </c>
      <c r="N23" s="97">
        <f>$B23*VLOOKUP($A23,Transpose_Avg_cred_dw!$A$1:$M$52,11,FALSE)</f>
        <v>-5.1833003952569164E-4</v>
      </c>
      <c r="O23" s="97">
        <f>$B23*VLOOKUP($A23,Transpose_Avg_cred_dw!$A$1:$M$52,12,FALSE)</f>
        <v>-9.2646091331269331E-4</v>
      </c>
      <c r="P23" s="97">
        <f>$B23*VLOOKUP($A23,Transpose_Avg_cred_dw!$A$1:$M$52,13,FALSE)</f>
        <v>-5.2000000000000006E-4</v>
      </c>
      <c r="Q23" s="97"/>
      <c r="R23" s="97"/>
      <c r="S23" s="97">
        <f>$B23*VLOOKUP($A23,Transpose_Avg_cred_dw!$O$1:$AA$52,2,FALSE)</f>
        <v>-1.3995215311004784E-3</v>
      </c>
      <c r="T23" s="97">
        <f>$B23*VLOOKUP($A23,Transpose_Avg_cred_dw!$O$1:$AA$52,3,FALSE)</f>
        <v>-2.8676470588235296E-4</v>
      </c>
      <c r="U23" s="97">
        <f>$B23*VLOOKUP($A23,Transpose_Avg_cred_dw!$O$1:$AA$52,4,FALSE)</f>
        <v>-4.8750000000000003E-4</v>
      </c>
      <c r="V23" s="97">
        <f>$B23*VLOOKUP($A23,Transpose_Avg_cred_dw!$O$1:$AA$52,5,FALSE)</f>
        <v>-1.4275568181818181E-3</v>
      </c>
      <c r="W23" s="97">
        <f>$B23*VLOOKUP($A23,Transpose_Avg_cred_dw!$O$1:$AA$52,6,FALSE)</f>
        <v>-1.3761160714285713E-3</v>
      </c>
      <c r="X23" s="97">
        <f>$B23*VLOOKUP($A23,Transpose_Avg_cred_dw!$O$1:$AA$52,7,FALSE)</f>
        <v>0</v>
      </c>
      <c r="Y23" s="97">
        <f>$B23*VLOOKUP($A23,Transpose_Avg_cred_dw!$O$1:$AA$52,8,FALSE)</f>
        <v>0</v>
      </c>
      <c r="Z23" s="97">
        <f>$B23*VLOOKUP($A23,Transpose_Avg_cred_dw!$O$1:$AA$52,9,FALSE)</f>
        <v>0</v>
      </c>
      <c r="AA23" s="97">
        <f>$B23*VLOOKUP($A23,Transpose_Avg_cred_dw!$O$1:$AA$52,10,FALSE)</f>
        <v>0</v>
      </c>
      <c r="AB23" s="97">
        <f>$B23*VLOOKUP($A23,Transpose_Avg_cred_dw!$O$1:$AA$52,11,FALSE)</f>
        <v>-1.6249999999999999E-3</v>
      </c>
      <c r="AC23" s="97">
        <f>$B23*VLOOKUP($A23,Transpose_Avg_cred_dw!$O$1:$AA$52,12,FALSE)</f>
        <v>-2.4793749999999998E-3</v>
      </c>
      <c r="AD23" s="97">
        <f>$B23*VLOOKUP($A23,Transpose_Avg_cred_dw!$O$1:$AA$52,13,FALSE)</f>
        <v>-7.9111842105263161E-4</v>
      </c>
    </row>
    <row r="24" spans="1:30" x14ac:dyDescent="0.25">
      <c r="A24" s="167" t="s">
        <v>314</v>
      </c>
      <c r="B24" s="168">
        <v>0.19400000000000001</v>
      </c>
      <c r="C24" s="94"/>
      <c r="D24" s="94"/>
      <c r="E24" s="97">
        <f>$B24*VLOOKUP($A24,Transpose_Avg_cred_dw!$A$1:$M$52,2,FALSE)</f>
        <v>1.7895360715673218E-2</v>
      </c>
      <c r="F24" s="97">
        <f>$B24*VLOOKUP($A24,Transpose_Avg_cred_dw!$A$1:$M$52,3,FALSE)</f>
        <v>9.2477182539682529E-3</v>
      </c>
      <c r="G24" s="97">
        <f>$B24*VLOOKUP($A24,Transpose_Avg_cred_dw!$A$1:$M$52,4,FALSE)</f>
        <v>2.9724402507215017E-2</v>
      </c>
      <c r="H24" s="97">
        <f>$B24*VLOOKUP($A24,Transpose_Avg_cred_dw!$A$1:$M$52,5,FALSE)</f>
        <v>1.2975956307829708E-2</v>
      </c>
      <c r="I24" s="97">
        <f>$B24*VLOOKUP($A24,Transpose_Avg_cred_dw!$A$1:$M$52,6,FALSE)</f>
        <v>1.2969725829725831E-2</v>
      </c>
      <c r="J24" s="97">
        <f>$B24*VLOOKUP($A24,Transpose_Avg_cred_dw!$A$1:$M$52,7,FALSE)</f>
        <v>1.0777777777777777E-2</v>
      </c>
      <c r="K24" s="97">
        <f>$B24*VLOOKUP($A24,Transpose_Avg_cred_dw!$A$1:$M$52,8,FALSE)</f>
        <v>9.3102678571428572E-3</v>
      </c>
      <c r="L24" s="97">
        <f>$B24*VLOOKUP($A24,Transpose_Avg_cred_dw!$A$1:$M$52,9,FALSE)</f>
        <v>1.8086458333333333E-2</v>
      </c>
      <c r="M24" s="97">
        <f>$B24*VLOOKUP($A24,Transpose_Avg_cred_dw!$A$1:$M$52,10,FALSE)</f>
        <v>1.595111111111111E-2</v>
      </c>
      <c r="N24" s="97">
        <f>$B24*VLOOKUP($A24,Transpose_Avg_cred_dw!$A$1:$M$52,11,FALSE)</f>
        <v>7.908464497459064E-3</v>
      </c>
      <c r="O24" s="97">
        <f>$B24*VLOOKUP($A24,Transpose_Avg_cred_dw!$A$1:$M$52,12,FALSE)</f>
        <v>1.0617909439416793E-2</v>
      </c>
      <c r="P24" s="97">
        <f>$B24*VLOOKUP($A24,Transpose_Avg_cred_dw!$A$1:$M$52,13,FALSE)</f>
        <v>1.4154814814814816E-2</v>
      </c>
      <c r="Q24" s="97"/>
      <c r="R24" s="97"/>
      <c r="S24" s="97">
        <f>$B24*VLOOKUP($A24,Transpose_Avg_cred_dw!$O$1:$AA$52,2,FALSE)</f>
        <v>1.8995557074504444E-2</v>
      </c>
      <c r="T24" s="97">
        <f>$B24*VLOOKUP($A24,Transpose_Avg_cred_dw!$O$1:$AA$52,3,FALSE)</f>
        <v>2.0760241596638657E-2</v>
      </c>
      <c r="U24" s="97">
        <f>$B24*VLOOKUP($A24,Transpose_Avg_cred_dw!$O$1:$AA$52,4,FALSE)</f>
        <v>2.2927272727272727E-2</v>
      </c>
      <c r="V24" s="97">
        <f>$B24*VLOOKUP($A24,Transpose_Avg_cred_dw!$O$1:$AA$52,5,FALSE)</f>
        <v>2.4673951048951051E-2</v>
      </c>
      <c r="W24" s="97">
        <f>$B24*VLOOKUP($A24,Transpose_Avg_cred_dw!$O$1:$AA$52,6,FALSE)</f>
        <v>2.0175022893772893E-2</v>
      </c>
      <c r="X24" s="97">
        <f>$B24*VLOOKUP($A24,Transpose_Avg_cred_dw!$O$1:$AA$52,7,FALSE)</f>
        <v>3.1929166666666668E-2</v>
      </c>
      <c r="Y24" s="97">
        <f>$B24*VLOOKUP($A24,Transpose_Avg_cred_dw!$O$1:$AA$52,8,FALSE)</f>
        <v>2.5982142857142856E-2</v>
      </c>
      <c r="Z24" s="97">
        <f>$B24*VLOOKUP($A24,Transpose_Avg_cred_dw!$O$1:$AA$52,9,FALSE)</f>
        <v>0</v>
      </c>
      <c r="AA24" s="97">
        <f>$B24*VLOOKUP($A24,Transpose_Avg_cred_dw!$O$1:$AA$52,10,FALSE)</f>
        <v>6.928571428571428E-3</v>
      </c>
      <c r="AB24" s="97">
        <f>$B24*VLOOKUP($A24,Transpose_Avg_cred_dw!$O$1:$AA$52,11,FALSE)</f>
        <v>3.7307692307692311E-3</v>
      </c>
      <c r="AC24" s="97">
        <f>$B24*VLOOKUP($A24,Transpose_Avg_cred_dw!$O$1:$AA$52,12,FALSE)</f>
        <v>2.4909102564102566E-2</v>
      </c>
      <c r="AD24" s="97">
        <f>$B24*VLOOKUP($A24,Transpose_Avg_cred_dw!$O$1:$AA$52,13,FALSE)</f>
        <v>1.2066985645933014E-2</v>
      </c>
    </row>
    <row r="25" spans="1:30" x14ac:dyDescent="0.25">
      <c r="A25" s="167" t="s">
        <v>315</v>
      </c>
      <c r="B25" s="168">
        <v>-1.1900000000000001E-2</v>
      </c>
      <c r="C25" s="94"/>
      <c r="D25" s="94"/>
      <c r="E25" s="97">
        <f>$B25*VLOOKUP($A25,Transpose_Avg_cred_dw!$A$1:$M$52,2,FALSE)</f>
        <v>-1.3152069978632479E-3</v>
      </c>
      <c r="F25" s="97">
        <f>$B25*VLOOKUP($A25,Transpose_Avg_cred_dw!$A$1:$M$52,3,FALSE)</f>
        <v>-8.4940972222222221E-4</v>
      </c>
      <c r="G25" s="97">
        <f>$B25*VLOOKUP($A25,Transpose_Avg_cred_dw!$A$1:$M$52,4,FALSE)</f>
        <v>-1.1752430555555557E-3</v>
      </c>
      <c r="H25" s="97">
        <f>$B25*VLOOKUP($A25,Transpose_Avg_cred_dw!$A$1:$M$52,5,FALSE)</f>
        <v>-5.2728098290598293E-4</v>
      </c>
      <c r="I25" s="97">
        <f>$B25*VLOOKUP($A25,Transpose_Avg_cred_dw!$A$1:$M$52,6,FALSE)</f>
        <v>-1.400010101010101E-3</v>
      </c>
      <c r="J25" s="97">
        <f>$B25*VLOOKUP($A25,Transpose_Avg_cred_dw!$A$1:$M$52,7,FALSE)</f>
        <v>0</v>
      </c>
      <c r="K25" s="97">
        <f>$B25*VLOOKUP($A25,Transpose_Avg_cred_dw!$A$1:$M$52,8,FALSE)</f>
        <v>-1.0483333333333334E-3</v>
      </c>
      <c r="L25" s="97">
        <f>$B25*VLOOKUP($A25,Transpose_Avg_cred_dw!$A$1:$M$52,9,FALSE)</f>
        <v>-3.7187500000000003E-4</v>
      </c>
      <c r="M25" s="97">
        <f>$B25*VLOOKUP($A25,Transpose_Avg_cred_dw!$A$1:$M$52,10,FALSE)</f>
        <v>-9.1894444444444445E-4</v>
      </c>
      <c r="N25" s="97">
        <f>$B25*VLOOKUP($A25,Transpose_Avg_cred_dw!$A$1:$M$52,11,FALSE)</f>
        <v>-3.066761363636364E-4</v>
      </c>
      <c r="O25" s="97">
        <f>$B25*VLOOKUP($A25,Transpose_Avg_cred_dw!$A$1:$M$52,12,FALSE)</f>
        <v>-2.0739182692307694E-4</v>
      </c>
      <c r="P25" s="97">
        <f>$B25*VLOOKUP($A25,Transpose_Avg_cred_dw!$A$1:$M$52,13,FALSE)</f>
        <v>-1.5509399551066219E-3</v>
      </c>
      <c r="Q25" s="97"/>
      <c r="R25" s="97"/>
      <c r="S25" s="97">
        <f>$B25*VLOOKUP($A25,Transpose_Avg_cred_dw!$O$1:$AA$52,2,FALSE)</f>
        <v>-4.2703349282296652E-4</v>
      </c>
      <c r="T25" s="97">
        <f>$B25*VLOOKUP($A25,Transpose_Avg_cred_dw!$O$1:$AA$52,3,FALSE)</f>
        <v>-9.1250000000000012E-4</v>
      </c>
      <c r="U25" s="97">
        <f>$B25*VLOOKUP($A25,Transpose_Avg_cred_dw!$O$1:$AA$52,4,FALSE)</f>
        <v>-1.2904545454545456E-3</v>
      </c>
      <c r="V25" s="97">
        <f>$B25*VLOOKUP($A25,Transpose_Avg_cred_dw!$O$1:$AA$52,5,FALSE)</f>
        <v>-6.4232954545454554E-4</v>
      </c>
      <c r="W25" s="97">
        <f>$B25*VLOOKUP($A25,Transpose_Avg_cred_dw!$O$1:$AA$52,6,FALSE)</f>
        <v>-1.2102964743589744E-3</v>
      </c>
      <c r="X25" s="97">
        <f>$B25*VLOOKUP($A25,Transpose_Avg_cred_dw!$O$1:$AA$52,7,FALSE)</f>
        <v>-3.7187500000000003E-4</v>
      </c>
      <c r="Y25" s="97">
        <f>$B25*VLOOKUP($A25,Transpose_Avg_cred_dw!$O$1:$AA$52,8,FALSE)</f>
        <v>-1.8912499999999999E-3</v>
      </c>
      <c r="Z25" s="97">
        <f>$B25*VLOOKUP($A25,Transpose_Avg_cred_dw!$O$1:$AA$52,9,FALSE)</f>
        <v>-4.2500000000000003E-4</v>
      </c>
      <c r="AA25" s="97">
        <f>$B25*VLOOKUP($A25,Transpose_Avg_cred_dw!$O$1:$AA$52,10,FALSE)</f>
        <v>-4.2500000000000003E-4</v>
      </c>
      <c r="AB25" s="97">
        <f>$B25*VLOOKUP($A25,Transpose_Avg_cred_dw!$O$1:$AA$52,11,FALSE)</f>
        <v>-2.2884615384615389E-4</v>
      </c>
      <c r="AC25" s="97">
        <f>$B25*VLOOKUP($A25,Transpose_Avg_cred_dw!$O$1:$AA$52,12,FALSE)</f>
        <v>0</v>
      </c>
      <c r="AD25" s="97">
        <f>$B25*VLOOKUP($A25,Transpose_Avg_cred_dw!$O$1:$AA$52,13,FALSE)</f>
        <v>-1.0337769138755982E-3</v>
      </c>
    </row>
    <row r="26" spans="1:30" x14ac:dyDescent="0.25">
      <c r="A26" s="167" t="s">
        <v>316</v>
      </c>
      <c r="B26" s="168">
        <v>-0.27400000000000002</v>
      </c>
      <c r="C26" s="94"/>
      <c r="D26" s="94"/>
      <c r="E26" s="97">
        <f>$B26*VLOOKUP($A26,Transpose_Avg_cred_dw!$A$1:$M$52,2,FALSE)</f>
        <v>-6.3053037240537249E-3</v>
      </c>
      <c r="F26" s="97">
        <f>$B26*VLOOKUP($A26,Transpose_Avg_cred_dw!$A$1:$M$52,3,FALSE)</f>
        <v>-1.8527046783625731E-3</v>
      </c>
      <c r="G26" s="97">
        <f>$B26*VLOOKUP($A26,Transpose_Avg_cred_dw!$A$1:$M$52,4,FALSE)</f>
        <v>-1.1416666666666667E-3</v>
      </c>
      <c r="H26" s="97">
        <f>$B26*VLOOKUP($A26,Transpose_Avg_cred_dw!$A$1:$M$52,5,FALSE)</f>
        <v>-1.7519181585677751E-3</v>
      </c>
      <c r="I26" s="97">
        <f>$B26*VLOOKUP($A26,Transpose_Avg_cred_dw!$A$1:$M$52,6,FALSE)</f>
        <v>-3.9142857142857148E-3</v>
      </c>
      <c r="J26" s="97">
        <f>$B26*VLOOKUP($A26,Transpose_Avg_cred_dw!$A$1:$M$52,7,FALSE)</f>
        <v>-7.611111111111111E-3</v>
      </c>
      <c r="K26" s="97">
        <f>$B26*VLOOKUP($A26,Transpose_Avg_cred_dw!$A$1:$M$52,8,FALSE)</f>
        <v>0</v>
      </c>
      <c r="L26" s="97">
        <f>$B26*VLOOKUP($A26,Transpose_Avg_cred_dw!$A$1:$M$52,9,FALSE)</f>
        <v>0</v>
      </c>
      <c r="M26" s="97">
        <f>$B26*VLOOKUP($A26,Transpose_Avg_cred_dw!$A$1:$M$52,10,FALSE)</f>
        <v>0</v>
      </c>
      <c r="N26" s="97">
        <f>$B26*VLOOKUP($A26,Transpose_Avg_cred_dw!$A$1:$M$52,11,FALSE)</f>
        <v>-3.5987318840579709E-3</v>
      </c>
      <c r="O26" s="97">
        <f>$B26*VLOOKUP($A26,Transpose_Avg_cred_dw!$A$1:$M$52,12,FALSE)</f>
        <v>0</v>
      </c>
      <c r="P26" s="97">
        <f>$B26*VLOOKUP($A26,Transpose_Avg_cred_dw!$A$1:$M$52,13,FALSE)</f>
        <v>-6.7654320987654325E-3</v>
      </c>
      <c r="Q26" s="97"/>
      <c r="R26" s="97"/>
      <c r="S26" s="97">
        <f>$B26*VLOOKUP($A26,Transpose_Avg_cred_dw!$O$1:$AA$52,2,FALSE)</f>
        <v>-6.227272727272728E-3</v>
      </c>
      <c r="T26" s="97">
        <f>$B26*VLOOKUP($A26,Transpose_Avg_cred_dw!$O$1:$AA$52,3,FALSE)</f>
        <v>-1.2340073529411766E-2</v>
      </c>
      <c r="U26" s="97">
        <f>$B26*VLOOKUP($A26,Transpose_Avg_cred_dw!$O$1:$AA$52,4,FALSE)</f>
        <v>0</v>
      </c>
      <c r="V26" s="97">
        <f>$B26*VLOOKUP($A26,Transpose_Avg_cred_dw!$O$1:$AA$52,5,FALSE)</f>
        <v>0</v>
      </c>
      <c r="W26" s="97">
        <f>$B26*VLOOKUP($A26,Transpose_Avg_cred_dw!$O$1:$AA$52,6,FALSE)</f>
        <v>-1.5054945054945056E-2</v>
      </c>
      <c r="X26" s="97">
        <f>$B26*VLOOKUP($A26,Transpose_Avg_cred_dw!$O$1:$AA$52,7,FALSE)</f>
        <v>0</v>
      </c>
      <c r="Y26" s="97">
        <f>$B26*VLOOKUP($A26,Transpose_Avg_cred_dw!$O$1:$AA$52,8,FALSE)</f>
        <v>0</v>
      </c>
      <c r="Z26" s="97">
        <f>$B26*VLOOKUP($A26,Transpose_Avg_cred_dw!$O$1:$AA$52,9,FALSE)</f>
        <v>0</v>
      </c>
      <c r="AA26" s="97">
        <f>$B26*VLOOKUP($A26,Transpose_Avg_cred_dw!$O$1:$AA$52,10,FALSE)</f>
        <v>0</v>
      </c>
      <c r="AB26" s="97">
        <f>$B26*VLOOKUP($A26,Transpose_Avg_cred_dw!$O$1:$AA$52,11,FALSE)</f>
        <v>0</v>
      </c>
      <c r="AC26" s="97">
        <f>$B26*VLOOKUP($A26,Transpose_Avg_cred_dw!$O$1:$AA$52,12,FALSE)</f>
        <v>0</v>
      </c>
      <c r="AD26" s="97">
        <f>$B26*VLOOKUP($A26,Transpose_Avg_cred_dw!$O$1:$AA$52,13,FALSE)</f>
        <v>-1.2454545454545456E-2</v>
      </c>
    </row>
    <row r="27" spans="1:30" x14ac:dyDescent="0.25">
      <c r="A27" s="167" t="s">
        <v>323</v>
      </c>
      <c r="B27" s="168">
        <v>-3.3210000000000002</v>
      </c>
      <c r="C27" s="94"/>
      <c r="D27" s="94"/>
      <c r="E27" s="97">
        <f>$B27*VLOOKUP($A27,Transpose_Avg_cred_dw!$A$1:$M$52,2,FALSE)</f>
        <v>0</v>
      </c>
      <c r="F27" s="97">
        <f>$B27*VLOOKUP($A27,Transpose_Avg_cred_dw!$A$1:$M$52,3,FALSE)</f>
        <v>0</v>
      </c>
      <c r="G27" s="97">
        <f>$B27*VLOOKUP($A27,Transpose_Avg_cred_dw!$A$1:$M$52,4,FALSE)</f>
        <v>0</v>
      </c>
      <c r="H27" s="97">
        <f>$B27*VLOOKUP($A27,Transpose_Avg_cred_dw!$A$1:$M$52,5,FALSE)</f>
        <v>0</v>
      </c>
      <c r="I27" s="97">
        <f>$B27*VLOOKUP($A27,Transpose_Avg_cred_dw!$A$1:$M$52,6,FALSE)</f>
        <v>0</v>
      </c>
      <c r="J27" s="97">
        <f>$B27*VLOOKUP($A27,Transpose_Avg_cred_dw!$A$1:$M$52,7,FALSE)</f>
        <v>0</v>
      </c>
      <c r="K27" s="97">
        <f>$B27*VLOOKUP($A27,Transpose_Avg_cred_dw!$A$1:$M$52,8,FALSE)</f>
        <v>0</v>
      </c>
      <c r="L27" s="97">
        <f>$B27*VLOOKUP($A27,Transpose_Avg_cred_dw!$A$1:$M$52,9,FALSE)</f>
        <v>0</v>
      </c>
      <c r="M27" s="97">
        <f>$B27*VLOOKUP($A27,Transpose_Avg_cred_dw!$A$1:$M$52,10,FALSE)</f>
        <v>0</v>
      </c>
      <c r="N27" s="97">
        <f>$B27*VLOOKUP($A27,Transpose_Avg_cred_dw!$A$1:$M$52,11,FALSE)</f>
        <v>0</v>
      </c>
      <c r="O27" s="97">
        <f>$B27*VLOOKUP($A27,Transpose_Avg_cred_dw!$A$1:$M$52,12,FALSE)</f>
        <v>0</v>
      </c>
      <c r="P27" s="97">
        <f>$B27*VLOOKUP($A27,Transpose_Avg_cred_dw!$A$1:$M$52,13,FALSE)</f>
        <v>-8.2000000000000007E-3</v>
      </c>
      <c r="Q27" s="97"/>
      <c r="R27" s="97"/>
      <c r="S27" s="97">
        <f>$B27*VLOOKUP($A27,Transpose_Avg_cred_dw!$O$1:$AA$52,2,FALSE)</f>
        <v>0</v>
      </c>
      <c r="T27" s="97">
        <f>$B27*VLOOKUP($A27,Transpose_Avg_cred_dw!$O$1:$AA$52,3,FALSE)</f>
        <v>0</v>
      </c>
      <c r="U27" s="97">
        <f>$B27*VLOOKUP($A27,Transpose_Avg_cred_dw!$O$1:$AA$52,4,FALSE)</f>
        <v>0</v>
      </c>
      <c r="V27" s="97">
        <f>$B27*VLOOKUP($A27,Transpose_Avg_cred_dw!$O$1:$AA$52,5,FALSE)</f>
        <v>0</v>
      </c>
      <c r="W27" s="97">
        <f>$B27*VLOOKUP($A27,Transpose_Avg_cred_dw!$O$1:$AA$52,6,FALSE)</f>
        <v>0</v>
      </c>
      <c r="X27" s="97">
        <f>$B27*VLOOKUP($A27,Transpose_Avg_cred_dw!$O$1:$AA$52,7,FALSE)</f>
        <v>0</v>
      </c>
      <c r="Y27" s="97">
        <f>$B27*VLOOKUP($A27,Transpose_Avg_cred_dw!$O$1:$AA$52,8,FALSE)</f>
        <v>0</v>
      </c>
      <c r="Z27" s="97">
        <f>$B27*VLOOKUP($A27,Transpose_Avg_cred_dw!$O$1:$AA$52,9,FALSE)</f>
        <v>0</v>
      </c>
      <c r="AA27" s="97">
        <f>$B27*VLOOKUP($A27,Transpose_Avg_cred_dw!$O$1:$AA$52,10,FALSE)</f>
        <v>0</v>
      </c>
      <c r="AB27" s="97">
        <f>$B27*VLOOKUP($A27,Transpose_Avg_cred_dw!$O$1:$AA$52,11,FALSE)</f>
        <v>0</v>
      </c>
      <c r="AC27" s="97">
        <f>$B27*VLOOKUP($A27,Transpose_Avg_cred_dw!$O$1:$AA$52,12,FALSE)</f>
        <v>0</v>
      </c>
      <c r="AD27" s="97">
        <f>$B27*VLOOKUP($A27,Transpose_Avg_cred_dw!$O$1:$AA$52,13,FALSE)</f>
        <v>0</v>
      </c>
    </row>
    <row r="28" spans="1:30" x14ac:dyDescent="0.25">
      <c r="A28" s="167" t="s">
        <v>324</v>
      </c>
      <c r="B28" s="168">
        <v>0.24199999999999999</v>
      </c>
      <c r="C28" s="94"/>
      <c r="D28" s="94"/>
      <c r="E28" s="97">
        <f>$B28*VLOOKUP($A28,Transpose_Avg_cred_dw!$A$1:$M$52,2,FALSE)</f>
        <v>1.1634615384615386E-3</v>
      </c>
      <c r="F28" s="97">
        <f>$B28*VLOOKUP($A28,Transpose_Avg_cred_dw!$A$1:$M$52,3,FALSE)</f>
        <v>0</v>
      </c>
      <c r="G28" s="97">
        <f>$B28*VLOOKUP($A28,Transpose_Avg_cred_dw!$A$1:$M$52,4,FALSE)</f>
        <v>0</v>
      </c>
      <c r="H28" s="97">
        <f>$B28*VLOOKUP($A28,Transpose_Avg_cred_dw!$A$1:$M$52,5,FALSE)</f>
        <v>8.4027777777777768E-4</v>
      </c>
      <c r="I28" s="97">
        <f>$B28*VLOOKUP($A28,Transpose_Avg_cred_dw!$A$1:$M$52,6,FALSE)</f>
        <v>1.0755555555555555E-3</v>
      </c>
      <c r="J28" s="97">
        <f>$B28*VLOOKUP($A28,Transpose_Avg_cred_dw!$A$1:$M$52,7,FALSE)</f>
        <v>0</v>
      </c>
      <c r="K28" s="97">
        <f>$B28*VLOOKUP($A28,Transpose_Avg_cred_dw!$A$1:$M$52,8,FALSE)</f>
        <v>0</v>
      </c>
      <c r="L28" s="97">
        <f>$B28*VLOOKUP($A28,Transpose_Avg_cred_dw!$A$1:$M$52,9,FALSE)</f>
        <v>0</v>
      </c>
      <c r="M28" s="97">
        <f>$B28*VLOOKUP($A28,Transpose_Avg_cred_dw!$A$1:$M$52,10,FALSE)</f>
        <v>0</v>
      </c>
      <c r="N28" s="97">
        <f>$B28*VLOOKUP($A28,Transpose_Avg_cred_dw!$A$1:$M$52,11,FALSE)</f>
        <v>0</v>
      </c>
      <c r="O28" s="97">
        <f>$B28*VLOOKUP($A28,Transpose_Avg_cred_dw!$A$1:$M$52,12,FALSE)</f>
        <v>0</v>
      </c>
      <c r="P28" s="97">
        <f>$B28*VLOOKUP($A28,Transpose_Avg_cred_dw!$A$1:$M$52,13,FALSE)</f>
        <v>0</v>
      </c>
      <c r="Q28" s="97"/>
      <c r="R28" s="97"/>
      <c r="S28" s="97">
        <f>$B28*VLOOKUP($A28,Transpose_Avg_cred_dw!$O$1:$AA$52,2,FALSE)</f>
        <v>0</v>
      </c>
      <c r="T28" s="97">
        <f>$B28*VLOOKUP($A28,Transpose_Avg_cred_dw!$O$1:$AA$52,3,FALSE)</f>
        <v>0</v>
      </c>
      <c r="U28" s="97">
        <f>$B28*VLOOKUP($A28,Transpose_Avg_cred_dw!$O$1:$AA$52,4,FALSE)</f>
        <v>0</v>
      </c>
      <c r="V28" s="97">
        <f>$B28*VLOOKUP($A28,Transpose_Avg_cred_dw!$O$1:$AA$52,5,FALSE)</f>
        <v>0</v>
      </c>
      <c r="W28" s="97">
        <f>$B28*VLOOKUP($A28,Transpose_Avg_cred_dw!$O$1:$AA$52,6,FALSE)</f>
        <v>0</v>
      </c>
      <c r="X28" s="97">
        <f>$B28*VLOOKUP($A28,Transpose_Avg_cred_dw!$O$1:$AA$52,7,FALSE)</f>
        <v>7.5624999999999998E-3</v>
      </c>
      <c r="Y28" s="97">
        <f>$B28*VLOOKUP($A28,Transpose_Avg_cred_dw!$O$1:$AA$52,8,FALSE)</f>
        <v>0</v>
      </c>
      <c r="Z28" s="97">
        <f>$B28*VLOOKUP($A28,Transpose_Avg_cred_dw!$O$1:$AA$52,9,FALSE)</f>
        <v>0</v>
      </c>
      <c r="AA28" s="97">
        <f>$B28*VLOOKUP($A28,Transpose_Avg_cred_dw!$O$1:$AA$52,10,FALSE)</f>
        <v>0</v>
      </c>
      <c r="AB28" s="97">
        <f>$B28*VLOOKUP($A28,Transpose_Avg_cred_dw!$O$1:$AA$52,11,FALSE)</f>
        <v>0</v>
      </c>
      <c r="AC28" s="97">
        <f>$B28*VLOOKUP($A28,Transpose_Avg_cred_dw!$O$1:$AA$52,12,FALSE)</f>
        <v>0</v>
      </c>
      <c r="AD28" s="97">
        <f>$B28*VLOOKUP($A28,Transpose_Avg_cred_dw!$O$1:$AA$52,13,FALSE)</f>
        <v>0</v>
      </c>
    </row>
    <row r="29" spans="1:30" x14ac:dyDescent="0.25">
      <c r="A29" s="167" t="s">
        <v>325</v>
      </c>
      <c r="B29" s="168">
        <v>-2.597</v>
      </c>
      <c r="C29" s="94"/>
      <c r="D29" s="94"/>
      <c r="E29" s="97">
        <f>$B29*VLOOKUP($A29,Transpose_Avg_cred_dw!$A$1:$M$52,2,FALSE)</f>
        <v>0</v>
      </c>
      <c r="F29" s="97">
        <f>$B29*VLOOKUP($A29,Transpose_Avg_cred_dw!$A$1:$M$52,3,FALSE)</f>
        <v>0</v>
      </c>
      <c r="G29" s="97">
        <f>$B29*VLOOKUP($A29,Transpose_Avg_cred_dw!$A$1:$M$52,4,FALSE)</f>
        <v>0</v>
      </c>
      <c r="H29" s="97">
        <f>$B29*VLOOKUP($A29,Transpose_Avg_cred_dw!$A$1:$M$52,5,FALSE)</f>
        <v>0</v>
      </c>
      <c r="I29" s="97">
        <f>$B29*VLOOKUP($A29,Transpose_Avg_cred_dw!$A$1:$M$52,6,FALSE)</f>
        <v>0</v>
      </c>
      <c r="J29" s="97">
        <f>$B29*VLOOKUP($A29,Transpose_Avg_cred_dw!$A$1:$M$52,7,FALSE)</f>
        <v>-4.3283333333333333E-2</v>
      </c>
      <c r="K29" s="97">
        <f>$B29*VLOOKUP($A29,Transpose_Avg_cred_dw!$A$1:$M$52,8,FALSE)</f>
        <v>0</v>
      </c>
      <c r="L29" s="97">
        <f>$B29*VLOOKUP($A29,Transpose_Avg_cred_dw!$A$1:$M$52,9,FALSE)</f>
        <v>0</v>
      </c>
      <c r="M29" s="97">
        <f>$B29*VLOOKUP($A29,Transpose_Avg_cred_dw!$A$1:$M$52,10,FALSE)</f>
        <v>0</v>
      </c>
      <c r="N29" s="97">
        <f>$B29*VLOOKUP($A29,Transpose_Avg_cred_dw!$A$1:$M$52,11,FALSE)</f>
        <v>0</v>
      </c>
      <c r="O29" s="97">
        <f>$B29*VLOOKUP($A29,Transpose_Avg_cred_dw!$A$1:$M$52,12,FALSE)</f>
        <v>0</v>
      </c>
      <c r="P29" s="97">
        <f>$B29*VLOOKUP($A29,Transpose_Avg_cred_dw!$A$1:$M$52,13,FALSE)</f>
        <v>0</v>
      </c>
      <c r="Q29" s="97"/>
      <c r="R29" s="97"/>
      <c r="S29" s="97">
        <f>$B29*VLOOKUP($A29,Transpose_Avg_cred_dw!$O$1:$AA$52,2,FALSE)</f>
        <v>0</v>
      </c>
      <c r="T29" s="97">
        <f>$B29*VLOOKUP($A29,Transpose_Avg_cred_dw!$O$1:$AA$52,3,FALSE)</f>
        <v>0</v>
      </c>
      <c r="U29" s="97">
        <f>$B29*VLOOKUP($A29,Transpose_Avg_cred_dw!$O$1:$AA$52,4,FALSE)</f>
        <v>-5.9022727272727275E-2</v>
      </c>
      <c r="V29" s="97">
        <f>$B29*VLOOKUP($A29,Transpose_Avg_cred_dw!$O$1:$AA$52,5,FALSE)</f>
        <v>-5.9022727272727275E-2</v>
      </c>
      <c r="W29" s="97">
        <f>$B29*VLOOKUP($A29,Transpose_Avg_cred_dw!$O$1:$AA$52,6,FALSE)</f>
        <v>-3.0916666666666665E-2</v>
      </c>
      <c r="X29" s="97">
        <f>$B29*VLOOKUP($A29,Transpose_Avg_cred_dw!$O$1:$AA$52,7,FALSE)</f>
        <v>-0.37331874999999998</v>
      </c>
      <c r="Y29" s="97">
        <f>$B29*VLOOKUP($A29,Transpose_Avg_cred_dw!$O$1:$AA$52,8,FALSE)</f>
        <v>0</v>
      </c>
      <c r="Z29" s="97">
        <f>$B29*VLOOKUP($A29,Transpose_Avg_cred_dw!$O$1:$AA$52,9,FALSE)</f>
        <v>0</v>
      </c>
      <c r="AA29" s="97">
        <f>$B29*VLOOKUP($A29,Transpose_Avg_cred_dw!$O$1:$AA$52,10,FALSE)</f>
        <v>0</v>
      </c>
      <c r="AB29" s="97">
        <f>$B29*VLOOKUP($A29,Transpose_Avg_cred_dw!$O$1:$AA$52,11,FALSE)</f>
        <v>0</v>
      </c>
      <c r="AC29" s="97">
        <f>$B29*VLOOKUP($A29,Transpose_Avg_cred_dw!$O$1:$AA$52,12,FALSE)</f>
        <v>0</v>
      </c>
      <c r="AD29" s="97">
        <f>$B29*VLOOKUP($A29,Transpose_Avg_cred_dw!$O$1:$AA$52,13,FALSE)</f>
        <v>0</v>
      </c>
    </row>
    <row r="30" spans="1:30" x14ac:dyDescent="0.25">
      <c r="A30" s="167" t="s">
        <v>322</v>
      </c>
      <c r="B30" s="168">
        <v>0.182</v>
      </c>
      <c r="C30" s="94"/>
      <c r="D30" s="94"/>
      <c r="E30" s="97">
        <f>$B30*VLOOKUP($A30,Transpose_Avg_cred_dw!$A$1:$M$52,2,FALSE)</f>
        <v>5.5580334595959589E-2</v>
      </c>
      <c r="F30" s="97">
        <f>$B30*VLOOKUP($A30,Transpose_Avg_cred_dw!$A$1:$M$52,3,FALSE)</f>
        <v>5.5848209064327484E-2</v>
      </c>
      <c r="G30" s="97">
        <f>$B30*VLOOKUP($A30,Transpose_Avg_cred_dw!$A$1:$M$52,4,FALSE)</f>
        <v>1.3139930555555556E-2</v>
      </c>
      <c r="H30" s="97">
        <f>$B30*VLOOKUP($A30,Transpose_Avg_cred_dw!$A$1:$M$52,5,FALSE)</f>
        <v>3.9038972848691518E-2</v>
      </c>
      <c r="I30" s="97">
        <f>$B30*VLOOKUP($A30,Transpose_Avg_cred_dw!$A$1:$M$52,6,FALSE)</f>
        <v>8.5852525252525253E-3</v>
      </c>
      <c r="J30" s="97">
        <f>$B30*VLOOKUP($A30,Transpose_Avg_cred_dw!$A$1:$M$52,7,FALSE)</f>
        <v>4.3477777777777782E-2</v>
      </c>
      <c r="K30" s="97">
        <f>$B30*VLOOKUP($A30,Transpose_Avg_cred_dw!$A$1:$M$52,8,FALSE)</f>
        <v>2.8247916666666661E-2</v>
      </c>
      <c r="L30" s="97">
        <f>$B30*VLOOKUP($A30,Transpose_Avg_cred_dw!$A$1:$M$52,9,FALSE)</f>
        <v>6.398437500000001E-2</v>
      </c>
      <c r="M30" s="97">
        <f>$B30*VLOOKUP($A30,Transpose_Avg_cred_dw!$A$1:$M$52,10,FALSE)</f>
        <v>2.8036666666666665E-2</v>
      </c>
      <c r="N30" s="97">
        <f>$B30*VLOOKUP($A30,Transpose_Avg_cred_dw!$A$1:$M$52,11,FALSE)</f>
        <v>9.8595643939393927E-3</v>
      </c>
      <c r="O30" s="97">
        <f>$B30*VLOOKUP($A30,Transpose_Avg_cred_dw!$A$1:$M$52,12,FALSE)</f>
        <v>3.9417027326281391E-2</v>
      </c>
      <c r="P30" s="97">
        <f>$B30*VLOOKUP($A30,Transpose_Avg_cred_dw!$A$1:$M$52,13,FALSE)</f>
        <v>6.3474287317620642E-2</v>
      </c>
      <c r="Q30" s="97"/>
      <c r="R30" s="97"/>
      <c r="S30" s="97">
        <f>$B30*VLOOKUP($A30,Transpose_Avg_cred_dw!$O$1:$AA$52,2,FALSE)</f>
        <v>0.10543062200956937</v>
      </c>
      <c r="T30" s="97">
        <f>$B30*VLOOKUP($A30,Transpose_Avg_cred_dw!$O$1:$AA$52,3,FALSE)</f>
        <v>5.9670955882352938E-2</v>
      </c>
      <c r="U30" s="97">
        <f>$B30*VLOOKUP($A30,Transpose_Avg_cred_dw!$O$1:$AA$52,4,FALSE)</f>
        <v>3.6281818181818179E-2</v>
      </c>
      <c r="V30" s="97">
        <f>$B30*VLOOKUP($A30,Transpose_Avg_cred_dw!$O$1:$AA$52,5,FALSE)</f>
        <v>4.8244318181818187E-2</v>
      </c>
      <c r="W30" s="97">
        <f>$B30*VLOOKUP($A30,Transpose_Avg_cred_dw!$O$1:$AA$52,6,FALSE)</f>
        <v>4.0458333333333332E-2</v>
      </c>
      <c r="X30" s="97">
        <f>$B30*VLOOKUP($A30,Transpose_Avg_cred_dw!$O$1:$AA$52,7,FALSE)</f>
        <v>9.0241666666666651E-2</v>
      </c>
      <c r="Y30" s="97">
        <f>$B30*VLOOKUP($A30,Transpose_Avg_cred_dw!$O$1:$AA$52,8,FALSE)</f>
        <v>3.1524999999999997E-2</v>
      </c>
      <c r="Z30" s="97">
        <f>$B30*VLOOKUP($A30,Transpose_Avg_cred_dw!$O$1:$AA$52,9,FALSE)</f>
        <v>4.3766666666666662E-2</v>
      </c>
      <c r="AA30" s="97">
        <f>$B30*VLOOKUP($A30,Transpose_Avg_cred_dw!$O$1:$AA$52,10,FALSE)</f>
        <v>3.4666666666666665E-2</v>
      </c>
      <c r="AB30" s="97">
        <f>$B30*VLOOKUP($A30,Transpose_Avg_cred_dw!$O$1:$AA$52,11,FALSE)</f>
        <v>5.0866666666666664E-2</v>
      </c>
      <c r="AC30" s="97">
        <f>$B30*VLOOKUP($A30,Transpose_Avg_cred_dw!$O$1:$AA$52,12,FALSE)</f>
        <v>6.647666666666667E-2</v>
      </c>
      <c r="AD30" s="97">
        <f>$B30*VLOOKUP($A30,Transpose_Avg_cred_dw!$O$1:$AA$52,13,FALSE)</f>
        <v>0.1137227870813397</v>
      </c>
    </row>
    <row r="31" spans="1:30" x14ac:dyDescent="0.25">
      <c r="A31" s="167" t="s">
        <v>335</v>
      </c>
      <c r="B31" s="168">
        <v>5.9400000000000001E-2</v>
      </c>
      <c r="C31" s="94"/>
      <c r="D31" s="94"/>
      <c r="E31" s="97">
        <f>$B31*VLOOKUP($A31,Transpose_Avg_cred_dw!$A$1:$M$52,2,FALSE)</f>
        <v>3.989747596153846E-3</v>
      </c>
      <c r="F31" s="97">
        <f>$B31*VLOOKUP($A31,Transpose_Avg_cred_dw!$A$1:$M$52,3,FALSE)</f>
        <v>8.6722697368421062E-3</v>
      </c>
      <c r="G31" s="97">
        <f>$B31*VLOOKUP($A31,Transpose_Avg_cred_dw!$A$1:$M$52,4,FALSE)</f>
        <v>7.5158705357142846E-3</v>
      </c>
      <c r="H31" s="97">
        <f>$B31*VLOOKUP($A31,Transpose_Avg_cred_dw!$A$1:$M$52,5,FALSE)</f>
        <v>3.4997111344537814E-3</v>
      </c>
      <c r="I31" s="97">
        <f>$B31*VLOOKUP($A31,Transpose_Avg_cred_dw!$A$1:$M$52,6,FALSE)</f>
        <v>5.0931428571428568E-3</v>
      </c>
      <c r="J31" s="97">
        <f>$B31*VLOOKUP($A31,Transpose_Avg_cred_dw!$A$1:$M$52,7,FALSE)</f>
        <v>1.8150000000000002E-3</v>
      </c>
      <c r="K31" s="97">
        <f>$B31*VLOOKUP($A31,Transpose_Avg_cred_dw!$A$1:$M$52,8,FALSE)</f>
        <v>5.9090624999999994E-3</v>
      </c>
      <c r="L31" s="97">
        <f>$B31*VLOOKUP($A31,Transpose_Avg_cred_dw!$A$1:$M$52,9,FALSE)</f>
        <v>1.07353125E-2</v>
      </c>
      <c r="M31" s="97">
        <f>$B31*VLOOKUP($A31,Transpose_Avg_cred_dw!$A$1:$M$52,10,FALSE)</f>
        <v>3.8657142857142853E-3</v>
      </c>
      <c r="N31" s="97">
        <f>$B31*VLOOKUP($A31,Transpose_Avg_cred_dw!$A$1:$M$52,11,FALSE)</f>
        <v>3.0536538461538457E-3</v>
      </c>
      <c r="O31" s="97">
        <f>$B31*VLOOKUP($A31,Transpose_Avg_cred_dw!$A$1:$M$52,12,FALSE)</f>
        <v>2.218434065934066E-3</v>
      </c>
      <c r="P31" s="97">
        <f>$B31*VLOOKUP($A31,Transpose_Avg_cred_dw!$A$1:$M$52,13,FALSE)</f>
        <v>1.1201666666666669E-2</v>
      </c>
      <c r="Q31" s="97"/>
      <c r="R31" s="97"/>
      <c r="S31" s="97">
        <f>$B31*VLOOKUP($A31,Transpose_Avg_cred_dw!$O$1:$AA$52,2,FALSE)</f>
        <v>1.3500000000000001E-3</v>
      </c>
      <c r="T31" s="97">
        <f>$B31*VLOOKUP($A31,Transpose_Avg_cred_dw!$O$1:$AA$52,3,FALSE)</f>
        <v>6.4890756302521009E-3</v>
      </c>
      <c r="U31" s="97">
        <f>$B31*VLOOKUP($A31,Transpose_Avg_cred_dw!$O$1:$AA$52,4,FALSE)</f>
        <v>9.7778571428571437E-3</v>
      </c>
      <c r="V31" s="97">
        <f>$B31*VLOOKUP($A31,Transpose_Avg_cred_dw!$O$1:$AA$52,5,FALSE)</f>
        <v>5.6985576923076929E-3</v>
      </c>
      <c r="W31" s="97">
        <f>$B31*VLOOKUP($A31,Transpose_Avg_cred_dw!$O$1:$AA$52,6,FALSE)</f>
        <v>3.8348901098901097E-3</v>
      </c>
      <c r="X31" s="97">
        <f>$B31*VLOOKUP($A31,Transpose_Avg_cred_dw!$O$1:$AA$52,7,FALSE)</f>
        <v>7.3012500000000004E-3</v>
      </c>
      <c r="Y31" s="97">
        <f>$B31*VLOOKUP($A31,Transpose_Avg_cred_dw!$O$1:$AA$52,8,FALSE)</f>
        <v>4.2428571428571428E-3</v>
      </c>
      <c r="Z31" s="97">
        <f>$B31*VLOOKUP($A31,Transpose_Avg_cred_dw!$O$1:$AA$52,9,FALSE)</f>
        <v>3.9776785714285712E-3</v>
      </c>
      <c r="AA31" s="97">
        <f>$B31*VLOOKUP($A31,Transpose_Avg_cred_dw!$O$1:$AA$52,10,FALSE)</f>
        <v>4.2428571428571428E-3</v>
      </c>
      <c r="AB31" s="97">
        <f>$B31*VLOOKUP($A31,Transpose_Avg_cred_dw!$O$1:$AA$52,11,FALSE)</f>
        <v>0</v>
      </c>
      <c r="AC31" s="97">
        <f>$B31*VLOOKUP($A31,Transpose_Avg_cred_dw!$O$1:$AA$52,12,FALSE)</f>
        <v>1.5839999999999999E-3</v>
      </c>
      <c r="AD31" s="97">
        <f>$B31*VLOOKUP($A31,Transpose_Avg_cred_dw!$O$1:$AA$52,13,FALSE)</f>
        <v>2.2470394736842105E-3</v>
      </c>
    </row>
    <row r="32" spans="1:30" x14ac:dyDescent="0.25">
      <c r="A32" s="167" t="s">
        <v>328</v>
      </c>
      <c r="B32" s="168">
        <v>4.0300000000000002E-2</v>
      </c>
      <c r="C32" s="94"/>
      <c r="D32" s="94"/>
      <c r="E32" s="97">
        <f>$B32*VLOOKUP($A32,Transpose_Avg_cred_dw!$A$1:$M$52,2,FALSE)</f>
        <v>3.004907332251083E-2</v>
      </c>
      <c r="F32" s="97">
        <f>$B32*VLOOKUP($A32,Transpose_Avg_cred_dw!$A$1:$M$52,3,FALSE)</f>
        <v>2.72697823987051E-2</v>
      </c>
      <c r="G32" s="97">
        <f>$B32*VLOOKUP($A32,Transpose_Avg_cred_dw!$A$1:$M$52,4,FALSE)</f>
        <v>1.3640276086760465E-2</v>
      </c>
      <c r="H32" s="97">
        <f>$B32*VLOOKUP($A32,Transpose_Avg_cred_dw!$A$1:$M$52,5,FALSE)</f>
        <v>2.2790467642261125E-2</v>
      </c>
      <c r="I32" s="97">
        <f>$B32*VLOOKUP($A32,Transpose_Avg_cred_dw!$A$1:$M$52,6,FALSE)</f>
        <v>2.2969255411255413E-2</v>
      </c>
      <c r="J32" s="97">
        <f>$B32*VLOOKUP($A32,Transpose_Avg_cred_dw!$A$1:$M$52,7,FALSE)</f>
        <v>1.6679722222222221E-2</v>
      </c>
      <c r="K32" s="97">
        <f>$B32*VLOOKUP($A32,Transpose_Avg_cred_dw!$A$1:$M$52,8,FALSE)</f>
        <v>2.4437872023809527E-2</v>
      </c>
      <c r="L32" s="97">
        <f>$B32*VLOOKUP($A32,Transpose_Avg_cred_dw!$A$1:$M$52,9,FALSE)</f>
        <v>1.6770677083333338E-2</v>
      </c>
      <c r="M32" s="97">
        <f>$B32*VLOOKUP($A32,Transpose_Avg_cred_dw!$A$1:$M$52,10,FALSE)</f>
        <v>2.7439182539682545E-2</v>
      </c>
      <c r="N32" s="97">
        <f>$B32*VLOOKUP($A32,Transpose_Avg_cred_dw!$A$1:$M$52,11,FALSE)</f>
        <v>2.6156823446028606E-2</v>
      </c>
      <c r="O32" s="97">
        <f>$B32*VLOOKUP($A32,Transpose_Avg_cred_dw!$A$1:$M$52,12,FALSE)</f>
        <v>2.078698585464888E-2</v>
      </c>
      <c r="P32" s="97">
        <f>$B32*VLOOKUP($A32,Transpose_Avg_cred_dw!$A$1:$M$52,13,FALSE)</f>
        <v>2.3684052188552192E-2</v>
      </c>
      <c r="Q32" s="97"/>
      <c r="R32" s="97"/>
      <c r="S32" s="97">
        <f>$B32*VLOOKUP($A32,Transpose_Avg_cred_dw!$O$1:$AA$52,2,FALSE)</f>
        <v>3.1395710868079289E-2</v>
      </c>
      <c r="T32" s="97">
        <f>$B32*VLOOKUP($A32,Transpose_Avg_cred_dw!$O$1:$AA$52,3,FALSE)</f>
        <v>2.5610819327731092E-2</v>
      </c>
      <c r="U32" s="97">
        <f>$B32*VLOOKUP($A32,Transpose_Avg_cred_dw!$O$1:$AA$52,4,FALSE)</f>
        <v>2.4480941558441556E-2</v>
      </c>
      <c r="V32" s="97">
        <f>$B32*VLOOKUP($A32,Transpose_Avg_cred_dw!$O$1:$AA$52,5,FALSE)</f>
        <v>2.9819886363636368E-2</v>
      </c>
      <c r="W32" s="97">
        <f>$B32*VLOOKUP($A32,Transpose_Avg_cred_dw!$O$1:$AA$52,6,FALSE)</f>
        <v>3.5809151785714283E-2</v>
      </c>
      <c r="X32" s="97">
        <f>$B32*VLOOKUP($A32,Transpose_Avg_cred_dw!$O$1:$AA$52,7,FALSE)</f>
        <v>2.7370416666666664E-2</v>
      </c>
      <c r="Y32" s="97">
        <f>$B32*VLOOKUP($A32,Transpose_Avg_cred_dw!$O$1:$AA$52,8,FALSE)</f>
        <v>2.7922142857142857E-2</v>
      </c>
      <c r="Z32" s="97">
        <f>$B32*VLOOKUP($A32,Transpose_Avg_cred_dw!$O$1:$AA$52,9,FALSE)</f>
        <v>3.7025625E-2</v>
      </c>
      <c r="AA32" s="97">
        <f>$B32*VLOOKUP($A32,Transpose_Avg_cred_dw!$O$1:$AA$52,10,FALSE)</f>
        <v>3.886071428571429E-2</v>
      </c>
      <c r="AB32" s="97">
        <f>$B32*VLOOKUP($A32,Transpose_Avg_cred_dw!$O$1:$AA$52,11,FALSE)</f>
        <v>3.5650000000000001E-2</v>
      </c>
      <c r="AC32" s="97">
        <f>$B32*VLOOKUP($A32,Transpose_Avg_cred_dw!$O$1:$AA$52,12,FALSE)</f>
        <v>3.1435291666666663E-2</v>
      </c>
      <c r="AD32" s="97">
        <f>$B32*VLOOKUP($A32,Transpose_Avg_cred_dw!$O$1:$AA$52,13,FALSE)</f>
        <v>3.5915286084529506E-2</v>
      </c>
    </row>
    <row r="33" spans="1:30" x14ac:dyDescent="0.25">
      <c r="A33" s="167" t="s">
        <v>329</v>
      </c>
      <c r="B33" s="168">
        <v>-3.61E-2</v>
      </c>
      <c r="C33" s="94"/>
      <c r="D33" s="94"/>
      <c r="E33" s="97">
        <f>$B33*VLOOKUP($A33,Transpose_Avg_cred_dw!$A$1:$M$52,2,FALSE)</f>
        <v>-1.1794691506410257E-3</v>
      </c>
      <c r="F33" s="97">
        <f>$B33*VLOOKUP($A33,Transpose_Avg_cred_dw!$A$1:$M$52,3,FALSE)</f>
        <v>-1.3158159722222221E-3</v>
      </c>
      <c r="G33" s="97">
        <f>$B33*VLOOKUP($A33,Transpose_Avg_cred_dw!$A$1:$M$52,4,FALSE)</f>
        <v>-2.2562500000000002E-4</v>
      </c>
      <c r="H33" s="97">
        <f>$B33*VLOOKUP($A33,Transpose_Avg_cred_dw!$A$1:$M$52,5,FALSE)</f>
        <v>-1.1989380411255412E-3</v>
      </c>
      <c r="I33" s="97">
        <f>$B33*VLOOKUP($A33,Transpose_Avg_cred_dw!$A$1:$M$52,6,FALSE)</f>
        <v>-1.8346926406926406E-3</v>
      </c>
      <c r="J33" s="97">
        <f>$B33*VLOOKUP($A33,Transpose_Avg_cred_dw!$A$1:$M$52,7,FALSE)</f>
        <v>-2.506944444444444E-3</v>
      </c>
      <c r="K33" s="97">
        <f>$B33*VLOOKUP($A33,Transpose_Avg_cred_dw!$A$1:$M$52,8,FALSE)</f>
        <v>-1.321517857142857E-3</v>
      </c>
      <c r="L33" s="97">
        <f>$B33*VLOOKUP($A33,Transpose_Avg_cred_dw!$A$1:$M$52,9,FALSE)</f>
        <v>0</v>
      </c>
      <c r="M33" s="97">
        <f>$B33*VLOOKUP($A33,Transpose_Avg_cred_dw!$A$1:$M$52,10,FALSE)</f>
        <v>-2.4324523809523806E-3</v>
      </c>
      <c r="N33" s="97">
        <f>$B33*VLOOKUP($A33,Transpose_Avg_cred_dw!$A$1:$M$52,11,FALSE)</f>
        <v>-1.3187754953379951E-3</v>
      </c>
      <c r="O33" s="97">
        <f>$B33*VLOOKUP($A33,Transpose_Avg_cred_dw!$A$1:$M$52,12,FALSE)</f>
        <v>-1.3236609948466566E-3</v>
      </c>
      <c r="P33" s="97">
        <f>$B33*VLOOKUP($A33,Transpose_Avg_cred_dw!$A$1:$M$52,13,FALSE)</f>
        <v>-3.2980246913580247E-3</v>
      </c>
      <c r="Q33" s="97"/>
      <c r="R33" s="97"/>
      <c r="S33" s="97">
        <f>$B33*VLOOKUP($A33,Transpose_Avg_cred_dw!$O$1:$AA$52,2,FALSE)</f>
        <v>0</v>
      </c>
      <c r="T33" s="97">
        <f>$B33*VLOOKUP($A33,Transpose_Avg_cred_dw!$O$1:$AA$52,3,FALSE)</f>
        <v>-1.7395877100840334E-3</v>
      </c>
      <c r="U33" s="97">
        <f>$B33*VLOOKUP($A33,Transpose_Avg_cred_dw!$O$1:$AA$52,4,FALSE)</f>
        <v>0</v>
      </c>
      <c r="V33" s="97">
        <f>$B33*VLOOKUP($A33,Transpose_Avg_cred_dw!$O$1:$AA$52,5,FALSE)</f>
        <v>-1.5146853146853147E-3</v>
      </c>
      <c r="W33" s="97">
        <f>$B33*VLOOKUP($A33,Transpose_Avg_cred_dw!$O$1:$AA$52,6,FALSE)</f>
        <v>-2.6818795787545788E-3</v>
      </c>
      <c r="X33" s="97">
        <f>$B33*VLOOKUP($A33,Transpose_Avg_cred_dw!$O$1:$AA$52,7,FALSE)</f>
        <v>0</v>
      </c>
      <c r="Y33" s="97">
        <f>$B33*VLOOKUP($A33,Transpose_Avg_cred_dw!$O$1:$AA$52,8,FALSE)</f>
        <v>0</v>
      </c>
      <c r="Z33" s="97">
        <f>$B33*VLOOKUP($A33,Transpose_Avg_cred_dw!$O$1:$AA$52,9,FALSE)</f>
        <v>0</v>
      </c>
      <c r="AA33" s="97">
        <f>$B33*VLOOKUP($A33,Transpose_Avg_cred_dw!$O$1:$AA$52,10,FALSE)</f>
        <v>0</v>
      </c>
      <c r="AB33" s="97">
        <f>$B33*VLOOKUP($A33,Transpose_Avg_cred_dw!$O$1:$AA$52,11,FALSE)</f>
        <v>-6.9423076923076925E-4</v>
      </c>
      <c r="AC33" s="97">
        <f>$B33*VLOOKUP($A33,Transpose_Avg_cred_dw!$O$1:$AA$52,12,FALSE)</f>
        <v>-6.9423076923076925E-4</v>
      </c>
      <c r="AD33" s="97">
        <f>$B33*VLOOKUP($A33,Transpose_Avg_cred_dw!$O$1:$AA$52,13,FALSE)</f>
        <v>0</v>
      </c>
    </row>
    <row r="34" spans="1:30" x14ac:dyDescent="0.25">
      <c r="A34" s="167" t="s">
        <v>330</v>
      </c>
      <c r="B34" s="168">
        <v>0.69599999999999995</v>
      </c>
      <c r="C34" s="94"/>
      <c r="D34" s="94"/>
      <c r="E34" s="97">
        <f>$B34*VLOOKUP($A34,Transpose_Avg_cred_dw!$A$1:$M$52,2,FALSE)</f>
        <v>6.3399234099234092E-2</v>
      </c>
      <c r="F34" s="97">
        <f>$B34*VLOOKUP($A34,Transpose_Avg_cred_dw!$A$1:$M$52,3,FALSE)</f>
        <v>3.9821397243107765E-2</v>
      </c>
      <c r="G34" s="97">
        <f>$B34*VLOOKUP($A34,Transpose_Avg_cred_dw!$A$1:$M$52,4,FALSE)</f>
        <v>1.1237499999999997E-2</v>
      </c>
      <c r="H34" s="97">
        <f>$B34*VLOOKUP($A34,Transpose_Avg_cred_dw!$A$1:$M$52,5,FALSE)</f>
        <v>3.0377508829618802E-2</v>
      </c>
      <c r="I34" s="97">
        <f>$B34*VLOOKUP($A34,Transpose_Avg_cred_dw!$A$1:$M$52,6,FALSE)</f>
        <v>2.3199999999999998E-2</v>
      </c>
      <c r="J34" s="97">
        <f>$B34*VLOOKUP($A34,Transpose_Avg_cred_dw!$A$1:$M$52,7,FALSE)</f>
        <v>1.9333333333333331E-2</v>
      </c>
      <c r="K34" s="97">
        <f>$B34*VLOOKUP($A34,Transpose_Avg_cred_dw!$A$1:$M$52,8,FALSE)</f>
        <v>0</v>
      </c>
      <c r="L34" s="97">
        <f>$B34*VLOOKUP($A34,Transpose_Avg_cred_dw!$A$1:$M$52,9,FALSE)</f>
        <v>8.3012499999999989E-2</v>
      </c>
      <c r="M34" s="97">
        <f>$B34*VLOOKUP($A34,Transpose_Avg_cred_dw!$A$1:$M$52,10,FALSE)</f>
        <v>6.6285714285714272E-3</v>
      </c>
      <c r="N34" s="97">
        <f>$B34*VLOOKUP($A34,Transpose_Avg_cred_dw!$A$1:$M$52,11,FALSE)</f>
        <v>2.4857142857142855E-2</v>
      </c>
      <c r="O34" s="97">
        <f>$B34*VLOOKUP($A34,Transpose_Avg_cred_dw!$A$1:$M$52,12,FALSE)</f>
        <v>3.0864441930618394E-2</v>
      </c>
      <c r="P34" s="97">
        <f>$B34*VLOOKUP($A34,Transpose_Avg_cred_dw!$A$1:$M$52,13,FALSE)</f>
        <v>1.8903703703703704E-2</v>
      </c>
      <c r="Q34" s="97"/>
      <c r="R34" s="97"/>
      <c r="S34" s="97">
        <f>$B34*VLOOKUP($A34,Transpose_Avg_cred_dw!$O$1:$AA$52,2,FALSE)</f>
        <v>0.12238277511961722</v>
      </c>
      <c r="T34" s="97">
        <f>$B34*VLOOKUP($A34,Transpose_Avg_cred_dw!$O$1:$AA$52,3,FALSE)</f>
        <v>0.15179306722689076</v>
      </c>
      <c r="U34" s="97">
        <f>$B34*VLOOKUP($A34,Transpose_Avg_cred_dw!$O$1:$AA$52,4,FALSE)</f>
        <v>3.1636363636363636E-2</v>
      </c>
      <c r="V34" s="97">
        <f>$B34*VLOOKUP($A34,Transpose_Avg_cred_dw!$O$1:$AA$52,5,FALSE)</f>
        <v>7.4223776223776211E-2</v>
      </c>
      <c r="W34" s="97">
        <f>$B34*VLOOKUP($A34,Transpose_Avg_cred_dw!$O$1:$AA$52,6,FALSE)</f>
        <v>0.34999175824175821</v>
      </c>
      <c r="X34" s="97">
        <f>$B34*VLOOKUP($A34,Transpose_Avg_cred_dw!$O$1:$AA$52,7,FALSE)</f>
        <v>0.25955</v>
      </c>
      <c r="Y34" s="97">
        <f>$B34*VLOOKUP($A34,Transpose_Avg_cred_dw!$O$1:$AA$52,8,FALSE)</f>
        <v>0.12179999999999998</v>
      </c>
      <c r="Z34" s="97">
        <f>$B34*VLOOKUP($A34,Transpose_Avg_cred_dw!$O$1:$AA$52,9,FALSE)</f>
        <v>0.1773142857142857</v>
      </c>
      <c r="AA34" s="97">
        <f>$B34*VLOOKUP($A34,Transpose_Avg_cred_dw!$O$1:$AA$52,10,FALSE)</f>
        <v>0.29828571428571427</v>
      </c>
      <c r="AB34" s="97">
        <f>$B34*VLOOKUP($A34,Transpose_Avg_cred_dw!$O$1:$AA$52,11,FALSE)</f>
        <v>0.20790769230769232</v>
      </c>
      <c r="AC34" s="97">
        <f>$B34*VLOOKUP($A34,Transpose_Avg_cred_dw!$O$1:$AA$52,12,FALSE)</f>
        <v>0.12686384615384616</v>
      </c>
      <c r="AD34" s="97">
        <f>$B34*VLOOKUP($A34,Transpose_Avg_cred_dw!$O$1:$AA$52,13,FALSE)</f>
        <v>0.23175717703349283</v>
      </c>
    </row>
    <row r="35" spans="1:30" x14ac:dyDescent="0.25">
      <c r="A35" s="167" t="s">
        <v>319</v>
      </c>
      <c r="B35" s="168">
        <v>-1.9199999999999998E-2</v>
      </c>
      <c r="C35" s="94"/>
      <c r="D35" s="94"/>
      <c r="E35" s="97">
        <f>$B35*VLOOKUP($A35,Transpose_Avg_cred_dw!$A$1:$M$52,2,FALSE)</f>
        <v>-2.2308191808191806E-3</v>
      </c>
      <c r="F35" s="97">
        <f>$B35*VLOOKUP($A35,Transpose_Avg_cred_dw!$A$1:$M$52,3,FALSE)</f>
        <v>-1.5618546365914786E-3</v>
      </c>
      <c r="G35" s="97">
        <f>$B35*VLOOKUP($A35,Transpose_Avg_cred_dw!$A$1:$M$52,4,FALSE)</f>
        <v>-1.6367965367965367E-3</v>
      </c>
      <c r="H35" s="97">
        <f>$B35*VLOOKUP($A35,Transpose_Avg_cred_dw!$A$1:$M$52,5,FALSE)</f>
        <v>-2.0330121029865271E-3</v>
      </c>
      <c r="I35" s="97">
        <f>$B35*VLOOKUP($A35,Transpose_Avg_cred_dw!$A$1:$M$52,6,FALSE)</f>
        <v>-2.1740606060606056E-3</v>
      </c>
      <c r="J35" s="97">
        <f>$B35*VLOOKUP($A35,Transpose_Avg_cred_dw!$A$1:$M$52,7,FALSE)</f>
        <v>-1.3333333333333331E-3</v>
      </c>
      <c r="K35" s="97">
        <f>$B35*VLOOKUP($A35,Transpose_Avg_cred_dw!$A$1:$M$52,8,FALSE)</f>
        <v>-2.2657142857142854E-3</v>
      </c>
      <c r="L35" s="97">
        <f>$B35*VLOOKUP($A35,Transpose_Avg_cred_dw!$A$1:$M$52,9,FALSE)</f>
        <v>-1.8299999999999998E-3</v>
      </c>
      <c r="M35" s="97">
        <f>$B35*VLOOKUP($A35,Transpose_Avg_cred_dw!$A$1:$M$52,10,FALSE)</f>
        <v>-1.7615238095238094E-3</v>
      </c>
      <c r="N35" s="97">
        <f>$B35*VLOOKUP($A35,Transpose_Avg_cred_dw!$A$1:$M$52,11,FALSE)</f>
        <v>-1.6425057551144506E-3</v>
      </c>
      <c r="O35" s="97">
        <f>$B35*VLOOKUP($A35,Transpose_Avg_cred_dw!$A$1:$M$52,12,FALSE)</f>
        <v>-2.9142152893546079E-3</v>
      </c>
      <c r="P35" s="97">
        <f>$B35*VLOOKUP($A35,Transpose_Avg_cred_dw!$A$1:$M$52,13,FALSE)</f>
        <v>0</v>
      </c>
      <c r="Q35" s="97"/>
      <c r="R35" s="97"/>
      <c r="S35" s="97">
        <f>$B35*VLOOKUP($A35,Transpose_Avg_cred_dw!$O$1:$AA$52,2,FALSE)</f>
        <v>-6.8899521531100467E-4</v>
      </c>
      <c r="T35" s="97">
        <f>$B35*VLOOKUP($A35,Transpose_Avg_cred_dw!$O$1:$AA$52,3,FALSE)</f>
        <v>-1.5504201680672266E-3</v>
      </c>
      <c r="U35" s="97">
        <f>$B35*VLOOKUP($A35,Transpose_Avg_cred_dw!$O$1:$AA$52,4,FALSE)</f>
        <v>-4.3636363636363632E-4</v>
      </c>
      <c r="V35" s="97">
        <f>$B35*VLOOKUP($A35,Transpose_Avg_cred_dw!$O$1:$AA$52,5,FALSE)</f>
        <v>-1.7076923076923076E-3</v>
      </c>
      <c r="W35" s="97">
        <f>$B35*VLOOKUP($A35,Transpose_Avg_cred_dw!$O$1:$AA$52,6,FALSE)</f>
        <v>-1.057142857142857E-3</v>
      </c>
      <c r="X35" s="97">
        <f>$B35*VLOOKUP($A35,Transpose_Avg_cred_dw!$O$1:$AA$52,7,FALSE)</f>
        <v>-1.9999999999999996E-3</v>
      </c>
      <c r="Y35" s="97">
        <f>$B35*VLOOKUP($A35,Transpose_Avg_cred_dw!$O$1:$AA$52,8,FALSE)</f>
        <v>-4.2514285714285709E-3</v>
      </c>
      <c r="Z35" s="97">
        <f>$B35*VLOOKUP($A35,Transpose_Avg_cred_dw!$O$1:$AA$52,9,FALSE)</f>
        <v>0</v>
      </c>
      <c r="AA35" s="97">
        <f>$B35*VLOOKUP($A35,Transpose_Avg_cred_dw!$O$1:$AA$52,10,FALSE)</f>
        <v>0</v>
      </c>
      <c r="AB35" s="97">
        <f>$B35*VLOOKUP($A35,Transpose_Avg_cred_dw!$O$1:$AA$52,11,FALSE)</f>
        <v>-3.6923076923076921E-4</v>
      </c>
      <c r="AC35" s="97">
        <f>$B35*VLOOKUP($A35,Transpose_Avg_cred_dw!$O$1:$AA$52,12,FALSE)</f>
        <v>-1.9199999999999998E-4</v>
      </c>
      <c r="AD35" s="97">
        <f>$B35*VLOOKUP($A35,Transpose_Avg_cred_dw!$O$1:$AA$52,13,FALSE)</f>
        <v>0</v>
      </c>
    </row>
    <row r="36" spans="1:30" x14ac:dyDescent="0.25">
      <c r="A36" s="167" t="s">
        <v>318</v>
      </c>
      <c r="B36" s="168">
        <v>-0.32900000000000001</v>
      </c>
      <c r="C36" s="94"/>
      <c r="D36" s="94"/>
      <c r="E36" s="97">
        <f>$B36*VLOOKUP($A36,Transpose_Avg_cred_dw!$A$1:$M$52,2,FALSE)</f>
        <v>-1.3887333673271173E-2</v>
      </c>
      <c r="F36" s="97">
        <f>$B36*VLOOKUP($A36,Transpose_Avg_cred_dw!$A$1:$M$52,3,FALSE)</f>
        <v>-1.3080034722222222E-2</v>
      </c>
      <c r="G36" s="97">
        <f>$B36*VLOOKUP($A36,Transpose_Avg_cred_dw!$A$1:$M$52,4,FALSE)</f>
        <v>-1.3422743055555556E-2</v>
      </c>
      <c r="H36" s="97">
        <f>$B36*VLOOKUP($A36,Transpose_Avg_cred_dw!$A$1:$M$52,5,FALSE)</f>
        <v>-9.5494595274007062E-3</v>
      </c>
      <c r="I36" s="97">
        <f>$B36*VLOOKUP($A36,Transpose_Avg_cred_dw!$A$1:$M$52,6,FALSE)</f>
        <v>-9.8272727272727279E-3</v>
      </c>
      <c r="J36" s="97">
        <f>$B36*VLOOKUP($A36,Transpose_Avg_cred_dw!$A$1:$M$52,7,FALSE)</f>
        <v>0</v>
      </c>
      <c r="K36" s="97">
        <f>$B36*VLOOKUP($A36,Transpose_Avg_cred_dw!$A$1:$M$52,8,FALSE)</f>
        <v>-5.1406250000000002E-3</v>
      </c>
      <c r="L36" s="97">
        <f>$B36*VLOOKUP($A36,Transpose_Avg_cred_dw!$A$1:$M$52,9,FALSE)</f>
        <v>-7.7109375000000008E-3</v>
      </c>
      <c r="M36" s="97">
        <f>$B36*VLOOKUP($A36,Transpose_Avg_cred_dw!$A$1:$M$52,10,FALSE)</f>
        <v>-4.3866666666666672E-3</v>
      </c>
      <c r="N36" s="97">
        <f>$B36*VLOOKUP($A36,Transpose_Avg_cred_dw!$A$1:$M$52,11,FALSE)</f>
        <v>-4.9197989510489509E-3</v>
      </c>
      <c r="O36" s="97">
        <f>$B36*VLOOKUP($A36,Transpose_Avg_cred_dw!$A$1:$M$52,12,FALSE)</f>
        <v>-2.5680239301354824E-2</v>
      </c>
      <c r="P36" s="97">
        <f>$B36*VLOOKUP($A36,Transpose_Avg_cred_dw!$A$1:$M$52,13,FALSE)</f>
        <v>-5.1990123456790126E-3</v>
      </c>
      <c r="Q36" s="97"/>
      <c r="R36" s="97"/>
      <c r="S36" s="97">
        <f>$B36*VLOOKUP($A36,Transpose_Avg_cred_dw!$O$1:$AA$52,2,FALSE)</f>
        <v>0</v>
      </c>
      <c r="T36" s="97">
        <f>$B36*VLOOKUP($A36,Transpose_Avg_cred_dw!$O$1:$AA$52,3,FALSE)</f>
        <v>0</v>
      </c>
      <c r="U36" s="97">
        <f>$B36*VLOOKUP($A36,Transpose_Avg_cred_dw!$O$1:$AA$52,4,FALSE)</f>
        <v>-7.4772727272727282E-3</v>
      </c>
      <c r="V36" s="97">
        <f>$B36*VLOOKUP($A36,Transpose_Avg_cred_dw!$O$1:$AA$52,5,FALSE)</f>
        <v>-7.4772727272727282E-3</v>
      </c>
      <c r="W36" s="97">
        <f>$B36*VLOOKUP($A36,Transpose_Avg_cred_dw!$O$1:$AA$52,6,FALSE)</f>
        <v>-9.0572916666666666E-3</v>
      </c>
      <c r="X36" s="97">
        <f>$B36*VLOOKUP($A36,Transpose_Avg_cred_dw!$O$1:$AA$52,7,FALSE)</f>
        <v>-6.1687500000000006E-2</v>
      </c>
      <c r="Y36" s="97">
        <f>$B36*VLOOKUP($A36,Transpose_Avg_cred_dw!$O$1:$AA$52,8,FALSE)</f>
        <v>0</v>
      </c>
      <c r="Z36" s="97">
        <f>$B36*VLOOKUP($A36,Transpose_Avg_cred_dw!$O$1:$AA$52,9,FALSE)</f>
        <v>0</v>
      </c>
      <c r="AA36" s="97">
        <f>$B36*VLOOKUP($A36,Transpose_Avg_cred_dw!$O$1:$AA$52,10,FALSE)</f>
        <v>0</v>
      </c>
      <c r="AB36" s="97">
        <f>$B36*VLOOKUP($A36,Transpose_Avg_cred_dw!$O$1:$AA$52,11,FALSE)</f>
        <v>-6.3269230769230772E-3</v>
      </c>
      <c r="AC36" s="97">
        <f>$B36*VLOOKUP($A36,Transpose_Avg_cred_dw!$O$1:$AA$52,12,FALSE)</f>
        <v>-3.2900000000000004E-3</v>
      </c>
      <c r="AD36" s="97">
        <f>$B36*VLOOKUP($A36,Transpose_Avg_cred_dw!$O$1:$AA$52,13,FALSE)</f>
        <v>0</v>
      </c>
    </row>
    <row r="37" spans="1:30" x14ac:dyDescent="0.25">
      <c r="A37" s="167" t="s">
        <v>320</v>
      </c>
      <c r="B37" s="168">
        <v>0.52100000000000002</v>
      </c>
      <c r="C37" s="94"/>
      <c r="D37" s="94"/>
      <c r="E37" s="97">
        <f>$B37*VLOOKUP($A37,Transpose_Avg_cred_dw!$A$1:$M$52,2,FALSE)</f>
        <v>0</v>
      </c>
      <c r="F37" s="97">
        <f>$B37*VLOOKUP($A37,Transpose_Avg_cred_dw!$A$1:$M$52,3,FALSE)</f>
        <v>4.0703125000000001E-3</v>
      </c>
      <c r="G37" s="97">
        <f>$B37*VLOOKUP($A37,Transpose_Avg_cred_dw!$A$1:$M$52,4,FALSE)</f>
        <v>8.6833333333333328E-3</v>
      </c>
      <c r="H37" s="97">
        <f>$B37*VLOOKUP($A37,Transpose_Avg_cred_dw!$A$1:$M$52,5,FALSE)</f>
        <v>1.6281250000000002E-3</v>
      </c>
      <c r="I37" s="97">
        <f>$B37*VLOOKUP($A37,Transpose_Avg_cred_dw!$A$1:$M$52,6,FALSE)</f>
        <v>2.3155555555555555E-3</v>
      </c>
      <c r="J37" s="97">
        <f>$B37*VLOOKUP($A37,Transpose_Avg_cred_dw!$A$1:$M$52,7,FALSE)</f>
        <v>8.6833333333333328E-3</v>
      </c>
      <c r="K37" s="97">
        <f>$B37*VLOOKUP($A37,Transpose_Avg_cred_dw!$A$1:$M$52,8,FALSE)</f>
        <v>0</v>
      </c>
      <c r="L37" s="97">
        <f>$B37*VLOOKUP($A37,Transpose_Avg_cred_dw!$A$1:$M$52,9,FALSE)</f>
        <v>1.2210937500000001E-2</v>
      </c>
      <c r="M37" s="97">
        <f>$B37*VLOOKUP($A37,Transpose_Avg_cred_dw!$A$1:$M$52,10,FALSE)</f>
        <v>0</v>
      </c>
      <c r="N37" s="97">
        <f>$B37*VLOOKUP($A37,Transpose_Avg_cred_dw!$A$1:$M$52,11,FALSE)</f>
        <v>3.0438858695652177E-3</v>
      </c>
      <c r="O37" s="97">
        <f>$B37*VLOOKUP($A37,Transpose_Avg_cred_dw!$A$1:$M$52,12,FALSE)</f>
        <v>5.0965878739316238E-3</v>
      </c>
      <c r="P37" s="97">
        <f>$B37*VLOOKUP($A37,Transpose_Avg_cred_dw!$A$1:$M$52,13,FALSE)</f>
        <v>1.2864197530864198E-3</v>
      </c>
      <c r="Q37" s="97"/>
      <c r="R37" s="97"/>
      <c r="S37" s="97">
        <f>$B37*VLOOKUP($A37,Transpose_Avg_cred_dw!$O$1:$AA$52,2,FALSE)</f>
        <v>0</v>
      </c>
      <c r="T37" s="97">
        <f>$B37*VLOOKUP($A37,Transpose_Avg_cred_dw!$O$1:$AA$52,3,FALSE)</f>
        <v>0</v>
      </c>
      <c r="U37" s="97">
        <f>$B37*VLOOKUP($A37,Transpose_Avg_cred_dw!$O$1:$AA$52,4,FALSE)</f>
        <v>1.3025000000000002E-2</v>
      </c>
      <c r="V37" s="97">
        <f>$B37*VLOOKUP($A37,Transpose_Avg_cred_dw!$O$1:$AA$52,5,FALSE)</f>
        <v>0</v>
      </c>
      <c r="W37" s="97">
        <f>$B37*VLOOKUP($A37,Transpose_Avg_cred_dw!$O$1:$AA$52,6,FALSE)</f>
        <v>2.1231227106227109E-2</v>
      </c>
      <c r="X37" s="97">
        <f>$B37*VLOOKUP($A37,Transpose_Avg_cred_dw!$O$1:$AA$52,7,FALSE)</f>
        <v>1.6281250000000001E-2</v>
      </c>
      <c r="Y37" s="97">
        <f>$B37*VLOOKUP($A37,Transpose_Avg_cred_dw!$O$1:$AA$52,8,FALSE)</f>
        <v>0</v>
      </c>
      <c r="Z37" s="97">
        <f>$B37*VLOOKUP($A37,Transpose_Avg_cred_dw!$O$1:$AA$52,9,FALSE)</f>
        <v>0</v>
      </c>
      <c r="AA37" s="97">
        <f>$B37*VLOOKUP($A37,Transpose_Avg_cred_dw!$O$1:$AA$52,10,FALSE)</f>
        <v>0</v>
      </c>
      <c r="AB37" s="97">
        <f>$B37*VLOOKUP($A37,Transpose_Avg_cred_dw!$O$1:$AA$52,11,FALSE)</f>
        <v>0</v>
      </c>
      <c r="AC37" s="97">
        <f>$B37*VLOOKUP($A37,Transpose_Avg_cred_dw!$O$1:$AA$52,12,FALSE)</f>
        <v>0</v>
      </c>
      <c r="AD37" s="97">
        <f>$B37*VLOOKUP($A37,Transpose_Avg_cred_dw!$O$1:$AA$52,13,FALSE)</f>
        <v>6.8552631578947367E-3</v>
      </c>
    </row>
    <row r="38" spans="1:30" x14ac:dyDescent="0.25">
      <c r="A38" s="167" t="s">
        <v>321</v>
      </c>
      <c r="B38" s="168">
        <v>0.35799999999999998</v>
      </c>
      <c r="C38" s="94"/>
      <c r="D38" s="94"/>
      <c r="E38" s="97">
        <f>$B38*VLOOKUP($A38,Transpose_Avg_cred_dw!$A$1:$M$52,2,FALSE)</f>
        <v>1.9480456349206348E-2</v>
      </c>
      <c r="F38" s="97">
        <f>$B38*VLOOKUP($A38,Transpose_Avg_cred_dw!$A$1:$M$52,3,FALSE)</f>
        <v>4.8067462928153712E-2</v>
      </c>
      <c r="G38" s="97">
        <f>$B38*VLOOKUP($A38,Transpose_Avg_cred_dw!$A$1:$M$52,4,FALSE)</f>
        <v>2.2278945707070709E-2</v>
      </c>
      <c r="H38" s="97">
        <f>$B38*VLOOKUP($A38,Transpose_Avg_cred_dw!$A$1:$M$52,5,FALSE)</f>
        <v>3.6771562358854558E-2</v>
      </c>
      <c r="I38" s="97">
        <f>$B38*VLOOKUP($A38,Transpose_Avg_cred_dw!$A$1:$M$52,6,FALSE)</f>
        <v>3.37077922077922E-2</v>
      </c>
      <c r="J38" s="97">
        <f>$B38*VLOOKUP($A38,Transpose_Avg_cred_dw!$A$1:$M$52,7,FALSE)</f>
        <v>4.9722222222222223E-2</v>
      </c>
      <c r="K38" s="97">
        <f>$B38*VLOOKUP($A38,Transpose_Avg_cred_dw!$A$1:$M$52,8,FALSE)</f>
        <v>2.6663541666666665E-2</v>
      </c>
      <c r="L38" s="97">
        <f>$B38*VLOOKUP($A38,Transpose_Avg_cred_dw!$A$1:$M$52,9,FALSE)</f>
        <v>8.5211458333333337E-2</v>
      </c>
      <c r="M38" s="97">
        <f>$B38*VLOOKUP($A38,Transpose_Avg_cred_dw!$A$1:$M$52,10,FALSE)</f>
        <v>2.4662222222222217E-2</v>
      </c>
      <c r="N38" s="97">
        <f>$B38*VLOOKUP($A38,Transpose_Avg_cred_dw!$A$1:$M$52,11,FALSE)</f>
        <v>1.7109491067507372E-2</v>
      </c>
      <c r="O38" s="97">
        <f>$B38*VLOOKUP($A38,Transpose_Avg_cred_dw!$A$1:$M$52,12,FALSE)</f>
        <v>4.3638987114751435E-2</v>
      </c>
      <c r="P38" s="97">
        <f>$B38*VLOOKUP($A38,Transpose_Avg_cred_dw!$A$1:$M$52,13,FALSE)</f>
        <v>4.8289820426487086E-2</v>
      </c>
      <c r="Q38" s="97"/>
      <c r="R38" s="97"/>
      <c r="S38" s="97">
        <f>$B38*VLOOKUP($A38,Transpose_Avg_cred_dw!$O$1:$AA$52,2,FALSE)</f>
        <v>4.3251196172248804E-2</v>
      </c>
      <c r="T38" s="97">
        <f>$B38*VLOOKUP($A38,Transpose_Avg_cred_dw!$O$1:$AA$52,3,FALSE)</f>
        <v>2.6652573529411763E-2</v>
      </c>
      <c r="U38" s="97">
        <f>$B38*VLOOKUP($A38,Transpose_Avg_cred_dw!$O$1:$AA$52,4,FALSE)</f>
        <v>4.614480519480519E-2</v>
      </c>
      <c r="V38" s="97">
        <f>$B38*VLOOKUP($A38,Transpose_Avg_cred_dw!$O$1:$AA$52,5,FALSE)</f>
        <v>6.6890297202797197E-2</v>
      </c>
      <c r="W38" s="97">
        <f>$B38*VLOOKUP($A38,Transpose_Avg_cred_dw!$O$1:$AA$52,6,FALSE)</f>
        <v>4.4463141025641022E-2</v>
      </c>
      <c r="X38" s="97">
        <f>$B38*VLOOKUP($A38,Transpose_Avg_cred_dw!$O$1:$AA$52,7,FALSE)</f>
        <v>5.071666666666666E-2</v>
      </c>
      <c r="Y38" s="97">
        <f>$B38*VLOOKUP($A38,Transpose_Avg_cred_dw!$O$1:$AA$52,8,FALSE)</f>
        <v>1.7899999999999999E-2</v>
      </c>
      <c r="Z38" s="97">
        <f>$B38*VLOOKUP($A38,Transpose_Avg_cred_dw!$O$1:$AA$52,9,FALSE)</f>
        <v>5.3806547619047615E-2</v>
      </c>
      <c r="AA38" s="97">
        <f>$B38*VLOOKUP($A38,Transpose_Avg_cred_dw!$O$1:$AA$52,10,FALSE)</f>
        <v>6.819047619047619E-2</v>
      </c>
      <c r="AB38" s="97">
        <f>$B38*VLOOKUP($A38,Transpose_Avg_cred_dw!$O$1:$AA$52,11,FALSE)</f>
        <v>3.8553846153846154E-2</v>
      </c>
      <c r="AC38" s="97">
        <f>$B38*VLOOKUP($A38,Transpose_Avg_cred_dw!$O$1:$AA$52,12,FALSE)</f>
        <v>7.119839743589744E-2</v>
      </c>
      <c r="AD38" s="97">
        <f>$B38*VLOOKUP($A38,Transpose_Avg_cred_dw!$O$1:$AA$52,13,FALSE)</f>
        <v>6.3288775917065374E-2</v>
      </c>
    </row>
    <row r="39" spans="1:30" x14ac:dyDescent="0.25">
      <c r="A39" s="167" t="s">
        <v>326</v>
      </c>
      <c r="B39" s="168">
        <v>0.313</v>
      </c>
      <c r="C39" s="94"/>
      <c r="D39" s="94"/>
      <c r="E39" s="97">
        <f>$B39*VLOOKUP($A39,Transpose_Avg_cred_dw!$A$1:$M$52,2,FALSE)</f>
        <v>0</v>
      </c>
      <c r="F39" s="97">
        <f>$B39*VLOOKUP($A39,Transpose_Avg_cred_dw!$A$1:$M$52,3,FALSE)</f>
        <v>4.3929824561403505E-3</v>
      </c>
      <c r="G39" s="97">
        <f>$B39*VLOOKUP($A39,Transpose_Avg_cred_dw!$A$1:$M$52,4,FALSE)</f>
        <v>2.7946428571428571E-3</v>
      </c>
      <c r="H39" s="97">
        <f>$B39*VLOOKUP($A39,Transpose_Avg_cred_dw!$A$1:$M$52,5,FALSE)</f>
        <v>3.5864583333333334E-3</v>
      </c>
      <c r="I39" s="97">
        <f>$B39*VLOOKUP($A39,Transpose_Avg_cred_dw!$A$1:$M$52,6,FALSE)</f>
        <v>3.4777777777777776E-3</v>
      </c>
      <c r="J39" s="97">
        <f>$B39*VLOOKUP($A39,Transpose_Avg_cred_dw!$A$1:$M$52,7,FALSE)</f>
        <v>0</v>
      </c>
      <c r="K39" s="97">
        <f>$B39*VLOOKUP($A39,Transpose_Avg_cred_dw!$A$1:$M$52,8,FALSE)</f>
        <v>0</v>
      </c>
      <c r="L39" s="97">
        <f>$B39*VLOOKUP($A39,Transpose_Avg_cred_dw!$A$1:$M$52,9,FALSE)</f>
        <v>0</v>
      </c>
      <c r="M39" s="97">
        <f>$B39*VLOOKUP($A39,Transpose_Avg_cred_dw!$A$1:$M$52,10,FALSE)</f>
        <v>0</v>
      </c>
      <c r="N39" s="97">
        <f>$B39*VLOOKUP($A39,Transpose_Avg_cred_dw!$A$1:$M$52,11,FALSE)</f>
        <v>0</v>
      </c>
      <c r="O39" s="97">
        <f>$B39*VLOOKUP($A39,Transpose_Avg_cred_dw!$A$1:$M$52,12,FALSE)</f>
        <v>9.6511073179271697E-3</v>
      </c>
      <c r="P39" s="97">
        <f>$B39*VLOOKUP($A39,Transpose_Avg_cred_dw!$A$1:$M$52,13,FALSE)</f>
        <v>1.0433333333333333E-2</v>
      </c>
      <c r="Q39" s="97"/>
      <c r="R39" s="97"/>
      <c r="S39" s="97">
        <f>$B39*VLOOKUP($A39,Transpose_Avg_cred_dw!$O$1:$AA$52,2,FALSE)</f>
        <v>3.6584415584415581E-2</v>
      </c>
      <c r="T39" s="97">
        <f>$B39*VLOOKUP($A39,Transpose_Avg_cred_dw!$O$1:$AA$52,3,FALSE)</f>
        <v>0</v>
      </c>
      <c r="U39" s="97">
        <f>$B39*VLOOKUP($A39,Transpose_Avg_cred_dw!$O$1:$AA$52,4,FALSE)</f>
        <v>0</v>
      </c>
      <c r="V39" s="97">
        <f>$B39*VLOOKUP($A39,Transpose_Avg_cred_dw!$O$1:$AA$52,5,FALSE)</f>
        <v>0</v>
      </c>
      <c r="W39" s="97">
        <f>$B39*VLOOKUP($A39,Transpose_Avg_cred_dw!$O$1:$AA$52,6,FALSE)</f>
        <v>0</v>
      </c>
      <c r="X39" s="97">
        <f>$B39*VLOOKUP($A39,Transpose_Avg_cred_dw!$O$1:$AA$52,7,FALSE)</f>
        <v>9.78125E-3</v>
      </c>
      <c r="Y39" s="97">
        <f>$B39*VLOOKUP($A39,Transpose_Avg_cred_dw!$O$1:$AA$52,8,FALSE)</f>
        <v>1.95625E-2</v>
      </c>
      <c r="Z39" s="97">
        <f>$B39*VLOOKUP($A39,Transpose_Avg_cred_dw!$O$1:$AA$52,9,FALSE)</f>
        <v>0</v>
      </c>
      <c r="AA39" s="97">
        <f>$B39*VLOOKUP($A39,Transpose_Avg_cred_dw!$O$1:$AA$52,10,FALSE)</f>
        <v>0</v>
      </c>
      <c r="AB39" s="97">
        <f>$B39*VLOOKUP($A39,Transpose_Avg_cred_dw!$O$1:$AA$52,11,FALSE)</f>
        <v>6.0192307692307698E-3</v>
      </c>
      <c r="AC39" s="97">
        <f>$B39*VLOOKUP($A39,Transpose_Avg_cred_dw!$O$1:$AA$52,12,FALSE)</f>
        <v>0</v>
      </c>
      <c r="AD39" s="97">
        <f>$B39*VLOOKUP($A39,Transpose_Avg_cred_dw!$O$1:$AA$52,13,FALSE)</f>
        <v>8.5800438596491217E-3</v>
      </c>
    </row>
    <row r="40" spans="1:30" x14ac:dyDescent="0.25">
      <c r="A40" s="167" t="s">
        <v>327</v>
      </c>
      <c r="B40" s="168">
        <v>-2.0400000000000001E-2</v>
      </c>
      <c r="C40" s="94"/>
      <c r="D40" s="94"/>
      <c r="E40" s="97">
        <f>$B40*VLOOKUP($A40,Transpose_Avg_cred_dw!$A$1:$M$52,2,FALSE)</f>
        <v>-6.0504120879120878E-4</v>
      </c>
      <c r="F40" s="97">
        <f>$B40*VLOOKUP($A40,Transpose_Avg_cred_dw!$A$1:$M$52,3,FALSE)</f>
        <v>-4.27529761904762E-4</v>
      </c>
      <c r="G40" s="97">
        <f>$B40*VLOOKUP($A40,Transpose_Avg_cred_dw!$A$1:$M$52,4,FALSE)</f>
        <v>-2.9750000000000002E-4</v>
      </c>
      <c r="H40" s="97">
        <f>$B40*VLOOKUP($A40,Transpose_Avg_cred_dw!$A$1:$M$52,5,FALSE)</f>
        <v>-7.9916293851076473E-4</v>
      </c>
      <c r="I40" s="97">
        <f>$B40*VLOOKUP($A40,Transpose_Avg_cred_dw!$A$1:$M$52,6,FALSE)</f>
        <v>-5.6666666666666671E-4</v>
      </c>
      <c r="J40" s="97">
        <f>$B40*VLOOKUP($A40,Transpose_Avg_cred_dw!$A$1:$M$52,7,FALSE)</f>
        <v>-3.4000000000000002E-4</v>
      </c>
      <c r="K40" s="97">
        <f>$B40*VLOOKUP($A40,Transpose_Avg_cred_dw!$A$1:$M$52,8,FALSE)</f>
        <v>-2.5500000000000002E-4</v>
      </c>
      <c r="L40" s="97">
        <f>$B40*VLOOKUP($A40,Transpose_Avg_cred_dw!$A$1:$M$52,9,FALSE)</f>
        <v>-6.3750000000000005E-4</v>
      </c>
      <c r="M40" s="97">
        <f>$B40*VLOOKUP($A40,Transpose_Avg_cred_dw!$A$1:$M$52,10,FALSE)</f>
        <v>-1.0426666666666666E-3</v>
      </c>
      <c r="N40" s="97">
        <f>$B40*VLOOKUP($A40,Transpose_Avg_cred_dw!$A$1:$M$52,11,FALSE)</f>
        <v>-1.5539577451533974E-3</v>
      </c>
      <c r="O40" s="97">
        <f>$B40*VLOOKUP($A40,Transpose_Avg_cred_dw!$A$1:$M$52,12,FALSE)</f>
        <v>-1.8348250433776749E-3</v>
      </c>
      <c r="P40" s="97">
        <f>$B40*VLOOKUP($A40,Transpose_Avg_cred_dw!$A$1:$M$52,13,FALSE)</f>
        <v>-1.3760269360269359E-3</v>
      </c>
      <c r="Q40" s="97"/>
      <c r="R40" s="97"/>
      <c r="S40" s="97">
        <f>$B40*VLOOKUP($A40,Transpose_Avg_cred_dw!$O$1:$AA$52,2,FALSE)</f>
        <v>-4.6363636363636366E-4</v>
      </c>
      <c r="T40" s="97">
        <f>$B40*VLOOKUP($A40,Transpose_Avg_cred_dw!$O$1:$AA$52,3,FALSE)</f>
        <v>-1.8375000000000002E-3</v>
      </c>
      <c r="U40" s="97">
        <f>$B40*VLOOKUP($A40,Transpose_Avg_cred_dw!$O$1:$AA$52,4,FALSE)</f>
        <v>-1.4372727272727276E-3</v>
      </c>
      <c r="V40" s="97">
        <f>$B40*VLOOKUP($A40,Transpose_Avg_cred_dw!$O$1:$AA$52,5,FALSE)</f>
        <v>0</v>
      </c>
      <c r="W40" s="97">
        <f>$B40*VLOOKUP($A40,Transpose_Avg_cred_dw!$O$1:$AA$52,6,FALSE)</f>
        <v>-4.8571428571428572E-4</v>
      </c>
      <c r="X40" s="97">
        <f>$B40*VLOOKUP($A40,Transpose_Avg_cred_dw!$O$1:$AA$52,7,FALSE)</f>
        <v>-5.8649999999999996E-3</v>
      </c>
      <c r="Y40" s="97">
        <f>$B40*VLOOKUP($A40,Transpose_Avg_cred_dw!$O$1:$AA$52,8,FALSE)</f>
        <v>-1.0200000000000001E-3</v>
      </c>
      <c r="Z40" s="97">
        <f>$B40*VLOOKUP($A40,Transpose_Avg_cred_dw!$O$1:$AA$52,9,FALSE)</f>
        <v>-1.9125000000000001E-3</v>
      </c>
      <c r="AA40" s="97">
        <f>$B40*VLOOKUP($A40,Transpose_Avg_cred_dw!$O$1:$AA$52,10,FALSE)</f>
        <v>-2.1857142857142856E-3</v>
      </c>
      <c r="AB40" s="97">
        <f>$B40*VLOOKUP($A40,Transpose_Avg_cred_dw!$O$1:$AA$52,11,FALSE)</f>
        <v>-1.0200000000000001E-3</v>
      </c>
      <c r="AC40" s="97">
        <f>$B40*VLOOKUP($A40,Transpose_Avg_cred_dw!$O$1:$AA$52,12,FALSE)</f>
        <v>-3.0639230769230769E-3</v>
      </c>
      <c r="AD40" s="97">
        <f>$B40*VLOOKUP($A40,Transpose_Avg_cred_dw!$O$1:$AA$52,13,FALSE)</f>
        <v>-2.3924043062200956E-3</v>
      </c>
    </row>
    <row r="41" spans="1:30" x14ac:dyDescent="0.25">
      <c r="A41" s="167" t="s">
        <v>338</v>
      </c>
      <c r="B41" s="168">
        <v>-0.44800000000000001</v>
      </c>
      <c r="C41" s="94"/>
      <c r="D41" s="94"/>
      <c r="E41" s="97">
        <f>$B41*VLOOKUP($A41,Transpose_Avg_cred_dw!$A$1:$M$52,2,FALSE)</f>
        <v>-1.4459401709401708E-2</v>
      </c>
      <c r="F41" s="97">
        <f>$B41*VLOOKUP($A41,Transpose_Avg_cred_dw!$A$1:$M$52,3,FALSE)</f>
        <v>-8.9403508771929829E-3</v>
      </c>
      <c r="G41" s="97">
        <f>$B41*VLOOKUP($A41,Transpose_Avg_cred_dw!$A$1:$M$52,4,FALSE)</f>
        <v>-1.75E-3</v>
      </c>
      <c r="H41" s="97">
        <f>$B41*VLOOKUP($A41,Transpose_Avg_cred_dw!$A$1:$M$52,5,FALSE)</f>
        <v>-4.017391304347826E-3</v>
      </c>
      <c r="I41" s="97">
        <f>$B41*VLOOKUP($A41,Transpose_Avg_cred_dw!$A$1:$M$52,6,FALSE)</f>
        <v>-1.0181818181818183E-2</v>
      </c>
      <c r="J41" s="97">
        <f>$B41*VLOOKUP($A41,Transpose_Avg_cred_dw!$A$1:$M$52,7,FALSE)</f>
        <v>0</v>
      </c>
      <c r="K41" s="97">
        <f>$B41*VLOOKUP($A41,Transpose_Avg_cred_dw!$A$1:$M$52,8,FALSE)</f>
        <v>-1.8666666666666665E-2</v>
      </c>
      <c r="L41" s="97">
        <f>$B41*VLOOKUP($A41,Transpose_Avg_cred_dw!$A$1:$M$52,9,FALSE)</f>
        <v>-6.253333333333333E-2</v>
      </c>
      <c r="M41" s="97">
        <f>$B41*VLOOKUP($A41,Transpose_Avg_cred_dw!$A$1:$M$52,10,FALSE)</f>
        <v>-1.0951111111111111E-2</v>
      </c>
      <c r="N41" s="97">
        <f>$B41*VLOOKUP($A41,Transpose_Avg_cred_dw!$A$1:$M$52,11,FALSE)</f>
        <v>0</v>
      </c>
      <c r="O41" s="97">
        <f>$B41*VLOOKUP($A41,Transpose_Avg_cred_dw!$A$1:$M$52,12,FALSE)</f>
        <v>-7.1111111111111106E-3</v>
      </c>
      <c r="P41" s="97">
        <f>$B41*VLOOKUP($A41,Transpose_Avg_cred_dw!$A$1:$M$52,13,FALSE)</f>
        <v>-8.5728395061728403E-3</v>
      </c>
      <c r="Q41" s="97"/>
      <c r="R41" s="97"/>
      <c r="S41" s="97">
        <f>$B41*VLOOKUP($A41,Transpose_Avg_cred_dw!$O$1:$AA$52,2,FALSE)</f>
        <v>-5.8947368421052634E-3</v>
      </c>
      <c r="T41" s="97">
        <f>$B41*VLOOKUP($A41,Transpose_Avg_cred_dw!$O$1:$AA$52,3,FALSE)</f>
        <v>0</v>
      </c>
      <c r="U41" s="97">
        <f>$B41*VLOOKUP($A41,Transpose_Avg_cred_dw!$O$1:$AA$52,4,FALSE)</f>
        <v>0</v>
      </c>
      <c r="V41" s="97">
        <f>$B41*VLOOKUP($A41,Transpose_Avg_cred_dw!$O$1:$AA$52,5,FALSE)</f>
        <v>0</v>
      </c>
      <c r="W41" s="97">
        <f>$B41*VLOOKUP($A41,Transpose_Avg_cred_dw!$O$1:$AA$52,6,FALSE)</f>
        <v>0</v>
      </c>
      <c r="X41" s="97">
        <f>$B41*VLOOKUP($A41,Transpose_Avg_cred_dw!$O$1:$AA$52,7,FALSE)</f>
        <v>0</v>
      </c>
      <c r="Y41" s="97">
        <f>$B41*VLOOKUP($A41,Transpose_Avg_cred_dw!$O$1:$AA$52,8,FALSE)</f>
        <v>0</v>
      </c>
      <c r="Z41" s="97">
        <f>$B41*VLOOKUP($A41,Transpose_Avg_cred_dw!$O$1:$AA$52,9,FALSE)</f>
        <v>0</v>
      </c>
      <c r="AA41" s="97">
        <f>$B41*VLOOKUP($A41,Transpose_Avg_cred_dw!$O$1:$AA$52,10,FALSE)</f>
        <v>-1.6E-2</v>
      </c>
      <c r="AB41" s="97">
        <f>$B41*VLOOKUP($A41,Transpose_Avg_cred_dw!$O$1:$AA$52,11,FALSE)</f>
        <v>0</v>
      </c>
      <c r="AC41" s="97">
        <f>$B41*VLOOKUP($A41,Transpose_Avg_cred_dw!$O$1:$AA$52,12,FALSE)</f>
        <v>-8.6153846153846168E-3</v>
      </c>
      <c r="AD41" s="97">
        <f>$B41*VLOOKUP($A41,Transpose_Avg_cred_dw!$O$1:$AA$52,13,FALSE)</f>
        <v>0</v>
      </c>
    </row>
    <row r="42" spans="1:30" x14ac:dyDescent="0.25">
      <c r="A42" s="167" t="s">
        <v>298</v>
      </c>
      <c r="B42" s="168">
        <v>-2.9950000000000001</v>
      </c>
      <c r="C42" s="94"/>
      <c r="D42" s="94"/>
      <c r="E42" s="97">
        <f>$B42*VLOOKUP($A42,Transpose_Avg_cred_dw!$A$1:$M$52,2,FALSE)</f>
        <v>-0.17183269656250003</v>
      </c>
      <c r="F42" s="97">
        <f>$B42*VLOOKUP($A42,Transpose_Avg_cred_dw!$A$1:$M$52,3,FALSE)</f>
        <v>-0.12615576437500001</v>
      </c>
      <c r="G42" s="97">
        <f>$B42*VLOOKUP($A42,Transpose_Avg_cred_dw!$A$1:$M$52,4,FALSE)</f>
        <v>-0.122438969375</v>
      </c>
      <c r="H42" s="97">
        <f>$B42*VLOOKUP($A42,Transpose_Avg_cred_dw!$A$1:$M$52,5,FALSE)</f>
        <v>-0.12530031750000001</v>
      </c>
      <c r="I42" s="97">
        <f>$B42*VLOOKUP($A42,Transpose_Avg_cred_dw!$A$1:$M$52,6,FALSE)</f>
        <v>-0.10722718966666667</v>
      </c>
      <c r="J42" s="97">
        <f>$B42*VLOOKUP($A42,Transpose_Avg_cred_dw!$A$1:$M$52,7,FALSE)</f>
        <v>-0.14646248833333333</v>
      </c>
      <c r="K42" s="97">
        <f>$B42*VLOOKUP($A42,Transpose_Avg_cred_dw!$A$1:$M$52,8,FALSE)</f>
        <v>-0.14666683468750003</v>
      </c>
      <c r="L42" s="97">
        <f>$B42*VLOOKUP($A42,Transpose_Avg_cred_dw!$A$1:$M$52,9,FALSE)</f>
        <v>-0.12417120250000001</v>
      </c>
      <c r="M42" s="97">
        <f>$B42*VLOOKUP($A42,Transpose_Avg_cred_dw!$A$1:$M$52,10,FALSE)</f>
        <v>-0.12476271499999998</v>
      </c>
      <c r="N42" s="97">
        <f>$B42*VLOOKUP($A42,Transpose_Avg_cred_dw!$A$1:$M$52,11,FALSE)</f>
        <v>-0.12788387937500001</v>
      </c>
      <c r="O42" s="97">
        <f>$B42*VLOOKUP($A42,Transpose_Avg_cred_dw!$A$1:$M$52,12,FALSE)</f>
        <v>-0.11377574468750001</v>
      </c>
      <c r="P42" s="97">
        <f>$B42*VLOOKUP($A42,Transpose_Avg_cred_dw!$A$1:$M$52,13,FALSE)</f>
        <v>-0.13861259333333334</v>
      </c>
      <c r="Q42" s="97"/>
      <c r="R42" s="97"/>
      <c r="S42" s="97">
        <f>$B42*VLOOKUP($A42,Transpose_Avg_cred_dw!$O$1:$AA$52,2,FALSE)</f>
        <v>-0.16492491624999997</v>
      </c>
      <c r="T42" s="97">
        <f>$B42*VLOOKUP($A42,Transpose_Avg_cred_dw!$O$1:$AA$52,3,FALSE)</f>
        <v>-0.10021794125</v>
      </c>
      <c r="U42" s="97">
        <f>$B42*VLOOKUP($A42,Transpose_Avg_cred_dw!$O$1:$AA$52,4,FALSE)</f>
        <v>-9.977842499999999E-2</v>
      </c>
      <c r="V42" s="97">
        <f>$B42*VLOOKUP($A42,Transpose_Avg_cred_dw!$O$1:$AA$52,5,FALSE)</f>
        <v>-0.11048330374999998</v>
      </c>
      <c r="W42" s="97">
        <f>$B42*VLOOKUP($A42,Transpose_Avg_cred_dw!$O$1:$AA$52,6,FALSE)</f>
        <v>-8.2751850000000002E-2</v>
      </c>
      <c r="X42" s="97">
        <f>$B42*VLOOKUP($A42,Transpose_Avg_cred_dw!$O$1:$AA$52,7,FALSE)</f>
        <v>-0.11125227</v>
      </c>
      <c r="Y42" s="97">
        <f>$B42*VLOOKUP($A42,Transpose_Avg_cred_dw!$O$1:$AA$52,8,FALSE)</f>
        <v>-0.12196313874999999</v>
      </c>
      <c r="Z42" s="97">
        <f>$B42*VLOOKUP($A42,Transpose_Avg_cred_dw!$O$1:$AA$52,9,FALSE)</f>
        <v>-9.8913618750000001E-2</v>
      </c>
      <c r="AA42" s="97">
        <f>$B42*VLOOKUP($A42,Transpose_Avg_cred_dw!$O$1:$AA$52,10,FALSE)</f>
        <v>-9.2915382500000004E-2</v>
      </c>
      <c r="AB42" s="97">
        <f>$B42*VLOOKUP($A42,Transpose_Avg_cred_dw!$O$1:$AA$52,11,FALSE)</f>
        <v>-9.6817867500000002E-2</v>
      </c>
      <c r="AC42" s="97">
        <f>$B42*VLOOKUP($A42,Transpose_Avg_cred_dw!$O$1:$AA$52,12,FALSE)</f>
        <v>-9.833857875000003E-2</v>
      </c>
      <c r="AD42" s="97">
        <f>$B42*VLOOKUP($A42,Transpose_Avg_cred_dw!$O$1:$AA$52,13,FALSE)</f>
        <v>-0.13621784125</v>
      </c>
    </row>
    <row r="43" spans="1:30" x14ac:dyDescent="0.25">
      <c r="A43" s="167" t="s">
        <v>269</v>
      </c>
      <c r="B43" s="168">
        <v>-14.66</v>
      </c>
      <c r="C43" s="94"/>
      <c r="D43" s="94"/>
      <c r="E43" s="97">
        <f>$B43*VLOOKUP($A43,Transpose_Avg_cred_dw!$A$1:$M$52,2,FALSE)</f>
        <v>-0.11679347124999997</v>
      </c>
      <c r="F43" s="97">
        <f>$B43*VLOOKUP($A43,Transpose_Avg_cred_dw!$A$1:$M$52,3,FALSE)</f>
        <v>-6.2337984999999999E-2</v>
      </c>
      <c r="G43" s="97">
        <f>$B43*VLOOKUP($A43,Transpose_Avg_cred_dw!$A$1:$M$52,4,FALSE)</f>
        <v>-0.10088462249999999</v>
      </c>
      <c r="H43" s="97">
        <f>$B43*VLOOKUP($A43,Transpose_Avg_cred_dw!$A$1:$M$52,5,FALSE)</f>
        <v>-0.19302547125</v>
      </c>
      <c r="I43" s="97">
        <f>$B43*VLOOKUP($A43,Transpose_Avg_cred_dw!$A$1:$M$52,6,FALSE)</f>
        <v>-8.1434345333333352E-2</v>
      </c>
      <c r="J43" s="97">
        <f>$B43*VLOOKUP($A43,Transpose_Avg_cred_dw!$A$1:$M$52,7,FALSE)</f>
        <v>-0.16882944666666663</v>
      </c>
      <c r="K43" s="97">
        <f>$B43*VLOOKUP($A43,Transpose_Avg_cred_dw!$A$1:$M$52,8,FALSE)</f>
        <v>-0.19976265750000002</v>
      </c>
      <c r="L43" s="97">
        <f>$B43*VLOOKUP($A43,Transpose_Avg_cred_dw!$A$1:$M$52,9,FALSE)</f>
        <v>-0.15120782124999996</v>
      </c>
      <c r="M43" s="97">
        <f>$B43*VLOOKUP($A43,Transpose_Avg_cred_dw!$A$1:$M$52,10,FALSE)</f>
        <v>-0.1510116826666667</v>
      </c>
      <c r="N43" s="97">
        <f>$B43*VLOOKUP($A43,Transpose_Avg_cred_dw!$A$1:$M$52,11,FALSE)</f>
        <v>-7.8815825000000006E-2</v>
      </c>
      <c r="O43" s="97">
        <f>$B43*VLOOKUP($A43,Transpose_Avg_cred_dw!$A$1:$M$52,12,FALSE)</f>
        <v>-0.2476312225</v>
      </c>
      <c r="P43" s="97">
        <f>$B43*VLOOKUP($A43,Transpose_Avg_cred_dw!$A$1:$M$52,13,FALSE)</f>
        <v>-1.5404727999999999E-2</v>
      </c>
      <c r="Q43" s="97"/>
      <c r="R43" s="97"/>
      <c r="S43" s="97">
        <f>$B43*VLOOKUP($A43,Transpose_Avg_cred_dw!$O$1:$AA$52,2,FALSE)</f>
        <v>-0.12639852000000001</v>
      </c>
      <c r="T43" s="97">
        <f>$B43*VLOOKUP($A43,Transpose_Avg_cred_dw!$O$1:$AA$52,3,FALSE)</f>
        <v>-6.121283000000001E-2</v>
      </c>
      <c r="U43" s="97">
        <f>$B43*VLOOKUP($A43,Transpose_Avg_cred_dw!$O$1:$AA$52,4,FALSE)</f>
        <v>-0.10189433000000001</v>
      </c>
      <c r="V43" s="97">
        <f>$B43*VLOOKUP($A43,Transpose_Avg_cred_dw!$O$1:$AA$52,5,FALSE)</f>
        <v>-0.20144672500000002</v>
      </c>
      <c r="W43" s="97">
        <f>$B43*VLOOKUP($A43,Transpose_Avg_cred_dw!$O$1:$AA$52,6,FALSE)</f>
        <v>-7.9614795000000002E-2</v>
      </c>
      <c r="X43" s="97">
        <f>$B43*VLOOKUP($A43,Transpose_Avg_cred_dw!$O$1:$AA$52,7,FALSE)</f>
        <v>-0.17712212000000002</v>
      </c>
      <c r="Y43" s="97">
        <f>$B43*VLOOKUP($A43,Transpose_Avg_cred_dw!$O$1:$AA$52,8,FALSE)</f>
        <v>-0.18543433999999998</v>
      </c>
      <c r="Z43" s="97">
        <f>$B43*VLOOKUP($A43,Transpose_Avg_cred_dw!$O$1:$AA$52,9,FALSE)</f>
        <v>-0.14411146499999999</v>
      </c>
      <c r="AA43" s="97">
        <f>$B43*VLOOKUP($A43,Transpose_Avg_cred_dw!$O$1:$AA$52,10,FALSE)</f>
        <v>-0.144983735</v>
      </c>
      <c r="AB43" s="97">
        <f>$B43*VLOOKUP($A43,Transpose_Avg_cred_dw!$O$1:$AA$52,11,FALSE)</f>
        <v>-7.3545555000000012E-2</v>
      </c>
      <c r="AC43" s="97">
        <f>$B43*VLOOKUP($A43,Transpose_Avg_cred_dw!$O$1:$AA$52,12,FALSE)</f>
        <v>-0.20073204999999997</v>
      </c>
      <c r="AD43" s="97">
        <f>$B43*VLOOKUP($A43,Transpose_Avg_cred_dw!$O$1:$AA$52,13,FALSE)</f>
        <v>-1.6701404999999999E-2</v>
      </c>
    </row>
    <row r="44" spans="1:30" x14ac:dyDescent="0.25">
      <c r="A44" s="167" t="s">
        <v>273</v>
      </c>
      <c r="B44" s="168">
        <v>23.76</v>
      </c>
      <c r="C44" s="94"/>
      <c r="D44" s="94"/>
      <c r="E44" s="97">
        <f>$B44*VLOOKUP($A44,Transpose_Avg_cred_dw!$A$1:$M$52,2,FALSE)</f>
        <v>1.4135952600000001</v>
      </c>
      <c r="F44" s="97">
        <f>$B44*VLOOKUP($A44,Transpose_Avg_cred_dw!$A$1:$M$52,3,FALSE)</f>
        <v>0.86478529500000012</v>
      </c>
      <c r="G44" s="97">
        <f>$B44*VLOOKUP($A44,Transpose_Avg_cred_dw!$A$1:$M$52,4,FALSE)</f>
        <v>1.04629536</v>
      </c>
      <c r="H44" s="97">
        <f>$B44*VLOOKUP($A44,Transpose_Avg_cred_dw!$A$1:$M$52,5,FALSE)</f>
        <v>0.88301218500000012</v>
      </c>
      <c r="I44" s="97">
        <f>$B44*VLOOKUP($A44,Transpose_Avg_cred_dw!$A$1:$M$52,6,FALSE)</f>
        <v>1.3117848480000001</v>
      </c>
      <c r="J44" s="97">
        <f>$B44*VLOOKUP($A44,Transpose_Avg_cred_dw!$A$1:$M$52,7,FALSE)</f>
        <v>0.83274840000000006</v>
      </c>
      <c r="K44" s="97">
        <f>$B44*VLOOKUP($A44,Transpose_Avg_cred_dw!$A$1:$M$52,8,FALSE)</f>
        <v>1.0440262800000002</v>
      </c>
      <c r="L44" s="97">
        <f>$B44*VLOOKUP($A44,Transpose_Avg_cred_dw!$A$1:$M$52,9,FALSE)</f>
        <v>1.1757606299999999</v>
      </c>
      <c r="M44" s="97">
        <f>$B44*VLOOKUP($A44,Transpose_Avg_cred_dw!$A$1:$M$52,10,FALSE)</f>
        <v>0.82866960000000001</v>
      </c>
      <c r="N44" s="97">
        <f>$B44*VLOOKUP($A44,Transpose_Avg_cred_dw!$A$1:$M$52,11,FALSE)</f>
        <v>1.12026618</v>
      </c>
      <c r="O44" s="97">
        <f>$B44*VLOOKUP($A44,Transpose_Avg_cred_dw!$A$1:$M$52,12,FALSE)</f>
        <v>1.2764154150000002</v>
      </c>
      <c r="P44" s="97">
        <f>$B44*VLOOKUP($A44,Transpose_Avg_cred_dw!$A$1:$M$52,13,FALSE)</f>
        <v>1.1314987200000002</v>
      </c>
      <c r="Q44" s="97"/>
      <c r="R44" s="97"/>
      <c r="S44" s="97">
        <f>$B44*VLOOKUP($A44,Transpose_Avg_cred_dw!$O$1:$AA$52,2,FALSE)</f>
        <v>1.4319379800000003</v>
      </c>
      <c r="T44" s="97">
        <f>$B44*VLOOKUP($A44,Transpose_Avg_cred_dw!$O$1:$AA$52,3,FALSE)</f>
        <v>0.88662222000000013</v>
      </c>
      <c r="U44" s="97">
        <f>$B44*VLOOKUP($A44,Transpose_Avg_cred_dw!$O$1:$AA$52,4,FALSE)</f>
        <v>1.1339697600000003</v>
      </c>
      <c r="V44" s="97">
        <f>$B44*VLOOKUP($A44,Transpose_Avg_cred_dw!$O$1:$AA$52,5,FALSE)</f>
        <v>0.97095834000000003</v>
      </c>
      <c r="W44" s="97">
        <f>$B44*VLOOKUP($A44,Transpose_Avg_cred_dw!$O$1:$AA$52,6,FALSE)</f>
        <v>1.3835566800000001</v>
      </c>
      <c r="X44" s="97">
        <f>$B44*VLOOKUP($A44,Transpose_Avg_cred_dw!$O$1:$AA$52,7,FALSE)</f>
        <v>1.0213770600000001</v>
      </c>
      <c r="Y44" s="97">
        <f>$B44*VLOOKUP($A44,Transpose_Avg_cred_dw!$O$1:$AA$52,8,FALSE)</f>
        <v>1.1444479200000002</v>
      </c>
      <c r="Z44" s="97">
        <f>$B44*VLOOKUP($A44,Transpose_Avg_cred_dw!$O$1:$AA$52,9,FALSE)</f>
        <v>1.2803551200000001</v>
      </c>
      <c r="AA44" s="97">
        <f>$B44*VLOOKUP($A44,Transpose_Avg_cred_dw!$O$1:$AA$52,10,FALSE)</f>
        <v>0.92362842000000001</v>
      </c>
      <c r="AB44" s="97">
        <f>$B44*VLOOKUP($A44,Transpose_Avg_cred_dw!$O$1:$AA$52,11,FALSE)</f>
        <v>1.1641212000000001</v>
      </c>
      <c r="AC44" s="97">
        <f>$B44*VLOOKUP($A44,Transpose_Avg_cred_dw!$O$1:$AA$52,12,FALSE)</f>
        <v>1.2439726200000003</v>
      </c>
      <c r="AD44" s="97">
        <f>$B44*VLOOKUP($A44,Transpose_Avg_cred_dw!$O$1:$AA$52,13,FALSE)</f>
        <v>1.2254517000000005</v>
      </c>
    </row>
    <row r="45" spans="1:30" x14ac:dyDescent="0.25">
      <c r="A45" s="167" t="s">
        <v>277</v>
      </c>
      <c r="B45" s="168">
        <v>11.65</v>
      </c>
      <c r="C45" s="94"/>
      <c r="D45" s="94"/>
      <c r="E45" s="97">
        <f>$B45*VLOOKUP($A45,Transpose_Avg_cred_dw!$A$1:$M$52,2,FALSE)</f>
        <v>1.690970559375</v>
      </c>
      <c r="F45" s="97">
        <f>$B45*VLOOKUP($A45,Transpose_Avg_cred_dw!$A$1:$M$52,3,FALSE)</f>
        <v>3.8468598531250002</v>
      </c>
      <c r="G45" s="97">
        <f>$B45*VLOOKUP($A45,Transpose_Avg_cred_dw!$A$1:$M$52,4,FALSE)</f>
        <v>2.786768103125</v>
      </c>
      <c r="H45" s="97">
        <f>$B45*VLOOKUP($A45,Transpose_Avg_cred_dw!$A$1:$M$52,5,FALSE)</f>
        <v>3.0414589468750006</v>
      </c>
      <c r="I45" s="97">
        <f>$B45*VLOOKUP($A45,Transpose_Avg_cred_dw!$A$1:$M$52,6,FALSE)</f>
        <v>1.043607</v>
      </c>
      <c r="J45" s="97">
        <f>$B45*VLOOKUP($A45,Transpose_Avg_cred_dw!$A$1:$M$52,7,FALSE)</f>
        <v>2.03226095</v>
      </c>
      <c r="K45" s="97">
        <f>$B45*VLOOKUP($A45,Transpose_Avg_cred_dw!$A$1:$M$52,8,FALSE)</f>
        <v>1.8808539093749999</v>
      </c>
      <c r="L45" s="97">
        <f>$B45*VLOOKUP($A45,Transpose_Avg_cred_dw!$A$1:$M$52,9,FALSE)</f>
        <v>1.6471017562500003</v>
      </c>
      <c r="M45" s="97">
        <f>$B45*VLOOKUP($A45,Transpose_Avg_cred_dw!$A$1:$M$52,10,FALSE)</f>
        <v>3.4553651466666668</v>
      </c>
      <c r="N45" s="97">
        <f>$B45*VLOOKUP($A45,Transpose_Avg_cred_dw!$A$1:$M$52,11,FALSE)</f>
        <v>2.1544155687499997</v>
      </c>
      <c r="O45" s="97">
        <f>$B45*VLOOKUP($A45,Transpose_Avg_cred_dw!$A$1:$M$52,12,FALSE)</f>
        <v>2.3860000937499999</v>
      </c>
      <c r="P45" s="97">
        <f>$B45*VLOOKUP($A45,Transpose_Avg_cred_dw!$A$1:$M$52,13,FALSE)</f>
        <v>1.0452939200000002</v>
      </c>
      <c r="Q45" s="97"/>
      <c r="R45" s="97"/>
      <c r="S45" s="97">
        <f>$B45*VLOOKUP($A45,Transpose_Avg_cred_dw!$O$1:$AA$52,2,FALSE)</f>
        <v>1.6343843249999999</v>
      </c>
      <c r="T45" s="97">
        <f>$B45*VLOOKUP($A45,Transpose_Avg_cred_dw!$O$1:$AA$52,3,FALSE)</f>
        <v>4.0137919749999993</v>
      </c>
      <c r="U45" s="97">
        <f>$B45*VLOOKUP($A45,Transpose_Avg_cred_dw!$O$1:$AA$52,4,FALSE)</f>
        <v>2.8064384000000002</v>
      </c>
      <c r="V45" s="97">
        <f>$B45*VLOOKUP($A45,Transpose_Avg_cred_dw!$O$1:$AA$52,5,FALSE)</f>
        <v>2.967412275</v>
      </c>
      <c r="W45" s="97">
        <f>$B45*VLOOKUP($A45,Transpose_Avg_cred_dw!$O$1:$AA$52,6,FALSE)</f>
        <v>1.0215156875</v>
      </c>
      <c r="X45" s="97">
        <f>$B45*VLOOKUP($A45,Transpose_Avg_cred_dw!$O$1:$AA$52,7,FALSE)</f>
        <v>1.9675015124999999</v>
      </c>
      <c r="Y45" s="97">
        <f>$B45*VLOOKUP($A45,Transpose_Avg_cred_dw!$O$1:$AA$52,8,FALSE)</f>
        <v>1.7121160375000002</v>
      </c>
      <c r="Z45" s="97">
        <f>$B45*VLOOKUP($A45,Transpose_Avg_cred_dw!$O$1:$AA$52,9,FALSE)</f>
        <v>1.7914146750000002</v>
      </c>
      <c r="AA45" s="97">
        <f>$B45*VLOOKUP($A45,Transpose_Avg_cred_dw!$O$1:$AA$52,10,FALSE)</f>
        <v>3.4316123500000004</v>
      </c>
      <c r="AB45" s="97">
        <f>$B45*VLOOKUP($A45,Transpose_Avg_cred_dw!$O$1:$AA$52,11,FALSE)</f>
        <v>2.030228025</v>
      </c>
      <c r="AC45" s="97">
        <f>$B45*VLOOKUP($A45,Transpose_Avg_cred_dw!$O$1:$AA$52,12,FALSE)</f>
        <v>2.4252096250000004</v>
      </c>
      <c r="AD45" s="97">
        <f>$B45*VLOOKUP($A45,Transpose_Avg_cred_dw!$O$1:$AA$52,13,FALSE)</f>
        <v>1.0419206624999999</v>
      </c>
    </row>
    <row r="46" spans="1:30" x14ac:dyDescent="0.25">
      <c r="A46" s="167" t="s">
        <v>297</v>
      </c>
      <c r="B46" s="168">
        <v>5.2439999999999998</v>
      </c>
      <c r="C46" s="94"/>
      <c r="D46" s="94"/>
      <c r="E46" s="97">
        <f>$B46*VLOOKUP($A46,Transpose_Avg_cred_dw!$A$1:$M$52,2,FALSE)</f>
        <v>1.1055754769999999</v>
      </c>
      <c r="F46" s="97">
        <f>$B46*VLOOKUP($A46,Transpose_Avg_cred_dw!$A$1:$M$52,3,FALSE)</f>
        <v>0.88275824475000009</v>
      </c>
      <c r="G46" s="97">
        <f>$B46*VLOOKUP($A46,Transpose_Avg_cred_dw!$A$1:$M$52,4,FALSE)</f>
        <v>1.0211798519999999</v>
      </c>
      <c r="H46" s="97">
        <f>$B46*VLOOKUP($A46,Transpose_Avg_cred_dw!$A$1:$M$52,5,FALSE)</f>
        <v>0.87419020424999982</v>
      </c>
      <c r="I46" s="97">
        <f>$B46*VLOOKUP($A46,Transpose_Avg_cred_dw!$A$1:$M$52,6,FALSE)</f>
        <v>1.3685522008000002</v>
      </c>
      <c r="J46" s="97">
        <f>$B46*VLOOKUP($A46,Transpose_Avg_cred_dw!$A$1:$M$52,7,FALSE)</f>
        <v>0.97936419600000002</v>
      </c>
      <c r="K46" s="97">
        <f>$B46*VLOOKUP($A46,Transpose_Avg_cred_dw!$A$1:$M$52,8,FALSE)</f>
        <v>1.0605108352500001</v>
      </c>
      <c r="L46" s="97">
        <f>$B46*VLOOKUP($A46,Transpose_Avg_cred_dw!$A$1:$M$52,9,FALSE)</f>
        <v>0.84651696074999971</v>
      </c>
      <c r="M46" s="97">
        <f>$B46*VLOOKUP($A46,Transpose_Avg_cred_dw!$A$1:$M$52,10,FALSE)</f>
        <v>0.97685511680000015</v>
      </c>
      <c r="N46" s="97">
        <f>$B46*VLOOKUP($A46,Transpose_Avg_cred_dw!$A$1:$M$52,11,FALSE)</f>
        <v>1.2129280229999999</v>
      </c>
      <c r="O46" s="97">
        <f>$B46*VLOOKUP($A46,Transpose_Avg_cred_dw!$A$1:$M$52,12,FALSE)</f>
        <v>1.0418156474999998</v>
      </c>
      <c r="P46" s="97">
        <f>$B46*VLOOKUP($A46,Transpose_Avg_cred_dw!$A$1:$M$52,13,FALSE)</f>
        <v>1.0493135623999998</v>
      </c>
      <c r="Q46" s="97"/>
      <c r="R46" s="97"/>
      <c r="S46" s="97">
        <f>$B46*VLOOKUP($A46,Transpose_Avg_cred_dw!$O$1:$AA$52,2,FALSE)</f>
        <v>1.1362659869999998</v>
      </c>
      <c r="T46" s="97">
        <f>$B46*VLOOKUP($A46,Transpose_Avg_cred_dw!$O$1:$AA$52,3,FALSE)</f>
        <v>0.88013591700000016</v>
      </c>
      <c r="U46" s="97">
        <f>$B46*VLOOKUP($A46,Transpose_Avg_cred_dw!$O$1:$AA$52,4,FALSE)</f>
        <v>1.0523528099999999</v>
      </c>
      <c r="V46" s="97">
        <f>$B46*VLOOKUP($A46,Transpose_Avg_cred_dw!$O$1:$AA$52,5,FALSE)</f>
        <v>0.88593840299999993</v>
      </c>
      <c r="W46" s="97">
        <f>$B46*VLOOKUP($A46,Transpose_Avg_cred_dw!$O$1:$AA$52,6,FALSE)</f>
        <v>1.4443300110000004</v>
      </c>
      <c r="X46" s="97">
        <f>$B46*VLOOKUP($A46,Transpose_Avg_cred_dw!$O$1:$AA$52,7,FALSE)</f>
        <v>0.973969431</v>
      </c>
      <c r="Y46" s="97">
        <f>$B46*VLOOKUP($A46,Transpose_Avg_cred_dw!$O$1:$AA$52,8,FALSE)</f>
        <v>1.102358283</v>
      </c>
      <c r="Z46" s="97">
        <f>$B46*VLOOKUP($A46,Transpose_Avg_cred_dw!$O$1:$AA$52,9,FALSE)</f>
        <v>0.82296582899999993</v>
      </c>
      <c r="AA46" s="97">
        <f>$B46*VLOOKUP($A46,Transpose_Avg_cred_dw!$O$1:$AA$52,10,FALSE)</f>
        <v>1.020321147</v>
      </c>
      <c r="AB46" s="97">
        <f>$B46*VLOOKUP($A46,Transpose_Avg_cred_dw!$O$1:$AA$52,11,FALSE)</f>
        <v>1.3301956619999999</v>
      </c>
      <c r="AC46" s="97">
        <f>$B46*VLOOKUP($A46,Transpose_Avg_cred_dw!$O$1:$AA$52,12,FALSE)</f>
        <v>1.065763029</v>
      </c>
      <c r="AD46" s="97">
        <f>$B46*VLOOKUP($A46,Transpose_Avg_cred_dw!$O$1:$AA$52,13,FALSE)</f>
        <v>1.0333708410000002</v>
      </c>
    </row>
    <row r="47" spans="1:30" x14ac:dyDescent="0.25">
      <c r="A47" s="167" t="s">
        <v>281</v>
      </c>
      <c r="B47" s="168">
        <v>-23.52</v>
      </c>
      <c r="C47" s="94"/>
      <c r="D47" s="94"/>
      <c r="E47" s="97">
        <f>$B47*VLOOKUP($A47,Transpose_Avg_cred_dw!$A$1:$M$52,2,FALSE)</f>
        <v>-0.21671769000000005</v>
      </c>
      <c r="F47" s="97">
        <f>$B47*VLOOKUP($A47,Transpose_Avg_cred_dw!$A$1:$M$52,3,FALSE)</f>
        <v>-0.21036876000000004</v>
      </c>
      <c r="G47" s="97">
        <f>$B47*VLOOKUP($A47,Transpose_Avg_cred_dw!$A$1:$M$52,4,FALSE)</f>
        <v>-0.29562141000000003</v>
      </c>
      <c r="H47" s="97">
        <f>$B47*VLOOKUP($A47,Transpose_Avg_cred_dw!$A$1:$M$52,5,FALSE)</f>
        <v>-0.21639428999999999</v>
      </c>
      <c r="I47" s="97">
        <f>$B47*VLOOKUP($A47,Transpose_Avg_cred_dw!$A$1:$M$52,6,FALSE)</f>
        <v>-0.30868432000000007</v>
      </c>
      <c r="J47" s="97">
        <f>$B47*VLOOKUP($A47,Transpose_Avg_cred_dw!$A$1:$M$52,7,FALSE)</f>
        <v>-0.21981988</v>
      </c>
      <c r="K47" s="97">
        <f>$B47*VLOOKUP($A47,Transpose_Avg_cred_dw!$A$1:$M$52,8,FALSE)</f>
        <v>-0.24080804999999997</v>
      </c>
      <c r="L47" s="97">
        <f>$B47*VLOOKUP($A47,Transpose_Avg_cred_dw!$A$1:$M$52,9,FALSE)</f>
        <v>-0.31937219999999994</v>
      </c>
      <c r="M47" s="97">
        <f>$B47*VLOOKUP($A47,Transpose_Avg_cred_dw!$A$1:$M$52,10,FALSE)</f>
        <v>-0.18595382399999996</v>
      </c>
      <c r="N47" s="97">
        <f>$B47*VLOOKUP($A47,Transpose_Avg_cred_dw!$A$1:$M$52,11,FALSE)</f>
        <v>-0.15233463</v>
      </c>
      <c r="O47" s="97">
        <f>$B47*VLOOKUP($A47,Transpose_Avg_cred_dw!$A$1:$M$52,12,FALSE)</f>
        <v>-0.25108041000000003</v>
      </c>
      <c r="P47" s="97">
        <f>$B47*VLOOKUP($A47,Transpose_Avg_cred_dw!$A$1:$M$52,13,FALSE)</f>
        <v>-0.36131423999999995</v>
      </c>
      <c r="Q47" s="97"/>
      <c r="R47" s="97"/>
      <c r="S47" s="97">
        <f>$B47*VLOOKUP($A47,Transpose_Avg_cred_dw!$O$1:$AA$52,2,FALSE)</f>
        <v>-0.20038451999999998</v>
      </c>
      <c r="T47" s="97">
        <f>$B47*VLOOKUP($A47,Transpose_Avg_cred_dw!$O$1:$AA$52,3,FALSE)</f>
        <v>-0.18617256000000001</v>
      </c>
      <c r="U47" s="97">
        <f>$B47*VLOOKUP($A47,Transpose_Avg_cred_dw!$O$1:$AA$52,4,FALSE)</f>
        <v>-0.26529384</v>
      </c>
      <c r="V47" s="97">
        <f>$B47*VLOOKUP($A47,Transpose_Avg_cred_dw!$O$1:$AA$52,5,FALSE)</f>
        <v>-0.19949664</v>
      </c>
      <c r="W47" s="97">
        <f>$B47*VLOOKUP($A47,Transpose_Avg_cred_dw!$O$1:$AA$52,6,FALSE)</f>
        <v>-0.20847540000000001</v>
      </c>
      <c r="X47" s="97">
        <f>$B47*VLOOKUP($A47,Transpose_Avg_cred_dw!$O$1:$AA$52,7,FALSE)</f>
        <v>-0.20087843999999999</v>
      </c>
      <c r="Y47" s="97">
        <f>$B47*VLOOKUP($A47,Transpose_Avg_cred_dw!$O$1:$AA$52,8,FALSE)</f>
        <v>-0.22633296</v>
      </c>
      <c r="Z47" s="97">
        <f>$B47*VLOOKUP($A47,Transpose_Avg_cred_dw!$O$1:$AA$52,9,FALSE)</f>
        <v>-0.25940795999999999</v>
      </c>
      <c r="AA47" s="97">
        <f>$B47*VLOOKUP($A47,Transpose_Avg_cred_dw!$O$1:$AA$52,10,FALSE)</f>
        <v>-0.15467340000000002</v>
      </c>
      <c r="AB47" s="97">
        <f>$B47*VLOOKUP($A47,Transpose_Avg_cred_dw!$O$1:$AA$52,11,FALSE)</f>
        <v>-0.12970104000000002</v>
      </c>
      <c r="AC47" s="97">
        <f>$B47*VLOOKUP($A47,Transpose_Avg_cred_dw!$O$1:$AA$52,12,FALSE)</f>
        <v>-0.23819291999999995</v>
      </c>
      <c r="AD47" s="97">
        <f>$B47*VLOOKUP($A47,Transpose_Avg_cred_dw!$O$1:$AA$52,13,FALSE)</f>
        <v>-0.34536179999999994</v>
      </c>
    </row>
    <row r="48" spans="1:30" x14ac:dyDescent="0.25">
      <c r="A48" s="167" t="s">
        <v>285</v>
      </c>
      <c r="B48" s="168">
        <v>17.66</v>
      </c>
      <c r="C48" s="94"/>
      <c r="D48" s="94"/>
      <c r="E48" s="97">
        <f>$B48*VLOOKUP($A48,Transpose_Avg_cred_dw!$A$1:$M$52,2,FALSE)</f>
        <v>0.57292351249999995</v>
      </c>
      <c r="F48" s="97">
        <f>$B48*VLOOKUP($A48,Transpose_Avg_cred_dw!$A$1:$M$52,3,FALSE)</f>
        <v>0.53789710999999996</v>
      </c>
      <c r="G48" s="97">
        <f>$B48*VLOOKUP($A48,Transpose_Avg_cred_dw!$A$1:$M$52,4,FALSE)</f>
        <v>0.75939765999999997</v>
      </c>
      <c r="H48" s="97">
        <f>$B48*VLOOKUP($A48,Transpose_Avg_cred_dw!$A$1:$M$52,5,FALSE)</f>
        <v>0.57102837374999993</v>
      </c>
      <c r="I48" s="97">
        <f>$B48*VLOOKUP($A48,Transpose_Avg_cred_dw!$A$1:$M$52,6,FALSE)</f>
        <v>1.1747879386666669</v>
      </c>
      <c r="J48" s="97">
        <f>$B48*VLOOKUP($A48,Transpose_Avg_cred_dw!$A$1:$M$52,7,FALSE)</f>
        <v>0.68215576333333328</v>
      </c>
      <c r="K48" s="97">
        <f>$B48*VLOOKUP($A48,Transpose_Avg_cred_dw!$A$1:$M$52,8,FALSE)</f>
        <v>0.64810765125000003</v>
      </c>
      <c r="L48" s="97">
        <f>$B48*VLOOKUP($A48,Transpose_Avg_cred_dw!$A$1:$M$52,9,FALSE)</f>
        <v>0.60164308749999995</v>
      </c>
      <c r="M48" s="97">
        <f>$B48*VLOOKUP($A48,Transpose_Avg_cred_dw!$A$1:$M$52,10,FALSE)</f>
        <v>0.46238942533333344</v>
      </c>
      <c r="N48" s="97">
        <f>$B48*VLOOKUP($A48,Transpose_Avg_cred_dw!$A$1:$M$52,11,FALSE)</f>
        <v>0.70352252375000013</v>
      </c>
      <c r="O48" s="97">
        <f>$B48*VLOOKUP($A48,Transpose_Avg_cred_dw!$A$1:$M$52,12,FALSE)</f>
        <v>0.53365429500000006</v>
      </c>
      <c r="P48" s="97">
        <f>$B48*VLOOKUP($A48,Transpose_Avg_cred_dw!$A$1:$M$52,13,FALSE)</f>
        <v>1.0959172013333334</v>
      </c>
      <c r="Q48" s="97"/>
      <c r="R48" s="97"/>
      <c r="S48" s="97">
        <f>$B48*VLOOKUP($A48,Transpose_Avg_cred_dw!$O$1:$AA$52,2,FALSE)</f>
        <v>0.59440469500000004</v>
      </c>
      <c r="T48" s="97">
        <f>$B48*VLOOKUP($A48,Transpose_Avg_cred_dw!$O$1:$AA$52,3,FALSE)</f>
        <v>0.52935850000000007</v>
      </c>
      <c r="U48" s="97">
        <f>$B48*VLOOKUP($A48,Transpose_Avg_cred_dw!$O$1:$AA$52,4,FALSE)</f>
        <v>0.77411285499999993</v>
      </c>
      <c r="V48" s="97">
        <f>$B48*VLOOKUP($A48,Transpose_Avg_cred_dw!$O$1:$AA$52,5,FALSE)</f>
        <v>0.57041358499999995</v>
      </c>
      <c r="W48" s="97">
        <f>$B48*VLOOKUP($A48,Transpose_Avg_cred_dw!$O$1:$AA$52,6,FALSE)</f>
        <v>1.173502585</v>
      </c>
      <c r="X48" s="97">
        <f>$B48*VLOOKUP($A48,Transpose_Avg_cred_dw!$O$1:$AA$52,7,FALSE)</f>
        <v>0.65646634999999998</v>
      </c>
      <c r="Y48" s="97">
        <f>$B48*VLOOKUP($A48,Transpose_Avg_cred_dw!$O$1:$AA$52,8,FALSE)</f>
        <v>0.64704032499999997</v>
      </c>
      <c r="Z48" s="97">
        <f>$B48*VLOOKUP($A48,Transpose_Avg_cred_dw!$O$1:$AA$52,9,FALSE)</f>
        <v>0.59344664000000003</v>
      </c>
      <c r="AA48" s="97">
        <f>$B48*VLOOKUP($A48,Transpose_Avg_cred_dw!$O$1:$AA$52,10,FALSE)</f>
        <v>0.46756615999999995</v>
      </c>
      <c r="AB48" s="97">
        <f>$B48*VLOOKUP($A48,Transpose_Avg_cred_dw!$O$1:$AA$52,11,FALSE)</f>
        <v>0.7181792199999999</v>
      </c>
      <c r="AC48" s="97">
        <f>$B48*VLOOKUP($A48,Transpose_Avg_cred_dw!$O$1:$AA$52,12,FALSE)</f>
        <v>0.56434296000000006</v>
      </c>
      <c r="AD48" s="97">
        <f>$B48*VLOOKUP($A48,Transpose_Avg_cred_dw!$O$1:$AA$52,13,FALSE)</f>
        <v>1.08462422</v>
      </c>
    </row>
    <row r="49" spans="1:30" x14ac:dyDescent="0.25">
      <c r="A49" s="167" t="s">
        <v>288</v>
      </c>
      <c r="B49" s="168">
        <v>9.8239999999999998</v>
      </c>
      <c r="C49" s="94"/>
      <c r="D49" s="94"/>
      <c r="E49" s="97">
        <f>$B49*VLOOKUP($A49,Transpose_Avg_cred_dw!$A$1:$M$52,2,FALSE)</f>
        <v>0.82407825800000012</v>
      </c>
      <c r="F49" s="97">
        <f>$B49*VLOOKUP($A49,Transpose_Avg_cred_dw!$A$1:$M$52,3,FALSE)</f>
        <v>0.7932787899999999</v>
      </c>
      <c r="G49" s="97">
        <f>$B49*VLOOKUP($A49,Transpose_Avg_cred_dw!$A$1:$M$52,4,FALSE)</f>
        <v>0.76753315600000027</v>
      </c>
      <c r="H49" s="97">
        <f>$B49*VLOOKUP($A49,Transpose_Avg_cred_dw!$A$1:$M$52,5,FALSE)</f>
        <v>0.61220220800000014</v>
      </c>
      <c r="I49" s="97">
        <f>$B49*VLOOKUP($A49,Transpose_Avg_cred_dw!$A$1:$M$52,6,FALSE)</f>
        <v>1.2888636095999999</v>
      </c>
      <c r="J49" s="97">
        <f>$B49*VLOOKUP($A49,Transpose_Avg_cred_dw!$A$1:$M$52,7,FALSE)</f>
        <v>0.77316026133333338</v>
      </c>
      <c r="K49" s="97">
        <f>$B49*VLOOKUP($A49,Transpose_Avg_cred_dw!$A$1:$M$52,8,FALSE)</f>
        <v>0.59637267399999994</v>
      </c>
      <c r="L49" s="97">
        <f>$B49*VLOOKUP($A49,Transpose_Avg_cred_dw!$A$1:$M$52,9,FALSE)</f>
        <v>0.69833658399999987</v>
      </c>
      <c r="M49" s="97">
        <f>$B49*VLOOKUP($A49,Transpose_Avg_cred_dw!$A$1:$M$52,10,FALSE)</f>
        <v>0.90446555306666654</v>
      </c>
      <c r="N49" s="97">
        <f>$B49*VLOOKUP($A49,Transpose_Avg_cred_dw!$A$1:$M$52,11,FALSE)</f>
        <v>0.72056276999999991</v>
      </c>
      <c r="O49" s="97">
        <f>$B49*VLOOKUP($A49,Transpose_Avg_cred_dw!$A$1:$M$52,12,FALSE)</f>
        <v>0.99713293000000014</v>
      </c>
      <c r="P49" s="97">
        <f>$B49*VLOOKUP($A49,Transpose_Avg_cred_dw!$A$1:$M$52,13,FALSE)</f>
        <v>1.6700557674666667</v>
      </c>
      <c r="Q49" s="97"/>
      <c r="R49" s="97"/>
      <c r="S49" s="97">
        <f>$B49*VLOOKUP($A49,Transpose_Avg_cred_dw!$O$1:$AA$52,2,FALSE)</f>
        <v>0.86979731199999999</v>
      </c>
      <c r="T49" s="97">
        <f>$B49*VLOOKUP($A49,Transpose_Avg_cred_dw!$O$1:$AA$52,3,FALSE)</f>
        <v>0.79900802399999993</v>
      </c>
      <c r="U49" s="97">
        <f>$B49*VLOOKUP($A49,Transpose_Avg_cred_dw!$O$1:$AA$52,4,FALSE)</f>
        <v>0.8172683839999999</v>
      </c>
      <c r="V49" s="97">
        <f>$B49*VLOOKUP($A49,Transpose_Avg_cred_dw!$O$1:$AA$52,5,FALSE)</f>
        <v>0.61128120799999996</v>
      </c>
      <c r="W49" s="97">
        <f>$B49*VLOOKUP($A49,Transpose_Avg_cred_dw!$O$1:$AA$52,6,FALSE)</f>
        <v>1.2850995440000001</v>
      </c>
      <c r="X49" s="97">
        <f>$B49*VLOOKUP($A49,Transpose_Avg_cred_dw!$O$1:$AA$52,7,FALSE)</f>
        <v>0.73052737600000006</v>
      </c>
      <c r="Y49" s="97">
        <f>$B49*VLOOKUP($A49,Transpose_Avg_cred_dw!$O$1:$AA$52,8,FALSE)</f>
        <v>0.56504700799999996</v>
      </c>
      <c r="Z49" s="97">
        <f>$B49*VLOOKUP($A49,Transpose_Avg_cred_dw!$O$1:$AA$52,9,FALSE)</f>
        <v>0.74961786400000008</v>
      </c>
      <c r="AA49" s="97">
        <f>$B49*VLOOKUP($A49,Transpose_Avg_cred_dw!$O$1:$AA$52,10,FALSE)</f>
        <v>0.8609237839999998</v>
      </c>
      <c r="AB49" s="97">
        <f>$B49*VLOOKUP($A49,Transpose_Avg_cred_dw!$O$1:$AA$52,11,FALSE)</f>
        <v>0.75636695199999993</v>
      </c>
      <c r="AC49" s="97">
        <f>$B49*VLOOKUP($A49,Transpose_Avg_cred_dw!$O$1:$AA$52,12,FALSE)</f>
        <v>0.97746343999999996</v>
      </c>
      <c r="AD49" s="97">
        <f>$B49*VLOOKUP($A49,Transpose_Avg_cred_dw!$O$1:$AA$52,13,FALSE)</f>
        <v>1.7504943519999994</v>
      </c>
    </row>
    <row r="50" spans="1:30" x14ac:dyDescent="0.25">
      <c r="A50" s="167" t="s">
        <v>291</v>
      </c>
      <c r="B50" s="168">
        <v>13.77</v>
      </c>
      <c r="C50" s="94"/>
      <c r="D50" s="94"/>
      <c r="E50" s="97">
        <f>$B50*VLOOKUP($A50,Transpose_Avg_cred_dw!$A$1:$M$52,2,FALSE)</f>
        <v>3.3594384993749999</v>
      </c>
      <c r="F50" s="97">
        <f>$B50*VLOOKUP($A50,Transpose_Avg_cred_dw!$A$1:$M$52,3,FALSE)</f>
        <v>2.8801564368749997</v>
      </c>
      <c r="G50" s="97">
        <f>$B50*VLOOKUP($A50,Transpose_Avg_cred_dw!$A$1:$M$52,4,FALSE)</f>
        <v>3.1381296412499999</v>
      </c>
      <c r="H50" s="97">
        <f>$B50*VLOOKUP($A50,Transpose_Avg_cred_dw!$A$1:$M$52,5,FALSE)</f>
        <v>3.4127533574999998</v>
      </c>
      <c r="I50" s="97">
        <f>$B50*VLOOKUP($A50,Transpose_Avg_cred_dw!$A$1:$M$52,6,FALSE)</f>
        <v>2.6585013779999995</v>
      </c>
      <c r="J50" s="97">
        <f>$B50*VLOOKUP($A50,Transpose_Avg_cred_dw!$A$1:$M$52,7,FALSE)</f>
        <v>4.0816437300000006</v>
      </c>
      <c r="K50" s="97">
        <f>$B50*VLOOKUP($A50,Transpose_Avg_cred_dw!$A$1:$M$52,8,FALSE)</f>
        <v>3.6527782274999998</v>
      </c>
      <c r="L50" s="97">
        <f>$B50*VLOOKUP($A50,Transpose_Avg_cred_dw!$A$1:$M$52,9,FALSE)</f>
        <v>3.9761718412500002</v>
      </c>
      <c r="M50" s="97">
        <f>$B50*VLOOKUP($A50,Transpose_Avg_cred_dw!$A$1:$M$52,10,FALSE)</f>
        <v>2.5515121500000002</v>
      </c>
      <c r="N50" s="97">
        <f>$B50*VLOOKUP($A50,Transpose_Avg_cred_dw!$A$1:$M$52,11,FALSE)</f>
        <v>2.9645673974999998</v>
      </c>
      <c r="O50" s="97">
        <f>$B50*VLOOKUP($A50,Transpose_Avg_cred_dw!$A$1:$M$52,12,FALSE)</f>
        <v>3.1150846856249998</v>
      </c>
      <c r="P50" s="97">
        <f>$B50*VLOOKUP($A50,Transpose_Avg_cred_dw!$A$1:$M$52,13,FALSE)</f>
        <v>3.2676099839999995</v>
      </c>
      <c r="Q50" s="97"/>
      <c r="R50" s="97"/>
      <c r="S50" s="97">
        <f>$B50*VLOOKUP($A50,Transpose_Avg_cred_dw!$O$1:$AA$52,2,FALSE)</f>
        <v>3.2963968575</v>
      </c>
      <c r="T50" s="97">
        <f>$B50*VLOOKUP($A50,Transpose_Avg_cred_dw!$O$1:$AA$52,3,FALSE)</f>
        <v>2.7447327899999996</v>
      </c>
      <c r="U50" s="97">
        <f>$B50*VLOOKUP($A50,Transpose_Avg_cred_dw!$O$1:$AA$52,4,FALSE)</f>
        <v>3.10894929</v>
      </c>
      <c r="V50" s="97">
        <f>$B50*VLOOKUP($A50,Transpose_Avg_cred_dw!$O$1:$AA$52,5,FALSE)</f>
        <v>3.3877332675000003</v>
      </c>
      <c r="W50" s="97">
        <f>$B50*VLOOKUP($A50,Transpose_Avg_cred_dw!$O$1:$AA$52,6,FALSE)</f>
        <v>2.6237013750000004</v>
      </c>
      <c r="X50" s="97">
        <f>$B50*VLOOKUP($A50,Transpose_Avg_cred_dw!$O$1:$AA$52,7,FALSE)</f>
        <v>4.0953322574999991</v>
      </c>
      <c r="Y50" s="97">
        <f>$B50*VLOOKUP($A50,Transpose_Avg_cred_dw!$O$1:$AA$52,8,FALSE)</f>
        <v>3.7475158275</v>
      </c>
      <c r="Z50" s="97">
        <f>$B50*VLOOKUP($A50,Transpose_Avg_cred_dw!$O$1:$AA$52,9,FALSE)</f>
        <v>3.9028276575000005</v>
      </c>
      <c r="AA50" s="97">
        <f>$B50*VLOOKUP($A50,Transpose_Avg_cred_dw!$O$1:$AA$52,10,FALSE)</f>
        <v>2.5426408275000001</v>
      </c>
      <c r="AB50" s="97">
        <f>$B50*VLOOKUP($A50,Transpose_Avg_cred_dw!$O$1:$AA$52,11,FALSE)</f>
        <v>2.8651101300000001</v>
      </c>
      <c r="AC50" s="97">
        <f>$B50*VLOOKUP($A50,Transpose_Avg_cred_dw!$O$1:$AA$52,12,FALSE)</f>
        <v>3.1140200925000001</v>
      </c>
      <c r="AD50" s="97">
        <f>$B50*VLOOKUP($A50,Transpose_Avg_cred_dw!$O$1:$AA$52,13,FALSE)</f>
        <v>3.3449016825000006</v>
      </c>
    </row>
    <row r="51" spans="1:30" x14ac:dyDescent="0.25">
      <c r="A51" s="167" t="s">
        <v>294</v>
      </c>
      <c r="B51" s="168">
        <v>4.58</v>
      </c>
      <c r="C51" s="94"/>
      <c r="D51" s="94"/>
      <c r="E51" s="97">
        <f>$B51*VLOOKUP($A51,Transpose_Avg_cred_dw!$A$1:$M$52,2,FALSE)</f>
        <v>0.56086994874999996</v>
      </c>
      <c r="F51" s="97">
        <f>$B51*VLOOKUP($A51,Transpose_Avg_cred_dw!$A$1:$M$52,3,FALSE)</f>
        <v>0.35708599749999997</v>
      </c>
      <c r="G51" s="97">
        <f>$B51*VLOOKUP($A51,Transpose_Avg_cred_dw!$A$1:$M$52,4,FALSE)</f>
        <v>0.41890426125000008</v>
      </c>
      <c r="H51" s="97">
        <f>$B51*VLOOKUP($A51,Transpose_Avg_cred_dw!$A$1:$M$52,5,FALSE)</f>
        <v>0.44616986000000008</v>
      </c>
      <c r="I51" s="97">
        <f>$B51*VLOOKUP($A51,Transpose_Avg_cred_dw!$A$1:$M$52,6,FALSE)</f>
        <v>0.54943481466666666</v>
      </c>
      <c r="J51" s="97">
        <f>$B51*VLOOKUP($A51,Transpose_Avg_cred_dw!$A$1:$M$52,7,FALSE)</f>
        <v>0.4532707683333333</v>
      </c>
      <c r="K51" s="97">
        <f>$B51*VLOOKUP($A51,Transpose_Avg_cred_dw!$A$1:$M$52,8,FALSE)</f>
        <v>0.48840862375000021</v>
      </c>
      <c r="L51" s="97">
        <f>$B51*VLOOKUP($A51,Transpose_Avg_cred_dw!$A$1:$M$52,9,FALSE)</f>
        <v>0.56216923750000003</v>
      </c>
      <c r="M51" s="97">
        <f>$B51*VLOOKUP($A51,Transpose_Avg_cred_dw!$A$1:$M$52,10,FALSE)</f>
        <v>0.45591915333333338</v>
      </c>
      <c r="N51" s="97">
        <f>$B51*VLOOKUP($A51,Transpose_Avg_cred_dw!$A$1:$M$52,11,FALSE)</f>
        <v>0.54172526249999997</v>
      </c>
      <c r="O51" s="97">
        <f>$B51*VLOOKUP($A51,Transpose_Avg_cred_dw!$A$1:$M$52,12,FALSE)</f>
        <v>0.43095538624999996</v>
      </c>
      <c r="P51" s="97">
        <f>$B51*VLOOKUP($A51,Transpose_Avg_cred_dw!$A$1:$M$52,13,FALSE)</f>
        <v>0.42504201466666663</v>
      </c>
      <c r="Q51" s="97"/>
      <c r="R51" s="97"/>
      <c r="S51" s="97">
        <f>$B51*VLOOKUP($A51,Transpose_Avg_cred_dw!$O$1:$AA$52,2,FALSE)</f>
        <v>0.55353193000000001</v>
      </c>
      <c r="T51" s="97">
        <f>$B51*VLOOKUP($A51,Transpose_Avg_cred_dw!$O$1:$AA$52,3,FALSE)</f>
        <v>0.34281758000000007</v>
      </c>
      <c r="U51" s="97">
        <f>$B51*VLOOKUP($A51,Transpose_Avg_cred_dw!$O$1:$AA$52,4,FALSE)</f>
        <v>0.40903865500000003</v>
      </c>
      <c r="V51" s="97">
        <f>$B51*VLOOKUP($A51,Transpose_Avg_cred_dw!$O$1:$AA$52,5,FALSE)</f>
        <v>0.45498407000000007</v>
      </c>
      <c r="W51" s="97">
        <f>$B51*VLOOKUP($A51,Transpose_Avg_cred_dw!$O$1:$AA$52,6,FALSE)</f>
        <v>0.51482520500000017</v>
      </c>
      <c r="X51" s="97">
        <f>$B51*VLOOKUP($A51,Transpose_Avg_cred_dw!$O$1:$AA$52,7,FALSE)</f>
        <v>0.46148194500000006</v>
      </c>
      <c r="Y51" s="97">
        <f>$B51*VLOOKUP($A51,Transpose_Avg_cred_dw!$O$1:$AA$52,8,FALSE)</f>
        <v>0.48708185499999995</v>
      </c>
      <c r="Z51" s="97">
        <f>$B51*VLOOKUP($A51,Transpose_Avg_cred_dw!$O$1:$AA$52,9,FALSE)</f>
        <v>0.53126282500000011</v>
      </c>
      <c r="AA51" s="97">
        <f>$B51*VLOOKUP($A51,Transpose_Avg_cred_dw!$O$1:$AA$52,10,FALSE)</f>
        <v>0.43551907000000001</v>
      </c>
      <c r="AB51" s="97">
        <f>$B51*VLOOKUP($A51,Transpose_Avg_cred_dw!$O$1:$AA$52,11,FALSE)</f>
        <v>0.51841134499999997</v>
      </c>
      <c r="AC51" s="97">
        <f>$B51*VLOOKUP($A51,Transpose_Avg_cred_dw!$O$1:$AA$52,12,FALSE)</f>
        <v>0.42097871499999995</v>
      </c>
      <c r="AD51" s="97">
        <f>$B51*VLOOKUP($A51,Transpose_Avg_cred_dw!$O$1:$AA$52,13,FALSE)</f>
        <v>0.37477911000000003</v>
      </c>
    </row>
    <row r="52" spans="1:30" x14ac:dyDescent="0.25">
      <c r="A52" s="167" t="s">
        <v>295</v>
      </c>
      <c r="B52" s="168">
        <v>19.32</v>
      </c>
      <c r="E52" s="97">
        <f>$B52*VLOOKUP($A52,Transpose_Avg_cred_dw!$A$1:$M$52,2,FALSE)</f>
        <v>0.6854144325</v>
      </c>
      <c r="F52" s="97">
        <f>$B52*VLOOKUP($A52,Transpose_Avg_cred_dw!$A$1:$M$52,3,FALSE)</f>
        <v>0.4955471325000001</v>
      </c>
      <c r="G52" s="97">
        <f>$B52*VLOOKUP($A52,Transpose_Avg_cred_dw!$A$1:$M$52,4,FALSE)</f>
        <v>0.56245229250000006</v>
      </c>
      <c r="H52" s="97">
        <f>$B52*VLOOKUP($A52,Transpose_Avg_cred_dw!$A$1:$M$52,5,FALSE)</f>
        <v>0.5113991925000001</v>
      </c>
      <c r="I52" s="97">
        <f>$B52*VLOOKUP($A52,Transpose_Avg_cred_dw!$A$1:$M$52,6,FALSE)</f>
        <v>0.53060319200000017</v>
      </c>
      <c r="J52" s="97">
        <f>$B52*VLOOKUP($A52,Transpose_Avg_cred_dw!$A$1:$M$52,7,FALSE)</f>
        <v>0.46867743999999995</v>
      </c>
      <c r="K52" s="97">
        <f>$B52*VLOOKUP($A52,Transpose_Avg_cred_dw!$A$1:$M$52,8,FALSE)</f>
        <v>0.50566719000000004</v>
      </c>
      <c r="L52" s="97">
        <f>$B52*VLOOKUP($A52,Transpose_Avg_cred_dw!$A$1:$M$52,9,FALSE)</f>
        <v>0.50142644999999997</v>
      </c>
      <c r="M52" s="97">
        <f>$B52*VLOOKUP($A52,Transpose_Avg_cred_dw!$A$1:$M$52,10,FALSE)</f>
        <v>0.36502950400000006</v>
      </c>
      <c r="N52" s="97">
        <f>$B52*VLOOKUP($A52,Transpose_Avg_cred_dw!$A$1:$M$52,11,FALSE)</f>
        <v>0.47573930250000013</v>
      </c>
      <c r="O52" s="97">
        <f>$B52*VLOOKUP($A52,Transpose_Avg_cred_dw!$A$1:$M$52,12,FALSE)</f>
        <v>0.55043042249999996</v>
      </c>
      <c r="P52" s="97">
        <f>$B52*VLOOKUP($A52,Transpose_Avg_cred_dw!$A$1:$M$52,13,FALSE)</f>
        <v>0.64240932000000006</v>
      </c>
      <c r="S52" s="97">
        <f>$B52*VLOOKUP($A52,Transpose_Avg_cred_dw!$O$1:$AA$52,2,FALSE)</f>
        <v>0.69784323000000004</v>
      </c>
      <c r="T52" s="97">
        <f>$B52*VLOOKUP($A52,Transpose_Avg_cred_dw!$O$1:$AA$52,3,FALSE)</f>
        <v>0.48304347000000009</v>
      </c>
      <c r="U52" s="97">
        <f>$B52*VLOOKUP($A52,Transpose_Avg_cred_dw!$O$1:$AA$52,4,FALSE)</f>
        <v>0.56912856000000001</v>
      </c>
      <c r="V52" s="97">
        <f>$B52*VLOOKUP($A52,Transpose_Avg_cred_dw!$O$1:$AA$52,5,FALSE)</f>
        <v>0.51630284999999998</v>
      </c>
      <c r="W52" s="97">
        <f>$B52*VLOOKUP($A52,Transpose_Avg_cred_dw!$O$1:$AA$52,6,FALSE)</f>
        <v>0.51577638000000003</v>
      </c>
      <c r="X52" s="97">
        <f>$B52*VLOOKUP($A52,Transpose_Avg_cred_dw!$O$1:$AA$52,7,FALSE)</f>
        <v>0.50658006</v>
      </c>
      <c r="Y52" s="97">
        <f>$B52*VLOOKUP($A52,Transpose_Avg_cred_dw!$O$1:$AA$52,8,FALSE)</f>
        <v>0.50841062999999997</v>
      </c>
      <c r="Z52" s="97">
        <f>$B52*VLOOKUP($A52,Transpose_Avg_cred_dw!$O$1:$AA$52,9,FALSE)</f>
        <v>0.47038404</v>
      </c>
      <c r="AA52" s="97">
        <f>$B52*VLOOKUP($A52,Transpose_Avg_cred_dw!$O$1:$AA$52,10,FALSE)</f>
        <v>0.38258912999999994</v>
      </c>
      <c r="AB52" s="97">
        <f>$B52*VLOOKUP($A52,Transpose_Avg_cred_dw!$O$1:$AA$52,11,FALSE)</f>
        <v>0.44073267000000005</v>
      </c>
      <c r="AC52" s="97">
        <f>$B52*VLOOKUP($A52,Transpose_Avg_cred_dw!$O$1:$AA$52,12,FALSE)</f>
        <v>0.54112905</v>
      </c>
      <c r="AD52" s="97">
        <f>$B52*VLOOKUP($A52,Transpose_Avg_cred_dw!$O$1:$AA$52,13,FALSE)</f>
        <v>0.60698609999999997</v>
      </c>
    </row>
    <row r="53" spans="1:30" x14ac:dyDescent="0.25">
      <c r="A53" s="167" t="s">
        <v>296</v>
      </c>
      <c r="B53" s="168">
        <v>18.02</v>
      </c>
      <c r="E53" s="97">
        <f>$B53*VLOOKUP($A53,Transpose_Avg_cred_dw!$A$1:$M$52,2,FALSE)</f>
        <v>0.88511537000000007</v>
      </c>
      <c r="F53" s="97">
        <f>$B53*VLOOKUP($A53,Transpose_Avg_cred_dw!$A$1:$M$52,3,FALSE)</f>
        <v>0.50244039750000002</v>
      </c>
      <c r="G53" s="97">
        <f>$B53*VLOOKUP($A53,Transpose_Avg_cred_dw!$A$1:$M$52,4,FALSE)</f>
        <v>0.59343576624999994</v>
      </c>
      <c r="H53" s="97">
        <f>$B53*VLOOKUP($A53,Transpose_Avg_cred_dw!$A$1:$M$52,5,FALSE)</f>
        <v>0.83454674500000015</v>
      </c>
      <c r="I53" s="97">
        <f>$B53*VLOOKUP($A53,Transpose_Avg_cred_dw!$A$1:$M$52,6,FALSE)</f>
        <v>0.70794693466666658</v>
      </c>
      <c r="J53" s="97">
        <f>$B53*VLOOKUP($A53,Transpose_Avg_cred_dw!$A$1:$M$52,7,FALSE)</f>
        <v>0.83073701666666666</v>
      </c>
      <c r="K53" s="97">
        <f>$B53*VLOOKUP($A53,Transpose_Avg_cred_dw!$A$1:$M$52,8,FALSE)</f>
        <v>1.3108784149999999</v>
      </c>
      <c r="L53" s="97">
        <f>$B53*VLOOKUP($A53,Transpose_Avg_cred_dw!$A$1:$M$52,9,FALSE)</f>
        <v>1.4438356062499997</v>
      </c>
      <c r="M53" s="97">
        <f>$B53*VLOOKUP($A53,Transpose_Avg_cred_dw!$A$1:$M$52,10,FALSE)</f>
        <v>0.75331889199999991</v>
      </c>
      <c r="N53" s="97">
        <f>$B53*VLOOKUP($A53,Transpose_Avg_cred_dw!$A$1:$M$52,11,FALSE)</f>
        <v>0.95762447124999994</v>
      </c>
      <c r="O53" s="97">
        <f>$B53*VLOOKUP($A53,Transpose_Avg_cred_dw!$A$1:$M$52,12,FALSE)</f>
        <v>0.62432317250000002</v>
      </c>
      <c r="P53" s="97">
        <f>$B53*VLOOKUP($A53,Transpose_Avg_cred_dw!$A$1:$M$52,13,FALSE)</f>
        <v>0.89085353866666661</v>
      </c>
      <c r="S53" s="97">
        <f>$B53*VLOOKUP($A53,Transpose_Avg_cred_dw!$O$1:$AA$52,2,FALSE)</f>
        <v>0.84796714000000006</v>
      </c>
      <c r="T53" s="97">
        <f>$B53*VLOOKUP($A53,Transpose_Avg_cred_dw!$O$1:$AA$52,3,FALSE)</f>
        <v>0.4998387600000001</v>
      </c>
      <c r="U53" s="97">
        <f>$B53*VLOOKUP($A53,Transpose_Avg_cred_dw!$O$1:$AA$52,4,FALSE)</f>
        <v>0.59130377500000009</v>
      </c>
      <c r="V53" s="97">
        <f>$B53*VLOOKUP($A53,Transpose_Avg_cred_dw!$O$1:$AA$52,5,FALSE)</f>
        <v>0.8405113649999999</v>
      </c>
      <c r="W53" s="97">
        <f>$B53*VLOOKUP($A53,Transpose_Avg_cred_dw!$O$1:$AA$52,6,FALSE)</f>
        <v>0.67505623000000003</v>
      </c>
      <c r="X53" s="97">
        <f>$B53*VLOOKUP($A53,Transpose_Avg_cred_dw!$O$1:$AA$52,7,FALSE)</f>
        <v>0.82615392999999993</v>
      </c>
      <c r="Y53" s="97">
        <f>$B53*VLOOKUP($A53,Transpose_Avg_cred_dw!$O$1:$AA$52,8,FALSE)</f>
        <v>1.3230238949999997</v>
      </c>
      <c r="Z53" s="97">
        <f>$B53*VLOOKUP($A53,Transpose_Avg_cred_dw!$O$1:$AA$52,9,FALSE)</f>
        <v>1.4571062100000001</v>
      </c>
      <c r="AA53" s="97">
        <f>$B53*VLOOKUP($A53,Transpose_Avg_cred_dw!$O$1:$AA$52,10,FALSE)</f>
        <v>0.75465958</v>
      </c>
      <c r="AB53" s="97">
        <f>$B53*VLOOKUP($A53,Transpose_Avg_cred_dw!$O$1:$AA$52,11,FALSE)</f>
        <v>0.91560971499999988</v>
      </c>
      <c r="AC53" s="97">
        <f>$B53*VLOOKUP($A53,Transpose_Avg_cred_dw!$O$1:$AA$52,12,FALSE)</f>
        <v>0.62866374000000014</v>
      </c>
      <c r="AD53" s="97">
        <f>$B53*VLOOKUP($A53,Transpose_Avg_cred_dw!$O$1:$AA$52,13,FALSE)</f>
        <v>0.90716283999999991</v>
      </c>
    </row>
    <row r="54" spans="1:30" x14ac:dyDescent="0.25">
      <c r="A54" s="91" t="s">
        <v>537</v>
      </c>
      <c r="B54" s="168"/>
      <c r="Y54" s="97"/>
    </row>
    <row r="55" spans="1:30" x14ac:dyDescent="0.25">
      <c r="A55" s="167" t="s">
        <v>543</v>
      </c>
      <c r="B55" s="168">
        <v>-11.52</v>
      </c>
    </row>
    <row r="56" spans="1:30" x14ac:dyDescent="0.25">
      <c r="A56" s="167" t="s">
        <v>532</v>
      </c>
      <c r="B56" s="168">
        <v>-11.622</v>
      </c>
    </row>
    <row r="57" spans="1:30" x14ac:dyDescent="0.25">
      <c r="A57" s="167" t="s">
        <v>538</v>
      </c>
      <c r="B57" s="168">
        <v>-11.289</v>
      </c>
    </row>
    <row r="58" spans="1:30" x14ac:dyDescent="0.25">
      <c r="A58" s="167" t="s">
        <v>544</v>
      </c>
      <c r="B58" s="168">
        <v>-11.395</v>
      </c>
    </row>
    <row r="59" spans="1:30" x14ac:dyDescent="0.25">
      <c r="A59" s="167" t="s">
        <v>549</v>
      </c>
      <c r="B59" s="168">
        <v>-10.831</v>
      </c>
    </row>
    <row r="60" spans="1:30" x14ac:dyDescent="0.25">
      <c r="A60" s="167" t="s">
        <v>554</v>
      </c>
      <c r="B60" s="168">
        <v>-11.5627</v>
      </c>
    </row>
    <row r="61" spans="1:30" x14ac:dyDescent="0.25">
      <c r="A61" s="167" t="s">
        <v>559</v>
      </c>
      <c r="B61" s="168">
        <v>-11.272</v>
      </c>
    </row>
    <row r="62" spans="1:30" x14ac:dyDescent="0.25">
      <c r="A62" s="167" t="s">
        <v>564</v>
      </c>
      <c r="B62" s="168">
        <v>-11.823</v>
      </c>
    </row>
    <row r="63" spans="1:30" x14ac:dyDescent="0.25">
      <c r="A63" s="167" t="s">
        <v>569</v>
      </c>
      <c r="B63" s="168">
        <v>-10.927999999999999</v>
      </c>
    </row>
    <row r="64" spans="1:30" x14ac:dyDescent="0.25">
      <c r="A64" s="167" t="s">
        <v>574</v>
      </c>
      <c r="B64" s="168">
        <v>-11.093</v>
      </c>
    </row>
    <row r="65" spans="1:2" x14ac:dyDescent="0.25">
      <c r="A65" s="167" t="s">
        <v>579</v>
      </c>
      <c r="B65" s="168">
        <v>-11.081</v>
      </c>
    </row>
    <row r="66" spans="1:2" x14ac:dyDescent="0.25">
      <c r="A66" t="s">
        <v>584</v>
      </c>
      <c r="B66">
        <v>-11.821</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D0ABA-05FF-4695-88C3-57ED37C8DCA5}">
  <dimension ref="A2:AC62"/>
  <sheetViews>
    <sheetView workbookViewId="0">
      <selection activeCell="H94" sqref="H94"/>
    </sheetView>
  </sheetViews>
  <sheetFormatPr defaultColWidth="8.7109375" defaultRowHeight="12.75" x14ac:dyDescent="0.2"/>
  <cols>
    <col min="1" max="1" width="19.5703125" style="167" customWidth="1"/>
    <col min="2" max="17" width="10.5703125" style="167" customWidth="1"/>
    <col min="18" max="16384" width="8.7109375" style="167"/>
  </cols>
  <sheetData>
    <row r="2" spans="1:29" ht="15.75" x14ac:dyDescent="0.25">
      <c r="A2" s="166" t="s">
        <v>3110</v>
      </c>
    </row>
    <row r="3" spans="1:29" x14ac:dyDescent="0.2">
      <c r="A3" s="286" t="s">
        <v>348</v>
      </c>
      <c r="B3" s="287" t="s">
        <v>349</v>
      </c>
      <c r="C3" s="287" t="s">
        <v>350</v>
      </c>
      <c r="D3" s="287" t="s">
        <v>351</v>
      </c>
      <c r="E3" s="287" t="s">
        <v>352</v>
      </c>
      <c r="F3" s="287" t="s">
        <v>848</v>
      </c>
      <c r="G3" s="287" t="s">
        <v>849</v>
      </c>
      <c r="H3" s="287" t="s">
        <v>2073</v>
      </c>
      <c r="I3" s="287" t="s">
        <v>851</v>
      </c>
      <c r="J3" s="287" t="s">
        <v>852</v>
      </c>
      <c r="K3" s="287" t="s">
        <v>853</v>
      </c>
      <c r="L3" s="287" t="s">
        <v>854</v>
      </c>
      <c r="M3" s="287" t="s">
        <v>855</v>
      </c>
      <c r="N3" s="287" t="s">
        <v>856</v>
      </c>
      <c r="O3" s="287" t="s">
        <v>857</v>
      </c>
      <c r="P3" s="287" t="s">
        <v>858</v>
      </c>
      <c r="Q3" s="287" t="s">
        <v>859</v>
      </c>
      <c r="U3" s="286" t="s">
        <v>348</v>
      </c>
      <c r="V3" s="287" t="s">
        <v>349</v>
      </c>
      <c r="W3" s="287" t="s">
        <v>351</v>
      </c>
      <c r="X3" s="287" t="s">
        <v>848</v>
      </c>
      <c r="Y3" s="287" t="s">
        <v>2073</v>
      </c>
      <c r="Z3" s="287" t="s">
        <v>852</v>
      </c>
      <c r="AA3" s="287" t="s">
        <v>854</v>
      </c>
      <c r="AB3" s="287" t="s">
        <v>856</v>
      </c>
      <c r="AC3" s="287" t="s">
        <v>858</v>
      </c>
    </row>
    <row r="4" spans="1:29" x14ac:dyDescent="0.2">
      <c r="A4" s="167" t="s">
        <v>353</v>
      </c>
      <c r="B4" s="168" t="s">
        <v>354</v>
      </c>
      <c r="C4" s="168" t="s">
        <v>355</v>
      </c>
      <c r="D4" s="168" t="s">
        <v>356</v>
      </c>
      <c r="E4" s="168" t="s">
        <v>355</v>
      </c>
      <c r="F4" s="168" t="s">
        <v>860</v>
      </c>
      <c r="G4" s="168" t="s">
        <v>355</v>
      </c>
      <c r="H4" s="168" t="s">
        <v>861</v>
      </c>
      <c r="I4" s="168" t="s">
        <v>355</v>
      </c>
      <c r="J4" s="168" t="s">
        <v>862</v>
      </c>
      <c r="K4" s="168" t="s">
        <v>355</v>
      </c>
      <c r="L4" s="168" t="s">
        <v>863</v>
      </c>
      <c r="M4" s="168" t="s">
        <v>355</v>
      </c>
      <c r="N4" s="168" t="s">
        <v>864</v>
      </c>
      <c r="O4" s="168" t="s">
        <v>355</v>
      </c>
      <c r="P4" s="168" t="s">
        <v>865</v>
      </c>
      <c r="Q4" s="168" t="s">
        <v>355</v>
      </c>
      <c r="U4" s="167" t="s">
        <v>353</v>
      </c>
      <c r="V4" s="168" t="s">
        <v>354</v>
      </c>
      <c r="W4" s="168" t="s">
        <v>356</v>
      </c>
      <c r="X4" s="168" t="s">
        <v>860</v>
      </c>
      <c r="Y4" s="168" t="s">
        <v>861</v>
      </c>
      <c r="Z4" s="168" t="s">
        <v>862</v>
      </c>
      <c r="AA4" s="168" t="s">
        <v>863</v>
      </c>
      <c r="AB4" s="168" t="s">
        <v>864</v>
      </c>
      <c r="AC4" s="168" t="s">
        <v>865</v>
      </c>
    </row>
    <row r="5" spans="1:29" x14ac:dyDescent="0.2">
      <c r="A5" s="286" t="s">
        <v>348</v>
      </c>
      <c r="B5" s="287" t="s">
        <v>348</v>
      </c>
      <c r="C5" s="287" t="s">
        <v>348</v>
      </c>
      <c r="D5" s="287" t="s">
        <v>348</v>
      </c>
      <c r="E5" s="287" t="s">
        <v>348</v>
      </c>
      <c r="F5" s="287" t="s">
        <v>348</v>
      </c>
      <c r="G5" s="287" t="s">
        <v>348</v>
      </c>
      <c r="H5" s="287" t="s">
        <v>348</v>
      </c>
      <c r="I5" s="287" t="s">
        <v>348</v>
      </c>
      <c r="J5" s="287" t="s">
        <v>348</v>
      </c>
      <c r="K5" s="287" t="s">
        <v>348</v>
      </c>
      <c r="L5" s="287" t="s">
        <v>348</v>
      </c>
      <c r="M5" s="287" t="s">
        <v>348</v>
      </c>
      <c r="N5" s="287" t="s">
        <v>348</v>
      </c>
      <c r="O5" s="287" t="s">
        <v>348</v>
      </c>
      <c r="P5" s="287" t="s">
        <v>348</v>
      </c>
      <c r="Q5" s="287" t="s">
        <v>348</v>
      </c>
      <c r="U5" s="286" t="s">
        <v>348</v>
      </c>
      <c r="V5" s="287" t="s">
        <v>348</v>
      </c>
      <c r="W5" s="287" t="s">
        <v>348</v>
      </c>
      <c r="X5" s="287" t="s">
        <v>348</v>
      </c>
      <c r="Y5" s="287" t="s">
        <v>348</v>
      </c>
      <c r="Z5" s="287" t="s">
        <v>348</v>
      </c>
      <c r="AA5" s="287" t="s">
        <v>348</v>
      </c>
      <c r="AB5" s="287" t="s">
        <v>348</v>
      </c>
      <c r="AC5" s="287" t="s">
        <v>348</v>
      </c>
    </row>
    <row r="6" spans="1:29" x14ac:dyDescent="0.2">
      <c r="A6" s="167" t="s">
        <v>224</v>
      </c>
      <c r="B6" s="168" t="s">
        <v>348</v>
      </c>
      <c r="C6" s="168" t="s">
        <v>348</v>
      </c>
      <c r="D6" s="168" t="s">
        <v>348</v>
      </c>
      <c r="E6" s="168" t="s">
        <v>348</v>
      </c>
      <c r="F6" s="168" t="s">
        <v>348</v>
      </c>
      <c r="G6" s="168" t="s">
        <v>348</v>
      </c>
      <c r="H6" s="168" t="s">
        <v>348</v>
      </c>
      <c r="I6" s="168" t="s">
        <v>348</v>
      </c>
      <c r="J6" s="168" t="s">
        <v>348</v>
      </c>
      <c r="K6" s="168" t="s">
        <v>348</v>
      </c>
      <c r="L6" s="168" t="s">
        <v>348</v>
      </c>
      <c r="M6" s="168" t="s">
        <v>348</v>
      </c>
      <c r="N6" s="168" t="s">
        <v>348</v>
      </c>
      <c r="O6" s="168" t="s">
        <v>348</v>
      </c>
      <c r="P6" s="168" t="s">
        <v>348</v>
      </c>
      <c r="Q6" s="168" t="s">
        <v>348</v>
      </c>
      <c r="U6" s="167" t="s">
        <v>224</v>
      </c>
      <c r="V6" s="168" t="s">
        <v>348</v>
      </c>
      <c r="W6" s="168" t="s">
        <v>348</v>
      </c>
      <c r="X6" s="168" t="s">
        <v>348</v>
      </c>
      <c r="Y6" s="168" t="s">
        <v>348</v>
      </c>
      <c r="Z6" s="168" t="s">
        <v>348</v>
      </c>
      <c r="AA6" s="168" t="s">
        <v>348</v>
      </c>
      <c r="AB6" s="168" t="s">
        <v>348</v>
      </c>
      <c r="AC6" s="168" t="s">
        <v>348</v>
      </c>
    </row>
    <row r="7" spans="1:29" x14ac:dyDescent="0.2">
      <c r="A7" s="167" t="s">
        <v>242</v>
      </c>
      <c r="B7" s="168" t="s">
        <v>3111</v>
      </c>
      <c r="C7" s="168" t="s">
        <v>3112</v>
      </c>
      <c r="D7" s="168" t="s">
        <v>3113</v>
      </c>
      <c r="E7" s="168" t="s">
        <v>3114</v>
      </c>
      <c r="F7" s="168" t="s">
        <v>3115</v>
      </c>
      <c r="G7" s="168" t="s">
        <v>3116</v>
      </c>
      <c r="H7" s="168" t="s">
        <v>3117</v>
      </c>
      <c r="I7" s="168" t="s">
        <v>3118</v>
      </c>
      <c r="J7" s="168" t="s">
        <v>3119</v>
      </c>
      <c r="K7" s="168" t="s">
        <v>3120</v>
      </c>
      <c r="L7" s="168" t="s">
        <v>3121</v>
      </c>
      <c r="M7" s="168" t="s">
        <v>3122</v>
      </c>
      <c r="N7" s="168" t="s">
        <v>3123</v>
      </c>
      <c r="O7" s="168" t="s">
        <v>3124</v>
      </c>
      <c r="P7" s="168" t="s">
        <v>3125</v>
      </c>
      <c r="Q7" s="168" t="s">
        <v>3126</v>
      </c>
      <c r="U7" s="167" t="s">
        <v>242</v>
      </c>
      <c r="V7" s="168">
        <v>-2.5200000000000001E-3</v>
      </c>
      <c r="W7" s="168">
        <v>-1.55E-2</v>
      </c>
      <c r="X7" s="168">
        <v>-4.7699999999999999E-3</v>
      </c>
      <c r="Y7" s="168">
        <v>-1.72E-2</v>
      </c>
      <c r="Z7" s="168">
        <v>-3.0599999999999998E-3</v>
      </c>
      <c r="AA7" s="168">
        <v>-1.38E-2</v>
      </c>
      <c r="AB7" s="168">
        <v>-4.8399999999999997E-3</v>
      </c>
      <c r="AC7" s="168">
        <v>-1.52E-2</v>
      </c>
    </row>
    <row r="8" spans="1:29" x14ac:dyDescent="0.2">
      <c r="A8" s="167" t="s">
        <v>246</v>
      </c>
      <c r="B8" s="168" t="s">
        <v>3127</v>
      </c>
      <c r="C8" s="168" t="s">
        <v>3128</v>
      </c>
      <c r="D8" s="168" t="s">
        <v>3129</v>
      </c>
      <c r="E8" s="168" t="s">
        <v>3130</v>
      </c>
      <c r="F8" s="168" t="s">
        <v>348</v>
      </c>
      <c r="G8" s="168" t="s">
        <v>348</v>
      </c>
      <c r="H8" s="168" t="s">
        <v>348</v>
      </c>
      <c r="I8" s="168" t="s">
        <v>348</v>
      </c>
      <c r="J8" s="168" t="s">
        <v>1716</v>
      </c>
      <c r="K8" s="168" t="s">
        <v>3131</v>
      </c>
      <c r="L8" s="168" t="s">
        <v>2846</v>
      </c>
      <c r="M8" s="168" t="s">
        <v>3132</v>
      </c>
      <c r="N8" s="168" t="s">
        <v>348</v>
      </c>
      <c r="O8" s="168" t="s">
        <v>348</v>
      </c>
      <c r="P8" s="168" t="s">
        <v>348</v>
      </c>
      <c r="Q8" s="168" t="s">
        <v>348</v>
      </c>
      <c r="U8" s="167" t="s">
        <v>246</v>
      </c>
      <c r="V8" s="168">
        <v>-0.249</v>
      </c>
      <c r="W8" s="168">
        <v>-0.2</v>
      </c>
      <c r="X8" s="168"/>
      <c r="Y8" s="168"/>
      <c r="Z8" s="168">
        <v>-0.246</v>
      </c>
      <c r="AA8" s="168">
        <v>-0.21099999999999999</v>
      </c>
      <c r="AB8" s="168"/>
      <c r="AC8" s="168"/>
    </row>
    <row r="9" spans="1:29" x14ac:dyDescent="0.2">
      <c r="A9" s="167" t="s">
        <v>250</v>
      </c>
      <c r="B9" s="168" t="s">
        <v>3133</v>
      </c>
      <c r="C9" s="168" t="s">
        <v>3134</v>
      </c>
      <c r="D9" s="168" t="s">
        <v>3135</v>
      </c>
      <c r="E9" s="168" t="s">
        <v>3136</v>
      </c>
      <c r="F9" s="168" t="s">
        <v>3137</v>
      </c>
      <c r="G9" s="168" t="s">
        <v>3138</v>
      </c>
      <c r="H9" s="168" t="s">
        <v>3139</v>
      </c>
      <c r="I9" s="168" t="s">
        <v>3140</v>
      </c>
      <c r="J9" s="168" t="s">
        <v>3141</v>
      </c>
      <c r="K9" s="168" t="s">
        <v>1731</v>
      </c>
      <c r="L9" s="168" t="s">
        <v>3142</v>
      </c>
      <c r="M9" s="168" t="s">
        <v>2948</v>
      </c>
      <c r="N9" s="168" t="s">
        <v>3137</v>
      </c>
      <c r="O9" s="168" t="s">
        <v>3143</v>
      </c>
      <c r="P9" s="168" t="s">
        <v>3139</v>
      </c>
      <c r="Q9" s="168" t="s">
        <v>3144</v>
      </c>
      <c r="U9" s="167" t="s">
        <v>250</v>
      </c>
      <c r="V9" s="168">
        <v>-0.36299999999999999</v>
      </c>
      <c r="W9" s="168">
        <v>-0.32600000000000001</v>
      </c>
      <c r="X9" s="168">
        <v>-0.114</v>
      </c>
      <c r="Y9" s="168">
        <v>-0.126</v>
      </c>
      <c r="Z9" s="168">
        <v>-0.36</v>
      </c>
      <c r="AA9" s="168">
        <v>-0.33700000000000002</v>
      </c>
      <c r="AB9" s="168">
        <v>-0.114</v>
      </c>
      <c r="AC9" s="168">
        <v>-0.126</v>
      </c>
    </row>
    <row r="10" spans="1:29" x14ac:dyDescent="0.2">
      <c r="A10" s="167" t="s">
        <v>304</v>
      </c>
      <c r="B10" s="168" t="s">
        <v>3145</v>
      </c>
      <c r="C10" s="168" t="s">
        <v>1774</v>
      </c>
      <c r="D10" s="168" t="s">
        <v>3146</v>
      </c>
      <c r="E10" s="168" t="s">
        <v>3147</v>
      </c>
      <c r="F10" s="168" t="s">
        <v>3148</v>
      </c>
      <c r="G10" s="168" t="s">
        <v>3149</v>
      </c>
      <c r="H10" s="168" t="s">
        <v>1743</v>
      </c>
      <c r="I10" s="168" t="s">
        <v>3150</v>
      </c>
      <c r="J10" s="168" t="s">
        <v>3151</v>
      </c>
      <c r="K10" s="168" t="s">
        <v>3152</v>
      </c>
      <c r="L10" s="168" t="s">
        <v>3146</v>
      </c>
      <c r="M10" s="168" t="s">
        <v>3150</v>
      </c>
      <c r="N10" s="168" t="s">
        <v>3153</v>
      </c>
      <c r="O10" s="168" t="s">
        <v>1775</v>
      </c>
      <c r="P10" s="168" t="s">
        <v>1743</v>
      </c>
      <c r="Q10" s="168" t="s">
        <v>3154</v>
      </c>
      <c r="U10" s="167" t="s">
        <v>304</v>
      </c>
      <c r="V10" s="168">
        <v>-4.9700000000000001E-2</v>
      </c>
      <c r="W10" s="168">
        <v>0.183</v>
      </c>
      <c r="X10" s="168">
        <v>-4.5100000000000001E-2</v>
      </c>
      <c r="Y10" s="168">
        <v>0.185</v>
      </c>
      <c r="Z10" s="168">
        <v>-4.8899999999999999E-2</v>
      </c>
      <c r="AA10" s="168">
        <v>0.183</v>
      </c>
      <c r="AB10" s="168">
        <v>-4.4900000000000002E-2</v>
      </c>
      <c r="AC10" s="168">
        <v>0.185</v>
      </c>
    </row>
    <row r="11" spans="1:29" x14ac:dyDescent="0.2">
      <c r="A11" s="167" t="s">
        <v>307</v>
      </c>
      <c r="B11" s="168" t="s">
        <v>2254</v>
      </c>
      <c r="C11" s="168" t="s">
        <v>3155</v>
      </c>
      <c r="D11" s="168" t="s">
        <v>348</v>
      </c>
      <c r="E11" s="168" t="s">
        <v>348</v>
      </c>
      <c r="F11" s="168" t="s">
        <v>1941</v>
      </c>
      <c r="G11" s="168" t="s">
        <v>3155</v>
      </c>
      <c r="H11" s="168" t="s">
        <v>348</v>
      </c>
      <c r="I11" s="168" t="s">
        <v>348</v>
      </c>
      <c r="J11" s="168" t="s">
        <v>3156</v>
      </c>
      <c r="K11" s="168" t="s">
        <v>2251</v>
      </c>
      <c r="L11" s="168" t="s">
        <v>348</v>
      </c>
      <c r="M11" s="168" t="s">
        <v>348</v>
      </c>
      <c r="N11" s="168" t="s">
        <v>1941</v>
      </c>
      <c r="O11" s="168" t="s">
        <v>2251</v>
      </c>
      <c r="P11" s="168" t="s">
        <v>348</v>
      </c>
      <c r="Q11" s="168" t="s">
        <v>348</v>
      </c>
      <c r="U11" s="167" t="s">
        <v>307</v>
      </c>
      <c r="V11" s="168">
        <v>-0.26100000000000001</v>
      </c>
      <c r="W11" s="168"/>
      <c r="X11" s="168">
        <v>-0.25800000000000001</v>
      </c>
      <c r="Y11" s="168"/>
      <c r="Z11" s="168">
        <v>-0.26</v>
      </c>
      <c r="AA11" s="168"/>
      <c r="AB11" s="168">
        <v>-0.25800000000000001</v>
      </c>
      <c r="AC11" s="168"/>
    </row>
    <row r="12" spans="1:29" x14ac:dyDescent="0.2">
      <c r="A12" s="167" t="s">
        <v>310</v>
      </c>
      <c r="B12" s="168" t="s">
        <v>2258</v>
      </c>
      <c r="C12" s="168" t="s">
        <v>2928</v>
      </c>
      <c r="D12" s="168" t="s">
        <v>3157</v>
      </c>
      <c r="E12" s="168" t="s">
        <v>3158</v>
      </c>
      <c r="F12" s="168" t="s">
        <v>2344</v>
      </c>
      <c r="G12" s="168" t="s">
        <v>2928</v>
      </c>
      <c r="H12" s="168" t="s">
        <v>3159</v>
      </c>
      <c r="I12" s="168" t="s">
        <v>3160</v>
      </c>
      <c r="J12" s="168" t="s">
        <v>2250</v>
      </c>
      <c r="K12" s="168" t="s">
        <v>2796</v>
      </c>
      <c r="L12" s="168" t="s">
        <v>3161</v>
      </c>
      <c r="M12" s="168" t="s">
        <v>3160</v>
      </c>
      <c r="N12" s="168" t="s">
        <v>2344</v>
      </c>
      <c r="O12" s="168" t="s">
        <v>2796</v>
      </c>
      <c r="P12" s="168" t="s">
        <v>3162</v>
      </c>
      <c r="Q12" s="168" t="s">
        <v>3163</v>
      </c>
      <c r="U12" s="167" t="s">
        <v>310</v>
      </c>
      <c r="V12" s="168">
        <v>-0.28699999999999998</v>
      </c>
      <c r="W12" s="168">
        <v>-6.0499999999999998E-2</v>
      </c>
      <c r="X12" s="168">
        <v>-0.28399999999999997</v>
      </c>
      <c r="Y12" s="168">
        <v>-5.9799999999999999E-2</v>
      </c>
      <c r="Z12" s="168">
        <v>-0.28599999999999998</v>
      </c>
      <c r="AA12" s="168">
        <v>-0.06</v>
      </c>
      <c r="AB12" s="168">
        <v>-0.28399999999999997</v>
      </c>
      <c r="AC12" s="168">
        <v>-5.91E-2</v>
      </c>
    </row>
    <row r="13" spans="1:29" x14ac:dyDescent="0.2">
      <c r="A13" s="167" t="s">
        <v>299</v>
      </c>
      <c r="B13" s="168" t="s">
        <v>2174</v>
      </c>
      <c r="C13" s="168" t="s">
        <v>2985</v>
      </c>
      <c r="D13" s="168" t="s">
        <v>3164</v>
      </c>
      <c r="E13" s="168" t="s">
        <v>3165</v>
      </c>
      <c r="F13" s="168" t="s">
        <v>3166</v>
      </c>
      <c r="G13" s="168" t="s">
        <v>3158</v>
      </c>
      <c r="H13" s="168" t="s">
        <v>2332</v>
      </c>
      <c r="I13" s="168" t="s">
        <v>2985</v>
      </c>
      <c r="J13" s="168" t="s">
        <v>3166</v>
      </c>
      <c r="K13" s="168" t="s">
        <v>3158</v>
      </c>
      <c r="L13" s="168" t="s">
        <v>3164</v>
      </c>
      <c r="M13" s="168" t="s">
        <v>2985</v>
      </c>
      <c r="N13" s="168" t="s">
        <v>3166</v>
      </c>
      <c r="O13" s="168" t="s">
        <v>3158</v>
      </c>
      <c r="P13" s="168" t="s">
        <v>3164</v>
      </c>
      <c r="Q13" s="168" t="s">
        <v>3158</v>
      </c>
      <c r="U13" s="167" t="s">
        <v>299</v>
      </c>
      <c r="V13" s="168">
        <v>0.125</v>
      </c>
      <c r="W13" s="168">
        <v>0.13500000000000001</v>
      </c>
      <c r="X13" s="168">
        <v>0.126</v>
      </c>
      <c r="Y13" s="168">
        <v>0.13600000000000001</v>
      </c>
      <c r="Z13" s="168">
        <v>0.126</v>
      </c>
      <c r="AA13" s="168">
        <v>0.13500000000000001</v>
      </c>
      <c r="AB13" s="168">
        <v>0.126</v>
      </c>
      <c r="AC13" s="168">
        <v>0.13500000000000001</v>
      </c>
    </row>
    <row r="14" spans="1:29" x14ac:dyDescent="0.2">
      <c r="A14" s="167" t="s">
        <v>311</v>
      </c>
      <c r="B14" s="168" t="s">
        <v>1908</v>
      </c>
      <c r="C14" s="168" t="s">
        <v>2798</v>
      </c>
      <c r="D14" s="168" t="s">
        <v>3167</v>
      </c>
      <c r="E14" s="168" t="s">
        <v>3168</v>
      </c>
      <c r="F14" s="168" t="s">
        <v>2333</v>
      </c>
      <c r="G14" s="168" t="s">
        <v>2845</v>
      </c>
      <c r="H14" s="168" t="s">
        <v>3169</v>
      </c>
      <c r="I14" s="168" t="s">
        <v>2847</v>
      </c>
      <c r="J14" s="168" t="s">
        <v>1908</v>
      </c>
      <c r="K14" s="168" t="s">
        <v>2845</v>
      </c>
      <c r="L14" s="168" t="s">
        <v>3170</v>
      </c>
      <c r="M14" s="168" t="s">
        <v>2847</v>
      </c>
      <c r="N14" s="168" t="s">
        <v>2333</v>
      </c>
      <c r="O14" s="168" t="s">
        <v>3171</v>
      </c>
      <c r="P14" s="168" t="s">
        <v>3172</v>
      </c>
      <c r="Q14" s="168" t="s">
        <v>2852</v>
      </c>
      <c r="U14" s="167" t="s">
        <v>311</v>
      </c>
      <c r="V14" s="168">
        <v>0.18</v>
      </c>
      <c r="W14" s="168">
        <v>0.20399999999999999</v>
      </c>
      <c r="X14" s="168">
        <v>0.17599999999999999</v>
      </c>
      <c r="Y14" s="168">
        <v>0.20100000000000001</v>
      </c>
      <c r="Z14" s="168">
        <v>0.18</v>
      </c>
      <c r="AA14" s="168">
        <v>0.20300000000000001</v>
      </c>
      <c r="AB14" s="168">
        <v>0.17599999999999999</v>
      </c>
      <c r="AC14" s="168">
        <v>0.19900000000000001</v>
      </c>
    </row>
    <row r="15" spans="1:29" x14ac:dyDescent="0.2">
      <c r="A15" s="167" t="s">
        <v>312</v>
      </c>
      <c r="B15" s="168" t="s">
        <v>3173</v>
      </c>
      <c r="C15" s="168" t="s">
        <v>3174</v>
      </c>
      <c r="D15" s="168" t="s">
        <v>3175</v>
      </c>
      <c r="E15" s="168" t="s">
        <v>3176</v>
      </c>
      <c r="F15" s="168" t="s">
        <v>3177</v>
      </c>
      <c r="G15" s="168" t="s">
        <v>3178</v>
      </c>
      <c r="H15" s="168" t="s">
        <v>3179</v>
      </c>
      <c r="I15" s="168" t="s">
        <v>3180</v>
      </c>
      <c r="J15" s="168" t="s">
        <v>3173</v>
      </c>
      <c r="K15" s="168" t="s">
        <v>3181</v>
      </c>
      <c r="L15" s="168" t="s">
        <v>3182</v>
      </c>
      <c r="M15" s="168" t="s">
        <v>3180</v>
      </c>
      <c r="N15" s="168" t="s">
        <v>3177</v>
      </c>
      <c r="O15" s="168" t="s">
        <v>3181</v>
      </c>
      <c r="P15" s="168" t="s">
        <v>3183</v>
      </c>
      <c r="Q15" s="168" t="s">
        <v>3180</v>
      </c>
      <c r="U15" s="167" t="s">
        <v>312</v>
      </c>
      <c r="V15" s="168">
        <v>0.77600000000000002</v>
      </c>
      <c r="W15" s="168">
        <v>0.76700000000000002</v>
      </c>
      <c r="X15" s="168">
        <v>0.77800000000000002</v>
      </c>
      <c r="Y15" s="168">
        <v>0.76900000000000002</v>
      </c>
      <c r="Z15" s="168">
        <v>0.77600000000000002</v>
      </c>
      <c r="AA15" s="168">
        <v>0.76600000000000001</v>
      </c>
      <c r="AB15" s="168">
        <v>0.77800000000000002</v>
      </c>
      <c r="AC15" s="168">
        <v>0.76800000000000002</v>
      </c>
    </row>
    <row r="16" spans="1:29" x14ac:dyDescent="0.2">
      <c r="A16" s="167" t="s">
        <v>313</v>
      </c>
      <c r="B16" s="168" t="s">
        <v>3169</v>
      </c>
      <c r="C16" s="168" t="s">
        <v>2374</v>
      </c>
      <c r="D16" s="168" t="s">
        <v>3184</v>
      </c>
      <c r="E16" s="168" t="s">
        <v>2367</v>
      </c>
      <c r="F16" s="168" t="s">
        <v>3185</v>
      </c>
      <c r="G16" s="168" t="s">
        <v>3186</v>
      </c>
      <c r="H16" s="168" t="s">
        <v>3187</v>
      </c>
      <c r="I16" s="168" t="s">
        <v>3188</v>
      </c>
      <c r="J16" s="168" t="s">
        <v>3172</v>
      </c>
      <c r="K16" s="168" t="s">
        <v>3189</v>
      </c>
      <c r="L16" s="168" t="s">
        <v>2268</v>
      </c>
      <c r="M16" s="168" t="s">
        <v>3190</v>
      </c>
      <c r="N16" s="168" t="s">
        <v>3191</v>
      </c>
      <c r="O16" s="168" t="s">
        <v>3192</v>
      </c>
      <c r="P16" s="168" t="s">
        <v>1889</v>
      </c>
      <c r="Q16" s="168" t="s">
        <v>3193</v>
      </c>
      <c r="U16" s="167" t="s">
        <v>313</v>
      </c>
      <c r="V16" s="168">
        <v>0.20100000000000001</v>
      </c>
      <c r="W16" s="168">
        <v>0.158</v>
      </c>
      <c r="X16" s="168">
        <v>0.20799999999999999</v>
      </c>
      <c r="Y16" s="168">
        <v>0.16400000000000001</v>
      </c>
      <c r="Z16" s="168">
        <v>0.19900000000000001</v>
      </c>
      <c r="AA16" s="168">
        <v>0.16500000000000001</v>
      </c>
      <c r="AB16" s="168">
        <v>0.20699999999999999</v>
      </c>
      <c r="AC16" s="168">
        <v>0.17299999999999999</v>
      </c>
    </row>
    <row r="17" spans="1:29" x14ac:dyDescent="0.2">
      <c r="A17" s="167" t="s">
        <v>314</v>
      </c>
      <c r="B17" s="168" t="s">
        <v>3194</v>
      </c>
      <c r="C17" s="168" t="s">
        <v>3091</v>
      </c>
      <c r="D17" s="168" t="s">
        <v>2085</v>
      </c>
      <c r="E17" s="168" t="s">
        <v>3195</v>
      </c>
      <c r="F17" s="168" t="s">
        <v>3196</v>
      </c>
      <c r="G17" s="168" t="s">
        <v>3197</v>
      </c>
      <c r="H17" s="168" t="s">
        <v>2074</v>
      </c>
      <c r="I17" s="168" t="s">
        <v>3198</v>
      </c>
      <c r="J17" s="168" t="s">
        <v>348</v>
      </c>
      <c r="K17" s="168" t="s">
        <v>348</v>
      </c>
      <c r="L17" s="168" t="s">
        <v>348</v>
      </c>
      <c r="M17" s="168" t="s">
        <v>348</v>
      </c>
      <c r="N17" s="168" t="s">
        <v>348</v>
      </c>
      <c r="O17" s="168" t="s">
        <v>348</v>
      </c>
      <c r="P17" s="168" t="s">
        <v>348</v>
      </c>
      <c r="Q17" s="168" t="s">
        <v>348</v>
      </c>
      <c r="U17" s="167" t="s">
        <v>314</v>
      </c>
      <c r="V17" s="168">
        <v>3.5799999999999998E-2</v>
      </c>
      <c r="W17" s="168">
        <v>-0.121</v>
      </c>
      <c r="X17" s="168">
        <v>4.6800000000000001E-3</v>
      </c>
      <c r="Y17" s="168">
        <v>-0.14499999999999999</v>
      </c>
      <c r="Z17" s="168"/>
      <c r="AA17" s="168"/>
      <c r="AB17" s="168"/>
      <c r="AC17" s="168"/>
    </row>
    <row r="18" spans="1:29" x14ac:dyDescent="0.2">
      <c r="A18" s="167" t="s">
        <v>323</v>
      </c>
      <c r="B18" s="168" t="s">
        <v>3199</v>
      </c>
      <c r="C18" s="168" t="s">
        <v>3200</v>
      </c>
      <c r="D18" s="168" t="s">
        <v>3201</v>
      </c>
      <c r="E18" s="168" t="s">
        <v>3202</v>
      </c>
      <c r="F18" s="168" t="s">
        <v>3203</v>
      </c>
      <c r="G18" s="168" t="s">
        <v>3204</v>
      </c>
      <c r="H18" s="168" t="s">
        <v>3205</v>
      </c>
      <c r="I18" s="168" t="s">
        <v>3206</v>
      </c>
      <c r="J18" s="168" t="s">
        <v>3207</v>
      </c>
      <c r="K18" s="168" t="s">
        <v>3208</v>
      </c>
      <c r="L18" s="168" t="s">
        <v>3199</v>
      </c>
      <c r="M18" s="168" t="s">
        <v>3209</v>
      </c>
      <c r="N18" s="168" t="s">
        <v>3203</v>
      </c>
      <c r="O18" s="168" t="s">
        <v>3210</v>
      </c>
      <c r="P18" s="168" t="s">
        <v>3211</v>
      </c>
      <c r="Q18" s="168" t="s">
        <v>3212</v>
      </c>
      <c r="U18" s="167" t="s">
        <v>323</v>
      </c>
      <c r="V18" s="168">
        <v>1.6120000000000001</v>
      </c>
      <c r="W18" s="168">
        <v>1.607</v>
      </c>
      <c r="X18" s="168">
        <v>1.599</v>
      </c>
      <c r="Y18" s="168">
        <v>1.597</v>
      </c>
      <c r="Z18" s="168">
        <v>1.611</v>
      </c>
      <c r="AA18" s="168">
        <v>1.6120000000000001</v>
      </c>
      <c r="AB18" s="168">
        <v>1.599</v>
      </c>
      <c r="AC18" s="168">
        <v>1.6020000000000001</v>
      </c>
    </row>
    <row r="19" spans="1:29" x14ac:dyDescent="0.2">
      <c r="A19" s="167" t="s">
        <v>324</v>
      </c>
      <c r="B19" s="168" t="s">
        <v>3008</v>
      </c>
      <c r="C19" s="168" t="s">
        <v>3213</v>
      </c>
      <c r="D19" s="168" t="s">
        <v>3214</v>
      </c>
      <c r="E19" s="168" t="s">
        <v>2108</v>
      </c>
      <c r="F19" s="168" t="s">
        <v>3215</v>
      </c>
      <c r="G19" s="168" t="s">
        <v>1907</v>
      </c>
      <c r="H19" s="168" t="s">
        <v>3216</v>
      </c>
      <c r="I19" s="168" t="s">
        <v>2796</v>
      </c>
      <c r="J19" s="168" t="s">
        <v>3217</v>
      </c>
      <c r="K19" s="168" t="s">
        <v>3218</v>
      </c>
      <c r="L19" s="168" t="s">
        <v>3219</v>
      </c>
      <c r="M19" s="168" t="s">
        <v>3213</v>
      </c>
      <c r="N19" s="168" t="s">
        <v>3215</v>
      </c>
      <c r="O19" s="168" t="s">
        <v>3220</v>
      </c>
      <c r="P19" s="168" t="s">
        <v>3221</v>
      </c>
      <c r="Q19" s="168" t="s">
        <v>3218</v>
      </c>
      <c r="U19" s="167" t="s">
        <v>324</v>
      </c>
      <c r="V19" s="168">
        <v>-3.6299999999999999E-2</v>
      </c>
      <c r="W19" s="168">
        <v>-5.9200000000000003E-2</v>
      </c>
      <c r="X19" s="168">
        <v>-4.0899999999999999E-2</v>
      </c>
      <c r="Y19" s="168">
        <v>-6.2799999999999995E-2</v>
      </c>
      <c r="Z19" s="168">
        <v>-3.5999999999999997E-2</v>
      </c>
      <c r="AA19" s="168">
        <v>-6.0699999999999997E-2</v>
      </c>
      <c r="AB19" s="168">
        <v>-4.0899999999999999E-2</v>
      </c>
      <c r="AC19" s="168">
        <v>-6.4699999999999994E-2</v>
      </c>
    </row>
    <row r="20" spans="1:29" x14ac:dyDescent="0.2">
      <c r="A20" s="167" t="s">
        <v>325</v>
      </c>
      <c r="B20" s="168" t="s">
        <v>3222</v>
      </c>
      <c r="C20" s="168" t="s">
        <v>3223</v>
      </c>
      <c r="D20" s="168" t="s">
        <v>3224</v>
      </c>
      <c r="E20" s="168" t="s">
        <v>3225</v>
      </c>
      <c r="F20" s="168" t="s">
        <v>3226</v>
      </c>
      <c r="G20" s="168" t="s">
        <v>3227</v>
      </c>
      <c r="H20" s="168" t="s">
        <v>3228</v>
      </c>
      <c r="I20" s="168" t="s">
        <v>1721</v>
      </c>
      <c r="J20" s="168" t="s">
        <v>1696</v>
      </c>
      <c r="K20" s="168" t="s">
        <v>2403</v>
      </c>
      <c r="L20" s="168" t="s">
        <v>3229</v>
      </c>
      <c r="M20" s="168" t="s">
        <v>2403</v>
      </c>
      <c r="N20" s="168" t="s">
        <v>2802</v>
      </c>
      <c r="O20" s="168" t="s">
        <v>2403</v>
      </c>
      <c r="P20" s="168" t="s">
        <v>3230</v>
      </c>
      <c r="Q20" s="168" t="s">
        <v>3231</v>
      </c>
      <c r="U20" s="167" t="s">
        <v>325</v>
      </c>
      <c r="V20" s="168">
        <v>0.254</v>
      </c>
      <c r="W20" s="168">
        <v>7.4499999999999997E-2</v>
      </c>
      <c r="X20" s="168">
        <v>0.217</v>
      </c>
      <c r="Y20" s="168">
        <v>4.6199999999999998E-2</v>
      </c>
      <c r="Z20" s="168">
        <v>0.251</v>
      </c>
      <c r="AA20" s="168">
        <v>8.3099999999999993E-2</v>
      </c>
      <c r="AB20" s="168">
        <v>0.216</v>
      </c>
      <c r="AC20" s="168">
        <v>5.4800000000000001E-2</v>
      </c>
    </row>
    <row r="21" spans="1:29" x14ac:dyDescent="0.2">
      <c r="A21" s="167" t="s">
        <v>322</v>
      </c>
      <c r="B21" s="168" t="s">
        <v>3232</v>
      </c>
      <c r="C21" s="168" t="s">
        <v>3233</v>
      </c>
      <c r="D21" s="168" t="s">
        <v>3234</v>
      </c>
      <c r="E21" s="168" t="s">
        <v>3235</v>
      </c>
      <c r="F21" s="168" t="s">
        <v>3236</v>
      </c>
      <c r="G21" s="168" t="s">
        <v>3237</v>
      </c>
      <c r="H21" s="168" t="s">
        <v>3238</v>
      </c>
      <c r="I21" s="168" t="s">
        <v>3239</v>
      </c>
      <c r="J21" s="168" t="s">
        <v>3240</v>
      </c>
      <c r="K21" s="168" t="s">
        <v>3241</v>
      </c>
      <c r="L21" s="168" t="s">
        <v>3242</v>
      </c>
      <c r="M21" s="168" t="s">
        <v>3243</v>
      </c>
      <c r="N21" s="168" t="s">
        <v>3236</v>
      </c>
      <c r="O21" s="168" t="s">
        <v>3244</v>
      </c>
      <c r="P21" s="168" t="s">
        <v>2109</v>
      </c>
      <c r="Q21" s="168" t="s">
        <v>3245</v>
      </c>
      <c r="U21" s="167" t="s">
        <v>322</v>
      </c>
      <c r="V21" s="168">
        <v>-9.0899999999999995E-2</v>
      </c>
      <c r="W21" s="168">
        <v>-9.74E-2</v>
      </c>
      <c r="X21" s="168">
        <v>-8.6499999999999994E-2</v>
      </c>
      <c r="Y21" s="168">
        <v>-9.3799999999999994E-2</v>
      </c>
      <c r="Z21" s="168">
        <v>-9.06E-2</v>
      </c>
      <c r="AA21" s="168">
        <v>-9.8500000000000004E-2</v>
      </c>
      <c r="AB21" s="168">
        <v>-8.6499999999999994E-2</v>
      </c>
      <c r="AC21" s="168">
        <v>-9.5000000000000001E-2</v>
      </c>
    </row>
    <row r="22" spans="1:29" x14ac:dyDescent="0.2">
      <c r="A22" s="167" t="s">
        <v>335</v>
      </c>
      <c r="B22" s="168" t="s">
        <v>3246</v>
      </c>
      <c r="C22" s="168" t="s">
        <v>3247</v>
      </c>
      <c r="D22" s="168" t="s">
        <v>3248</v>
      </c>
      <c r="E22" s="168" t="s">
        <v>3249</v>
      </c>
      <c r="F22" s="168" t="s">
        <v>3250</v>
      </c>
      <c r="G22" s="168" t="s">
        <v>3247</v>
      </c>
      <c r="H22" s="168" t="s">
        <v>1902</v>
      </c>
      <c r="I22" s="168" t="s">
        <v>3247</v>
      </c>
      <c r="J22" s="168" t="s">
        <v>3251</v>
      </c>
      <c r="K22" s="168" t="s">
        <v>3247</v>
      </c>
      <c r="L22" s="168" t="s">
        <v>3252</v>
      </c>
      <c r="M22" s="168" t="s">
        <v>3247</v>
      </c>
      <c r="N22" s="168" t="s">
        <v>3250</v>
      </c>
      <c r="O22" s="168" t="s">
        <v>3253</v>
      </c>
      <c r="P22" s="168" t="s">
        <v>3254</v>
      </c>
      <c r="Q22" s="168" t="s">
        <v>3247</v>
      </c>
      <c r="U22" s="167" t="s">
        <v>335</v>
      </c>
      <c r="V22" s="168">
        <v>2.5499999999999998E-2</v>
      </c>
      <c r="W22" s="168">
        <v>1.8100000000000002E-2</v>
      </c>
      <c r="X22" s="168">
        <v>2.4199999999999999E-2</v>
      </c>
      <c r="Y22" s="168">
        <v>1.7100000000000001E-2</v>
      </c>
      <c r="Z22" s="168">
        <v>2.5700000000000001E-2</v>
      </c>
      <c r="AA22" s="168">
        <v>1.7500000000000002E-2</v>
      </c>
      <c r="AB22" s="168">
        <v>2.4199999999999999E-2</v>
      </c>
      <c r="AC22" s="168">
        <v>1.6400000000000001E-2</v>
      </c>
    </row>
    <row r="23" spans="1:29" x14ac:dyDescent="0.2">
      <c r="A23" s="167" t="s">
        <v>328</v>
      </c>
      <c r="B23" s="168" t="s">
        <v>3255</v>
      </c>
      <c r="C23" s="168" t="s">
        <v>3256</v>
      </c>
      <c r="D23" s="168" t="s">
        <v>2030</v>
      </c>
      <c r="E23" s="168" t="s">
        <v>3257</v>
      </c>
      <c r="F23" s="168" t="s">
        <v>3258</v>
      </c>
      <c r="G23" s="168" t="s">
        <v>3259</v>
      </c>
      <c r="H23" s="168" t="s">
        <v>3260</v>
      </c>
      <c r="I23" s="168" t="s">
        <v>3257</v>
      </c>
      <c r="J23" s="168" t="s">
        <v>3255</v>
      </c>
      <c r="K23" s="168" t="s">
        <v>3261</v>
      </c>
      <c r="L23" s="168" t="s">
        <v>2060</v>
      </c>
      <c r="M23" s="168" t="s">
        <v>3257</v>
      </c>
      <c r="N23" s="168" t="s">
        <v>3258</v>
      </c>
      <c r="O23" s="168" t="s">
        <v>3257</v>
      </c>
      <c r="P23" s="168" t="s">
        <v>2144</v>
      </c>
      <c r="Q23" s="168" t="s">
        <v>3257</v>
      </c>
      <c r="U23" s="167" t="s">
        <v>328</v>
      </c>
      <c r="V23" s="168">
        <v>0.35399999999999998</v>
      </c>
      <c r="W23" s="168">
        <v>0.42699999999999999</v>
      </c>
      <c r="X23" s="168">
        <v>0.35699999999999998</v>
      </c>
      <c r="Y23" s="168">
        <v>0.42899999999999999</v>
      </c>
      <c r="Z23" s="168">
        <v>0.35399999999999998</v>
      </c>
      <c r="AA23" s="168">
        <v>0.42599999999999999</v>
      </c>
      <c r="AB23" s="168">
        <v>0.35699999999999998</v>
      </c>
      <c r="AC23" s="168">
        <v>0.42799999999999999</v>
      </c>
    </row>
    <row r="24" spans="1:29" x14ac:dyDescent="0.2">
      <c r="A24" s="167" t="s">
        <v>329</v>
      </c>
      <c r="B24" s="168" t="s">
        <v>3262</v>
      </c>
      <c r="C24" s="168" t="s">
        <v>1669</v>
      </c>
      <c r="D24" s="168" t="s">
        <v>3263</v>
      </c>
      <c r="E24" s="168" t="s">
        <v>3264</v>
      </c>
      <c r="F24" s="168" t="s">
        <v>3265</v>
      </c>
      <c r="G24" s="168" t="s">
        <v>3266</v>
      </c>
      <c r="H24" s="168" t="s">
        <v>3267</v>
      </c>
      <c r="I24" s="168" t="s">
        <v>3268</v>
      </c>
      <c r="J24" s="168" t="s">
        <v>3262</v>
      </c>
      <c r="K24" s="168" t="s">
        <v>1949</v>
      </c>
      <c r="L24" s="168" t="s">
        <v>3269</v>
      </c>
      <c r="M24" s="168" t="s">
        <v>1669</v>
      </c>
      <c r="N24" s="168" t="s">
        <v>3265</v>
      </c>
      <c r="O24" s="168" t="s">
        <v>2818</v>
      </c>
      <c r="P24" s="168" t="s">
        <v>3270</v>
      </c>
      <c r="Q24" s="168" t="s">
        <v>3266</v>
      </c>
      <c r="U24" s="167" t="s">
        <v>329</v>
      </c>
      <c r="V24" s="168">
        <v>-0.32300000000000001</v>
      </c>
      <c r="W24" s="168">
        <v>-0.29799999999999999</v>
      </c>
      <c r="X24" s="168">
        <v>-0.317</v>
      </c>
      <c r="Y24" s="168">
        <v>-0.29299999999999998</v>
      </c>
      <c r="Z24" s="168">
        <v>-0.32300000000000001</v>
      </c>
      <c r="AA24" s="168">
        <v>-0.29499999999999998</v>
      </c>
      <c r="AB24" s="168">
        <v>-0.317</v>
      </c>
      <c r="AC24" s="168">
        <v>-0.28999999999999998</v>
      </c>
    </row>
    <row r="25" spans="1:29" x14ac:dyDescent="0.2">
      <c r="A25" s="167" t="s">
        <v>330</v>
      </c>
      <c r="B25" s="168" t="s">
        <v>3271</v>
      </c>
      <c r="C25" s="168" t="s">
        <v>3272</v>
      </c>
      <c r="D25" s="168" t="s">
        <v>3273</v>
      </c>
      <c r="E25" s="168" t="s">
        <v>3272</v>
      </c>
      <c r="F25" s="168" t="s">
        <v>3274</v>
      </c>
      <c r="G25" s="168" t="s">
        <v>3275</v>
      </c>
      <c r="H25" s="168" t="s">
        <v>3276</v>
      </c>
      <c r="I25" s="168" t="s">
        <v>3272</v>
      </c>
      <c r="J25" s="168" t="s">
        <v>3271</v>
      </c>
      <c r="K25" s="168" t="s">
        <v>3275</v>
      </c>
      <c r="L25" s="168" t="s">
        <v>3273</v>
      </c>
      <c r="M25" s="168" t="s">
        <v>3272</v>
      </c>
      <c r="N25" s="168" t="s">
        <v>3274</v>
      </c>
      <c r="O25" s="168" t="s">
        <v>3277</v>
      </c>
      <c r="P25" s="168" t="s">
        <v>3276</v>
      </c>
      <c r="Q25" s="168" t="s">
        <v>3275</v>
      </c>
      <c r="U25" s="167" t="s">
        <v>330</v>
      </c>
      <c r="V25" s="168">
        <v>0.31</v>
      </c>
      <c r="W25" s="168">
        <v>0.318</v>
      </c>
      <c r="X25" s="168">
        <v>0.309</v>
      </c>
      <c r="Y25" s="168">
        <v>0.317</v>
      </c>
      <c r="Z25" s="168">
        <v>0.31</v>
      </c>
      <c r="AA25" s="168">
        <v>0.318</v>
      </c>
      <c r="AB25" s="168">
        <v>0.309</v>
      </c>
      <c r="AC25" s="168">
        <v>0.317</v>
      </c>
    </row>
    <row r="26" spans="1:29" x14ac:dyDescent="0.2">
      <c r="A26" s="167" t="s">
        <v>319</v>
      </c>
      <c r="B26" s="168" t="s">
        <v>3278</v>
      </c>
      <c r="C26" s="168" t="s">
        <v>3279</v>
      </c>
      <c r="D26" s="168" t="s">
        <v>3280</v>
      </c>
      <c r="E26" s="168" t="s">
        <v>3281</v>
      </c>
      <c r="F26" s="168" t="s">
        <v>3282</v>
      </c>
      <c r="G26" s="168" t="s">
        <v>3279</v>
      </c>
      <c r="H26" s="168" t="s">
        <v>3283</v>
      </c>
      <c r="I26" s="168" t="s">
        <v>3281</v>
      </c>
      <c r="J26" s="168" t="s">
        <v>3284</v>
      </c>
      <c r="K26" s="168" t="s">
        <v>3285</v>
      </c>
      <c r="L26" s="168" t="s">
        <v>3286</v>
      </c>
      <c r="M26" s="168" t="s">
        <v>3287</v>
      </c>
      <c r="N26" s="168" t="s">
        <v>3282</v>
      </c>
      <c r="O26" s="168" t="s">
        <v>3288</v>
      </c>
      <c r="P26" s="168" t="s">
        <v>3283</v>
      </c>
      <c r="Q26" s="168" t="s">
        <v>3287</v>
      </c>
      <c r="U26" s="167" t="s">
        <v>319</v>
      </c>
      <c r="V26" s="168">
        <v>-1.631</v>
      </c>
      <c r="W26" s="168">
        <v>-1.784</v>
      </c>
      <c r="X26" s="168">
        <v>-1.6459999999999999</v>
      </c>
      <c r="Y26" s="168">
        <v>-1.7949999999999999</v>
      </c>
      <c r="Z26" s="168">
        <v>-1.6319999999999999</v>
      </c>
      <c r="AA26" s="168">
        <v>-1.7829999999999999</v>
      </c>
      <c r="AB26" s="168">
        <v>-1.6459999999999999</v>
      </c>
      <c r="AC26" s="168">
        <v>-1.7949999999999999</v>
      </c>
    </row>
    <row r="27" spans="1:29" x14ac:dyDescent="0.2">
      <c r="A27" s="167" t="s">
        <v>318</v>
      </c>
      <c r="B27" s="168" t="s">
        <v>2987</v>
      </c>
      <c r="C27" s="168" t="s">
        <v>3289</v>
      </c>
      <c r="D27" s="168" t="s">
        <v>2921</v>
      </c>
      <c r="E27" s="168" t="s">
        <v>3290</v>
      </c>
      <c r="F27" s="168" t="s">
        <v>1734</v>
      </c>
      <c r="G27" s="168" t="s">
        <v>3291</v>
      </c>
      <c r="H27" s="168" t="s">
        <v>3292</v>
      </c>
      <c r="I27" s="168" t="s">
        <v>3275</v>
      </c>
      <c r="J27" s="168" t="s">
        <v>2987</v>
      </c>
      <c r="K27" s="168" t="s">
        <v>3293</v>
      </c>
      <c r="L27" s="168" t="s">
        <v>2377</v>
      </c>
      <c r="M27" s="168" t="s">
        <v>3294</v>
      </c>
      <c r="N27" s="168" t="s">
        <v>1734</v>
      </c>
      <c r="O27" s="168" t="s">
        <v>3293</v>
      </c>
      <c r="P27" s="168" t="s">
        <v>3295</v>
      </c>
      <c r="Q27" s="168" t="s">
        <v>3294</v>
      </c>
      <c r="U27" s="167" t="s">
        <v>318</v>
      </c>
      <c r="V27" s="168">
        <v>-0.27400000000000002</v>
      </c>
      <c r="W27" s="168">
        <v>-0.27300000000000002</v>
      </c>
      <c r="X27" s="168">
        <v>-0.28000000000000003</v>
      </c>
      <c r="Y27" s="168">
        <v>-0.27800000000000002</v>
      </c>
      <c r="Z27" s="168">
        <v>-0.27400000000000002</v>
      </c>
      <c r="AA27" s="168">
        <v>-0.27200000000000002</v>
      </c>
      <c r="AB27" s="168">
        <v>-0.28000000000000003</v>
      </c>
      <c r="AC27" s="168">
        <v>-0.27600000000000002</v>
      </c>
    </row>
    <row r="28" spans="1:29" x14ac:dyDescent="0.2">
      <c r="A28" s="167" t="s">
        <v>320</v>
      </c>
      <c r="B28" s="168" t="s">
        <v>3296</v>
      </c>
      <c r="C28" s="168" t="s">
        <v>3297</v>
      </c>
      <c r="D28" s="168" t="s">
        <v>3298</v>
      </c>
      <c r="E28" s="168" t="s">
        <v>3299</v>
      </c>
      <c r="F28" s="168" t="s">
        <v>3296</v>
      </c>
      <c r="G28" s="168" t="s">
        <v>3300</v>
      </c>
      <c r="H28" s="168" t="s">
        <v>3301</v>
      </c>
      <c r="I28" s="168" t="s">
        <v>3299</v>
      </c>
      <c r="J28" s="168" t="s">
        <v>3296</v>
      </c>
      <c r="K28" s="168" t="s">
        <v>3302</v>
      </c>
      <c r="L28" s="168" t="s">
        <v>2687</v>
      </c>
      <c r="M28" s="168" t="s">
        <v>3303</v>
      </c>
      <c r="N28" s="168" t="s">
        <v>3296</v>
      </c>
      <c r="O28" s="168" t="s">
        <v>3302</v>
      </c>
      <c r="P28" s="168" t="s">
        <v>3298</v>
      </c>
      <c r="Q28" s="168" t="s">
        <v>3304</v>
      </c>
      <c r="U28" s="167" t="s">
        <v>320</v>
      </c>
      <c r="V28" s="168">
        <v>1.4570000000000001</v>
      </c>
      <c r="W28" s="168">
        <v>1.44</v>
      </c>
      <c r="X28" s="168">
        <v>1.4570000000000001</v>
      </c>
      <c r="Y28" s="168">
        <v>1.4390000000000001</v>
      </c>
      <c r="Z28" s="168">
        <v>1.4570000000000001</v>
      </c>
      <c r="AA28" s="168">
        <v>1.4410000000000001</v>
      </c>
      <c r="AB28" s="168">
        <v>1.4570000000000001</v>
      </c>
      <c r="AC28" s="168">
        <v>1.44</v>
      </c>
    </row>
    <row r="29" spans="1:29" x14ac:dyDescent="0.2">
      <c r="A29" s="167" t="s">
        <v>321</v>
      </c>
      <c r="B29" s="168" t="s">
        <v>3305</v>
      </c>
      <c r="C29" s="168" t="s">
        <v>3306</v>
      </c>
      <c r="D29" s="168" t="s">
        <v>3307</v>
      </c>
      <c r="E29" s="168" t="s">
        <v>2801</v>
      </c>
      <c r="F29" s="168" t="s">
        <v>3308</v>
      </c>
      <c r="G29" s="168" t="s">
        <v>3306</v>
      </c>
      <c r="H29" s="168" t="s">
        <v>3309</v>
      </c>
      <c r="I29" s="168" t="s">
        <v>3310</v>
      </c>
      <c r="J29" s="168" t="s">
        <v>3311</v>
      </c>
      <c r="K29" s="168" t="s">
        <v>3312</v>
      </c>
      <c r="L29" s="168" t="s">
        <v>3313</v>
      </c>
      <c r="M29" s="168" t="s">
        <v>3310</v>
      </c>
      <c r="N29" s="168" t="s">
        <v>3314</v>
      </c>
      <c r="O29" s="168" t="s">
        <v>3312</v>
      </c>
      <c r="P29" s="168" t="s">
        <v>3315</v>
      </c>
      <c r="Q29" s="168" t="s">
        <v>1663</v>
      </c>
      <c r="U29" s="167" t="s">
        <v>321</v>
      </c>
      <c r="V29" s="168">
        <v>-8.6599999999999996E-2</v>
      </c>
      <c r="W29" s="168">
        <v>-7.4099999999999999E-2</v>
      </c>
      <c r="X29" s="168">
        <v>-8.7900000000000006E-2</v>
      </c>
      <c r="Y29" s="168">
        <v>-7.5300000000000006E-2</v>
      </c>
      <c r="Z29" s="168">
        <v>-8.6900000000000005E-2</v>
      </c>
      <c r="AA29" s="168">
        <v>-7.2999999999999995E-2</v>
      </c>
      <c r="AB29" s="168">
        <v>-8.7999999999999995E-2</v>
      </c>
      <c r="AC29" s="168">
        <v>-7.3999999999999996E-2</v>
      </c>
    </row>
    <row r="30" spans="1:29" x14ac:dyDescent="0.2">
      <c r="A30" s="167" t="s">
        <v>326</v>
      </c>
      <c r="B30" s="168" t="s">
        <v>3316</v>
      </c>
      <c r="C30" s="168" t="s">
        <v>3317</v>
      </c>
      <c r="D30" s="168" t="s">
        <v>3318</v>
      </c>
      <c r="E30" s="168" t="s">
        <v>3319</v>
      </c>
      <c r="F30" s="168" t="s">
        <v>3320</v>
      </c>
      <c r="G30" s="168" t="s">
        <v>3317</v>
      </c>
      <c r="H30" s="168" t="s">
        <v>2903</v>
      </c>
      <c r="I30" s="168" t="s">
        <v>3319</v>
      </c>
      <c r="J30" s="168" t="s">
        <v>3321</v>
      </c>
      <c r="K30" s="168" t="s">
        <v>3322</v>
      </c>
      <c r="L30" s="168" t="s">
        <v>3320</v>
      </c>
      <c r="M30" s="168" t="s">
        <v>3323</v>
      </c>
      <c r="N30" s="168" t="s">
        <v>3320</v>
      </c>
      <c r="O30" s="168" t="s">
        <v>3322</v>
      </c>
      <c r="P30" s="168" t="s">
        <v>3324</v>
      </c>
      <c r="Q30" s="168" t="s">
        <v>3323</v>
      </c>
      <c r="U30" s="167" t="s">
        <v>326</v>
      </c>
      <c r="V30" s="168">
        <v>-0.51500000000000001</v>
      </c>
      <c r="W30" s="168">
        <v>-0.53100000000000003</v>
      </c>
      <c r="X30" s="168">
        <v>-0.52700000000000002</v>
      </c>
      <c r="Y30" s="168">
        <v>-0.54100000000000004</v>
      </c>
      <c r="Z30" s="168">
        <v>-0.51600000000000001</v>
      </c>
      <c r="AA30" s="168">
        <v>-0.52700000000000002</v>
      </c>
      <c r="AB30" s="168">
        <v>-0.52700000000000002</v>
      </c>
      <c r="AC30" s="168">
        <v>-0.53600000000000003</v>
      </c>
    </row>
    <row r="31" spans="1:29" x14ac:dyDescent="0.2">
      <c r="A31" s="167" t="s">
        <v>327</v>
      </c>
      <c r="B31" s="168" t="s">
        <v>3325</v>
      </c>
      <c r="C31" s="168" t="s">
        <v>3326</v>
      </c>
      <c r="D31" s="168" t="s">
        <v>3327</v>
      </c>
      <c r="E31" s="168" t="s">
        <v>2971</v>
      </c>
      <c r="F31" s="168" t="s">
        <v>3328</v>
      </c>
      <c r="G31" s="168" t="s">
        <v>3329</v>
      </c>
      <c r="H31" s="168" t="s">
        <v>3330</v>
      </c>
      <c r="I31" s="168" t="s">
        <v>2801</v>
      </c>
      <c r="J31" s="168" t="s">
        <v>3184</v>
      </c>
      <c r="K31" s="168" t="s">
        <v>3306</v>
      </c>
      <c r="L31" s="168" t="s">
        <v>2407</v>
      </c>
      <c r="M31" s="168" t="s">
        <v>1663</v>
      </c>
      <c r="N31" s="168" t="s">
        <v>3328</v>
      </c>
      <c r="O31" s="168" t="s">
        <v>3312</v>
      </c>
      <c r="P31" s="168" t="s">
        <v>3327</v>
      </c>
      <c r="Q31" s="168" t="s">
        <v>1663</v>
      </c>
      <c r="U31" s="167" t="s">
        <v>327</v>
      </c>
      <c r="V31" s="168">
        <v>0.159</v>
      </c>
      <c r="W31" s="168">
        <v>0.105</v>
      </c>
      <c r="X31" s="168">
        <v>0.156</v>
      </c>
      <c r="Y31" s="168">
        <v>0.10299999999999999</v>
      </c>
      <c r="Z31" s="168">
        <v>0.158</v>
      </c>
      <c r="AA31" s="168">
        <v>0.107</v>
      </c>
      <c r="AB31" s="168">
        <v>0.156</v>
      </c>
      <c r="AC31" s="168">
        <v>0.105</v>
      </c>
    </row>
    <row r="32" spans="1:29" x14ac:dyDescent="0.2">
      <c r="A32" s="167" t="s">
        <v>317</v>
      </c>
      <c r="B32" s="168" t="s">
        <v>3331</v>
      </c>
      <c r="C32" s="168" t="s">
        <v>3332</v>
      </c>
      <c r="D32" s="168" t="s">
        <v>3333</v>
      </c>
      <c r="E32" s="168" t="s">
        <v>3334</v>
      </c>
      <c r="F32" s="168" t="s">
        <v>3335</v>
      </c>
      <c r="G32" s="168" t="s">
        <v>3336</v>
      </c>
      <c r="H32" s="168" t="s">
        <v>3337</v>
      </c>
      <c r="I32" s="168" t="s">
        <v>3338</v>
      </c>
      <c r="J32" s="168" t="s">
        <v>3339</v>
      </c>
      <c r="K32" s="168" t="s">
        <v>3340</v>
      </c>
      <c r="L32" s="168" t="s">
        <v>3341</v>
      </c>
      <c r="M32" s="168" t="s">
        <v>3342</v>
      </c>
      <c r="N32" s="168" t="s">
        <v>3335</v>
      </c>
      <c r="O32" s="168" t="s">
        <v>3343</v>
      </c>
      <c r="P32" s="168" t="s">
        <v>3344</v>
      </c>
      <c r="Q32" s="168" t="s">
        <v>3345</v>
      </c>
      <c r="U32" s="167" t="s">
        <v>317</v>
      </c>
      <c r="V32" s="168">
        <v>15.47</v>
      </c>
      <c r="W32" s="168">
        <v>14.85</v>
      </c>
      <c r="X32" s="168">
        <v>15.9</v>
      </c>
      <c r="Y32" s="168">
        <v>15.19</v>
      </c>
      <c r="Z32" s="168">
        <v>15.5</v>
      </c>
      <c r="AA32" s="168">
        <v>14.73</v>
      </c>
      <c r="AB32" s="168">
        <v>15.9</v>
      </c>
      <c r="AC32" s="168">
        <v>15.08</v>
      </c>
    </row>
    <row r="33" spans="1:29" x14ac:dyDescent="0.2">
      <c r="A33" s="167" t="s">
        <v>346</v>
      </c>
      <c r="B33" s="168" t="s">
        <v>3346</v>
      </c>
      <c r="C33" s="168" t="s">
        <v>3347</v>
      </c>
      <c r="D33" s="168" t="s">
        <v>3348</v>
      </c>
      <c r="E33" s="168" t="s">
        <v>2785</v>
      </c>
      <c r="F33" s="168" t="s">
        <v>2085</v>
      </c>
      <c r="G33" s="168" t="s">
        <v>3347</v>
      </c>
      <c r="H33" s="168" t="s">
        <v>3349</v>
      </c>
      <c r="I33" s="168" t="s">
        <v>2785</v>
      </c>
      <c r="J33" s="168" t="s">
        <v>2906</v>
      </c>
      <c r="K33" s="168" t="s">
        <v>3350</v>
      </c>
      <c r="L33" s="168" t="s">
        <v>3351</v>
      </c>
      <c r="M33" s="168" t="s">
        <v>3352</v>
      </c>
      <c r="N33" s="168" t="s">
        <v>2085</v>
      </c>
      <c r="O33" s="168" t="s">
        <v>1703</v>
      </c>
      <c r="P33" s="168" t="s">
        <v>3353</v>
      </c>
      <c r="Q33" s="168" t="s">
        <v>2783</v>
      </c>
      <c r="U33" s="167" t="s">
        <v>346</v>
      </c>
      <c r="V33" s="168">
        <v>-0.11899999999999999</v>
      </c>
      <c r="W33" s="168">
        <v>-5.1799999999999999E-2</v>
      </c>
      <c r="X33" s="168">
        <v>-0.121</v>
      </c>
      <c r="Y33" s="168">
        <v>-5.3600000000000002E-2</v>
      </c>
      <c r="Z33" s="168">
        <v>-0.11799999999999999</v>
      </c>
      <c r="AA33" s="168">
        <v>-5.7299999999999997E-2</v>
      </c>
      <c r="AB33" s="168">
        <v>-0.121</v>
      </c>
      <c r="AC33" s="168">
        <v>-6.0400000000000002E-2</v>
      </c>
    </row>
    <row r="34" spans="1:29" x14ac:dyDescent="0.2">
      <c r="A34" s="167" t="s">
        <v>298</v>
      </c>
      <c r="B34" s="168" t="s">
        <v>3354</v>
      </c>
      <c r="C34" s="168" t="s">
        <v>3355</v>
      </c>
      <c r="D34" s="168" t="s">
        <v>3356</v>
      </c>
      <c r="E34" s="168" t="s">
        <v>3357</v>
      </c>
      <c r="F34" s="168" t="s">
        <v>3358</v>
      </c>
      <c r="G34" s="168" t="s">
        <v>3359</v>
      </c>
      <c r="H34" s="168" t="s">
        <v>3360</v>
      </c>
      <c r="I34" s="168" t="s">
        <v>3361</v>
      </c>
      <c r="J34" s="168" t="s">
        <v>3362</v>
      </c>
      <c r="K34" s="168" t="s">
        <v>3363</v>
      </c>
      <c r="L34" s="168" t="s">
        <v>3364</v>
      </c>
      <c r="M34" s="168" t="s">
        <v>3365</v>
      </c>
      <c r="N34" s="168" t="s">
        <v>3358</v>
      </c>
      <c r="O34" s="168" t="s">
        <v>2222</v>
      </c>
      <c r="P34" s="168" t="s">
        <v>3366</v>
      </c>
      <c r="Q34" s="168" t="s">
        <v>3367</v>
      </c>
      <c r="U34" s="167" t="s">
        <v>298</v>
      </c>
      <c r="V34" s="168">
        <v>1.8380000000000001</v>
      </c>
      <c r="W34" s="168">
        <v>1.903</v>
      </c>
      <c r="X34" s="168">
        <v>1.8080000000000001</v>
      </c>
      <c r="Y34" s="168">
        <v>1.8779999999999999</v>
      </c>
      <c r="Z34" s="168">
        <v>1.837</v>
      </c>
      <c r="AA34" s="168">
        <v>1.909</v>
      </c>
      <c r="AB34" s="168">
        <v>1.8080000000000001</v>
      </c>
      <c r="AC34" s="168">
        <v>1.8839999999999999</v>
      </c>
    </row>
    <row r="35" spans="1:29" x14ac:dyDescent="0.2">
      <c r="A35" s="167" t="s">
        <v>269</v>
      </c>
      <c r="B35" s="168" t="s">
        <v>2135</v>
      </c>
      <c r="C35" s="168" t="s">
        <v>3368</v>
      </c>
      <c r="D35" s="168" t="s">
        <v>3369</v>
      </c>
      <c r="E35" s="168" t="s">
        <v>3370</v>
      </c>
      <c r="F35" s="168" t="s">
        <v>3371</v>
      </c>
      <c r="G35" s="168" t="s">
        <v>3372</v>
      </c>
      <c r="H35" s="168" t="s">
        <v>3373</v>
      </c>
      <c r="I35" s="168" t="s">
        <v>3374</v>
      </c>
      <c r="J35" s="168" t="s">
        <v>3375</v>
      </c>
      <c r="K35" s="168" t="s">
        <v>3376</v>
      </c>
      <c r="L35" s="168" t="s">
        <v>1998</v>
      </c>
      <c r="M35" s="168" t="s">
        <v>3377</v>
      </c>
      <c r="N35" s="168" t="s">
        <v>3378</v>
      </c>
      <c r="O35" s="168" t="s">
        <v>3379</v>
      </c>
      <c r="P35" s="168" t="s">
        <v>3380</v>
      </c>
      <c r="Q35" s="168" t="s">
        <v>3381</v>
      </c>
      <c r="U35" s="167" t="s">
        <v>269</v>
      </c>
      <c r="V35" s="168">
        <v>-0.92200000000000004</v>
      </c>
      <c r="W35" s="168">
        <v>-3.694</v>
      </c>
      <c r="X35" s="168">
        <v>-1.121</v>
      </c>
      <c r="Y35" s="168">
        <v>-3.8290000000000002</v>
      </c>
      <c r="Z35" s="168">
        <v>-0.874</v>
      </c>
      <c r="AA35" s="168">
        <v>-3.8969999999999998</v>
      </c>
      <c r="AB35" s="168">
        <v>-1.1140000000000001</v>
      </c>
      <c r="AC35" s="168">
        <v>-4.0819999999999999</v>
      </c>
    </row>
    <row r="36" spans="1:29" x14ac:dyDescent="0.2">
      <c r="A36" s="167" t="s">
        <v>273</v>
      </c>
      <c r="B36" s="168" t="s">
        <v>3382</v>
      </c>
      <c r="C36" s="168" t="s">
        <v>3383</v>
      </c>
      <c r="D36" s="168" t="s">
        <v>3384</v>
      </c>
      <c r="E36" s="168" t="s">
        <v>3385</v>
      </c>
      <c r="F36" s="168" t="s">
        <v>3386</v>
      </c>
      <c r="G36" s="168" t="s">
        <v>3387</v>
      </c>
      <c r="H36" s="168" t="s">
        <v>3388</v>
      </c>
      <c r="I36" s="168" t="s">
        <v>3389</v>
      </c>
      <c r="J36" s="168" t="s">
        <v>3390</v>
      </c>
      <c r="K36" s="168" t="s">
        <v>3391</v>
      </c>
      <c r="L36" s="168" t="s">
        <v>2879</v>
      </c>
      <c r="M36" s="168" t="s">
        <v>3392</v>
      </c>
      <c r="N36" s="168" t="s">
        <v>3386</v>
      </c>
      <c r="O36" s="168" t="s">
        <v>3393</v>
      </c>
      <c r="P36" s="168" t="s">
        <v>3394</v>
      </c>
      <c r="Q36" s="168" t="s">
        <v>3395</v>
      </c>
      <c r="U36" s="167" t="s">
        <v>273</v>
      </c>
      <c r="V36" s="168">
        <v>26.5</v>
      </c>
      <c r="W36" s="168">
        <v>27.3</v>
      </c>
      <c r="X36" s="168">
        <v>26.11</v>
      </c>
      <c r="Y36" s="168">
        <v>26.98</v>
      </c>
      <c r="Z36" s="168">
        <v>26.51</v>
      </c>
      <c r="AA36" s="168">
        <v>27.24</v>
      </c>
      <c r="AB36" s="168">
        <v>26.11</v>
      </c>
      <c r="AC36" s="168">
        <v>26.89</v>
      </c>
    </row>
    <row r="37" spans="1:29" x14ac:dyDescent="0.2">
      <c r="A37" s="167" t="s">
        <v>277</v>
      </c>
      <c r="B37" s="168" t="s">
        <v>3396</v>
      </c>
      <c r="C37" s="168" t="s">
        <v>3397</v>
      </c>
      <c r="D37" s="168" t="s">
        <v>3398</v>
      </c>
      <c r="E37" s="168" t="s">
        <v>3399</v>
      </c>
      <c r="F37" s="168" t="s">
        <v>3400</v>
      </c>
      <c r="G37" s="168" t="s">
        <v>3401</v>
      </c>
      <c r="H37" s="168" t="s">
        <v>3402</v>
      </c>
      <c r="I37" s="168" t="s">
        <v>3403</v>
      </c>
      <c r="J37" s="168" t="s">
        <v>3404</v>
      </c>
      <c r="K37" s="168" t="s">
        <v>3405</v>
      </c>
      <c r="L37" s="168" t="s">
        <v>3406</v>
      </c>
      <c r="M37" s="168" t="s">
        <v>3403</v>
      </c>
      <c r="N37" s="168" t="s">
        <v>3400</v>
      </c>
      <c r="O37" s="168" t="s">
        <v>3407</v>
      </c>
      <c r="P37" s="168" t="s">
        <v>3408</v>
      </c>
      <c r="Q37" s="168" t="s">
        <v>3409</v>
      </c>
      <c r="U37" s="167" t="s">
        <v>277</v>
      </c>
      <c r="V37" s="168">
        <v>10.61</v>
      </c>
      <c r="W37" s="168">
        <v>9.8640000000000008</v>
      </c>
      <c r="X37" s="168">
        <v>10.210000000000001</v>
      </c>
      <c r="Y37" s="168">
        <v>9.5459999999999994</v>
      </c>
      <c r="Z37" s="168">
        <v>10.63</v>
      </c>
      <c r="AA37" s="168">
        <v>9.7959999999999994</v>
      </c>
      <c r="AB37" s="168">
        <v>10.210000000000001</v>
      </c>
      <c r="AC37" s="168">
        <v>9.4440000000000008</v>
      </c>
    </row>
    <row r="38" spans="1:29" x14ac:dyDescent="0.2">
      <c r="A38" s="167" t="s">
        <v>297</v>
      </c>
      <c r="B38" s="168" t="s">
        <v>3410</v>
      </c>
      <c r="C38" s="168" t="s">
        <v>3411</v>
      </c>
      <c r="D38" s="168" t="s">
        <v>3412</v>
      </c>
      <c r="E38" s="168" t="s">
        <v>3413</v>
      </c>
      <c r="F38" s="168" t="s">
        <v>3414</v>
      </c>
      <c r="G38" s="168" t="s">
        <v>3415</v>
      </c>
      <c r="H38" s="168" t="s">
        <v>3416</v>
      </c>
      <c r="I38" s="168" t="s">
        <v>3417</v>
      </c>
      <c r="J38" s="168" t="s">
        <v>3418</v>
      </c>
      <c r="K38" s="168" t="s">
        <v>3419</v>
      </c>
      <c r="L38" s="168" t="s">
        <v>3420</v>
      </c>
      <c r="M38" s="168" t="s">
        <v>3421</v>
      </c>
      <c r="N38" s="168" t="s">
        <v>3422</v>
      </c>
      <c r="O38" s="168" t="s">
        <v>3423</v>
      </c>
      <c r="P38" s="168" t="s">
        <v>3424</v>
      </c>
      <c r="Q38" s="168" t="s">
        <v>3425</v>
      </c>
      <c r="U38" s="167" t="s">
        <v>297</v>
      </c>
      <c r="V38" s="168">
        <v>9.5649999999999995</v>
      </c>
      <c r="W38" s="168">
        <v>8.1980000000000004</v>
      </c>
      <c r="X38" s="168">
        <v>9.2040000000000006</v>
      </c>
      <c r="Y38" s="168">
        <v>7.9189999999999996</v>
      </c>
      <c r="Z38" s="168">
        <v>9.5790000000000006</v>
      </c>
      <c r="AA38" s="168">
        <v>8.1340000000000003</v>
      </c>
      <c r="AB38" s="168">
        <v>9.2070000000000007</v>
      </c>
      <c r="AC38" s="168">
        <v>7.8250000000000002</v>
      </c>
    </row>
    <row r="39" spans="1:29" x14ac:dyDescent="0.2">
      <c r="A39" s="167" t="s">
        <v>281</v>
      </c>
      <c r="B39" s="168" t="s">
        <v>3426</v>
      </c>
      <c r="C39" s="168" t="s">
        <v>3427</v>
      </c>
      <c r="D39" s="168" t="s">
        <v>3428</v>
      </c>
      <c r="E39" s="168" t="s">
        <v>3429</v>
      </c>
      <c r="F39" s="168" t="s">
        <v>3430</v>
      </c>
      <c r="G39" s="168" t="s">
        <v>3431</v>
      </c>
      <c r="H39" s="168" t="s">
        <v>3432</v>
      </c>
      <c r="I39" s="168" t="s">
        <v>3433</v>
      </c>
      <c r="J39" s="168" t="s">
        <v>2901</v>
      </c>
      <c r="K39" s="168" t="s">
        <v>3434</v>
      </c>
      <c r="L39" s="168" t="s">
        <v>3435</v>
      </c>
      <c r="M39" s="168" t="s">
        <v>3436</v>
      </c>
      <c r="N39" s="168" t="s">
        <v>3430</v>
      </c>
      <c r="O39" s="168" t="s">
        <v>3437</v>
      </c>
      <c r="P39" s="168" t="s">
        <v>3438</v>
      </c>
      <c r="Q39" s="168" t="s">
        <v>3439</v>
      </c>
      <c r="U39" s="167" t="s">
        <v>281</v>
      </c>
      <c r="V39" s="168">
        <v>22.61</v>
      </c>
      <c r="W39" s="168">
        <v>20.62</v>
      </c>
      <c r="X39" s="168">
        <v>22.71</v>
      </c>
      <c r="Y39" s="168">
        <v>20.72</v>
      </c>
      <c r="Z39" s="168">
        <v>22.62</v>
      </c>
      <c r="AA39" s="168">
        <v>20.58</v>
      </c>
      <c r="AB39" s="168">
        <v>22.71</v>
      </c>
      <c r="AC39" s="168">
        <v>20.67</v>
      </c>
    </row>
    <row r="40" spans="1:29" x14ac:dyDescent="0.2">
      <c r="A40" s="167" t="s">
        <v>285</v>
      </c>
      <c r="B40" s="168" t="s">
        <v>3440</v>
      </c>
      <c r="C40" s="168" t="s">
        <v>3074</v>
      </c>
      <c r="D40" s="168" t="s">
        <v>3441</v>
      </c>
      <c r="E40" s="168" t="s">
        <v>3442</v>
      </c>
      <c r="F40" s="168" t="s">
        <v>3443</v>
      </c>
      <c r="G40" s="168" t="s">
        <v>3444</v>
      </c>
      <c r="H40" s="168" t="s">
        <v>3445</v>
      </c>
      <c r="I40" s="168" t="s">
        <v>3446</v>
      </c>
      <c r="J40" s="168" t="s">
        <v>3447</v>
      </c>
      <c r="K40" s="168" t="s">
        <v>3448</v>
      </c>
      <c r="L40" s="168" t="s">
        <v>3449</v>
      </c>
      <c r="M40" s="168" t="s">
        <v>3450</v>
      </c>
      <c r="N40" s="168" t="s">
        <v>3443</v>
      </c>
      <c r="O40" s="168" t="s">
        <v>3368</v>
      </c>
      <c r="P40" s="168" t="s">
        <v>3451</v>
      </c>
      <c r="Q40" s="168" t="s">
        <v>3452</v>
      </c>
      <c r="U40" s="167" t="s">
        <v>285</v>
      </c>
      <c r="V40" s="168">
        <v>25.53</v>
      </c>
      <c r="W40" s="168">
        <v>24.93</v>
      </c>
      <c r="X40" s="168">
        <v>25.73</v>
      </c>
      <c r="Y40" s="168">
        <v>25.1</v>
      </c>
      <c r="Z40" s="168">
        <v>25.56</v>
      </c>
      <c r="AA40" s="168">
        <v>24.83</v>
      </c>
      <c r="AB40" s="168">
        <v>25.73</v>
      </c>
      <c r="AC40" s="168">
        <v>24.99</v>
      </c>
    </row>
    <row r="41" spans="1:29" x14ac:dyDescent="0.2">
      <c r="A41" s="167" t="s">
        <v>288</v>
      </c>
      <c r="B41" s="168" t="s">
        <v>3453</v>
      </c>
      <c r="C41" s="168" t="s">
        <v>3454</v>
      </c>
      <c r="D41" s="168" t="s">
        <v>3455</v>
      </c>
      <c r="E41" s="168" t="s">
        <v>3456</v>
      </c>
      <c r="F41" s="168" t="s">
        <v>3457</v>
      </c>
      <c r="G41" s="168" t="s">
        <v>3458</v>
      </c>
      <c r="H41" s="168" t="s">
        <v>3459</v>
      </c>
      <c r="I41" s="168" t="s">
        <v>3460</v>
      </c>
      <c r="J41" s="168" t="s">
        <v>3461</v>
      </c>
      <c r="K41" s="168" t="s">
        <v>3456</v>
      </c>
      <c r="L41" s="168" t="s">
        <v>3462</v>
      </c>
      <c r="M41" s="168" t="s">
        <v>3463</v>
      </c>
      <c r="N41" s="168" t="s">
        <v>3464</v>
      </c>
      <c r="O41" s="168" t="s">
        <v>3465</v>
      </c>
      <c r="P41" s="168" t="s">
        <v>3466</v>
      </c>
      <c r="Q41" s="168" t="s">
        <v>3467</v>
      </c>
      <c r="U41" s="167" t="s">
        <v>288</v>
      </c>
      <c r="V41" s="168">
        <v>8.5050000000000008</v>
      </c>
      <c r="W41" s="168">
        <v>7.6760000000000002</v>
      </c>
      <c r="X41" s="168">
        <v>8.4139999999999997</v>
      </c>
      <c r="Y41" s="168">
        <v>7.6109999999999998</v>
      </c>
      <c r="Z41" s="168">
        <v>8.52</v>
      </c>
      <c r="AA41" s="168">
        <v>7.6150000000000002</v>
      </c>
      <c r="AB41" s="168">
        <v>8.4160000000000004</v>
      </c>
      <c r="AC41" s="168">
        <v>7.5330000000000004</v>
      </c>
    </row>
    <row r="42" spans="1:29" x14ac:dyDescent="0.2">
      <c r="A42" s="167" t="s">
        <v>291</v>
      </c>
      <c r="B42" s="168" t="s">
        <v>3468</v>
      </c>
      <c r="C42" s="168" t="s">
        <v>3469</v>
      </c>
      <c r="D42" s="168" t="s">
        <v>3470</v>
      </c>
      <c r="E42" s="168" t="s">
        <v>3413</v>
      </c>
      <c r="F42" s="168" t="s">
        <v>3471</v>
      </c>
      <c r="G42" s="168" t="s">
        <v>3472</v>
      </c>
      <c r="H42" s="168" t="s">
        <v>3473</v>
      </c>
      <c r="I42" s="168" t="s">
        <v>3474</v>
      </c>
      <c r="J42" s="168" t="s">
        <v>3475</v>
      </c>
      <c r="K42" s="168" t="s">
        <v>3476</v>
      </c>
      <c r="L42" s="168" t="s">
        <v>3477</v>
      </c>
      <c r="M42" s="168" t="s">
        <v>3474</v>
      </c>
      <c r="N42" s="168" t="s">
        <v>3478</v>
      </c>
      <c r="O42" s="168" t="s">
        <v>3479</v>
      </c>
      <c r="P42" s="168" t="s">
        <v>3480</v>
      </c>
      <c r="Q42" s="168" t="s">
        <v>3481</v>
      </c>
      <c r="U42" s="167" t="s">
        <v>291</v>
      </c>
      <c r="V42" s="168">
        <v>7.2489999999999997</v>
      </c>
      <c r="W42" s="168">
        <v>6.5519999999999996</v>
      </c>
      <c r="X42" s="168">
        <v>6.9779999999999998</v>
      </c>
      <c r="Y42" s="168">
        <v>6.34</v>
      </c>
      <c r="Z42" s="168">
        <v>7.2619999999999996</v>
      </c>
      <c r="AA42" s="168">
        <v>6.4969999999999999</v>
      </c>
      <c r="AB42" s="168">
        <v>6.98</v>
      </c>
      <c r="AC42" s="168">
        <v>6.26</v>
      </c>
    </row>
    <row r="43" spans="1:29" x14ac:dyDescent="0.2">
      <c r="A43" s="167" t="s">
        <v>294</v>
      </c>
      <c r="B43" s="168" t="s">
        <v>3482</v>
      </c>
      <c r="C43" s="168" t="s">
        <v>3483</v>
      </c>
      <c r="D43" s="168" t="s">
        <v>3484</v>
      </c>
      <c r="E43" s="168" t="s">
        <v>3485</v>
      </c>
      <c r="F43" s="168" t="s">
        <v>3486</v>
      </c>
      <c r="G43" s="168" t="s">
        <v>3487</v>
      </c>
      <c r="H43" s="168" t="s">
        <v>3488</v>
      </c>
      <c r="I43" s="168" t="s">
        <v>3489</v>
      </c>
      <c r="J43" s="168" t="s">
        <v>3490</v>
      </c>
      <c r="K43" s="168" t="s">
        <v>3491</v>
      </c>
      <c r="L43" s="168" t="s">
        <v>3492</v>
      </c>
      <c r="M43" s="168" t="s">
        <v>3493</v>
      </c>
      <c r="N43" s="168" t="s">
        <v>3486</v>
      </c>
      <c r="O43" s="168" t="s">
        <v>3494</v>
      </c>
      <c r="P43" s="168" t="s">
        <v>3495</v>
      </c>
      <c r="Q43" s="168" t="s">
        <v>3496</v>
      </c>
      <c r="U43" s="167" t="s">
        <v>294</v>
      </c>
      <c r="V43" s="168">
        <v>15.21</v>
      </c>
      <c r="W43" s="168">
        <v>14.3</v>
      </c>
      <c r="X43" s="168">
        <v>14.91</v>
      </c>
      <c r="Y43" s="168">
        <v>14.07</v>
      </c>
      <c r="Z43" s="168">
        <v>15.22</v>
      </c>
      <c r="AA43" s="168">
        <v>14.23</v>
      </c>
      <c r="AB43" s="168">
        <v>14.91</v>
      </c>
      <c r="AC43" s="168">
        <v>13.97</v>
      </c>
    </row>
    <row r="44" spans="1:29" x14ac:dyDescent="0.2">
      <c r="A44" s="167" t="s">
        <v>295</v>
      </c>
      <c r="B44" s="168" t="s">
        <v>3497</v>
      </c>
      <c r="C44" s="168" t="s">
        <v>3498</v>
      </c>
      <c r="D44" s="168" t="s">
        <v>3499</v>
      </c>
      <c r="E44" s="168" t="s">
        <v>3500</v>
      </c>
      <c r="F44" s="168" t="s">
        <v>3501</v>
      </c>
      <c r="G44" s="168" t="s">
        <v>3498</v>
      </c>
      <c r="H44" s="168" t="s">
        <v>3502</v>
      </c>
      <c r="I44" s="168" t="s">
        <v>3436</v>
      </c>
      <c r="J44" s="168" t="s">
        <v>3497</v>
      </c>
      <c r="K44" s="168" t="s">
        <v>3503</v>
      </c>
      <c r="L44" s="168" t="s">
        <v>3504</v>
      </c>
      <c r="M44" s="168" t="s">
        <v>3498</v>
      </c>
      <c r="N44" s="168" t="s">
        <v>3501</v>
      </c>
      <c r="O44" s="168" t="s">
        <v>3505</v>
      </c>
      <c r="P44" s="168" t="s">
        <v>3502</v>
      </c>
      <c r="Q44" s="168" t="s">
        <v>3506</v>
      </c>
      <c r="U44" s="167" t="s">
        <v>295</v>
      </c>
      <c r="V44" s="168">
        <v>21.56</v>
      </c>
      <c r="W44" s="168">
        <v>21.71</v>
      </c>
      <c r="X44" s="168">
        <v>21.15</v>
      </c>
      <c r="Y44" s="168">
        <v>21.37</v>
      </c>
      <c r="Z44" s="168">
        <v>21.56</v>
      </c>
      <c r="AA44" s="168">
        <v>21.72</v>
      </c>
      <c r="AB44" s="168">
        <v>21.15</v>
      </c>
      <c r="AC44" s="168">
        <v>21.37</v>
      </c>
    </row>
    <row r="45" spans="1:29" x14ac:dyDescent="0.2">
      <c r="A45" s="167" t="s">
        <v>296</v>
      </c>
      <c r="B45" s="168" t="s">
        <v>3507</v>
      </c>
      <c r="C45" s="168" t="s">
        <v>3508</v>
      </c>
      <c r="D45" s="168" t="s">
        <v>3509</v>
      </c>
      <c r="E45" s="168" t="s">
        <v>3510</v>
      </c>
      <c r="F45" s="168" t="s">
        <v>3511</v>
      </c>
      <c r="G45" s="168" t="s">
        <v>3512</v>
      </c>
      <c r="H45" s="168" t="s">
        <v>3513</v>
      </c>
      <c r="I45" s="168" t="s">
        <v>3514</v>
      </c>
      <c r="J45" s="168" t="s">
        <v>3515</v>
      </c>
      <c r="K45" s="168" t="s">
        <v>3510</v>
      </c>
      <c r="L45" s="168" t="s">
        <v>3516</v>
      </c>
      <c r="M45" s="168" t="s">
        <v>3512</v>
      </c>
      <c r="N45" s="168" t="s">
        <v>3511</v>
      </c>
      <c r="O45" s="168" t="s">
        <v>3517</v>
      </c>
      <c r="P45" s="168" t="s">
        <v>3518</v>
      </c>
      <c r="Q45" s="168" t="s">
        <v>3519</v>
      </c>
      <c r="U45" s="167" t="s">
        <v>296</v>
      </c>
      <c r="V45" s="168">
        <v>1.161</v>
      </c>
      <c r="W45" s="168">
        <v>-1.2390000000000001</v>
      </c>
      <c r="X45" s="168">
        <v>1.054</v>
      </c>
      <c r="Y45" s="168">
        <v>-1.3029999999999999</v>
      </c>
      <c r="Z45" s="168">
        <v>1.165</v>
      </c>
      <c r="AA45" s="168">
        <v>-1.2849999999999999</v>
      </c>
      <c r="AB45" s="168">
        <v>1.054</v>
      </c>
      <c r="AC45" s="168">
        <v>-1.3640000000000001</v>
      </c>
    </row>
    <row r="46" spans="1:29" x14ac:dyDescent="0.2">
      <c r="A46" s="167" t="s">
        <v>532</v>
      </c>
      <c r="B46" s="168" t="s">
        <v>3271</v>
      </c>
      <c r="C46" s="168" t="s">
        <v>2649</v>
      </c>
      <c r="D46" s="168" t="s">
        <v>3520</v>
      </c>
      <c r="E46" s="168" t="s">
        <v>3521</v>
      </c>
      <c r="F46" s="168" t="s">
        <v>3522</v>
      </c>
      <c r="G46" s="168" t="s">
        <v>2647</v>
      </c>
      <c r="H46" s="168" t="s">
        <v>3523</v>
      </c>
      <c r="I46" s="168" t="s">
        <v>2647</v>
      </c>
      <c r="J46" s="168" t="s">
        <v>3274</v>
      </c>
      <c r="K46" s="168" t="s">
        <v>2653</v>
      </c>
      <c r="L46" s="168" t="s">
        <v>3524</v>
      </c>
      <c r="M46" s="168" t="s">
        <v>2044</v>
      </c>
      <c r="N46" s="168" t="s">
        <v>3522</v>
      </c>
      <c r="O46" s="168" t="s">
        <v>3525</v>
      </c>
      <c r="P46" s="168" t="s">
        <v>3526</v>
      </c>
      <c r="Q46" s="168" t="s">
        <v>3525</v>
      </c>
      <c r="U46" s="91" t="s">
        <v>537</v>
      </c>
      <c r="V46" s="27"/>
      <c r="W46" s="27"/>
      <c r="X46" s="189"/>
      <c r="Y46" s="189"/>
      <c r="Z46" s="189"/>
      <c r="AA46" s="189"/>
      <c r="AB46" s="189"/>
      <c r="AC46" s="189"/>
    </row>
    <row r="47" spans="1:29" x14ac:dyDescent="0.2">
      <c r="A47" s="167" t="s">
        <v>538</v>
      </c>
      <c r="B47" s="168" t="s">
        <v>3527</v>
      </c>
      <c r="C47" s="168" t="s">
        <v>3015</v>
      </c>
      <c r="D47" s="168" t="s">
        <v>1745</v>
      </c>
      <c r="E47" s="168" t="s">
        <v>3528</v>
      </c>
      <c r="F47" s="168" t="s">
        <v>2049</v>
      </c>
      <c r="G47" s="168" t="s">
        <v>3016</v>
      </c>
      <c r="H47" s="168" t="s">
        <v>2771</v>
      </c>
      <c r="I47" s="168" t="s">
        <v>3529</v>
      </c>
      <c r="J47" s="168" t="s">
        <v>3527</v>
      </c>
      <c r="K47" s="168" t="s">
        <v>3530</v>
      </c>
      <c r="L47" s="168" t="s">
        <v>2771</v>
      </c>
      <c r="M47" s="168" t="s">
        <v>3531</v>
      </c>
      <c r="N47" s="168" t="s">
        <v>2049</v>
      </c>
      <c r="O47" s="168" t="s">
        <v>3532</v>
      </c>
      <c r="P47" s="168" t="s">
        <v>1920</v>
      </c>
      <c r="Q47" s="168" t="s">
        <v>3533</v>
      </c>
      <c r="U47" s="27" t="s">
        <v>543</v>
      </c>
      <c r="V47" s="90" t="str">
        <f>B57</f>
        <v>-10.41</v>
      </c>
      <c r="W47" s="90" t="str">
        <f>D57</f>
        <v>-9.820</v>
      </c>
      <c r="X47" s="90" t="str">
        <f>F57</f>
        <v>-10.38</v>
      </c>
      <c r="Y47" s="90" t="str">
        <f>H57</f>
        <v>-9.798</v>
      </c>
      <c r="Z47" s="90" t="str">
        <f>J57</f>
        <v>-10.43</v>
      </c>
      <c r="AA47" s="90" t="str">
        <f>L57</f>
        <v>-9.750</v>
      </c>
      <c r="AB47" s="90" t="str">
        <f>N57</f>
        <v>-10.38</v>
      </c>
      <c r="AC47" s="90" t="str">
        <f>P57</f>
        <v>-9.712</v>
      </c>
    </row>
    <row r="48" spans="1:29" x14ac:dyDescent="0.2">
      <c r="A48" s="167" t="s">
        <v>544</v>
      </c>
      <c r="B48" s="168" t="s">
        <v>3534</v>
      </c>
      <c r="C48" s="168" t="s">
        <v>3535</v>
      </c>
      <c r="D48" s="168" t="s">
        <v>3536</v>
      </c>
      <c r="E48" s="168" t="s">
        <v>3537</v>
      </c>
      <c r="F48" s="168" t="s">
        <v>3538</v>
      </c>
      <c r="G48" s="168" t="s">
        <v>3539</v>
      </c>
      <c r="H48" s="168" t="s">
        <v>3540</v>
      </c>
      <c r="I48" s="168" t="s">
        <v>3541</v>
      </c>
      <c r="J48" s="168" t="s">
        <v>3542</v>
      </c>
      <c r="K48" s="168" t="s">
        <v>3543</v>
      </c>
      <c r="L48" s="168" t="s">
        <v>3544</v>
      </c>
      <c r="M48" s="168" t="s">
        <v>3539</v>
      </c>
      <c r="N48" s="168" t="s">
        <v>3538</v>
      </c>
      <c r="O48" s="168" t="s">
        <v>3545</v>
      </c>
      <c r="P48" s="168" t="s">
        <v>3546</v>
      </c>
      <c r="Q48" s="168" t="s">
        <v>3547</v>
      </c>
      <c r="U48" s="27" t="s">
        <v>532</v>
      </c>
      <c r="V48" s="90">
        <f>$V$47 + B46</f>
        <v>-10.1</v>
      </c>
      <c r="W48" s="90">
        <f>$W$47 + D46</f>
        <v>-9.5370000000000008</v>
      </c>
      <c r="X48" s="90">
        <f>$X$47 + F46</f>
        <v>-10.052000000000001</v>
      </c>
      <c r="Y48" s="90">
        <f>$Y$47 + H46</f>
        <v>-9.5</v>
      </c>
      <c r="Z48" s="90">
        <f>$Z$47 + J46</f>
        <v>-10.121</v>
      </c>
      <c r="AA48" s="90">
        <f>$AA$47 + L46</f>
        <v>-9.4659999999999993</v>
      </c>
      <c r="AB48" s="90">
        <f>$AB$47 + N46</f>
        <v>-10.052000000000001</v>
      </c>
      <c r="AC48" s="90">
        <f>$AC$47 + P46</f>
        <v>-9.4109999999999996</v>
      </c>
    </row>
    <row r="49" spans="1:29" x14ac:dyDescent="0.2">
      <c r="A49" s="167" t="s">
        <v>549</v>
      </c>
      <c r="B49" s="168" t="s">
        <v>3548</v>
      </c>
      <c r="C49" s="168" t="s">
        <v>3549</v>
      </c>
      <c r="D49" s="168" t="s">
        <v>3550</v>
      </c>
      <c r="E49" s="168" t="s">
        <v>2604</v>
      </c>
      <c r="F49" s="168" t="s">
        <v>3551</v>
      </c>
      <c r="G49" s="168" t="s">
        <v>2988</v>
      </c>
      <c r="H49" s="168" t="s">
        <v>3552</v>
      </c>
      <c r="I49" s="168" t="s">
        <v>3553</v>
      </c>
      <c r="J49" s="168" t="s">
        <v>3548</v>
      </c>
      <c r="K49" s="168" t="s">
        <v>2593</v>
      </c>
      <c r="L49" s="168" t="s">
        <v>3554</v>
      </c>
      <c r="M49" s="168" t="s">
        <v>3549</v>
      </c>
      <c r="N49" s="168" t="s">
        <v>3551</v>
      </c>
      <c r="O49" s="168" t="s">
        <v>3555</v>
      </c>
      <c r="P49" s="168" t="s">
        <v>2052</v>
      </c>
      <c r="Q49" s="168" t="s">
        <v>2700</v>
      </c>
      <c r="U49" s="27" t="s">
        <v>538</v>
      </c>
      <c r="V49" s="90">
        <f t="shared" ref="V49:V58" si="0">$V$47 + B47</f>
        <v>-10.25</v>
      </c>
      <c r="W49" s="90">
        <f t="shared" ref="W49:W58" si="1">$W$47 + D47</f>
        <v>-9.6720000000000006</v>
      </c>
      <c r="X49" s="90">
        <f t="shared" ref="X49:X58" si="2">$X$47 + F47</f>
        <v>-10.218</v>
      </c>
      <c r="Y49" s="90">
        <f t="shared" ref="Y49:Y58" si="3">$Y$47 + H47</f>
        <v>-9.6479999999999997</v>
      </c>
      <c r="Z49" s="90">
        <f t="shared" ref="Z49:Z58" si="4">$Z$47 + J47</f>
        <v>-10.27</v>
      </c>
      <c r="AA49" s="90">
        <f t="shared" ref="AA49:AA58" si="5">$AA$47 + L47</f>
        <v>-9.6</v>
      </c>
      <c r="AB49" s="90">
        <f t="shared" ref="AB49:AB58" si="6">$AB$47 + N47</f>
        <v>-10.218</v>
      </c>
      <c r="AC49" s="90">
        <f t="shared" ref="AC49:AC58" si="7">$AC$47 + P47</f>
        <v>-9.56</v>
      </c>
    </row>
    <row r="50" spans="1:29" x14ac:dyDescent="0.2">
      <c r="A50" s="167" t="s">
        <v>554</v>
      </c>
      <c r="B50" s="168" t="s">
        <v>3556</v>
      </c>
      <c r="C50" s="168" t="s">
        <v>3557</v>
      </c>
      <c r="D50" s="168" t="s">
        <v>3558</v>
      </c>
      <c r="E50" s="168" t="s">
        <v>3559</v>
      </c>
      <c r="F50" s="168" t="s">
        <v>3560</v>
      </c>
      <c r="G50" s="168" t="s">
        <v>3557</v>
      </c>
      <c r="H50" s="168" t="s">
        <v>3561</v>
      </c>
      <c r="I50" s="168" t="s">
        <v>3562</v>
      </c>
      <c r="J50" s="168" t="s">
        <v>3563</v>
      </c>
      <c r="K50" s="168" t="s">
        <v>3564</v>
      </c>
      <c r="L50" s="168" t="s">
        <v>3565</v>
      </c>
      <c r="M50" s="168" t="s">
        <v>3566</v>
      </c>
      <c r="N50" s="168" t="s">
        <v>3560</v>
      </c>
      <c r="O50" s="168" t="s">
        <v>3564</v>
      </c>
      <c r="P50" s="168" t="s">
        <v>2515</v>
      </c>
      <c r="Q50" s="168" t="s">
        <v>3559</v>
      </c>
      <c r="U50" s="27" t="s">
        <v>544</v>
      </c>
      <c r="V50" s="90">
        <f t="shared" si="0"/>
        <v>-9.6389999999999993</v>
      </c>
      <c r="W50" s="90">
        <f t="shared" si="1"/>
        <v>-9.0359999999999996</v>
      </c>
      <c r="X50" s="90">
        <f t="shared" si="2"/>
        <v>-9.6010000000000009</v>
      </c>
      <c r="Y50" s="90">
        <f t="shared" si="3"/>
        <v>-9.0069999999999997</v>
      </c>
      <c r="Z50" s="90">
        <f t="shared" si="4"/>
        <v>-9.66</v>
      </c>
      <c r="AA50" s="90">
        <f t="shared" si="5"/>
        <v>-8.9629999999999992</v>
      </c>
      <c r="AB50" s="90">
        <f t="shared" si="6"/>
        <v>-9.6010000000000009</v>
      </c>
      <c r="AC50" s="90">
        <f t="shared" si="7"/>
        <v>-8.9169999999999998</v>
      </c>
    </row>
    <row r="51" spans="1:29" x14ac:dyDescent="0.2">
      <c r="A51" s="167" t="s">
        <v>559</v>
      </c>
      <c r="B51" s="168" t="s">
        <v>3567</v>
      </c>
      <c r="C51" s="168" t="s">
        <v>2159</v>
      </c>
      <c r="D51" s="168" t="s">
        <v>3568</v>
      </c>
      <c r="E51" s="168" t="s">
        <v>3569</v>
      </c>
      <c r="F51" s="168" t="s">
        <v>3570</v>
      </c>
      <c r="G51" s="168" t="s">
        <v>2159</v>
      </c>
      <c r="H51" s="168" t="s">
        <v>3571</v>
      </c>
      <c r="I51" s="168" t="s">
        <v>3572</v>
      </c>
      <c r="J51" s="168" t="s">
        <v>3567</v>
      </c>
      <c r="K51" s="168" t="s">
        <v>3573</v>
      </c>
      <c r="L51" s="168" t="s">
        <v>3568</v>
      </c>
      <c r="M51" s="168" t="s">
        <v>3574</v>
      </c>
      <c r="N51" s="168" t="s">
        <v>3570</v>
      </c>
      <c r="O51" s="168" t="s">
        <v>3575</v>
      </c>
      <c r="P51" s="168" t="s">
        <v>3571</v>
      </c>
      <c r="Q51" s="168" t="s">
        <v>2159</v>
      </c>
      <c r="U51" s="27" t="s">
        <v>549</v>
      </c>
      <c r="V51" s="90">
        <f t="shared" si="0"/>
        <v>-10.787000000000001</v>
      </c>
      <c r="W51" s="90">
        <f t="shared" si="1"/>
        <v>-10.173</v>
      </c>
      <c r="X51" s="90">
        <f t="shared" si="2"/>
        <v>-10.785</v>
      </c>
      <c r="Y51" s="90">
        <f t="shared" si="3"/>
        <v>-10.173999999999999</v>
      </c>
      <c r="Z51" s="90">
        <f t="shared" si="4"/>
        <v>-10.807</v>
      </c>
      <c r="AA51" s="90">
        <f t="shared" si="5"/>
        <v>-10.100999999999999</v>
      </c>
      <c r="AB51" s="90">
        <f t="shared" si="6"/>
        <v>-10.785</v>
      </c>
      <c r="AC51" s="90">
        <f t="shared" si="7"/>
        <v>-10.087</v>
      </c>
    </row>
    <row r="52" spans="1:29" x14ac:dyDescent="0.2">
      <c r="A52" s="167" t="s">
        <v>564</v>
      </c>
      <c r="B52" s="168" t="s">
        <v>3576</v>
      </c>
      <c r="C52" s="168" t="s">
        <v>3569</v>
      </c>
      <c r="D52" s="168" t="s">
        <v>3577</v>
      </c>
      <c r="E52" s="168" t="s">
        <v>3578</v>
      </c>
      <c r="F52" s="168" t="s">
        <v>3579</v>
      </c>
      <c r="G52" s="168" t="s">
        <v>3580</v>
      </c>
      <c r="H52" s="168" t="s">
        <v>3581</v>
      </c>
      <c r="I52" s="168" t="s">
        <v>3582</v>
      </c>
      <c r="J52" s="168" t="s">
        <v>3576</v>
      </c>
      <c r="K52" s="168" t="s">
        <v>3572</v>
      </c>
      <c r="L52" s="168" t="s">
        <v>3577</v>
      </c>
      <c r="M52" s="168" t="s">
        <v>3583</v>
      </c>
      <c r="N52" s="168" t="s">
        <v>3579</v>
      </c>
      <c r="O52" s="168" t="s">
        <v>3584</v>
      </c>
      <c r="P52" s="168" t="s">
        <v>3581</v>
      </c>
      <c r="Q52" s="168" t="s">
        <v>3585</v>
      </c>
      <c r="U52" s="27" t="s">
        <v>554</v>
      </c>
      <c r="V52" s="90">
        <f t="shared" si="0"/>
        <v>-9.6120000000000001</v>
      </c>
      <c r="W52" s="90">
        <f t="shared" si="1"/>
        <v>-9.0030000000000001</v>
      </c>
      <c r="X52" s="90">
        <f t="shared" si="2"/>
        <v>-9.59</v>
      </c>
      <c r="Y52" s="90">
        <f t="shared" si="3"/>
        <v>-8.9879999999999995</v>
      </c>
      <c r="Z52" s="90">
        <f t="shared" si="4"/>
        <v>-9.6329999999999991</v>
      </c>
      <c r="AA52" s="90">
        <f t="shared" si="5"/>
        <v>-8.9320000000000004</v>
      </c>
      <c r="AB52" s="90">
        <f t="shared" si="6"/>
        <v>-9.59</v>
      </c>
      <c r="AC52" s="90">
        <f t="shared" si="7"/>
        <v>-8.9</v>
      </c>
    </row>
    <row r="53" spans="1:29" x14ac:dyDescent="0.2">
      <c r="A53" s="167" t="s">
        <v>569</v>
      </c>
      <c r="B53" s="168" t="s">
        <v>3586</v>
      </c>
      <c r="C53" s="168" t="s">
        <v>2044</v>
      </c>
      <c r="D53" s="168" t="s">
        <v>3546</v>
      </c>
      <c r="E53" s="168" t="s">
        <v>3587</v>
      </c>
      <c r="F53" s="168" t="s">
        <v>1690</v>
      </c>
      <c r="G53" s="168" t="s">
        <v>3588</v>
      </c>
      <c r="H53" s="168" t="s">
        <v>3589</v>
      </c>
      <c r="I53" s="168" t="s">
        <v>3590</v>
      </c>
      <c r="J53" s="168" t="s">
        <v>3577</v>
      </c>
      <c r="K53" s="168" t="s">
        <v>3525</v>
      </c>
      <c r="L53" s="168" t="s">
        <v>3563</v>
      </c>
      <c r="M53" s="168" t="s">
        <v>3591</v>
      </c>
      <c r="N53" s="168" t="s">
        <v>1690</v>
      </c>
      <c r="O53" s="168" t="s">
        <v>3592</v>
      </c>
      <c r="P53" s="168" t="s">
        <v>3593</v>
      </c>
      <c r="Q53" s="168" t="s">
        <v>3594</v>
      </c>
      <c r="U53" s="27" t="s">
        <v>559</v>
      </c>
      <c r="V53" s="90">
        <f t="shared" si="0"/>
        <v>-9.5280000000000005</v>
      </c>
      <c r="W53" s="90">
        <f t="shared" si="1"/>
        <v>-8.8760000000000012</v>
      </c>
      <c r="X53" s="90">
        <f t="shared" si="2"/>
        <v>-9.5010000000000012</v>
      </c>
      <c r="Y53" s="90">
        <f t="shared" si="3"/>
        <v>-8.8569999999999993</v>
      </c>
      <c r="Z53" s="90">
        <f t="shared" si="4"/>
        <v>-9.548</v>
      </c>
      <c r="AA53" s="90">
        <f t="shared" si="5"/>
        <v>-8.8060000000000009</v>
      </c>
      <c r="AB53" s="90">
        <f t="shared" si="6"/>
        <v>-9.5010000000000012</v>
      </c>
      <c r="AC53" s="90">
        <f t="shared" si="7"/>
        <v>-8.770999999999999</v>
      </c>
    </row>
    <row r="54" spans="1:29" x14ac:dyDescent="0.2">
      <c r="A54" s="167" t="s">
        <v>574</v>
      </c>
      <c r="B54" s="168" t="s">
        <v>3595</v>
      </c>
      <c r="C54" s="168" t="s">
        <v>1921</v>
      </c>
      <c r="D54" s="168" t="s">
        <v>3596</v>
      </c>
      <c r="E54" s="168" t="s">
        <v>2967</v>
      </c>
      <c r="F54" s="168" t="s">
        <v>2241</v>
      </c>
      <c r="G54" s="168" t="s">
        <v>3597</v>
      </c>
      <c r="H54" s="168" t="s">
        <v>3598</v>
      </c>
      <c r="I54" s="168" t="s">
        <v>2110</v>
      </c>
      <c r="J54" s="168" t="s">
        <v>3595</v>
      </c>
      <c r="K54" s="168" t="s">
        <v>3599</v>
      </c>
      <c r="L54" s="168" t="s">
        <v>3600</v>
      </c>
      <c r="M54" s="168" t="s">
        <v>3597</v>
      </c>
      <c r="N54" s="168" t="s">
        <v>2241</v>
      </c>
      <c r="O54" s="168" t="s">
        <v>2110</v>
      </c>
      <c r="P54" s="168" t="s">
        <v>2350</v>
      </c>
      <c r="Q54" s="168" t="s">
        <v>3601</v>
      </c>
      <c r="U54" s="27" t="s">
        <v>564</v>
      </c>
      <c r="V54" s="90">
        <f t="shared" si="0"/>
        <v>-9.6739999999999995</v>
      </c>
      <c r="W54" s="90">
        <f t="shared" si="1"/>
        <v>-9.048</v>
      </c>
      <c r="X54" s="90">
        <f t="shared" si="2"/>
        <v>-9.6580000000000013</v>
      </c>
      <c r="Y54" s="90">
        <f t="shared" si="3"/>
        <v>-9.0380000000000003</v>
      </c>
      <c r="Z54" s="90">
        <f t="shared" si="4"/>
        <v>-9.6939999999999991</v>
      </c>
      <c r="AA54" s="90">
        <f t="shared" si="5"/>
        <v>-8.9779999999999998</v>
      </c>
      <c r="AB54" s="90">
        <f t="shared" si="6"/>
        <v>-9.6580000000000013</v>
      </c>
      <c r="AC54" s="90">
        <f t="shared" si="7"/>
        <v>-8.952</v>
      </c>
    </row>
    <row r="55" spans="1:29" x14ac:dyDescent="0.2">
      <c r="A55" s="167" t="s">
        <v>579</v>
      </c>
      <c r="B55" s="168" t="s">
        <v>3602</v>
      </c>
      <c r="C55" s="168" t="s">
        <v>3603</v>
      </c>
      <c r="D55" s="168" t="s">
        <v>3604</v>
      </c>
      <c r="E55" s="168" t="s">
        <v>3605</v>
      </c>
      <c r="F55" s="168" t="s">
        <v>3606</v>
      </c>
      <c r="G55" s="168" t="s">
        <v>3607</v>
      </c>
      <c r="H55" s="168" t="s">
        <v>3608</v>
      </c>
      <c r="I55" s="168" t="s">
        <v>3609</v>
      </c>
      <c r="J55" s="168" t="s">
        <v>3610</v>
      </c>
      <c r="K55" s="168" t="s">
        <v>3611</v>
      </c>
      <c r="L55" s="168" t="s">
        <v>3612</v>
      </c>
      <c r="M55" s="168" t="s">
        <v>3613</v>
      </c>
      <c r="N55" s="168" t="s">
        <v>3606</v>
      </c>
      <c r="O55" s="168" t="s">
        <v>3603</v>
      </c>
      <c r="P55" s="168" t="s">
        <v>3614</v>
      </c>
      <c r="Q55" s="168" t="s">
        <v>3605</v>
      </c>
      <c r="U55" s="27" t="s">
        <v>569</v>
      </c>
      <c r="V55" s="90">
        <f t="shared" si="0"/>
        <v>-9.6370000000000005</v>
      </c>
      <c r="W55" s="90">
        <f t="shared" si="1"/>
        <v>-9.0250000000000004</v>
      </c>
      <c r="X55" s="90">
        <f t="shared" si="2"/>
        <v>-9.5910000000000011</v>
      </c>
      <c r="Y55" s="90">
        <f t="shared" si="3"/>
        <v>-8.99</v>
      </c>
      <c r="Z55" s="90">
        <f t="shared" si="4"/>
        <v>-9.6579999999999995</v>
      </c>
      <c r="AA55" s="90">
        <f t="shared" si="5"/>
        <v>-8.9529999999999994</v>
      </c>
      <c r="AB55" s="90">
        <f t="shared" si="6"/>
        <v>-9.5910000000000011</v>
      </c>
      <c r="AC55" s="90">
        <f t="shared" si="7"/>
        <v>-8.9009999999999998</v>
      </c>
    </row>
    <row r="56" spans="1:29" x14ac:dyDescent="0.2">
      <c r="A56" s="167" t="s">
        <v>584</v>
      </c>
      <c r="B56" s="168" t="s">
        <v>3615</v>
      </c>
      <c r="C56" s="168" t="s">
        <v>3616</v>
      </c>
      <c r="D56" s="168" t="s">
        <v>3617</v>
      </c>
      <c r="E56" s="168" t="s">
        <v>3618</v>
      </c>
      <c r="F56" s="168" t="s">
        <v>3619</v>
      </c>
      <c r="G56" s="168" t="s">
        <v>3620</v>
      </c>
      <c r="H56" s="168" t="s">
        <v>2813</v>
      </c>
      <c r="I56" s="168" t="s">
        <v>3621</v>
      </c>
      <c r="J56" s="168" t="s">
        <v>3615</v>
      </c>
      <c r="K56" s="168" t="s">
        <v>3622</v>
      </c>
      <c r="L56" s="168" t="s">
        <v>3617</v>
      </c>
      <c r="M56" s="168" t="s">
        <v>3623</v>
      </c>
      <c r="N56" s="168" t="s">
        <v>3619</v>
      </c>
      <c r="O56" s="168" t="s">
        <v>3624</v>
      </c>
      <c r="P56" s="168" t="s">
        <v>1926</v>
      </c>
      <c r="Q56" s="168" t="s">
        <v>1683</v>
      </c>
      <c r="U56" s="27" t="s">
        <v>574</v>
      </c>
      <c r="V56" s="90">
        <f t="shared" si="0"/>
        <v>-10.041</v>
      </c>
      <c r="W56" s="90">
        <f t="shared" si="1"/>
        <v>-9.423</v>
      </c>
      <c r="X56" s="90">
        <f t="shared" si="2"/>
        <v>-10.008000000000001</v>
      </c>
      <c r="Y56" s="90">
        <f t="shared" si="3"/>
        <v>-9.3990000000000009</v>
      </c>
      <c r="Z56" s="90">
        <f t="shared" si="4"/>
        <v>-10.061</v>
      </c>
      <c r="AA56" s="90">
        <f t="shared" si="5"/>
        <v>-9.3520000000000003</v>
      </c>
      <c r="AB56" s="90">
        <f t="shared" si="6"/>
        <v>-10.008000000000001</v>
      </c>
      <c r="AC56" s="90">
        <f t="shared" si="7"/>
        <v>-9.3119999999999994</v>
      </c>
    </row>
    <row r="57" spans="1:29" x14ac:dyDescent="0.2">
      <c r="A57" s="167" t="s">
        <v>589</v>
      </c>
      <c r="B57" s="168" t="s">
        <v>3625</v>
      </c>
      <c r="C57" s="168" t="s">
        <v>3626</v>
      </c>
      <c r="D57" s="168" t="s">
        <v>3627</v>
      </c>
      <c r="E57" s="168" t="s">
        <v>3628</v>
      </c>
      <c r="F57" s="168" t="s">
        <v>3629</v>
      </c>
      <c r="G57" s="168" t="s">
        <v>3630</v>
      </c>
      <c r="H57" s="168" t="s">
        <v>3631</v>
      </c>
      <c r="I57" s="168" t="s">
        <v>3632</v>
      </c>
      <c r="J57" s="168" t="s">
        <v>3633</v>
      </c>
      <c r="K57" s="168" t="s">
        <v>3634</v>
      </c>
      <c r="L57" s="168" t="s">
        <v>3635</v>
      </c>
      <c r="M57" s="168" t="s">
        <v>3636</v>
      </c>
      <c r="N57" s="168" t="s">
        <v>3629</v>
      </c>
      <c r="O57" s="168" t="s">
        <v>3637</v>
      </c>
      <c r="P57" s="168" t="s">
        <v>3638</v>
      </c>
      <c r="Q57" s="168" t="s">
        <v>3639</v>
      </c>
      <c r="U57" s="27" t="s">
        <v>579</v>
      </c>
      <c r="V57" s="90">
        <f t="shared" si="0"/>
        <v>-9.9529999999999994</v>
      </c>
      <c r="W57" s="90">
        <f t="shared" si="1"/>
        <v>-9.3580000000000005</v>
      </c>
      <c r="X57" s="90">
        <f t="shared" si="2"/>
        <v>-9.92</v>
      </c>
      <c r="Y57" s="90">
        <f t="shared" si="3"/>
        <v>-9.3330000000000002</v>
      </c>
      <c r="Z57" s="90">
        <f t="shared" si="4"/>
        <v>-9.9740000000000002</v>
      </c>
      <c r="AA57" s="90">
        <f t="shared" si="5"/>
        <v>-9.2859999999999996</v>
      </c>
      <c r="AB57" s="90">
        <f t="shared" si="6"/>
        <v>-9.92</v>
      </c>
      <c r="AC57" s="90">
        <f t="shared" si="7"/>
        <v>-9.2439999999999998</v>
      </c>
    </row>
    <row r="58" spans="1:29" x14ac:dyDescent="0.2">
      <c r="A58" s="167" t="s">
        <v>348</v>
      </c>
      <c r="B58" s="168" t="s">
        <v>348</v>
      </c>
      <c r="C58" s="168" t="s">
        <v>348</v>
      </c>
      <c r="D58" s="168" t="s">
        <v>348</v>
      </c>
      <c r="E58" s="168" t="s">
        <v>348</v>
      </c>
      <c r="F58" s="168" t="s">
        <v>348</v>
      </c>
      <c r="G58" s="168" t="s">
        <v>348</v>
      </c>
      <c r="H58" s="168" t="s">
        <v>348</v>
      </c>
      <c r="I58" s="168" t="s">
        <v>348</v>
      </c>
      <c r="J58" s="168" t="s">
        <v>348</v>
      </c>
      <c r="K58" s="168" t="s">
        <v>348</v>
      </c>
      <c r="L58" s="168" t="s">
        <v>348</v>
      </c>
      <c r="M58" s="168" t="s">
        <v>348</v>
      </c>
      <c r="N58" s="168" t="s">
        <v>348</v>
      </c>
      <c r="O58" s="168" t="s">
        <v>348</v>
      </c>
      <c r="P58" s="168" t="s">
        <v>348</v>
      </c>
      <c r="Q58" s="168" t="s">
        <v>348</v>
      </c>
      <c r="U58" s="27" t="s">
        <v>584</v>
      </c>
      <c r="V58" s="90">
        <f t="shared" si="0"/>
        <v>-10.563000000000001</v>
      </c>
      <c r="W58" s="90">
        <f t="shared" si="1"/>
        <v>-9.9540000000000006</v>
      </c>
      <c r="X58" s="90">
        <f t="shared" si="2"/>
        <v>-10.578000000000001</v>
      </c>
      <c r="Y58" s="90">
        <f t="shared" si="3"/>
        <v>-9.968</v>
      </c>
      <c r="Z58" s="90">
        <f t="shared" si="4"/>
        <v>-10.583</v>
      </c>
      <c r="AA58" s="90">
        <f t="shared" si="5"/>
        <v>-9.8840000000000003</v>
      </c>
      <c r="AB58" s="90">
        <f t="shared" si="6"/>
        <v>-10.578000000000001</v>
      </c>
      <c r="AC58" s="90">
        <f t="shared" si="7"/>
        <v>-9.8849999999999998</v>
      </c>
    </row>
    <row r="59" spans="1:29" x14ac:dyDescent="0.2">
      <c r="A59" s="167" t="s">
        <v>594</v>
      </c>
      <c r="B59" s="168" t="s">
        <v>595</v>
      </c>
      <c r="C59" s="168" t="s">
        <v>348</v>
      </c>
      <c r="D59" s="168" t="s">
        <v>595</v>
      </c>
      <c r="E59" s="168" t="s">
        <v>348</v>
      </c>
      <c r="F59" s="168" t="s">
        <v>595</v>
      </c>
      <c r="G59" s="168" t="s">
        <v>348</v>
      </c>
      <c r="H59" s="168" t="s">
        <v>595</v>
      </c>
      <c r="I59" s="168" t="s">
        <v>348</v>
      </c>
      <c r="J59" s="168" t="s">
        <v>595</v>
      </c>
      <c r="K59" s="168" t="s">
        <v>348</v>
      </c>
      <c r="L59" s="168" t="s">
        <v>595</v>
      </c>
      <c r="M59" s="168" t="s">
        <v>348</v>
      </c>
      <c r="N59" s="168" t="s">
        <v>595</v>
      </c>
      <c r="O59" s="168" t="s">
        <v>348</v>
      </c>
      <c r="P59" s="168" t="s">
        <v>595</v>
      </c>
      <c r="Q59" s="168" t="s">
        <v>348</v>
      </c>
    </row>
    <row r="60" spans="1:29" x14ac:dyDescent="0.2">
      <c r="A60" s="288" t="s">
        <v>596</v>
      </c>
      <c r="B60" s="289" t="s">
        <v>3522</v>
      </c>
      <c r="C60" s="289" t="s">
        <v>348</v>
      </c>
      <c r="D60" s="289" t="s">
        <v>3640</v>
      </c>
      <c r="E60" s="289" t="s">
        <v>348</v>
      </c>
      <c r="F60" s="289" t="s">
        <v>358</v>
      </c>
      <c r="G60" s="289" t="s">
        <v>348</v>
      </c>
      <c r="H60" s="289" t="s">
        <v>3641</v>
      </c>
      <c r="I60" s="289" t="s">
        <v>348</v>
      </c>
      <c r="J60" s="289" t="s">
        <v>1970</v>
      </c>
      <c r="K60" s="289" t="s">
        <v>348</v>
      </c>
      <c r="L60" s="289" t="s">
        <v>358</v>
      </c>
      <c r="M60" s="289" t="s">
        <v>348</v>
      </c>
      <c r="N60" s="289" t="s">
        <v>3642</v>
      </c>
      <c r="O60" s="289" t="s">
        <v>348</v>
      </c>
      <c r="P60" s="289" t="s">
        <v>3643</v>
      </c>
      <c r="Q60" s="289" t="s">
        <v>348</v>
      </c>
    </row>
    <row r="61" spans="1:29" x14ac:dyDescent="0.2">
      <c r="A61" s="167" t="s">
        <v>599</v>
      </c>
    </row>
    <row r="62" spans="1:29" x14ac:dyDescent="0.2">
      <c r="A62" s="167" t="s">
        <v>600</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42B0C-7CEB-4F06-8DF4-EC9B25B19BFC}">
  <sheetPr codeName="Sheet25">
    <tabColor theme="9" tint="-0.499984740745262"/>
  </sheetPr>
  <dimension ref="B1:J24"/>
  <sheetViews>
    <sheetView zoomScale="70" zoomScaleNormal="70" workbookViewId="0">
      <selection activeCell="B17" sqref="B17"/>
    </sheetView>
  </sheetViews>
  <sheetFormatPr defaultRowHeight="15" x14ac:dyDescent="0.25"/>
  <cols>
    <col min="2" max="2" width="59.28515625" customWidth="1"/>
    <col min="3" max="3" width="12.42578125" customWidth="1"/>
  </cols>
  <sheetData>
    <row r="1" spans="2:10" ht="10.5" customHeight="1" x14ac:dyDescent="0.25"/>
    <row r="2" spans="2:10" ht="6.6" customHeight="1" x14ac:dyDescent="0.25"/>
    <row r="3" spans="2:10" ht="0.6" customHeight="1" x14ac:dyDescent="0.25"/>
    <row r="4" spans="2:10" ht="6.6" customHeight="1" thickBot="1" x14ac:dyDescent="0.3"/>
    <row r="5" spans="2:10" ht="21.75" thickBot="1" x14ac:dyDescent="0.4">
      <c r="B5" s="281" t="s">
        <v>77</v>
      </c>
      <c r="C5" s="342" t="s">
        <v>78</v>
      </c>
      <c r="D5" s="343"/>
      <c r="E5" s="343"/>
      <c r="F5" s="344"/>
    </row>
    <row r="6" spans="2:10" ht="15.75" thickBot="1" x14ac:dyDescent="0.3"/>
    <row r="7" spans="2:10" ht="26.1" customHeight="1" thickBot="1" x14ac:dyDescent="0.35">
      <c r="B7" s="321" t="s">
        <v>79</v>
      </c>
      <c r="C7" s="342" t="s">
        <v>80</v>
      </c>
      <c r="D7" s="343"/>
      <c r="E7" s="343"/>
      <c r="F7" s="344"/>
    </row>
    <row r="8" spans="2:10" ht="5.45" customHeight="1" x14ac:dyDescent="0.25"/>
    <row r="9" spans="2:10" ht="3.95" customHeight="1" x14ac:dyDescent="0.25"/>
    <row r="10" spans="2:10" ht="6" customHeight="1" thickBot="1" x14ac:dyDescent="0.35">
      <c r="B10" s="125"/>
      <c r="C10" s="139"/>
    </row>
    <row r="11" spans="2:10" ht="42.6" customHeight="1" thickBot="1" x14ac:dyDescent="0.3">
      <c r="B11" s="148" t="s">
        <v>81</v>
      </c>
      <c r="C11" s="284">
        <f ca="1">INDEX(INDIRECT("'regional_scores_"&amp;$J$11&amp;"'!$B$4:$M$5"), 2, MATCH(SUMPRODUCT((INDIRECT("'BTS'!$C$3:$C$14")=$B$5)*(INDIRECT("'BTS'!$A$3:$A$14"))), INDIRECT("'regional_scores_"&amp;$J$11&amp;"'!$B$3:$M$3"), 0))</f>
        <v>0.66201311349868774</v>
      </c>
      <c r="J11" s="124" t="str">
        <f>VLOOKUP($B$7, BTS!$H$2:$I$16, 2,FALSE)</f>
        <v>cred_adult</v>
      </c>
    </row>
    <row r="12" spans="2:10" ht="45" customHeight="1" thickBot="1" x14ac:dyDescent="0.3">
      <c r="B12" s="146" t="str">
        <f>B7&amp;" - 2022"</f>
        <v>Adult - Credential Attainment 4th Quarter After Exit - 2022</v>
      </c>
      <c r="C12" s="284">
        <f ca="1">INDEX(INDIRECT("'regional_scores_"&amp;$J$11&amp;"'!$B$9:$M$12"), 1, MATCH(SUMPRODUCT((INDIRECT("'BTS'!$C$3:$C$14")=$B$5)*(INDIRECT("'BTS'!$A$3:$A$14"))), INDIRECT("'regional_scores_"&amp;$J$11&amp;"'!$B$8:$M$8"), 0))</f>
        <v>0.78050595238095233</v>
      </c>
      <c r="J12" s="124" t="str">
        <f>MID($J$11, SEARCH("_", $J$11) + 1, LEN($J$11))</f>
        <v>adult</v>
      </c>
    </row>
    <row r="13" spans="2:10" ht="42" customHeight="1" thickBot="1" x14ac:dyDescent="0.3">
      <c r="B13" s="146" t="s">
        <v>82</v>
      </c>
      <c r="C13" s="284">
        <f ca="1">INDEX(INDIRECT("'regional_scores_"&amp;$J$11&amp;"'!$B$9:$M$12"), 2, MATCH(SUMPRODUCT((INDIRECT("'BTS'!$C$3:$C$14")=$B$5)*(INDIRECT("'BTS'!$A$3:$A$14"))), INDIRECT("'regional_scores_"&amp;$J$11&amp;"'!$B$8:$M$8"), 0))</f>
        <v>0.98973327875137329</v>
      </c>
    </row>
    <row r="14" spans="2:10" ht="36.950000000000003" customHeight="1" thickBot="1" x14ac:dyDescent="0.3">
      <c r="B14" s="150" t="s">
        <v>83</v>
      </c>
      <c r="C14" s="285">
        <f ca="1">INDEX(INDIRECT("'regional_scores_"&amp;$J$11&amp;"'!$B$9:$M$12"), 3, MATCH(SUMPRODUCT((INDIRECT("'BTS'!$C$3:$C$14")=$B$5)*(INDIRECT("'BTS'!$A$3:$A$14"))), INDIRECT("'regional_scores_"&amp;$J$11&amp;"'!$B$8:$M$8"), 0))</f>
        <v>0.32772016525268555</v>
      </c>
    </row>
    <row r="15" spans="2:10" ht="37.5" customHeight="1" thickBot="1" x14ac:dyDescent="0.3">
      <c r="B15" s="150" t="s">
        <v>84</v>
      </c>
      <c r="C15" s="306">
        <f ca="1">INDEX(INDIRECT("'regional_scores_"&amp;$J$11&amp;"'!$B$9:$M$12"), 4, MATCH(SUMPRODUCT((INDIRECT("'BTS'!$C$3:$C$14")=$B$5)*(INDIRECT("'BTS'!$A$3:$A$14"))), INDIRECT("'regional_scores_"&amp;$J$11&amp;"'!$B$8:$M$8"), 0))</f>
        <v>0.78860229253768921</v>
      </c>
    </row>
    <row r="16" spans="2:10" x14ac:dyDescent="0.25">
      <c r="B16" s="89" t="s">
        <v>85</v>
      </c>
    </row>
    <row r="18" spans="2:6" x14ac:dyDescent="0.25">
      <c r="B18" s="89" t="str">
        <f>B5&amp;" - "&amp;B7</f>
        <v>R03-NorthEast - Adult - Credential Attainment 4th Quarter After Exit</v>
      </c>
    </row>
    <row r="20" spans="2:6" x14ac:dyDescent="0.25">
      <c r="B20" s="89" t="str">
        <f ca="1">IF(LEFT(J11,FIND("_",J11)-1)&lt;&gt;"me","Adjusted factor: "&amp;ROUND(C14*100,2)&amp;"%","Adjusted Factor: "&amp;ROUND(C14, 0))</f>
        <v>Adjusted factor: 32.77%</v>
      </c>
      <c r="D20" s="124"/>
      <c r="E20" s="124"/>
      <c r="F20" s="124"/>
    </row>
    <row r="21" spans="2:6" x14ac:dyDescent="0.25">
      <c r="C21" s="124"/>
      <c r="D21" s="170"/>
      <c r="E21" s="170"/>
      <c r="F21" s="170"/>
    </row>
    <row r="22" spans="2:6" x14ac:dyDescent="0.25">
      <c r="B22" s="89" t="str">
        <f ca="1">"Indicator Score: "&amp; ROUND(C15*100, 1) &amp;"%"</f>
        <v>Indicator Score: 78.9%</v>
      </c>
      <c r="C22" s="170"/>
      <c r="D22" s="170"/>
      <c r="E22" s="170"/>
      <c r="F22" s="170"/>
    </row>
    <row r="23" spans="2:6" x14ac:dyDescent="0.25">
      <c r="C23" s="170"/>
    </row>
    <row r="24" spans="2:6" x14ac:dyDescent="0.25">
      <c r="C24" s="170"/>
    </row>
  </sheetData>
  <mergeCells count="2">
    <mergeCell ref="C5:F5"/>
    <mergeCell ref="C7:F7"/>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showInputMessage="1" showErrorMessage="1" xr:uid="{7BADD6C7-2F44-4295-9E2D-D201073D7400}">
          <x14:formula1>
            <xm:f>BTS!$C$3:$C$14</xm:f>
          </x14:formula1>
          <xm:sqref>B5</xm:sqref>
        </x14:dataValidation>
        <x14:dataValidation type="list" allowBlank="1" showInputMessage="1" showErrorMessage="1" xr:uid="{84188A5D-C8B6-48A9-B62A-5640C83845C1}">
          <x14:formula1>
            <xm:f>BTS!$H$2:$H$16</xm:f>
          </x14:formula1>
          <xm:sqref>B7</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BAA24-9FB2-4274-95D8-5955B3E8AE22}">
  <dimension ref="A1:AD62"/>
  <sheetViews>
    <sheetView workbookViewId="0">
      <selection activeCell="H94" sqref="H94"/>
    </sheetView>
  </sheetViews>
  <sheetFormatPr defaultRowHeight="15" x14ac:dyDescent="0.25"/>
  <cols>
    <col min="2" max="2" width="10.85546875" bestFit="1" customWidth="1"/>
    <col min="4" max="4" width="14.42578125" bestFit="1" customWidth="1"/>
    <col min="14" max="16" width="10.140625" bestFit="1" customWidth="1"/>
    <col min="18" max="18" width="20.7109375" bestFit="1" customWidth="1"/>
  </cols>
  <sheetData>
    <row r="1" spans="1:30" x14ac:dyDescent="0.25">
      <c r="A1" s="94"/>
      <c r="B1" s="95"/>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row>
    <row r="2" spans="1:30" ht="23.25" x14ac:dyDescent="0.35">
      <c r="A2" s="94"/>
      <c r="B2" s="95"/>
      <c r="C2" s="94"/>
      <c r="D2" s="94"/>
      <c r="E2" s="94"/>
      <c r="F2" s="94"/>
      <c r="G2" s="94"/>
      <c r="H2" s="94"/>
      <c r="I2" s="108"/>
      <c r="J2" s="107" t="s">
        <v>601</v>
      </c>
      <c r="K2" s="94"/>
      <c r="L2" s="94"/>
      <c r="M2" s="94"/>
      <c r="N2" s="94"/>
      <c r="O2" s="94"/>
      <c r="P2" s="94"/>
      <c r="Q2" s="94"/>
      <c r="R2" s="94"/>
      <c r="S2" s="94"/>
      <c r="T2" s="94"/>
      <c r="U2" s="94"/>
      <c r="V2" s="94"/>
      <c r="W2" s="94"/>
      <c r="X2" s="107" t="s">
        <v>602</v>
      </c>
      <c r="Y2" s="94"/>
      <c r="Z2" s="94"/>
      <c r="AA2" s="94"/>
      <c r="AB2" s="94"/>
      <c r="AC2" s="94"/>
      <c r="AD2" s="94"/>
    </row>
    <row r="3" spans="1:30" ht="18.75" x14ac:dyDescent="0.3">
      <c r="A3" s="94"/>
      <c r="B3" s="95"/>
      <c r="C3" s="94"/>
      <c r="D3" s="94"/>
      <c r="E3" s="94"/>
      <c r="F3" s="94"/>
      <c r="G3" s="94"/>
      <c r="H3" s="94"/>
      <c r="I3" s="106"/>
      <c r="J3" s="105" t="s">
        <v>603</v>
      </c>
      <c r="K3" s="94"/>
      <c r="L3" s="94"/>
      <c r="M3" s="94"/>
      <c r="N3" s="94"/>
      <c r="O3" s="94"/>
      <c r="P3" s="94"/>
      <c r="Q3" s="94"/>
      <c r="R3" s="94"/>
      <c r="S3" s="94"/>
      <c r="T3" s="94"/>
      <c r="U3" s="94"/>
      <c r="V3" s="94"/>
      <c r="W3" s="94"/>
      <c r="X3" s="105" t="s">
        <v>604</v>
      </c>
      <c r="Y3" s="94"/>
      <c r="Z3" s="94"/>
      <c r="AA3" s="94"/>
      <c r="AB3" s="94"/>
      <c r="AC3" s="94"/>
      <c r="AD3" s="94"/>
    </row>
    <row r="4" spans="1:30" x14ac:dyDescent="0.25">
      <c r="A4" s="94"/>
      <c r="B4" s="95"/>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row>
    <row r="5" spans="1:30" ht="15.75" x14ac:dyDescent="0.25">
      <c r="A5" s="103"/>
      <c r="B5" s="104"/>
      <c r="C5" s="103"/>
      <c r="D5" s="103"/>
      <c r="E5" s="103" t="s">
        <v>605</v>
      </c>
      <c r="F5" s="103" t="s">
        <v>606</v>
      </c>
      <c r="G5" s="103" t="s">
        <v>607</v>
      </c>
      <c r="H5" s="103" t="s">
        <v>608</v>
      </c>
      <c r="I5" s="103" t="s">
        <v>609</v>
      </c>
      <c r="J5" s="103" t="s">
        <v>610</v>
      </c>
      <c r="K5" s="103" t="s">
        <v>611</v>
      </c>
      <c r="L5" s="103" t="s">
        <v>612</v>
      </c>
      <c r="M5" s="103" t="s">
        <v>613</v>
      </c>
      <c r="N5" s="103" t="s">
        <v>614</v>
      </c>
      <c r="O5" s="103" t="s">
        <v>615</v>
      </c>
      <c r="P5" s="103" t="s">
        <v>616</v>
      </c>
      <c r="Q5" s="103"/>
      <c r="R5" s="103"/>
      <c r="S5" s="103" t="s">
        <v>605</v>
      </c>
      <c r="T5" s="103" t="s">
        <v>606</v>
      </c>
      <c r="U5" s="103" t="s">
        <v>607</v>
      </c>
      <c r="V5" s="103" t="s">
        <v>608</v>
      </c>
      <c r="W5" s="103" t="s">
        <v>609</v>
      </c>
      <c r="X5" s="103" t="s">
        <v>610</v>
      </c>
      <c r="Y5" s="103" t="s">
        <v>611</v>
      </c>
      <c r="Z5" s="103" t="s">
        <v>612</v>
      </c>
      <c r="AA5" s="103" t="s">
        <v>613</v>
      </c>
      <c r="AB5" s="103" t="s">
        <v>614</v>
      </c>
      <c r="AC5" s="103" t="s">
        <v>615</v>
      </c>
      <c r="AD5" s="103" t="s">
        <v>616</v>
      </c>
    </row>
    <row r="6" spans="1:30" x14ac:dyDescent="0.25">
      <c r="A6" s="94"/>
      <c r="B6" s="95"/>
      <c r="C6" s="94"/>
      <c r="D6" s="101" t="s">
        <v>617</v>
      </c>
      <c r="E6" s="102">
        <f>SUM(E11:E49)+$B51</f>
        <v>0.60162724990355088</v>
      </c>
      <c r="F6" s="102">
        <f>SUM(F11:F49)+$B52</f>
        <v>0.55845681974076733</v>
      </c>
      <c r="G6" s="102">
        <f>SUM(G11:G49)+$B53</f>
        <v>0.70338414863140741</v>
      </c>
      <c r="H6" s="102">
        <f>SUM(H11:H49)+$B54</f>
        <v>0.76186038102124876</v>
      </c>
      <c r="I6" s="102">
        <f>SUM(I11:I49)+$B55</f>
        <v>0.66201387841949888</v>
      </c>
      <c r="J6" s="102">
        <f>SUM(J11:J49)+$B56</f>
        <v>0.60247661728708302</v>
      </c>
      <c r="K6" s="102">
        <f>SUM(K11:K49)+$B57</f>
        <v>0.7063067604840505</v>
      </c>
      <c r="L6" s="102">
        <f>SUM(L11:L49)+$B58</f>
        <v>0.66838414830345272</v>
      </c>
      <c r="M6" s="102">
        <f>SUM(M11:M49)+$B59</f>
        <v>0.69801849768787605</v>
      </c>
      <c r="N6" s="102">
        <f>SUM(N11:N49)+$B60</f>
        <v>0.73706640791269962</v>
      </c>
      <c r="O6" s="102">
        <f>SUM(O11:O49)+$B61</f>
        <v>0.69638210970527759</v>
      </c>
      <c r="P6" s="102">
        <f>SUM(P11:P49)+$B62</f>
        <v>0.58833503874300419</v>
      </c>
      <c r="Q6" s="94"/>
      <c r="R6" s="101" t="s">
        <v>617</v>
      </c>
      <c r="S6" s="102">
        <f>SUM(S11:S49)+$B51</f>
        <v>0.57018723396987525</v>
      </c>
      <c r="T6" s="102">
        <f>SUM(T11:T49)+$B52</f>
        <v>0.73916494240301844</v>
      </c>
      <c r="U6" s="102">
        <f>SUM(U11:U49)+$B53</f>
        <v>0.84023288700381116</v>
      </c>
      <c r="V6" s="102">
        <f>SUM(V11:V49)+$B54</f>
        <v>0.82260535615499997</v>
      </c>
      <c r="W6" s="102">
        <f>SUM(W11:W49)+$B55</f>
        <v>0.68969565029680524</v>
      </c>
      <c r="X6" s="102">
        <f>SUM(X11:X49)+$B56</f>
        <v>0.57080204101515264</v>
      </c>
      <c r="Y6" s="102">
        <f>SUM(Y11:Y49)+$B57</f>
        <v>0.71980434154620454</v>
      </c>
      <c r="Z6" s="102">
        <f>SUM(Z11:Z49)+$B58</f>
        <v>0.61259731108333426</v>
      </c>
      <c r="AA6" s="102">
        <f>SUM(AA11:AA49)+$B59</f>
        <v>0.83978477462878587</v>
      </c>
      <c r="AB6" s="102">
        <f>SUM(AB11:AB49)+$B60</f>
        <v>0.36685555966666783</v>
      </c>
      <c r="AC6" s="102">
        <f>SUM(AC11:AC49)+$B61</f>
        <v>0.78352851813548696</v>
      </c>
      <c r="AD6" s="102">
        <f>SUM(AD11:AD49)+$B62</f>
        <v>0.71910822480065129</v>
      </c>
    </row>
    <row r="7" spans="1:30" ht="55.5" customHeight="1" x14ac:dyDescent="0.25">
      <c r="A7" s="94"/>
      <c r="B7" s="95"/>
      <c r="C7" s="94"/>
      <c r="D7" s="101" t="s">
        <v>618</v>
      </c>
      <c r="E7" s="97">
        <f>E6-Transpose_Avg_cred_youth!B4</f>
        <v>1.2452172791717064E-3</v>
      </c>
      <c r="F7" s="97">
        <f>F6-Transpose_Avg_cred_youth!C4</f>
        <v>5.8025276378148583E-4</v>
      </c>
      <c r="G7" s="97">
        <f>G6-Transpose_Avg_cred_youth!D4</f>
        <v>3.4949917567639321E-4</v>
      </c>
      <c r="H7" s="97">
        <f>H6-Transpose_Avg_cred_youth!E4</f>
        <v>1.0310002739665203E-3</v>
      </c>
      <c r="I7" s="97">
        <f>I6-Transpose_Avg_cred_youth!F4</f>
        <v>1.5129899312449346E-3</v>
      </c>
      <c r="J7" s="97">
        <f>J6-Transpose_Avg_cred_youth!G4</f>
        <v>1.3887917711362663E-3</v>
      </c>
      <c r="K7" s="97">
        <f>K6-Transpose_Avg_cred_youth!H4</f>
        <v>9.1013511237980627E-4</v>
      </c>
      <c r="L7" s="97">
        <f>L6-Transpose_Avg_cred_youth!I4</f>
        <v>1.7909682731722665E-3</v>
      </c>
      <c r="M7" s="97">
        <f>M6-Transpose_Avg_cred_youth!J4</f>
        <v>6.826295799490234E-4</v>
      </c>
      <c r="N7" s="97">
        <f>N6-Transpose_Avg_cred_youth!K4</f>
        <v>9.5529680158856767E-4</v>
      </c>
      <c r="O7" s="97">
        <f>O6-Transpose_Avg_cred_youth!L4</f>
        <v>1.1267069697417087E-3</v>
      </c>
      <c r="P7" s="97">
        <f>P6-Transpose_Avg_cred_youth!M4</f>
        <v>1.6598668477805223E-3</v>
      </c>
      <c r="Q7" s="94"/>
      <c r="R7" s="99" t="s">
        <v>619</v>
      </c>
      <c r="S7" s="97">
        <f t="shared" ref="S7:AD7" si="0">S6-E6</f>
        <v>-3.1440015933675625E-2</v>
      </c>
      <c r="T7" s="97">
        <f t="shared" si="0"/>
        <v>0.18070812266225111</v>
      </c>
      <c r="U7" s="97">
        <f t="shared" si="0"/>
        <v>0.13684873837240374</v>
      </c>
      <c r="V7" s="97">
        <f t="shared" si="0"/>
        <v>6.0744975133751211E-2</v>
      </c>
      <c r="W7" s="97">
        <f t="shared" si="0"/>
        <v>2.768177187730636E-2</v>
      </c>
      <c r="X7" s="97">
        <f t="shared" si="0"/>
        <v>-3.1674576271930377E-2</v>
      </c>
      <c r="Y7" s="97">
        <f t="shared" si="0"/>
        <v>1.349758106215404E-2</v>
      </c>
      <c r="Z7" s="97">
        <f t="shared" si="0"/>
        <v>-5.5786837220118457E-2</v>
      </c>
      <c r="AA7" s="97">
        <f t="shared" si="0"/>
        <v>0.14176627694090982</v>
      </c>
      <c r="AB7" s="97">
        <f t="shared" si="0"/>
        <v>-0.37021084824603179</v>
      </c>
      <c r="AC7" s="97">
        <f t="shared" si="0"/>
        <v>8.7146408430209377E-2</v>
      </c>
      <c r="AD7" s="97">
        <f t="shared" si="0"/>
        <v>0.1307731860576471</v>
      </c>
    </row>
    <row r="8" spans="1:30" ht="48" customHeight="1" x14ac:dyDescent="0.25">
      <c r="A8" s="291" t="s">
        <v>348</v>
      </c>
      <c r="B8" s="292" t="s">
        <v>118</v>
      </c>
      <c r="C8" s="94"/>
      <c r="D8" s="99" t="s">
        <v>620</v>
      </c>
      <c r="E8" s="100">
        <f>SQRT((E7^2+F7^2+G7^2+H7^2+I7^2+J7^2+K7^2+L7^2+M7^2+N7^2+O7^2+P7^2)/12)</f>
        <v>1.1807260000184241E-3</v>
      </c>
      <c r="F8" s="94"/>
      <c r="G8" s="94"/>
      <c r="H8" s="94"/>
      <c r="I8" s="94"/>
      <c r="J8" s="94"/>
      <c r="K8" s="94"/>
      <c r="L8" s="94"/>
      <c r="M8" s="94"/>
      <c r="N8" s="94"/>
      <c r="O8" s="94"/>
      <c r="P8" s="94"/>
      <c r="Q8" s="94"/>
      <c r="R8" s="99" t="s">
        <v>621</v>
      </c>
      <c r="S8" s="98">
        <f>S6/Transpose_Avg_cred_youth!P4</f>
        <v>1.0480711730442023</v>
      </c>
      <c r="T8" s="98">
        <f>T6/Transpose_Avg_cred_youth!Q4</f>
        <v>1.1048347317748466</v>
      </c>
      <c r="U8" s="98">
        <f>U6/Transpose_Avg_cred_youth!R4</f>
        <v>1.1047782844741425</v>
      </c>
      <c r="V8" s="98">
        <f>V6/Transpose_Avg_cred_youth!S4</f>
        <v>1.4122291622573839</v>
      </c>
      <c r="W8" s="98">
        <f>W6/Transpose_Avg_cred_youth!T4</f>
        <v>0.97423750650649266</v>
      </c>
      <c r="X8" s="98">
        <f>X6/Transpose_Avg_cred_youth!U4</f>
        <v>0.8985027017001721</v>
      </c>
      <c r="Y8" s="98">
        <f>Y6/Transpose_Avg_cred_youth!V4</f>
        <v>1.022987429088146</v>
      </c>
      <c r="Z8" s="98">
        <f>Z6/Transpose_Avg_cred_youth!W4</f>
        <v>0.84496180839080592</v>
      </c>
      <c r="AA8" s="98">
        <f>AA6/Transpose_Avg_cred_youth!X4</f>
        <v>1.5835941464428533</v>
      </c>
      <c r="AB8" s="98">
        <f>AB6/Transpose_Avg_cred_youth!Y4</f>
        <v>0.4402266716000014</v>
      </c>
      <c r="AC8" s="98">
        <f>AC6/Transpose_Avg_cred_youth!Z4</f>
        <v>1.1820139516563131</v>
      </c>
      <c r="AD8" s="98">
        <f>AD6/Transpose_Avg_cred_youth!AA4</f>
        <v>1.0861160749703813</v>
      </c>
    </row>
    <row r="9" spans="1:30" x14ac:dyDescent="0.25">
      <c r="A9" s="27" t="s">
        <v>353</v>
      </c>
      <c r="B9" s="96" t="s">
        <v>354</v>
      </c>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row>
    <row r="10" spans="1:30" x14ac:dyDescent="0.25">
      <c r="A10" s="291" t="s">
        <v>348</v>
      </c>
      <c r="B10" s="293" t="s">
        <v>348</v>
      </c>
      <c r="C10" s="94"/>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94"/>
    </row>
    <row r="11" spans="1:30" x14ac:dyDescent="0.25">
      <c r="A11" s="27" t="s">
        <v>242</v>
      </c>
      <c r="B11" s="96">
        <v>-2.5200000000000001E-3</v>
      </c>
      <c r="C11" s="27"/>
      <c r="D11" s="94"/>
      <c r="E11" s="97">
        <f>$B11*VLOOKUP($A11,Transpose_Avg_cred_youth!$A:$M,2,FALSE)</f>
        <v>-1.3686115119492836E-3</v>
      </c>
      <c r="F11" s="97">
        <f>$B11*VLOOKUP($A11,Transpose_Avg_cred_youth!$A:$M,3,FALSE)</f>
        <v>-1.5499403109507934E-3</v>
      </c>
      <c r="G11" s="97">
        <f>$B11*VLOOKUP($A11,Transpose_Avg_cred_youth!$A:$M,4,FALSE)</f>
        <v>-1.3728772940568587E-3</v>
      </c>
      <c r="H11" s="97">
        <f>$B11*VLOOKUP($A11,Transpose_Avg_cred_youth!$A:$M,5,FALSE)</f>
        <v>-1.3533762000592497E-3</v>
      </c>
      <c r="I11" s="97">
        <f>$B11*VLOOKUP($A11,Transpose_Avg_cred_youth!$A:$M,6,FALSE)</f>
        <v>-1.419817664929886E-3</v>
      </c>
      <c r="J11" s="97">
        <f>$B11*VLOOKUP($A11,Transpose_Avg_cred_youth!$A:$M,7,FALSE)</f>
        <v>-1.3094136826662848E-3</v>
      </c>
      <c r="K11" s="97">
        <f>$B11*VLOOKUP($A11,Transpose_Avg_cred_youth!$A:$M,8,FALSE)</f>
        <v>-1.7290591982314419E-3</v>
      </c>
      <c r="L11" s="97">
        <f>$B11*VLOOKUP($A11, Transpose_Avg_cred_youth!$A:$M,9,FALSE)</f>
        <v>-1.5686895349695065E-3</v>
      </c>
      <c r="M11" s="97">
        <f>$B11*VLOOKUP($A11,Transpose_Avg_cred_youth!$A:$M,10,FALSE)</f>
        <v>-1.4656908036816125E-3</v>
      </c>
      <c r="N11" s="97">
        <f>$B11*VLOOKUP($A11,Transpose_Avg_cred_youth!$A:$M,11,FALSE)</f>
        <v>-9.1631250000000003E-4</v>
      </c>
      <c r="O11" s="97">
        <f>$B11*VLOOKUP($A11,Transpose_Avg_cred_youth!$A:$M,12,FALSE)</f>
        <v>-1.4944050404752387E-3</v>
      </c>
      <c r="P11" s="97">
        <f>$B11*VLOOKUP($A11,Transpose_Avg_cred_youth!$A:$M,13,FALSE)</f>
        <v>-1.2507309583572087E-3</v>
      </c>
      <c r="Q11" s="97"/>
      <c r="R11" s="97"/>
      <c r="S11" s="97">
        <f>$B11*VLOOKUP($A11,Transpose_Avg_cred_youth!$O:$AA,2,FALSE)</f>
        <v>-1.2181030942813337E-3</v>
      </c>
      <c r="T11" s="97">
        <f>$B11*VLOOKUP($A11,Transpose_Avg_cred_youth!$O:$AA,3,FALSE)</f>
        <v>-1.5328782749201707E-3</v>
      </c>
      <c r="U11" s="97">
        <f>$B11*VLOOKUP($A11,Transpose_Avg_cred_youth!$O:$AA,4,FALSE)</f>
        <v>-1.227296116046116E-3</v>
      </c>
      <c r="V11" s="97">
        <f>$B11*VLOOKUP($A11,Transpose_Avg_cred_youth!$O:$AA,5,FALSE)</f>
        <v>-1.4148161764705885E-3</v>
      </c>
      <c r="W11" s="97">
        <f>$B11*VLOOKUP($A11,Transpose_Avg_cred_youth!$O:$AA,6,FALSE)</f>
        <v>-1.5714400684931507E-3</v>
      </c>
      <c r="X11" s="97">
        <f>$B11*VLOOKUP($A11,Transpose_Avg_cred_youth!$O:$AA,7,FALSE)</f>
        <v>-1.0363636363636365E-3</v>
      </c>
      <c r="Y11" s="97">
        <f>$B11*VLOOKUP($A11,Transpose_Avg_cred_youth!$O:$AA,8,FALSE)</f>
        <v>-1.5474125874125875E-3</v>
      </c>
      <c r="Z11" s="97">
        <f>$B11*VLOOKUP($A11,Transpose_Avg_cred_youth!$O:$AA,9,FALSE)</f>
        <v>-1.0920000000000001E-3</v>
      </c>
      <c r="AA11" s="97">
        <f>$B11*VLOOKUP($A11,Transpose_Avg_cred_youth!$O:$AA,10,FALSE)</f>
        <v>-1.4556818181818182E-3</v>
      </c>
      <c r="AB11" s="97">
        <f>$B11*VLOOKUP($A11, Transpose_Avg_cred_youth!$O:$AA,11,FALSE)</f>
        <v>-6.7200000000000007E-4</v>
      </c>
      <c r="AC11" s="97">
        <f>$B11*VLOOKUP($A11,Transpose_Avg_cred_youth!$O:$AA,12,FALSE)</f>
        <v>-1.3567960687960688E-3</v>
      </c>
      <c r="AD11" s="97">
        <f>$B11*VLOOKUP($A11,Transpose_Avg_cred_youth!$O:$AA,13,FALSE)</f>
        <v>-1.6911176470588234E-3</v>
      </c>
    </row>
    <row r="12" spans="1:30" x14ac:dyDescent="0.25">
      <c r="A12" s="27" t="s">
        <v>246</v>
      </c>
      <c r="B12" s="96">
        <v>-0.249</v>
      </c>
      <c r="C12" s="27"/>
      <c r="D12" s="94"/>
      <c r="E12" s="97">
        <f>$B12*VLOOKUP($A12,Transpose_Avg_cred_youth!$A:$M,2,FALSE)</f>
        <v>-0.14942852647668739</v>
      </c>
      <c r="F12" s="97">
        <f>$B12*VLOOKUP($A12,Transpose_Avg_cred_youth!$A:$M,3,FALSE)</f>
        <v>-0.17416748582505376</v>
      </c>
      <c r="G12" s="97">
        <f>$B12*VLOOKUP($A12,Transpose_Avg_cred_youth!$A:$M,4,FALSE)</f>
        <v>-0.20594712360520737</v>
      </c>
      <c r="H12" s="97">
        <f>$B12*VLOOKUP($A12,Transpose_Avg_cred_youth!$A:$M,5,FALSE)</f>
        <v>-0.19754339083835917</v>
      </c>
      <c r="I12" s="97">
        <f>$B12*VLOOKUP($A12,Transpose_Avg_cred_youth!$A:$M,6,FALSE)</f>
        <v>-0.15069249455535905</v>
      </c>
      <c r="J12" s="97">
        <f>$B12*VLOOKUP($A12,Transpose_Avg_cred_youth!$A:$M,7,FALSE)</f>
        <v>-0.2088048247420157</v>
      </c>
      <c r="K12" s="97">
        <f>$B12*VLOOKUP($A12,Transpose_Avg_cred_youth!$A:$M,8,FALSE)</f>
        <v>-0.16834093847222675</v>
      </c>
      <c r="L12" s="97">
        <f>$B12*VLOOKUP($A12, Transpose_Avg_cred_youth!$A:$M,9,FALSE)</f>
        <v>-0.16983273319883974</v>
      </c>
      <c r="M12" s="97">
        <f>$B12*VLOOKUP($A12,Transpose_Avg_cred_youth!$A:$M,10,FALSE)</f>
        <v>-0.17486070687380431</v>
      </c>
      <c r="N12" s="97">
        <f>$B12*VLOOKUP($A12,Transpose_Avg_cred_youth!$A:$M,11,FALSE)</f>
        <v>-0.11713251488095239</v>
      </c>
      <c r="O12" s="97">
        <f>$B12*VLOOKUP($A12,Transpose_Avg_cred_youth!$A:$M,12,FALSE)</f>
        <v>-0.18384625837572019</v>
      </c>
      <c r="P12" s="97">
        <f>$B12*VLOOKUP($A12,Transpose_Avg_cred_youth!$A:$M,13,FALSE)</f>
        <v>-0.14498583787132127</v>
      </c>
      <c r="Q12" s="97"/>
      <c r="R12" s="97"/>
      <c r="S12" s="97">
        <f>$B12*VLOOKUP($A12,Transpose_Avg_cred_youth!$O:$AA,2,FALSE)</f>
        <v>-0.13607517112921705</v>
      </c>
      <c r="T12" s="97">
        <f>$B12*VLOOKUP($A12,Transpose_Avg_cred_youth!$O:$AA,3,FALSE)</f>
        <v>-0.15658880435758343</v>
      </c>
      <c r="U12" s="97">
        <f>$B12*VLOOKUP($A12,Transpose_Avg_cred_youth!$O:$AA,4,FALSE)</f>
        <v>-0.22670062707562708</v>
      </c>
      <c r="V12" s="97">
        <f>$B12*VLOOKUP($A12,Transpose_Avg_cred_youth!$O:$AA,5,FALSE)</f>
        <v>-0.16682825630252099</v>
      </c>
      <c r="W12" s="97">
        <f>$B12*VLOOKUP($A12,Transpose_Avg_cred_youth!$O:$AA,6,FALSE)</f>
        <v>-0.16204897260273973</v>
      </c>
      <c r="X12" s="97">
        <f>$B12*VLOOKUP($A12,Transpose_Avg_cred_youth!$O:$AA,7,FALSE)</f>
        <v>-0.1870194805194805</v>
      </c>
      <c r="Y12" s="97">
        <f>$B12*VLOOKUP($A12,Transpose_Avg_cred_youth!$O:$AA,8,FALSE)</f>
        <v>-0.18444905094905092</v>
      </c>
      <c r="Z12" s="97">
        <f>$B12*VLOOKUP($A12,Transpose_Avg_cred_youth!$O:$AA,9,FALSE)</f>
        <v>-0.17222499999999999</v>
      </c>
      <c r="AA12" s="97">
        <f>$B12*VLOOKUP($A12,Transpose_Avg_cred_youth!$O:$AA,10,FALSE)</f>
        <v>-0.19476704545454546</v>
      </c>
      <c r="AB12" s="97">
        <f>$B12*VLOOKUP($A12, Transpose_Avg_cred_youth!$O:$AA,11,FALSE)</f>
        <v>-2.4899999999999999E-2</v>
      </c>
      <c r="AC12" s="97">
        <f>$B12*VLOOKUP($A12,Transpose_Avg_cred_youth!$O:$AA,12,FALSE)</f>
        <v>-0.18612436819936823</v>
      </c>
      <c r="AD12" s="97">
        <f>$B12*VLOOKUP($A12,Transpose_Avg_cred_youth!$O:$AA,13,FALSE)</f>
        <v>-0.1441514705882353</v>
      </c>
    </row>
    <row r="13" spans="1:30" x14ac:dyDescent="0.25">
      <c r="A13" s="27" t="s">
        <v>250</v>
      </c>
      <c r="B13" s="96">
        <v>-0.36299999999999999</v>
      </c>
      <c r="C13" s="27"/>
      <c r="D13" s="94"/>
      <c r="E13" s="97">
        <f>$B13*VLOOKUP($A13,Transpose_Avg_cred_youth!$A:$M,2,FALSE)</f>
        <v>-0.14143841940778762</v>
      </c>
      <c r="F13" s="97">
        <f>$B13*VLOOKUP($A13,Transpose_Avg_cred_youth!$A:$M,3,FALSE)</f>
        <v>-0.10848296559492267</v>
      </c>
      <c r="G13" s="97">
        <f>$B13*VLOOKUP($A13,Transpose_Avg_cred_youth!$A:$M,4,FALSE)</f>
        <v>-6.2278523856767576E-2</v>
      </c>
      <c r="H13" s="97">
        <f>$B13*VLOOKUP($A13,Transpose_Avg_cred_youth!$A:$M,5,FALSE)</f>
        <v>-7.3763570140552126E-2</v>
      </c>
      <c r="I13" s="97">
        <f>$B13*VLOOKUP($A13,Transpose_Avg_cred_youth!$A:$M,6,FALSE)</f>
        <v>-0.14126998432023669</v>
      </c>
      <c r="J13" s="97">
        <f>$B13*VLOOKUP($A13,Transpose_Avg_cred_youth!$A:$M,7,FALSE)</f>
        <v>-5.8597785617061464E-2</v>
      </c>
      <c r="K13" s="97">
        <f>$B13*VLOOKUP($A13,Transpose_Avg_cred_youth!$A:$M,8,FALSE)</f>
        <v>-0.11544791511721665</v>
      </c>
      <c r="L13" s="97">
        <f>$B13*VLOOKUP($A13, Transpose_Avg_cred_youth!$A:$M,9,FALSE)</f>
        <v>-0.11541252148120956</v>
      </c>
      <c r="M13" s="97">
        <f>$B13*VLOOKUP($A13,Transpose_Avg_cred_youth!$A:$M,10,FALSE)</f>
        <v>-0.10523552513152697</v>
      </c>
      <c r="N13" s="97">
        <f>$B13*VLOOKUP($A13,Transpose_Avg_cred_youth!$A:$M,11,FALSE)</f>
        <v>-0.19224055059523809</v>
      </c>
      <c r="O13" s="97">
        <f>$B13*VLOOKUP($A13,Transpose_Avg_cred_youth!$A:$M,12,FALSE)</f>
        <v>-9.1132370398760043E-2</v>
      </c>
      <c r="P13" s="97">
        <f>$B13*VLOOKUP($A13,Transpose_Avg_cred_youth!$A:$M,13,FALSE)</f>
        <v>-0.15163510382614609</v>
      </c>
      <c r="Q13" s="97"/>
      <c r="R13" s="97"/>
      <c r="S13" s="97">
        <f>$B13*VLOOKUP($A13,Transpose_Avg_cred_youth!$O:$AA,2,FALSE)</f>
        <v>-0.16273287981382567</v>
      </c>
      <c r="T13" s="97">
        <f>$B13*VLOOKUP($A13,Transpose_Avg_cred_youth!$O:$AA,3,FALSE)</f>
        <v>-0.13024046938919451</v>
      </c>
      <c r="U13" s="97">
        <f>$B13*VLOOKUP($A13,Transpose_Avg_cred_youth!$O:$AA,4,FALSE)</f>
        <v>-3.2508724383724381E-2</v>
      </c>
      <c r="V13" s="97">
        <f>$B13*VLOOKUP($A13,Transpose_Avg_cred_youth!$O:$AA,5,FALSE)</f>
        <v>-0.11979254201680671</v>
      </c>
      <c r="W13" s="97">
        <f>$B13*VLOOKUP($A13,Transpose_Avg_cred_youth!$O:$AA,6,FALSE)</f>
        <v>-0.12551678082191781</v>
      </c>
      <c r="X13" s="97">
        <f>$B13*VLOOKUP($A13,Transpose_Avg_cred_youth!$O:$AA,7,FALSE)</f>
        <v>-9.0357142857142858E-2</v>
      </c>
      <c r="Y13" s="97">
        <f>$B13*VLOOKUP($A13,Transpose_Avg_cred_youth!$O:$AA,8,FALSE)</f>
        <v>-9.4104395604395596E-2</v>
      </c>
      <c r="Z13" s="97">
        <f>$B13*VLOOKUP($A13,Transpose_Avg_cred_youth!$O:$AA,9,FALSE)</f>
        <v>-0.11192499999999998</v>
      </c>
      <c r="AA13" s="97">
        <f>$B13*VLOOKUP($A13,Transpose_Avg_cred_youth!$O:$AA,10,FALSE)</f>
        <v>-7.9062499999999994E-2</v>
      </c>
      <c r="AB13" s="97">
        <f>$B13*VLOOKUP($A13, Transpose_Avg_cred_youth!$O:$AA,11,FALSE)</f>
        <v>-0.32669999999999999</v>
      </c>
      <c r="AC13" s="97">
        <f>$B13*VLOOKUP($A13,Transpose_Avg_cred_youth!$O:$AA,12,FALSE)</f>
        <v>-9.1662065637065623E-2</v>
      </c>
      <c r="AD13" s="97">
        <f>$B13*VLOOKUP($A13,Transpose_Avg_cred_youth!$O:$AA,13,FALSE)</f>
        <v>-0.14276813725490195</v>
      </c>
    </row>
    <row r="14" spans="1:30" x14ac:dyDescent="0.25">
      <c r="A14" s="27" t="s">
        <v>304</v>
      </c>
      <c r="B14" s="96">
        <v>-4.9700000000000001E-2</v>
      </c>
      <c r="C14" s="27"/>
      <c r="D14" s="94"/>
      <c r="E14" s="97">
        <f>$B14*VLOOKUP($A14,Transpose_Avg_cred_youth!$A:$M,2,FALSE)</f>
        <v>-1.6651432166535831E-2</v>
      </c>
      <c r="F14" s="97">
        <f>$B14*VLOOKUP($A14,Transpose_Avg_cred_youth!$A:$M,3,FALSE)</f>
        <v>-1.3705276751895213E-2</v>
      </c>
      <c r="G14" s="97">
        <f>$B14*VLOOKUP($A14,Transpose_Avg_cred_youth!$A:$M,4,FALSE)</f>
        <v>-1.1726201229011973E-2</v>
      </c>
      <c r="H14" s="97">
        <f>$B14*VLOOKUP($A14,Transpose_Avg_cred_youth!$A:$M,5,FALSE)</f>
        <v>-7.1082136952135026E-3</v>
      </c>
      <c r="I14" s="97">
        <f>$B14*VLOOKUP($A14,Transpose_Avg_cred_youth!$A:$M,6,FALSE)</f>
        <v>-4.7736198715894072E-3</v>
      </c>
      <c r="J14" s="97">
        <f>$B14*VLOOKUP($A14,Transpose_Avg_cred_youth!$A:$M,7,FALSE)</f>
        <v>-4.274381851622145E-3</v>
      </c>
      <c r="K14" s="97">
        <f>$B14*VLOOKUP($A14,Transpose_Avg_cred_youth!$A:$M,8,FALSE)</f>
        <v>-5.1789122673272228E-3</v>
      </c>
      <c r="L14" s="97">
        <f>$B14*VLOOKUP($A14, Transpose_Avg_cred_youth!$A:$M,9,FALSE)</f>
        <v>-4.4157475490196079E-4</v>
      </c>
      <c r="M14" s="97">
        <f>$B14*VLOOKUP($A14,Transpose_Avg_cred_youth!$A:$M,10,FALSE)</f>
        <v>-1.4470818014705883E-3</v>
      </c>
      <c r="N14" s="97">
        <f>$B14*VLOOKUP($A14,Transpose_Avg_cred_youth!$A:$M,11,FALSE)</f>
        <v>-3.8088541666666661E-3</v>
      </c>
      <c r="O14" s="97">
        <f>$B14*VLOOKUP($A14,Transpose_Avg_cred_youth!$A:$M,12,FALSE)</f>
        <v>-9.0827374265154207E-3</v>
      </c>
      <c r="P14" s="97">
        <f>$B14*VLOOKUP($A14,Transpose_Avg_cred_youth!$A:$M,13,FALSE)</f>
        <v>-2.8877811710426061E-2</v>
      </c>
      <c r="Q14" s="97"/>
      <c r="R14" s="97"/>
      <c r="S14" s="97">
        <f>$B14*VLOOKUP($A14,Transpose_Avg_cred_youth!$O:$AA,2,FALSE)</f>
        <v>-1.4592763116083237E-2</v>
      </c>
      <c r="T14" s="97">
        <f>$B14*VLOOKUP($A14,Transpose_Avg_cred_youth!$O:$AA,3,FALSE)</f>
        <v>-7.3189680341288459E-3</v>
      </c>
      <c r="U14" s="97">
        <f>$B14*VLOOKUP($A14,Transpose_Avg_cred_youth!$O:$AA,4,FALSE)</f>
        <v>-1.1030303227178228E-2</v>
      </c>
      <c r="V14" s="97">
        <f>$B14*VLOOKUP($A14,Transpose_Avg_cred_youth!$O:$AA,5,FALSE)</f>
        <v>-6.137816584967321E-3</v>
      </c>
      <c r="W14" s="97">
        <f>$B14*VLOOKUP($A14,Transpose_Avg_cred_youth!$O:$AA,6,FALSE)</f>
        <v>-4.9153924086757991E-3</v>
      </c>
      <c r="X14" s="97">
        <f>$B14*VLOOKUP($A14,Transpose_Avg_cred_youth!$O:$AA,7,FALSE)</f>
        <v>-4.6795454545454545E-3</v>
      </c>
      <c r="Y14" s="97">
        <f>$B14*VLOOKUP($A14,Transpose_Avg_cred_youth!$O:$AA,8,FALSE)</f>
        <v>-2.5032051282051285E-3</v>
      </c>
      <c r="Z14" s="97">
        <f>$B14*VLOOKUP($A14,Transpose_Avg_cred_youth!$O:$AA,9,FALSE)</f>
        <v>0</v>
      </c>
      <c r="AA14" s="97">
        <f>$B14*VLOOKUP($A14,Transpose_Avg_cred_youth!$O:$AA,10,FALSE)</f>
        <v>0</v>
      </c>
      <c r="AB14" s="97">
        <f>$B14*VLOOKUP($A14, Transpose_Avg_cred_youth!$O:$AA,11,FALSE)</f>
        <v>-1.3253333333333334E-2</v>
      </c>
      <c r="AC14" s="97">
        <f>$B14*VLOOKUP($A14,Transpose_Avg_cred_youth!$O:$AA,12,FALSE)</f>
        <v>-2.6337162162162163E-3</v>
      </c>
      <c r="AD14" s="97">
        <f>$B14*VLOOKUP($A14,Transpose_Avg_cred_youth!$O:$AA,13,FALSE)</f>
        <v>-2.2982189542483662E-2</v>
      </c>
    </row>
    <row r="15" spans="1:30" x14ac:dyDescent="0.25">
      <c r="A15" s="27" t="s">
        <v>307</v>
      </c>
      <c r="B15" s="96">
        <v>-0.26100000000000001</v>
      </c>
      <c r="C15" s="27"/>
      <c r="D15" s="94"/>
      <c r="E15" s="97">
        <f>$B15*VLOOKUP($A15,Transpose_Avg_cred_youth!$A:$M,2,FALSE)</f>
        <v>-0.13515317137010388</v>
      </c>
      <c r="F15" s="97">
        <f>$B15*VLOOKUP($A15,Transpose_Avg_cred_youth!$A:$M,3,FALSE)</f>
        <v>-0.13382333644919014</v>
      </c>
      <c r="G15" s="97">
        <f>$B15*VLOOKUP($A15,Transpose_Avg_cred_youth!$A:$M,4,FALSE)</f>
        <v>-0.15671892931745854</v>
      </c>
      <c r="H15" s="97">
        <f>$B15*VLOOKUP($A15,Transpose_Avg_cred_youth!$A:$M,5,FALSE)</f>
        <v>-0.17872809698989767</v>
      </c>
      <c r="I15" s="97">
        <f>$B15*VLOOKUP($A15,Transpose_Avg_cred_youth!$A:$M,6,FALSE)</f>
        <v>-0.20305174906781423</v>
      </c>
      <c r="J15" s="97">
        <f>$B15*VLOOKUP($A15,Transpose_Avg_cred_youth!$A:$M,7,FALSE)</f>
        <v>-0.21729193144160572</v>
      </c>
      <c r="K15" s="97">
        <f>$B15*VLOOKUP($A15,Transpose_Avg_cred_youth!$A:$M,8,FALSE)</f>
        <v>-0.21202856476034931</v>
      </c>
      <c r="L15" s="97">
        <f>$B15*VLOOKUP($A15, Transpose_Avg_cred_youth!$A:$M,9,FALSE)</f>
        <v>-0.23868180002143002</v>
      </c>
      <c r="M15" s="97">
        <f>$B15*VLOOKUP($A15,Transpose_Avg_cred_youth!$A:$M,10,FALSE)</f>
        <v>-0.23355290351498992</v>
      </c>
      <c r="N15" s="97">
        <f>$B15*VLOOKUP($A15,Transpose_Avg_cred_youth!$A:$M,11,FALSE)</f>
        <v>-0.20673504464285714</v>
      </c>
      <c r="O15" s="97">
        <f>$B15*VLOOKUP($A15,Transpose_Avg_cred_youth!$A:$M,12,FALSE)</f>
        <v>-0.18147279763343413</v>
      </c>
      <c r="P15" s="97">
        <f>$B15*VLOOKUP($A15,Transpose_Avg_cred_youth!$A:$M,13,FALSE)</f>
        <v>-7.1806329831402838E-2</v>
      </c>
      <c r="Q15" s="97"/>
      <c r="R15" s="97"/>
      <c r="S15" s="97">
        <f>$B15*VLOOKUP($A15,Transpose_Avg_cred_youth!$O:$AA,2,FALSE)</f>
        <v>-0.13916773706064303</v>
      </c>
      <c r="T15" s="97">
        <f>$B15*VLOOKUP($A15,Transpose_Avg_cred_youth!$O:$AA,3,FALSE)</f>
        <v>-0.17075398424575849</v>
      </c>
      <c r="U15" s="97">
        <f>$B15*VLOOKUP($A15,Transpose_Avg_cred_youth!$O:$AA,4,FALSE)</f>
        <v>-0.1348960110835111</v>
      </c>
      <c r="V15" s="97">
        <f>$B15*VLOOKUP($A15,Transpose_Avg_cred_youth!$O:$AA,5,FALSE)</f>
        <v>-0.19277993697478993</v>
      </c>
      <c r="W15" s="97">
        <f>$B15*VLOOKUP($A15,Transpose_Avg_cred_youth!$O:$AA,6,FALSE)</f>
        <v>-0.18678557363013698</v>
      </c>
      <c r="X15" s="97">
        <f>$B15*VLOOKUP($A15,Transpose_Avg_cred_youth!$O:$AA,7,FALSE)</f>
        <v>-0.18416883116883118</v>
      </c>
      <c r="Y15" s="97">
        <f>$B15*VLOOKUP($A15,Transpose_Avg_cred_youth!$O:$AA,8,FALSE)</f>
        <v>-0.22475724275724276</v>
      </c>
      <c r="Z15" s="97">
        <f>$B15*VLOOKUP($A15,Transpose_Avg_cred_youth!$O:$AA,9,FALSE)</f>
        <v>-0.25665000000000004</v>
      </c>
      <c r="AA15" s="97">
        <f>$B15*VLOOKUP($A15,Transpose_Avg_cred_youth!$O:$AA,10,FALSE)</f>
        <v>-0.25012500000000004</v>
      </c>
      <c r="AB15" s="97">
        <f>$B15*VLOOKUP($A15, Transpose_Avg_cred_youth!$O:$AA,11,FALSE)</f>
        <v>-0.18270000000000003</v>
      </c>
      <c r="AC15" s="97">
        <f>$B15*VLOOKUP($A15,Transpose_Avg_cred_youth!$O:$AA,12,FALSE)</f>
        <v>-0.22222484204984205</v>
      </c>
      <c r="AD15" s="97">
        <f>$B15*VLOOKUP($A15,Transpose_Avg_cred_youth!$O:$AA,13,FALSE)</f>
        <v>-0.11241764705882354</v>
      </c>
    </row>
    <row r="16" spans="1:30" x14ac:dyDescent="0.25">
      <c r="A16" s="27" t="s">
        <v>310</v>
      </c>
      <c r="B16" s="96">
        <v>-0.28699999999999998</v>
      </c>
      <c r="C16" s="27"/>
      <c r="D16" s="94"/>
      <c r="E16" s="97">
        <f>$B16*VLOOKUP($A16,Transpose_Avg_cred_youth!$A:$M,2,FALSE)</f>
        <v>-3.7092471276478654E-2</v>
      </c>
      <c r="F16" s="97">
        <f>$B16*VLOOKUP($A16,Transpose_Avg_cred_youth!$A:$M,3,FALSE)</f>
        <v>-5.3446696678237156E-2</v>
      </c>
      <c r="G16" s="97">
        <f>$B16*VLOOKUP($A16,Transpose_Avg_cred_youth!$A:$M,4,FALSE)</f>
        <v>-3.858880083009332E-2</v>
      </c>
      <c r="H16" s="97">
        <f>$B16*VLOOKUP($A16,Transpose_Avg_cred_youth!$A:$M,5,FALSE)</f>
        <v>-4.1522388018087525E-2</v>
      </c>
      <c r="I16" s="97">
        <f>$B16*VLOOKUP($A16,Transpose_Avg_cred_youth!$A:$M,6,FALSE)</f>
        <v>-3.0281359582892683E-2</v>
      </c>
      <c r="J16" s="97">
        <f>$B16*VLOOKUP($A16,Transpose_Avg_cred_youth!$A:$M,7,FALSE)</f>
        <v>-1.7478758385906783E-2</v>
      </c>
      <c r="K16" s="97">
        <f>$B16*VLOOKUP($A16,Transpose_Avg_cred_youth!$A:$M,8,FALSE)</f>
        <v>-1.8487970641750697E-2</v>
      </c>
      <c r="L16" s="97">
        <f>$B16*VLOOKUP($A16, Transpose_Avg_cred_youth!$A:$M,9,FALSE)</f>
        <v>-1.5830388912114451E-2</v>
      </c>
      <c r="M16" s="97">
        <f>$B16*VLOOKUP($A16,Transpose_Avg_cred_youth!$A:$M,10,FALSE)</f>
        <v>-1.7340527136942573E-2</v>
      </c>
      <c r="N16" s="97">
        <f>$B16*VLOOKUP($A16,Transpose_Avg_cred_youth!$A:$M,11,FALSE)</f>
        <v>-2.6464930555555551E-2</v>
      </c>
      <c r="O16" s="97">
        <f>$B16*VLOOKUP($A16,Transpose_Avg_cred_youth!$A:$M,12,FALSE)</f>
        <v>-2.6079151606560002E-2</v>
      </c>
      <c r="P16" s="97">
        <f>$B16*VLOOKUP($A16,Transpose_Avg_cred_youth!$A:$M,13,FALSE)</f>
        <v>-3.692774408409942E-2</v>
      </c>
      <c r="Q16" s="97"/>
      <c r="R16" s="97"/>
      <c r="S16" s="97">
        <f>$B16*VLOOKUP($A16,Transpose_Avg_cred_youth!$O:$AA,2,FALSE)</f>
        <v>-4.2733021662135932E-2</v>
      </c>
      <c r="T16" s="97">
        <f>$B16*VLOOKUP($A16,Transpose_Avg_cred_youth!$O:$AA,3,FALSE)</f>
        <v>-5.1436904754271436E-2</v>
      </c>
      <c r="U16" s="97">
        <f>$B16*VLOOKUP($A16,Transpose_Avg_cred_youth!$O:$AA,4,FALSE)</f>
        <v>-6.1960339491589488E-2</v>
      </c>
      <c r="V16" s="97">
        <f>$B16*VLOOKUP($A16,Transpose_Avg_cred_youth!$O:$AA,5,FALSE)</f>
        <v>-3.746190767973856E-2</v>
      </c>
      <c r="W16" s="97">
        <f>$B16*VLOOKUP($A16,Transpose_Avg_cred_youth!$O:$AA,6,FALSE)</f>
        <v>-4.9848230593607303E-2</v>
      </c>
      <c r="X16" s="97">
        <f>$B16*VLOOKUP($A16,Transpose_Avg_cred_youth!$O:$AA,7,FALSE)</f>
        <v>-4.0689393939393935E-2</v>
      </c>
      <c r="Y16" s="97">
        <f>$B16*VLOOKUP($A16,Transpose_Avg_cred_youth!$O:$AA,8,FALSE)</f>
        <v>-2.5398018648018647E-2</v>
      </c>
      <c r="Z16" s="97">
        <f>$B16*VLOOKUP($A16,Transpose_Avg_cred_youth!$O:$AA,9,FALSE)</f>
        <v>-4.783333333333333E-3</v>
      </c>
      <c r="AA16" s="97">
        <f>$B16*VLOOKUP($A16,Transpose_Avg_cred_youth!$O:$AA,10,FALSE)</f>
        <v>-1.1958333333333331E-2</v>
      </c>
      <c r="AB16" s="97">
        <f>$B16*VLOOKUP($A16, Transpose_Avg_cred_youth!$O:$AA,11,FALSE)</f>
        <v>-9.566666666666666E-3</v>
      </c>
      <c r="AC16" s="97">
        <f>$B16*VLOOKUP($A16,Transpose_Avg_cred_youth!$O:$AA,12,FALSE)</f>
        <v>-2.6459438984438984E-2</v>
      </c>
      <c r="AD16" s="97">
        <f>$B16*VLOOKUP($A16,Transpose_Avg_cred_youth!$O:$AA,13,FALSE)</f>
        <v>-2.1102941176470588E-2</v>
      </c>
    </row>
    <row r="17" spans="1:30" x14ac:dyDescent="0.25">
      <c r="A17" s="27" t="s">
        <v>299</v>
      </c>
      <c r="B17" s="96">
        <v>0.125</v>
      </c>
      <c r="C17" s="27"/>
      <c r="D17" s="94"/>
      <c r="E17" s="97">
        <f>$B17*VLOOKUP($A17,Transpose_Avg_cred_youth!$A:$M,2,FALSE)</f>
        <v>1.8190164021543446E-2</v>
      </c>
      <c r="F17" s="97">
        <f>$B17*VLOOKUP($A17,Transpose_Avg_cred_youth!$A:$M,3,FALSE)</f>
        <v>2.1840068376362692E-2</v>
      </c>
      <c r="G17" s="97">
        <f>$B17*VLOOKUP($A17,Transpose_Avg_cred_youth!$A:$M,4,FALSE)</f>
        <v>1.4278016136153711E-2</v>
      </c>
      <c r="H17" s="97">
        <f>$B17*VLOOKUP($A17,Transpose_Avg_cred_youth!$A:$M,5,FALSE)</f>
        <v>1.8947534051988662E-2</v>
      </c>
      <c r="I17" s="97">
        <f>$B17*VLOOKUP($A17,Transpose_Avg_cred_youth!$A:$M,6,FALSE)</f>
        <v>9.9476222865092518E-3</v>
      </c>
      <c r="J17" s="97">
        <f>$B17*VLOOKUP($A17,Transpose_Avg_cred_youth!$A:$M,7,FALSE)</f>
        <v>5.4660317592309703E-3</v>
      </c>
      <c r="K17" s="97">
        <f>$B17*VLOOKUP($A17,Transpose_Avg_cred_youth!$A:$M,8,FALSE)</f>
        <v>5.1223123524195445E-3</v>
      </c>
      <c r="L17" s="97">
        <f>$B17*VLOOKUP($A17, Transpose_Avg_cred_youth!$A:$M,9,FALSE)</f>
        <v>5.5761098974614004E-3</v>
      </c>
      <c r="M17" s="97">
        <f>$B17*VLOOKUP($A17,Transpose_Avg_cred_youth!$A:$M,10,FALSE)</f>
        <v>4.3321691414522296E-3</v>
      </c>
      <c r="N17" s="97">
        <f>$B17*VLOOKUP($A17,Transpose_Avg_cred_youth!$A:$M,11,FALSE)</f>
        <v>5.440848214285714E-3</v>
      </c>
      <c r="O17" s="97">
        <f>$B17*VLOOKUP($A17,Transpose_Avg_cred_youth!$A:$M,12,FALSE)</f>
        <v>5.2413557237518046E-3</v>
      </c>
      <c r="P17" s="97">
        <f>$B17*VLOOKUP($A17,Transpose_Avg_cred_youth!$A:$M,13,FALSE)</f>
        <v>1.4740248757220444E-2</v>
      </c>
      <c r="Q17" s="97"/>
      <c r="R17" s="97"/>
      <c r="S17" s="97">
        <f>$B17*VLOOKUP($A17,Transpose_Avg_cred_youth!$O:$AA,2,FALSE)</f>
        <v>2.4876340740542492E-2</v>
      </c>
      <c r="T17" s="97">
        <f>$B17*VLOOKUP($A17,Transpose_Avg_cred_youth!$O:$AA,3,FALSE)</f>
        <v>3.2171722515036104E-2</v>
      </c>
      <c r="U17" s="97">
        <f>$B17*VLOOKUP($A17,Transpose_Avg_cred_youth!$O:$AA,4,FALSE)</f>
        <v>1.0344068937818938E-2</v>
      </c>
      <c r="V17" s="97">
        <f>$B17*VLOOKUP($A17,Transpose_Avg_cred_youth!$O:$AA,5,FALSE)</f>
        <v>1.8161691760037346E-2</v>
      </c>
      <c r="W17" s="97">
        <f>$B17*VLOOKUP($A17,Transpose_Avg_cred_youth!$O:$AA,6,FALSE)</f>
        <v>1.3757491438356164E-2</v>
      </c>
      <c r="X17" s="97">
        <f>$B17*VLOOKUP($A17,Transpose_Avg_cred_youth!$O:$AA,7,FALSE)</f>
        <v>2.840909090909091E-3</v>
      </c>
      <c r="Y17" s="97">
        <f>$B17*VLOOKUP($A17,Transpose_Avg_cred_youth!$O:$AA,8,FALSE)</f>
        <v>2.403846153846154E-3</v>
      </c>
      <c r="Z17" s="97">
        <f>$B17*VLOOKUP($A17,Transpose_Avg_cred_youth!$O:$AA,9,FALSE)</f>
        <v>7.2916666666666668E-3</v>
      </c>
      <c r="AA17" s="97">
        <f>$B17*VLOOKUP($A17,Transpose_Avg_cred_youth!$O:$AA,10,FALSE)</f>
        <v>2.6041666666666665E-3</v>
      </c>
      <c r="AB17" s="97">
        <f>$B17*VLOOKUP($A17, Transpose_Avg_cred_youth!$O:$AA,11,FALSE)</f>
        <v>0</v>
      </c>
      <c r="AC17" s="97">
        <f>$B17*VLOOKUP($A17,Transpose_Avg_cred_youth!$O:$AA,12,FALSE)</f>
        <v>1.7532833157833157E-2</v>
      </c>
      <c r="AD17" s="97">
        <f>$B17*VLOOKUP($A17,Transpose_Avg_cred_youth!$O:$AA,13,FALSE)</f>
        <v>2.1323529411764703E-2</v>
      </c>
    </row>
    <row r="18" spans="1:30" x14ac:dyDescent="0.25">
      <c r="A18" s="27" t="s">
        <v>311</v>
      </c>
      <c r="B18" s="96">
        <v>0.18</v>
      </c>
      <c r="C18" s="27"/>
      <c r="D18" s="94"/>
      <c r="E18" s="97">
        <f>$B18*VLOOKUP($A18,Transpose_Avg_cred_youth!$A:$M,2,FALSE)</f>
        <v>3.6742687958723812E-2</v>
      </c>
      <c r="F18" s="97">
        <f>$B18*VLOOKUP($A18,Transpose_Avg_cred_youth!$A:$M,3,FALSE)</f>
        <v>4.1561411210603763E-2</v>
      </c>
      <c r="G18" s="97">
        <f>$B18*VLOOKUP($A18,Transpose_Avg_cred_youth!$A:$M,4,FALSE)</f>
        <v>7.1636767645760508E-3</v>
      </c>
      <c r="H18" s="97">
        <f>$B18*VLOOKUP($A18,Transpose_Avg_cred_youth!$A:$M,5,FALSE)</f>
        <v>2.3120526348688664E-2</v>
      </c>
      <c r="I18" s="97">
        <f>$B18*VLOOKUP($A18,Transpose_Avg_cred_youth!$A:$M,6,FALSE)</f>
        <v>3.1426281600382147E-2</v>
      </c>
      <c r="J18" s="97">
        <f>$B18*VLOOKUP($A18,Transpose_Avg_cred_youth!$A:$M,7,FALSE)</f>
        <v>1.1329366465010322E-2</v>
      </c>
      <c r="K18" s="97">
        <f>$B18*VLOOKUP($A18,Transpose_Avg_cred_youth!$A:$M,8,FALSE)</f>
        <v>7.9212046621330884E-2</v>
      </c>
      <c r="L18" s="97">
        <f>$B18*VLOOKUP($A18, Transpose_Avg_cred_youth!$A:$M,9,FALSE)</f>
        <v>6.1504209731551483E-2</v>
      </c>
      <c r="M18" s="97">
        <f>$B18*VLOOKUP($A18,Transpose_Avg_cred_youth!$A:$M,10,FALSE)</f>
        <v>2.3676537310728486E-2</v>
      </c>
      <c r="N18" s="97">
        <f>$B18*VLOOKUP($A18,Transpose_Avg_cred_youth!$A:$M,11,FALSE)</f>
        <v>4.986607142857144E-2</v>
      </c>
      <c r="O18" s="97">
        <f>$B18*VLOOKUP($A18,Transpose_Avg_cred_youth!$A:$M,12,FALSE)</f>
        <v>2.614522523679233E-2</v>
      </c>
      <c r="P18" s="97">
        <f>$B18*VLOOKUP($A18,Transpose_Avg_cred_youth!$A:$M,13,FALSE)</f>
        <v>4.5402242664330732E-2</v>
      </c>
      <c r="Q18" s="97"/>
      <c r="R18" s="97"/>
      <c r="S18" s="97">
        <f>$B18*VLOOKUP($A18,Transpose_Avg_cred_youth!$O:$AA,2,FALSE)</f>
        <v>5.1999328992494653E-2</v>
      </c>
      <c r="T18" s="97">
        <f>$B18*VLOOKUP($A18,Transpose_Avg_cred_youth!$O:$AA,3,FALSE)</f>
        <v>3.0214048012926559E-2</v>
      </c>
      <c r="U18" s="97">
        <f>$B18*VLOOKUP($A18,Transpose_Avg_cred_youth!$O:$AA,4,FALSE)</f>
        <v>9.5148263898263887E-3</v>
      </c>
      <c r="V18" s="97">
        <f>$B18*VLOOKUP($A18,Transpose_Avg_cred_youth!$O:$AA,5,FALSE)</f>
        <v>5.1292016806722684E-2</v>
      </c>
      <c r="W18" s="97">
        <f>$B18*VLOOKUP($A18,Transpose_Avg_cred_youth!$O:$AA,6,FALSE)</f>
        <v>3.8653253424657537E-2</v>
      </c>
      <c r="X18" s="97">
        <f>$B18*VLOOKUP($A18,Transpose_Avg_cred_youth!$O:$AA,7,FALSE)</f>
        <v>6.4285714285714276E-3</v>
      </c>
      <c r="Y18" s="97">
        <f>$B18*VLOOKUP($A18,Transpose_Avg_cred_youth!$O:$AA,8,FALSE)</f>
        <v>6.1468531468531463E-2</v>
      </c>
      <c r="Z18" s="97">
        <f>$B18*VLOOKUP($A18,Transpose_Avg_cred_youth!$O:$AA,9,FALSE)</f>
        <v>7.8E-2</v>
      </c>
      <c r="AA18" s="97">
        <f>$B18*VLOOKUP($A18,Transpose_Avg_cred_youth!$O:$AA,10,FALSE)</f>
        <v>7.9431818181818173E-2</v>
      </c>
      <c r="AB18" s="97">
        <f>$B18*VLOOKUP($A18, Transpose_Avg_cred_youth!$O:$AA,11,FALSE)</f>
        <v>0.13799999999999998</v>
      </c>
      <c r="AC18" s="97">
        <f>$B18*VLOOKUP($A18,Transpose_Avg_cred_youth!$O:$AA,12,FALSE)</f>
        <v>2.1666549666549666E-2</v>
      </c>
      <c r="AD18" s="97">
        <f>$B18*VLOOKUP($A18,Transpose_Avg_cred_youth!$O:$AA,13,FALSE)</f>
        <v>3.7647058823529408E-2</v>
      </c>
    </row>
    <row r="19" spans="1:30" x14ac:dyDescent="0.25">
      <c r="A19" s="27" t="s">
        <v>312</v>
      </c>
      <c r="B19" s="96">
        <v>0.77600000000000002</v>
      </c>
      <c r="C19" s="27"/>
      <c r="D19" s="94"/>
      <c r="E19" s="97">
        <f>$B19*VLOOKUP($A19,Transpose_Avg_cred_youth!$A:$M,2,FALSE)</f>
        <v>8.8859543314634241E-3</v>
      </c>
      <c r="F19" s="97">
        <f>$B19*VLOOKUP($A19,Transpose_Avg_cred_youth!$A:$M,3,FALSE)</f>
        <v>2.6014381617553259E-3</v>
      </c>
      <c r="G19" s="97">
        <f>$B19*VLOOKUP($A19,Transpose_Avg_cred_youth!$A:$M,4,FALSE)</f>
        <v>0</v>
      </c>
      <c r="H19" s="97">
        <f>$B19*VLOOKUP($A19,Transpose_Avg_cred_youth!$A:$M,5,FALSE)</f>
        <v>2.5199055330634278E-3</v>
      </c>
      <c r="I19" s="97">
        <f>$B19*VLOOKUP($A19,Transpose_Avg_cred_youth!$A:$M,6,FALSE)</f>
        <v>1.6351303434173993E-2</v>
      </c>
      <c r="J19" s="97">
        <f>$B19*VLOOKUP($A19,Transpose_Avg_cred_youth!$A:$M,7,FALSE)</f>
        <v>5.6267685342388232E-3</v>
      </c>
      <c r="K19" s="97">
        <f>$B19*VLOOKUP($A19,Transpose_Avg_cred_youth!$A:$M,8,FALSE)</f>
        <v>1.4313031315662895E-2</v>
      </c>
      <c r="L19" s="97">
        <f>$B19*VLOOKUP($A19, Transpose_Avg_cred_youth!$A:$M,9,FALSE)</f>
        <v>4.8105703093203091E-2</v>
      </c>
      <c r="M19" s="97">
        <f>$B19*VLOOKUP($A19,Transpose_Avg_cred_youth!$A:$M,10,FALSE)</f>
        <v>2.8529411764705885E-3</v>
      </c>
      <c r="N19" s="97">
        <f>$B19*VLOOKUP($A19,Transpose_Avg_cred_youth!$A:$M,11,FALSE)</f>
        <v>5.227222222222222E-2</v>
      </c>
      <c r="O19" s="97">
        <f>$B19*VLOOKUP($A19,Transpose_Avg_cred_youth!$A:$M,12,FALSE)</f>
        <v>1.5771514088345311E-2</v>
      </c>
      <c r="P19" s="97">
        <f>$B19*VLOOKUP($A19,Transpose_Avg_cred_youth!$A:$M,13,FALSE)</f>
        <v>1.2125E-3</v>
      </c>
      <c r="Q19" s="97"/>
      <c r="R19" s="97"/>
      <c r="S19" s="97">
        <f>$B19*VLOOKUP($A19,Transpose_Avg_cred_youth!$O:$AA,2,FALSE)</f>
        <v>3.2881355932203389E-3</v>
      </c>
      <c r="T19" s="97">
        <f>$B19*VLOOKUP($A19,Transpose_Avg_cred_youth!$O:$AA,3,FALSE)</f>
        <v>0</v>
      </c>
      <c r="U19" s="97">
        <f>$B19*VLOOKUP($A19,Transpose_Avg_cred_youth!$O:$AA,4,FALSE)</f>
        <v>0</v>
      </c>
      <c r="V19" s="97">
        <f>$B19*VLOOKUP($A19,Transpose_Avg_cred_youth!$O:$AA,5,FALSE)</f>
        <v>4.3111111111111107E-2</v>
      </c>
      <c r="W19" s="97">
        <f>$B19*VLOOKUP($A19,Transpose_Avg_cred_youth!$O:$AA,6,FALSE)</f>
        <v>2.5058333333333332E-2</v>
      </c>
      <c r="X19" s="97">
        <f>$B19*VLOOKUP($A19,Transpose_Avg_cred_youth!$O:$AA,7,FALSE)</f>
        <v>0</v>
      </c>
      <c r="Y19" s="97">
        <f>$B19*VLOOKUP($A19,Transpose_Avg_cred_youth!$O:$AA,8,FALSE)</f>
        <v>0</v>
      </c>
      <c r="Z19" s="97">
        <f>$B19*VLOOKUP($A19,Transpose_Avg_cred_youth!$O:$AA,9,FALSE)</f>
        <v>1.9400000000000001E-2</v>
      </c>
      <c r="AA19" s="97">
        <f>$B19*VLOOKUP($A19,Transpose_Avg_cred_youth!$O:$AA,10,FALSE)</f>
        <v>1.6166666666666666E-2</v>
      </c>
      <c r="AB19" s="97">
        <f>$B19*VLOOKUP($A19, Transpose_Avg_cred_youth!$O:$AA,11,FALSE)</f>
        <v>0.1552</v>
      </c>
      <c r="AC19" s="97">
        <f>$B19*VLOOKUP($A19,Transpose_Avg_cred_youth!$O:$AA,12,FALSE)</f>
        <v>0</v>
      </c>
      <c r="AD19" s="97">
        <f>$B19*VLOOKUP($A19,Transpose_Avg_cred_youth!$O:$AA,13,FALSE)</f>
        <v>0</v>
      </c>
    </row>
    <row r="20" spans="1:30" x14ac:dyDescent="0.25">
      <c r="A20" s="27" t="s">
        <v>313</v>
      </c>
      <c r="B20" s="96">
        <v>0.20100000000000001</v>
      </c>
      <c r="C20" s="27"/>
      <c r="D20" s="94"/>
      <c r="E20" s="97">
        <f>$B20*VLOOKUP($A20,Transpose_Avg_cred_youth!$A:$M,2,FALSE)</f>
        <v>3.5439121756487032E-4</v>
      </c>
      <c r="F20" s="97">
        <f>$B20*VLOOKUP($A20,Transpose_Avg_cred_youth!$A:$M,3,FALSE)</f>
        <v>0</v>
      </c>
      <c r="G20" s="97">
        <f>$B20*VLOOKUP($A20,Transpose_Avg_cred_youth!$A:$M,4,FALSE)</f>
        <v>0</v>
      </c>
      <c r="H20" s="97">
        <f>$B20*VLOOKUP($A20,Transpose_Avg_cred_youth!$A:$M,5,FALSE)</f>
        <v>5.2343750000000003E-4</v>
      </c>
      <c r="I20" s="97">
        <f>$B20*VLOOKUP($A20,Transpose_Avg_cred_youth!$A:$M,6,FALSE)</f>
        <v>0</v>
      </c>
      <c r="J20" s="97">
        <f>$B20*VLOOKUP($A20,Transpose_Avg_cred_youth!$A:$M,7,FALSE)</f>
        <v>6.9898056402439032E-4</v>
      </c>
      <c r="K20" s="97">
        <f>$B20*VLOOKUP($A20,Transpose_Avg_cred_youth!$A:$M,8,FALSE)</f>
        <v>4.3318965517241383E-4</v>
      </c>
      <c r="L20" s="97">
        <f>$B20*VLOOKUP($A20, Transpose_Avg_cred_youth!$A:$M,9,FALSE)</f>
        <v>8.9732142857142853E-4</v>
      </c>
      <c r="M20" s="97">
        <f>$B20*VLOOKUP($A20,Transpose_Avg_cred_youth!$A:$M,10,FALSE)</f>
        <v>3.8401206636500761E-3</v>
      </c>
      <c r="N20" s="97">
        <f>$B20*VLOOKUP($A20,Transpose_Avg_cred_youth!$A:$M,11,FALSE)</f>
        <v>1.0468750000000001E-3</v>
      </c>
      <c r="O20" s="97">
        <f>$B20*VLOOKUP($A20,Transpose_Avg_cred_youth!$A:$M,12,FALSE)</f>
        <v>3.1070987048665627E-3</v>
      </c>
      <c r="P20" s="97">
        <f>$B20*VLOOKUP($A20,Transpose_Avg_cred_youth!$A:$M,13,FALSE)</f>
        <v>2.0937500000000001E-4</v>
      </c>
      <c r="Q20" s="97"/>
      <c r="R20" s="97"/>
      <c r="S20" s="97">
        <f>$B20*VLOOKUP($A20,Transpose_Avg_cred_youth!$O:$AA,2,FALSE)</f>
        <v>0</v>
      </c>
      <c r="T20" s="97">
        <f>$B20*VLOOKUP($A20,Transpose_Avg_cred_youth!$O:$AA,3,FALSE)</f>
        <v>0</v>
      </c>
      <c r="U20" s="97">
        <f>$B20*VLOOKUP($A20,Transpose_Avg_cred_youth!$O:$AA,4,FALSE)</f>
        <v>0</v>
      </c>
      <c r="V20" s="97">
        <f>$B20*VLOOKUP($A20,Transpose_Avg_cred_youth!$O:$AA,5,FALSE)</f>
        <v>0</v>
      </c>
      <c r="W20" s="97">
        <f>$B20*VLOOKUP($A20,Transpose_Avg_cred_youth!$O:$AA,6,FALSE)</f>
        <v>0</v>
      </c>
      <c r="X20" s="97">
        <f>$B20*VLOOKUP($A20,Transpose_Avg_cred_youth!$O:$AA,7,FALSE)</f>
        <v>0</v>
      </c>
      <c r="Y20" s="97">
        <f>$B20*VLOOKUP($A20,Transpose_Avg_cred_youth!$O:$AA,8,FALSE)</f>
        <v>0</v>
      </c>
      <c r="Z20" s="97">
        <f>$B20*VLOOKUP($A20,Transpose_Avg_cred_youth!$O:$AA,9,FALSE)</f>
        <v>0</v>
      </c>
      <c r="AA20" s="97">
        <f>$B20*VLOOKUP($A20,Transpose_Avg_cred_youth!$O:$AA,10,FALSE)</f>
        <v>0</v>
      </c>
      <c r="AB20" s="97">
        <f>$B20*VLOOKUP($A20, Transpose_Avg_cred_youth!$O:$AA,11,FALSE)</f>
        <v>0</v>
      </c>
      <c r="AC20" s="97">
        <f>$B20*VLOOKUP($A20,Transpose_Avg_cred_youth!$O:$AA,12,FALSE)</f>
        <v>0</v>
      </c>
      <c r="AD20" s="97">
        <f>$B20*VLOOKUP($A20,Transpose_Avg_cred_youth!$O:$AA,13,FALSE)</f>
        <v>0</v>
      </c>
    </row>
    <row r="21" spans="1:30" x14ac:dyDescent="0.25">
      <c r="A21" s="27" t="s">
        <v>314</v>
      </c>
      <c r="B21" s="96">
        <v>3.5799999999999998E-2</v>
      </c>
      <c r="C21" s="27"/>
      <c r="D21" s="94"/>
      <c r="E21" s="97">
        <f>$B21*VLOOKUP($A21,Transpose_Avg_cred_youth!$A:$M,2,FALSE)</f>
        <v>6.3120425815036598E-5</v>
      </c>
      <c r="F21" s="97">
        <f>$B21*VLOOKUP($A21,Transpose_Avg_cred_youth!$A:$M,3,FALSE)</f>
        <v>5.9410743464052287E-5</v>
      </c>
      <c r="G21" s="97">
        <f>$B21*VLOOKUP($A21,Transpose_Avg_cred_youth!$A:$M,4,FALSE)</f>
        <v>0</v>
      </c>
      <c r="H21" s="97">
        <f>$B21*VLOOKUP($A21,Transpose_Avg_cred_youth!$A:$M,5,FALSE)</f>
        <v>0</v>
      </c>
      <c r="I21" s="97">
        <f>$B21*VLOOKUP($A21,Transpose_Avg_cred_youth!$A:$M,6,FALSE)</f>
        <v>8.9499999999999994E-5</v>
      </c>
      <c r="J21" s="97">
        <f>$B21*VLOOKUP($A21,Transpose_Avg_cred_youth!$A:$M,7,FALSE)</f>
        <v>0</v>
      </c>
      <c r="K21" s="97">
        <f>$B21*VLOOKUP($A21,Transpose_Avg_cred_youth!$A:$M,8,FALSE)</f>
        <v>2.3604395604395604E-4</v>
      </c>
      <c r="L21" s="97">
        <f>$B21*VLOOKUP($A21, Transpose_Avg_cred_youth!$A:$M,9,FALSE)</f>
        <v>0</v>
      </c>
      <c r="M21" s="97">
        <f>$B21*VLOOKUP($A21,Transpose_Avg_cred_youth!$A:$M,10,FALSE)</f>
        <v>2.034090909090909E-4</v>
      </c>
      <c r="N21" s="97">
        <f>$B21*VLOOKUP($A21,Transpose_Avg_cred_youth!$A:$M,11,FALSE)</f>
        <v>0</v>
      </c>
      <c r="O21" s="97">
        <f>$B21*VLOOKUP($A21,Transpose_Avg_cred_youth!$A:$M,12,FALSE)</f>
        <v>0</v>
      </c>
      <c r="P21" s="97">
        <f>$B21*VLOOKUP($A21,Transpose_Avg_cred_youth!$A:$M,13,FALSE)</f>
        <v>0</v>
      </c>
      <c r="Q21" s="97"/>
      <c r="R21" s="97"/>
      <c r="S21" s="97">
        <f>$B21*VLOOKUP($A21,Transpose_Avg_cred_youth!$O:$AA,2,FALSE)</f>
        <v>0</v>
      </c>
      <c r="T21" s="97">
        <f>$B21*VLOOKUP($A21,Transpose_Avg_cred_youth!$O:$AA,3,FALSE)</f>
        <v>2.4861111111111107E-4</v>
      </c>
      <c r="U21" s="97">
        <f>$B21*VLOOKUP($A21,Transpose_Avg_cred_youth!$O:$AA,4,FALSE)</f>
        <v>0</v>
      </c>
      <c r="V21" s="97">
        <f>$B21*VLOOKUP($A21,Transpose_Avg_cred_youth!$O:$AA,5,FALSE)</f>
        <v>5.5937499999999998E-4</v>
      </c>
      <c r="W21" s="97">
        <f>$B21*VLOOKUP($A21,Transpose_Avg_cred_youth!$O:$AA,6,FALSE)</f>
        <v>0</v>
      </c>
      <c r="X21" s="97">
        <f>$B21*VLOOKUP($A21,Transpose_Avg_cred_youth!$O:$AA,7,FALSE)</f>
        <v>0</v>
      </c>
      <c r="Y21" s="97">
        <f>$B21*VLOOKUP($A21,Transpose_Avg_cred_youth!$O:$AA,8,FALSE)</f>
        <v>0</v>
      </c>
      <c r="Z21" s="97">
        <f>$B21*VLOOKUP($A21,Transpose_Avg_cred_youth!$O:$AA,9,FALSE)</f>
        <v>0</v>
      </c>
      <c r="AA21" s="97">
        <f>$B21*VLOOKUP($A21,Transpose_Avg_cred_youth!$O:$AA,10,FALSE)</f>
        <v>0</v>
      </c>
      <c r="AB21" s="97">
        <f>$B21*VLOOKUP($A21, Transpose_Avg_cred_youth!$O:$AA,11,FALSE)</f>
        <v>0</v>
      </c>
      <c r="AC21" s="97">
        <f>$B21*VLOOKUP($A21,Transpose_Avg_cred_youth!$O:$AA,12,FALSE)</f>
        <v>0</v>
      </c>
      <c r="AD21" s="97">
        <f>$B21*VLOOKUP($A21,Transpose_Avg_cred_youth!$O:$AA,13,FALSE)</f>
        <v>0</v>
      </c>
    </row>
    <row r="22" spans="1:30" x14ac:dyDescent="0.25">
      <c r="A22" s="27" t="s">
        <v>323</v>
      </c>
      <c r="B22" s="96">
        <v>1.6120000000000001</v>
      </c>
      <c r="C22" s="27"/>
      <c r="D22" s="94"/>
      <c r="E22" s="97">
        <f>$B22*VLOOKUP($A22,Transpose_Avg_cred_youth!$A:$M,2,FALSE)</f>
        <v>1.6989321436351672E-2</v>
      </c>
      <c r="F22" s="97">
        <f>$B22*VLOOKUP($A22,Transpose_Avg_cred_youth!$A:$M,3,FALSE)</f>
        <v>1.451518449419569E-3</v>
      </c>
      <c r="G22" s="97">
        <f>$B22*VLOOKUP($A22,Transpose_Avg_cred_youth!$A:$M,4,FALSE)</f>
        <v>0</v>
      </c>
      <c r="H22" s="97">
        <f>$B22*VLOOKUP($A22,Transpose_Avg_cred_youth!$A:$M,5,FALSE)</f>
        <v>8.395833333333335E-3</v>
      </c>
      <c r="I22" s="97">
        <f>$B22*VLOOKUP($A22,Transpose_Avg_cred_youth!$A:$M,6,FALSE)</f>
        <v>0</v>
      </c>
      <c r="J22" s="97">
        <f>$B22*VLOOKUP($A22,Transpose_Avg_cred_youth!$A:$M,7,FALSE)</f>
        <v>5.9546535326086957E-3</v>
      </c>
      <c r="K22" s="97">
        <f>$B22*VLOOKUP($A22,Transpose_Avg_cred_youth!$A:$M,8,FALSE)</f>
        <v>2.2772749424065212E-2</v>
      </c>
      <c r="L22" s="97">
        <f>$B22*VLOOKUP($A22, Transpose_Avg_cred_youth!$A:$M,9,FALSE)</f>
        <v>0</v>
      </c>
      <c r="M22" s="97">
        <f>$B22*VLOOKUP($A22,Transpose_Avg_cred_youth!$A:$M,10,FALSE)</f>
        <v>0</v>
      </c>
      <c r="N22" s="97">
        <f>$B22*VLOOKUP($A22,Transpose_Avg_cred_youth!$A:$M,11,FALSE)</f>
        <v>0</v>
      </c>
      <c r="O22" s="97">
        <f>$B22*VLOOKUP($A22,Transpose_Avg_cred_youth!$A:$M,12,FALSE)</f>
        <v>2.7334879890234684E-2</v>
      </c>
      <c r="P22" s="97">
        <f>$B22*VLOOKUP($A22,Transpose_Avg_cred_youth!$A:$M,13,FALSE)</f>
        <v>2.8111891385767794E-3</v>
      </c>
      <c r="Q22" s="97"/>
      <c r="R22" s="97"/>
      <c r="S22" s="97">
        <f>$B22*VLOOKUP($A22,Transpose_Avg_cred_youth!$O:$AA,2,FALSE)</f>
        <v>4.333333333333334E-3</v>
      </c>
      <c r="T22" s="97">
        <f>$B22*VLOOKUP($A22,Transpose_Avg_cred_youth!$O:$AA,3,FALSE)</f>
        <v>0</v>
      </c>
      <c r="U22" s="97">
        <f>$B22*VLOOKUP($A22,Transpose_Avg_cred_youth!$O:$AA,4,FALSE)</f>
        <v>0</v>
      </c>
      <c r="V22" s="97">
        <f>$B22*VLOOKUP($A22,Transpose_Avg_cred_youth!$O:$AA,5,FALSE)</f>
        <v>0</v>
      </c>
      <c r="W22" s="97">
        <f>$B22*VLOOKUP($A22,Transpose_Avg_cred_youth!$O:$AA,6,FALSE)</f>
        <v>0</v>
      </c>
      <c r="X22" s="97">
        <f>$B22*VLOOKUP($A22,Transpose_Avg_cred_youth!$O:$AA,7,FALSE)</f>
        <v>0</v>
      </c>
      <c r="Y22" s="97">
        <f>$B22*VLOOKUP($A22,Transpose_Avg_cred_youth!$O:$AA,8,FALSE)</f>
        <v>0</v>
      </c>
      <c r="Z22" s="97">
        <f>$B22*VLOOKUP($A22,Transpose_Avg_cred_youth!$O:$AA,9,FALSE)</f>
        <v>0</v>
      </c>
      <c r="AA22" s="97">
        <f>$B22*VLOOKUP($A22,Transpose_Avg_cred_youth!$O:$AA,10,FALSE)</f>
        <v>3.6636363636363641E-2</v>
      </c>
      <c r="AB22" s="97">
        <f>$B22*VLOOKUP($A22, Transpose_Avg_cred_youth!$O:$AA,11,FALSE)</f>
        <v>5.3733333333333334E-2</v>
      </c>
      <c r="AC22" s="97">
        <f>$B22*VLOOKUP($A22,Transpose_Avg_cred_youth!$O:$AA,12,FALSE)</f>
        <v>0</v>
      </c>
      <c r="AD22" s="97">
        <f>$B22*VLOOKUP($A22,Transpose_Avg_cred_youth!$O:$AA,13,FALSE)</f>
        <v>0</v>
      </c>
    </row>
    <row r="23" spans="1:30" x14ac:dyDescent="0.25">
      <c r="A23" s="27" t="s">
        <v>324</v>
      </c>
      <c r="B23" s="96">
        <v>-3.6299999999999999E-2</v>
      </c>
      <c r="C23" s="27"/>
      <c r="D23" s="94"/>
      <c r="E23" s="97">
        <f>$B23*VLOOKUP($A23,Transpose_Avg_cred_youth!$A:$M,2,FALSE)</f>
        <v>-7.6926840322403937E-4</v>
      </c>
      <c r="F23" s="97">
        <f>$B23*VLOOKUP($A23,Transpose_Avg_cred_youth!$A:$M,3,FALSE)</f>
        <v>-5.0980526362271481E-5</v>
      </c>
      <c r="G23" s="97">
        <f>$B23*VLOOKUP($A23,Transpose_Avg_cred_youth!$A:$M,4,FALSE)</f>
        <v>-2.1711513406569302E-4</v>
      </c>
      <c r="H23" s="97">
        <f>$B23*VLOOKUP($A23,Transpose_Avg_cred_youth!$A:$M,5,FALSE)</f>
        <v>-7.7804980342339374E-4</v>
      </c>
      <c r="I23" s="97">
        <f>$B23*VLOOKUP($A23,Transpose_Avg_cred_youth!$A:$M,6,FALSE)</f>
        <v>-5.019015236014387E-4</v>
      </c>
      <c r="J23" s="97">
        <f>$B23*VLOOKUP($A23,Transpose_Avg_cred_youth!$A:$M,7,FALSE)</f>
        <v>-1.6626543459105267E-3</v>
      </c>
      <c r="K23" s="97">
        <f>$B23*VLOOKUP($A23,Transpose_Avg_cred_youth!$A:$M,8,FALSE)</f>
        <v>-9.6709932608100716E-4</v>
      </c>
      <c r="L23" s="97">
        <f>$B23*VLOOKUP($A23, Transpose_Avg_cred_youth!$A:$M,9,FALSE)</f>
        <v>-3.6762152777777775E-4</v>
      </c>
      <c r="M23" s="97">
        <f>$B23*VLOOKUP($A23,Transpose_Avg_cred_youth!$A:$M,10,FALSE)</f>
        <v>-6.6381302521008399E-4</v>
      </c>
      <c r="N23" s="97">
        <f>$B23*VLOOKUP($A23,Transpose_Avg_cred_youth!$A:$M,11,FALSE)</f>
        <v>-1.134375E-3</v>
      </c>
      <c r="O23" s="97">
        <f>$B23*VLOOKUP($A23,Transpose_Avg_cred_youth!$A:$M,12,FALSE)</f>
        <v>-3.4562234174018776E-4</v>
      </c>
      <c r="P23" s="97">
        <f>$B23*VLOOKUP($A23,Transpose_Avg_cred_youth!$A:$M,13,FALSE)</f>
        <v>-5.1418704488509568E-4</v>
      </c>
      <c r="Q23" s="97"/>
      <c r="R23" s="97"/>
      <c r="S23" s="97">
        <f>$B23*VLOOKUP($A23,Transpose_Avg_cred_youth!$O:$AA,2,FALSE)</f>
        <v>-3.3477667493796528E-4</v>
      </c>
      <c r="T23" s="97">
        <f>$B23*VLOOKUP($A23,Transpose_Avg_cred_youth!$O:$AA,3,FALSE)</f>
        <v>0</v>
      </c>
      <c r="U23" s="97">
        <f>$B23*VLOOKUP($A23,Transpose_Avg_cred_youth!$O:$AA,4,FALSE)</f>
        <v>-8.7259615384615389E-5</v>
      </c>
      <c r="V23" s="97">
        <f>$B23*VLOOKUP($A23,Transpose_Avg_cred_youth!$O:$AA,5,FALSE)</f>
        <v>-3.2410714285714286E-4</v>
      </c>
      <c r="W23" s="97">
        <f>$B23*VLOOKUP($A23,Transpose_Avg_cred_youth!$O:$AA,6,FALSE)</f>
        <v>-9.9400256849315068E-4</v>
      </c>
      <c r="X23" s="97">
        <f>$B23*VLOOKUP($A23,Transpose_Avg_cred_youth!$O:$AA,7,FALSE)</f>
        <v>0</v>
      </c>
      <c r="Y23" s="97">
        <f>$B23*VLOOKUP($A23,Transpose_Avg_cred_youth!$O:$AA,8,FALSE)</f>
        <v>-4.3214285714285712E-4</v>
      </c>
      <c r="Z23" s="97">
        <f>$B23*VLOOKUP($A23,Transpose_Avg_cred_youth!$O:$AA,9,FALSE)</f>
        <v>-9.075E-4</v>
      </c>
      <c r="AA23" s="97">
        <f>$B23*VLOOKUP($A23,Transpose_Avg_cred_youth!$O:$AA,10,FALSE)</f>
        <v>-7.5624999999999998E-4</v>
      </c>
      <c r="AB23" s="97">
        <f>$B23*VLOOKUP($A23, Transpose_Avg_cred_youth!$O:$AA,11,FALSE)</f>
        <v>0</v>
      </c>
      <c r="AC23" s="97">
        <f>$B23*VLOOKUP($A23,Transpose_Avg_cred_youth!$O:$AA,12,FALSE)</f>
        <v>-2.4527027027027026E-4</v>
      </c>
      <c r="AD23" s="97">
        <f>$B23*VLOOKUP($A23,Transpose_Avg_cred_youth!$O:$AA,13,FALSE)</f>
        <v>-6.0499999999999996E-4</v>
      </c>
    </row>
    <row r="24" spans="1:30" x14ac:dyDescent="0.25">
      <c r="A24" s="27" t="s">
        <v>325</v>
      </c>
      <c r="B24" s="96">
        <v>0.254</v>
      </c>
      <c r="C24" s="27"/>
      <c r="D24" s="94"/>
      <c r="E24" s="97">
        <f>$B24*VLOOKUP($A24,Transpose_Avg_cred_youth!$A:$M,2,FALSE)</f>
        <v>7.7696602518412922E-4</v>
      </c>
      <c r="F24" s="97">
        <f>$B24*VLOOKUP($A24,Transpose_Avg_cred_youth!$A:$M,3,FALSE)</f>
        <v>6.2233982974910403E-4</v>
      </c>
      <c r="G24" s="97">
        <f>$B24*VLOOKUP($A24,Transpose_Avg_cred_youth!$A:$M,4,FALSE)</f>
        <v>1.3925438596491227E-4</v>
      </c>
      <c r="H24" s="97">
        <f>$B24*VLOOKUP($A24,Transpose_Avg_cred_youth!$A:$M,5,FALSE)</f>
        <v>8.6062271062271065E-4</v>
      </c>
      <c r="I24" s="97">
        <f>$B24*VLOOKUP($A24,Transpose_Avg_cred_youth!$A:$M,6,FALSE)</f>
        <v>8.311518324607331E-5</v>
      </c>
      <c r="J24" s="97">
        <f>$B24*VLOOKUP($A24,Transpose_Avg_cred_youth!$A:$M,7,FALSE)</f>
        <v>2.6906779661016949E-4</v>
      </c>
      <c r="K24" s="97">
        <f>$B24*VLOOKUP($A24,Transpose_Avg_cred_youth!$A:$M,8,FALSE)</f>
        <v>8.8194444444444442E-4</v>
      </c>
      <c r="L24" s="97">
        <f>$B24*VLOOKUP($A24, Transpose_Avg_cred_youth!$A:$M,9,FALSE)</f>
        <v>0</v>
      </c>
      <c r="M24" s="97">
        <f>$B24*VLOOKUP($A24,Transpose_Avg_cred_youth!$A:$M,10,FALSE)</f>
        <v>9.9218750000000001E-4</v>
      </c>
      <c r="N24" s="97">
        <f>$B24*VLOOKUP($A24,Transpose_Avg_cred_youth!$A:$M,11,FALSE)</f>
        <v>0</v>
      </c>
      <c r="O24" s="97">
        <f>$B24*VLOOKUP($A24,Transpose_Avg_cred_youth!$A:$M,12,FALSE)</f>
        <v>3.7055323172115297E-3</v>
      </c>
      <c r="P24" s="97">
        <f>$B24*VLOOKUP($A24,Transpose_Avg_cred_youth!$A:$M,13,FALSE)</f>
        <v>1.5685390403763588E-3</v>
      </c>
      <c r="Q24" s="97"/>
      <c r="R24" s="97"/>
      <c r="S24" s="97">
        <f>$B24*VLOOKUP($A24,Transpose_Avg_cred_youth!$O:$AA,2,FALSE)</f>
        <v>0</v>
      </c>
      <c r="T24" s="97">
        <f>$B24*VLOOKUP($A24,Transpose_Avg_cred_youth!$O:$AA,3,FALSE)</f>
        <v>0</v>
      </c>
      <c r="U24" s="97">
        <f>$B24*VLOOKUP($A24,Transpose_Avg_cred_youth!$O:$AA,4,FALSE)</f>
        <v>0</v>
      </c>
      <c r="V24" s="97">
        <f>$B24*VLOOKUP($A24,Transpose_Avg_cred_youth!$O:$AA,5,FALSE)</f>
        <v>0</v>
      </c>
      <c r="W24" s="97">
        <f>$B24*VLOOKUP($A24,Transpose_Avg_cred_youth!$O:$AA,6,FALSE)</f>
        <v>0</v>
      </c>
      <c r="X24" s="97">
        <f>$B24*VLOOKUP($A24,Transpose_Avg_cred_youth!$O:$AA,7,FALSE)</f>
        <v>3.9309523809523808E-2</v>
      </c>
      <c r="Y24" s="97">
        <f>$B24*VLOOKUP($A24,Transpose_Avg_cred_youth!$O:$AA,8,FALSE)</f>
        <v>0</v>
      </c>
      <c r="Z24" s="97">
        <f>$B24*VLOOKUP($A24,Transpose_Avg_cred_youth!$O:$AA,9,FALSE)</f>
        <v>0</v>
      </c>
      <c r="AA24" s="97">
        <f>$B24*VLOOKUP($A24,Transpose_Avg_cred_youth!$O:$AA,10,FALSE)</f>
        <v>0</v>
      </c>
      <c r="AB24" s="97">
        <f>$B24*VLOOKUP($A24, Transpose_Avg_cred_youth!$O:$AA,11,FALSE)</f>
        <v>0</v>
      </c>
      <c r="AC24" s="97">
        <f>$B24*VLOOKUP($A24,Transpose_Avg_cred_youth!$O:$AA,12,FALSE)</f>
        <v>5.7727272727272731E-3</v>
      </c>
      <c r="AD24" s="97">
        <f>$B24*VLOOKUP($A24,Transpose_Avg_cred_youth!$O:$AA,13,FALSE)</f>
        <v>0</v>
      </c>
    </row>
    <row r="25" spans="1:30" x14ac:dyDescent="0.25">
      <c r="A25" s="27" t="s">
        <v>322</v>
      </c>
      <c r="B25" s="96">
        <v>-9.0899999999999995E-2</v>
      </c>
      <c r="C25" s="27"/>
      <c r="D25" s="94"/>
      <c r="E25" s="97">
        <f>$B25*VLOOKUP($A25,Transpose_Avg_cred_youth!$A:$M,2,FALSE)</f>
        <v>-6.8697461165624849E-2</v>
      </c>
      <c r="F25" s="97">
        <f>$B25*VLOOKUP($A25,Transpose_Avg_cred_youth!$A:$M,3,FALSE)</f>
        <v>-7.3800405080647821E-2</v>
      </c>
      <c r="G25" s="97">
        <f>$B25*VLOOKUP($A25,Transpose_Avg_cred_youth!$A:$M,4,FALSE)</f>
        <v>-6.9428374382245042E-2</v>
      </c>
      <c r="H25" s="97">
        <f>$B25*VLOOKUP($A25,Transpose_Avg_cred_youth!$A:$M,5,FALSE)</f>
        <v>-7.6386868630830523E-2</v>
      </c>
      <c r="I25" s="97">
        <f>$B25*VLOOKUP($A25,Transpose_Avg_cred_youth!$A:$M,6,FALSE)</f>
        <v>-5.6495341710373348E-2</v>
      </c>
      <c r="J25" s="97">
        <f>$B25*VLOOKUP($A25,Transpose_Avg_cred_youth!$A:$M,7,FALSE)</f>
        <v>-8.185290403701706E-2</v>
      </c>
      <c r="K25" s="97">
        <f>$B25*VLOOKUP($A25,Transpose_Avg_cred_youth!$A:$M,8,FALSE)</f>
        <v>-7.5294578595651918E-2</v>
      </c>
      <c r="L25" s="97">
        <f>$B25*VLOOKUP($A25, Transpose_Avg_cred_youth!$A:$M,9,FALSE)</f>
        <v>-6.7449405274965332E-2</v>
      </c>
      <c r="M25" s="97">
        <f>$B25*VLOOKUP($A25,Transpose_Avg_cred_youth!$A:$M,10,FALSE)</f>
        <v>-5.4204204762761748E-2</v>
      </c>
      <c r="N25" s="97">
        <f>$B25*VLOOKUP($A25,Transpose_Avg_cred_youth!$A:$M,11,FALSE)</f>
        <v>-3.4524866071428566E-2</v>
      </c>
      <c r="O25" s="97">
        <f>$B25*VLOOKUP($A25,Transpose_Avg_cred_youth!$A:$M,12,FALSE)</f>
        <v>-7.9923644667339505E-2</v>
      </c>
      <c r="P25" s="97">
        <f>$B25*VLOOKUP($A25,Transpose_Avg_cred_youth!$A:$M,13,FALSE)</f>
        <v>-8.2302692924453594E-2</v>
      </c>
      <c r="Q25" s="97"/>
      <c r="R25" s="97"/>
      <c r="S25" s="97">
        <f>$B25*VLOOKUP($A25,Transpose_Avg_cred_youth!$O:$AA,2,FALSE)</f>
        <v>-7.315164431249449E-2</v>
      </c>
      <c r="T25" s="97">
        <f>$B25*VLOOKUP($A25,Transpose_Avg_cred_youth!$O:$AA,3,FALSE)</f>
        <v>-7.0165114405801546E-2</v>
      </c>
      <c r="U25" s="97">
        <f>$B25*VLOOKUP($A25,Transpose_Avg_cred_youth!$O:$AA,4,FALSE)</f>
        <v>-7.8172907835407826E-2</v>
      </c>
      <c r="V25" s="97">
        <f>$B25*VLOOKUP($A25,Transpose_Avg_cred_youth!$O:$AA,5,FALSE)</f>
        <v>-8.4722767857142847E-2</v>
      </c>
      <c r="W25" s="97">
        <f>$B25*VLOOKUP($A25,Transpose_Avg_cred_youth!$O:$AA,6,FALSE)</f>
        <v>-5.7034302226027393E-2</v>
      </c>
      <c r="X25" s="97">
        <f>$B25*VLOOKUP($A25,Transpose_Avg_cred_youth!$O:$AA,7,FALSE)</f>
        <v>-6.9650649350649352E-2</v>
      </c>
      <c r="Y25" s="97">
        <f>$B25*VLOOKUP($A25,Transpose_Avg_cred_youth!$O:$AA,8,FALSE)</f>
        <v>-8.2242857142857145E-2</v>
      </c>
      <c r="Z25" s="97">
        <f>$B25*VLOOKUP($A25,Transpose_Avg_cred_youth!$O:$AA,9,FALSE)</f>
        <v>-7.2719999999999993E-2</v>
      </c>
      <c r="AA25" s="97">
        <f>$B25*VLOOKUP($A25,Transpose_Avg_cred_youth!$O:$AA,10,FALSE)</f>
        <v>-5.440227272727273E-2</v>
      </c>
      <c r="AB25" s="97">
        <f>$B25*VLOOKUP($A25, Transpose_Avg_cred_youth!$O:$AA,11,FALSE)</f>
        <v>-2.7269999999999999E-2</v>
      </c>
      <c r="AC25" s="97">
        <f>$B25*VLOOKUP($A25,Transpose_Avg_cred_youth!$O:$AA,12,FALSE)</f>
        <v>-8.3748019480519478E-2</v>
      </c>
      <c r="AD25" s="97">
        <f>$B25*VLOOKUP($A25,Transpose_Avg_cred_youth!$O:$AA,13,FALSE)</f>
        <v>-8.7706617647058824E-2</v>
      </c>
    </row>
    <row r="26" spans="1:30" x14ac:dyDescent="0.25">
      <c r="A26" s="27" t="s">
        <v>335</v>
      </c>
      <c r="B26" s="96">
        <v>2.5499999999999998E-2</v>
      </c>
      <c r="C26" s="27"/>
      <c r="D26" s="94"/>
      <c r="E26" s="97">
        <f>$B26*VLOOKUP($A26,Transpose_Avg_cred_youth!$A:$M,2,FALSE)</f>
        <v>7.5601659718483177E-3</v>
      </c>
      <c r="F26" s="97">
        <f>$B26*VLOOKUP($A26,Transpose_Avg_cred_youth!$A:$M,3,FALSE)</f>
        <v>8.5829816977540732E-3</v>
      </c>
      <c r="G26" s="97">
        <f>$B26*VLOOKUP($A26,Transpose_Avg_cred_youth!$A:$M,4,FALSE)</f>
        <v>4.7889138081980464E-3</v>
      </c>
      <c r="H26" s="97">
        <f>$B26*VLOOKUP($A26,Transpose_Avg_cred_youth!$A:$M,5,FALSE)</f>
        <v>6.4442955584050506E-3</v>
      </c>
      <c r="I26" s="97">
        <f>$B26*VLOOKUP($A26,Transpose_Avg_cred_youth!$A:$M,6,FALSE)</f>
        <v>1.0793356335177253E-2</v>
      </c>
      <c r="J26" s="97">
        <f>$B26*VLOOKUP($A26,Transpose_Avg_cred_youth!$A:$M,7,FALSE)</f>
        <v>5.4523513677299457E-3</v>
      </c>
      <c r="K26" s="97">
        <f>$B26*VLOOKUP($A26,Transpose_Avg_cred_youth!$A:$M,8,FALSE)</f>
        <v>1.0322778835417077E-2</v>
      </c>
      <c r="L26" s="97">
        <f>$B26*VLOOKUP($A26, Transpose_Avg_cred_youth!$A:$M,9,FALSE)</f>
        <v>9.9501432519774908E-3</v>
      </c>
      <c r="M26" s="97">
        <f>$B26*VLOOKUP($A26,Transpose_Avg_cred_youth!$A:$M,10,FALSE)</f>
        <v>9.0679655414030395E-3</v>
      </c>
      <c r="N26" s="97">
        <f>$B26*VLOOKUP($A26,Transpose_Avg_cred_youth!$A:$M,11,FALSE)</f>
        <v>2.9130208333333334E-3</v>
      </c>
      <c r="O26" s="97">
        <f>$B26*VLOOKUP($A26,Transpose_Avg_cred_youth!$A:$M,12,FALSE)</f>
        <v>7.6415612426326881E-3</v>
      </c>
      <c r="P26" s="97">
        <f>$B26*VLOOKUP($A26,Transpose_Avg_cred_youth!$A:$M,13,FALSE)</f>
        <v>7.8960492033487203E-3</v>
      </c>
      <c r="Q26" s="97"/>
      <c r="R26" s="97"/>
      <c r="S26" s="97">
        <f>$B26*VLOOKUP($A26,Transpose_Avg_cred_youth!$O:$AA,2,FALSE)</f>
        <v>9.5487789479519938E-3</v>
      </c>
      <c r="T26" s="97">
        <f>$B26*VLOOKUP($A26,Transpose_Avg_cred_youth!$O:$AA,3,FALSE)</f>
        <v>9.4057254196642671E-3</v>
      </c>
      <c r="U26" s="97">
        <f>$B26*VLOOKUP($A26,Transpose_Avg_cred_youth!$O:$AA,4,FALSE)</f>
        <v>4.0293642168642172E-3</v>
      </c>
      <c r="V26" s="97">
        <f>$B26*VLOOKUP($A26,Transpose_Avg_cred_youth!$O:$AA,5,FALSE)</f>
        <v>7.8203124999999991E-3</v>
      </c>
      <c r="W26" s="97">
        <f>$B26*VLOOKUP($A26,Transpose_Avg_cred_youth!$O:$AA,6,FALSE)</f>
        <v>1.1227932363013698E-2</v>
      </c>
      <c r="X26" s="97">
        <f>$B26*VLOOKUP($A26,Transpose_Avg_cred_youth!$O:$AA,7,FALSE)</f>
        <v>7.5064935064935055E-3</v>
      </c>
      <c r="Y26" s="97">
        <f>$B26*VLOOKUP($A26,Transpose_Avg_cred_youth!$O:$AA,8,FALSE)</f>
        <v>1.0206793206793206E-2</v>
      </c>
      <c r="Z26" s="97">
        <f>$B26*VLOOKUP($A26,Transpose_Avg_cred_youth!$O:$AA,9,FALSE)</f>
        <v>1.1049999999999999E-2</v>
      </c>
      <c r="AA26" s="97">
        <f>$B26*VLOOKUP($A26,Transpose_Avg_cred_youth!$O:$AA,10,FALSE)</f>
        <v>8.0653409090909092E-3</v>
      </c>
      <c r="AB26" s="97">
        <f>$B26*VLOOKUP($A26, Transpose_Avg_cred_youth!$O:$AA,11,FALSE)</f>
        <v>6.7999999999999996E-3</v>
      </c>
      <c r="AC26" s="97">
        <f>$B26*VLOOKUP($A26,Transpose_Avg_cred_youth!$O:$AA,12,FALSE)</f>
        <v>8.2550544050544045E-3</v>
      </c>
      <c r="AD26" s="97">
        <f>$B26*VLOOKUP($A26,Transpose_Avg_cred_youth!$O:$AA,13,FALSE)</f>
        <v>9.1916666666666657E-3</v>
      </c>
    </row>
    <row r="27" spans="1:30" x14ac:dyDescent="0.25">
      <c r="A27" s="27" t="s">
        <v>328</v>
      </c>
      <c r="B27" s="96">
        <v>0.35399999999999998</v>
      </c>
      <c r="C27" s="27"/>
      <c r="D27" s="94"/>
      <c r="E27" s="97">
        <f>$B27*VLOOKUP($A27,Transpose_Avg_cred_youth!$A:$M,2,FALSE)</f>
        <v>6.281836333993639E-3</v>
      </c>
      <c r="F27" s="97">
        <f>$B27*VLOOKUP($A27,Transpose_Avg_cred_youth!$A:$M,3,FALSE)</f>
        <v>4.5620230789196956E-3</v>
      </c>
      <c r="G27" s="97">
        <f>$B27*VLOOKUP($A27,Transpose_Avg_cred_youth!$A:$M,4,FALSE)</f>
        <v>0</v>
      </c>
      <c r="H27" s="97">
        <f>$B27*VLOOKUP($A27,Transpose_Avg_cred_youth!$A:$M,5,FALSE)</f>
        <v>3.0406451093951091E-3</v>
      </c>
      <c r="I27" s="97">
        <f>$B27*VLOOKUP($A27,Transpose_Avg_cred_youth!$A:$M,6,FALSE)</f>
        <v>4.761794950738852E-3</v>
      </c>
      <c r="J27" s="97">
        <f>$B27*VLOOKUP($A27,Transpose_Avg_cred_youth!$A:$M,7,FALSE)</f>
        <v>3.6874999999999998E-3</v>
      </c>
      <c r="K27" s="97">
        <f>$B27*VLOOKUP($A27,Transpose_Avg_cred_youth!$A:$M,8,FALSE)</f>
        <v>4.0825892857142849E-3</v>
      </c>
      <c r="L27" s="97">
        <f>$B27*VLOOKUP($A27, Transpose_Avg_cred_youth!$A:$M,9,FALSE)</f>
        <v>8.3685763888888889E-3</v>
      </c>
      <c r="M27" s="97">
        <f>$B27*VLOOKUP($A27,Transpose_Avg_cred_youth!$A:$M,10,FALSE)</f>
        <v>0</v>
      </c>
      <c r="N27" s="97">
        <f>$B27*VLOOKUP($A27,Transpose_Avg_cred_youth!$A:$M,11,FALSE)</f>
        <v>5.162499999999999E-2</v>
      </c>
      <c r="O27" s="97">
        <f>$B27*VLOOKUP($A27,Transpose_Avg_cred_youth!$A:$M,12,FALSE)</f>
        <v>4.8577016760014986E-3</v>
      </c>
      <c r="P27" s="97">
        <f>$B27*VLOOKUP($A27,Transpose_Avg_cred_youth!$A:$M,13,FALSE)</f>
        <v>2.7656249999999999E-3</v>
      </c>
      <c r="Q27" s="97"/>
      <c r="R27" s="97"/>
      <c r="S27" s="97">
        <f>$B27*VLOOKUP($A27,Transpose_Avg_cred_youth!$O:$AA,2,FALSE)</f>
        <v>6.3565080081209114E-3</v>
      </c>
      <c r="T27" s="97">
        <f>$B27*VLOOKUP($A27,Transpose_Avg_cred_youth!$O:$AA,3,FALSE)</f>
        <v>1.6984848484848481E-2</v>
      </c>
      <c r="U27" s="97">
        <f>$B27*VLOOKUP($A27,Transpose_Avg_cred_youth!$O:$AA,4,FALSE)</f>
        <v>2.0469074844074843E-3</v>
      </c>
      <c r="V27" s="97">
        <f>$B27*VLOOKUP($A27,Transpose_Avg_cred_youth!$O:$AA,5,FALSE)</f>
        <v>3.1607142857142854E-3</v>
      </c>
      <c r="W27" s="97">
        <f>$B27*VLOOKUP($A27,Transpose_Avg_cred_youth!$O:$AA,6,FALSE)</f>
        <v>3.5561643835616435E-3</v>
      </c>
      <c r="X27" s="97">
        <f>$B27*VLOOKUP($A27,Transpose_Avg_cred_youth!$O:$AA,7,FALSE)</f>
        <v>1.609090909090909E-2</v>
      </c>
      <c r="Y27" s="97">
        <f>$B27*VLOOKUP($A27,Transpose_Avg_cred_youth!$O:$AA,8,FALSE)</f>
        <v>1.2259740259740259E-2</v>
      </c>
      <c r="Z27" s="97">
        <f>$B27*VLOOKUP($A27,Transpose_Avg_cred_youth!$O:$AA,9,FALSE)</f>
        <v>1.77E-2</v>
      </c>
      <c r="AA27" s="97">
        <f>$B27*VLOOKUP($A27,Transpose_Avg_cred_youth!$O:$AA,10,FALSE)</f>
        <v>2.2795454545454542E-2</v>
      </c>
      <c r="AB27" s="97">
        <f>$B27*VLOOKUP($A27, Transpose_Avg_cred_youth!$O:$AA,11,FALSE)</f>
        <v>0</v>
      </c>
      <c r="AC27" s="97">
        <f>$B27*VLOOKUP($A27,Transpose_Avg_cred_youth!$O:$AA,12,FALSE)</f>
        <v>1.609090909090909E-2</v>
      </c>
      <c r="AD27" s="97">
        <f>$B27*VLOOKUP($A27,Transpose_Avg_cred_youth!$O:$AA,13,FALSE)</f>
        <v>3.5052941176470592E-2</v>
      </c>
    </row>
    <row r="28" spans="1:30" x14ac:dyDescent="0.25">
      <c r="A28" s="27" t="s">
        <v>329</v>
      </c>
      <c r="B28" s="96">
        <v>-0.32300000000000001</v>
      </c>
      <c r="C28" s="27"/>
      <c r="D28" s="94"/>
      <c r="E28" s="97">
        <f>$B28*VLOOKUP($A28,Transpose_Avg_cred_youth!$A:$M,2,FALSE)</f>
        <v>-9.5590042681197929E-4</v>
      </c>
      <c r="F28" s="97">
        <f>$B28*VLOOKUP($A28,Transpose_Avg_cred_youth!$A:$M,3,FALSE)</f>
        <v>-2.2271990596707159E-3</v>
      </c>
      <c r="G28" s="97">
        <f>$B28*VLOOKUP($A28,Transpose_Avg_cred_youth!$A:$M,4,FALSE)</f>
        <v>-4.600703399240633E-3</v>
      </c>
      <c r="H28" s="97">
        <f>$B28*VLOOKUP($A28,Transpose_Avg_cred_youth!$A:$M,5,FALSE)</f>
        <v>-2.9627669205794203E-3</v>
      </c>
      <c r="I28" s="97">
        <f>$B28*VLOOKUP($A28,Transpose_Avg_cred_youth!$A:$M,6,FALSE)</f>
        <v>-4.9803968841916398E-3</v>
      </c>
      <c r="J28" s="97">
        <f>$B28*VLOOKUP($A28,Transpose_Avg_cred_youth!$A:$M,7,FALSE)</f>
        <v>-2.8179347826086955E-3</v>
      </c>
      <c r="K28" s="97">
        <f>$B28*VLOOKUP($A28,Transpose_Avg_cred_youth!$A:$M,8,FALSE)</f>
        <v>-1.0844635717291967E-2</v>
      </c>
      <c r="L28" s="97">
        <f>$B28*VLOOKUP($A28, Transpose_Avg_cred_youth!$A:$M,9,FALSE)</f>
        <v>-8.2639089209401717E-3</v>
      </c>
      <c r="M28" s="97">
        <f>$B28*VLOOKUP($A28,Transpose_Avg_cred_youth!$A:$M,10,FALSE)</f>
        <v>-2.8839285714285711E-3</v>
      </c>
      <c r="N28" s="97">
        <f>$B28*VLOOKUP($A28,Transpose_Avg_cred_youth!$A:$M,11,FALSE)</f>
        <v>-3.3645833333333331E-3</v>
      </c>
      <c r="O28" s="97">
        <f>$B28*VLOOKUP($A28,Transpose_Avg_cred_youth!$A:$M,12,FALSE)</f>
        <v>-7.7812864432657098E-3</v>
      </c>
      <c r="P28" s="97">
        <f>$B28*VLOOKUP($A28,Transpose_Avg_cred_youth!$A:$M,13,FALSE)</f>
        <v>-5.8264735772357726E-4</v>
      </c>
      <c r="Q28" s="97"/>
      <c r="R28" s="97"/>
      <c r="S28" s="97">
        <f>$B28*VLOOKUP($A28,Transpose_Avg_cred_youth!$O:$AA,2,FALSE)</f>
        <v>0</v>
      </c>
      <c r="T28" s="97">
        <f>$B28*VLOOKUP($A28,Transpose_Avg_cred_youth!$O:$AA,3,FALSE)</f>
        <v>0</v>
      </c>
      <c r="U28" s="97">
        <f>$B28*VLOOKUP($A28,Transpose_Avg_cred_youth!$O:$AA,4,FALSE)</f>
        <v>0</v>
      </c>
      <c r="V28" s="97">
        <f>$B28*VLOOKUP($A28,Transpose_Avg_cred_youth!$O:$AA,5,FALSE)</f>
        <v>0</v>
      </c>
      <c r="W28" s="97">
        <f>$B28*VLOOKUP($A28,Transpose_Avg_cred_youth!$O:$AA,6,FALSE)</f>
        <v>0</v>
      </c>
      <c r="X28" s="97">
        <f>$B28*VLOOKUP($A28,Transpose_Avg_cred_youth!$O:$AA,7,FALSE)</f>
        <v>0</v>
      </c>
      <c r="Y28" s="97">
        <f>$B28*VLOOKUP($A28,Transpose_Avg_cred_youth!$O:$AA,8,FALSE)</f>
        <v>0</v>
      </c>
      <c r="Z28" s="97">
        <f>$B28*VLOOKUP($A28,Transpose_Avg_cred_youth!$O:$AA,9,FALSE)</f>
        <v>0</v>
      </c>
      <c r="AA28" s="97">
        <f>$B28*VLOOKUP($A28,Transpose_Avg_cred_youth!$O:$AA,10,FALSE)</f>
        <v>0</v>
      </c>
      <c r="AB28" s="97">
        <f>$B28*VLOOKUP($A28, Transpose_Avg_cred_youth!$O:$AA,11,FALSE)</f>
        <v>0</v>
      </c>
      <c r="AC28" s="97">
        <f>$B28*VLOOKUP($A28,Transpose_Avg_cred_youth!$O:$AA,12,FALSE)</f>
        <v>-1.0912162162162163E-3</v>
      </c>
      <c r="AD28" s="97">
        <f>$B28*VLOOKUP($A28,Transpose_Avg_cred_youth!$O:$AA,13,FALSE)</f>
        <v>0</v>
      </c>
    </row>
    <row r="29" spans="1:30" x14ac:dyDescent="0.25">
      <c r="A29" s="27" t="s">
        <v>330</v>
      </c>
      <c r="B29" s="96">
        <v>0.31</v>
      </c>
      <c r="C29" s="27"/>
      <c r="D29" s="94"/>
      <c r="E29" s="97">
        <f>$B29*VLOOKUP($A29,Transpose_Avg_cred_youth!$A:$M,2,FALSE)</f>
        <v>3.7811157996165738E-2</v>
      </c>
      <c r="F29" s="97">
        <f>$B29*VLOOKUP($A29,Transpose_Avg_cred_youth!$A:$M,3,FALSE)</f>
        <v>4.0960044699954755E-2</v>
      </c>
      <c r="G29" s="97">
        <f>$B29*VLOOKUP($A29,Transpose_Avg_cred_youth!$A:$M,4,FALSE)</f>
        <v>9.1021906468412281E-2</v>
      </c>
      <c r="H29" s="97">
        <f>$B29*VLOOKUP($A29,Transpose_Avg_cred_youth!$A:$M,5,FALSE)</f>
        <v>5.0668321550370411E-2</v>
      </c>
      <c r="I29" s="97">
        <f>$B29*VLOOKUP($A29,Transpose_Avg_cred_youth!$A:$M,6,FALSE)</f>
        <v>6.6065003035236713E-2</v>
      </c>
      <c r="J29" s="97">
        <f>$B29*VLOOKUP($A29,Transpose_Avg_cred_youth!$A:$M,7,FALSE)</f>
        <v>5.8174442234170932E-2</v>
      </c>
      <c r="K29" s="97">
        <f>$B29*VLOOKUP($A29,Transpose_Avg_cred_youth!$A:$M,8,FALSE)</f>
        <v>2.5378224117689294E-2</v>
      </c>
      <c r="L29" s="97">
        <f>$B29*VLOOKUP($A29, Transpose_Avg_cred_youth!$A:$M,9,FALSE)</f>
        <v>6.9380792046472989E-2</v>
      </c>
      <c r="M29" s="97">
        <f>$B29*VLOOKUP($A29,Transpose_Avg_cred_youth!$A:$M,10,FALSE)</f>
        <v>5.9928765253673341E-2</v>
      </c>
      <c r="N29" s="97">
        <f>$B29*VLOOKUP($A29,Transpose_Avg_cred_youth!$A:$M,11,FALSE)</f>
        <v>2.8655009920634921E-2</v>
      </c>
      <c r="O29" s="97">
        <f>$B29*VLOOKUP($A29,Transpose_Avg_cred_youth!$A:$M,12,FALSE)</f>
        <v>1.0637670249760745E-2</v>
      </c>
      <c r="P29" s="97">
        <f>$B29*VLOOKUP($A29,Transpose_Avg_cred_youth!$A:$M,13,FALSE)</f>
        <v>7.976031639198132E-2</v>
      </c>
      <c r="Q29" s="97"/>
      <c r="R29" s="97"/>
      <c r="S29" s="97">
        <f>$B29*VLOOKUP($A29,Transpose_Avg_cred_youth!$O:$AA,2,FALSE)</f>
        <v>4.7991690042537498E-2</v>
      </c>
      <c r="T29" s="97">
        <f>$B29*VLOOKUP($A29,Transpose_Avg_cred_youth!$O:$AA,3,FALSE)</f>
        <v>6.2373491581066691E-2</v>
      </c>
      <c r="U29" s="97">
        <f>$B29*VLOOKUP($A29,Transpose_Avg_cred_youth!$O:$AA,4,FALSE)</f>
        <v>7.9198850136350141E-2</v>
      </c>
      <c r="V29" s="97">
        <f>$B29*VLOOKUP($A29,Transpose_Avg_cred_youth!$O:$AA,5,FALSE)</f>
        <v>9.4582020308123238E-2</v>
      </c>
      <c r="W29" s="97">
        <f>$B29*VLOOKUP($A29,Transpose_Avg_cred_youth!$O:$AA,6,FALSE)</f>
        <v>7.4372574200913241E-2</v>
      </c>
      <c r="X29" s="97">
        <f>$B29*VLOOKUP($A29,Transpose_Avg_cred_youth!$O:$AA,7,FALSE)</f>
        <v>7.3138528138528142E-2</v>
      </c>
      <c r="Y29" s="97">
        <f>$B29*VLOOKUP($A29,Transpose_Avg_cred_youth!$O:$AA,8,FALSE)</f>
        <v>9.5049117549117546E-2</v>
      </c>
      <c r="Z29" s="97">
        <f>$B29*VLOOKUP($A29,Transpose_Avg_cred_youth!$O:$AA,9,FALSE)</f>
        <v>9.558333333333334E-2</v>
      </c>
      <c r="AA29" s="97">
        <f>$B29*VLOOKUP($A29,Transpose_Avg_cred_youth!$O:$AA,10,FALSE)</f>
        <v>0.10685606060606059</v>
      </c>
      <c r="AB29" s="97">
        <f>$B29*VLOOKUP($A29, Transpose_Avg_cred_youth!$O:$AA,11,FALSE)</f>
        <v>1.0333333333333333E-2</v>
      </c>
      <c r="AC29" s="97">
        <f>$B29*VLOOKUP($A29,Transpose_Avg_cred_youth!$O:$AA,12,FALSE)</f>
        <v>5.5184860184860185E-2</v>
      </c>
      <c r="AD29" s="97">
        <f>$B29*VLOOKUP($A29,Transpose_Avg_cred_youth!$O:$AA,13,FALSE)</f>
        <v>0.13433333333333333</v>
      </c>
    </row>
    <row r="30" spans="1:30" x14ac:dyDescent="0.25">
      <c r="A30" s="27" t="s">
        <v>319</v>
      </c>
      <c r="B30" s="96">
        <v>-1.631</v>
      </c>
      <c r="C30" s="27"/>
      <c r="D30" s="94"/>
      <c r="E30" s="97">
        <f>$B30*VLOOKUP($A30,Transpose_Avg_cred_youth!$A:$M,2,FALSE)</f>
        <v>-1.3826579794955544E-3</v>
      </c>
      <c r="F30" s="97">
        <f>$B30*VLOOKUP($A30,Transpose_Avg_cred_youth!$A:$M,3,FALSE)</f>
        <v>-1.4157986111111109E-3</v>
      </c>
      <c r="G30" s="97">
        <f>$B30*VLOOKUP($A30,Transpose_Avg_cred_youth!$A:$M,4,FALSE)</f>
        <v>0</v>
      </c>
      <c r="H30" s="97">
        <f>$B30*VLOOKUP($A30,Transpose_Avg_cred_youth!$A:$M,5,FALSE)</f>
        <v>-6.7958333333333334E-3</v>
      </c>
      <c r="I30" s="97">
        <f>$B30*VLOOKUP($A30,Transpose_Avg_cred_youth!$A:$M,6,FALSE)</f>
        <v>-6.0779812292970185E-3</v>
      </c>
      <c r="J30" s="97">
        <f>$B30*VLOOKUP($A30,Transpose_Avg_cred_youth!$A:$M,7,FALSE)</f>
        <v>0</v>
      </c>
      <c r="K30" s="97">
        <f>$B30*VLOOKUP($A30,Transpose_Avg_cred_youth!$A:$M,8,FALSE)</f>
        <v>0</v>
      </c>
      <c r="L30" s="97">
        <f>$B30*VLOOKUP($A30, Transpose_Avg_cred_youth!$A:$M,9,FALSE)</f>
        <v>0</v>
      </c>
      <c r="M30" s="97">
        <f>$B30*VLOOKUP($A30,Transpose_Avg_cred_youth!$A:$M,10,FALSE)</f>
        <v>-3.7754629629629627E-3</v>
      </c>
      <c r="N30" s="97">
        <f>$B30*VLOOKUP($A30,Transpose_Avg_cred_youth!$A:$M,11,FALSE)</f>
        <v>0</v>
      </c>
      <c r="O30" s="97">
        <f>$B30*VLOOKUP($A30,Transpose_Avg_cred_youth!$A:$M,12,FALSE)</f>
        <v>-7.1772321428571423E-3</v>
      </c>
      <c r="P30" s="97">
        <f>$B30*VLOOKUP($A30,Transpose_Avg_cred_youth!$A:$M,13,FALSE)</f>
        <v>-1.0193750000000001E-2</v>
      </c>
      <c r="Q30" s="97"/>
      <c r="R30" s="97"/>
      <c r="S30" s="97">
        <f>$B30*VLOOKUP($A30,Transpose_Avg_cred_youth!$O:$AA,2,FALSE)</f>
        <v>-1.5243437306572901E-2</v>
      </c>
      <c r="T30" s="97">
        <f>$B30*VLOOKUP($A30,Transpose_Avg_cred_youth!$O:$AA,3,FALSE)</f>
        <v>0</v>
      </c>
      <c r="U30" s="97">
        <f>$B30*VLOOKUP($A30,Transpose_Avg_cred_youth!$O:$AA,4,FALSE)</f>
        <v>0</v>
      </c>
      <c r="V30" s="97">
        <f>$B30*VLOOKUP($A30,Transpose_Avg_cred_youth!$O:$AA,5,FALSE)</f>
        <v>0</v>
      </c>
      <c r="W30" s="97">
        <f>$B30*VLOOKUP($A30,Transpose_Avg_cred_youth!$O:$AA,6,FALSE)</f>
        <v>0</v>
      </c>
      <c r="X30" s="97">
        <f>$B30*VLOOKUP($A30,Transpose_Avg_cred_youth!$O:$AA,7,FALSE)</f>
        <v>0</v>
      </c>
      <c r="Y30" s="97">
        <f>$B30*VLOOKUP($A30,Transpose_Avg_cred_youth!$O:$AA,8,FALSE)</f>
        <v>0</v>
      </c>
      <c r="Z30" s="97">
        <f>$B30*VLOOKUP($A30,Transpose_Avg_cred_youth!$O:$AA,9,FALSE)</f>
        <v>0</v>
      </c>
      <c r="AA30" s="97">
        <f>$B30*VLOOKUP($A30,Transpose_Avg_cred_youth!$O:$AA,10,FALSE)</f>
        <v>0</v>
      </c>
      <c r="AB30" s="97">
        <f>$B30*VLOOKUP($A30, Transpose_Avg_cred_youth!$O:$AA,11,FALSE)</f>
        <v>-0.54366666666666663</v>
      </c>
      <c r="AC30" s="97">
        <f>$B30*VLOOKUP($A30,Transpose_Avg_cred_youth!$O:$AA,12,FALSE)</f>
        <v>0</v>
      </c>
      <c r="AD30" s="97">
        <f>$B30*VLOOKUP($A30,Transpose_Avg_cred_youth!$O:$AA,13,FALSE)</f>
        <v>0</v>
      </c>
    </row>
    <row r="31" spans="1:30" x14ac:dyDescent="0.25">
      <c r="A31" s="27" t="s">
        <v>318</v>
      </c>
      <c r="B31" s="96">
        <v>-0.27400000000000002</v>
      </c>
      <c r="C31" s="27"/>
      <c r="D31" s="94"/>
      <c r="E31" s="97">
        <f>$B31*VLOOKUP($A31,Transpose_Avg_cred_youth!$A:$M,2,FALSE)</f>
        <v>-1.6960793827544691E-2</v>
      </c>
      <c r="F31" s="97">
        <f>$B31*VLOOKUP($A31,Transpose_Avg_cred_youth!$A:$M,3,FALSE)</f>
        <v>-2.6253545320444951E-2</v>
      </c>
      <c r="G31" s="97">
        <f>$B31*VLOOKUP($A31,Transpose_Avg_cred_youth!$A:$M,4,FALSE)</f>
        <v>-4.10883588663528E-2</v>
      </c>
      <c r="H31" s="97">
        <f>$B31*VLOOKUP($A31,Transpose_Avg_cred_youth!$A:$M,5,FALSE)</f>
        <v>-4.147801638397338E-2</v>
      </c>
      <c r="I31" s="97">
        <f>$B31*VLOOKUP($A31,Transpose_Avg_cred_youth!$A:$M,6,FALSE)</f>
        <v>-4.7215380314367991E-2</v>
      </c>
      <c r="J31" s="97">
        <f>$B31*VLOOKUP($A31,Transpose_Avg_cred_youth!$A:$M,7,FALSE)</f>
        <v>-4.59541830982165E-2</v>
      </c>
      <c r="K31" s="97">
        <f>$B31*VLOOKUP($A31,Transpose_Avg_cred_youth!$A:$M,8,FALSE)</f>
        <v>-5.2828611131319266E-2</v>
      </c>
      <c r="L31" s="97">
        <f>$B31*VLOOKUP($A31, Transpose_Avg_cred_youth!$A:$M,9,FALSE)</f>
        <v>-4.5864282651698736E-2</v>
      </c>
      <c r="M31" s="97">
        <f>$B31*VLOOKUP($A31,Transpose_Avg_cred_youth!$A:$M,10,FALSE)</f>
        <v>-3.3671713179249947E-2</v>
      </c>
      <c r="N31" s="97">
        <f>$B31*VLOOKUP($A31,Transpose_Avg_cred_youth!$A:$M,11,FALSE)</f>
        <v>-7.3929712301587305E-2</v>
      </c>
      <c r="O31" s="97">
        <f>$B31*VLOOKUP($A31,Transpose_Avg_cred_youth!$A:$M,12,FALSE)</f>
        <v>-4.0020423440894591E-2</v>
      </c>
      <c r="P31" s="97">
        <f>$B31*VLOOKUP($A31,Transpose_Avg_cred_youth!$A:$M,13,FALSE)</f>
        <v>-1.9419069992935269E-2</v>
      </c>
      <c r="Q31" s="97"/>
      <c r="R31" s="97"/>
      <c r="S31" s="97">
        <f>$B31*VLOOKUP($A31,Transpose_Avg_cred_youth!$O:$AA,2,FALSE)</f>
        <v>-3.2731421142492771E-2</v>
      </c>
      <c r="T31" s="97">
        <f>$B31*VLOOKUP($A31,Transpose_Avg_cred_youth!$O:$AA,3,FALSE)</f>
        <v>-3.3683624757947651E-2</v>
      </c>
      <c r="U31" s="97">
        <f>$B31*VLOOKUP($A31,Transpose_Avg_cred_youth!$O:$AA,4,FALSE)</f>
        <v>-4.2020913208413217E-2</v>
      </c>
      <c r="V31" s="97">
        <f>$B31*VLOOKUP($A31,Transpose_Avg_cred_youth!$O:$AA,5,FALSE)</f>
        <v>-0.13515318627450981</v>
      </c>
      <c r="W31" s="97">
        <f>$B31*VLOOKUP($A31,Transpose_Avg_cred_youth!$O:$AA,6,FALSE)</f>
        <v>-3.5813926940639271E-2</v>
      </c>
      <c r="X31" s="97">
        <f>$B31*VLOOKUP($A31,Transpose_Avg_cred_youth!$O:$AA,7,FALSE)</f>
        <v>-0.22329220779220782</v>
      </c>
      <c r="Y31" s="97">
        <f>$B31*VLOOKUP($A31,Transpose_Avg_cred_youth!$O:$AA,8,FALSE)</f>
        <v>-8.9576923076923068E-2</v>
      </c>
      <c r="Z31" s="97">
        <f>$B31*VLOOKUP($A31,Transpose_Avg_cred_youth!$O:$AA,9,FALSE)</f>
        <v>-8.6766666666666672E-2</v>
      </c>
      <c r="AA31" s="97">
        <f>$B31*VLOOKUP($A31,Transpose_Avg_cred_youth!$O:$AA,10,FALSE)</f>
        <v>-4.1515151515151512E-2</v>
      </c>
      <c r="AB31" s="97">
        <f>$B31*VLOOKUP($A31, Transpose_Avg_cred_youth!$O:$AA,11,FALSE)</f>
        <v>-0.10046666666666668</v>
      </c>
      <c r="AC31" s="97">
        <f>$B31*VLOOKUP($A31,Transpose_Avg_cred_youth!$O:$AA,12,FALSE)</f>
        <v>-3.6022007722007726E-2</v>
      </c>
      <c r="AD31" s="97">
        <f>$B31*VLOOKUP($A31,Transpose_Avg_cred_youth!$O:$AA,13,FALSE)</f>
        <v>-2.50718954248366E-2</v>
      </c>
    </row>
    <row r="32" spans="1:30" x14ac:dyDescent="0.25">
      <c r="A32" s="27" t="s">
        <v>320</v>
      </c>
      <c r="B32" s="96">
        <v>1.4570000000000001</v>
      </c>
      <c r="C32" s="27"/>
      <c r="D32" s="94"/>
      <c r="E32" s="97">
        <f>$B32*VLOOKUP($A32,Transpose_Avg_cred_youth!$A:$M,2,FALSE)</f>
        <v>1.5089297973666397E-2</v>
      </c>
      <c r="F32" s="97">
        <f>$B32*VLOOKUP($A32,Transpose_Avg_cred_youth!$A:$M,3,FALSE)</f>
        <v>3.4743527837346327E-2</v>
      </c>
      <c r="G32" s="97">
        <f>$B32*VLOOKUP($A32,Transpose_Avg_cred_youth!$A:$M,4,FALSE)</f>
        <v>4.8869646510275103E-2</v>
      </c>
      <c r="H32" s="97">
        <f>$B32*VLOOKUP($A32,Transpose_Avg_cred_youth!$A:$M,5,FALSE)</f>
        <v>3.9074481372472443E-2</v>
      </c>
      <c r="I32" s="97">
        <f>$B32*VLOOKUP($A32,Transpose_Avg_cred_youth!$A:$M,6,FALSE)</f>
        <v>2.2800673002907973E-2</v>
      </c>
      <c r="J32" s="97">
        <f>$B32*VLOOKUP($A32,Transpose_Avg_cred_youth!$A:$M,7,FALSE)</f>
        <v>3.147321428571429E-3</v>
      </c>
      <c r="K32" s="97">
        <f>$B32*VLOOKUP($A32,Transpose_Avg_cred_youth!$A:$M,8,FALSE)</f>
        <v>3.3726851851851852E-3</v>
      </c>
      <c r="L32" s="97">
        <f>$B32*VLOOKUP($A32, Transpose_Avg_cred_youth!$A:$M,9,FALSE)</f>
        <v>3.7942708333333335E-3</v>
      </c>
      <c r="M32" s="97">
        <f>$B32*VLOOKUP($A32,Transpose_Avg_cred_youth!$A:$M,10,FALSE)</f>
        <v>3.3726851851851852E-3</v>
      </c>
      <c r="N32" s="97">
        <f>$B32*VLOOKUP($A32,Transpose_Avg_cred_youth!$A:$M,11,FALSE)</f>
        <v>0</v>
      </c>
      <c r="O32" s="97">
        <f>$B32*VLOOKUP($A32,Transpose_Avg_cred_youth!$A:$M,12,FALSE)</f>
        <v>3.2469416738981023E-2</v>
      </c>
      <c r="P32" s="97">
        <f>$B32*VLOOKUP($A32,Transpose_Avg_cred_youth!$A:$M,13,FALSE)</f>
        <v>6.5607032136984683E-2</v>
      </c>
      <c r="Q32" s="97"/>
      <c r="R32" s="97"/>
      <c r="S32" s="97">
        <f>$B32*VLOOKUP($A32,Transpose_Avg_cred_youth!$O:$AA,2,FALSE)</f>
        <v>1.8396464646464649E-3</v>
      </c>
      <c r="T32" s="97">
        <f>$B32*VLOOKUP($A32,Transpose_Avg_cred_youth!$O:$AA,3,FALSE)</f>
        <v>4.6672367987962565E-2</v>
      </c>
      <c r="U32" s="97">
        <f>$B32*VLOOKUP($A32,Transpose_Avg_cred_youth!$O:$AA,4,FALSE)</f>
        <v>3.9283718814968817E-2</v>
      </c>
      <c r="V32" s="97">
        <f>$B32*VLOOKUP($A32,Transpose_Avg_cred_youth!$O:$AA,5,FALSE)</f>
        <v>7.9584033613445376E-2</v>
      </c>
      <c r="W32" s="97">
        <f>$B32*VLOOKUP($A32,Transpose_Avg_cred_youth!$O:$AA,6,FALSE)</f>
        <v>7.8068421803652963E-2</v>
      </c>
      <c r="X32" s="97">
        <f>$B32*VLOOKUP($A32,Transpose_Avg_cred_youth!$O:$AA,7,FALSE)</f>
        <v>0</v>
      </c>
      <c r="Y32" s="97">
        <f>$B32*VLOOKUP($A32,Transpose_Avg_cred_youth!$O:$AA,8,FALSE)</f>
        <v>0</v>
      </c>
      <c r="Z32" s="97">
        <f>$B32*VLOOKUP($A32,Transpose_Avg_cred_youth!$O:$AA,9,FALSE)</f>
        <v>0</v>
      </c>
      <c r="AA32" s="97">
        <f>$B32*VLOOKUP($A32,Transpose_Avg_cred_youth!$O:$AA,10,FALSE)</f>
        <v>0</v>
      </c>
      <c r="AB32" s="97">
        <f>$B32*VLOOKUP($A32, Transpose_Avg_cred_youth!$O:$AA,11,FALSE)</f>
        <v>0</v>
      </c>
      <c r="AC32" s="97">
        <f>$B32*VLOOKUP($A32,Transpose_Avg_cred_youth!$O:$AA,12,FALSE)</f>
        <v>0.12093509126009129</v>
      </c>
      <c r="AD32" s="97">
        <f>$B32*VLOOKUP($A32,Transpose_Avg_cred_youth!$O:$AA,13,FALSE)</f>
        <v>0.21355049019607844</v>
      </c>
    </row>
    <row r="33" spans="1:30" x14ac:dyDescent="0.25">
      <c r="A33" s="27" t="s">
        <v>321</v>
      </c>
      <c r="B33" s="96">
        <v>-8.6599999999999996E-2</v>
      </c>
      <c r="C33" s="27"/>
      <c r="D33" s="94"/>
      <c r="E33" s="97">
        <f>$B33*VLOOKUP($A33,Transpose_Avg_cred_youth!$A:$M,2,FALSE)</f>
        <v>-8.1365460558624411E-3</v>
      </c>
      <c r="F33" s="97">
        <f>$B33*VLOOKUP($A33,Transpose_Avg_cred_youth!$A:$M,3,FALSE)</f>
        <v>-1.1003302026890425E-2</v>
      </c>
      <c r="G33" s="97">
        <f>$B33*VLOOKUP($A33,Transpose_Avg_cred_youth!$A:$M,4,FALSE)</f>
        <v>-5.1728350647518885E-3</v>
      </c>
      <c r="H33" s="97">
        <f>$B33*VLOOKUP($A33,Transpose_Avg_cred_youth!$A:$M,5,FALSE)</f>
        <v>-5.4712502374332029E-3</v>
      </c>
      <c r="I33" s="97">
        <f>$B33*VLOOKUP($A33,Transpose_Avg_cred_youth!$A:$M,6,FALSE)</f>
        <v>-1.3319489343943215E-2</v>
      </c>
      <c r="J33" s="97">
        <f>$B33*VLOOKUP($A33,Transpose_Avg_cred_youth!$A:$M,7,FALSE)</f>
        <v>-4.8853430230279766E-3</v>
      </c>
      <c r="K33" s="97">
        <f>$B33*VLOOKUP($A33,Transpose_Avg_cred_youth!$A:$M,8,FALSE)</f>
        <v>-1.2987688065257822E-2</v>
      </c>
      <c r="L33" s="97">
        <f>$B33*VLOOKUP($A33, Transpose_Avg_cred_youth!$A:$M,9,FALSE)</f>
        <v>-1.197187135270775E-2</v>
      </c>
      <c r="M33" s="97">
        <f>$B33*VLOOKUP($A33,Transpose_Avg_cred_youth!$A:$M,10,FALSE)</f>
        <v>-1.3683053986114649E-2</v>
      </c>
      <c r="N33" s="97">
        <f>$B33*VLOOKUP($A33,Transpose_Avg_cred_youth!$A:$M,11,FALSE)</f>
        <v>-9.7725694444444448E-3</v>
      </c>
      <c r="O33" s="97">
        <f>$B33*VLOOKUP($A33,Transpose_Avg_cred_youth!$A:$M,12,FALSE)</f>
        <v>-1.0963721695750895E-2</v>
      </c>
      <c r="P33" s="97">
        <f>$B33*VLOOKUP($A33,Transpose_Avg_cred_youth!$A:$M,13,FALSE)</f>
        <v>-1.9655278410685071E-2</v>
      </c>
      <c r="Q33" s="97"/>
      <c r="R33" s="97"/>
      <c r="S33" s="97">
        <f>$B33*VLOOKUP($A33,Transpose_Avg_cred_youth!$O:$AA,2,FALSE)</f>
        <v>-6.8983506703490299E-3</v>
      </c>
      <c r="T33" s="97">
        <f>$B33*VLOOKUP($A33,Transpose_Avg_cred_youth!$O:$AA,3,FALSE)</f>
        <v>-1.1018028411495401E-2</v>
      </c>
      <c r="U33" s="97">
        <f>$B33*VLOOKUP($A33,Transpose_Avg_cred_youth!$O:$AA,4,FALSE)</f>
        <v>-4.909640359640359E-3</v>
      </c>
      <c r="V33" s="97">
        <f>$B33*VLOOKUP($A33,Transpose_Avg_cred_youth!$O:$AA,5,FALSE)</f>
        <v>-1.0837634220354808E-2</v>
      </c>
      <c r="W33" s="97">
        <f>$B33*VLOOKUP($A33,Transpose_Avg_cred_youth!$O:$AA,6,FALSE)</f>
        <v>-1.8087388698630139E-2</v>
      </c>
      <c r="X33" s="97">
        <f>$B33*VLOOKUP($A33,Transpose_Avg_cred_youth!$O:$AA,7,FALSE)</f>
        <v>-8.1538961038961043E-3</v>
      </c>
      <c r="Y33" s="97">
        <f>$B33*VLOOKUP($A33,Transpose_Avg_cred_youth!$O:$AA,8,FALSE)</f>
        <v>-4.9673160173160169E-3</v>
      </c>
      <c r="Z33" s="97">
        <f>$B33*VLOOKUP($A33,Transpose_Avg_cred_youth!$O:$AA,9,FALSE)</f>
        <v>-7.2166666666666672E-3</v>
      </c>
      <c r="AA33" s="97">
        <f>$B33*VLOOKUP($A33,Transpose_Avg_cred_youth!$O:$AA,10,FALSE)</f>
        <v>-4.36280303030303E-2</v>
      </c>
      <c r="AB33" s="97">
        <f>$B33*VLOOKUP($A33, Transpose_Avg_cred_youth!$O:$AA,11,FALSE)</f>
        <v>-2.8866666666666667E-3</v>
      </c>
      <c r="AC33" s="97">
        <f>$B33*VLOOKUP($A33,Transpose_Avg_cred_youth!$O:$AA,12,FALSE)</f>
        <v>-1.2718203463203463E-2</v>
      </c>
      <c r="AD33" s="97">
        <f>$B33*VLOOKUP($A33,Transpose_Avg_cred_youth!$O:$AA,13,FALSE)</f>
        <v>-2.4607418300653591E-2</v>
      </c>
    </row>
    <row r="34" spans="1:30" x14ac:dyDescent="0.25">
      <c r="A34" s="27" t="s">
        <v>326</v>
      </c>
      <c r="B34" s="96">
        <v>-0.51500000000000001</v>
      </c>
      <c r="C34" s="27"/>
      <c r="D34" s="94"/>
      <c r="E34" s="97">
        <f>$B34*VLOOKUP($A34,Transpose_Avg_cred_youth!$A:$M,2,FALSE)</f>
        <v>-6.1677479206048514E-3</v>
      </c>
      <c r="F34" s="97">
        <f>$B34*VLOOKUP($A34,Transpose_Avg_cred_youth!$A:$M,3,FALSE)</f>
        <v>-1.3499382469805098E-2</v>
      </c>
      <c r="G34" s="97">
        <f>$B34*VLOOKUP($A34,Transpose_Avg_cred_youth!$A:$M,4,FALSE)</f>
        <v>-1.0100862036579714E-2</v>
      </c>
      <c r="H34" s="97">
        <f>$B34*VLOOKUP($A34,Transpose_Avg_cred_youth!$A:$M,5,FALSE)</f>
        <v>-4.9574549371030462E-3</v>
      </c>
      <c r="I34" s="97">
        <f>$B34*VLOOKUP($A34,Transpose_Avg_cred_youth!$A:$M,6,FALSE)</f>
        <v>-3.77842648306996E-3</v>
      </c>
      <c r="J34" s="97">
        <f>$B34*VLOOKUP($A34,Transpose_Avg_cred_youth!$A:$M,7,FALSE)</f>
        <v>-1.0138423859126983E-3</v>
      </c>
      <c r="K34" s="97">
        <f>$B34*VLOOKUP($A34,Transpose_Avg_cred_youth!$A:$M,8,FALSE)</f>
        <v>-3.1355818745231467E-2</v>
      </c>
      <c r="L34" s="97">
        <f>$B34*VLOOKUP($A34, Transpose_Avg_cred_youth!$A:$M,9,FALSE)</f>
        <v>-1.6976783980500412E-2</v>
      </c>
      <c r="M34" s="97">
        <f>$B34*VLOOKUP($A34,Transpose_Avg_cred_youth!$A:$M,10,FALSE)</f>
        <v>-4.4876802884615385E-3</v>
      </c>
      <c r="N34" s="97">
        <f>$B34*VLOOKUP($A34,Transpose_Avg_cred_youth!$A:$M,11,FALSE)</f>
        <v>-9.541294642857143E-3</v>
      </c>
      <c r="O34" s="97">
        <f>$B34*VLOOKUP($A34,Transpose_Avg_cred_youth!$A:$M,12,FALSE)</f>
        <v>-6.216838258761073E-3</v>
      </c>
      <c r="P34" s="97">
        <f>$B34*VLOOKUP($A34,Transpose_Avg_cred_youth!$A:$M,13,FALSE)</f>
        <v>-2.9238264594707498E-2</v>
      </c>
      <c r="Q34" s="97"/>
      <c r="R34" s="97"/>
      <c r="S34" s="97">
        <f>$B34*VLOOKUP($A34,Transpose_Avg_cred_youth!$O:$AA,2,FALSE)</f>
        <v>-1.3897206705571933E-2</v>
      </c>
      <c r="T34" s="97">
        <f>$B34*VLOOKUP($A34,Transpose_Avg_cred_youth!$O:$AA,3,FALSE)</f>
        <v>-1.2207438594578884E-2</v>
      </c>
      <c r="U34" s="97">
        <f>$B34*VLOOKUP($A34,Transpose_Avg_cred_youth!$O:$AA,4,FALSE)</f>
        <v>-5.8522727272727277E-3</v>
      </c>
      <c r="V34" s="97">
        <f>$B34*VLOOKUP($A34,Transpose_Avg_cred_youth!$O:$AA,5,FALSE)</f>
        <v>-8.0468750000000002E-3</v>
      </c>
      <c r="W34" s="97">
        <f>$B34*VLOOKUP($A34,Transpose_Avg_cred_youth!$O:$AA,6,FALSE)</f>
        <v>-4.2916666666666667E-3</v>
      </c>
      <c r="X34" s="97">
        <f>$B34*VLOOKUP($A34,Transpose_Avg_cred_youth!$O:$AA,7,FALSE)</f>
        <v>0</v>
      </c>
      <c r="Y34" s="97">
        <f>$B34*VLOOKUP($A34,Transpose_Avg_cred_youth!$O:$AA,8,FALSE)</f>
        <v>-1.6034798534798535E-2</v>
      </c>
      <c r="Z34" s="97">
        <f>$B34*VLOOKUP($A34,Transpose_Avg_cred_youth!$O:$AA,9,FALSE)</f>
        <v>-4.2916666666666665E-2</v>
      </c>
      <c r="AA34" s="97">
        <f>$B34*VLOOKUP($A34,Transpose_Avg_cred_youth!$O:$AA,10,FALSE)</f>
        <v>-2.3409090909090911E-2</v>
      </c>
      <c r="AB34" s="97">
        <f>$B34*VLOOKUP($A34, Transpose_Avg_cred_youth!$O:$AA,11,FALSE)</f>
        <v>0</v>
      </c>
      <c r="AC34" s="97">
        <f>$B34*VLOOKUP($A34,Transpose_Avg_cred_youth!$O:$AA,12,FALSE)</f>
        <v>-5.2195945945945951E-3</v>
      </c>
      <c r="AD34" s="97">
        <f>$B34*VLOOKUP($A34,Transpose_Avg_cred_youth!$O:$AA,13,FALSE)</f>
        <v>-3.4333333333333334E-2</v>
      </c>
    </row>
    <row r="35" spans="1:30" x14ac:dyDescent="0.25">
      <c r="A35" s="27" t="s">
        <v>327</v>
      </c>
      <c r="B35" s="96">
        <v>0.159</v>
      </c>
      <c r="C35" s="27"/>
      <c r="D35" s="94"/>
      <c r="E35" s="97">
        <f>$B35*VLOOKUP($A35,Transpose_Avg_cred_youth!$A:$M,2,FALSE)</f>
        <v>7.6126151035597056E-3</v>
      </c>
      <c r="F35" s="97">
        <f>$B35*VLOOKUP($A35,Transpose_Avg_cred_youth!$A:$M,3,FALSE)</f>
        <v>9.9294977868768716E-3</v>
      </c>
      <c r="G35" s="97">
        <f>$B35*VLOOKUP($A35,Transpose_Avg_cred_youth!$A:$M,4,FALSE)</f>
        <v>4.6431091835406136E-3</v>
      </c>
      <c r="H35" s="97">
        <f>$B35*VLOOKUP($A35,Transpose_Avg_cred_youth!$A:$M,5,FALSE)</f>
        <v>7.090782591977444E-3</v>
      </c>
      <c r="I35" s="97">
        <f>$B35*VLOOKUP($A35,Transpose_Avg_cred_youth!$A:$M,6,FALSE)</f>
        <v>6.6784312734143687E-3</v>
      </c>
      <c r="J35" s="97">
        <f>$B35*VLOOKUP($A35,Transpose_Avg_cred_youth!$A:$M,7,FALSE)</f>
        <v>9.0565705501050673E-3</v>
      </c>
      <c r="K35" s="97">
        <f>$B35*VLOOKUP($A35,Transpose_Avg_cred_youth!$A:$M,8,FALSE)</f>
        <v>1.0489167932793159E-2</v>
      </c>
      <c r="L35" s="97">
        <f>$B35*VLOOKUP($A35, Transpose_Avg_cred_youth!$A:$M,9,FALSE)</f>
        <v>1.4358110119047618E-2</v>
      </c>
      <c r="M35" s="97">
        <f>$B35*VLOOKUP($A35,Transpose_Avg_cred_youth!$A:$M,10,FALSE)</f>
        <v>1.3970964263473454E-2</v>
      </c>
      <c r="N35" s="97">
        <f>$B35*VLOOKUP($A35,Transpose_Avg_cred_youth!$A:$M,11,FALSE)</f>
        <v>2.8783258928571427E-2</v>
      </c>
      <c r="O35" s="97">
        <f>$B35*VLOOKUP($A35,Transpose_Avg_cred_youth!$A:$M,12,FALSE)</f>
        <v>6.234939029141527E-3</v>
      </c>
      <c r="P35" s="97">
        <f>$B35*VLOOKUP($A35,Transpose_Avg_cred_youth!$A:$M,13,FALSE)</f>
        <v>3.259788064878566E-2</v>
      </c>
      <c r="Q35" s="97"/>
      <c r="R35" s="97"/>
      <c r="S35" s="97">
        <f>$B35*VLOOKUP($A35,Transpose_Avg_cred_youth!$O:$AA,2,FALSE)</f>
        <v>5.7569710861400314E-3</v>
      </c>
      <c r="T35" s="97">
        <f>$B35*VLOOKUP($A35,Transpose_Avg_cred_youth!$O:$AA,3,FALSE)</f>
        <v>1.3735921690455122E-2</v>
      </c>
      <c r="U35" s="97">
        <f>$B35*VLOOKUP($A35,Transpose_Avg_cred_youth!$O:$AA,4,FALSE)</f>
        <v>2.3439803439803441E-3</v>
      </c>
      <c r="V35" s="97">
        <f>$B35*VLOOKUP($A35,Transpose_Avg_cred_youth!$O:$AA,5,FALSE)</f>
        <v>0</v>
      </c>
      <c r="W35" s="97">
        <f>$B35*VLOOKUP($A35,Transpose_Avg_cred_youth!$O:$AA,6,FALSE)</f>
        <v>8.1042808219178083E-3</v>
      </c>
      <c r="X35" s="97">
        <f>$B35*VLOOKUP($A35,Transpose_Avg_cred_youth!$O:$AA,7,FALSE)</f>
        <v>7.227272727272728E-3</v>
      </c>
      <c r="Y35" s="97">
        <f>$B35*VLOOKUP($A35,Transpose_Avg_cred_youth!$O:$AA,8,FALSE)</f>
        <v>0</v>
      </c>
      <c r="Z35" s="97">
        <f>$B35*VLOOKUP($A35,Transpose_Avg_cred_youth!$O:$AA,9,FALSE)</f>
        <v>1.06E-2</v>
      </c>
      <c r="AA35" s="97">
        <f>$B35*VLOOKUP($A35,Transpose_Avg_cred_youth!$O:$AA,10,FALSE)</f>
        <v>1.0539772727272727E-2</v>
      </c>
      <c r="AB35" s="97">
        <f>$B35*VLOOKUP($A35, Transpose_Avg_cred_youth!$O:$AA,11,FALSE)</f>
        <v>1.5899999999999997E-2</v>
      </c>
      <c r="AC35" s="97">
        <f>$B35*VLOOKUP($A35,Transpose_Avg_cred_youth!$O:$AA,12,FALSE)</f>
        <v>0</v>
      </c>
      <c r="AD35" s="97">
        <f>$B35*VLOOKUP($A35,Transpose_Avg_cred_youth!$O:$AA,13,FALSE)</f>
        <v>1.06E-2</v>
      </c>
    </row>
    <row r="36" spans="1:30" x14ac:dyDescent="0.25">
      <c r="A36" s="27" t="s">
        <v>317</v>
      </c>
      <c r="B36" s="96">
        <v>15.47</v>
      </c>
      <c r="C36" s="27"/>
      <c r="D36" s="94"/>
      <c r="E36" s="97">
        <f>$B36*VLOOKUP($A36,Transpose_Avg_cred_youth!$A:$M,2,FALSE)</f>
        <v>5.7896706586826356E-3</v>
      </c>
      <c r="F36" s="97">
        <f>$B36*VLOOKUP($A36,Transpose_Avg_cred_youth!$A:$M,3,FALSE)</f>
        <v>0</v>
      </c>
      <c r="G36" s="97">
        <f>$B36*VLOOKUP($A36,Transpose_Avg_cred_youth!$A:$M,4,FALSE)</f>
        <v>0</v>
      </c>
      <c r="H36" s="97">
        <f>$B36*VLOOKUP($A36,Transpose_Avg_cred_youth!$A:$M,5,FALSE)</f>
        <v>0</v>
      </c>
      <c r="I36" s="97">
        <f>$B36*VLOOKUP($A36,Transpose_Avg_cred_youth!$A:$M,6,FALSE)</f>
        <v>0</v>
      </c>
      <c r="J36" s="97">
        <f>$B36*VLOOKUP($A36,Transpose_Avg_cred_youth!$A:$M,7,FALSE)</f>
        <v>0</v>
      </c>
      <c r="K36" s="97">
        <f>$B36*VLOOKUP($A36,Transpose_Avg_cred_youth!$A:$M,8,FALSE)</f>
        <v>0</v>
      </c>
      <c r="L36" s="97">
        <f>$B36*VLOOKUP($A36, Transpose_Avg_cred_youth!$A:$M,9,FALSE)</f>
        <v>0</v>
      </c>
      <c r="M36" s="97">
        <f>$B36*VLOOKUP($A36,Transpose_Avg_cred_youth!$A:$M,10,FALSE)</f>
        <v>0</v>
      </c>
      <c r="N36" s="97">
        <f>$B36*VLOOKUP($A36,Transpose_Avg_cred_youth!$A:$M,11,FALSE)</f>
        <v>0</v>
      </c>
      <c r="O36" s="97">
        <f>$B36*VLOOKUP($A36,Transpose_Avg_cred_youth!$A:$M,12,FALSE)</f>
        <v>0</v>
      </c>
      <c r="P36" s="97">
        <f>$B36*VLOOKUP($A36,Transpose_Avg_cred_youth!$A:$M,13,FALSE)</f>
        <v>0</v>
      </c>
      <c r="Q36" s="97"/>
      <c r="R36" s="97"/>
      <c r="S36" s="97">
        <f>$B36*VLOOKUP($A36,Transpose_Avg_cred_youth!$O:$AA,2,FALSE)</f>
        <v>0</v>
      </c>
      <c r="T36" s="97">
        <f>$B36*VLOOKUP($A36,Transpose_Avg_cred_youth!$O:$AA,3,FALSE)</f>
        <v>0.17579545454545456</v>
      </c>
      <c r="U36" s="97">
        <f>$B36*VLOOKUP($A36,Transpose_Avg_cred_youth!$O:$AA,4,FALSE)</f>
        <v>0</v>
      </c>
      <c r="V36" s="97">
        <f>$B36*VLOOKUP($A36,Transpose_Avg_cred_youth!$O:$AA,5,FALSE)</f>
        <v>0</v>
      </c>
      <c r="W36" s="97">
        <f>$B36*VLOOKUP($A36,Transpose_Avg_cred_youth!$O:$AA,6,FALSE)</f>
        <v>0</v>
      </c>
      <c r="X36" s="97">
        <f>$B36*VLOOKUP($A36,Transpose_Avg_cred_youth!$O:$AA,7,FALSE)</f>
        <v>0</v>
      </c>
      <c r="Y36" s="97">
        <f>$B36*VLOOKUP($A36,Transpose_Avg_cred_youth!$O:$AA,8,FALSE)</f>
        <v>0</v>
      </c>
      <c r="Z36" s="97">
        <f>$B36*VLOOKUP($A36,Transpose_Avg_cred_youth!$O:$AA,9,FALSE)</f>
        <v>0</v>
      </c>
      <c r="AA36" s="97">
        <f>$B36*VLOOKUP($A36,Transpose_Avg_cred_youth!$O:$AA,10,FALSE)</f>
        <v>0</v>
      </c>
      <c r="AB36" s="97">
        <f>$B36*VLOOKUP($A36, Transpose_Avg_cred_youth!$O:$AA,11,FALSE)</f>
        <v>0</v>
      </c>
      <c r="AC36" s="97">
        <f>$B36*VLOOKUP($A36,Transpose_Avg_cred_youth!$O:$AA,12,FALSE)</f>
        <v>0</v>
      </c>
      <c r="AD36" s="97">
        <f>$B36*VLOOKUP($A36,Transpose_Avg_cred_youth!$O:$AA,13,FALSE)</f>
        <v>0</v>
      </c>
    </row>
    <row r="37" spans="1:30" x14ac:dyDescent="0.25">
      <c r="A37" s="27" t="s">
        <v>346</v>
      </c>
      <c r="B37" s="96">
        <v>-0.11899999999999999</v>
      </c>
      <c r="C37" s="27"/>
      <c r="D37" s="94"/>
      <c r="E37" s="97">
        <f>$B37*VLOOKUP($A37,Transpose_Avg_cred_youth!$A:$M,2,FALSE)</f>
        <v>-6.7816181230005224E-4</v>
      </c>
      <c r="F37" s="97">
        <f>$B37*VLOOKUP($A37,Transpose_Avg_cred_youth!$A:$M,3,FALSE)</f>
        <v>-6.9475748875594419E-4</v>
      </c>
      <c r="G37" s="97">
        <f>$B37*VLOOKUP($A37,Transpose_Avg_cred_youth!$A:$M,4,FALSE)</f>
        <v>-2.2046137973815647E-3</v>
      </c>
      <c r="H37" s="97">
        <f>$B37*VLOOKUP($A37,Transpose_Avg_cred_youth!$A:$M,5,FALSE)</f>
        <v>-1.3264246977240399E-3</v>
      </c>
      <c r="I37" s="97">
        <f>$B37*VLOOKUP($A37,Transpose_Avg_cred_youth!$A:$M,6,FALSE)</f>
        <v>-6.0835394311991632E-4</v>
      </c>
      <c r="J37" s="97">
        <f>$B37*VLOOKUP($A37,Transpose_Avg_cred_youth!$A:$M,7,FALSE)</f>
        <v>-1.4333579891485939E-3</v>
      </c>
      <c r="K37" s="97">
        <f>$B37*VLOOKUP($A37,Transpose_Avg_cred_youth!$A:$M,8,FALSE)</f>
        <v>-4.4054273539527629E-3</v>
      </c>
      <c r="L37" s="97">
        <f>$B37*VLOOKUP($A37, Transpose_Avg_cred_youth!$A:$M,9,FALSE)</f>
        <v>-3.1062500000000001E-3</v>
      </c>
      <c r="M37" s="97">
        <f>$B37*VLOOKUP($A37,Transpose_Avg_cred_youth!$A:$M,10,FALSE)</f>
        <v>-2.650462962962963E-3</v>
      </c>
      <c r="N37" s="97">
        <f>$B37*VLOOKUP($A37,Transpose_Avg_cred_youth!$A:$M,11,FALSE)</f>
        <v>0</v>
      </c>
      <c r="O37" s="97">
        <f>$B37*VLOOKUP($A37,Transpose_Avg_cred_youth!$A:$M,12,FALSE)</f>
        <v>-9.8882734536764601E-4</v>
      </c>
      <c r="P37" s="97">
        <f>$B37*VLOOKUP($A37,Transpose_Avg_cred_youth!$A:$M,13,FALSE)</f>
        <v>-1.1743870064546535E-3</v>
      </c>
      <c r="Q37" s="97"/>
      <c r="R37" s="97"/>
      <c r="S37" s="97">
        <f>$B37*VLOOKUP($A37,Transpose_Avg_cred_youth!$O:$AA,2,FALSE)</f>
        <v>-3.0050505050505051E-4</v>
      </c>
      <c r="T37" s="97">
        <f>$B37*VLOOKUP($A37,Transpose_Avg_cred_youth!$O:$AA,3,FALSE)</f>
        <v>-1.4684752198241408E-3</v>
      </c>
      <c r="U37" s="97">
        <f>$B37*VLOOKUP($A37,Transpose_Avg_cred_youth!$O:$AA,4,FALSE)</f>
        <v>-2.0403574466074468E-3</v>
      </c>
      <c r="V37" s="97">
        <f>$B37*VLOOKUP($A37,Transpose_Avg_cred_youth!$O:$AA,5,FALSE)</f>
        <v>0</v>
      </c>
      <c r="W37" s="97">
        <f>$B37*VLOOKUP($A37,Transpose_Avg_cred_youth!$O:$AA,6,FALSE)</f>
        <v>-2.2669092465753423E-3</v>
      </c>
      <c r="X37" s="97">
        <f>$B37*VLOOKUP($A37,Transpose_Avg_cred_youth!$O:$AA,7,FALSE)</f>
        <v>-6.9545454545454537E-3</v>
      </c>
      <c r="Y37" s="97">
        <f>$B37*VLOOKUP($A37,Transpose_Avg_cred_youth!$O:$AA,8,FALSE)</f>
        <v>-2.2884615384615387E-3</v>
      </c>
      <c r="Z37" s="97">
        <f>$B37*VLOOKUP($A37,Transpose_Avg_cred_youth!$O:$AA,9,FALSE)</f>
        <v>-1.983333333333333E-3</v>
      </c>
      <c r="AA37" s="97">
        <f>$B37*VLOOKUP($A37,Transpose_Avg_cred_youth!$O:$AA,10,FALSE)</f>
        <v>0</v>
      </c>
      <c r="AB37" s="97">
        <f>$B37*VLOOKUP($A37, Transpose_Avg_cred_youth!$O:$AA,11,FALSE)</f>
        <v>0</v>
      </c>
      <c r="AC37" s="97">
        <f>$B37*VLOOKUP($A37,Transpose_Avg_cred_youth!$O:$AA,12,FALSE)</f>
        <v>0</v>
      </c>
      <c r="AD37" s="97">
        <f>$B37*VLOOKUP($A37,Transpose_Avg_cred_youth!$O:$AA,13,FALSE)</f>
        <v>-1.983333333333333E-3</v>
      </c>
    </row>
    <row r="38" spans="1:30" x14ac:dyDescent="0.25">
      <c r="A38" s="27" t="s">
        <v>298</v>
      </c>
      <c r="B38" s="96">
        <v>1.8380000000000001</v>
      </c>
      <c r="C38" s="27"/>
      <c r="D38" s="94"/>
      <c r="E38" s="97">
        <f>$B38*VLOOKUP($A38,Transpose_Avg_cred_youth!$A:$M,2,FALSE)</f>
        <v>0.10545191862500004</v>
      </c>
      <c r="F38" s="97">
        <f>$B38*VLOOKUP($A38,Transpose_Avg_cred_youth!$A:$M,3,FALSE)</f>
        <v>7.7420465749999931E-2</v>
      </c>
      <c r="G38" s="97">
        <f>$B38*VLOOKUP($A38,Transpose_Avg_cred_youth!$A:$M,4,FALSE)</f>
        <v>7.5139507750000042E-2</v>
      </c>
      <c r="H38" s="97">
        <f>$B38*VLOOKUP($A38,Transpose_Avg_cred_youth!$A:$M,5,FALSE)</f>
        <v>7.6895486999999998E-2</v>
      </c>
      <c r="I38" s="97">
        <f>$B38*VLOOKUP($A38,Transpose_Avg_cred_youth!$A:$M,6,FALSE)</f>
        <v>6.4688295125000031E-2</v>
      </c>
      <c r="J38" s="97">
        <f>$B38*VLOOKUP($A38,Transpose_Avg_cred_youth!$A:$M,7,FALSE)</f>
        <v>8.3650251874999984E-2</v>
      </c>
      <c r="K38" s="97">
        <f>$B38*VLOOKUP($A38,Transpose_Avg_cred_youth!$A:$M,8,FALSE)</f>
        <v>9.0007893874999995E-2</v>
      </c>
      <c r="L38" s="97">
        <f>$B38*VLOOKUP($A38, Transpose_Avg_cred_youth!$A:$M,9,FALSE)</f>
        <v>7.6202561000000016E-2</v>
      </c>
      <c r="M38" s="97">
        <f>$B38*VLOOKUP($A38,Transpose_Avg_cred_youth!$A:$M,10,FALSE)</f>
        <v>7.4811999125000014E-2</v>
      </c>
      <c r="N38" s="97">
        <f>$B38*VLOOKUP($A38,Transpose_Avg_cred_youth!$A:$M,11,FALSE)</f>
        <v>7.8480991750000006E-2</v>
      </c>
      <c r="O38" s="97">
        <f>$B38*VLOOKUP($A38,Transpose_Avg_cred_youth!$A:$M,12,FALSE)</f>
        <v>6.9822977875000011E-2</v>
      </c>
      <c r="P38" s="97">
        <f>$B38*VLOOKUP($A38,Transpose_Avg_cred_youth!$A:$M,13,FALSE)</f>
        <v>8.3115164125000016E-2</v>
      </c>
      <c r="Q38" s="97"/>
      <c r="R38" s="97"/>
      <c r="S38" s="97">
        <f>$B38*VLOOKUP($A38,Transpose_Avg_cred_youth!$O:$AA,2,FALSE)</f>
        <v>0.10121268650000004</v>
      </c>
      <c r="T38" s="97">
        <f>$B38*VLOOKUP($A38,Transpose_Avg_cred_youth!$O:$AA,3,FALSE)</f>
        <v>6.1502696500000037E-2</v>
      </c>
      <c r="U38" s="97">
        <f>$B38*VLOOKUP($A38,Transpose_Avg_cred_youth!$O:$AA,4,FALSE)</f>
        <v>6.1232970000000025E-2</v>
      </c>
      <c r="V38" s="97">
        <f>$B38*VLOOKUP($A38,Transpose_Avg_cred_youth!$O:$AA,5,FALSE)</f>
        <v>6.7802441499999991E-2</v>
      </c>
      <c r="W38" s="97">
        <f>$B38*VLOOKUP($A38,Transpose_Avg_cred_youth!$O:$AA,6,FALSE)</f>
        <v>5.0783939999999951E-2</v>
      </c>
      <c r="X38" s="97">
        <f>$B38*VLOOKUP($A38,Transpose_Avg_cred_youth!$O:$AA,7,FALSE)</f>
        <v>6.8274348000000012E-2</v>
      </c>
      <c r="Y38" s="97">
        <f>$B38*VLOOKUP($A38,Transpose_Avg_cred_youth!$O:$AA,8,FALSE)</f>
        <v>7.48474955E-2</v>
      </c>
      <c r="Z38" s="97">
        <f>$B38*VLOOKUP($A38,Transpose_Avg_cred_youth!$O:$AA,9,FALSE)</f>
        <v>6.0702247500000001E-2</v>
      </c>
      <c r="AA38" s="97">
        <f>$B38*VLOOKUP($A38,Transpose_Avg_cred_youth!$O:$AA,10,FALSE)</f>
        <v>5.7021193000000005E-2</v>
      </c>
      <c r="AB38" s="97">
        <f>$B38*VLOOKUP($A38, Transpose_Avg_cred_youth!$O:$AA,11,FALSE)</f>
        <v>5.3629164E-2</v>
      </c>
      <c r="AC38" s="97">
        <f>$B38*VLOOKUP($A38,Transpose_Avg_cred_youth!$O:$AA,12,FALSE)</f>
        <v>6.0349351500000023E-2</v>
      </c>
      <c r="AD38" s="97">
        <f>$B38*VLOOKUP($A38,Transpose_Avg_cred_youth!$O:$AA,13,FALSE)</f>
        <v>8.3595456499999998E-2</v>
      </c>
    </row>
    <row r="39" spans="1:30" x14ac:dyDescent="0.25">
      <c r="A39" s="27" t="s">
        <v>269</v>
      </c>
      <c r="B39" s="96">
        <v>-0.92200000000000004</v>
      </c>
      <c r="C39" s="27"/>
      <c r="D39" s="94"/>
      <c r="E39" s="97">
        <f>$B39*VLOOKUP($A39,Transpose_Avg_cred_youth!$A:$M,2,FALSE)</f>
        <v>-7.3454011250000022E-3</v>
      </c>
      <c r="F39" s="97">
        <f>$B39*VLOOKUP($A39,Transpose_Avg_cred_youth!$A:$M,3,FALSE)</f>
        <v>-3.9205745000000019E-3</v>
      </c>
      <c r="G39" s="97">
        <f>$B39*VLOOKUP($A39,Transpose_Avg_cred_youth!$A:$M,4,FALSE)</f>
        <v>-6.3448582499999982E-3</v>
      </c>
      <c r="H39" s="97">
        <f>$B39*VLOOKUP($A39,Transpose_Avg_cred_youth!$A:$M,5,FALSE)</f>
        <v>-1.2139801124999999E-2</v>
      </c>
      <c r="I39" s="97">
        <f>$B39*VLOOKUP($A39,Transpose_Avg_cred_youth!$A:$M,6,FALSE)</f>
        <v>-5.1374416249999983E-3</v>
      </c>
      <c r="J39" s="97">
        <f>$B39*VLOOKUP($A39,Transpose_Avg_cred_youth!$A:$M,7,FALSE)</f>
        <v>-1.0532121249999998E-2</v>
      </c>
      <c r="K39" s="97">
        <f>$B39*VLOOKUP($A39,Transpose_Avg_cred_youth!$A:$M,8,FALSE)</f>
        <v>-1.2563517749999999E-2</v>
      </c>
      <c r="L39" s="97">
        <f>$B39*VLOOKUP($A39, Transpose_Avg_cred_youth!$A:$M,9,FALSE)</f>
        <v>-9.5097961249999974E-3</v>
      </c>
      <c r="M39" s="97">
        <f>$B39*VLOOKUP($A39,Transpose_Avg_cred_youth!$A:$M,10,FALSE)</f>
        <v>-9.4961966250000016E-3</v>
      </c>
      <c r="N39" s="97">
        <f>$B39*VLOOKUP($A39,Transpose_Avg_cred_youth!$A:$M,11,FALSE)</f>
        <v>-4.9569025000000006E-3</v>
      </c>
      <c r="O39" s="97">
        <f>$B39*VLOOKUP($A39,Transpose_Avg_cred_youth!$A:$M,12,FALSE)</f>
        <v>-1.5574078250000001E-2</v>
      </c>
      <c r="P39" s="97">
        <f>$B39*VLOOKUP($A39,Transpose_Avg_cred_youth!$A:$M,13,FALSE)</f>
        <v>-9.6827287500000014E-4</v>
      </c>
      <c r="Q39" s="97"/>
      <c r="R39" s="97"/>
      <c r="S39" s="97">
        <f>$B39*VLOOKUP($A39,Transpose_Avg_cred_youth!$O:$AA,2,FALSE)</f>
        <v>-7.9494840000000084E-3</v>
      </c>
      <c r="T39" s="97">
        <f>$B39*VLOOKUP($A39,Transpose_Avg_cred_youth!$O:$AA,3,FALSE)</f>
        <v>-3.849810999999999E-3</v>
      </c>
      <c r="U39" s="97">
        <f>$B39*VLOOKUP($A39,Transpose_Avg_cred_youth!$O:$AA,4,FALSE)</f>
        <v>-6.408361000000003E-3</v>
      </c>
      <c r="V39" s="97">
        <f>$B39*VLOOKUP($A39,Transpose_Avg_cred_youth!$O:$AA,5,FALSE)</f>
        <v>-1.2669432500000003E-2</v>
      </c>
      <c r="W39" s="97">
        <f>$B39*VLOOKUP($A39,Transpose_Avg_cred_youth!$O:$AA,6,FALSE)</f>
        <v>-5.0071514999999959E-3</v>
      </c>
      <c r="X39" s="97">
        <f>$B39*VLOOKUP($A39,Transpose_Avg_cred_youth!$O:$AA,7,FALSE)</f>
        <v>-1.1139603999999999E-2</v>
      </c>
      <c r="Y39" s="97">
        <f>$B39*VLOOKUP($A39,Transpose_Avg_cred_youth!$O:$AA,8,FALSE)</f>
        <v>-1.1662377999999999E-2</v>
      </c>
      <c r="Z39" s="97">
        <f>$B39*VLOOKUP($A39,Transpose_Avg_cred_youth!$O:$AA,9,FALSE)</f>
        <v>-9.0634905000000002E-3</v>
      </c>
      <c r="AA39" s="97">
        <f>$B39*VLOOKUP($A39,Transpose_Avg_cred_youth!$O:$AA,10,FALSE)</f>
        <v>-9.1183494999999993E-3</v>
      </c>
      <c r="AB39" s="97">
        <f>$B39*VLOOKUP($A39, Transpose_Avg_cred_youth!$O:$AA,11,FALSE)</f>
        <v>-4.7270940000000003E-3</v>
      </c>
      <c r="AC39" s="97">
        <f>$B39*VLOOKUP($A39,Transpose_Avg_cred_youth!$O:$AA,12,FALSE)</f>
        <v>-1.2624485000000001E-2</v>
      </c>
      <c r="AD39" s="97">
        <f>$B39*VLOOKUP($A39,Transpose_Avg_cred_youth!$O:$AA,13,FALSE)</f>
        <v>-1.0503885000000001E-3</v>
      </c>
    </row>
    <row r="40" spans="1:30" x14ac:dyDescent="0.25">
      <c r="A40" s="27" t="s">
        <v>273</v>
      </c>
      <c r="B40" s="96">
        <v>26.5</v>
      </c>
      <c r="C40" s="27"/>
      <c r="D40" s="94"/>
      <c r="E40" s="97">
        <f>$B40*VLOOKUP($A40,Transpose_Avg_cred_youth!$A:$M,2,FALSE)</f>
        <v>1.5766108750000003</v>
      </c>
      <c r="F40" s="97">
        <f>$B40*VLOOKUP($A40,Transpose_Avg_cred_youth!$A:$M,3,FALSE)</f>
        <v>0.96451221875000015</v>
      </c>
      <c r="G40" s="97">
        <f>$B40*VLOOKUP($A40,Transpose_Avg_cred_youth!$A:$M,4,FALSE)</f>
        <v>1.166954</v>
      </c>
      <c r="H40" s="97">
        <f>$B40*VLOOKUP($A40,Transpose_Avg_cred_youth!$A:$M,5,FALSE)</f>
        <v>0.98484103125000011</v>
      </c>
      <c r="I40" s="97">
        <f>$B40*VLOOKUP($A40,Transpose_Avg_cred_youth!$A:$M,6,FALSE)</f>
        <v>1.4666474687499995</v>
      </c>
      <c r="J40" s="97">
        <f>$B40*VLOOKUP($A40,Transpose_Avg_cred_youth!$A:$M,7,FALSE)</f>
        <v>0.93677996875000014</v>
      </c>
      <c r="K40" s="97">
        <f>$B40*VLOOKUP($A40,Transpose_Avg_cred_youth!$A:$M,8,FALSE)</f>
        <v>1.1644232499999998</v>
      </c>
      <c r="L40" s="97">
        <f>$B40*VLOOKUP($A40, Transpose_Avg_cred_youth!$A:$M,9,FALSE)</f>
        <v>1.3113491874999998</v>
      </c>
      <c r="M40" s="97">
        <f>$B40*VLOOKUP($A40,Transpose_Avg_cred_youth!$A:$M,10,FALSE)</f>
        <v>0.92534190625000001</v>
      </c>
      <c r="N40" s="97">
        <f>$B40*VLOOKUP($A40,Transpose_Avg_cred_youth!$A:$M,11,FALSE)</f>
        <v>1.2494551250000001</v>
      </c>
      <c r="O40" s="97">
        <f>$B40*VLOOKUP($A40,Transpose_Avg_cred_youth!$A:$M,12,FALSE)</f>
        <v>1.4236114687500001</v>
      </c>
      <c r="P40" s="97">
        <f>$B40*VLOOKUP($A40,Transpose_Avg_cred_youth!$A:$M,13,FALSE)</f>
        <v>1.26201115625</v>
      </c>
      <c r="Q40" s="97"/>
      <c r="R40" s="97"/>
      <c r="S40" s="97">
        <f>$B40*VLOOKUP($A40,Transpose_Avg_cred_youth!$O:$AA,2,FALSE)</f>
        <v>1.5970688749999997</v>
      </c>
      <c r="T40" s="97">
        <f>$B40*VLOOKUP($A40,Transpose_Avg_cred_youth!$O:$AA,3,FALSE)</f>
        <v>0.98886737499999966</v>
      </c>
      <c r="U40" s="97">
        <f>$B40*VLOOKUP($A40,Transpose_Avg_cred_youth!$O:$AA,4,FALSE)</f>
        <v>1.2647389999999994</v>
      </c>
      <c r="V40" s="97">
        <f>$B40*VLOOKUP($A40,Transpose_Avg_cred_youth!$O:$AA,5,FALSE)</f>
        <v>1.0829291250000006</v>
      </c>
      <c r="W40" s="97">
        <f>$B40*VLOOKUP($A40,Transpose_Avg_cred_youth!$O:$AA,6,FALSE)</f>
        <v>1.5431082500000008</v>
      </c>
      <c r="X40" s="97">
        <f>$B40*VLOOKUP($A40,Transpose_Avg_cred_youth!$O:$AA,7,FALSE)</f>
        <v>1.1391621249999999</v>
      </c>
      <c r="Y40" s="97">
        <f>$B40*VLOOKUP($A40,Transpose_Avg_cred_youth!$O:$AA,8,FALSE)</f>
        <v>1.2764255000000002</v>
      </c>
      <c r="Z40" s="97">
        <f>$B40*VLOOKUP($A40,Transpose_Avg_cred_youth!$O:$AA,9,FALSE)</f>
        <v>1.4280055</v>
      </c>
      <c r="AA40" s="97">
        <f>$B40*VLOOKUP($A40,Transpose_Avg_cred_youth!$O:$AA,10,FALSE)</f>
        <v>1.0301411250000001</v>
      </c>
      <c r="AB40" s="97">
        <f>$B40*VLOOKUP($A40, Transpose_Avg_cred_youth!$O:$AA,11,FALSE)</f>
        <v>1.3272083333333333</v>
      </c>
      <c r="AC40" s="97">
        <f>$B40*VLOOKUP($A40,Transpose_Avg_cred_youth!$O:$AA,12,FALSE)</f>
        <v>1.3874273749999995</v>
      </c>
      <c r="AD40" s="97">
        <f>$B40*VLOOKUP($A40,Transpose_Avg_cred_youth!$O:$AA,13,FALSE)</f>
        <v>1.366770625</v>
      </c>
    </row>
    <row r="41" spans="1:30" x14ac:dyDescent="0.25">
      <c r="A41" s="27" t="s">
        <v>277</v>
      </c>
      <c r="B41" s="96">
        <v>10.61</v>
      </c>
      <c r="C41" s="27"/>
      <c r="D41" s="94"/>
      <c r="E41" s="97">
        <f>$B41*VLOOKUP($A41,Transpose_Avg_cred_youth!$A:$M,2,FALSE)</f>
        <v>1.5400169643749995</v>
      </c>
      <c r="F41" s="97">
        <f>$B41*VLOOKUP($A41,Transpose_Avg_cred_youth!$A:$M,3,FALSE)</f>
        <v>3.5034491881249989</v>
      </c>
      <c r="G41" s="97">
        <f>$B41*VLOOKUP($A41,Transpose_Avg_cred_youth!$A:$M,4,FALSE)</f>
        <v>2.5379922381249997</v>
      </c>
      <c r="H41" s="97">
        <f>$B41*VLOOKUP($A41,Transpose_Avg_cred_youth!$A:$M,5,FALSE)</f>
        <v>2.7699467318749997</v>
      </c>
      <c r="I41" s="97">
        <f>$B41*VLOOKUP($A41,Transpose_Avg_cred_youth!$A:$M,6,FALSE)</f>
        <v>0.95191991625000005</v>
      </c>
      <c r="J41" s="97">
        <f>$B41*VLOOKUP($A41,Transpose_Avg_cred_youth!$A:$M,7,FALSE)</f>
        <v>1.8599044856250002</v>
      </c>
      <c r="K41" s="97">
        <f>$B41*VLOOKUP($A41,Transpose_Avg_cred_youth!$A:$M,8,FALSE)</f>
        <v>1.7129493543750001</v>
      </c>
      <c r="L41" s="97">
        <f>$B41*VLOOKUP($A41, Transpose_Avg_cred_youth!$A:$M,9,FALSE)</f>
        <v>1.5000643462500003</v>
      </c>
      <c r="M41" s="97">
        <f>$B41*VLOOKUP($A41,Transpose_Avg_cred_youth!$A:$M,10,FALSE)</f>
        <v>3.1462522650000002</v>
      </c>
      <c r="N41" s="97">
        <f>$B41*VLOOKUP($A41,Transpose_Avg_cred_youth!$A:$M,11,FALSE)</f>
        <v>1.9620900587499996</v>
      </c>
      <c r="O41" s="97">
        <f>$B41*VLOOKUP($A41,Transpose_Avg_cred_youth!$A:$M,12,FALSE)</f>
        <v>2.17300094375</v>
      </c>
      <c r="P41" s="97">
        <f>$B41*VLOOKUP($A41,Transpose_Avg_cred_youth!$A:$M,13,FALSE)</f>
        <v>0.9505061337499997</v>
      </c>
      <c r="Q41" s="97"/>
      <c r="R41" s="97"/>
      <c r="S41" s="97">
        <f>$B41*VLOOKUP($A41,Transpose_Avg_cred_youth!$O:$AA,2,FALSE)</f>
        <v>1.4884822049999997</v>
      </c>
      <c r="T41" s="97">
        <f>$B41*VLOOKUP($A41,Transpose_Avg_cred_youth!$O:$AA,3,FALSE)</f>
        <v>3.6554792150000011</v>
      </c>
      <c r="U41" s="97">
        <f>$B41*VLOOKUP($A41,Transpose_Avg_cred_youth!$O:$AA,4,FALSE)</f>
        <v>2.5559065599999986</v>
      </c>
      <c r="V41" s="97">
        <f>$B41*VLOOKUP($A41,Transpose_Avg_cred_youth!$O:$AA,5,FALSE)</f>
        <v>2.7025102350000001</v>
      </c>
      <c r="W41" s="97">
        <f>$B41*VLOOKUP($A41,Transpose_Avg_cred_youth!$O:$AA,6,FALSE)</f>
        <v>0.93032458749999958</v>
      </c>
      <c r="X41" s="97">
        <f>$B41*VLOOKUP($A41,Transpose_Avg_cred_youth!$O:$AA,7,FALSE)</f>
        <v>1.7918618924999998</v>
      </c>
      <c r="Y41" s="97">
        <f>$B41*VLOOKUP($A41,Transpose_Avg_cred_youth!$O:$AA,8,FALSE)</f>
        <v>1.5592747775</v>
      </c>
      <c r="Z41" s="97">
        <f>$B41*VLOOKUP($A41,Transpose_Avg_cred_youth!$O:$AA,9,FALSE)</f>
        <v>1.631494395</v>
      </c>
      <c r="AA41" s="97">
        <f>$B41*VLOOKUP($A41,Transpose_Avg_cred_youth!$O:$AA,10,FALSE)</f>
        <v>3.1252709900000002</v>
      </c>
      <c r="AB41" s="97">
        <f>$B41*VLOOKUP($A41, Transpose_Avg_cred_youth!$O:$AA,11,FALSE)</f>
        <v>1.8379738366666667</v>
      </c>
      <c r="AC41" s="97">
        <f>$B41*VLOOKUP($A41,Transpose_Avg_cred_youth!$O:$AA,12,FALSE)</f>
        <v>2.2087102250000004</v>
      </c>
      <c r="AD41" s="97">
        <f>$B41*VLOOKUP($A41,Transpose_Avg_cred_youth!$O:$AA,13,FALSE)</f>
        <v>0.94890800250000018</v>
      </c>
    </row>
    <row r="42" spans="1:30" x14ac:dyDescent="0.25">
      <c r="A42" s="27" t="s">
        <v>297</v>
      </c>
      <c r="B42" s="96">
        <v>9.5649999999999995</v>
      </c>
      <c r="C42" s="27"/>
      <c r="D42" s="94"/>
      <c r="E42" s="97">
        <f>$B42*VLOOKUP($A42,Transpose_Avg_cred_youth!$A:$M,2,FALSE)</f>
        <v>2.0165578637499997</v>
      </c>
      <c r="F42" s="97">
        <f>$B42*VLOOKUP($A42,Transpose_Avg_cred_youth!$A:$M,3,FALSE)</f>
        <v>1.6101416115624998</v>
      </c>
      <c r="G42" s="97">
        <f>$B42*VLOOKUP($A42,Transpose_Avg_cred_youth!$A:$M,4,FALSE)</f>
        <v>1.8626211450000001</v>
      </c>
      <c r="H42" s="97">
        <f>$B42*VLOOKUP($A42,Transpose_Avg_cred_youth!$A:$M,5,FALSE)</f>
        <v>1.5945135971874997</v>
      </c>
      <c r="I42" s="97">
        <f>$B42*VLOOKUP($A42,Transpose_Avg_cred_youth!$A:$M,6,FALSE)</f>
        <v>2.4916585875000004</v>
      </c>
      <c r="J42" s="97">
        <f>$B42*VLOOKUP($A42,Transpose_Avg_cred_youth!$A:$M,7,FALSE)</f>
        <v>1.7795981406249999</v>
      </c>
      <c r="K42" s="97">
        <f>$B42*VLOOKUP($A42,Transpose_Avg_cred_youth!$A:$M,8,FALSE)</f>
        <v>1.9343604384374999</v>
      </c>
      <c r="L42" s="97">
        <f>$B42*VLOOKUP($A42, Transpose_Avg_cred_youth!$A:$M,9,FALSE)</f>
        <v>1.5440378965624995</v>
      </c>
      <c r="M42" s="97">
        <f>$B42*VLOOKUP($A42,Transpose_Avg_cred_youth!$A:$M,10,FALSE)</f>
        <v>1.7805815421874995</v>
      </c>
      <c r="N42" s="97">
        <f>$B42*VLOOKUP($A42,Transpose_Avg_cred_youth!$A:$M,11,FALSE)</f>
        <v>2.2123677612499999</v>
      </c>
      <c r="O42" s="97">
        <f>$B42*VLOOKUP($A42,Transpose_Avg_cred_youth!$A:$M,12,FALSE)</f>
        <v>1.9002606156249999</v>
      </c>
      <c r="P42" s="97">
        <f>$B42*VLOOKUP($A42,Transpose_Avg_cred_youth!$A:$M,13,FALSE)</f>
        <v>1.9133802087499996</v>
      </c>
      <c r="Q42" s="97"/>
      <c r="R42" s="97"/>
      <c r="S42" s="97">
        <f>$B42*VLOOKUP($A42,Transpose_Avg_cred_youth!$O:$AA,2,FALSE)</f>
        <v>2.0725370262499982</v>
      </c>
      <c r="T42" s="97">
        <f>$B42*VLOOKUP($A42,Transpose_Avg_cred_youth!$O:$AA,3,FALSE)</f>
        <v>1.6053585137499986</v>
      </c>
      <c r="U42" s="97">
        <f>$B42*VLOOKUP($A42,Transpose_Avg_cred_youth!$O:$AA,4,FALSE)</f>
        <v>1.9194802874999999</v>
      </c>
      <c r="V42" s="97">
        <f>$B42*VLOOKUP($A42,Transpose_Avg_cred_youth!$O:$AA,5,FALSE)</f>
        <v>1.6159421862499999</v>
      </c>
      <c r="W42" s="97">
        <f>$B42*VLOOKUP($A42,Transpose_Avg_cred_youth!$O:$AA,6,FALSE)</f>
        <v>2.63444251625</v>
      </c>
      <c r="X42" s="97">
        <f>$B42*VLOOKUP($A42,Transpose_Avg_cred_youth!$O:$AA,7,FALSE)</f>
        <v>1.77650984125</v>
      </c>
      <c r="Y42" s="97">
        <f>$B42*VLOOKUP($A42,Transpose_Avg_cred_youth!$O:$AA,8,FALSE)</f>
        <v>2.0106897362500002</v>
      </c>
      <c r="Z42" s="97">
        <f>$B42*VLOOKUP($A42,Transpose_Avg_cred_youth!$O:$AA,9,FALSE)</f>
        <v>1.50108088375</v>
      </c>
      <c r="AA42" s="97">
        <f>$B42*VLOOKUP($A42,Transpose_Avg_cred_youth!$O:$AA,10,FALSE)</f>
        <v>1.8610548762499999</v>
      </c>
      <c r="AB42" s="97">
        <f>$B42*VLOOKUP($A42, Transpose_Avg_cred_youth!$O:$AA,11,FALSE)</f>
        <v>2.420152241666667</v>
      </c>
      <c r="AC42" s="97">
        <f>$B42*VLOOKUP($A42,Transpose_Avg_cred_youth!$O:$AA,12,FALSE)</f>
        <v>1.94394038375</v>
      </c>
      <c r="AD42" s="97">
        <f>$B42*VLOOKUP($A42,Transpose_Avg_cred_youth!$O:$AA,13,FALSE)</f>
        <v>1.8848573787500005</v>
      </c>
    </row>
    <row r="43" spans="1:30" x14ac:dyDescent="0.25">
      <c r="A43" s="27" t="s">
        <v>281</v>
      </c>
      <c r="B43" s="96">
        <v>22.61</v>
      </c>
      <c r="C43" s="27"/>
      <c r="D43" s="94"/>
      <c r="E43" s="97">
        <f>$B43*VLOOKUP($A43,Transpose_Avg_cred_youth!$A:$M,2,FALSE)</f>
        <v>0.2083327793749998</v>
      </c>
      <c r="F43" s="97">
        <f>$B43*VLOOKUP($A43,Transpose_Avg_cred_youth!$A:$M,3,FALSE)</f>
        <v>0.20222949249999997</v>
      </c>
      <c r="G43" s="97">
        <f>$B43*VLOOKUP($A43,Transpose_Avg_cred_youth!$A:$M,4,FALSE)</f>
        <v>0.28418367687500001</v>
      </c>
      <c r="H43" s="97">
        <f>$B43*VLOOKUP($A43,Transpose_Avg_cred_youth!$A:$M,5,FALSE)</f>
        <v>0.20802189187499998</v>
      </c>
      <c r="I43" s="97">
        <f>$B43*VLOOKUP($A43,Transpose_Avg_cred_youth!$A:$M,6,FALSE)</f>
        <v>0.29434969812500006</v>
      </c>
      <c r="J43" s="97">
        <f>$B43*VLOOKUP($A43,Transpose_Avg_cred_youth!$A:$M,7,FALSE)</f>
        <v>0.21278129687499997</v>
      </c>
      <c r="K43" s="97">
        <f>$B43*VLOOKUP($A43,Transpose_Avg_cred_youth!$A:$M,8,FALSE)</f>
        <v>0.23149107187499998</v>
      </c>
      <c r="L43" s="97">
        <f>$B43*VLOOKUP($A43, Transpose_Avg_cred_youth!$A:$M,9,FALSE)</f>
        <v>0.30701553749999999</v>
      </c>
      <c r="M43" s="97">
        <f>$B43*VLOOKUP($A43,Transpose_Avg_cred_youth!$A:$M,10,FALSE)</f>
        <v>0.17843388062499999</v>
      </c>
      <c r="N43" s="97">
        <f>$B43*VLOOKUP($A43,Transpose_Avg_cred_youth!$A:$M,11,FALSE)</f>
        <v>0.14644073062499999</v>
      </c>
      <c r="O43" s="97">
        <f>$B43*VLOOKUP($A43,Transpose_Avg_cred_youth!$A:$M,12,FALSE)</f>
        <v>0.24136598937499998</v>
      </c>
      <c r="P43" s="97">
        <f>$B43*VLOOKUP($A43,Transpose_Avg_cred_youth!$A:$M,13,FALSE)</f>
        <v>0.34741819437499999</v>
      </c>
      <c r="Q43" s="97"/>
      <c r="R43" s="97"/>
      <c r="S43" s="97">
        <f>$B43*VLOOKUP($A43,Transpose_Avg_cred_youth!$O:$AA,2,FALSE)</f>
        <v>0.19263154750000003</v>
      </c>
      <c r="T43" s="97">
        <f>$B43*VLOOKUP($A43,Transpose_Avg_cred_youth!$O:$AA,3,FALSE)</f>
        <v>0.178969455</v>
      </c>
      <c r="U43" s="97">
        <f>$B43*VLOOKUP($A43,Transpose_Avg_cred_youth!$O:$AA,4,FALSE)</f>
        <v>0.25502949500000011</v>
      </c>
      <c r="V43" s="97">
        <f>$B43*VLOOKUP($A43,Transpose_Avg_cred_youth!$O:$AA,5,FALSE)</f>
        <v>0.19177801999999997</v>
      </c>
      <c r="W43" s="97">
        <f>$B43*VLOOKUP($A43,Transpose_Avg_cred_youth!$O:$AA,6,FALSE)</f>
        <v>0.20040938750000015</v>
      </c>
      <c r="X43" s="97">
        <f>$B43*VLOOKUP($A43,Transpose_Avg_cred_youth!$O:$AA,7,FALSE)</f>
        <v>0.19310635749999999</v>
      </c>
      <c r="Y43" s="97">
        <f>$B43*VLOOKUP($A43,Transpose_Avg_cred_youth!$O:$AA,8,FALSE)</f>
        <v>0.21757602999999998</v>
      </c>
      <c r="Z43" s="97">
        <f>$B43*VLOOKUP($A43,Transpose_Avg_cred_youth!$O:$AA,9,FALSE)</f>
        <v>0.24937134250000001</v>
      </c>
      <c r="AA43" s="97">
        <f>$B43*VLOOKUP($A43,Transpose_Avg_cred_youth!$O:$AA,10,FALSE)</f>
        <v>0.1486890125</v>
      </c>
      <c r="AB43" s="97">
        <f>$B43*VLOOKUP($A43, Transpose_Avg_cred_youth!$O:$AA,11,FALSE)</f>
        <v>0.12536491333333333</v>
      </c>
      <c r="AC43" s="97">
        <f>$B43*VLOOKUP($A43,Transpose_Avg_cred_youth!$O:$AA,12,FALSE)</f>
        <v>0.22897712249999994</v>
      </c>
      <c r="AD43" s="97">
        <f>$B43*VLOOKUP($A43,Transpose_Avg_cred_youth!$O:$AA,13,FALSE)</f>
        <v>0.33199958750000003</v>
      </c>
    </row>
    <row r="44" spans="1:30" x14ac:dyDescent="0.25">
      <c r="A44" s="27" t="s">
        <v>285</v>
      </c>
      <c r="B44" s="96">
        <v>25.53</v>
      </c>
      <c r="C44" s="27"/>
      <c r="D44" s="94"/>
      <c r="E44" s="97">
        <f>$B44*VLOOKUP($A44,Transpose_Avg_cred_youth!$A:$M,2,FALSE)</f>
        <v>0.82824106874999992</v>
      </c>
      <c r="F44" s="97">
        <f>$B44*VLOOKUP($A44,Transpose_Avg_cred_youth!$A:$M,3,FALSE)</f>
        <v>0.77760550500000003</v>
      </c>
      <c r="G44" s="97">
        <f>$B44*VLOOKUP($A44,Transpose_Avg_cred_youth!$A:$M,4,FALSE)</f>
        <v>1.0978155300000003</v>
      </c>
      <c r="H44" s="97">
        <f>$B44*VLOOKUP($A44,Transpose_Avg_cred_youth!$A:$M,5,FALSE)</f>
        <v>0.825501380625</v>
      </c>
      <c r="I44" s="97">
        <f>$B44*VLOOKUP($A44,Transpose_Avg_cred_youth!$A:$M,6,FALSE)</f>
        <v>1.6975918200000006</v>
      </c>
      <c r="J44" s="97">
        <f>$B44*VLOOKUP($A44,Transpose_Avg_cred_youth!$A:$M,7,FALSE)</f>
        <v>0.98335656187500009</v>
      </c>
      <c r="K44" s="97">
        <f>$B44*VLOOKUP($A44,Transpose_Avg_cred_youth!$A:$M,8,FALSE)</f>
        <v>0.93693025687500009</v>
      </c>
      <c r="L44" s="97">
        <f>$B44*VLOOKUP($A44, Transpose_Avg_cred_youth!$A:$M,9,FALSE)</f>
        <v>0.86975923124999976</v>
      </c>
      <c r="M44" s="97">
        <f>$B44*VLOOKUP($A44,Transpose_Avg_cred_youth!$A:$M,10,FALSE)</f>
        <v>0.66717868125000002</v>
      </c>
      <c r="N44" s="97">
        <f>$B44*VLOOKUP($A44,Transpose_Avg_cred_youth!$A:$M,11,FALSE)</f>
        <v>1.0170402056250001</v>
      </c>
      <c r="O44" s="97">
        <f>$B44*VLOOKUP($A44,Transpose_Avg_cred_youth!$A:$M,12,FALSE)</f>
        <v>0.77147192249999996</v>
      </c>
      <c r="P44" s="97">
        <f>$B44*VLOOKUP($A44,Transpose_Avg_cred_youth!$A:$M,13,FALSE)</f>
        <v>1.5844284993749997</v>
      </c>
      <c r="Q44" s="97"/>
      <c r="R44" s="97"/>
      <c r="S44" s="97">
        <f>$B44*VLOOKUP($A44,Transpose_Avg_cred_youth!$O:$AA,2,FALSE)</f>
        <v>0.8592951225000004</v>
      </c>
      <c r="T44" s="97">
        <f>$B44*VLOOKUP($A44,Transpose_Avg_cred_youth!$O:$AA,3,FALSE)</f>
        <v>0.76526175000000007</v>
      </c>
      <c r="U44" s="97">
        <f>$B44*VLOOKUP($A44,Transpose_Avg_cred_youth!$O:$AA,4,FALSE)</f>
        <v>1.1190884025000001</v>
      </c>
      <c r="V44" s="97">
        <f>$B44*VLOOKUP($A44,Transpose_Avg_cred_youth!$O:$AA,5,FALSE)</f>
        <v>0.82461261750000014</v>
      </c>
      <c r="W44" s="97">
        <f>$B44*VLOOKUP($A44,Transpose_Avg_cred_youth!$O:$AA,6,FALSE)</f>
        <v>1.6964621174999994</v>
      </c>
      <c r="X44" s="97">
        <f>$B44*VLOOKUP($A44,Transpose_Avg_cred_youth!$O:$AA,7,FALSE)</f>
        <v>0.94901392500000015</v>
      </c>
      <c r="Y44" s="97">
        <f>$B44*VLOOKUP($A44,Transpose_Avg_cred_youth!$O:$AA,8,FALSE)</f>
        <v>0.9353872875</v>
      </c>
      <c r="Z44" s="97">
        <f>$B44*VLOOKUP($A44,Transpose_Avg_cred_youth!$O:$AA,9,FALSE)</f>
        <v>0.85791012000000011</v>
      </c>
      <c r="AA44" s="97">
        <f>$B44*VLOOKUP($A44,Transpose_Avg_cred_youth!$O:$AA,10,FALSE)</f>
        <v>0.67593227999999994</v>
      </c>
      <c r="AB44" s="97">
        <f>$B44*VLOOKUP($A44, Transpose_Avg_cred_youth!$O:$AA,11,FALSE)</f>
        <v>1.0454705200000001</v>
      </c>
      <c r="AC44" s="97">
        <f>$B44*VLOOKUP($A44,Transpose_Avg_cred_youth!$O:$AA,12,FALSE)</f>
        <v>0.8158366800000002</v>
      </c>
      <c r="AD44" s="97">
        <f>$B44*VLOOKUP($A44,Transpose_Avg_cred_youth!$O:$AA,13,FALSE)</f>
        <v>1.56797601</v>
      </c>
    </row>
    <row r="45" spans="1:30" x14ac:dyDescent="0.25">
      <c r="A45" s="27" t="s">
        <v>288</v>
      </c>
      <c r="B45" s="96">
        <v>8.5050000000000008</v>
      </c>
      <c r="C45" s="27"/>
      <c r="D45" s="94"/>
      <c r="E45" s="97">
        <f>$B45*VLOOKUP($A45,Transpose_Avg_cred_youth!$A:$M,2,FALSE)</f>
        <v>0.71343501468749981</v>
      </c>
      <c r="F45" s="97">
        <f>$B45*VLOOKUP($A45,Transpose_Avg_cred_youth!$A:$M,3,FALSE)</f>
        <v>0.6867707765625003</v>
      </c>
      <c r="G45" s="97">
        <f>$B45*VLOOKUP($A45,Transpose_Avg_cred_youth!$A:$M,4,FALSE)</f>
        <v>0.66448182937499989</v>
      </c>
      <c r="H45" s="97">
        <f>$B45*VLOOKUP($A45,Transpose_Avg_cred_youth!$A:$M,5,FALSE)</f>
        <v>0.53000608500000024</v>
      </c>
      <c r="I45" s="97">
        <f>$B45*VLOOKUP($A45,Transpose_Avg_cred_youth!$A:$M,6,FALSE)</f>
        <v>1.1156082918750008</v>
      </c>
      <c r="J45" s="97">
        <f>$B45*VLOOKUP($A45,Transpose_Avg_cred_youth!$A:$M,7,FALSE)</f>
        <v>0.66425804156250001</v>
      </c>
      <c r="K45" s="97">
        <f>$B45*VLOOKUP($A45,Transpose_Avg_cred_youth!$A:$M,8,FALSE)</f>
        <v>0.51630187218750001</v>
      </c>
      <c r="L45" s="97">
        <f>$B45*VLOOKUP($A45, Transpose_Avg_cred_youth!$A:$M,9,FALSE)</f>
        <v>0.60457579875000012</v>
      </c>
      <c r="M45" s="97">
        <f>$B45*VLOOKUP($A45,Transpose_Avg_cred_youth!$A:$M,10,FALSE)</f>
        <v>0.78464472187500001</v>
      </c>
      <c r="N45" s="97">
        <f>$B45*VLOOKUP($A45,Transpose_Avg_cred_youth!$A:$M,11,FALSE)</f>
        <v>0.62381782968749999</v>
      </c>
      <c r="O45" s="97">
        <f>$B45*VLOOKUP($A45,Transpose_Avg_cred_youth!$A:$M,12,FALSE)</f>
        <v>0.86325484218750004</v>
      </c>
      <c r="P45" s="97">
        <f>$B45*VLOOKUP($A45,Transpose_Avg_cred_youth!$A:$M,13,FALSE)</f>
        <v>1.4471565806250002</v>
      </c>
      <c r="Q45" s="97"/>
      <c r="R45" s="97"/>
      <c r="S45" s="97">
        <f>$B45*VLOOKUP($A45,Transpose_Avg_cred_youth!$O:$AA,2,FALSE)</f>
        <v>0.7530156899999999</v>
      </c>
      <c r="T45" s="97">
        <f>$B45*VLOOKUP($A45,Transpose_Avg_cred_youth!$O:$AA,3,FALSE)</f>
        <v>0.6917307862499994</v>
      </c>
      <c r="U45" s="97">
        <f>$B45*VLOOKUP($A45,Transpose_Avg_cred_youth!$O:$AA,4,FALSE)</f>
        <v>0.70753945499999948</v>
      </c>
      <c r="V45" s="97">
        <f>$B45*VLOOKUP($A45,Transpose_Avg_cred_youth!$O:$AA,5,FALSE)</f>
        <v>0.52920874124999984</v>
      </c>
      <c r="W45" s="97">
        <f>$B45*VLOOKUP($A45,Transpose_Avg_cred_youth!$O:$AA,6,FALSE)</f>
        <v>1.1125581862500002</v>
      </c>
      <c r="X45" s="97">
        <f>$B45*VLOOKUP($A45,Transpose_Avg_cred_youth!$O:$AA,7,FALSE)</f>
        <v>0.63244455750000006</v>
      </c>
      <c r="Y45" s="97">
        <f>$B45*VLOOKUP($A45,Transpose_Avg_cred_youth!$O:$AA,8,FALSE)</f>
        <v>0.48918208499999999</v>
      </c>
      <c r="Z45" s="97">
        <f>$B45*VLOOKUP($A45,Transpose_Avg_cred_youth!$O:$AA,9,FALSE)</f>
        <v>0.64897189875000005</v>
      </c>
      <c r="AA45" s="97">
        <f>$B45*VLOOKUP($A45,Transpose_Avg_cred_youth!$O:$AA,10,FALSE)</f>
        <v>0.74533354875000002</v>
      </c>
      <c r="AB45" s="97">
        <f>$B45*VLOOKUP($A45, Transpose_Avg_cred_youth!$O:$AA,11,FALSE)</f>
        <v>0.6578674200000002</v>
      </c>
      <c r="AC45" s="97">
        <f>$B45*VLOOKUP($A45,Transpose_Avg_cred_youth!$O:$AA,12,FALSE)</f>
        <v>0.84622623750000026</v>
      </c>
      <c r="AD45" s="97">
        <f>$B45*VLOOKUP($A45,Transpose_Avg_cred_youth!$O:$AA,13,FALSE)</f>
        <v>1.5154676774999996</v>
      </c>
    </row>
    <row r="46" spans="1:30" x14ac:dyDescent="0.25">
      <c r="A46" s="27" t="s">
        <v>291</v>
      </c>
      <c r="B46" s="96">
        <v>7.2489999999999997</v>
      </c>
      <c r="C46" s="27"/>
      <c r="D46" s="94"/>
      <c r="E46" s="97">
        <f>$B46*VLOOKUP($A46,Transpose_Avg_cred_youth!$A:$M,2,FALSE)</f>
        <v>1.7685235789374998</v>
      </c>
      <c r="F46" s="97">
        <f>$B46*VLOOKUP($A46,Transpose_Avg_cred_youth!$A:$M,3,FALSE)</f>
        <v>1.5162130726874994</v>
      </c>
      <c r="G46" s="97">
        <f>$B46*VLOOKUP($A46,Transpose_Avg_cred_youth!$A:$M,4,FALSE)</f>
        <v>1.6520190101250003</v>
      </c>
      <c r="H46" s="97">
        <f>$B46*VLOOKUP($A46,Transpose_Avg_cred_youth!$A:$M,5,FALSE)</f>
        <v>1.7965903477499998</v>
      </c>
      <c r="I46" s="97">
        <f>$B46*VLOOKUP($A46,Transpose_Avg_cred_youth!$A:$M,6,FALSE)</f>
        <v>1.3973272073749994</v>
      </c>
      <c r="J46" s="97">
        <f>$B46*VLOOKUP($A46,Transpose_Avg_cred_youth!$A:$M,7,FALSE)</f>
        <v>2.1466939415625004</v>
      </c>
      <c r="K46" s="97">
        <f>$B46*VLOOKUP($A46,Transpose_Avg_cred_youth!$A:$M,8,FALSE)</f>
        <v>1.9229476667499994</v>
      </c>
      <c r="L46" s="97">
        <f>$B46*VLOOKUP($A46, Transpose_Avg_cred_youth!$A:$M,9,FALSE)</f>
        <v>2.0931931501250003</v>
      </c>
      <c r="M46" s="97">
        <f>$B46*VLOOKUP($A46,Transpose_Avg_cred_youth!$A:$M,10,FALSE)</f>
        <v>1.3436728277500001</v>
      </c>
      <c r="N46" s="97">
        <f>$B46*VLOOKUP($A46,Transpose_Avg_cred_youth!$A:$M,11,FALSE)</f>
        <v>1.5606498957499999</v>
      </c>
      <c r="O46" s="97">
        <f>$B46*VLOOKUP($A46,Transpose_Avg_cred_youth!$A:$M,12,FALSE)</f>
        <v>1.6398873555624995</v>
      </c>
      <c r="P46" s="97">
        <f>$B46*VLOOKUP($A46,Transpose_Avg_cred_youth!$A:$M,13,FALSE)</f>
        <v>1.7207567464999998</v>
      </c>
      <c r="Q46" s="97"/>
      <c r="R46" s="97"/>
      <c r="S46" s="97">
        <f>$B46*VLOOKUP($A46,Transpose_Avg_cred_youth!$O:$AA,2,FALSE)</f>
        <v>1.7353362977499993</v>
      </c>
      <c r="T46" s="97">
        <f>$B46*VLOOKUP($A46,Transpose_Avg_cred_youth!$O:$AA,3,FALSE)</f>
        <v>1.4449214229999996</v>
      </c>
      <c r="U46" s="97">
        <f>$B46*VLOOKUP($A46,Transpose_Avg_cred_youth!$O:$AA,4,FALSE)</f>
        <v>1.6366574730000001</v>
      </c>
      <c r="V46" s="97">
        <f>$B46*VLOOKUP($A46,Transpose_Avg_cred_youth!$O:$AA,5,FALSE)</f>
        <v>1.7834189147500001</v>
      </c>
      <c r="W46" s="97">
        <f>$B46*VLOOKUP($A46,Transpose_Avg_cred_youth!$O:$AA,6,FALSE)</f>
        <v>1.381206337500001</v>
      </c>
      <c r="X46" s="97">
        <f>$B46*VLOOKUP($A46,Transpose_Avg_cred_youth!$O:$AA,7,FALSE)</f>
        <v>2.1559232777499999</v>
      </c>
      <c r="Y46" s="97">
        <f>$B46*VLOOKUP($A46,Transpose_Avg_cred_youth!$O:$AA,8,FALSE)</f>
        <v>1.9728207867499998</v>
      </c>
      <c r="Z46" s="97">
        <f>$B46*VLOOKUP($A46,Transpose_Avg_cred_youth!$O:$AA,9,FALSE)</f>
        <v>2.0545822577499999</v>
      </c>
      <c r="AA46" s="97">
        <f>$B46*VLOOKUP($A46,Transpose_Avg_cred_youth!$O:$AA,10,FALSE)</f>
        <v>1.3385332867499997</v>
      </c>
      <c r="AB46" s="97">
        <f>$B46*VLOOKUP($A46, Transpose_Avg_cred_youth!$O:$AA,11,FALSE)</f>
        <v>1.4965947113333331</v>
      </c>
      <c r="AC46" s="97">
        <f>$B46*VLOOKUP($A46,Transpose_Avg_cred_youth!$O:$AA,12,FALSE)</f>
        <v>1.6393269172500007</v>
      </c>
      <c r="AD46" s="97">
        <f>$B46*VLOOKUP($A46,Transpose_Avg_cred_youth!$O:$AA,13,FALSE)</f>
        <v>1.7608709002500003</v>
      </c>
    </row>
    <row r="47" spans="1:30" x14ac:dyDescent="0.25">
      <c r="A47" s="27" t="s">
        <v>294</v>
      </c>
      <c r="B47" s="96">
        <v>15.21</v>
      </c>
      <c r="C47" s="27"/>
      <c r="D47" s="94"/>
      <c r="E47" s="97">
        <f>$B47*VLOOKUP($A47,Transpose_Avg_cred_youth!$A:$M,2,FALSE)</f>
        <v>1.8626270568750005</v>
      </c>
      <c r="F47" s="97">
        <f>$B47*VLOOKUP($A47,Transpose_Avg_cred_youth!$A:$M,3,FALSE)</f>
        <v>1.1858685637500004</v>
      </c>
      <c r="G47" s="97">
        <f>$B47*VLOOKUP($A47,Transpose_Avg_cred_youth!$A:$M,4,FALSE)</f>
        <v>1.3911645881250001</v>
      </c>
      <c r="H47" s="97">
        <f>$B47*VLOOKUP($A47,Transpose_Avg_cred_youth!$A:$M,5,FALSE)</f>
        <v>1.48171257</v>
      </c>
      <c r="I47" s="97">
        <f>$B47*VLOOKUP($A47,Transpose_Avg_cred_youth!$A:$M,6,FALSE)</f>
        <v>1.831407581249999</v>
      </c>
      <c r="J47" s="97">
        <f>$B47*VLOOKUP($A47,Transpose_Avg_cred_youth!$A:$M,7,FALSE)</f>
        <v>1.5154131768750005</v>
      </c>
      <c r="K47" s="97">
        <f>$B47*VLOOKUP($A47,Transpose_Avg_cred_youth!$A:$M,8,FALSE)</f>
        <v>1.6219858443750004</v>
      </c>
      <c r="L47" s="97">
        <f>$B47*VLOOKUP($A47, Transpose_Avg_cred_youth!$A:$M,9,FALSE)</f>
        <v>1.8669419437500001</v>
      </c>
      <c r="M47" s="97">
        <f>$B47*VLOOKUP($A47,Transpose_Avg_cred_youth!$A:$M,10,FALSE)</f>
        <v>1.5158124393750003</v>
      </c>
      <c r="N47" s="97">
        <f>$B47*VLOOKUP($A47,Transpose_Avg_cred_youth!$A:$M,11,FALSE)</f>
        <v>1.79904830625</v>
      </c>
      <c r="O47" s="97">
        <f>$B47*VLOOKUP($A47,Transpose_Avg_cred_youth!$A:$M,12,FALSE)</f>
        <v>1.4311859006249996</v>
      </c>
      <c r="P47" s="97">
        <f>$B47*VLOOKUP($A47,Transpose_Avg_cred_youth!$A:$M,13,FALSE)</f>
        <v>1.4131116674999997</v>
      </c>
      <c r="Q47" s="94"/>
      <c r="R47" s="94"/>
      <c r="S47" s="97">
        <f>$B47*VLOOKUP($A47,Transpose_Avg_cred_youth!$O:$AA,2,FALSE)</f>
        <v>1.8382577850000006</v>
      </c>
      <c r="T47" s="97">
        <f>$B47*VLOOKUP($A47,Transpose_Avg_cred_youth!$O:$AA,3,FALSE)</f>
        <v>1.1384837099999991</v>
      </c>
      <c r="U47" s="97">
        <f>$B47*VLOOKUP($A47,Transpose_Avg_cred_youth!$O:$AA,4,FALSE)</f>
        <v>1.3584012975000002</v>
      </c>
      <c r="V47" s="97">
        <f>$B47*VLOOKUP($A47,Transpose_Avg_cred_youth!$O:$AA,5,FALSE)</f>
        <v>1.5109842150000001</v>
      </c>
      <c r="W47" s="97">
        <f>$B47*VLOOKUP($A47,Transpose_Avg_cred_youth!$O:$AA,6,FALSE)</f>
        <v>1.709714272500001</v>
      </c>
      <c r="X47" s="97">
        <f>$B47*VLOOKUP($A47,Transpose_Avg_cred_youth!$O:$AA,7,FALSE)</f>
        <v>1.5325634025000003</v>
      </c>
      <c r="Y47" s="97">
        <f>$B47*VLOOKUP($A47,Transpose_Avg_cred_youth!$O:$AA,8,FALSE)</f>
        <v>1.6175796975000001</v>
      </c>
      <c r="Z47" s="97">
        <f>$B47*VLOOKUP($A47,Transpose_Avg_cred_youth!$O:$AA,9,FALSE)</f>
        <v>1.7643029625000004</v>
      </c>
      <c r="AA47" s="97">
        <f>$B47*VLOOKUP($A47,Transpose_Avg_cred_youth!$O:$AA,10,FALSE)</f>
        <v>1.446341715</v>
      </c>
      <c r="AB47" s="97">
        <f>$B47*VLOOKUP($A47, Transpose_Avg_cred_youth!$O:$AA,11,FALSE)</f>
        <v>1.7513047500000003</v>
      </c>
      <c r="AC47" s="97">
        <f>$B47*VLOOKUP($A47,Transpose_Avg_cred_youth!$O:$AA,12,FALSE)</f>
        <v>1.3980537674999998</v>
      </c>
      <c r="AD47" s="97">
        <f>$B47*VLOOKUP($A47,Transpose_Avg_cred_youth!$O:$AA,13,FALSE)</f>
        <v>1.244626695</v>
      </c>
    </row>
    <row r="48" spans="1:30" x14ac:dyDescent="0.25">
      <c r="A48" s="27" t="s">
        <v>295</v>
      </c>
      <c r="B48" s="96">
        <v>21.56</v>
      </c>
      <c r="C48" s="27"/>
      <c r="D48" s="94"/>
      <c r="E48" s="97">
        <f>$B48*VLOOKUP($A48,Transpose_Avg_cred_youth!$A:$M,2,FALSE)</f>
        <v>0.76488277250000025</v>
      </c>
      <c r="F48" s="97">
        <f>$B48*VLOOKUP($A48,Transpose_Avg_cred_youth!$A:$M,3,FALSE)</f>
        <v>0.55300187250000021</v>
      </c>
      <c r="G48" s="97">
        <f>$B48*VLOOKUP($A48,Transpose_Avg_cred_youth!$A:$M,4,FALSE)</f>
        <v>0.62766415249999974</v>
      </c>
      <c r="H48" s="97">
        <f>$B48*VLOOKUP($A48,Transpose_Avg_cred_youth!$A:$M,5,FALSE)</f>
        <v>0.57069185249999999</v>
      </c>
      <c r="I48" s="97">
        <f>$B48*VLOOKUP($A48,Transpose_Avg_cred_youth!$A:$M,6,FALSE)</f>
        <v>0.59275177499999987</v>
      </c>
      <c r="J48" s="97">
        <f>$B48*VLOOKUP($A48,Transpose_Avg_cred_youth!$A:$M,7,FALSE)</f>
        <v>0.52800440000000004</v>
      </c>
      <c r="K48" s="97">
        <f>$B48*VLOOKUP($A48,Transpose_Avg_cred_youth!$A:$M,8,FALSE)</f>
        <v>0.5642952699999999</v>
      </c>
      <c r="L48" s="97">
        <f>$B48*VLOOKUP($A48, Transpose_Avg_cred_youth!$A:$M,9,FALSE)</f>
        <v>0.55956284999999995</v>
      </c>
      <c r="M48" s="97">
        <f>$B48*VLOOKUP($A48,Transpose_Avg_cred_youth!$A:$M,10,FALSE)</f>
        <v>0.40710130999999999</v>
      </c>
      <c r="N48" s="97">
        <f>$B48*VLOOKUP($A48,Transpose_Avg_cred_youth!$A:$M,11,FALSE)</f>
        <v>0.53089748250000002</v>
      </c>
      <c r="O48" s="97">
        <f>$B48*VLOOKUP($A48,Transpose_Avg_cred_youth!$A:$M,12,FALSE)</f>
        <v>0.61424844249999999</v>
      </c>
      <c r="P48" s="97">
        <f>$B48*VLOOKUP($A48,Transpose_Avg_cred_youth!$A:$M,13,FALSE)</f>
        <v>0.71710715999999997</v>
      </c>
      <c r="Q48" s="94"/>
      <c r="R48" s="94"/>
      <c r="S48" s="97">
        <f>$B48*VLOOKUP($A48,Transpose_Avg_cred_youth!$O:$AA,2,FALSE)</f>
        <v>0.77875258999999974</v>
      </c>
      <c r="T48" s="97">
        <f>$B48*VLOOKUP($A48,Transpose_Avg_cred_youth!$O:$AA,3,FALSE)</f>
        <v>0.53904850999999987</v>
      </c>
      <c r="U48" s="97">
        <f>$B48*VLOOKUP($A48,Transpose_Avg_cred_youth!$O:$AA,4,FALSE)</f>
        <v>0.6351144799999997</v>
      </c>
      <c r="V48" s="97">
        <f>$B48*VLOOKUP($A48,Transpose_Avg_cred_youth!$O:$AA,5,FALSE)</f>
        <v>0.57616405000000004</v>
      </c>
      <c r="W48" s="97">
        <f>$B48*VLOOKUP($A48,Transpose_Avg_cred_youth!$O:$AA,6,FALSE)</f>
        <v>0.57557654000000003</v>
      </c>
      <c r="X48" s="97">
        <f>$B48*VLOOKUP($A48,Transpose_Avg_cred_youth!$O:$AA,7,FALSE)</f>
        <v>0.56531397999999999</v>
      </c>
      <c r="Y48" s="97">
        <f>$B48*VLOOKUP($A48,Transpose_Avg_cred_youth!$O:$AA,8,FALSE)</f>
        <v>0.56735678999999994</v>
      </c>
      <c r="Z48" s="97">
        <f>$B48*VLOOKUP($A48,Transpose_Avg_cred_youth!$O:$AA,9,FALSE)</f>
        <v>0.52492131999999991</v>
      </c>
      <c r="AA48" s="97">
        <f>$B48*VLOOKUP($A48,Transpose_Avg_cred_youth!$O:$AA,10,FALSE)</f>
        <v>0.42694728999999998</v>
      </c>
      <c r="AB48" s="97">
        <f>$B48*VLOOKUP($A48, Transpose_Avg_cred_youth!$O:$AA,11,FALSE)</f>
        <v>0.4906912266666667</v>
      </c>
      <c r="AC48" s="97">
        <f>$B48*VLOOKUP($A48,Transpose_Avg_cred_youth!$O:$AA,12,FALSE)</f>
        <v>0.60386864999999978</v>
      </c>
      <c r="AD48" s="97">
        <f>$B48*VLOOKUP($A48,Transpose_Avg_cred_youth!$O:$AA,13,FALSE)</f>
        <v>0.67736129999999994</v>
      </c>
    </row>
    <row r="49" spans="1:30" x14ac:dyDescent="0.25">
      <c r="A49" s="27" t="s">
        <v>296</v>
      </c>
      <c r="B49" s="96">
        <v>1.161</v>
      </c>
      <c r="C49" s="27"/>
      <c r="D49" s="94"/>
      <c r="E49" s="97">
        <f>$B49*VLOOKUP($A49,Transpose_Avg_cred_youth!$A:$M,2,FALSE)</f>
        <v>5.7026578500000001E-2</v>
      </c>
      <c r="F49" s="97">
        <f>$B49*VLOOKUP($A49,Transpose_Avg_cred_youth!$A:$M,3,FALSE)</f>
        <v>3.2371437374999999E-2</v>
      </c>
      <c r="G49" s="97">
        <f>$B49*VLOOKUP($A49,Transpose_Avg_cred_youth!$A:$M,4,FALSE)</f>
        <v>3.8234124562500006E-2</v>
      </c>
      <c r="H49" s="97">
        <f>$B49*VLOOKUP($A49,Transpose_Avg_cred_youth!$A:$M,5,FALSE)</f>
        <v>5.3768522250000006E-2</v>
      </c>
      <c r="I49" s="97">
        <f>$B49*VLOOKUP($A49,Transpose_Avg_cred_youth!$A:$M,6,FALSE)</f>
        <v>4.5669894187500011E-2</v>
      </c>
      <c r="J49" s="97">
        <f>$B49*VLOOKUP($A49,Transpose_Avg_cred_youth!$A:$M,7,FALSE)</f>
        <v>5.3082734062500005E-2</v>
      </c>
      <c r="K49" s="97">
        <f>$B49*VLOOKUP($A49,Transpose_Avg_cred_youth!$A:$M,8,FALSE)</f>
        <v>8.4457815750000012E-2</v>
      </c>
      <c r="L49" s="97">
        <f>$B49*VLOOKUP($A49, Transpose_Avg_cred_youth!$A:$M,9,FALSE)</f>
        <v>9.3024036562499982E-2</v>
      </c>
      <c r="M49" s="97">
        <f>$B49*VLOOKUP($A49,Transpose_Avg_cred_youth!$A:$M,10,FALSE)</f>
        <v>4.8368130750000002E-2</v>
      </c>
      <c r="N49" s="97">
        <f>$B49*VLOOKUP($A49,Transpose_Avg_cred_youth!$A:$M,11,FALSE)</f>
        <v>6.1698224812500001E-2</v>
      </c>
      <c r="O49" s="97">
        <f>$B49*VLOOKUP($A49,Transpose_Avg_cred_youth!$A:$M,12,FALSE)</f>
        <v>4.0224151124999982E-2</v>
      </c>
      <c r="P49" s="97">
        <f>$B49*VLOOKUP($A49,Transpose_Avg_cred_youth!$A:$M,13,FALSE)</f>
        <v>5.7304637999999991E-2</v>
      </c>
      <c r="Q49" s="94"/>
      <c r="R49" s="94"/>
      <c r="S49" s="97">
        <f>$B49*VLOOKUP($A49,Transpose_Avg_cred_youth!$O:$AA,2,FALSE)</f>
        <v>5.4633176999999984E-2</v>
      </c>
      <c r="T49" s="97">
        <f>$B49*VLOOKUP($A49,Transpose_Avg_cred_youth!$O:$AA,3,FALSE)</f>
        <v>3.2203817999999981E-2</v>
      </c>
      <c r="U49" s="97">
        <f>$B49*VLOOKUP($A49,Transpose_Avg_cred_youth!$O:$AA,4,FALSE)</f>
        <v>3.8096763749999971E-2</v>
      </c>
      <c r="V49" s="97">
        <f>$B49*VLOOKUP($A49,Transpose_Avg_cred_youth!$O:$AA,5,FALSE)</f>
        <v>5.4152813250000008E-2</v>
      </c>
      <c r="W49" s="97">
        <f>$B49*VLOOKUP($A49,Transpose_Avg_cred_youth!$O:$AA,6,FALSE)</f>
        <v>4.3492801500000018E-2</v>
      </c>
      <c r="X49" s="97">
        <f>$B49*VLOOKUP($A49,Transpose_Avg_cred_youth!$O:$AA,7,FALSE)</f>
        <v>5.3227786500000006E-2</v>
      </c>
      <c r="Y49" s="97">
        <f>$B49*VLOOKUP($A49,Transpose_Avg_cred_youth!$O:$AA,8,FALSE)</f>
        <v>8.524032975000001E-2</v>
      </c>
      <c r="Z49" s="97">
        <f>$B49*VLOOKUP($A49,Transpose_Avg_cred_youth!$O:$AA,9,FALSE)</f>
        <v>9.3879040500000011E-2</v>
      </c>
      <c r="AA49" s="97">
        <f>$B49*VLOOKUP($A49,Transpose_Avg_cred_youth!$O:$AA,10,FALSE)</f>
        <v>4.8621519000000009E-2</v>
      </c>
      <c r="AB49" s="97">
        <f>$B49*VLOOKUP($A49, Transpose_Avg_cred_youth!$O:$AA,11,FALSE)</f>
        <v>5.8440870000000006E-2</v>
      </c>
      <c r="AC49" s="97">
        <f>$B49*VLOOKUP($A49,Transpose_Avg_cred_youth!$O:$AA,12,FALSE)</f>
        <v>4.0503807000000017E-2</v>
      </c>
      <c r="AD49" s="97">
        <f>$B49*VLOOKUP($A49,Transpose_Avg_cred_youth!$O:$AA,13,FALSE)</f>
        <v>5.8447062000000008E-2</v>
      </c>
    </row>
    <row r="50" spans="1:30" x14ac:dyDescent="0.25">
      <c r="A50" s="91" t="s">
        <v>537</v>
      </c>
      <c r="B50" s="96"/>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row>
    <row r="51" spans="1:30" x14ac:dyDescent="0.25">
      <c r="A51" s="27" t="s">
        <v>543</v>
      </c>
      <c r="B51" s="96" t="s">
        <v>3625</v>
      </c>
      <c r="C51" s="94"/>
      <c r="D51" s="94"/>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row>
    <row r="52" spans="1:30" x14ac:dyDescent="0.25">
      <c r="A52" s="27" t="s">
        <v>532</v>
      </c>
      <c r="B52" s="96">
        <v>-10.1</v>
      </c>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row>
    <row r="53" spans="1:30" x14ac:dyDescent="0.25">
      <c r="A53" s="27" t="s">
        <v>538</v>
      </c>
      <c r="B53" s="96">
        <v>-10.25</v>
      </c>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row>
    <row r="54" spans="1:30" x14ac:dyDescent="0.25">
      <c r="A54" s="27" t="s">
        <v>544</v>
      </c>
      <c r="B54" s="96">
        <v>-9.6389999999999993</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row>
    <row r="55" spans="1:30" x14ac:dyDescent="0.25">
      <c r="A55" s="27" t="s">
        <v>549</v>
      </c>
      <c r="B55" s="96">
        <v>-10.787000000000001</v>
      </c>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row>
    <row r="56" spans="1:30" x14ac:dyDescent="0.25">
      <c r="A56" s="27" t="s">
        <v>554</v>
      </c>
      <c r="B56" s="96">
        <v>-9.6120000000000001</v>
      </c>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row>
    <row r="57" spans="1:30" x14ac:dyDescent="0.25">
      <c r="A57" s="27" t="s">
        <v>559</v>
      </c>
      <c r="B57" s="96">
        <v>-9.5280000000000005</v>
      </c>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row>
    <row r="58" spans="1:30" x14ac:dyDescent="0.25">
      <c r="A58" s="27" t="s">
        <v>564</v>
      </c>
      <c r="B58" s="96">
        <v>-9.6739999999999995</v>
      </c>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row>
    <row r="59" spans="1:30" x14ac:dyDescent="0.25">
      <c r="A59" s="27" t="s">
        <v>569</v>
      </c>
      <c r="B59" s="96">
        <v>-9.6370000000000005</v>
      </c>
    </row>
    <row r="60" spans="1:30" x14ac:dyDescent="0.25">
      <c r="A60" s="27" t="s">
        <v>574</v>
      </c>
      <c r="B60" s="96">
        <v>-10.041</v>
      </c>
    </row>
    <row r="61" spans="1:30" x14ac:dyDescent="0.25">
      <c r="A61" s="27" t="s">
        <v>579</v>
      </c>
      <c r="B61" s="96">
        <v>-9.9529999999999994</v>
      </c>
    </row>
    <row r="62" spans="1:30" x14ac:dyDescent="0.25">
      <c r="A62" s="27" t="s">
        <v>584</v>
      </c>
      <c r="B62" s="96">
        <v>-10.563000000000001</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AE46A-4D3F-482C-AB1F-0618FAC339D4}">
  <dimension ref="A2:L66"/>
  <sheetViews>
    <sheetView topLeftCell="A5" workbookViewId="0">
      <selection activeCell="E44" sqref="E44"/>
    </sheetView>
  </sheetViews>
  <sheetFormatPr defaultColWidth="8.7109375" defaultRowHeight="12.75" x14ac:dyDescent="0.2"/>
  <cols>
    <col min="1" max="1" width="19.5703125" style="167" customWidth="1"/>
    <col min="2" max="5" width="10.5703125" style="167" customWidth="1"/>
    <col min="6" max="9" width="8.7109375" style="167"/>
    <col min="10" max="10" width="11.85546875" style="167" bestFit="1" customWidth="1"/>
    <col min="11" max="16384" width="8.7109375" style="167"/>
  </cols>
  <sheetData>
    <row r="2" spans="1:12" ht="15.75" x14ac:dyDescent="0.25">
      <c r="A2" s="166" t="s">
        <v>3644</v>
      </c>
    </row>
    <row r="3" spans="1:12" x14ac:dyDescent="0.2">
      <c r="A3" s="286" t="s">
        <v>348</v>
      </c>
      <c r="B3" s="287" t="s">
        <v>349</v>
      </c>
      <c r="C3" s="287" t="s">
        <v>350</v>
      </c>
      <c r="D3" s="287" t="s">
        <v>351</v>
      </c>
      <c r="E3" s="287" t="s">
        <v>352</v>
      </c>
      <c r="J3" s="286" t="s">
        <v>348</v>
      </c>
      <c r="K3" s="287" t="s">
        <v>349</v>
      </c>
      <c r="L3" s="287" t="s">
        <v>351</v>
      </c>
    </row>
    <row r="4" spans="1:12" x14ac:dyDescent="0.2">
      <c r="A4" s="167" t="s">
        <v>353</v>
      </c>
      <c r="B4" s="168" t="s">
        <v>354</v>
      </c>
      <c r="C4" s="168" t="s">
        <v>355</v>
      </c>
      <c r="D4" s="168" t="s">
        <v>356</v>
      </c>
      <c r="E4" s="168" t="s">
        <v>355</v>
      </c>
      <c r="J4" s="167" t="s">
        <v>353</v>
      </c>
      <c r="K4" s="168" t="s">
        <v>354</v>
      </c>
      <c r="L4" s="168" t="s">
        <v>356</v>
      </c>
    </row>
    <row r="5" spans="1:12" x14ac:dyDescent="0.2">
      <c r="A5" s="286" t="s">
        <v>348</v>
      </c>
      <c r="B5" s="287" t="s">
        <v>348</v>
      </c>
      <c r="C5" s="287" t="s">
        <v>348</v>
      </c>
      <c r="D5" s="287" t="s">
        <v>348</v>
      </c>
      <c r="E5" s="287" t="s">
        <v>348</v>
      </c>
      <c r="J5" s="286" t="s">
        <v>348</v>
      </c>
      <c r="K5" s="287" t="s">
        <v>348</v>
      </c>
      <c r="L5" s="287" t="s">
        <v>348</v>
      </c>
    </row>
    <row r="6" spans="1:12" x14ac:dyDescent="0.2">
      <c r="A6" s="167" t="s">
        <v>218</v>
      </c>
      <c r="B6" s="168" t="s">
        <v>348</v>
      </c>
      <c r="C6" s="168" t="s">
        <v>348</v>
      </c>
      <c r="D6" s="168" t="s">
        <v>348</v>
      </c>
      <c r="E6" s="168" t="s">
        <v>348</v>
      </c>
      <c r="J6" s="167" t="s">
        <v>218</v>
      </c>
      <c r="K6" s="168" t="s">
        <v>348</v>
      </c>
      <c r="L6" s="168" t="s">
        <v>348</v>
      </c>
    </row>
    <row r="7" spans="1:12" x14ac:dyDescent="0.2">
      <c r="A7" s="167" t="s">
        <v>242</v>
      </c>
      <c r="B7" s="168" t="s">
        <v>3645</v>
      </c>
      <c r="C7" s="168" t="s">
        <v>3646</v>
      </c>
      <c r="D7" s="168" t="s">
        <v>3647</v>
      </c>
      <c r="E7" s="168" t="s">
        <v>3648</v>
      </c>
      <c r="J7" s="167" t="s">
        <v>242</v>
      </c>
      <c r="K7" s="168">
        <v>-0.128</v>
      </c>
      <c r="L7" s="168">
        <v>-0.13</v>
      </c>
    </row>
    <row r="8" spans="1:12" x14ac:dyDescent="0.2">
      <c r="A8" s="167" t="s">
        <v>250</v>
      </c>
      <c r="B8" s="168" t="s">
        <v>1900</v>
      </c>
      <c r="C8" s="168" t="s">
        <v>2088</v>
      </c>
      <c r="D8" s="168" t="s">
        <v>3649</v>
      </c>
      <c r="E8" s="168" t="s">
        <v>2084</v>
      </c>
      <c r="J8" s="167" t="s">
        <v>250</v>
      </c>
      <c r="K8" s="168">
        <v>-0.16400000000000001</v>
      </c>
      <c r="L8" s="168">
        <v>-6.4399999999999999E-2</v>
      </c>
    </row>
    <row r="9" spans="1:12" x14ac:dyDescent="0.2">
      <c r="A9" s="167" t="s">
        <v>253</v>
      </c>
      <c r="B9" s="168" t="s">
        <v>3650</v>
      </c>
      <c r="C9" s="168" t="s">
        <v>867</v>
      </c>
      <c r="D9" s="168" t="s">
        <v>3651</v>
      </c>
      <c r="E9" s="168" t="s">
        <v>878</v>
      </c>
      <c r="J9" s="167" t="s">
        <v>253</v>
      </c>
      <c r="K9" s="168">
        <v>-0.13200000000000001</v>
      </c>
      <c r="L9" s="168">
        <v>-8.7400000000000005E-2</v>
      </c>
    </row>
    <row r="10" spans="1:12" x14ac:dyDescent="0.2">
      <c r="A10" s="167" t="s">
        <v>257</v>
      </c>
      <c r="B10" s="168" t="s">
        <v>3652</v>
      </c>
      <c r="C10" s="168" t="s">
        <v>3653</v>
      </c>
      <c r="D10" s="168" t="s">
        <v>3654</v>
      </c>
      <c r="E10" s="168" t="s">
        <v>3655</v>
      </c>
      <c r="J10" s="167" t="s">
        <v>257</v>
      </c>
      <c r="K10" s="168">
        <v>-5.6800000000000002E-3</v>
      </c>
      <c r="L10" s="168">
        <v>3.8399999999999997E-2</v>
      </c>
    </row>
    <row r="11" spans="1:12" x14ac:dyDescent="0.2">
      <c r="A11" s="167" t="s">
        <v>261</v>
      </c>
      <c r="B11" s="168" t="s">
        <v>3656</v>
      </c>
      <c r="C11" s="168" t="s">
        <v>3657</v>
      </c>
      <c r="D11" s="168" t="s">
        <v>3658</v>
      </c>
      <c r="E11" s="168" t="s">
        <v>3659</v>
      </c>
      <c r="J11" s="167" t="s">
        <v>261</v>
      </c>
      <c r="K11" s="168">
        <v>-0.42699999999999999</v>
      </c>
      <c r="L11" s="168">
        <v>-0.36599999999999999</v>
      </c>
    </row>
    <row r="12" spans="1:12" x14ac:dyDescent="0.2">
      <c r="A12" s="167" t="s">
        <v>265</v>
      </c>
      <c r="B12" s="168" t="s">
        <v>3660</v>
      </c>
      <c r="C12" s="168" t="s">
        <v>2161</v>
      </c>
      <c r="D12" s="168" t="s">
        <v>3661</v>
      </c>
      <c r="E12" s="168" t="s">
        <v>2269</v>
      </c>
      <c r="J12" s="167" t="s">
        <v>265</v>
      </c>
      <c r="K12" s="168">
        <v>5.7200000000000001E-2</v>
      </c>
      <c r="L12" s="168">
        <v>1.6000000000000001E-3</v>
      </c>
    </row>
    <row r="13" spans="1:12" x14ac:dyDescent="0.2">
      <c r="A13" s="167" t="s">
        <v>304</v>
      </c>
      <c r="B13" s="168" t="s">
        <v>2039</v>
      </c>
      <c r="C13" s="168" t="s">
        <v>3662</v>
      </c>
      <c r="D13" s="168" t="s">
        <v>3663</v>
      </c>
      <c r="E13" s="168" t="s">
        <v>3664</v>
      </c>
      <c r="J13" s="167" t="s">
        <v>304</v>
      </c>
      <c r="K13" s="168">
        <v>1.2829999999999999</v>
      </c>
      <c r="L13" s="168">
        <v>9.2999999999999999E-2</v>
      </c>
    </row>
    <row r="14" spans="1:12" x14ac:dyDescent="0.2">
      <c r="A14" s="167" t="s">
        <v>307</v>
      </c>
      <c r="B14" s="168" t="s">
        <v>3665</v>
      </c>
      <c r="C14" s="168" t="s">
        <v>3666</v>
      </c>
      <c r="D14" s="168" t="s">
        <v>348</v>
      </c>
      <c r="E14" s="168" t="s">
        <v>348</v>
      </c>
      <c r="J14" s="167" t="s">
        <v>307</v>
      </c>
      <c r="K14" s="168">
        <v>1.113</v>
      </c>
      <c r="L14" s="168"/>
    </row>
    <row r="15" spans="1:12" x14ac:dyDescent="0.2">
      <c r="A15" s="167" t="s">
        <v>310</v>
      </c>
      <c r="B15" s="168" t="s">
        <v>2663</v>
      </c>
      <c r="C15" s="168" t="s">
        <v>3667</v>
      </c>
      <c r="D15" s="168" t="s">
        <v>2407</v>
      </c>
      <c r="E15" s="168" t="s">
        <v>2847</v>
      </c>
      <c r="J15" s="167" t="s">
        <v>310</v>
      </c>
      <c r="K15" s="168">
        <v>1.1639999999999999</v>
      </c>
      <c r="L15" s="168">
        <v>0.107</v>
      </c>
    </row>
    <row r="16" spans="1:12" x14ac:dyDescent="0.2">
      <c r="A16" s="167" t="s">
        <v>299</v>
      </c>
      <c r="B16" s="168" t="s">
        <v>1834</v>
      </c>
      <c r="C16" s="168" t="s">
        <v>3668</v>
      </c>
      <c r="D16" s="168" t="s">
        <v>3669</v>
      </c>
      <c r="E16" s="168" t="s">
        <v>3670</v>
      </c>
      <c r="J16" s="167" t="s">
        <v>299</v>
      </c>
      <c r="K16" s="168">
        <v>0.20599999999999999</v>
      </c>
      <c r="L16" s="168">
        <v>2.9899999999999999E-2</v>
      </c>
    </row>
    <row r="17" spans="1:12" x14ac:dyDescent="0.2">
      <c r="A17" s="167" t="s">
        <v>311</v>
      </c>
      <c r="B17" s="168" t="s">
        <v>3671</v>
      </c>
      <c r="C17" s="168" t="s">
        <v>2798</v>
      </c>
      <c r="D17" s="168" t="s">
        <v>2102</v>
      </c>
      <c r="E17" s="168" t="s">
        <v>3672</v>
      </c>
      <c r="J17" s="167" t="s">
        <v>311</v>
      </c>
      <c r="K17" s="168">
        <v>-6.9699999999999998E-2</v>
      </c>
      <c r="L17" s="168">
        <v>-0.10299999999999999</v>
      </c>
    </row>
    <row r="18" spans="1:12" x14ac:dyDescent="0.2">
      <c r="A18" s="167" t="s">
        <v>312</v>
      </c>
      <c r="B18" s="168" t="s">
        <v>1885</v>
      </c>
      <c r="C18" s="168" t="s">
        <v>2801</v>
      </c>
      <c r="D18" s="168" t="s">
        <v>1674</v>
      </c>
      <c r="E18" s="168" t="s">
        <v>3014</v>
      </c>
      <c r="J18" s="167" t="s">
        <v>312</v>
      </c>
      <c r="K18" s="168">
        <v>-0.155</v>
      </c>
      <c r="L18" s="168">
        <v>-0.20100000000000001</v>
      </c>
    </row>
    <row r="19" spans="1:12" x14ac:dyDescent="0.2">
      <c r="A19" s="167" t="s">
        <v>313</v>
      </c>
      <c r="B19" s="168" t="s">
        <v>3673</v>
      </c>
      <c r="C19" s="168" t="s">
        <v>3165</v>
      </c>
      <c r="D19" s="168" t="s">
        <v>3674</v>
      </c>
      <c r="E19" s="168" t="s">
        <v>2772</v>
      </c>
      <c r="J19" s="167" t="s">
        <v>313</v>
      </c>
      <c r="K19" s="168">
        <v>-0.32400000000000001</v>
      </c>
      <c r="L19" s="168">
        <v>-0.26400000000000001</v>
      </c>
    </row>
    <row r="20" spans="1:12" x14ac:dyDescent="0.2">
      <c r="A20" s="167" t="s">
        <v>314</v>
      </c>
      <c r="B20" s="168" t="s">
        <v>3675</v>
      </c>
      <c r="C20" s="168" t="s">
        <v>2165</v>
      </c>
      <c r="D20" s="168" t="s">
        <v>3676</v>
      </c>
      <c r="E20" s="168" t="s">
        <v>2836</v>
      </c>
      <c r="J20" s="167" t="s">
        <v>314</v>
      </c>
      <c r="K20" s="168">
        <v>-0.3</v>
      </c>
      <c r="L20" s="168">
        <v>-0.39800000000000002</v>
      </c>
    </row>
    <row r="21" spans="1:12" x14ac:dyDescent="0.2">
      <c r="A21" s="167" t="s">
        <v>315</v>
      </c>
      <c r="B21" s="168" t="s">
        <v>3677</v>
      </c>
      <c r="C21" s="168" t="s">
        <v>1744</v>
      </c>
      <c r="D21" s="168" t="s">
        <v>3678</v>
      </c>
      <c r="E21" s="168" t="s">
        <v>3029</v>
      </c>
      <c r="J21" s="167" t="s">
        <v>315</v>
      </c>
      <c r="K21" s="168">
        <v>-0.21</v>
      </c>
      <c r="L21" s="168">
        <v>-0.248</v>
      </c>
    </row>
    <row r="22" spans="1:12" x14ac:dyDescent="0.2">
      <c r="A22" s="167" t="s">
        <v>316</v>
      </c>
      <c r="B22" s="168" t="s">
        <v>3679</v>
      </c>
      <c r="C22" s="168" t="s">
        <v>2306</v>
      </c>
      <c r="D22" s="168" t="s">
        <v>3680</v>
      </c>
      <c r="E22" s="168" t="s">
        <v>3681</v>
      </c>
      <c r="J22" s="167" t="s">
        <v>316</v>
      </c>
      <c r="K22" s="168">
        <v>0.29399999999999998</v>
      </c>
      <c r="L22" s="168">
        <v>0.247</v>
      </c>
    </row>
    <row r="23" spans="1:12" x14ac:dyDescent="0.2">
      <c r="A23" s="167" t="s">
        <v>323</v>
      </c>
      <c r="B23" s="168" t="s">
        <v>3682</v>
      </c>
      <c r="C23" s="168" t="s">
        <v>2634</v>
      </c>
      <c r="D23" s="168" t="s">
        <v>3683</v>
      </c>
      <c r="E23" s="168" t="s">
        <v>3684</v>
      </c>
      <c r="J23" s="167" t="s">
        <v>323</v>
      </c>
      <c r="K23" s="168">
        <v>1.0620000000000001</v>
      </c>
      <c r="L23" s="168">
        <v>1.6719999999999999</v>
      </c>
    </row>
    <row r="24" spans="1:12" x14ac:dyDescent="0.2">
      <c r="A24" s="167" t="s">
        <v>324</v>
      </c>
      <c r="B24" s="168" t="s">
        <v>1658</v>
      </c>
      <c r="C24" s="168" t="s">
        <v>1917</v>
      </c>
      <c r="D24" s="168" t="s">
        <v>1656</v>
      </c>
      <c r="E24" s="168" t="s">
        <v>3685</v>
      </c>
      <c r="J24" s="167" t="s">
        <v>324</v>
      </c>
      <c r="K24" s="168">
        <v>0.42499999999999999</v>
      </c>
      <c r="L24" s="168">
        <v>0.434</v>
      </c>
    </row>
    <row r="25" spans="1:12" x14ac:dyDescent="0.2">
      <c r="A25" s="167" t="s">
        <v>325</v>
      </c>
      <c r="B25" s="168" t="s">
        <v>2962</v>
      </c>
      <c r="C25" s="168" t="s">
        <v>3686</v>
      </c>
      <c r="D25" s="168" t="s">
        <v>3595</v>
      </c>
      <c r="E25" s="168" t="s">
        <v>1964</v>
      </c>
      <c r="J25" s="167" t="s">
        <v>325</v>
      </c>
      <c r="K25" s="168">
        <v>0.374</v>
      </c>
      <c r="L25" s="168">
        <v>0.36899999999999999</v>
      </c>
    </row>
    <row r="26" spans="1:12" x14ac:dyDescent="0.2">
      <c r="A26" s="167" t="s">
        <v>322</v>
      </c>
      <c r="B26" s="168" t="s">
        <v>3687</v>
      </c>
      <c r="C26" s="168" t="s">
        <v>3688</v>
      </c>
      <c r="D26" s="168" t="s">
        <v>3689</v>
      </c>
      <c r="E26" s="168" t="s">
        <v>3690</v>
      </c>
      <c r="J26" s="167" t="s">
        <v>322</v>
      </c>
      <c r="K26" s="168">
        <v>-3.8699999999999998E-2</v>
      </c>
      <c r="L26" s="168">
        <v>-8.9200000000000002E-2</v>
      </c>
    </row>
    <row r="27" spans="1:12" x14ac:dyDescent="0.2">
      <c r="A27" s="167" t="s">
        <v>335</v>
      </c>
      <c r="B27" s="168" t="s">
        <v>3691</v>
      </c>
      <c r="C27" s="168" t="s">
        <v>3692</v>
      </c>
      <c r="D27" s="168" t="s">
        <v>3327</v>
      </c>
      <c r="E27" s="168" t="s">
        <v>3693</v>
      </c>
      <c r="J27" s="167" t="s">
        <v>335</v>
      </c>
      <c r="K27" s="168">
        <v>0.153</v>
      </c>
      <c r="L27" s="168">
        <v>0.105</v>
      </c>
    </row>
    <row r="28" spans="1:12" x14ac:dyDescent="0.2">
      <c r="A28" s="167" t="s">
        <v>328</v>
      </c>
      <c r="B28" s="168" t="s">
        <v>3694</v>
      </c>
      <c r="C28" s="168" t="s">
        <v>3695</v>
      </c>
      <c r="D28" s="168" t="s">
        <v>3696</v>
      </c>
      <c r="E28" s="168" t="s">
        <v>3697</v>
      </c>
      <c r="J28" s="167" t="s">
        <v>328</v>
      </c>
      <c r="K28" s="168">
        <v>1.49E-3</v>
      </c>
      <c r="L28" s="168">
        <v>-1.11E-2</v>
      </c>
    </row>
    <row r="29" spans="1:12" x14ac:dyDescent="0.2">
      <c r="A29" s="167" t="s">
        <v>329</v>
      </c>
      <c r="B29" s="168" t="s">
        <v>3600</v>
      </c>
      <c r="C29" s="168" t="s">
        <v>2303</v>
      </c>
      <c r="D29" s="168" t="s">
        <v>3698</v>
      </c>
      <c r="E29" s="168" t="s">
        <v>3699</v>
      </c>
      <c r="J29" s="167" t="s">
        <v>329</v>
      </c>
      <c r="K29" s="168">
        <v>0.39800000000000002</v>
      </c>
      <c r="L29" s="168">
        <v>0.46700000000000003</v>
      </c>
    </row>
    <row r="30" spans="1:12" x14ac:dyDescent="0.2">
      <c r="A30" s="167" t="s">
        <v>330</v>
      </c>
      <c r="B30" s="168" t="s">
        <v>2081</v>
      </c>
      <c r="C30" s="168" t="s">
        <v>3700</v>
      </c>
      <c r="D30" s="168" t="s">
        <v>3701</v>
      </c>
      <c r="E30" s="168" t="s">
        <v>3702</v>
      </c>
      <c r="J30" s="167" t="s">
        <v>330</v>
      </c>
      <c r="K30" s="168">
        <v>-0.13900000000000001</v>
      </c>
      <c r="L30" s="168">
        <v>-0.152</v>
      </c>
    </row>
    <row r="31" spans="1:12" x14ac:dyDescent="0.2">
      <c r="A31" s="167" t="s">
        <v>319</v>
      </c>
      <c r="B31" s="168" t="s">
        <v>3703</v>
      </c>
      <c r="C31" s="168" t="s">
        <v>2845</v>
      </c>
      <c r="D31" s="168" t="s">
        <v>3704</v>
      </c>
      <c r="E31" s="168" t="s">
        <v>3672</v>
      </c>
      <c r="J31" s="167" t="s">
        <v>319</v>
      </c>
      <c r="K31" s="168">
        <v>1.2200000000000001E-2</v>
      </c>
      <c r="L31" s="168">
        <v>8.5400000000000004E-2</v>
      </c>
    </row>
    <row r="32" spans="1:12" x14ac:dyDescent="0.2">
      <c r="A32" s="167" t="s">
        <v>318</v>
      </c>
      <c r="B32" s="168" t="s">
        <v>3705</v>
      </c>
      <c r="C32" s="168" t="s">
        <v>3706</v>
      </c>
      <c r="D32" s="168" t="s">
        <v>3707</v>
      </c>
      <c r="E32" s="168" t="s">
        <v>3708</v>
      </c>
      <c r="J32" s="167" t="s">
        <v>318</v>
      </c>
      <c r="K32" s="168">
        <v>-0.61199999999999999</v>
      </c>
      <c r="L32" s="168">
        <v>-0.57399999999999995</v>
      </c>
    </row>
    <row r="33" spans="1:12" x14ac:dyDescent="0.2">
      <c r="A33" s="167" t="s">
        <v>320</v>
      </c>
      <c r="B33" s="168" t="s">
        <v>3709</v>
      </c>
      <c r="C33" s="168" t="s">
        <v>1677</v>
      </c>
      <c r="D33" s="168" t="s">
        <v>3710</v>
      </c>
      <c r="E33" s="168" t="s">
        <v>3711</v>
      </c>
      <c r="J33" s="167" t="s">
        <v>320</v>
      </c>
      <c r="K33" s="168">
        <v>0.33400000000000002</v>
      </c>
      <c r="L33" s="168">
        <v>0.33500000000000002</v>
      </c>
    </row>
    <row r="34" spans="1:12" x14ac:dyDescent="0.2">
      <c r="A34" s="167" t="s">
        <v>321</v>
      </c>
      <c r="B34" s="168" t="s">
        <v>3230</v>
      </c>
      <c r="C34" s="168" t="s">
        <v>3147</v>
      </c>
      <c r="D34" s="168" t="s">
        <v>1840</v>
      </c>
      <c r="E34" s="168" t="s">
        <v>3712</v>
      </c>
      <c r="J34" s="167" t="s">
        <v>321</v>
      </c>
      <c r="K34" s="168">
        <v>5.4800000000000001E-2</v>
      </c>
      <c r="L34" s="168">
        <v>0.115</v>
      </c>
    </row>
    <row r="35" spans="1:12" x14ac:dyDescent="0.2">
      <c r="A35" s="167" t="s">
        <v>326</v>
      </c>
      <c r="B35" s="168" t="s">
        <v>3713</v>
      </c>
      <c r="C35" s="168" t="s">
        <v>2078</v>
      </c>
      <c r="D35" s="168" t="s">
        <v>3714</v>
      </c>
      <c r="E35" s="168" t="s">
        <v>3715</v>
      </c>
      <c r="J35" s="167" t="s">
        <v>326</v>
      </c>
      <c r="K35" s="168">
        <v>-0.35799999999999998</v>
      </c>
      <c r="L35" s="168">
        <v>-0.34100000000000003</v>
      </c>
    </row>
    <row r="36" spans="1:12" x14ac:dyDescent="0.2">
      <c r="A36" s="167" t="s">
        <v>327</v>
      </c>
      <c r="B36" s="168" t="s">
        <v>3716</v>
      </c>
      <c r="C36" s="168" t="s">
        <v>3253</v>
      </c>
      <c r="D36" s="168" t="s">
        <v>3717</v>
      </c>
      <c r="E36" s="168" t="s">
        <v>3247</v>
      </c>
      <c r="J36" s="167" t="s">
        <v>327</v>
      </c>
      <c r="K36" s="168">
        <v>6.4899999999999999E-2</v>
      </c>
      <c r="L36" s="168">
        <v>4.8399999999999999E-2</v>
      </c>
    </row>
    <row r="37" spans="1:12" x14ac:dyDescent="0.2">
      <c r="A37" s="167" t="s">
        <v>338</v>
      </c>
      <c r="B37" s="168" t="s">
        <v>3563</v>
      </c>
      <c r="C37" s="168" t="s">
        <v>3718</v>
      </c>
      <c r="D37" s="168" t="s">
        <v>3719</v>
      </c>
      <c r="E37" s="168" t="s">
        <v>3720</v>
      </c>
      <c r="J37" s="167" t="s">
        <v>338</v>
      </c>
      <c r="K37" s="168">
        <v>0.79700000000000004</v>
      </c>
      <c r="L37" s="168">
        <v>0.40500000000000003</v>
      </c>
    </row>
    <row r="38" spans="1:12" x14ac:dyDescent="0.2">
      <c r="A38" s="167" t="s">
        <v>298</v>
      </c>
      <c r="B38" s="168" t="s">
        <v>3721</v>
      </c>
      <c r="C38" s="168" t="s">
        <v>2780</v>
      </c>
      <c r="D38" s="168" t="s">
        <v>3722</v>
      </c>
      <c r="E38" s="168" t="s">
        <v>1711</v>
      </c>
      <c r="J38" s="167" t="s">
        <v>298</v>
      </c>
      <c r="K38" s="168">
        <v>0.378</v>
      </c>
      <c r="L38" s="168">
        <v>0.32500000000000001</v>
      </c>
    </row>
    <row r="39" spans="1:12" x14ac:dyDescent="0.2">
      <c r="A39" s="167" t="s">
        <v>269</v>
      </c>
      <c r="B39" s="168" t="s">
        <v>3723</v>
      </c>
      <c r="C39" s="168" t="s">
        <v>3724</v>
      </c>
      <c r="D39" s="168" t="s">
        <v>3335</v>
      </c>
      <c r="E39" s="168" t="s">
        <v>3725</v>
      </c>
      <c r="J39" s="167" t="s">
        <v>269</v>
      </c>
      <c r="K39" s="168">
        <v>17.7</v>
      </c>
      <c r="L39" s="168">
        <v>15.9</v>
      </c>
    </row>
    <row r="40" spans="1:12" x14ac:dyDescent="0.2">
      <c r="A40" s="167" t="s">
        <v>273</v>
      </c>
      <c r="B40" s="168" t="s">
        <v>3726</v>
      </c>
      <c r="C40" s="168" t="s">
        <v>3727</v>
      </c>
      <c r="D40" s="168" t="s">
        <v>3728</v>
      </c>
      <c r="E40" s="168" t="s">
        <v>3729</v>
      </c>
      <c r="J40" s="167" t="s">
        <v>273</v>
      </c>
      <c r="K40" s="168">
        <v>2.0790000000000002</v>
      </c>
      <c r="L40" s="168">
        <v>0.68700000000000006</v>
      </c>
    </row>
    <row r="41" spans="1:12" x14ac:dyDescent="0.2">
      <c r="A41" s="167" t="s">
        <v>277</v>
      </c>
      <c r="B41" s="168" t="s">
        <v>3730</v>
      </c>
      <c r="C41" s="168" t="s">
        <v>3731</v>
      </c>
      <c r="D41" s="168" t="s">
        <v>3732</v>
      </c>
      <c r="E41" s="168" t="s">
        <v>3733</v>
      </c>
      <c r="J41" s="167" t="s">
        <v>277</v>
      </c>
      <c r="K41" s="168">
        <v>4.4989999999999997</v>
      </c>
      <c r="L41" s="168">
        <v>3.5430000000000001</v>
      </c>
    </row>
    <row r="42" spans="1:12" x14ac:dyDescent="0.2">
      <c r="A42" s="167" t="s">
        <v>297</v>
      </c>
      <c r="B42" s="168" t="s">
        <v>3734</v>
      </c>
      <c r="C42" s="168" t="s">
        <v>3735</v>
      </c>
      <c r="D42" s="168" t="s">
        <v>3736</v>
      </c>
      <c r="E42" s="168" t="s">
        <v>3737</v>
      </c>
      <c r="J42" s="167" t="s">
        <v>297</v>
      </c>
      <c r="K42" s="168">
        <v>3.7639999999999998</v>
      </c>
      <c r="L42" s="168">
        <v>2.57</v>
      </c>
    </row>
    <row r="43" spans="1:12" x14ac:dyDescent="0.2">
      <c r="A43" s="167" t="s">
        <v>281</v>
      </c>
      <c r="B43" s="168" t="s">
        <v>3738</v>
      </c>
      <c r="C43" s="168" t="s">
        <v>3739</v>
      </c>
      <c r="D43" s="168" t="s">
        <v>3740</v>
      </c>
      <c r="E43" s="168" t="s">
        <v>3741</v>
      </c>
      <c r="J43" s="167" t="s">
        <v>281</v>
      </c>
      <c r="K43" s="168">
        <v>-2.827</v>
      </c>
      <c r="L43" s="168">
        <v>-1.2649999999999999</v>
      </c>
    </row>
    <row r="44" spans="1:12" x14ac:dyDescent="0.2">
      <c r="A44" s="167" t="s">
        <v>285</v>
      </c>
      <c r="B44" s="168" t="s">
        <v>3742</v>
      </c>
      <c r="C44" s="168" t="s">
        <v>3743</v>
      </c>
      <c r="D44" s="168" t="s">
        <v>3744</v>
      </c>
      <c r="E44" s="168" t="s">
        <v>3745</v>
      </c>
      <c r="J44" s="167" t="s">
        <v>285</v>
      </c>
      <c r="K44" s="168">
        <v>7.8209999999999997</v>
      </c>
      <c r="L44" s="168">
        <v>7.92</v>
      </c>
    </row>
    <row r="45" spans="1:12" x14ac:dyDescent="0.2">
      <c r="A45" s="167" t="s">
        <v>288</v>
      </c>
      <c r="B45" s="168" t="s">
        <v>3746</v>
      </c>
      <c r="C45" s="168" t="s">
        <v>3747</v>
      </c>
      <c r="D45" s="168" t="s">
        <v>3748</v>
      </c>
      <c r="E45" s="168" t="s">
        <v>3749</v>
      </c>
      <c r="J45" s="167" t="s">
        <v>288</v>
      </c>
      <c r="K45" s="168">
        <v>4.6230000000000002</v>
      </c>
      <c r="L45" s="168">
        <v>3.1240000000000001</v>
      </c>
    </row>
    <row r="46" spans="1:12" x14ac:dyDescent="0.2">
      <c r="A46" s="167" t="s">
        <v>291</v>
      </c>
      <c r="B46" s="168" t="s">
        <v>3750</v>
      </c>
      <c r="C46" s="168" t="s">
        <v>3751</v>
      </c>
      <c r="D46" s="168" t="s">
        <v>3752</v>
      </c>
      <c r="E46" s="168" t="s">
        <v>3753</v>
      </c>
      <c r="J46" s="167" t="s">
        <v>291</v>
      </c>
      <c r="K46" s="168">
        <v>3.56</v>
      </c>
      <c r="L46" s="168">
        <v>2.468</v>
      </c>
    </row>
    <row r="47" spans="1:12" x14ac:dyDescent="0.2">
      <c r="A47" s="167" t="s">
        <v>294</v>
      </c>
      <c r="B47" s="168" t="s">
        <v>3754</v>
      </c>
      <c r="C47" s="168" t="s">
        <v>3755</v>
      </c>
      <c r="D47" s="168" t="s">
        <v>3756</v>
      </c>
      <c r="E47" s="168" t="s">
        <v>3757</v>
      </c>
      <c r="J47" s="167" t="s">
        <v>294</v>
      </c>
      <c r="K47" s="168">
        <v>7.3739999999999997</v>
      </c>
      <c r="L47" s="168">
        <v>6.0220000000000002</v>
      </c>
    </row>
    <row r="48" spans="1:12" x14ac:dyDescent="0.2">
      <c r="A48" s="167" t="s">
        <v>295</v>
      </c>
      <c r="B48" s="168" t="s">
        <v>3758</v>
      </c>
      <c r="C48" s="168" t="s">
        <v>3759</v>
      </c>
      <c r="D48" s="168" t="s">
        <v>3760</v>
      </c>
      <c r="E48" s="168" t="s">
        <v>3761</v>
      </c>
      <c r="J48" s="167" t="s">
        <v>295</v>
      </c>
      <c r="K48" s="168">
        <v>0.22500000000000001</v>
      </c>
      <c r="L48" s="168">
        <v>-0.20399999999999999</v>
      </c>
    </row>
    <row r="49" spans="1:12" x14ac:dyDescent="0.2">
      <c r="A49" s="167" t="s">
        <v>296</v>
      </c>
      <c r="B49" s="168" t="s">
        <v>3762</v>
      </c>
      <c r="C49" s="168" t="s">
        <v>3763</v>
      </c>
      <c r="D49" s="168" t="s">
        <v>3764</v>
      </c>
      <c r="E49" s="168" t="s">
        <v>3765</v>
      </c>
      <c r="J49" s="167" t="s">
        <v>296</v>
      </c>
      <c r="K49" s="168">
        <v>-0.55400000000000005</v>
      </c>
      <c r="L49" s="168">
        <v>-0.72299999999999998</v>
      </c>
    </row>
    <row r="50" spans="1:12" x14ac:dyDescent="0.2">
      <c r="A50" s="167" t="s">
        <v>532</v>
      </c>
      <c r="B50" s="168" t="s">
        <v>3346</v>
      </c>
      <c r="C50" s="168" t="s">
        <v>2985</v>
      </c>
      <c r="D50" s="168" t="s">
        <v>3766</v>
      </c>
      <c r="E50" s="168" t="s">
        <v>3767</v>
      </c>
      <c r="J50" s="91" t="s">
        <v>537</v>
      </c>
      <c r="K50" s="27"/>
      <c r="L50" s="27"/>
    </row>
    <row r="51" spans="1:12" x14ac:dyDescent="0.2">
      <c r="A51" s="167" t="s">
        <v>538</v>
      </c>
      <c r="B51" s="168" t="s">
        <v>3768</v>
      </c>
      <c r="C51" s="168" t="s">
        <v>3769</v>
      </c>
      <c r="D51" s="168" t="s">
        <v>3770</v>
      </c>
      <c r="E51" s="168" t="s">
        <v>867</v>
      </c>
      <c r="J51" s="27" t="s">
        <v>543</v>
      </c>
      <c r="K51" s="90" t="str">
        <f>B61</f>
        <v>-4.172</v>
      </c>
      <c r="L51" s="90" t="str">
        <f>D61</f>
        <v>-1.968</v>
      </c>
    </row>
    <row r="52" spans="1:12" x14ac:dyDescent="0.2">
      <c r="A52" s="167" t="s">
        <v>544</v>
      </c>
      <c r="B52" s="168" t="s">
        <v>2823</v>
      </c>
      <c r="C52" s="168" t="s">
        <v>1872</v>
      </c>
      <c r="D52" s="168" t="s">
        <v>3771</v>
      </c>
      <c r="E52" s="168" t="s">
        <v>3772</v>
      </c>
      <c r="J52" s="27" t="s">
        <v>532</v>
      </c>
      <c r="K52" s="90">
        <f t="shared" ref="K52:K62" si="0">$K$51+B50</f>
        <v>-4.2909999999999995</v>
      </c>
      <c r="L52" s="90">
        <f t="shared" ref="L52:L62" si="1">$L$51+D50</f>
        <v>-2.117</v>
      </c>
    </row>
    <row r="53" spans="1:12" x14ac:dyDescent="0.2">
      <c r="A53" s="167" t="s">
        <v>549</v>
      </c>
      <c r="B53" s="168" t="s">
        <v>3773</v>
      </c>
      <c r="C53" s="168" t="s">
        <v>3774</v>
      </c>
      <c r="D53" s="168" t="s">
        <v>3775</v>
      </c>
      <c r="E53" s="168" t="s">
        <v>3601</v>
      </c>
      <c r="J53" s="27" t="s">
        <v>538</v>
      </c>
      <c r="K53" s="90">
        <f t="shared" si="0"/>
        <v>-4.17936</v>
      </c>
      <c r="L53" s="90">
        <f t="shared" si="1"/>
        <v>-2.0324999999999998</v>
      </c>
    </row>
    <row r="54" spans="1:12" x14ac:dyDescent="0.2">
      <c r="A54" s="167" t="s">
        <v>554</v>
      </c>
      <c r="B54" s="168" t="s">
        <v>3776</v>
      </c>
      <c r="C54" s="168" t="s">
        <v>2845</v>
      </c>
      <c r="D54" s="168" t="s">
        <v>2077</v>
      </c>
      <c r="E54" s="168" t="s">
        <v>2852</v>
      </c>
      <c r="J54" s="27" t="s">
        <v>544</v>
      </c>
      <c r="K54" s="90">
        <f t="shared" si="0"/>
        <v>-4.274</v>
      </c>
      <c r="L54" s="90">
        <f t="shared" si="1"/>
        <v>-2.1269999999999998</v>
      </c>
    </row>
    <row r="55" spans="1:12" x14ac:dyDescent="0.2">
      <c r="A55" s="167" t="s">
        <v>559</v>
      </c>
      <c r="B55" s="168" t="s">
        <v>2400</v>
      </c>
      <c r="C55" s="168" t="s">
        <v>2801</v>
      </c>
      <c r="D55" s="168" t="s">
        <v>3777</v>
      </c>
      <c r="E55" s="168" t="s">
        <v>2803</v>
      </c>
      <c r="J55" s="27" t="s">
        <v>549</v>
      </c>
      <c r="K55" s="90">
        <f t="shared" si="0"/>
        <v>-4.3089999999999993</v>
      </c>
      <c r="L55" s="90">
        <f t="shared" si="1"/>
        <v>-2.137</v>
      </c>
    </row>
    <row r="56" spans="1:12" x14ac:dyDescent="0.2">
      <c r="A56" s="167" t="s">
        <v>564</v>
      </c>
      <c r="B56" s="168" t="s">
        <v>3778</v>
      </c>
      <c r="C56" s="168" t="s">
        <v>2852</v>
      </c>
      <c r="D56" s="168" t="s">
        <v>3779</v>
      </c>
      <c r="E56" s="168" t="s">
        <v>2798</v>
      </c>
      <c r="J56" s="27" t="s">
        <v>554</v>
      </c>
      <c r="K56" s="90">
        <f t="shared" si="0"/>
        <v>-4.2500999999999998</v>
      </c>
      <c r="L56" s="90">
        <f t="shared" si="1"/>
        <v>-2.0910000000000002</v>
      </c>
    </row>
    <row r="57" spans="1:12" x14ac:dyDescent="0.2">
      <c r="A57" s="167" t="s">
        <v>569</v>
      </c>
      <c r="B57" s="168" t="s">
        <v>3780</v>
      </c>
      <c r="C57" s="168" t="s">
        <v>869</v>
      </c>
      <c r="D57" s="168" t="s">
        <v>3781</v>
      </c>
      <c r="E57" s="168" t="s">
        <v>3158</v>
      </c>
      <c r="J57" s="27" t="s">
        <v>559</v>
      </c>
      <c r="K57" s="90">
        <f t="shared" si="0"/>
        <v>-4.0419999999999998</v>
      </c>
      <c r="L57" s="90">
        <f t="shared" si="1"/>
        <v>-1.8955</v>
      </c>
    </row>
    <row r="58" spans="1:12" x14ac:dyDescent="0.2">
      <c r="A58" s="167" t="s">
        <v>574</v>
      </c>
      <c r="B58" s="168" t="s">
        <v>3782</v>
      </c>
      <c r="C58" s="168" t="s">
        <v>3147</v>
      </c>
      <c r="D58" s="168" t="s">
        <v>3783</v>
      </c>
      <c r="E58" s="168" t="s">
        <v>3784</v>
      </c>
      <c r="J58" s="27" t="s">
        <v>564</v>
      </c>
      <c r="K58" s="90">
        <f t="shared" si="0"/>
        <v>-4.0299999999999994</v>
      </c>
      <c r="L58" s="90">
        <f t="shared" si="1"/>
        <v>-1.8921999999999999</v>
      </c>
    </row>
    <row r="59" spans="1:12" x14ac:dyDescent="0.2">
      <c r="A59" s="167" t="s">
        <v>579</v>
      </c>
      <c r="B59" s="168" t="s">
        <v>3785</v>
      </c>
      <c r="C59" s="168" t="s">
        <v>3786</v>
      </c>
      <c r="D59" s="168" t="s">
        <v>3787</v>
      </c>
      <c r="E59" s="168" t="s">
        <v>3788</v>
      </c>
      <c r="J59" s="27" t="s">
        <v>569</v>
      </c>
      <c r="K59" s="90">
        <f t="shared" si="0"/>
        <v>-4.2246999999999995</v>
      </c>
      <c r="L59" s="90">
        <f t="shared" si="1"/>
        <v>-2.0556000000000001</v>
      </c>
    </row>
    <row r="60" spans="1:12" x14ac:dyDescent="0.2">
      <c r="A60" s="167" t="s">
        <v>584</v>
      </c>
      <c r="B60" s="168" t="s">
        <v>2775</v>
      </c>
      <c r="C60" s="168" t="s">
        <v>3789</v>
      </c>
      <c r="D60" s="168" t="s">
        <v>3790</v>
      </c>
      <c r="E60" s="168" t="s">
        <v>1857</v>
      </c>
      <c r="J60" s="27" t="s">
        <v>574</v>
      </c>
      <c r="K60" s="90">
        <f t="shared" si="0"/>
        <v>-4.1779999999999999</v>
      </c>
      <c r="L60" s="90">
        <f t="shared" si="1"/>
        <v>-2.0093999999999999</v>
      </c>
    </row>
    <row r="61" spans="1:12" x14ac:dyDescent="0.2">
      <c r="A61" s="167" t="s">
        <v>589</v>
      </c>
      <c r="B61" s="168" t="s">
        <v>3791</v>
      </c>
      <c r="C61" s="168" t="s">
        <v>3792</v>
      </c>
      <c r="D61" s="168" t="s">
        <v>3793</v>
      </c>
      <c r="E61" s="168" t="s">
        <v>3794</v>
      </c>
      <c r="J61" s="27" t="s">
        <v>579</v>
      </c>
      <c r="K61" s="90">
        <f t="shared" si="0"/>
        <v>-4.1898</v>
      </c>
      <c r="L61" s="90">
        <f t="shared" si="1"/>
        <v>-2.0015999999999998</v>
      </c>
    </row>
    <row r="62" spans="1:12" x14ac:dyDescent="0.2">
      <c r="A62" s="167" t="s">
        <v>348</v>
      </c>
      <c r="B62" s="168" t="s">
        <v>348</v>
      </c>
      <c r="C62" s="168" t="s">
        <v>348</v>
      </c>
      <c r="D62" s="168" t="s">
        <v>348</v>
      </c>
      <c r="E62" s="168" t="s">
        <v>348</v>
      </c>
      <c r="J62" s="27" t="s">
        <v>584</v>
      </c>
      <c r="K62" s="90">
        <f t="shared" si="0"/>
        <v>-4.1486999999999998</v>
      </c>
      <c r="L62" s="90">
        <f t="shared" si="1"/>
        <v>-1.9521999999999999</v>
      </c>
    </row>
    <row r="63" spans="1:12" x14ac:dyDescent="0.2">
      <c r="A63" s="167" t="s">
        <v>594</v>
      </c>
      <c r="B63" s="168" t="s">
        <v>595</v>
      </c>
      <c r="C63" s="168" t="s">
        <v>348</v>
      </c>
      <c r="D63" s="168" t="s">
        <v>595</v>
      </c>
      <c r="E63" s="168" t="s">
        <v>348</v>
      </c>
    </row>
    <row r="64" spans="1:12" x14ac:dyDescent="0.2">
      <c r="A64" s="288" t="s">
        <v>596</v>
      </c>
      <c r="B64" s="289" t="s">
        <v>3795</v>
      </c>
      <c r="C64" s="289" t="s">
        <v>348</v>
      </c>
      <c r="D64" s="289" t="s">
        <v>2724</v>
      </c>
      <c r="E64" s="289" t="s">
        <v>348</v>
      </c>
    </row>
    <row r="65" spans="1:1" x14ac:dyDescent="0.2">
      <c r="A65" s="167" t="s">
        <v>599</v>
      </c>
    </row>
    <row r="66" spans="1:1" x14ac:dyDescent="0.2">
      <c r="A66" s="167" t="s">
        <v>600</v>
      </c>
    </row>
  </sheetData>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12BDE-6569-4125-B43B-92DFF3E392C6}">
  <dimension ref="A1:AD66"/>
  <sheetViews>
    <sheetView workbookViewId="0">
      <selection activeCell="E44" sqref="E44"/>
    </sheetView>
  </sheetViews>
  <sheetFormatPr defaultRowHeight="15" x14ac:dyDescent="0.25"/>
  <cols>
    <col min="2" max="2" width="10.85546875" bestFit="1" customWidth="1"/>
    <col min="4" max="4" width="14.42578125" bestFit="1" customWidth="1"/>
    <col min="18" max="18" width="41.140625" bestFit="1" customWidth="1"/>
  </cols>
  <sheetData>
    <row r="1" spans="1:30" x14ac:dyDescent="0.25">
      <c r="A1" s="94"/>
      <c r="B1" s="95"/>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row>
    <row r="2" spans="1:30" ht="23.25" x14ac:dyDescent="0.35">
      <c r="A2" s="94"/>
      <c r="B2" s="95"/>
      <c r="C2" s="94"/>
      <c r="D2" s="94"/>
      <c r="E2" s="94"/>
      <c r="F2" s="94"/>
      <c r="G2" s="94"/>
      <c r="H2" s="94"/>
      <c r="I2" s="108"/>
      <c r="J2" s="107" t="s">
        <v>601</v>
      </c>
      <c r="K2" s="94"/>
      <c r="L2" s="94"/>
      <c r="M2" s="94"/>
      <c r="N2" s="94"/>
      <c r="O2" s="94"/>
      <c r="P2" s="94"/>
      <c r="Q2" s="94"/>
      <c r="R2" s="94"/>
      <c r="S2" s="94"/>
      <c r="T2" s="94"/>
      <c r="U2" s="94"/>
      <c r="V2" s="94"/>
      <c r="W2" s="94"/>
      <c r="X2" s="107" t="s">
        <v>602</v>
      </c>
      <c r="Y2" s="94"/>
      <c r="Z2" s="94"/>
      <c r="AA2" s="94"/>
      <c r="AB2" s="94"/>
      <c r="AC2" s="94"/>
      <c r="AD2" s="94"/>
    </row>
    <row r="3" spans="1:30" ht="18.75" x14ac:dyDescent="0.3">
      <c r="A3" s="94"/>
      <c r="B3" s="95"/>
      <c r="C3" s="94"/>
      <c r="D3" s="94"/>
      <c r="E3" s="94"/>
      <c r="F3" s="94"/>
      <c r="G3" s="94"/>
      <c r="H3" s="94"/>
      <c r="I3" s="106"/>
      <c r="J3" s="105" t="s">
        <v>603</v>
      </c>
      <c r="K3" s="94"/>
      <c r="L3" s="94"/>
      <c r="M3" s="94"/>
      <c r="N3" s="94"/>
      <c r="O3" s="94"/>
      <c r="P3" s="94"/>
      <c r="Q3" s="94"/>
      <c r="R3" s="94"/>
      <c r="S3" s="94"/>
      <c r="T3" s="94"/>
      <c r="U3" s="94"/>
      <c r="V3" s="94"/>
      <c r="W3" s="94"/>
      <c r="X3" s="105" t="s">
        <v>604</v>
      </c>
      <c r="Y3" s="94"/>
      <c r="Z3" s="94"/>
      <c r="AA3" s="94"/>
      <c r="AB3" s="94"/>
      <c r="AC3" s="94"/>
      <c r="AD3" s="94"/>
    </row>
    <row r="4" spans="1:30" x14ac:dyDescent="0.25">
      <c r="A4" s="94"/>
      <c r="B4" s="95"/>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row>
    <row r="5" spans="1:30" ht="15.75" x14ac:dyDescent="0.25">
      <c r="A5" s="103"/>
      <c r="B5" s="104"/>
      <c r="C5" s="103"/>
      <c r="D5" s="103"/>
      <c r="E5" s="103" t="s">
        <v>605</v>
      </c>
      <c r="F5" s="103" t="s">
        <v>606</v>
      </c>
      <c r="G5" s="103" t="s">
        <v>607</v>
      </c>
      <c r="H5" s="103" t="s">
        <v>608</v>
      </c>
      <c r="I5" s="103" t="s">
        <v>609</v>
      </c>
      <c r="J5" s="103" t="s">
        <v>610</v>
      </c>
      <c r="K5" s="103" t="s">
        <v>611</v>
      </c>
      <c r="L5" s="103" t="s">
        <v>612</v>
      </c>
      <c r="M5" s="103" t="s">
        <v>613</v>
      </c>
      <c r="N5" s="103" t="s">
        <v>614</v>
      </c>
      <c r="O5" s="103" t="s">
        <v>615</v>
      </c>
      <c r="P5" s="103" t="s">
        <v>616</v>
      </c>
      <c r="Q5" s="103"/>
      <c r="R5" s="103"/>
      <c r="S5" s="103" t="s">
        <v>605</v>
      </c>
      <c r="T5" s="103" t="s">
        <v>606</v>
      </c>
      <c r="U5" s="103" t="s">
        <v>607</v>
      </c>
      <c r="V5" s="103" t="s">
        <v>608</v>
      </c>
      <c r="W5" s="103" t="s">
        <v>609</v>
      </c>
      <c r="X5" s="103" t="s">
        <v>610</v>
      </c>
      <c r="Y5" s="103" t="s">
        <v>611</v>
      </c>
      <c r="Z5" s="103" t="s">
        <v>612</v>
      </c>
      <c r="AA5" s="103" t="s">
        <v>613</v>
      </c>
      <c r="AB5" s="103" t="s">
        <v>614</v>
      </c>
      <c r="AC5" s="103" t="s">
        <v>615</v>
      </c>
      <c r="AD5" s="103" t="s">
        <v>616</v>
      </c>
    </row>
    <row r="6" spans="1:30" ht="23.1" customHeight="1" x14ac:dyDescent="0.25">
      <c r="A6" s="94"/>
      <c r="B6" s="95"/>
      <c r="C6" s="94"/>
      <c r="D6" s="101" t="s">
        <v>617</v>
      </c>
      <c r="E6" s="102">
        <f>SUM(E11:E53)+$B55</f>
        <v>0.80896389183510564</v>
      </c>
      <c r="F6" s="102">
        <f>SUM(F11:F53)+$B56</f>
        <v>0.75860509275621357</v>
      </c>
      <c r="G6" s="102">
        <f>SUM(G11:G53)+$B57</f>
        <v>0.82368373329741118</v>
      </c>
      <c r="H6" s="102">
        <f>SUM(H11:H53)+$B58</f>
        <v>0.80971119798589442</v>
      </c>
      <c r="I6" s="102">
        <f>SUM(I11:I53)+$B59</f>
        <v>0.81077685292202428</v>
      </c>
      <c r="J6" s="102">
        <f>SUM(J11:J53)+$B60</f>
        <v>0.75306817753020638</v>
      </c>
      <c r="K6" s="102">
        <f>SUM(K11:K53)+$B61</f>
        <v>0.86636853479353881</v>
      </c>
      <c r="L6" s="102">
        <f>SUM(L11:L53)+$B62</f>
        <v>0.80694464567087643</v>
      </c>
      <c r="M6" s="102">
        <f>SUM(M11:M53)+$B63</f>
        <v>0.91630976807807585</v>
      </c>
      <c r="N6" s="102">
        <f>SUM(N11:N53)+$B64</f>
        <v>0.78866790644338458</v>
      </c>
      <c r="O6" s="102">
        <f>SUM(O11:O53)+$B65</f>
        <v>0.86629327748672225</v>
      </c>
      <c r="P6" s="102">
        <f>SUM(P11:P53)+$B66</f>
        <v>0.78695158084629302</v>
      </c>
      <c r="Q6" s="94"/>
      <c r="R6" s="101" t="s">
        <v>617</v>
      </c>
      <c r="S6" s="102">
        <f>SUM(S11:S53)+$B55</f>
        <v>0.83216981499555942</v>
      </c>
      <c r="T6" s="102">
        <f>SUM(T11:T53)+$B56</f>
        <v>0.74950563372737999</v>
      </c>
      <c r="U6" s="102">
        <f>SUM(U11:U53)+$B57</f>
        <v>0.7934497712297528</v>
      </c>
      <c r="V6" s="102">
        <f>SUM(V11:V53)+$B58</f>
        <v>0.81856162536675559</v>
      </c>
      <c r="W6" s="102">
        <f>SUM(W11:W53)+$B59</f>
        <v>0.87536081775362184</v>
      </c>
      <c r="X6" s="102">
        <f>SUM(X11:X53)+$B60</f>
        <v>0.61774981746957458</v>
      </c>
      <c r="Y6" s="102">
        <f>SUM(Y11:Y53)+$B61</f>
        <v>0.88075135610664201</v>
      </c>
      <c r="Z6" s="102">
        <f>SUM(Z11:Z53)+$B62</f>
        <v>0.85697929413556739</v>
      </c>
      <c r="AA6" s="102">
        <f>SUM(AA11:AA53)+$B63</f>
        <v>0.84195109122950651</v>
      </c>
      <c r="AB6" s="102">
        <f>SUM(AB11:AB53)+$B64</f>
        <v>0.77314652175313281</v>
      </c>
      <c r="AC6" s="102">
        <f>SUM(AC11:AC53)+$B65</f>
        <v>0.89532810890907033</v>
      </c>
      <c r="AD6" s="102">
        <f>SUM(AD11:AD53)+$B66</f>
        <v>0.85670317907297555</v>
      </c>
    </row>
    <row r="7" spans="1:30" ht="39.950000000000003" customHeight="1" x14ac:dyDescent="0.25">
      <c r="A7" s="94"/>
      <c r="B7" s="95"/>
      <c r="C7" s="94"/>
      <c r="D7" s="101" t="s">
        <v>618</v>
      </c>
      <c r="E7" s="97">
        <f>E6-Transpose_Avg_q2er_adult!B4</f>
        <v>1.2229685909748156E-5</v>
      </c>
      <c r="F7" s="97">
        <f>F6-Transpose_Avg_q2er_adult!C4</f>
        <v>-4.8201761399857546E-5</v>
      </c>
      <c r="G7" s="97">
        <f>G6-Transpose_Avg_q2er_adult!D4</f>
        <v>1.1174859774898405E-4</v>
      </c>
      <c r="H7" s="97">
        <f>H6-Transpose_Avg_q2er_adult!E4</f>
        <v>3.9457810296572582E-5</v>
      </c>
      <c r="I7" s="97">
        <f>I6-Transpose_Avg_q2er_adult!F4</f>
        <v>2.3366608874031414E-5</v>
      </c>
      <c r="J7" s="97">
        <f>J6-Transpose_Avg_q2er_adult!G4</f>
        <v>4.932506923605029E-5</v>
      </c>
      <c r="K7" s="97">
        <f>K6-Transpose_Avg_q2er_adult!H4</f>
        <v>-4.8667466871521459E-4</v>
      </c>
      <c r="L7" s="97">
        <f>L6-Transpose_Avg_q2er_adult!I4</f>
        <v>5.0176639670429513E-4</v>
      </c>
      <c r="M7" s="97">
        <f>M6-Transpose_Avg_q2er_adult!J4</f>
        <v>2.4110151550904568E-5</v>
      </c>
      <c r="N7" s="97">
        <f>N6-Transpose_Avg_q2er_adult!K4</f>
        <v>3.3030885285945111E-5</v>
      </c>
      <c r="O7" s="97">
        <f>O6-Transpose_Avg_q2er_adult!L4</f>
        <v>3.4213296854712638E-5</v>
      </c>
      <c r="P7" s="97">
        <f>P6-Transpose_Avg_q2er_adult!M4</f>
        <v>5.671012128227737E-6</v>
      </c>
      <c r="Q7" s="94"/>
      <c r="R7" s="99" t="s">
        <v>619</v>
      </c>
      <c r="S7" s="97">
        <f t="shared" ref="S7:AD7" si="0">S6-E6</f>
        <v>2.3205923160453779E-2</v>
      </c>
      <c r="T7" s="97">
        <f t="shared" si="0"/>
        <v>-9.0994590288335786E-3</v>
      </c>
      <c r="U7" s="97">
        <f t="shared" si="0"/>
        <v>-3.0233962067658382E-2</v>
      </c>
      <c r="V7" s="97">
        <f t="shared" si="0"/>
        <v>8.85042738086117E-3</v>
      </c>
      <c r="W7" s="97">
        <f t="shared" si="0"/>
        <v>6.4583964831597562E-2</v>
      </c>
      <c r="X7" s="97">
        <f t="shared" si="0"/>
        <v>-0.1353183600606318</v>
      </c>
      <c r="Y7" s="97">
        <f t="shared" si="0"/>
        <v>1.43828213131032E-2</v>
      </c>
      <c r="Z7" s="97">
        <f t="shared" si="0"/>
        <v>5.0034648464690967E-2</v>
      </c>
      <c r="AA7" s="97">
        <f t="shared" si="0"/>
        <v>-7.4358676848569338E-2</v>
      </c>
      <c r="AB7" s="97">
        <f t="shared" si="0"/>
        <v>-1.5521384690251772E-2</v>
      </c>
      <c r="AC7" s="97">
        <f t="shared" si="0"/>
        <v>2.9034831422348084E-2</v>
      </c>
      <c r="AD7" s="97">
        <f t="shared" si="0"/>
        <v>6.9751598226682532E-2</v>
      </c>
    </row>
    <row r="8" spans="1:30" ht="30" x14ac:dyDescent="0.25">
      <c r="A8" s="291" t="s">
        <v>348</v>
      </c>
      <c r="B8" s="292" t="s">
        <v>118</v>
      </c>
      <c r="C8" s="94"/>
      <c r="D8" s="99" t="s">
        <v>620</v>
      </c>
      <c r="E8" s="100">
        <f>SQRT((E7^2+F7^2+G7^2+H7^2+I7^2+J7^2+K7^2+L7^2+M7^2+N7^2+O7^2+P7^2)/12)</f>
        <v>2.0635596321620672E-4</v>
      </c>
      <c r="F8" s="94"/>
      <c r="G8" s="94"/>
      <c r="H8" s="94"/>
      <c r="I8" s="94"/>
      <c r="J8" s="94"/>
      <c r="K8" s="94"/>
      <c r="L8" s="94"/>
      <c r="M8" s="94"/>
      <c r="N8" s="94"/>
      <c r="O8" s="94"/>
      <c r="P8" s="94"/>
      <c r="Q8" s="94"/>
      <c r="R8" s="99" t="s">
        <v>621</v>
      </c>
      <c r="S8" s="98">
        <f>S6/Transpose_Avg_q2er_adult!P4</f>
        <v>1.0163052545132982</v>
      </c>
      <c r="T8" s="98">
        <f>T6/Transpose_Avg_q2er_adult!Q4</f>
        <v>0.95863909991381613</v>
      </c>
      <c r="U8" s="98">
        <f>U6/Transpose_Avg_q2er_adult!R4</f>
        <v>0.99211096056977011</v>
      </c>
      <c r="V8" s="98">
        <f>V6/Transpose_Avg_q2er_adult!S4</f>
        <v>0.99726046784469369</v>
      </c>
      <c r="W8" s="98">
        <f>W6/Transpose_Avg_q2er_adult!T4</f>
        <v>1.1110885598477427</v>
      </c>
      <c r="X8" s="98">
        <f>X6/Transpose_Avg_q2er_adult!U4</f>
        <v>0.88487215579315281</v>
      </c>
      <c r="Y8" s="98">
        <f>Y6/Transpose_Avg_q2er_adult!V4</f>
        <v>0.95777523896007455</v>
      </c>
      <c r="Z8" s="98">
        <f>Z6/Transpose_Avg_q2er_adult!W4</f>
        <v>0.99653494273023779</v>
      </c>
      <c r="AA8" s="98">
        <f>AA6/Transpose_Avg_q2er_adult!X4</f>
        <v>0.98314607928336284</v>
      </c>
      <c r="AB8" s="98">
        <f>AB6/Transpose_Avg_q2er_adult!Y4</f>
        <v>0.95538028498412975</v>
      </c>
      <c r="AC8" s="98">
        <f>AC6/Transpose_Avg_q2er_adult!Z4</f>
        <v>1.0973637419810864</v>
      </c>
      <c r="AD8" s="98">
        <f>AD6/Transpose_Avg_q2er_adult!AA4</f>
        <v>1.0461566046528374</v>
      </c>
    </row>
    <row r="9" spans="1:30" x14ac:dyDescent="0.25">
      <c r="A9" s="27" t="s">
        <v>353</v>
      </c>
      <c r="B9" s="96" t="s">
        <v>354</v>
      </c>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row>
    <row r="10" spans="1:30" x14ac:dyDescent="0.25">
      <c r="A10" s="291" t="s">
        <v>348</v>
      </c>
      <c r="B10" s="293" t="s">
        <v>348</v>
      </c>
      <c r="C10" s="94"/>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94"/>
    </row>
    <row r="11" spans="1:30" x14ac:dyDescent="0.25">
      <c r="A11" s="27" t="s">
        <v>242</v>
      </c>
      <c r="B11" s="96">
        <v>-0.128</v>
      </c>
      <c r="C11" s="94"/>
      <c r="D11" s="94"/>
      <c r="E11" s="97">
        <f>$B11*VLOOKUP($A11,Transpose_Avg_q2er_adult!$A:$M,2,FALSE)</f>
        <v>-6.7670905398901499E-2</v>
      </c>
      <c r="F11" s="97">
        <f>$B11*VLOOKUP($A11,Transpose_Avg_q2er_adult!$A:$M,3,FALSE)</f>
        <v>-7.2815173757827478E-2</v>
      </c>
      <c r="G11" s="97">
        <f>$B11*VLOOKUP($A11,Transpose_Avg_q2er_adult!$A:$M,4,FALSE)</f>
        <v>-6.3564428736636147E-2</v>
      </c>
      <c r="H11" s="97">
        <f>$B11*VLOOKUP($A11,Transpose_Avg_q2er_adult!$A:$M,5,FALSE)</f>
        <v>-4.7939660947793693E-2</v>
      </c>
      <c r="I11" s="97">
        <f>$B11*VLOOKUP($A11,Transpose_Avg_q2er_adult!$A:$M,6,FALSE)</f>
        <v>-6.3241188077088645E-2</v>
      </c>
      <c r="J11" s="97">
        <f>$B11*VLOOKUP($A11,Transpose_Avg_q2er_adult!$A:$M,7,FALSE)</f>
        <v>-6.083251822176898E-2</v>
      </c>
      <c r="K11" s="97">
        <f>$B11*VLOOKUP($A11,Transpose_Avg_q2er_adult!$A:$M,8,FALSE)</f>
        <v>-8.1768735063115203E-2</v>
      </c>
      <c r="L11" s="97">
        <f>$B11*VLOOKUP($A11,Transpose_Avg_q2er_adult!$A:$M,9,FALSE)</f>
        <v>-6.3964244027761352E-2</v>
      </c>
      <c r="M11" s="97">
        <f>$B11*VLOOKUP($A11,Transpose_Avg_q2er_adult!$A:$M,10,FALSE)</f>
        <v>-5.8396705427355575E-2</v>
      </c>
      <c r="N11" s="97">
        <f>$B11*VLOOKUP($A11,Transpose_Avg_q2er_adult!$A:$M,11,FALSE)</f>
        <v>-5.8430399850614059E-2</v>
      </c>
      <c r="O11" s="97">
        <f>$B11*VLOOKUP($A11,Transpose_Avg_q2er_adult!$A:$M,12,FALSE)</f>
        <v>-5.8989612108449725E-2</v>
      </c>
      <c r="P11" s="97">
        <f>$B11*VLOOKUP($A11,Transpose_Avg_q2er_adult!$A:$M,13,FALSE)</f>
        <v>-7.0316591923406113E-2</v>
      </c>
      <c r="Q11" s="97"/>
      <c r="R11" s="97"/>
      <c r="S11" s="97">
        <f>$B11*VLOOKUP($A11,Transpose_Avg_q2er_adult!$O:$AA,2,FALSE)</f>
        <v>-6.5743007930460312E-2</v>
      </c>
      <c r="T11" s="97">
        <f>$B11*VLOOKUP($A11,Transpose_Avg_q2er_adult!$O:$AA,3,FALSE)</f>
        <v>-7.1036268637695937E-2</v>
      </c>
      <c r="U11" s="97">
        <f>$B11*VLOOKUP($A11,Transpose_Avg_q2er_adult!$O:$AA,4,FALSE)</f>
        <v>-6.7324444444444451E-2</v>
      </c>
      <c r="V11" s="97">
        <f>$B11*VLOOKUP($A11,Transpose_Avg_q2er_adult!$O:$AA,5,FALSE)</f>
        <v>-5.2334069305910079E-2</v>
      </c>
      <c r="W11" s="97">
        <f>$B11*VLOOKUP($A11,Transpose_Avg_q2er_adult!$O:$AA,6,FALSE)</f>
        <v>-6.2622608695652185E-2</v>
      </c>
      <c r="X11" s="97">
        <f>$B11*VLOOKUP($A11,Transpose_Avg_q2er_adult!$O:$AA,7,FALSE)</f>
        <v>-6.9385294321711199E-2</v>
      </c>
      <c r="Y11" s="97">
        <f>$B11*VLOOKUP($A11,Transpose_Avg_q2er_adult!$O:$AA,8,FALSE)</f>
        <v>-9.6223776223776245E-2</v>
      </c>
      <c r="Z11" s="97">
        <f>$B11*VLOOKUP($A11,Transpose_Avg_q2er_adult!$O:$AA,9,FALSE)</f>
        <v>-5.7314487469809265E-2</v>
      </c>
      <c r="AA11" s="97">
        <f>$B11*VLOOKUP($A11,Transpose_Avg_q2er_adult!$O:$AA,10,FALSE)</f>
        <v>-8.5342264085121231E-2</v>
      </c>
      <c r="AB11" s="97">
        <f>$B11*VLOOKUP($A11,Transpose_Avg_q2er_adult!$O:$AA,11,FALSE)</f>
        <v>-7.0799669148056243E-2</v>
      </c>
      <c r="AC11" s="97">
        <f>$B11*VLOOKUP($A11,Transpose_Avg_q2er_adult!$O:$AA,12,FALSE)</f>
        <v>-5.4805099047262378E-2</v>
      </c>
      <c r="AD11" s="97">
        <f>$B11*VLOOKUP($A11,Transpose_Avg_q2er_adult!$O:$AA,13,FALSE)</f>
        <v>-6.2782577000182263E-2</v>
      </c>
    </row>
    <row r="12" spans="1:30" x14ac:dyDescent="0.25">
      <c r="A12" s="27" t="s">
        <v>250</v>
      </c>
      <c r="B12" s="96">
        <v>-0.16400000000000001</v>
      </c>
      <c r="C12" s="94"/>
      <c r="D12" s="94"/>
      <c r="E12" s="97">
        <f>$B12*VLOOKUP($A12,Transpose_Avg_q2er_adult!$A:$M,2,FALSE)</f>
        <v>-1.0633055166692469E-2</v>
      </c>
      <c r="F12" s="97">
        <f>$B12*VLOOKUP($A12,Transpose_Avg_q2er_adult!$A:$M,3,FALSE)</f>
        <v>-1.5630778460029041E-2</v>
      </c>
      <c r="G12" s="97">
        <f>$B12*VLOOKUP($A12,Transpose_Avg_q2er_adult!$A:$M,4,FALSE)</f>
        <v>-1.4002932601033642E-2</v>
      </c>
      <c r="H12" s="97">
        <f>$B12*VLOOKUP($A12,Transpose_Avg_q2er_adult!$A:$M,5,FALSE)</f>
        <v>-2.1710960558339217E-2</v>
      </c>
      <c r="I12" s="97">
        <f>$B12*VLOOKUP($A12,Transpose_Avg_q2er_adult!$A:$M,6,FALSE)</f>
        <v>-1.7612381120267053E-2</v>
      </c>
      <c r="J12" s="97">
        <f>$B12*VLOOKUP($A12,Transpose_Avg_q2er_adult!$A:$M,7,FALSE)</f>
        <v>-2.0286854103174615E-2</v>
      </c>
      <c r="K12" s="97">
        <f>$B12*VLOOKUP($A12,Transpose_Avg_q2er_adult!$A:$M,8,FALSE)</f>
        <v>-2.8480852040289505E-2</v>
      </c>
      <c r="L12" s="97">
        <f>$B12*VLOOKUP($A12,Transpose_Avg_q2er_adult!$A:$M,9,FALSE)</f>
        <v>-2.4942675351517406E-2</v>
      </c>
      <c r="M12" s="97">
        <f>$B12*VLOOKUP($A12,Transpose_Avg_q2er_adult!$A:$M,10,FALSE)</f>
        <v>-2.652161552757528E-2</v>
      </c>
      <c r="N12" s="97">
        <f>$B12*VLOOKUP($A12,Transpose_Avg_q2er_adult!$A:$M,11,FALSE)</f>
        <v>-1.1073497574957852E-2</v>
      </c>
      <c r="O12" s="97">
        <f>$B12*VLOOKUP($A12,Transpose_Avg_q2er_adult!$A:$M,12,FALSE)</f>
        <v>-1.9931333182318878E-2</v>
      </c>
      <c r="P12" s="97">
        <f>$B12*VLOOKUP($A12,Transpose_Avg_q2er_adult!$A:$M,13,FALSE)</f>
        <v>-1.2910500178387048E-2</v>
      </c>
      <c r="Q12" s="97"/>
      <c r="R12" s="97"/>
      <c r="S12" s="97">
        <f>$B12*VLOOKUP($A12,Transpose_Avg_q2er_adult!$O:$AA,2,FALSE)</f>
        <v>-1.252571150380396E-2</v>
      </c>
      <c r="T12" s="97">
        <f>$B12*VLOOKUP($A12,Transpose_Avg_q2er_adult!$O:$AA,3,FALSE)</f>
        <v>-1.3451051357206575E-2</v>
      </c>
      <c r="U12" s="97">
        <f>$B12*VLOOKUP($A12,Transpose_Avg_q2er_adult!$O:$AA,4,FALSE)</f>
        <v>-1.0567473320778406E-2</v>
      </c>
      <c r="V12" s="97">
        <f>$B12*VLOOKUP($A12,Transpose_Avg_q2er_adult!$O:$AA,5,FALSE)</f>
        <v>-1.7770588262310406E-2</v>
      </c>
      <c r="W12" s="97">
        <f>$B12*VLOOKUP($A12,Transpose_Avg_q2er_adult!$O:$AA,6,FALSE)</f>
        <v>-1.4184163372859023E-2</v>
      </c>
      <c r="X12" s="97">
        <f>$B12*VLOOKUP($A12,Transpose_Avg_q2er_adult!$O:$AA,7,FALSE)</f>
        <v>-1.4406058511311276E-2</v>
      </c>
      <c r="Y12" s="97">
        <f>$B12*VLOOKUP($A12,Transpose_Avg_q2er_adult!$O:$AA,8,FALSE)</f>
        <v>-1.5052447552447553E-2</v>
      </c>
      <c r="Z12" s="97">
        <f>$B12*VLOOKUP($A12,Transpose_Avg_q2er_adult!$O:$AA,9,FALSE)</f>
        <v>-2.5711416289129693E-2</v>
      </c>
      <c r="AA12" s="97">
        <f>$B12*VLOOKUP($A12,Transpose_Avg_q2er_adult!$O:$AA,10,FALSE)</f>
        <v>-2.9804918890633175E-2</v>
      </c>
      <c r="AB12" s="97">
        <f>$B12*VLOOKUP($A12,Transpose_Avg_q2er_adult!$O:$AA,11,FALSE)</f>
        <v>-8.4116217116217105E-3</v>
      </c>
      <c r="AC12" s="97">
        <f>$B12*VLOOKUP($A12,Transpose_Avg_q2er_adult!$O:$AA,12,FALSE)</f>
        <v>-1.9506751159003344E-2</v>
      </c>
      <c r="AD12" s="97">
        <f>$B12*VLOOKUP($A12,Transpose_Avg_q2er_adult!$O:$AA,13,FALSE)</f>
        <v>-2.1552958507988579E-2</v>
      </c>
    </row>
    <row r="13" spans="1:30" x14ac:dyDescent="0.25">
      <c r="A13" s="27" t="s">
        <v>253</v>
      </c>
      <c r="B13" s="96">
        <v>-0.13200000000000001</v>
      </c>
      <c r="C13" s="94"/>
      <c r="D13" s="94"/>
      <c r="E13" s="97">
        <f>$B13*VLOOKUP($A13,Transpose_Avg_q2er_adult!$A:$M,2,FALSE)</f>
        <v>-6.9339034396966676E-2</v>
      </c>
      <c r="F13" s="97">
        <f>$B13*VLOOKUP($A13,Transpose_Avg_q2er_adult!$A:$M,3,FALSE)</f>
        <v>-6.8711881123144913E-2</v>
      </c>
      <c r="G13" s="97">
        <f>$B13*VLOOKUP($A13,Transpose_Avg_q2er_adult!$A:$M,4,FALSE)</f>
        <v>-4.8663925425279524E-2</v>
      </c>
      <c r="H13" s="97">
        <f>$B13*VLOOKUP($A13,Transpose_Avg_q2er_adult!$A:$M,5,FALSE)</f>
        <v>-7.3203299153547757E-2</v>
      </c>
      <c r="I13" s="97">
        <f>$B13*VLOOKUP($A13,Transpose_Avg_q2er_adult!$A:$M,6,FALSE)</f>
        <v>-6.6528646145161241E-2</v>
      </c>
      <c r="J13" s="97">
        <f>$B13*VLOOKUP($A13,Transpose_Avg_q2er_adult!$A:$M,7,FALSE)</f>
        <v>-5.921942477017738E-2</v>
      </c>
      <c r="K13" s="97">
        <f>$B13*VLOOKUP($A13,Transpose_Avg_q2er_adult!$A:$M,8,FALSE)</f>
        <v>-7.0566171663943703E-2</v>
      </c>
      <c r="L13" s="97">
        <f>$B13*VLOOKUP($A13,Transpose_Avg_q2er_adult!$A:$M,9,FALSE)</f>
        <v>-4.8410767842841596E-2</v>
      </c>
      <c r="M13" s="97">
        <f>$B13*VLOOKUP($A13,Transpose_Avg_q2er_adult!$A:$M,10,FALSE)</f>
        <v>-6.8766533769378205E-2</v>
      </c>
      <c r="N13" s="97">
        <f>$B13*VLOOKUP($A13,Transpose_Avg_q2er_adult!$A:$M,11,FALSE)</f>
        <v>-6.4912546850932007E-2</v>
      </c>
      <c r="O13" s="97">
        <f>$B13*VLOOKUP($A13,Transpose_Avg_q2er_adult!$A:$M,12,FALSE)</f>
        <v>-6.5937572180959275E-2</v>
      </c>
      <c r="P13" s="97">
        <f>$B13*VLOOKUP($A13,Transpose_Avg_q2er_adult!$A:$M,13,FALSE)</f>
        <v>-6.873638497472967E-2</v>
      </c>
      <c r="Q13" s="97"/>
      <c r="R13" s="97"/>
      <c r="S13" s="97">
        <f>$B13*VLOOKUP($A13,Transpose_Avg_q2er_adult!$O:$AA,2,FALSE)</f>
        <v>-7.8536902645233872E-2</v>
      </c>
      <c r="T13" s="97">
        <f>$B13*VLOOKUP($A13,Transpose_Avg_q2er_adult!$O:$AA,3,FALSE)</f>
        <v>-7.5609615139543784E-2</v>
      </c>
      <c r="U13" s="97">
        <f>$B13*VLOOKUP($A13,Transpose_Avg_q2er_adult!$O:$AA,4,FALSE)</f>
        <v>-4.6475517890772131E-2</v>
      </c>
      <c r="V13" s="97">
        <f>$B13*VLOOKUP($A13,Transpose_Avg_q2er_adult!$O:$AA,5,FALSE)</f>
        <v>-7.3267488143000464E-2</v>
      </c>
      <c r="W13" s="97">
        <f>$B13*VLOOKUP($A13,Transpose_Avg_q2er_adult!$O:$AA,6,FALSE)</f>
        <v>-7.1043792270531397E-2</v>
      </c>
      <c r="X13" s="97">
        <f>$B13*VLOOKUP($A13,Transpose_Avg_q2er_adult!$O:$AA,7,FALSE)</f>
        <v>-5.6368474079772753E-2</v>
      </c>
      <c r="Y13" s="97">
        <f>$B13*VLOOKUP($A13,Transpose_Avg_q2er_adult!$O:$AA,8,FALSE)</f>
        <v>-7.0499999999999993E-2</v>
      </c>
      <c r="Z13" s="97">
        <f>$B13*VLOOKUP($A13,Transpose_Avg_q2er_adult!$O:$AA,9,FALSE)</f>
        <v>-5.7966382613162934E-2</v>
      </c>
      <c r="AA13" s="97">
        <f>$B13*VLOOKUP($A13,Transpose_Avg_q2er_adult!$O:$AA,10,FALSE)</f>
        <v>-7.1220941915227626E-2</v>
      </c>
      <c r="AB13" s="97">
        <f>$B13*VLOOKUP($A13,Transpose_Avg_q2er_adult!$O:$AA,11,FALSE)</f>
        <v>-7.5434136830911019E-2</v>
      </c>
      <c r="AC13" s="97">
        <f>$B13*VLOOKUP($A13,Transpose_Avg_q2er_adult!$O:$AA,12,FALSE)</f>
        <v>-6.8179613634816047E-2</v>
      </c>
      <c r="AD13" s="97">
        <f>$B13*VLOOKUP($A13,Transpose_Avg_q2er_adult!$O:$AA,13,FALSE)</f>
        <v>-8.2077000182248949E-2</v>
      </c>
    </row>
    <row r="14" spans="1:30" x14ac:dyDescent="0.25">
      <c r="A14" s="27" t="s">
        <v>257</v>
      </c>
      <c r="B14" s="96">
        <v>-5.6800000000000002E-3</v>
      </c>
      <c r="C14" s="94"/>
      <c r="D14" s="94"/>
      <c r="E14" s="97">
        <f>$B14*VLOOKUP($A14,Transpose_Avg_q2er_adult!$A:$M,2,FALSE)</f>
        <v>-1.2736996615188745E-3</v>
      </c>
      <c r="F14" s="97">
        <f>$B14*VLOOKUP($A14,Transpose_Avg_q2er_adult!$A:$M,3,FALSE)</f>
        <v>-1.0336500829290255E-3</v>
      </c>
      <c r="G14" s="97">
        <f>$B14*VLOOKUP($A14,Transpose_Avg_q2er_adult!$A:$M,4,FALSE)</f>
        <v>-1.5020858102167854E-3</v>
      </c>
      <c r="H14" s="97">
        <f>$B14*VLOOKUP($A14,Transpose_Avg_q2er_adult!$A:$M,5,FALSE)</f>
        <v>-9.1337027571150218E-4</v>
      </c>
      <c r="I14" s="97">
        <f>$B14*VLOOKUP($A14,Transpose_Avg_q2er_adult!$A:$M,6,FALSE)</f>
        <v>-1.1655215810726992E-3</v>
      </c>
      <c r="J14" s="97">
        <f>$B14*VLOOKUP($A14,Transpose_Avg_q2er_adult!$A:$M,7,FALSE)</f>
        <v>-1.1507366153222325E-3</v>
      </c>
      <c r="K14" s="97">
        <f>$B14*VLOOKUP($A14,Transpose_Avg_q2er_adult!$A:$M,8,FALSE)</f>
        <v>-5.814511416305946E-4</v>
      </c>
      <c r="L14" s="97">
        <f>$B14*VLOOKUP($A14,Transpose_Avg_q2er_adult!$A:$M,9,FALSE)</f>
        <v>-1.007306984391447E-3</v>
      </c>
      <c r="M14" s="97">
        <f>$B14*VLOOKUP($A14,Transpose_Avg_q2er_adult!$A:$M,10,FALSE)</f>
        <v>-1.1863678599092684E-3</v>
      </c>
      <c r="N14" s="97">
        <f>$B14*VLOOKUP($A14,Transpose_Avg_q2er_adult!$A:$M,11,FALSE)</f>
        <v>-1.3149256194463811E-3</v>
      </c>
      <c r="O14" s="97">
        <f>$B14*VLOOKUP($A14,Transpose_Avg_q2er_adult!$A:$M,12,FALSE)</f>
        <v>-1.0413317084364358E-3</v>
      </c>
      <c r="P14" s="97">
        <f>$B14*VLOOKUP($A14,Transpose_Avg_q2er_adult!$A:$M,13,FALSE)</f>
        <v>-1.1838968972515179E-3</v>
      </c>
      <c r="Q14" s="97"/>
      <c r="R14" s="97"/>
      <c r="S14" s="97">
        <f>$B14*VLOOKUP($A14,Transpose_Avg_q2er_adult!$O:$AA,2,FALSE)</f>
        <v>-9.7830638105720659E-4</v>
      </c>
      <c r="T14" s="97">
        <f>$B14*VLOOKUP($A14,Transpose_Avg_q2er_adult!$O:$AA,3,FALSE)</f>
        <v>-8.5387294507455083E-4</v>
      </c>
      <c r="U14" s="97">
        <f>$B14*VLOOKUP($A14,Transpose_Avg_q2er_adult!$O:$AA,4,FALSE)</f>
        <v>-1.3770166980539864E-3</v>
      </c>
      <c r="V14" s="97">
        <f>$B14*VLOOKUP($A14,Transpose_Avg_q2er_adult!$O:$AA,5,FALSE)</f>
        <v>-8.9564125980683845E-4</v>
      </c>
      <c r="W14" s="97">
        <f>$B14*VLOOKUP($A14,Transpose_Avg_q2er_adult!$O:$AA,6,FALSE)</f>
        <v>-1.1795811740594349E-3</v>
      </c>
      <c r="X14" s="97">
        <f>$B14*VLOOKUP($A14,Transpose_Avg_q2er_adult!$O:$AA,7,FALSE)</f>
        <v>-1.0810244132135613E-3</v>
      </c>
      <c r="Y14" s="97">
        <f>$B14*VLOOKUP($A14,Transpose_Avg_q2er_adult!$O:$AA,8,FALSE)</f>
        <v>-4.9650349650349655E-4</v>
      </c>
      <c r="Z14" s="97">
        <f>$B14*VLOOKUP($A14,Transpose_Avg_q2er_adult!$O:$AA,9,FALSE)</f>
        <v>-7.8032459033868028E-4</v>
      </c>
      <c r="AA14" s="97">
        <f>$B14*VLOOKUP($A14,Transpose_Avg_q2er_adult!$O:$AA,10,FALSE)</f>
        <v>-6.397133437990581E-4</v>
      </c>
      <c r="AB14" s="97">
        <f>$B14*VLOOKUP($A14,Transpose_Avg_q2er_adult!$O:$AA,11,FALSE)</f>
        <v>-9.8033890840342462E-4</v>
      </c>
      <c r="AC14" s="97">
        <f>$B14*VLOOKUP($A14,Transpose_Avg_q2er_adult!$O:$AA,12,FALSE)</f>
        <v>-1.0458040461558541E-3</v>
      </c>
      <c r="AD14" s="97">
        <f>$B14*VLOOKUP($A14,Transpose_Avg_q2er_adult!$O:$AA,13,FALSE)</f>
        <v>-8.4815260312253219E-4</v>
      </c>
    </row>
    <row r="15" spans="1:30" x14ac:dyDescent="0.25">
      <c r="A15" s="27" t="s">
        <v>261</v>
      </c>
      <c r="B15" s="96">
        <v>-0.42699999999999999</v>
      </c>
      <c r="C15" s="94"/>
      <c r="D15" s="94"/>
      <c r="E15" s="97">
        <f>$B15*VLOOKUP($A15,Transpose_Avg_q2er_adult!$A:$M,2,FALSE)</f>
        <v>-4.1428632537657911E-2</v>
      </c>
      <c r="F15" s="97">
        <f>$B15*VLOOKUP($A15,Transpose_Avg_q2er_adult!$A:$M,3,FALSE)</f>
        <v>-4.5709694032278106E-2</v>
      </c>
      <c r="G15" s="97">
        <f>$B15*VLOOKUP($A15,Transpose_Avg_q2er_adult!$A:$M,4,FALSE)</f>
        <v>-6.8075275712213362E-2</v>
      </c>
      <c r="H15" s="97">
        <f>$B15*VLOOKUP($A15,Transpose_Avg_q2er_adult!$A:$M,5,FALSE)</f>
        <v>-2.7697148370839114E-2</v>
      </c>
      <c r="I15" s="97">
        <f>$B15*VLOOKUP($A15,Transpose_Avg_q2er_adult!$A:$M,6,FALSE)</f>
        <v>-4.0860493419847516E-2</v>
      </c>
      <c r="J15" s="97">
        <f>$B15*VLOOKUP($A15,Transpose_Avg_q2er_adult!$A:$M,7,FALSE)</f>
        <v>-3.4633946143973693E-2</v>
      </c>
      <c r="K15" s="97">
        <f>$B15*VLOOKUP($A15,Transpose_Avg_q2er_adult!$A:$M,8,FALSE)</f>
        <v>-1.0568699608429887E-2</v>
      </c>
      <c r="L15" s="97">
        <f>$B15*VLOOKUP($A15,Transpose_Avg_q2er_adult!$A:$M,9,FALSE)</f>
        <v>-3.1963068982175956E-2</v>
      </c>
      <c r="M15" s="97">
        <f>$B15*VLOOKUP($A15,Transpose_Avg_q2er_adult!$A:$M,10,FALSE)</f>
        <v>-2.041643797540179E-2</v>
      </c>
      <c r="N15" s="97">
        <f>$B15*VLOOKUP($A15,Transpose_Avg_q2er_adult!$A:$M,11,FALSE)</f>
        <v>-4.5279667730429136E-2</v>
      </c>
      <c r="O15" s="97">
        <f>$B15*VLOOKUP($A15,Transpose_Avg_q2er_adult!$A:$M,12,FALSE)</f>
        <v>-4.0177732513934757E-2</v>
      </c>
      <c r="P15" s="97">
        <f>$B15*VLOOKUP($A15,Transpose_Avg_q2er_adult!$A:$M,13,FALSE)</f>
        <v>-4.5325996983630525E-2</v>
      </c>
      <c r="Q15" s="97"/>
      <c r="R15" s="97"/>
      <c r="S15" s="97">
        <f>$B15*VLOOKUP($A15,Transpose_Avg_q2er_adult!$O:$AA,2,FALSE)</f>
        <v>-2.7962960023142264E-2</v>
      </c>
      <c r="T15" s="97">
        <f>$B15*VLOOKUP($A15,Transpose_Avg_q2er_adult!$O:$AA,3,FALSE)</f>
        <v>-4.1146771855486174E-2</v>
      </c>
      <c r="U15" s="97">
        <f>$B15*VLOOKUP($A15,Transpose_Avg_q2er_adult!$O:$AA,4,FALSE)</f>
        <v>-7.4240503766478338E-2</v>
      </c>
      <c r="V15" s="97">
        <f>$B15*VLOOKUP($A15,Transpose_Avg_q2er_adult!$O:$AA,5,FALSE)</f>
        <v>-2.9903056651299602E-2</v>
      </c>
      <c r="W15" s="97">
        <f>$B15*VLOOKUP($A15,Transpose_Avg_q2er_adult!$O:$AA,6,FALSE)</f>
        <v>-3.9113693822280776E-2</v>
      </c>
      <c r="X15" s="97">
        <f>$B15*VLOOKUP($A15,Transpose_Avg_q2er_adult!$O:$AA,7,FALSE)</f>
        <v>-5.892948890095135E-2</v>
      </c>
      <c r="Y15" s="97">
        <f>$B15*VLOOKUP($A15,Transpose_Avg_q2er_adult!$O:$AA,8,FALSE)</f>
        <v>-2.7620629370629372E-2</v>
      </c>
      <c r="Z15" s="97">
        <f>$B15*VLOOKUP($A15,Transpose_Avg_q2er_adult!$O:$AA,9,FALSE)</f>
        <v>-2.2459056456382871E-2</v>
      </c>
      <c r="AA15" s="97">
        <f>$B15*VLOOKUP($A15,Transpose_Avg_q2er_adult!$O:$AA,10,FALSE)</f>
        <v>-2.7203467643467642E-2</v>
      </c>
      <c r="AB15" s="97">
        <f>$B15*VLOOKUP($A15,Transpose_Avg_q2er_adult!$O:$AA,11,FALSE)</f>
        <v>-5.3510540266185423E-2</v>
      </c>
      <c r="AC15" s="97">
        <f>$B15*VLOOKUP($A15,Transpose_Avg_q2er_adult!$O:$AA,12,FALSE)</f>
        <v>-2.6105548524575979E-2</v>
      </c>
      <c r="AD15" s="97">
        <f>$B15*VLOOKUP($A15,Transpose_Avg_q2er_adult!$O:$AA,13,FALSE)</f>
        <v>-2.5004635957718242E-2</v>
      </c>
    </row>
    <row r="16" spans="1:30" x14ac:dyDescent="0.25">
      <c r="A16" s="27" t="s">
        <v>265</v>
      </c>
      <c r="B16" s="96">
        <v>5.7200000000000001E-2</v>
      </c>
      <c r="C16" s="94"/>
      <c r="D16" s="94"/>
      <c r="E16" s="97">
        <f>$B16*VLOOKUP($A16,Transpose_Avg_q2er_adult!$A:$M,2,FALSE)</f>
        <v>3.8236088376443966E-3</v>
      </c>
      <c r="F16" s="97">
        <f>$B16*VLOOKUP($A16,Transpose_Avg_q2er_adult!$A:$M,3,FALSE)</f>
        <v>4.1794346213317917E-3</v>
      </c>
      <c r="G16" s="97">
        <f>$B16*VLOOKUP($A16,Transpose_Avg_q2er_adult!$A:$M,4,FALSE)</f>
        <v>5.5873467619041162E-3</v>
      </c>
      <c r="H16" s="97">
        <f>$B16*VLOOKUP($A16,Transpose_Avg_q2er_adult!$A:$M,5,FALSE)</f>
        <v>2.5875642450318582E-3</v>
      </c>
      <c r="I16" s="97">
        <f>$B16*VLOOKUP($A16,Transpose_Avg_q2er_adult!$A:$M,6,FALSE)</f>
        <v>3.4570939320692226E-3</v>
      </c>
      <c r="J16" s="97">
        <f>$B16*VLOOKUP($A16,Transpose_Avg_q2er_adult!$A:$M,7,FALSE)</f>
        <v>5.1503387226359103E-3</v>
      </c>
      <c r="K16" s="97">
        <f>$B16*VLOOKUP($A16,Transpose_Avg_q2er_adult!$A:$M,8,FALSE)</f>
        <v>5.1577208419599724E-4</v>
      </c>
      <c r="L16" s="97">
        <f>$B16*VLOOKUP($A16,Transpose_Avg_q2er_adult!$A:$M,9,FALSE)</f>
        <v>4.0902494696919501E-3</v>
      </c>
      <c r="M16" s="97">
        <f>$B16*VLOOKUP($A16,Transpose_Avg_q2er_adult!$A:$M,10,FALSE)</f>
        <v>1.7197664965108851E-3</v>
      </c>
      <c r="N16" s="97">
        <f>$B16*VLOOKUP($A16,Transpose_Avg_q2er_adult!$A:$M,11,FALSE)</f>
        <v>5.1801428973638104E-3</v>
      </c>
      <c r="O16" s="97">
        <f>$B16*VLOOKUP($A16,Transpose_Avg_q2er_adult!$A:$M,12,FALSE)</f>
        <v>3.1267728650094476E-3</v>
      </c>
      <c r="P16" s="97">
        <f>$B16*VLOOKUP($A16,Transpose_Avg_q2er_adult!$A:$M,13,FALSE)</f>
        <v>4.0914491180060828E-3</v>
      </c>
      <c r="Q16" s="97"/>
      <c r="R16" s="97"/>
      <c r="S16" s="97">
        <f>$B16*VLOOKUP($A16,Transpose_Avg_q2er_adult!$O:$AA,2,FALSE)</f>
        <v>3.9377018396893936E-3</v>
      </c>
      <c r="T16" s="97">
        <f>$B16*VLOOKUP($A16,Transpose_Avg_q2er_adult!$O:$AA,3,FALSE)</f>
        <v>5.3912020517395184E-3</v>
      </c>
      <c r="U16" s="97">
        <f>$B16*VLOOKUP($A16,Transpose_Avg_q2er_adult!$O:$AA,4,FALSE)</f>
        <v>8.5562115505335851E-3</v>
      </c>
      <c r="V16" s="97">
        <f>$B16*VLOOKUP($A16,Transpose_Avg_q2er_adult!$O:$AA,5,FALSE)</f>
        <v>4.8489626107750452E-3</v>
      </c>
      <c r="W16" s="97">
        <f>$B16*VLOOKUP($A16,Transpose_Avg_q2er_adult!$O:$AA,6,FALSE)</f>
        <v>4.0538228663446058E-3</v>
      </c>
      <c r="X16" s="97">
        <f>$B16*VLOOKUP($A16,Transpose_Avg_q2er_adult!$O:$AA,7,FALSE)</f>
        <v>7.576389817097311E-3</v>
      </c>
      <c r="Y16" s="97">
        <f>$B16*VLOOKUP($A16,Transpose_Avg_q2er_adult!$O:$AA,8,FALSE)</f>
        <v>1.1000000000000001E-3</v>
      </c>
      <c r="Z16" s="97">
        <f>$B16*VLOOKUP($A16,Transpose_Avg_q2er_adult!$O:$AA,9,FALSE)</f>
        <v>4.2404354120455148E-3</v>
      </c>
      <c r="AA16" s="97">
        <f>$B16*VLOOKUP($A16,Transpose_Avg_q2er_adult!$O:$AA,10,FALSE)</f>
        <v>2.6865691609977327E-3</v>
      </c>
      <c r="AB16" s="97">
        <f>$B16*VLOOKUP($A16,Transpose_Avg_q2er_adult!$O:$AA,11,FALSE)</f>
        <v>4.5374807987711213E-3</v>
      </c>
      <c r="AC16" s="97">
        <f>$B16*VLOOKUP($A16,Transpose_Avg_q2er_adult!$O:$AA,12,FALSE)</f>
        <v>3.2763352832110492E-3</v>
      </c>
      <c r="AD16" s="97">
        <f>$B16*VLOOKUP($A16,Transpose_Avg_q2er_adult!$O:$AA,13,FALSE)</f>
        <v>2.2252262924488181E-3</v>
      </c>
    </row>
    <row r="17" spans="1:30" x14ac:dyDescent="0.25">
      <c r="A17" s="27" t="s">
        <v>304</v>
      </c>
      <c r="B17" s="96">
        <v>1.2829999999999999</v>
      </c>
      <c r="C17" s="94"/>
      <c r="D17" s="94"/>
      <c r="E17" s="97">
        <f>$B17*VLOOKUP($A17,Transpose_Avg_q2er_adult!$A:$M,2,FALSE)</f>
        <v>0.41723524616461322</v>
      </c>
      <c r="F17" s="97">
        <f>$B17*VLOOKUP($A17,Transpose_Avg_q2er_adult!$A:$M,3,FALSE)</f>
        <v>0.43527556781137811</v>
      </c>
      <c r="G17" s="97">
        <f>$B17*VLOOKUP($A17,Transpose_Avg_q2er_adult!$A:$M,4,FALSE)</f>
        <v>0.15851869033444432</v>
      </c>
      <c r="H17" s="97">
        <f>$B17*VLOOKUP($A17,Transpose_Avg_q2er_adult!$A:$M,5,FALSE)</f>
        <v>0.1589582597351975</v>
      </c>
      <c r="I17" s="97">
        <f>$B17*VLOOKUP($A17,Transpose_Avg_q2er_adult!$A:$M,6,FALSE)</f>
        <v>0.23501522940275887</v>
      </c>
      <c r="J17" s="97">
        <f>$B17*VLOOKUP($A17,Transpose_Avg_q2er_adult!$A:$M,7,FALSE)</f>
        <v>0.10589171916832191</v>
      </c>
      <c r="K17" s="97">
        <f>$B17*VLOOKUP($A17,Transpose_Avg_q2er_adult!$A:$M,8,FALSE)</f>
        <v>9.211455111992943E-2</v>
      </c>
      <c r="L17" s="97">
        <f>$B17*VLOOKUP($A17,Transpose_Avg_q2er_adult!$A:$M,9,FALSE)</f>
        <v>3.5103946309670675E-2</v>
      </c>
      <c r="M17" s="97">
        <f>$B17*VLOOKUP($A17,Transpose_Avg_q2er_adult!$A:$M,10,FALSE)</f>
        <v>4.4230029563391116E-2</v>
      </c>
      <c r="N17" s="97">
        <f>$B17*VLOOKUP($A17,Transpose_Avg_q2er_adult!$A:$M,11,FALSE)</f>
        <v>0.15144786464486018</v>
      </c>
      <c r="O17" s="97">
        <f>$B17*VLOOKUP($A17,Transpose_Avg_q2er_adult!$A:$M,12,FALSE)</f>
        <v>0.16257251125623473</v>
      </c>
      <c r="P17" s="97">
        <f>$B17*VLOOKUP($A17,Transpose_Avg_q2er_adult!$A:$M,13,FALSE)</f>
        <v>0.7791328247451984</v>
      </c>
      <c r="Q17" s="97"/>
      <c r="R17" s="97"/>
      <c r="S17" s="97">
        <f>$B17*VLOOKUP($A17,Transpose_Avg_q2er_adult!$O:$AA,2,FALSE)</f>
        <v>0.57666454722393568</v>
      </c>
      <c r="T17" s="97">
        <f>$B17*VLOOKUP($A17,Transpose_Avg_q2er_adult!$O:$AA,3,FALSE)</f>
        <v>0.44701440040779911</v>
      </c>
      <c r="U17" s="97">
        <f>$B17*VLOOKUP($A17,Transpose_Avg_q2er_adult!$O:$AA,4,FALSE)</f>
        <v>0.18034485875706216</v>
      </c>
      <c r="V17" s="97">
        <f>$B17*VLOOKUP($A17,Transpose_Avg_q2er_adult!$O:$AA,5,FALSE)</f>
        <v>0.18615269332752263</v>
      </c>
      <c r="W17" s="97">
        <f>$B17*VLOOKUP($A17,Transpose_Avg_q2er_adult!$O:$AA,6,FALSE)</f>
        <v>0.46787263925486744</v>
      </c>
      <c r="X17" s="97">
        <f>$B17*VLOOKUP($A17,Transpose_Avg_q2er_adult!$O:$AA,7,FALSE)</f>
        <v>0.14006959974859295</v>
      </c>
      <c r="Y17" s="97">
        <f>$B17*VLOOKUP($A17,Transpose_Avg_q2er_adult!$O:$AA,8,FALSE)</f>
        <v>0.16149650349650349</v>
      </c>
      <c r="Z17" s="97">
        <f>$B17*VLOOKUP($A17,Transpose_Avg_q2er_adult!$O:$AA,9,FALSE)</f>
        <v>0.10632094054523954</v>
      </c>
      <c r="AA17" s="97">
        <f>$B17*VLOOKUP($A17,Transpose_Avg_q2er_adult!$O:$AA,10,FALSE)</f>
        <v>3.3144166666666662E-2</v>
      </c>
      <c r="AB17" s="97">
        <f>$B17*VLOOKUP($A17,Transpose_Avg_q2er_adult!$O:$AA,11,FALSE)</f>
        <v>0.33521481099545614</v>
      </c>
      <c r="AC17" s="97">
        <f>$B17*VLOOKUP($A17,Transpose_Avg_q2er_adult!$O:$AA,12,FALSE)</f>
        <v>0.22562148144246971</v>
      </c>
      <c r="AD17" s="97">
        <f>$B17*VLOOKUP($A17,Transpose_Avg_q2er_adult!$O:$AA,13,FALSE)</f>
        <v>1.0828210960755724</v>
      </c>
    </row>
    <row r="18" spans="1:30" x14ac:dyDescent="0.25">
      <c r="A18" s="27" t="s">
        <v>307</v>
      </c>
      <c r="B18" s="96">
        <v>1.113</v>
      </c>
      <c r="C18" s="94"/>
      <c r="D18" s="94"/>
      <c r="E18" s="97">
        <f>$B18*VLOOKUP($A18,Transpose_Avg_q2er_adult!$A:$M,2,FALSE)</f>
        <v>0.60524763385898306</v>
      </c>
      <c r="F18" s="97">
        <f>$B18*VLOOKUP($A18,Transpose_Avg_q2er_adult!$A:$M,3,FALSE)</f>
        <v>0.61790760958180291</v>
      </c>
      <c r="G18" s="97">
        <f>$B18*VLOOKUP($A18,Transpose_Avg_q2er_adult!$A:$M,4,FALSE)</f>
        <v>0.87713770751287434</v>
      </c>
      <c r="H18" s="97">
        <f>$B18*VLOOKUP($A18,Transpose_Avg_q2er_adult!$A:$M,5,FALSE)</f>
        <v>0.86134868389663366</v>
      </c>
      <c r="I18" s="97">
        <f>$B18*VLOOKUP($A18,Transpose_Avg_q2er_adult!$A:$M,6,FALSE)</f>
        <v>0.80062599984057647</v>
      </c>
      <c r="J18" s="97">
        <f>$B18*VLOOKUP($A18,Transpose_Avg_q2er_adult!$A:$M,7,FALSE)</f>
        <v>0.93250169138111882</v>
      </c>
      <c r="K18" s="97">
        <f>$B18*VLOOKUP($A18,Transpose_Avg_q2er_adult!$A:$M,8,FALSE)</f>
        <v>0.94465582909233048</v>
      </c>
      <c r="L18" s="97">
        <f>$B18*VLOOKUP($A18,Transpose_Avg_q2er_adult!$A:$M,9,FALSE)</f>
        <v>1.0221574053091069</v>
      </c>
      <c r="M18" s="97">
        <f>$B18*VLOOKUP($A18,Transpose_Avg_q2er_adult!$A:$M,10,FALSE)</f>
        <v>1.0217505125735655</v>
      </c>
      <c r="N18" s="97">
        <f>$B18*VLOOKUP($A18,Transpose_Avg_q2er_adult!$A:$M,11,FALSE)</f>
        <v>0.91691437718209245</v>
      </c>
      <c r="O18" s="97">
        <f>$B18*VLOOKUP($A18,Transpose_Avg_q2er_adult!$A:$M,12,FALSE)</f>
        <v>0.90055084769114879</v>
      </c>
      <c r="P18" s="97">
        <f>$B18*VLOOKUP($A18,Transpose_Avg_q2er_adult!$A:$M,13,FALSE)</f>
        <v>0.31921250805234735</v>
      </c>
      <c r="Q18" s="97"/>
      <c r="R18" s="97"/>
      <c r="S18" s="97">
        <f>$B18*VLOOKUP($A18,Transpose_Avg_q2er_adult!$O:$AA,2,FALSE)</f>
        <v>0.48045244898823125</v>
      </c>
      <c r="T18" s="97">
        <f>$B18*VLOOKUP($A18,Transpose_Avg_q2er_adult!$O:$AA,3,FALSE)</f>
        <v>0.59889527207850135</v>
      </c>
      <c r="U18" s="97">
        <f>$B18*VLOOKUP($A18,Transpose_Avg_q2er_adult!$O:$AA,4,FALSE)</f>
        <v>0.87269802495291904</v>
      </c>
      <c r="V18" s="97">
        <f>$B18*VLOOKUP($A18,Transpose_Avg_q2er_adult!$O:$AA,5,FALSE)</f>
        <v>0.84714822574175774</v>
      </c>
      <c r="W18" s="97">
        <f>$B18*VLOOKUP($A18,Transpose_Avg_q2er_adult!$O:$AA,6,FALSE)</f>
        <v>0.62252582070707063</v>
      </c>
      <c r="X18" s="97">
        <f>$B18*VLOOKUP($A18,Transpose_Avg_q2er_adult!$O:$AA,7,FALSE)</f>
        <v>0.92402101855555241</v>
      </c>
      <c r="Y18" s="97">
        <f>$B18*VLOOKUP($A18,Transpose_Avg_q2er_adult!$O:$AA,8,FALSE)</f>
        <v>0.85809965034965041</v>
      </c>
      <c r="Z18" s="97">
        <f>$B18*VLOOKUP($A18,Transpose_Avg_q2er_adult!$O:$AA,9,FALSE)</f>
        <v>0.94842475857068453</v>
      </c>
      <c r="AA18" s="97">
        <f>$B18*VLOOKUP($A18,Transpose_Avg_q2er_adult!$O:$AA,10,FALSE)</f>
        <v>1.056623434065934</v>
      </c>
      <c r="AB18" s="97">
        <f>$B18*VLOOKUP($A18,Transpose_Avg_q2er_adult!$O:$AA,11,FALSE)</f>
        <v>0.7571551545228965</v>
      </c>
      <c r="AC18" s="97">
        <f>$B18*VLOOKUP($A18,Transpose_Avg_q2er_adult!$O:$AA,12,FALSE)</f>
        <v>0.83955193376764037</v>
      </c>
      <c r="AD18" s="97">
        <f>$B18*VLOOKUP($A18,Transpose_Avg_q2er_adult!$O:$AA,13,FALSE)</f>
        <v>7.1992391106251136E-2</v>
      </c>
    </row>
    <row r="19" spans="1:30" x14ac:dyDescent="0.25">
      <c r="A19" s="27" t="s">
        <v>310</v>
      </c>
      <c r="B19" s="96">
        <v>1.1639999999999999</v>
      </c>
      <c r="C19" s="94"/>
      <c r="D19" s="94"/>
      <c r="E19" s="97">
        <f>$B19*VLOOKUP($A19,Transpose_Avg_q2er_adult!$A:$M,2,FALSE)</f>
        <v>0.12701847291810567</v>
      </c>
      <c r="F19" s="97">
        <f>$B19*VLOOKUP($A19,Transpose_Avg_q2er_adult!$A:$M,3,FALSE)</f>
        <v>9.5832608330827684E-2</v>
      </c>
      <c r="G19" s="97">
        <f>$B19*VLOOKUP($A19,Transpose_Avg_q2er_adult!$A:$M,4,FALSE)</f>
        <v>8.7316284549224799E-2</v>
      </c>
      <c r="H19" s="97">
        <f>$B19*VLOOKUP($A19,Transpose_Avg_q2er_adult!$A:$M,5,FALSE)</f>
        <v>9.9157292884988951E-2</v>
      </c>
      <c r="I19" s="97">
        <f>$B19*VLOOKUP($A19,Transpose_Avg_q2er_adult!$A:$M,6,FALSE)</f>
        <v>9.3024236573914551E-2</v>
      </c>
      <c r="J19" s="97">
        <f>$B19*VLOOKUP($A19,Transpose_Avg_q2er_adult!$A:$M,7,FALSE)</f>
        <v>8.242258142787369E-2</v>
      </c>
      <c r="K19" s="97">
        <f>$B19*VLOOKUP($A19,Transpose_Avg_q2er_adult!$A:$M,8,FALSE)</f>
        <v>8.4963068425970997E-2</v>
      </c>
      <c r="L19" s="97">
        <f>$B19*VLOOKUP($A19,Transpose_Avg_q2er_adult!$A:$M,9,FALSE)</f>
        <v>5.8427539269715466E-2</v>
      </c>
      <c r="M19" s="97">
        <f>$B19*VLOOKUP($A19,Transpose_Avg_q2er_adult!$A:$M,10,FALSE)</f>
        <v>3.7792707183167712E-2</v>
      </c>
      <c r="N19" s="97">
        <f>$B19*VLOOKUP($A19,Transpose_Avg_q2er_adult!$A:$M,11,FALSE)</f>
        <v>6.2794129294074089E-2</v>
      </c>
      <c r="O19" s="97">
        <f>$B19*VLOOKUP($A19,Transpose_Avg_q2er_adult!$A:$M,12,FALSE)</f>
        <v>6.4574265200224482E-2</v>
      </c>
      <c r="P19" s="97">
        <f>$B19*VLOOKUP($A19,Transpose_Avg_q2er_adult!$A:$M,13,FALSE)</f>
        <v>0.10116312252212309</v>
      </c>
      <c r="Q19" s="97"/>
      <c r="R19" s="97"/>
      <c r="S19" s="97">
        <f>$B19*VLOOKUP($A19,Transpose_Avg_q2er_adult!$O:$AA,2,FALSE)</f>
        <v>0.10900899585132502</v>
      </c>
      <c r="T19" s="97">
        <f>$B19*VLOOKUP($A19,Transpose_Avg_q2er_adult!$O:$AA,3,FALSE)</f>
        <v>9.7803182744998093E-2</v>
      </c>
      <c r="U19" s="97">
        <f>$B19*VLOOKUP($A19,Transpose_Avg_q2er_adult!$O:$AA,4,FALSE)</f>
        <v>6.5477740112994356E-2</v>
      </c>
      <c r="V19" s="97">
        <f>$B19*VLOOKUP($A19,Transpose_Avg_q2er_adult!$O:$AA,5,FALSE)</f>
        <v>9.477539567728549E-2</v>
      </c>
      <c r="W19" s="97">
        <f>$B19*VLOOKUP($A19,Transpose_Avg_q2er_adult!$O:$AA,6,FALSE)</f>
        <v>7.3187714097496706E-2</v>
      </c>
      <c r="X19" s="97">
        <f>$B19*VLOOKUP($A19,Transpose_Avg_q2er_adult!$O:$AA,7,FALSE)</f>
        <v>4.7626166762236709E-2</v>
      </c>
      <c r="Y19" s="97">
        <f>$B19*VLOOKUP($A19,Transpose_Avg_q2er_adult!$O:$AA,8,FALSE)</f>
        <v>9.7678321678321675E-2</v>
      </c>
      <c r="Z19" s="97">
        <f>$B19*VLOOKUP($A19,Transpose_Avg_q2er_adult!$O:$AA,9,FALSE)</f>
        <v>5.9671236176754003E-2</v>
      </c>
      <c r="AA19" s="97">
        <f>$B19*VLOOKUP($A19,Transpose_Avg_q2er_adult!$O:$AA,10,FALSE)</f>
        <v>2.8889858712715853E-2</v>
      </c>
      <c r="AB19" s="97">
        <f>$B19*VLOOKUP($A19,Transpose_Avg_q2er_adult!$O:$AA,11,FALSE)</f>
        <v>4.2864303438496981E-2</v>
      </c>
      <c r="AC19" s="97">
        <f>$B19*VLOOKUP($A19,Transpose_Avg_q2er_adult!$O:$AA,12,FALSE)</f>
        <v>6.5552320276458464E-2</v>
      </c>
      <c r="AD19" s="97">
        <f>$B19*VLOOKUP($A19,Transpose_Avg_q2er_adult!$O:$AA,13,FALSE)</f>
        <v>8.2070803717878615E-2</v>
      </c>
    </row>
    <row r="20" spans="1:30" x14ac:dyDescent="0.25">
      <c r="A20" s="27" t="s">
        <v>299</v>
      </c>
      <c r="B20" s="96">
        <v>0.20599999999999999</v>
      </c>
      <c r="C20" s="94"/>
      <c r="D20" s="94"/>
      <c r="E20" s="97">
        <f>$B20*VLOOKUP($A20,Transpose_Avg_q2er_adult!$A:$M,2,FALSE)</f>
        <v>2.3189340247734409E-2</v>
      </c>
      <c r="F20" s="97">
        <f>$B20*VLOOKUP($A20,Transpose_Avg_q2er_adult!$A:$M,3,FALSE)</f>
        <v>1.354003747117152E-2</v>
      </c>
      <c r="G20" s="97">
        <f>$B20*VLOOKUP($A20,Transpose_Avg_q2er_adult!$A:$M,4,FALSE)</f>
        <v>8.22468609655117E-3</v>
      </c>
      <c r="H20" s="97">
        <f>$B20*VLOOKUP($A20,Transpose_Avg_q2er_adult!$A:$M,5,FALSE)</f>
        <v>1.1544061999920807E-2</v>
      </c>
      <c r="I20" s="97">
        <f>$B20*VLOOKUP($A20,Transpose_Avg_q2er_adult!$A:$M,6,FALSE)</f>
        <v>6.894249731888312E-3</v>
      </c>
      <c r="J20" s="97">
        <f>$B20*VLOOKUP($A20,Transpose_Avg_q2er_adult!$A:$M,7,FALSE)</f>
        <v>4.604150044185927E-3</v>
      </c>
      <c r="K20" s="97">
        <f>$B20*VLOOKUP($A20,Transpose_Avg_q2er_adult!$A:$M,8,FALSE)</f>
        <v>2.511903588428125E-3</v>
      </c>
      <c r="L20" s="97">
        <f>$B20*VLOOKUP($A20,Transpose_Avg_q2er_adult!$A:$M,9,FALSE)</f>
        <v>4.5596085407638553E-3</v>
      </c>
      <c r="M20" s="97">
        <f>$B20*VLOOKUP($A20,Transpose_Avg_q2er_adult!$A:$M,10,FALSE)</f>
        <v>4.0368947938026886E-3</v>
      </c>
      <c r="N20" s="97">
        <f>$B20*VLOOKUP($A20,Transpose_Avg_q2er_adult!$A:$M,11,FALSE)</f>
        <v>3.973457202928906E-3</v>
      </c>
      <c r="O20" s="97">
        <f>$B20*VLOOKUP($A20,Transpose_Avg_q2er_adult!$A:$M,12,FALSE)</f>
        <v>4.7171548248969609E-3</v>
      </c>
      <c r="P20" s="97">
        <f>$B20*VLOOKUP($A20,Transpose_Avg_q2er_adult!$A:$M,13,FALSE)</f>
        <v>1.0073331317047171E-2</v>
      </c>
      <c r="Q20" s="97"/>
      <c r="R20" s="97"/>
      <c r="S20" s="97">
        <f>$B20*VLOOKUP($A20,Transpose_Avg_q2er_adult!$O:$AA,2,FALSE)</f>
        <v>2.2401984026190272E-2</v>
      </c>
      <c r="T20" s="97">
        <f>$B20*VLOOKUP($A20,Transpose_Avg_q2er_adult!$O:$AA,3,FALSE)</f>
        <v>1.4654726328533195E-2</v>
      </c>
      <c r="U20" s="97">
        <f>$B20*VLOOKUP($A20,Transpose_Avg_q2er_adult!$O:$AA,4,FALSE)</f>
        <v>1.0464877589453858E-2</v>
      </c>
      <c r="V20" s="97">
        <f>$B20*VLOOKUP($A20,Transpose_Avg_q2er_adult!$O:$AA,5,FALSE)</f>
        <v>9.7963980032680104E-3</v>
      </c>
      <c r="W20" s="97">
        <f>$B20*VLOOKUP($A20,Transpose_Avg_q2er_adult!$O:$AA,6,FALSE)</f>
        <v>7.9204904113599761E-3</v>
      </c>
      <c r="X20" s="97">
        <f>$B20*VLOOKUP($A20,Transpose_Avg_q2er_adult!$O:$AA,7,FALSE)</f>
        <v>3.1892674632990636E-3</v>
      </c>
      <c r="Y20" s="97">
        <f>$B20*VLOOKUP($A20,Transpose_Avg_q2er_adult!$O:$AA,8,FALSE)</f>
        <v>6.3024475524475522E-3</v>
      </c>
      <c r="Z20" s="97">
        <f>$B20*VLOOKUP($A20,Transpose_Avg_q2er_adult!$O:$AA,9,FALSE)</f>
        <v>6.6560248506606114E-3</v>
      </c>
      <c r="AA20" s="97">
        <f>$B20*VLOOKUP($A20,Transpose_Avg_q2er_adult!$O:$AA,10,FALSE)</f>
        <v>3.8911111111111108E-3</v>
      </c>
      <c r="AB20" s="97">
        <f>$B20*VLOOKUP($A20,Transpose_Avg_q2er_adult!$O:$AA,11,FALSE)</f>
        <v>5.9246602859506078E-3</v>
      </c>
      <c r="AC20" s="97">
        <f>$B20*VLOOKUP($A20,Transpose_Avg_q2er_adult!$O:$AA,12,FALSE)</f>
        <v>7.4238443481209103E-3</v>
      </c>
      <c r="AD20" s="97">
        <f>$B20*VLOOKUP($A20,Transpose_Avg_q2er_adult!$O:$AA,13,FALSE)</f>
        <v>3.3225806451612902E-3</v>
      </c>
    </row>
    <row r="21" spans="1:30" x14ac:dyDescent="0.25">
      <c r="A21" s="27" t="s">
        <v>311</v>
      </c>
      <c r="B21" s="96">
        <v>-6.9699999999999998E-2</v>
      </c>
      <c r="C21" s="94"/>
      <c r="D21" s="94"/>
      <c r="E21" s="97">
        <f>$B21*VLOOKUP($A21,Transpose_Avg_q2er_adult!$A:$M,2,FALSE)</f>
        <v>-3.0658829082264461E-2</v>
      </c>
      <c r="F21" s="97">
        <f>$B21*VLOOKUP($A21,Transpose_Avg_q2er_adult!$A:$M,3,FALSE)</f>
        <v>-3.9374468093409304E-2</v>
      </c>
      <c r="G21" s="97">
        <f>$B21*VLOOKUP($A21,Transpose_Avg_q2er_adult!$A:$M,4,FALSE)</f>
        <v>-3.0239860259725904E-2</v>
      </c>
      <c r="H21" s="97">
        <f>$B21*VLOOKUP($A21,Transpose_Avg_q2er_adult!$A:$M,5,FALSE)</f>
        <v>-4.067384695754532E-2</v>
      </c>
      <c r="I21" s="97">
        <f>$B21*VLOOKUP($A21,Transpose_Avg_q2er_adult!$A:$M,6,FALSE)</f>
        <v>-3.5750645153993288E-2</v>
      </c>
      <c r="J21" s="97">
        <f>$B21*VLOOKUP($A21,Transpose_Avg_q2er_adult!$A:$M,7,FALSE)</f>
        <v>-3.6584175745891956E-2</v>
      </c>
      <c r="K21" s="97">
        <f>$B21*VLOOKUP($A21,Transpose_Avg_q2er_adult!$A:$M,8,FALSE)</f>
        <v>-3.8990441919886459E-2</v>
      </c>
      <c r="L21" s="97">
        <f>$B21*VLOOKUP($A21,Transpose_Avg_q2er_adult!$A:$M,9,FALSE)</f>
        <v>-3.9547058376405785E-2</v>
      </c>
      <c r="M21" s="97">
        <f>$B21*VLOOKUP($A21,Transpose_Avg_q2er_adult!$A:$M,10,FALSE)</f>
        <v>-4.8082416156120932E-2</v>
      </c>
      <c r="N21" s="97">
        <f>$B21*VLOOKUP($A21,Transpose_Avg_q2er_adult!$A:$M,11,FALSE)</f>
        <v>-2.7466837294082745E-2</v>
      </c>
      <c r="O21" s="97">
        <f>$B21*VLOOKUP($A21,Transpose_Avg_q2er_adult!$A:$M,12,FALSE)</f>
        <v>-3.2876187316225783E-2</v>
      </c>
      <c r="P21" s="97">
        <f>$B21*VLOOKUP($A21,Transpose_Avg_q2er_adult!$A:$M,13,FALSE)</f>
        <v>-2.8311949180222253E-2</v>
      </c>
      <c r="Q21" s="97"/>
      <c r="R21" s="97"/>
      <c r="S21" s="97">
        <f>$B21*VLOOKUP($A21,Transpose_Avg_q2er_adult!$O:$AA,2,FALSE)</f>
        <v>-3.9306782493922131E-2</v>
      </c>
      <c r="T21" s="97">
        <f>$B21*VLOOKUP($A21,Transpose_Avg_q2er_adult!$O:$AA,3,FALSE)</f>
        <v>-4.081074009175481E-2</v>
      </c>
      <c r="U21" s="97">
        <f>$B21*VLOOKUP($A21,Transpose_Avg_q2er_adult!$O:$AA,4,FALSE)</f>
        <v>-3.3489034212178276E-2</v>
      </c>
      <c r="V21" s="97">
        <f>$B21*VLOOKUP($A21,Transpose_Avg_q2er_adult!$O:$AA,5,FALSE)</f>
        <v>-4.211472388704441E-2</v>
      </c>
      <c r="W21" s="97">
        <f>$B21*VLOOKUP($A21,Transpose_Avg_q2er_adult!$O:$AA,6,FALSE)</f>
        <v>-3.7490610671936757E-2</v>
      </c>
      <c r="X21" s="97">
        <f>$B21*VLOOKUP($A21,Transpose_Avg_q2er_adult!$O:$AA,7,FALSE)</f>
        <v>-4.1765884455439529E-2</v>
      </c>
      <c r="Y21" s="97">
        <f>$B21*VLOOKUP($A21,Transpose_Avg_q2er_adult!$O:$AA,8,FALSE)</f>
        <v>-4.3440646853146851E-2</v>
      </c>
      <c r="Z21" s="97">
        <f>$B21*VLOOKUP($A21,Transpose_Avg_q2er_adult!$O:$AA,9,FALSE)</f>
        <v>-5.0416922623685238E-2</v>
      </c>
      <c r="AA21" s="97">
        <f>$B21*VLOOKUP($A21,Transpose_Avg_q2er_adult!$O:$AA,10,FALSE)</f>
        <v>-5.3990722701901278E-2</v>
      </c>
      <c r="AB21" s="97">
        <f>$B21*VLOOKUP($A21,Transpose_Avg_q2er_adult!$O:$AA,11,FALSE)</f>
        <v>-4.333099773882032E-2</v>
      </c>
      <c r="AC21" s="97">
        <f>$B21*VLOOKUP($A21,Transpose_Avg_q2er_adult!$O:$AA,12,FALSE)</f>
        <v>-3.8736308491011694E-2</v>
      </c>
      <c r="AD21" s="97">
        <f>$B21*VLOOKUP($A21,Transpose_Avg_q2er_adult!$O:$AA,13,FALSE)</f>
        <v>-4.0246552457323372E-2</v>
      </c>
    </row>
    <row r="22" spans="1:30" x14ac:dyDescent="0.25">
      <c r="A22" s="27" t="s">
        <v>312</v>
      </c>
      <c r="B22" s="96">
        <v>-0.155</v>
      </c>
      <c r="C22" s="94"/>
      <c r="D22" s="94"/>
      <c r="E22" s="97">
        <f>$B22*VLOOKUP($A22,Transpose_Avg_q2er_adult!$A:$M,2,FALSE)</f>
        <v>-2.6078521899575977E-2</v>
      </c>
      <c r="F22" s="97">
        <f>$B22*VLOOKUP($A22,Transpose_Avg_q2er_adult!$A:$M,3,FALSE)</f>
        <v>-1.740697764721064E-2</v>
      </c>
      <c r="G22" s="97">
        <f>$B22*VLOOKUP($A22,Transpose_Avg_q2er_adult!$A:$M,4,FALSE)</f>
        <v>-2.5747096039105456E-2</v>
      </c>
      <c r="H22" s="97">
        <f>$B22*VLOOKUP($A22,Transpose_Avg_q2er_adult!$A:$M,5,FALSE)</f>
        <v>-2.5295363554605151E-2</v>
      </c>
      <c r="I22" s="97">
        <f>$B22*VLOOKUP($A22,Transpose_Avg_q2er_adult!$A:$M,6,FALSE)</f>
        <v>-1.7028235305173355E-2</v>
      </c>
      <c r="J22" s="97">
        <f>$B22*VLOOKUP($A22,Transpose_Avg_q2er_adult!$A:$M,7,FALSE)</f>
        <v>-2.6337756830282145E-2</v>
      </c>
      <c r="K22" s="97">
        <f>$B22*VLOOKUP($A22,Transpose_Avg_q2er_adult!$A:$M,8,FALSE)</f>
        <v>-3.0997024786350979E-2</v>
      </c>
      <c r="L22" s="97">
        <f>$B22*VLOOKUP($A22,Transpose_Avg_q2er_adult!$A:$M,9,FALSE)</f>
        <v>-2.3386324141563126E-2</v>
      </c>
      <c r="M22" s="97">
        <f>$B22*VLOOKUP($A22,Transpose_Avg_q2er_adult!$A:$M,10,FALSE)</f>
        <v>-1.8763966460633451E-2</v>
      </c>
      <c r="N22" s="97">
        <f>$B22*VLOOKUP($A22,Transpose_Avg_q2er_adult!$A:$M,11,FALSE)</f>
        <v>-3.1923294882701465E-2</v>
      </c>
      <c r="O22" s="97">
        <f>$B22*VLOOKUP($A22,Transpose_Avg_q2er_adult!$A:$M,12,FALSE)</f>
        <v>-2.6000423573745352E-2</v>
      </c>
      <c r="P22" s="97">
        <f>$B22*VLOOKUP($A22,Transpose_Avg_q2er_adult!$A:$M,13,FALSE)</f>
        <v>-3.1466397363836003E-2</v>
      </c>
      <c r="Q22" s="97"/>
      <c r="R22" s="97"/>
      <c r="S22" s="97">
        <f>$B22*VLOOKUP($A22,Transpose_Avg_q2er_adult!$O:$AA,2,FALSE)</f>
        <v>-2.0562781214848145E-2</v>
      </c>
      <c r="T22" s="97">
        <f>$B22*VLOOKUP($A22,Transpose_Avg_q2er_adult!$O:$AA,3,FALSE)</f>
        <v>-1.5194202402191921E-2</v>
      </c>
      <c r="U22" s="97">
        <f>$B22*VLOOKUP($A22,Transpose_Avg_q2er_adult!$O:$AA,4,FALSE)</f>
        <v>-1.5734859541745135E-2</v>
      </c>
      <c r="V22" s="97">
        <f>$B22*VLOOKUP($A22,Transpose_Avg_q2er_adult!$O:$AA,5,FALSE)</f>
        <v>-2.1892627801461725E-2</v>
      </c>
      <c r="W22" s="97">
        <f>$B22*VLOOKUP($A22,Transpose_Avg_q2er_adult!$O:$AA,6,FALSE)</f>
        <v>-1.2169377653345045E-2</v>
      </c>
      <c r="X22" s="97">
        <f>$B22*VLOOKUP($A22,Transpose_Avg_q2er_adult!$O:$AA,7,FALSE)</f>
        <v>-1.8882702687983886E-2</v>
      </c>
      <c r="Y22" s="97">
        <f>$B22*VLOOKUP($A22,Transpose_Avg_q2er_adult!$O:$AA,8,FALSE)</f>
        <v>-1.8291083916083917E-2</v>
      </c>
      <c r="Z22" s="97">
        <f>$B22*VLOOKUP($A22,Transpose_Avg_q2er_adult!$O:$AA,9,FALSE)</f>
        <v>-1.2607030864288053E-2</v>
      </c>
      <c r="AA22" s="97">
        <f>$B22*VLOOKUP($A22,Transpose_Avg_q2er_adult!$O:$AA,10,FALSE)</f>
        <v>-1.1117525728240013E-2</v>
      </c>
      <c r="AB22" s="97">
        <f>$B22*VLOOKUP($A22,Transpose_Avg_q2er_adult!$O:$AA,11,FALSE)</f>
        <v>-2.3570554445554445E-2</v>
      </c>
      <c r="AC22" s="97">
        <f>$B22*VLOOKUP($A22,Transpose_Avg_q2er_adult!$O:$AA,12,FALSE)</f>
        <v>-1.5293196015553628E-2</v>
      </c>
      <c r="AD22" s="97">
        <f>$B22*VLOOKUP($A22,Transpose_Avg_q2er_adult!$O:$AA,13,FALSE)</f>
        <v>-4.0019420903954807E-2</v>
      </c>
    </row>
    <row r="23" spans="1:30" x14ac:dyDescent="0.25">
      <c r="A23" s="27" t="s">
        <v>313</v>
      </c>
      <c r="B23" s="96">
        <v>-0.32400000000000001</v>
      </c>
      <c r="C23" s="94"/>
      <c r="D23" s="94"/>
      <c r="E23" s="97">
        <f>$B23*VLOOKUP($A23,Transpose_Avg_q2er_adult!$A:$M,2,FALSE)</f>
        <v>-3.0243602892179096E-2</v>
      </c>
      <c r="F23" s="97">
        <f>$B23*VLOOKUP($A23,Transpose_Avg_q2er_adult!$A:$M,3,FALSE)</f>
        <v>-1.1260754696834227E-2</v>
      </c>
      <c r="G23" s="97">
        <f>$B23*VLOOKUP($A23,Transpose_Avg_q2er_adult!$A:$M,4,FALSE)</f>
        <v>-1.7568834635090846E-2</v>
      </c>
      <c r="H23" s="97">
        <f>$B23*VLOOKUP($A23,Transpose_Avg_q2er_adult!$A:$M,5,FALSE)</f>
        <v>-1.0581245428316181E-2</v>
      </c>
      <c r="I23" s="97">
        <f>$B23*VLOOKUP($A23,Transpose_Avg_q2er_adult!$A:$M,6,FALSE)</f>
        <v>-1.6769639569761463E-2</v>
      </c>
      <c r="J23" s="97">
        <f>$B23*VLOOKUP($A23,Transpose_Avg_q2er_adult!$A:$M,7,FALSE)</f>
        <v>-1.4217264625975551E-2</v>
      </c>
      <c r="K23" s="97">
        <f>$B23*VLOOKUP($A23,Transpose_Avg_q2er_adult!$A:$M,8,FALSE)</f>
        <v>-1.1331464272031643E-2</v>
      </c>
      <c r="L23" s="97">
        <f>$B23*VLOOKUP($A23,Transpose_Avg_q2er_adult!$A:$M,9,FALSE)</f>
        <v>-1.0224682459566418E-2</v>
      </c>
      <c r="M23" s="97">
        <f>$B23*VLOOKUP($A23,Transpose_Avg_q2er_adult!$A:$M,10,FALSE)</f>
        <v>-1.1913468700417233E-2</v>
      </c>
      <c r="N23" s="97">
        <f>$B23*VLOOKUP($A23,Transpose_Avg_q2er_adult!$A:$M,11,FALSE)</f>
        <v>-1.3686917795008274E-2</v>
      </c>
      <c r="O23" s="97">
        <f>$B23*VLOOKUP($A23,Transpose_Avg_q2er_adult!$A:$M,12,FALSE)</f>
        <v>-1.7714397080723362E-2</v>
      </c>
      <c r="P23" s="97">
        <f>$B23*VLOOKUP($A23,Transpose_Avg_q2er_adult!$A:$M,13,FALSE)</f>
        <v>-1.3805741715784869E-2</v>
      </c>
      <c r="Q23" s="97"/>
      <c r="R23" s="97"/>
      <c r="S23" s="97">
        <f>$B23*VLOOKUP($A23,Transpose_Avg_q2er_adult!$O:$AA,2,FALSE)</f>
        <v>-2.8157698029681776E-2</v>
      </c>
      <c r="T23" s="97">
        <f>$B23*VLOOKUP($A23,Transpose_Avg_q2er_adult!$O:$AA,3,FALSE)</f>
        <v>-9.8826812794698612E-3</v>
      </c>
      <c r="U23" s="97">
        <f>$B23*VLOOKUP($A23,Transpose_Avg_q2er_adult!$O:$AA,4,FALSE)</f>
        <v>-2.9514406779661016E-2</v>
      </c>
      <c r="V23" s="97">
        <f>$B23*VLOOKUP($A23,Transpose_Avg_q2er_adult!$O:$AA,5,FALSE)</f>
        <v>-9.6779136069467166E-3</v>
      </c>
      <c r="W23" s="97">
        <f>$B23*VLOOKUP($A23,Transpose_Avg_q2er_adult!$O:$AA,6,FALSE)</f>
        <v>-2.9452826086956527E-2</v>
      </c>
      <c r="X23" s="97">
        <f>$B23*VLOOKUP($A23,Transpose_Avg_q2er_adult!$O:$AA,7,FALSE)</f>
        <v>-1.4286284874561773E-2</v>
      </c>
      <c r="Y23" s="97">
        <f>$B23*VLOOKUP($A23,Transpose_Avg_q2er_adult!$O:$AA,8,FALSE)</f>
        <v>-7.3636363636363639E-3</v>
      </c>
      <c r="Z23" s="97">
        <f>$B23*VLOOKUP($A23,Transpose_Avg_q2er_adult!$O:$AA,9,FALSE)</f>
        <v>-6.7240335613298705E-3</v>
      </c>
      <c r="AA23" s="97">
        <f>$B23*VLOOKUP($A23,Transpose_Avg_q2er_adult!$O:$AA,10,FALSE)</f>
        <v>-1.3263061224489796E-2</v>
      </c>
      <c r="AB23" s="97">
        <f>$B23*VLOOKUP($A23,Transpose_Avg_q2er_adult!$O:$AA,11,FALSE)</f>
        <v>-1.1157958170861395E-2</v>
      </c>
      <c r="AC23" s="97">
        <f>$B23*VLOOKUP($A23,Transpose_Avg_q2er_adult!$O:$AA,12,FALSE)</f>
        <v>-1.5613590661866095E-2</v>
      </c>
      <c r="AD23" s="97">
        <f>$B23*VLOOKUP($A23,Transpose_Avg_q2er_adult!$O:$AA,13,FALSE)</f>
        <v>-1.6324494259158009E-2</v>
      </c>
    </row>
    <row r="24" spans="1:30" x14ac:dyDescent="0.25">
      <c r="A24" s="27" t="s">
        <v>314</v>
      </c>
      <c r="B24" s="96">
        <v>-0.3</v>
      </c>
      <c r="C24" s="94"/>
      <c r="D24" s="94"/>
      <c r="E24" s="97">
        <f>$B24*VLOOKUP($A24,Transpose_Avg_q2er_adult!$A:$M,2,FALSE)</f>
        <v>-2.616305594377728E-2</v>
      </c>
      <c r="F24" s="97">
        <f>$B24*VLOOKUP($A24,Transpose_Avg_q2er_adult!$A:$M,3,FALSE)</f>
        <v>-1.9212585408354976E-2</v>
      </c>
      <c r="G24" s="97">
        <f>$B24*VLOOKUP($A24,Transpose_Avg_q2er_adult!$A:$M,4,FALSE)</f>
        <v>-3.5244318172983957E-2</v>
      </c>
      <c r="H24" s="97">
        <f>$B24*VLOOKUP($A24,Transpose_Avg_q2er_adult!$A:$M,5,FALSE)</f>
        <v>-2.1180960880983854E-2</v>
      </c>
      <c r="I24" s="97">
        <f>$B24*VLOOKUP($A24,Transpose_Avg_q2er_adult!$A:$M,6,FALSE)</f>
        <v>-2.4576098843920976E-2</v>
      </c>
      <c r="J24" s="97">
        <f>$B24*VLOOKUP($A24,Transpose_Avg_q2er_adult!$A:$M,7,FALSE)</f>
        <v>-2.1490917081955881E-2</v>
      </c>
      <c r="K24" s="97">
        <f>$B24*VLOOKUP($A24,Transpose_Avg_q2er_adult!$A:$M,8,FALSE)</f>
        <v>-1.5982926142204812E-2</v>
      </c>
      <c r="L24" s="97">
        <f>$B24*VLOOKUP($A24,Transpose_Avg_q2er_adult!$A:$M,9,FALSE)</f>
        <v>-1.6976185143343071E-2</v>
      </c>
      <c r="M24" s="97">
        <f>$B24*VLOOKUP($A24,Transpose_Avg_q2er_adult!$A:$M,10,FALSE)</f>
        <v>-1.6763425155211144E-2</v>
      </c>
      <c r="N24" s="97">
        <f>$B24*VLOOKUP($A24,Transpose_Avg_q2er_adult!$A:$M,11,FALSE)</f>
        <v>-2.998249374642098E-2</v>
      </c>
      <c r="O24" s="97">
        <f>$B24*VLOOKUP($A24,Transpose_Avg_q2er_adult!$A:$M,12,FALSE)</f>
        <v>-2.4904387124585089E-2</v>
      </c>
      <c r="P24" s="97">
        <f>$B24*VLOOKUP($A24,Transpose_Avg_q2er_adult!$A:$M,13,FALSE)</f>
        <v>-2.3014599098290959E-2</v>
      </c>
      <c r="Q24" s="97"/>
      <c r="R24" s="97"/>
      <c r="S24" s="97">
        <f>$B24*VLOOKUP($A24,Transpose_Avg_q2er_adult!$O:$AA,2,FALSE)</f>
        <v>-1.6288236147900866E-2</v>
      </c>
      <c r="T24" s="97">
        <f>$B24*VLOOKUP($A24,Transpose_Avg_q2er_adult!$O:$AA,3,FALSE)</f>
        <v>-1.9106027781317696E-2</v>
      </c>
      <c r="U24" s="97">
        <f>$B24*VLOOKUP($A24,Transpose_Avg_q2er_adult!$O:$AA,4,FALSE)</f>
        <v>-3.3521892655367237E-2</v>
      </c>
      <c r="V24" s="97">
        <f>$B24*VLOOKUP($A24,Transpose_Avg_q2er_adult!$O:$AA,5,FALSE)</f>
        <v>-3.1920904346903096E-2</v>
      </c>
      <c r="W24" s="97">
        <f>$B24*VLOOKUP($A24,Transpose_Avg_q2er_adult!$O:$AA,6,FALSE)</f>
        <v>-2.6448177426438294E-2</v>
      </c>
      <c r="X24" s="97">
        <f>$B24*VLOOKUP($A24,Transpose_Avg_q2er_adult!$O:$AA,7,FALSE)</f>
        <v>-1.7048116538990535E-2</v>
      </c>
      <c r="Y24" s="97">
        <f>$B24*VLOOKUP($A24,Transpose_Avg_q2er_adult!$O:$AA,8,FALSE)</f>
        <v>-3.0944055944055943E-2</v>
      </c>
      <c r="Z24" s="97">
        <f>$B24*VLOOKUP($A24,Transpose_Avg_q2er_adult!$O:$AA,9,FALSE)</f>
        <v>-1.0620704960119133E-2</v>
      </c>
      <c r="AA24" s="97">
        <f>$B24*VLOOKUP($A24,Transpose_Avg_q2er_adult!$O:$AA,10,FALSE)</f>
        <v>-1.6112506541077969E-2</v>
      </c>
      <c r="AB24" s="97">
        <f>$B24*VLOOKUP($A24,Transpose_Avg_q2er_adult!$O:$AA,11,FALSE)</f>
        <v>-1.7313009571074085E-2</v>
      </c>
      <c r="AC24" s="97">
        <f>$B24*VLOOKUP($A24,Transpose_Avg_q2er_adult!$O:$AA,12,FALSE)</f>
        <v>-2.3968015337997715E-2</v>
      </c>
      <c r="AD24" s="97">
        <f>$B24*VLOOKUP($A24,Transpose_Avg_q2er_adult!$O:$AA,13,FALSE)</f>
        <v>-1.871582832148715E-2</v>
      </c>
    </row>
    <row r="25" spans="1:30" x14ac:dyDescent="0.25">
      <c r="A25" s="27" t="s">
        <v>315</v>
      </c>
      <c r="B25" s="96">
        <v>-0.21</v>
      </c>
      <c r="C25" s="94"/>
      <c r="D25" s="94"/>
      <c r="E25" s="97">
        <f>$B25*VLOOKUP($A25,Transpose_Avg_q2er_adult!$A:$M,2,FALSE)</f>
        <v>-2.319748509270567E-2</v>
      </c>
      <c r="F25" s="97">
        <f>$B25*VLOOKUP($A25,Transpose_Avg_q2er_adult!$A:$M,3,FALSE)</f>
        <v>-1.4938589109217691E-2</v>
      </c>
      <c r="G25" s="97">
        <f>$B25*VLOOKUP($A25,Transpose_Avg_q2er_adult!$A:$M,4,FALSE)</f>
        <v>-2.9247922208578088E-2</v>
      </c>
      <c r="H25" s="97">
        <f>$B25*VLOOKUP($A25,Transpose_Avg_q2er_adult!$A:$M,5,FALSE)</f>
        <v>-1.4387669339311395E-2</v>
      </c>
      <c r="I25" s="97">
        <f>$B25*VLOOKUP($A25,Transpose_Avg_q2er_adult!$A:$M,6,FALSE)</f>
        <v>-2.1245889304759989E-2</v>
      </c>
      <c r="J25" s="97">
        <f>$B25*VLOOKUP($A25,Transpose_Avg_q2er_adult!$A:$M,7,FALSE)</f>
        <v>-1.2787810805457411E-2</v>
      </c>
      <c r="K25" s="97">
        <f>$B25*VLOOKUP($A25,Transpose_Avg_q2er_adult!$A:$M,8,FALSE)</f>
        <v>-6.1314993746354376E-3</v>
      </c>
      <c r="L25" s="97">
        <f>$B25*VLOOKUP($A25,Transpose_Avg_q2er_adult!$A:$M,9,FALSE)</f>
        <v>-1.2939043758992066E-2</v>
      </c>
      <c r="M25" s="97">
        <f>$B25*VLOOKUP($A25,Transpose_Avg_q2er_adult!$A:$M,10,FALSE)</f>
        <v>-6.9606208097887663E-3</v>
      </c>
      <c r="N25" s="97">
        <f>$B25*VLOOKUP($A25,Transpose_Avg_q2er_adult!$A:$M,11,FALSE)</f>
        <v>-2.8644081200410013E-2</v>
      </c>
      <c r="O25" s="97">
        <f>$B25*VLOOKUP($A25,Transpose_Avg_q2er_adult!$A:$M,12,FALSE)</f>
        <v>-1.7390773070381067E-2</v>
      </c>
      <c r="P25" s="97">
        <f>$B25*VLOOKUP($A25,Transpose_Avg_q2er_adult!$A:$M,13,FALSE)</f>
        <v>-3.4511966527053885E-2</v>
      </c>
      <c r="Q25" s="97"/>
      <c r="R25" s="97"/>
      <c r="S25" s="97">
        <f>$B25*VLOOKUP($A25,Transpose_Avg_q2er_adult!$O:$AA,2,FALSE)</f>
        <v>-1.7062166624333248E-2</v>
      </c>
      <c r="T25" s="97">
        <f>$B25*VLOOKUP($A25,Transpose_Avg_q2er_adult!$O:$AA,3,FALSE)</f>
        <v>-1.0793710972346118E-2</v>
      </c>
      <c r="U25" s="97">
        <f>$B25*VLOOKUP($A25,Transpose_Avg_q2er_adult!$O:$AA,4,FALSE)</f>
        <v>-3.0326082862523539E-2</v>
      </c>
      <c r="V25" s="97">
        <f>$B25*VLOOKUP($A25,Transpose_Avg_q2er_adult!$O:$AA,5,FALSE)</f>
        <v>-1.0636196584816713E-2</v>
      </c>
      <c r="W25" s="97">
        <f>$B25*VLOOKUP($A25,Transpose_Avg_q2er_adult!$O:$AA,6,FALSE)</f>
        <v>-2.2599901185770752E-2</v>
      </c>
      <c r="X25" s="97">
        <f>$B25*VLOOKUP($A25,Transpose_Avg_q2er_adult!$O:$AA,7,FALSE)</f>
        <v>-1.5449192747764476E-2</v>
      </c>
      <c r="Y25" s="97">
        <f>$B25*VLOOKUP($A25,Transpose_Avg_q2er_adult!$O:$AA,8,FALSE)</f>
        <v>-9.5454545454545462E-3</v>
      </c>
      <c r="Z25" s="97">
        <f>$B25*VLOOKUP($A25,Transpose_Avg_q2er_adult!$O:$AA,9,FALSE)</f>
        <v>-5.7584188340056228E-3</v>
      </c>
      <c r="AA25" s="97">
        <f>$B25*VLOOKUP($A25,Transpose_Avg_q2er_adult!$O:$AA,10,FALSE)</f>
        <v>-3.5797619047619046E-3</v>
      </c>
      <c r="AB25" s="97">
        <f>$B25*VLOOKUP($A25,Transpose_Avg_q2er_adult!$O:$AA,11,FALSE)</f>
        <v>-1.5389860139860139E-2</v>
      </c>
      <c r="AC25" s="97">
        <f>$B25*VLOOKUP($A25,Transpose_Avg_q2er_adult!$O:$AA,12,FALSE)</f>
        <v>-1.1279574534412612E-2</v>
      </c>
      <c r="AD25" s="97">
        <f>$B25*VLOOKUP($A25,Transpose_Avg_q2er_adult!$O:$AA,13,FALSE)</f>
        <v>-6.7973163841807916E-3</v>
      </c>
    </row>
    <row r="26" spans="1:30" x14ac:dyDescent="0.25">
      <c r="A26" s="27" t="s">
        <v>316</v>
      </c>
      <c r="B26" s="96">
        <v>0.29399999999999998</v>
      </c>
      <c r="C26" s="94"/>
      <c r="D26" s="94"/>
      <c r="E26" s="97">
        <f>$B26*VLOOKUP($A26,Transpose_Avg_q2er_adult!$A:$M,2,FALSE)</f>
        <v>1.0286572834246348E-2</v>
      </c>
      <c r="F26" s="97">
        <f>$B26*VLOOKUP($A26,Transpose_Avg_q2er_adult!$A:$M,3,FALSE)</f>
        <v>4.1063046916829417E-3</v>
      </c>
      <c r="G26" s="97">
        <f>$B26*VLOOKUP($A26,Transpose_Avg_q2er_adult!$A:$M,4,FALSE)</f>
        <v>1.1855505175107844E-2</v>
      </c>
      <c r="H26" s="97">
        <f>$B26*VLOOKUP($A26,Transpose_Avg_q2er_adult!$A:$M,5,FALSE)</f>
        <v>4.0434588857147869E-3</v>
      </c>
      <c r="I26" s="97">
        <f>$B26*VLOOKUP($A26,Transpose_Avg_q2er_adult!$A:$M,6,FALSE)</f>
        <v>1.2350753506448146E-2</v>
      </c>
      <c r="J26" s="97">
        <f>$B26*VLOOKUP($A26,Transpose_Avg_q2er_adult!$A:$M,7,FALSE)</f>
        <v>6.2931719333057627E-3</v>
      </c>
      <c r="K26" s="97">
        <f>$B26*VLOOKUP($A26,Transpose_Avg_q2er_adult!$A:$M,8,FALSE)</f>
        <v>0</v>
      </c>
      <c r="L26" s="97">
        <f>$B26*VLOOKUP($A26,Transpose_Avg_q2er_adult!$A:$M,9,FALSE)</f>
        <v>5.039558543305807E-3</v>
      </c>
      <c r="M26" s="97">
        <f>$B26*VLOOKUP($A26,Transpose_Avg_q2er_adult!$A:$M,10,FALSE)</f>
        <v>2.8360149670376054E-3</v>
      </c>
      <c r="N26" s="97">
        <f>$B26*VLOOKUP($A26,Transpose_Avg_q2er_adult!$A:$M,11,FALSE)</f>
        <v>1.1897691825336811E-2</v>
      </c>
      <c r="O26" s="97">
        <f>$B26*VLOOKUP($A26,Transpose_Avg_q2er_adult!$A:$M,12,FALSE)</f>
        <v>5.3083478334102112E-3</v>
      </c>
      <c r="P26" s="97">
        <f>$B26*VLOOKUP($A26,Transpose_Avg_q2er_adult!$A:$M,13,FALSE)</f>
        <v>1.701987062338766E-2</v>
      </c>
      <c r="Q26" s="97"/>
      <c r="R26" s="97"/>
      <c r="S26" s="97">
        <f>$B26*VLOOKUP($A26,Transpose_Avg_q2er_adult!$O:$AA,2,FALSE)</f>
        <v>4.8176488019642701E-3</v>
      </c>
      <c r="T26" s="97">
        <f>$B26*VLOOKUP($A26,Transpose_Avg_q2er_adult!$O:$AA,3,FALSE)</f>
        <v>7.4190789473684198E-3</v>
      </c>
      <c r="U26" s="97">
        <f>$B26*VLOOKUP($A26,Transpose_Avg_q2er_adult!$O:$AA,4,FALSE)</f>
        <v>3.304270244821092E-3</v>
      </c>
      <c r="V26" s="97">
        <f>$B26*VLOOKUP($A26,Transpose_Avg_q2er_adult!$O:$AA,5,FALSE)</f>
        <v>4.0310935587940817E-3</v>
      </c>
      <c r="W26" s="97">
        <f>$B26*VLOOKUP($A26,Transpose_Avg_q2er_adult!$O:$AA,6,FALSE)</f>
        <v>1.3339319279754062E-2</v>
      </c>
      <c r="X26" s="97">
        <f>$B26*VLOOKUP($A26,Transpose_Avg_q2er_adult!$O:$AA,7,FALSE)</f>
        <v>6.0937808009313491E-3</v>
      </c>
      <c r="Y26" s="97">
        <f>$B26*VLOOKUP($A26,Transpose_Avg_q2er_adult!$O:$AA,8,FALSE)</f>
        <v>0</v>
      </c>
      <c r="Z26" s="97">
        <f>$B26*VLOOKUP($A26,Transpose_Avg_q2er_adult!$O:$AA,9,FALSE)</f>
        <v>3.0053287823906378E-3</v>
      </c>
      <c r="AA26" s="97">
        <f>$B26*VLOOKUP($A26,Transpose_Avg_q2er_adult!$O:$AA,10,FALSE)</f>
        <v>1.4999999999999998E-3</v>
      </c>
      <c r="AB26" s="97">
        <f>$B26*VLOOKUP($A26,Transpose_Avg_q2er_adult!$O:$AA,11,FALSE)</f>
        <v>4.1999999999999997E-3</v>
      </c>
      <c r="AC26" s="97">
        <f>$B26*VLOOKUP($A26,Transpose_Avg_q2er_adult!$O:$AA,12,FALSE)</f>
        <v>5.9064991254277107E-3</v>
      </c>
      <c r="AD26" s="97">
        <f>$B26*VLOOKUP($A26,Transpose_Avg_q2er_adult!$O:$AA,13,FALSE)</f>
        <v>4.4126344086021499E-3</v>
      </c>
    </row>
    <row r="27" spans="1:30" x14ac:dyDescent="0.25">
      <c r="A27" s="27" t="s">
        <v>323</v>
      </c>
      <c r="B27" s="96">
        <v>1.0620000000000001</v>
      </c>
      <c r="C27" s="94"/>
      <c r="D27" s="94"/>
      <c r="E27" s="97">
        <f>$B27*VLOOKUP($A27,Transpose_Avg_q2er_adult!$A:$M,2,FALSE)</f>
        <v>2.539484368681229E-3</v>
      </c>
      <c r="F27" s="97">
        <f>$B27*VLOOKUP($A27,Transpose_Avg_q2er_adult!$A:$M,3,FALSE)</f>
        <v>3.1627850675133525E-3</v>
      </c>
      <c r="G27" s="97">
        <f>$B27*VLOOKUP($A27,Transpose_Avg_q2er_adult!$A:$M,4,FALSE)</f>
        <v>4.6742957746478877E-4</v>
      </c>
      <c r="H27" s="97">
        <f>$B27*VLOOKUP($A27,Transpose_Avg_q2er_adult!$A:$M,5,FALSE)</f>
        <v>3.7854532528995705E-3</v>
      </c>
      <c r="I27" s="97">
        <f>$B27*VLOOKUP($A27,Transpose_Avg_q2er_adult!$A:$M,6,FALSE)</f>
        <v>0</v>
      </c>
      <c r="J27" s="97">
        <f>$B27*VLOOKUP($A27,Transpose_Avg_q2er_adult!$A:$M,7,FALSE)</f>
        <v>1.2233045024654435E-3</v>
      </c>
      <c r="K27" s="97">
        <f>$B27*VLOOKUP($A27,Transpose_Avg_q2er_adult!$A:$M,8,FALSE)</f>
        <v>3.7959558823529413E-3</v>
      </c>
      <c r="L27" s="97">
        <f>$B27*VLOOKUP($A27,Transpose_Avg_q2er_adult!$A:$M,9,FALSE)</f>
        <v>1.1793042452830189E-3</v>
      </c>
      <c r="M27" s="97">
        <f>$B27*VLOOKUP($A27,Transpose_Avg_q2er_adult!$A:$M,10,FALSE)</f>
        <v>0</v>
      </c>
      <c r="N27" s="97">
        <f>$B27*VLOOKUP($A27,Transpose_Avg_q2er_adult!$A:$M,11,FALSE)</f>
        <v>2.2419215425531916E-3</v>
      </c>
      <c r="O27" s="97">
        <f>$B27*VLOOKUP($A27,Transpose_Avg_q2er_adult!$A:$M,12,FALSE)</f>
        <v>2.4293888693782757E-3</v>
      </c>
      <c r="P27" s="97">
        <f>$B27*VLOOKUP($A27,Transpose_Avg_q2er_adult!$A:$M,13,FALSE)</f>
        <v>2.1751650770359503E-3</v>
      </c>
      <c r="Q27" s="97"/>
      <c r="R27" s="97"/>
      <c r="S27" s="97">
        <f>$B27*VLOOKUP($A27,Transpose_Avg_q2er_adult!$O:$AA,2,FALSE)</f>
        <v>6.5427401211945284E-3</v>
      </c>
      <c r="T27" s="97">
        <f>$B27*VLOOKUP($A27,Transpose_Avg_q2er_adult!$O:$AA,3,FALSE)</f>
        <v>0</v>
      </c>
      <c r="U27" s="97">
        <f>$B27*VLOOKUP($A27,Transpose_Avg_q2er_adult!$O:$AA,4,FALSE)</f>
        <v>0</v>
      </c>
      <c r="V27" s="97">
        <f>$B27*VLOOKUP($A27,Transpose_Avg_q2er_adult!$O:$AA,5,FALSE)</f>
        <v>5.4189258839294919E-3</v>
      </c>
      <c r="W27" s="97">
        <f>$B27*VLOOKUP($A27,Transpose_Avg_q2er_adult!$O:$AA,6,FALSE)</f>
        <v>3.8478260869565218E-3</v>
      </c>
      <c r="X27" s="97">
        <f>$B27*VLOOKUP($A27,Transpose_Avg_q2er_adult!$O:$AA,7,FALSE)</f>
        <v>0</v>
      </c>
      <c r="Y27" s="97">
        <f>$B27*VLOOKUP($A27,Transpose_Avg_q2er_adult!$O:$AA,8,FALSE)</f>
        <v>0</v>
      </c>
      <c r="Z27" s="97">
        <f>$B27*VLOOKUP($A27,Transpose_Avg_q2er_adult!$O:$AA,9,FALSE)</f>
        <v>0</v>
      </c>
      <c r="AA27" s="97">
        <f>$B27*VLOOKUP($A27,Transpose_Avg_q2er_adult!$O:$AA,10,FALSE)</f>
        <v>0</v>
      </c>
      <c r="AB27" s="97">
        <f>$B27*VLOOKUP($A27,Transpose_Avg_q2er_adult!$O:$AA,11,FALSE)</f>
        <v>1.206818181818182E-2</v>
      </c>
      <c r="AC27" s="97">
        <f>$B27*VLOOKUP($A27,Transpose_Avg_q2er_adult!$O:$AA,12,FALSE)</f>
        <v>4.4479750778816194E-3</v>
      </c>
      <c r="AD27" s="97">
        <f>$B27*VLOOKUP($A27,Transpose_Avg_q2er_adult!$O:$AA,13,FALSE)</f>
        <v>4.5000000000000005E-3</v>
      </c>
    </row>
    <row r="28" spans="1:30" x14ac:dyDescent="0.25">
      <c r="A28" s="27" t="s">
        <v>324</v>
      </c>
      <c r="B28" s="96">
        <v>0.42499999999999999</v>
      </c>
      <c r="C28" s="94"/>
      <c r="D28" s="94"/>
      <c r="E28" s="97">
        <f>$B28*VLOOKUP($A28,Transpose_Avg_q2er_adult!$A:$M,2,FALSE)</f>
        <v>1.1539484877801551E-2</v>
      </c>
      <c r="F28" s="97">
        <f>$B28*VLOOKUP($A28,Transpose_Avg_q2er_adult!$A:$M,3,FALSE)</f>
        <v>7.4052144696279886E-3</v>
      </c>
      <c r="G28" s="97">
        <f>$B28*VLOOKUP($A28,Transpose_Avg_q2er_adult!$A:$M,4,FALSE)</f>
        <v>5.5680820506355871E-3</v>
      </c>
      <c r="H28" s="97">
        <f>$B28*VLOOKUP($A28,Transpose_Avg_q2er_adult!$A:$M,5,FALSE)</f>
        <v>7.1246793839944318E-3</v>
      </c>
      <c r="I28" s="97">
        <f>$B28*VLOOKUP($A28,Transpose_Avg_q2er_adult!$A:$M,6,FALSE)</f>
        <v>6.5920330690018457E-3</v>
      </c>
      <c r="J28" s="97">
        <f>$B28*VLOOKUP($A28,Transpose_Avg_q2er_adult!$A:$M,7,FALSE)</f>
        <v>1.1645332270882641E-2</v>
      </c>
      <c r="K28" s="97">
        <f>$B28*VLOOKUP($A28,Transpose_Avg_q2er_adult!$A:$M,8,FALSE)</f>
        <v>4.3585607899958223E-3</v>
      </c>
      <c r="L28" s="97">
        <f>$B28*VLOOKUP($A28,Transpose_Avg_q2er_adult!$A:$M,9,FALSE)</f>
        <v>4.2054755258911572E-3</v>
      </c>
      <c r="M28" s="97">
        <f>$B28*VLOOKUP($A28,Transpose_Avg_q2er_adult!$A:$M,10,FALSE)</f>
        <v>7.1921532643160931E-3</v>
      </c>
      <c r="N28" s="97">
        <f>$B28*VLOOKUP($A28,Transpose_Avg_q2er_adult!$A:$M,11,FALSE)</f>
        <v>9.2788028933620328E-3</v>
      </c>
      <c r="O28" s="97">
        <f>$B28*VLOOKUP($A28,Transpose_Avg_q2er_adult!$A:$M,12,FALSE)</f>
        <v>3.9082867051796893E-3</v>
      </c>
      <c r="P28" s="97">
        <f>$B28*VLOOKUP($A28,Transpose_Avg_q2er_adult!$A:$M,13,FALSE)</f>
        <v>1.0072489655217527E-2</v>
      </c>
      <c r="Q28" s="97"/>
      <c r="R28" s="97"/>
      <c r="S28" s="97">
        <f>$B28*VLOOKUP($A28,Transpose_Avg_q2er_adult!$O:$AA,2,FALSE)</f>
        <v>1.5941184015304536E-2</v>
      </c>
      <c r="T28" s="97">
        <f>$B28*VLOOKUP($A28,Transpose_Avg_q2er_adult!$O:$AA,3,FALSE)</f>
        <v>1.3426130208997069E-2</v>
      </c>
      <c r="U28" s="97">
        <f>$B28*VLOOKUP($A28,Transpose_Avg_q2er_adult!$O:$AA,4,FALSE)</f>
        <v>2.053332940991839E-2</v>
      </c>
      <c r="V28" s="97">
        <f>$B28*VLOOKUP($A28,Transpose_Avg_q2er_adult!$O:$AA,5,FALSE)</f>
        <v>1.5543955736930255E-2</v>
      </c>
      <c r="W28" s="97">
        <f>$B28*VLOOKUP($A28,Transpose_Avg_q2er_adult!$O:$AA,6,FALSE)</f>
        <v>6.9111495388669304E-3</v>
      </c>
      <c r="X28" s="97">
        <f>$B28*VLOOKUP($A28,Transpose_Avg_q2er_adult!$O:$AA,7,FALSE)</f>
        <v>1.8242987016929162E-2</v>
      </c>
      <c r="Y28" s="97">
        <f>$B28*VLOOKUP($A28,Transpose_Avg_q2er_adult!$O:$AA,8,FALSE)</f>
        <v>1.3002622377622378E-2</v>
      </c>
      <c r="Z28" s="97">
        <f>$B28*VLOOKUP($A28,Transpose_Avg_q2er_adult!$O:$AA,9,FALSE)</f>
        <v>2.1537162162162163E-3</v>
      </c>
      <c r="AA28" s="97">
        <f>$B28*VLOOKUP($A28,Transpose_Avg_q2er_adult!$O:$AA,10,FALSE)</f>
        <v>4.2933673469387756E-3</v>
      </c>
      <c r="AB28" s="97">
        <f>$B28*VLOOKUP($A28,Transpose_Avg_q2er_adult!$O:$AA,11,FALSE)</f>
        <v>4.1352048489145261E-2</v>
      </c>
      <c r="AC28" s="97">
        <f>$B28*VLOOKUP($A28,Transpose_Avg_q2er_adult!$O:$AA,12,FALSE)</f>
        <v>8.2642129523233989E-3</v>
      </c>
      <c r="AD28" s="97">
        <f>$B28*VLOOKUP($A28,Transpose_Avg_q2er_adult!$O:$AA,13,FALSE)</f>
        <v>8.8299617277200655E-3</v>
      </c>
    </row>
    <row r="29" spans="1:30" x14ac:dyDescent="0.25">
      <c r="A29" s="27" t="s">
        <v>325</v>
      </c>
      <c r="B29" s="96">
        <v>0.374</v>
      </c>
      <c r="C29" s="94"/>
      <c r="D29" s="94"/>
      <c r="E29" s="97">
        <f>$B29*VLOOKUP($A29,Transpose_Avg_q2er_adult!$A:$M,2,FALSE)</f>
        <v>5.073304611227015E-4</v>
      </c>
      <c r="F29" s="97">
        <f>$B29*VLOOKUP($A29,Transpose_Avg_q2er_adult!$A:$M,3,FALSE)</f>
        <v>2.1249999999999999E-4</v>
      </c>
      <c r="G29" s="97">
        <f>$B29*VLOOKUP($A29,Transpose_Avg_q2er_adult!$A:$M,4,FALSE)</f>
        <v>5.1474122512854914E-4</v>
      </c>
      <c r="H29" s="97">
        <f>$B29*VLOOKUP($A29,Transpose_Avg_q2er_adult!$A:$M,5,FALSE)</f>
        <v>1.4828991690549629E-3</v>
      </c>
      <c r="I29" s="97">
        <f>$B29*VLOOKUP($A29,Transpose_Avg_q2er_adult!$A:$M,6,FALSE)</f>
        <v>1.2433510638297873E-4</v>
      </c>
      <c r="J29" s="97">
        <f>$B29*VLOOKUP($A29,Transpose_Avg_q2er_adult!$A:$M,7,FALSE)</f>
        <v>1.0719624030725593E-2</v>
      </c>
      <c r="K29" s="97">
        <f>$B29*VLOOKUP($A29,Transpose_Avg_q2er_adult!$A:$M,8,FALSE)</f>
        <v>1.027596618357488E-3</v>
      </c>
      <c r="L29" s="97">
        <f>$B29*VLOOKUP($A29,Transpose_Avg_q2er_adult!$A:$M,9,FALSE)</f>
        <v>0</v>
      </c>
      <c r="M29" s="97">
        <f>$B29*VLOOKUP($A29,Transpose_Avg_q2er_adult!$A:$M,10,FALSE)</f>
        <v>0</v>
      </c>
      <c r="N29" s="97">
        <f>$B29*VLOOKUP($A29,Transpose_Avg_q2er_adult!$A:$M,11,FALSE)</f>
        <v>9.1475113981762904E-4</v>
      </c>
      <c r="O29" s="97">
        <f>$B29*VLOOKUP($A29,Transpose_Avg_q2er_adult!$A:$M,12,FALSE)</f>
        <v>3.0214580797067936E-3</v>
      </c>
      <c r="P29" s="97">
        <f>$B29*VLOOKUP($A29,Transpose_Avg_q2er_adult!$A:$M,13,FALSE)</f>
        <v>1.6051461065242027E-3</v>
      </c>
      <c r="Q29" s="97"/>
      <c r="R29" s="97"/>
      <c r="S29" s="97">
        <f>$B29*VLOOKUP($A29,Transpose_Avg_q2er_adult!$O:$AA,2,FALSE)</f>
        <v>1.8671274961597542E-3</v>
      </c>
      <c r="T29" s="97">
        <f>$B29*VLOOKUP($A29,Transpose_Avg_q2er_adult!$O:$AA,3,FALSE)</f>
        <v>0</v>
      </c>
      <c r="U29" s="97">
        <f>$B29*VLOOKUP($A29,Transpose_Avg_q2er_adult!$O:$AA,4,FALSE)</f>
        <v>2.039039548022599E-3</v>
      </c>
      <c r="V29" s="97">
        <f>$B29*VLOOKUP($A29,Transpose_Avg_q2er_adult!$O:$AA,5,FALSE)</f>
        <v>1.7835407393950405E-3</v>
      </c>
      <c r="W29" s="97">
        <f>$B29*VLOOKUP($A29,Transpose_Avg_q2er_adult!$O:$AA,6,FALSE)</f>
        <v>0</v>
      </c>
      <c r="X29" s="97">
        <f>$B29*VLOOKUP($A29,Transpose_Avg_q2er_adult!$O:$AA,7,FALSE)</f>
        <v>2.4808608981475057E-2</v>
      </c>
      <c r="Y29" s="97">
        <f>$B29*VLOOKUP($A29,Transpose_Avg_q2er_adult!$O:$AA,8,FALSE)</f>
        <v>0</v>
      </c>
      <c r="Z29" s="97">
        <f>$B29*VLOOKUP($A29,Transpose_Avg_q2er_adult!$O:$AA,9,FALSE)</f>
        <v>9.6391752577319582E-4</v>
      </c>
      <c r="AA29" s="97">
        <f>$B29*VLOOKUP($A29,Transpose_Avg_q2er_adult!$O:$AA,10,FALSE)</f>
        <v>0</v>
      </c>
      <c r="AB29" s="97">
        <f>$B29*VLOOKUP($A29,Transpose_Avg_q2er_adult!$O:$AA,11,FALSE)</f>
        <v>0</v>
      </c>
      <c r="AC29" s="97">
        <f>$B29*VLOOKUP($A29,Transpose_Avg_q2er_adult!$O:$AA,12,FALSE)</f>
        <v>3.2066495866174128E-3</v>
      </c>
      <c r="AD29" s="97">
        <f>$B29*VLOOKUP($A29,Transpose_Avg_q2er_adult!$O:$AA,13,FALSE)</f>
        <v>0</v>
      </c>
    </row>
    <row r="30" spans="1:30" x14ac:dyDescent="0.25">
      <c r="A30" s="27" t="s">
        <v>322</v>
      </c>
      <c r="B30" s="96">
        <v>-3.8699999999999998E-2</v>
      </c>
      <c r="C30" s="94"/>
      <c r="D30" s="94"/>
      <c r="E30" s="97">
        <f>$B30*VLOOKUP($A30,Transpose_Avg_q2er_adult!$A:$M,2,FALSE)</f>
        <v>-1.7833740730630071E-2</v>
      </c>
      <c r="F30" s="97">
        <f>$B30*VLOOKUP($A30,Transpose_Avg_q2er_adult!$A:$M,3,FALSE)</f>
        <v>-1.9599107810775521E-2</v>
      </c>
      <c r="G30" s="97">
        <f>$B30*VLOOKUP($A30,Transpose_Avg_q2er_adult!$A:$M,4,FALSE)</f>
        <v>-7.8694622519214427E-3</v>
      </c>
      <c r="H30" s="97">
        <f>$B30*VLOOKUP($A30,Transpose_Avg_q2er_adult!$A:$M,5,FALSE)</f>
        <v>-1.7649482237806637E-2</v>
      </c>
      <c r="I30" s="97">
        <f>$B30*VLOOKUP($A30,Transpose_Avg_q2er_adult!$A:$M,6,FALSE)</f>
        <v>-1.4231828606534123E-2</v>
      </c>
      <c r="J30" s="97">
        <f>$B30*VLOOKUP($A30,Transpose_Avg_q2er_adult!$A:$M,7,FALSE)</f>
        <v>-1.5108135369500062E-2</v>
      </c>
      <c r="K30" s="97">
        <f>$B30*VLOOKUP($A30,Transpose_Avg_q2er_adult!$A:$M,8,FALSE)</f>
        <v>-2.6878301044011052E-2</v>
      </c>
      <c r="L30" s="97">
        <f>$B30*VLOOKUP($A30,Transpose_Avg_q2er_adult!$A:$M,9,FALSE)</f>
        <v>-1.4281213464088657E-2</v>
      </c>
      <c r="M30" s="97">
        <f>$B30*VLOOKUP($A30,Transpose_Avg_q2er_adult!$A:$M,10,FALSE)</f>
        <v>-1.7019108633964716E-2</v>
      </c>
      <c r="N30" s="97">
        <f>$B30*VLOOKUP($A30,Transpose_Avg_q2er_adult!$A:$M,11,FALSE)</f>
        <v>-1.0569447060527046E-2</v>
      </c>
      <c r="O30" s="97">
        <f>$B30*VLOOKUP($A30,Transpose_Avg_q2er_adult!$A:$M,12,FALSE)</f>
        <v>-1.8263739402165864E-2</v>
      </c>
      <c r="P30" s="97">
        <f>$B30*VLOOKUP($A30,Transpose_Avg_q2er_adult!$A:$M,13,FALSE)</f>
        <v>-1.8321288207739806E-2</v>
      </c>
      <c r="Q30" s="97"/>
      <c r="R30" s="97"/>
      <c r="S30" s="97">
        <f>$B30*VLOOKUP($A30,Transpose_Avg_q2er_adult!$O:$AA,2,FALSE)</f>
        <v>-2.5789477802169891E-2</v>
      </c>
      <c r="T30" s="97">
        <f>$B30*VLOOKUP($A30,Transpose_Avg_q2er_adult!$O:$AA,3,FALSE)</f>
        <v>-2.6804231792404737E-2</v>
      </c>
      <c r="U30" s="97">
        <f>$B30*VLOOKUP($A30,Transpose_Avg_q2er_adult!$O:$AA,4,FALSE)</f>
        <v>-1.4699835451977401E-2</v>
      </c>
      <c r="V30" s="97">
        <f>$B30*VLOOKUP($A30,Transpose_Avg_q2er_adult!$O:$AA,5,FALSE)</f>
        <v>-1.8309028729303196E-2</v>
      </c>
      <c r="W30" s="97">
        <f>$B30*VLOOKUP($A30,Transpose_Avg_q2er_adult!$O:$AA,6,FALSE)</f>
        <v>-1.208520240447958E-2</v>
      </c>
      <c r="X30" s="97">
        <f>$B30*VLOOKUP($A30,Transpose_Avg_q2er_adult!$O:$AA,7,FALSE)</f>
        <v>-1.8576851623177196E-2</v>
      </c>
      <c r="Y30" s="97">
        <f>$B30*VLOOKUP($A30,Transpose_Avg_q2er_adult!$O:$AA,8,FALSE)</f>
        <v>-2.912648601398601E-2</v>
      </c>
      <c r="Z30" s="97">
        <f>$B30*VLOOKUP($A30,Transpose_Avg_q2er_adult!$O:$AA,9,FALSE)</f>
        <v>-1.607216157202658E-2</v>
      </c>
      <c r="AA30" s="97">
        <f>$B30*VLOOKUP($A30,Transpose_Avg_q2er_adult!$O:$AA,10,FALSE)</f>
        <v>-1.9142307299843012E-2</v>
      </c>
      <c r="AB30" s="97">
        <f>$B30*VLOOKUP($A30,Transpose_Avg_q2er_adult!$O:$AA,11,FALSE)</f>
        <v>-2.3208235313074022E-2</v>
      </c>
      <c r="AC30" s="97">
        <f>$B30*VLOOKUP($A30,Transpose_Avg_q2er_adult!$O:$AA,12,FALSE)</f>
        <v>-2.2867146045592666E-2</v>
      </c>
      <c r="AD30" s="97">
        <f>$B30*VLOOKUP($A30,Transpose_Avg_q2er_adult!$O:$AA,13,FALSE)</f>
        <v>-2.4535302761071628E-2</v>
      </c>
    </row>
    <row r="31" spans="1:30" x14ac:dyDescent="0.25">
      <c r="A31" s="27" t="s">
        <v>335</v>
      </c>
      <c r="B31" s="96">
        <v>0.153</v>
      </c>
      <c r="C31" s="94"/>
      <c r="D31" s="94"/>
      <c r="E31" s="97">
        <f>$B31*VLOOKUP($A31,Transpose_Avg_q2er_adult!$A:$M,2,FALSE)</f>
        <v>4.9384134652168794E-2</v>
      </c>
      <c r="F31" s="97">
        <f>$B31*VLOOKUP($A31,Transpose_Avg_q2er_adult!$A:$M,3,FALSE)</f>
        <v>4.3073657134134295E-2</v>
      </c>
      <c r="G31" s="97">
        <f>$B31*VLOOKUP($A31,Transpose_Avg_q2er_adult!$A:$M,4,FALSE)</f>
        <v>4.2789333172086198E-2</v>
      </c>
      <c r="H31" s="97">
        <f>$B31*VLOOKUP($A31,Transpose_Avg_q2er_adult!$A:$M,5,FALSE)</f>
        <v>4.4318273957405258E-2</v>
      </c>
      <c r="I31" s="97">
        <f>$B31*VLOOKUP($A31,Transpose_Avg_q2er_adult!$A:$M,6,FALSE)</f>
        <v>4.3725015003153046E-2</v>
      </c>
      <c r="J31" s="97">
        <f>$B31*VLOOKUP($A31,Transpose_Avg_q2er_adult!$A:$M,7,FALSE)</f>
        <v>3.5140279711876707E-2</v>
      </c>
      <c r="K31" s="97">
        <f>$B31*VLOOKUP($A31,Transpose_Avg_q2er_adult!$A:$M,8,FALSE)</f>
        <v>6.4291518161650976E-2</v>
      </c>
      <c r="L31" s="97">
        <f>$B31*VLOOKUP($A31,Transpose_Avg_q2er_adult!$A:$M,9,FALSE)</f>
        <v>4.2172219374171482E-2</v>
      </c>
      <c r="M31" s="97">
        <f>$B31*VLOOKUP($A31,Transpose_Avg_q2er_adult!$A:$M,10,FALSE)</f>
        <v>5.0510747024357219E-2</v>
      </c>
      <c r="N31" s="97">
        <f>$B31*VLOOKUP($A31,Transpose_Avg_q2er_adult!$A:$M,11,FALSE)</f>
        <v>3.7930690307928831E-2</v>
      </c>
      <c r="O31" s="97">
        <f>$B31*VLOOKUP($A31,Transpose_Avg_q2er_adult!$A:$M,12,FALSE)</f>
        <v>2.5880649328352268E-2</v>
      </c>
      <c r="P31" s="97">
        <f>$B31*VLOOKUP($A31,Transpose_Avg_q2er_adult!$A:$M,13,FALSE)</f>
        <v>5.1655589519565268E-2</v>
      </c>
      <c r="Q31" s="97"/>
      <c r="R31" s="97"/>
      <c r="S31" s="97">
        <f>$B31*VLOOKUP($A31,Transpose_Avg_q2er_adult!$O:$AA,2,FALSE)</f>
        <v>4.7658979371530172E-2</v>
      </c>
      <c r="T31" s="97">
        <f>$B31*VLOOKUP($A31,Transpose_Avg_q2er_adult!$O:$AA,3,FALSE)</f>
        <v>4.5901706066012488E-2</v>
      </c>
      <c r="U31" s="97">
        <f>$B31*VLOOKUP($A31,Transpose_Avg_q2er_adult!$O:$AA,4,FALSE)</f>
        <v>3.2302881355932199E-2</v>
      </c>
      <c r="V31" s="97">
        <f>$B31*VLOOKUP($A31,Transpose_Avg_q2er_adult!$O:$AA,5,FALSE)</f>
        <v>6.7860790346713259E-2</v>
      </c>
      <c r="W31" s="97">
        <f>$B31*VLOOKUP($A31,Transpose_Avg_q2er_adult!$O:$AA,6,FALSE)</f>
        <v>6.6812883728590247E-2</v>
      </c>
      <c r="X31" s="97">
        <f>$B31*VLOOKUP($A31,Transpose_Avg_q2er_adult!$O:$AA,7,FALSE)</f>
        <v>3.0649701224588915E-2</v>
      </c>
      <c r="Y31" s="97">
        <f>$B31*VLOOKUP($A31,Transpose_Avg_q2er_adult!$O:$AA,8,FALSE)</f>
        <v>8.1715909090909089E-2</v>
      </c>
      <c r="Z31" s="97">
        <f>$B31*VLOOKUP($A31,Transpose_Avg_q2er_adult!$O:$AA,9,FALSE)</f>
        <v>6.470329413918495E-2</v>
      </c>
      <c r="AA31" s="97">
        <f>$B31*VLOOKUP($A31,Transpose_Avg_q2er_adult!$O:$AA,10,FALSE)</f>
        <v>6.2914344583987439E-2</v>
      </c>
      <c r="AB31" s="97">
        <f>$B31*VLOOKUP($A31,Transpose_Avg_q2er_adult!$O:$AA,11,FALSE)</f>
        <v>3.5739814218040025E-2</v>
      </c>
      <c r="AC31" s="97">
        <f>$B31*VLOOKUP($A31,Transpose_Avg_q2er_adult!$O:$AA,12,FALSE)</f>
        <v>3.1325736444129511E-2</v>
      </c>
      <c r="AD31" s="97">
        <f>$B31*VLOOKUP($A31,Transpose_Avg_q2er_adult!$O:$AA,13,FALSE)</f>
        <v>6.9498188901038815E-2</v>
      </c>
    </row>
    <row r="32" spans="1:30" x14ac:dyDescent="0.25">
      <c r="A32" s="27" t="s">
        <v>328</v>
      </c>
      <c r="B32" s="96">
        <v>1.49E-3</v>
      </c>
      <c r="C32" s="94"/>
      <c r="D32" s="94"/>
      <c r="E32" s="97">
        <f>$B32*VLOOKUP($A32,Transpose_Avg_q2er_adult!$A:$M,2,FALSE)</f>
        <v>4.1278962400004754E-4</v>
      </c>
      <c r="F32" s="97">
        <f>$B32*VLOOKUP($A32,Transpose_Avg_q2er_adult!$A:$M,3,FALSE)</f>
        <v>5.1687066257833085E-4</v>
      </c>
      <c r="G32" s="97">
        <f>$B32*VLOOKUP($A32,Transpose_Avg_q2er_adult!$A:$M,4,FALSE)</f>
        <v>5.5157558100413467E-4</v>
      </c>
      <c r="H32" s="97">
        <f>$B32*VLOOKUP($A32,Transpose_Avg_q2er_adult!$A:$M,5,FALSE)</f>
        <v>4.3052007154242589E-4</v>
      </c>
      <c r="I32" s="97">
        <f>$B32*VLOOKUP($A32,Transpose_Avg_q2er_adult!$A:$M,6,FALSE)</f>
        <v>3.4406793275826384E-4</v>
      </c>
      <c r="J32" s="97">
        <f>$B32*VLOOKUP($A32,Transpose_Avg_q2er_adult!$A:$M,7,FALSE)</f>
        <v>5.3513787417478419E-4</v>
      </c>
      <c r="K32" s="97">
        <f>$B32*VLOOKUP($A32,Transpose_Avg_q2er_adult!$A:$M,8,FALSE)</f>
        <v>1.6933897664270193E-4</v>
      </c>
      <c r="L32" s="97">
        <f>$B32*VLOOKUP($A32,Transpose_Avg_q2er_adult!$A:$M,9,FALSE)</f>
        <v>5.0197704848075687E-4</v>
      </c>
      <c r="M32" s="97">
        <f>$B32*VLOOKUP($A32,Transpose_Avg_q2er_adult!$A:$M,10,FALSE)</f>
        <v>3.1387889680086856E-4</v>
      </c>
      <c r="N32" s="97">
        <f>$B32*VLOOKUP($A32,Transpose_Avg_q2er_adult!$A:$M,11,FALSE)</f>
        <v>3.5811932772714637E-4</v>
      </c>
      <c r="O32" s="97">
        <f>$B32*VLOOKUP($A32,Transpose_Avg_q2er_adult!$A:$M,12,FALSE)</f>
        <v>4.7352871525590992E-4</v>
      </c>
      <c r="P32" s="97">
        <f>$B32*VLOOKUP($A32,Transpose_Avg_q2er_adult!$A:$M,13,FALSE)</f>
        <v>4.2038256020438181E-4</v>
      </c>
      <c r="Q32" s="97"/>
      <c r="R32" s="97"/>
      <c r="S32" s="97">
        <f>$B32*VLOOKUP($A32,Transpose_Avg_q2er_adult!$O:$AA,2,FALSE)</f>
        <v>4.6557055872048259E-4</v>
      </c>
      <c r="T32" s="97">
        <f>$B32*VLOOKUP($A32,Transpose_Avg_q2er_adult!$O:$AA,3,FALSE)</f>
        <v>3.0307339588377726E-4</v>
      </c>
      <c r="U32" s="97">
        <f>$B32*VLOOKUP($A32,Transpose_Avg_q2er_adult!$O:$AA,4,FALSE)</f>
        <v>6.1345816070307606E-4</v>
      </c>
      <c r="V32" s="97">
        <f>$B32*VLOOKUP($A32,Transpose_Avg_q2er_adult!$O:$AA,5,FALSE)</f>
        <v>4.1859264598117379E-4</v>
      </c>
      <c r="W32" s="97">
        <f>$B32*VLOOKUP($A32,Transpose_Avg_q2er_adult!$O:$AA,6,FALSE)</f>
        <v>1.7556386876006443E-4</v>
      </c>
      <c r="X32" s="97">
        <f>$B32*VLOOKUP($A32,Transpose_Avg_q2er_adult!$O:$AA,7,FALSE)</f>
        <v>8.0339245660320945E-4</v>
      </c>
      <c r="Y32" s="97">
        <f>$B32*VLOOKUP($A32,Transpose_Avg_q2er_adult!$O:$AA,8,FALSE)</f>
        <v>4.0375874125874128E-4</v>
      </c>
      <c r="Z32" s="97">
        <f>$B32*VLOOKUP($A32,Transpose_Avg_q2er_adult!$O:$AA,9,FALSE)</f>
        <v>2.9234469007277631E-4</v>
      </c>
      <c r="AA32" s="97">
        <f>$B32*VLOOKUP($A32,Transpose_Avg_q2er_adult!$O:$AA,10,FALSE)</f>
        <v>3.5232860195360188E-4</v>
      </c>
      <c r="AB32" s="97">
        <f>$B32*VLOOKUP($A32,Transpose_Avg_q2er_adult!$O:$AA,11,FALSE)</f>
        <v>5.291086145037758E-4</v>
      </c>
      <c r="AC32" s="97">
        <f>$B32*VLOOKUP($A32,Transpose_Avg_q2er_adult!$O:$AA,12,FALSE)</f>
        <v>4.0912786408238704E-4</v>
      </c>
      <c r="AD32" s="97">
        <f>$B32*VLOOKUP($A32,Transpose_Avg_q2er_adult!$O:$AA,13,FALSE)</f>
        <v>3.5393836188566915E-4</v>
      </c>
    </row>
    <row r="33" spans="1:30" x14ac:dyDescent="0.25">
      <c r="A33" s="27" t="s">
        <v>329</v>
      </c>
      <c r="B33" s="96">
        <v>0.39800000000000002</v>
      </c>
      <c r="C33" s="94"/>
      <c r="D33" s="94"/>
      <c r="E33" s="97">
        <f>$B33*VLOOKUP($A33,Transpose_Avg_q2er_adult!$A:$M,2,FALSE)</f>
        <v>7.5434833169452245E-3</v>
      </c>
      <c r="F33" s="97">
        <f>$B33*VLOOKUP($A33,Transpose_Avg_q2er_adult!$A:$M,3,FALSE)</f>
        <v>3.0755094699471889E-3</v>
      </c>
      <c r="G33" s="97">
        <f>$B33*VLOOKUP($A33,Transpose_Avg_q2er_adult!$A:$M,4,FALSE)</f>
        <v>4.2468716525762302E-3</v>
      </c>
      <c r="H33" s="97">
        <f>$B33*VLOOKUP($A33,Transpose_Avg_q2er_adult!$A:$M,5,FALSE)</f>
        <v>3.0773850406883457E-3</v>
      </c>
      <c r="I33" s="97">
        <f>$B33*VLOOKUP($A33,Transpose_Avg_q2er_adult!$A:$M,6,FALSE)</f>
        <v>3.3661071171612708E-3</v>
      </c>
      <c r="J33" s="97">
        <f>$B33*VLOOKUP($A33,Transpose_Avg_q2er_adult!$A:$M,7,FALSE)</f>
        <v>6.778649510327946E-3</v>
      </c>
      <c r="K33" s="97">
        <f>$B33*VLOOKUP($A33,Transpose_Avg_q2er_adult!$A:$M,8,FALSE)</f>
        <v>1.1093598741057182E-2</v>
      </c>
      <c r="L33" s="97">
        <f>$B33*VLOOKUP($A33,Transpose_Avg_q2er_adult!$A:$M,9,FALSE)</f>
        <v>9.3626534743488157E-3</v>
      </c>
      <c r="M33" s="97">
        <f>$B33*VLOOKUP($A33,Transpose_Avg_q2er_adult!$A:$M,10,FALSE)</f>
        <v>3.9773464108990427E-3</v>
      </c>
      <c r="N33" s="97">
        <f>$B33*VLOOKUP($A33,Transpose_Avg_q2er_adult!$A:$M,11,FALSE)</f>
        <v>4.047968118130657E-3</v>
      </c>
      <c r="O33" s="97">
        <f>$B33*VLOOKUP($A33,Transpose_Avg_q2er_adult!$A:$M,12,FALSE)</f>
        <v>2.8966491422613293E-3</v>
      </c>
      <c r="P33" s="97">
        <f>$B33*VLOOKUP($A33,Transpose_Avg_q2er_adult!$A:$M,13,FALSE)</f>
        <v>5.4123363610979565E-3</v>
      </c>
      <c r="Q33" s="97"/>
      <c r="R33" s="97"/>
      <c r="S33" s="97">
        <f>$B33*VLOOKUP($A33,Transpose_Avg_q2er_adult!$O:$AA,2,FALSE)</f>
        <v>8.7408650531586776E-3</v>
      </c>
      <c r="T33" s="97">
        <f>$B33*VLOOKUP($A33,Transpose_Avg_q2er_adult!$O:$AA,3,FALSE)</f>
        <v>2.0749560341531796E-2</v>
      </c>
      <c r="U33" s="97">
        <f>$B33*VLOOKUP($A33,Transpose_Avg_q2er_adult!$O:$AA,4,FALSE)</f>
        <v>3.6071092278719395E-3</v>
      </c>
      <c r="V33" s="97">
        <f>$B33*VLOOKUP($A33,Transpose_Avg_q2er_adult!$O:$AA,5,FALSE)</f>
        <v>4.8731410664002188E-3</v>
      </c>
      <c r="W33" s="97">
        <f>$B33*VLOOKUP($A33,Transpose_Avg_q2er_adult!$O:$AA,6,FALSE)</f>
        <v>5.7419700629483244E-3</v>
      </c>
      <c r="X33" s="97">
        <f>$B33*VLOOKUP($A33,Transpose_Avg_q2er_adult!$O:$AA,7,FALSE)</f>
        <v>5.1390644832483741E-3</v>
      </c>
      <c r="Y33" s="97">
        <f>$B33*VLOOKUP($A33,Transpose_Avg_q2er_adult!$O:$AA,8,FALSE)</f>
        <v>0</v>
      </c>
      <c r="Z33" s="97">
        <f>$B33*VLOOKUP($A33,Transpose_Avg_q2er_adult!$O:$AA,9,FALSE)</f>
        <v>4.0771734926076551E-3</v>
      </c>
      <c r="AA33" s="97">
        <f>$B33*VLOOKUP($A33,Transpose_Avg_q2er_adult!$O:$AA,10,FALSE)</f>
        <v>2.0306122448979593E-3</v>
      </c>
      <c r="AB33" s="97">
        <f>$B33*VLOOKUP($A33,Transpose_Avg_q2er_adult!$O:$AA,11,FALSE)</f>
        <v>0</v>
      </c>
      <c r="AC33" s="97">
        <f>$B33*VLOOKUP($A33,Transpose_Avg_q2er_adult!$O:$AA,12,FALSE)</f>
        <v>1.0364583333333332E-3</v>
      </c>
      <c r="AD33" s="97">
        <f>$B33*VLOOKUP($A33,Transpose_Avg_q2er_adult!$O:$AA,13,FALSE)</f>
        <v>0</v>
      </c>
    </row>
    <row r="34" spans="1:30" x14ac:dyDescent="0.25">
      <c r="A34" s="27" t="s">
        <v>330</v>
      </c>
      <c r="B34" s="96">
        <v>-0.13900000000000001</v>
      </c>
      <c r="C34" s="94"/>
      <c r="D34" s="94"/>
      <c r="E34" s="97">
        <f>$B34*VLOOKUP($A34,Transpose_Avg_q2er_adult!$A:$M,2,FALSE)</f>
        <v>-1.3177859085171419E-2</v>
      </c>
      <c r="F34" s="97">
        <f>$B34*VLOOKUP($A34,Transpose_Avg_q2er_adult!$A:$M,3,FALSE)</f>
        <v>-2.0450694664148984E-2</v>
      </c>
      <c r="G34" s="97">
        <f>$B34*VLOOKUP($A34,Transpose_Avg_q2er_adult!$A:$M,4,FALSE)</f>
        <v>-1.0944140825464962E-2</v>
      </c>
      <c r="H34" s="97">
        <f>$B34*VLOOKUP($A34,Transpose_Avg_q2er_adult!$A:$M,5,FALSE)</f>
        <v>-1.2669799364836202E-2</v>
      </c>
      <c r="I34" s="97">
        <f>$B34*VLOOKUP($A34,Transpose_Avg_q2er_adult!$A:$M,6,FALSE)</f>
        <v>-1.5233428028414785E-2</v>
      </c>
      <c r="J34" s="97">
        <f>$B34*VLOOKUP($A34,Transpose_Avg_q2er_adult!$A:$M,7,FALSE)</f>
        <v>-1.9975259606046517E-2</v>
      </c>
      <c r="K34" s="97">
        <f>$B34*VLOOKUP($A34,Transpose_Avg_q2er_adult!$A:$M,8,FALSE)</f>
        <v>-1.5382816129380011E-2</v>
      </c>
      <c r="L34" s="97">
        <f>$B34*VLOOKUP($A34,Transpose_Avg_q2er_adult!$A:$M,9,FALSE)</f>
        <v>-2.0522805288459033E-2</v>
      </c>
      <c r="M34" s="97">
        <f>$B34*VLOOKUP($A34,Transpose_Avg_q2er_adult!$A:$M,10,FALSE)</f>
        <v>-2.0324805629526991E-2</v>
      </c>
      <c r="N34" s="97">
        <f>$B34*VLOOKUP($A34,Transpose_Avg_q2er_adult!$A:$M,11,FALSE)</f>
        <v>-1.8758928966721284E-2</v>
      </c>
      <c r="O34" s="97">
        <f>$B34*VLOOKUP($A34,Transpose_Avg_q2er_adult!$A:$M,12,FALSE)</f>
        <v>-1.780798042346186E-2</v>
      </c>
      <c r="P34" s="97">
        <f>$B34*VLOOKUP($A34,Transpose_Avg_q2er_adult!$A:$M,13,FALSE)</f>
        <v>-1.7905688930696131E-2</v>
      </c>
      <c r="Q34" s="97"/>
      <c r="R34" s="97"/>
      <c r="S34" s="97">
        <f>$B34*VLOOKUP($A34,Transpose_Avg_q2er_adult!$O:$AA,2,FALSE)</f>
        <v>-3.032315113836577E-2</v>
      </c>
      <c r="T34" s="97">
        <f>$B34*VLOOKUP($A34,Transpose_Avg_q2er_adult!$O:$AA,3,FALSE)</f>
        <v>-4.1139026857397738E-2</v>
      </c>
      <c r="U34" s="97">
        <f>$B34*VLOOKUP($A34,Transpose_Avg_q2er_adult!$O:$AA,4,FALSE)</f>
        <v>-2.3941179378531078E-2</v>
      </c>
      <c r="V34" s="97">
        <f>$B34*VLOOKUP($A34,Transpose_Avg_q2er_adult!$O:$AA,5,FALSE)</f>
        <v>-2.565631838250829E-2</v>
      </c>
      <c r="W34" s="97">
        <f>$B34*VLOOKUP($A34,Transpose_Avg_q2er_adult!$O:$AA,6,FALSE)</f>
        <v>-2.5790136510027817E-2</v>
      </c>
      <c r="X34" s="97">
        <f>$B34*VLOOKUP($A34,Transpose_Avg_q2er_adult!$O:$AA,7,FALSE)</f>
        <v>-3.0216135925594138E-2</v>
      </c>
      <c r="Y34" s="97">
        <f>$B34*VLOOKUP($A34,Transpose_Avg_q2er_adult!$O:$AA,8,FALSE)</f>
        <v>-1.3729895104895105E-2</v>
      </c>
      <c r="Z34" s="97">
        <f>$B34*VLOOKUP($A34,Transpose_Avg_q2er_adult!$O:$AA,9,FALSE)</f>
        <v>-3.2719207971032664E-2</v>
      </c>
      <c r="AA34" s="97">
        <f>$B34*VLOOKUP($A34,Transpose_Avg_q2er_adult!$O:$AA,10,FALSE)</f>
        <v>-4.0414862201290772E-2</v>
      </c>
      <c r="AB34" s="97">
        <f>$B34*VLOOKUP($A34,Transpose_Avg_q2er_adult!$O:$AA,11,FALSE)</f>
        <v>-4.0902817612495042E-2</v>
      </c>
      <c r="AC34" s="97">
        <f>$B34*VLOOKUP($A34,Transpose_Avg_q2er_adult!$O:$AA,12,FALSE)</f>
        <v>-3.3755273633666989E-2</v>
      </c>
      <c r="AD34" s="97">
        <f>$B34*VLOOKUP($A34,Transpose_Avg_q2er_adult!$O:$AA,13,FALSE)</f>
        <v>-2.060754586598627E-2</v>
      </c>
    </row>
    <row r="35" spans="1:30" x14ac:dyDescent="0.25">
      <c r="A35" s="27" t="s">
        <v>319</v>
      </c>
      <c r="B35" s="96">
        <v>1.2200000000000001E-2</v>
      </c>
      <c r="C35" s="94"/>
      <c r="D35" s="94"/>
      <c r="E35" s="97">
        <f>$B35*VLOOKUP($A35,Transpose_Avg_q2er_adult!$A:$M,2,FALSE)</f>
        <v>9.9000808620850009E-4</v>
      </c>
      <c r="F35" s="97">
        <f>$B35*VLOOKUP($A35,Transpose_Avg_q2er_adult!$A:$M,3,FALSE)</f>
        <v>4.8604670415629384E-4</v>
      </c>
      <c r="G35" s="97">
        <f>$B35*VLOOKUP($A35,Transpose_Avg_q2er_adult!$A:$M,4,FALSE)</f>
        <v>1.2106940300718317E-3</v>
      </c>
      <c r="H35" s="97">
        <f>$B35*VLOOKUP($A35,Transpose_Avg_q2er_adult!$A:$M,5,FALSE)</f>
        <v>1.537936666031079E-3</v>
      </c>
      <c r="I35" s="97">
        <f>$B35*VLOOKUP($A35,Transpose_Avg_q2er_adult!$A:$M,6,FALSE)</f>
        <v>7.4386288821986081E-4</v>
      </c>
      <c r="J35" s="97">
        <f>$B35*VLOOKUP($A35,Transpose_Avg_q2er_adult!$A:$M,7,FALSE)</f>
        <v>8.5332945142381825E-4</v>
      </c>
      <c r="K35" s="97">
        <f>$B35*VLOOKUP($A35,Transpose_Avg_q2er_adult!$A:$M,8,FALSE)</f>
        <v>5.695199411212881E-4</v>
      </c>
      <c r="L35" s="97">
        <f>$B35*VLOOKUP($A35,Transpose_Avg_q2er_adult!$A:$M,9,FALSE)</f>
        <v>8.5551501578407744E-4</v>
      </c>
      <c r="M35" s="97">
        <f>$B35*VLOOKUP($A35,Transpose_Avg_q2er_adult!$A:$M,10,FALSE)</f>
        <v>7.4687852878545615E-4</v>
      </c>
      <c r="N35" s="97">
        <f>$B35*VLOOKUP($A35,Transpose_Avg_q2er_adult!$A:$M,11,FALSE)</f>
        <v>1.7051617779492868E-3</v>
      </c>
      <c r="O35" s="97">
        <f>$B35*VLOOKUP($A35,Transpose_Avg_q2er_adult!$A:$M,12,FALSE)</f>
        <v>1.0780287013098882E-3</v>
      </c>
      <c r="P35" s="97">
        <f>$B35*VLOOKUP($A35,Transpose_Avg_q2er_adult!$A:$M,13,FALSE)</f>
        <v>9.0565185774774202E-4</v>
      </c>
      <c r="Q35" s="97"/>
      <c r="R35" s="97"/>
      <c r="S35" s="97">
        <f>$B35*VLOOKUP($A35,Transpose_Avg_q2er_adult!$O:$AA,2,FALSE)</f>
        <v>6.9538379275171252E-4</v>
      </c>
      <c r="T35" s="97">
        <f>$B35*VLOOKUP($A35,Transpose_Avg_q2er_adult!$O:$AA,3,FALSE)</f>
        <v>4.4049509366636937E-4</v>
      </c>
      <c r="U35" s="97">
        <f>$B35*VLOOKUP($A35,Transpose_Avg_q2er_adult!$O:$AA,4,FALSE)</f>
        <v>2.0967074701820467E-3</v>
      </c>
      <c r="V35" s="97">
        <f>$B35*VLOOKUP($A35,Transpose_Avg_q2er_adult!$O:$AA,5,FALSE)</f>
        <v>9.4644556751830229E-4</v>
      </c>
      <c r="W35" s="97">
        <f>$B35*VLOOKUP($A35,Transpose_Avg_q2er_adult!$O:$AA,6,FALSE)</f>
        <v>5.7565345483823758E-4</v>
      </c>
      <c r="X35" s="97">
        <f>$B35*VLOOKUP($A35,Transpose_Avg_q2er_adult!$O:$AA,7,FALSE)</f>
        <v>9.4942579156480464E-4</v>
      </c>
      <c r="Y35" s="97">
        <f>$B35*VLOOKUP($A35,Transpose_Avg_q2er_adult!$O:$AA,8,FALSE)</f>
        <v>2.3461538461538466E-4</v>
      </c>
      <c r="Z35" s="97">
        <f>$B35*VLOOKUP($A35,Transpose_Avg_q2er_adult!$O:$AA,9,FALSE)</f>
        <v>6.6859381019126693E-4</v>
      </c>
      <c r="AA35" s="97">
        <f>$B35*VLOOKUP($A35,Transpose_Avg_q2er_adult!$O:$AA,10,FALSE)</f>
        <v>3.0279748822605967E-4</v>
      </c>
      <c r="AB35" s="97">
        <f>$B35*VLOOKUP($A35,Transpose_Avg_q2er_adult!$O:$AA,11,FALSE)</f>
        <v>1.0886599422083292E-3</v>
      </c>
      <c r="AC35" s="97">
        <f>$B35*VLOOKUP($A35,Transpose_Avg_q2er_adult!$O:$AA,12,FALSE)</f>
        <v>1.0988405373831775E-3</v>
      </c>
      <c r="AD35" s="97">
        <f>$B35*VLOOKUP($A35,Transpose_Avg_q2er_adult!$O:$AA,13,FALSE)</f>
        <v>5.4863313285948608E-4</v>
      </c>
    </row>
    <row r="36" spans="1:30" x14ac:dyDescent="0.25">
      <c r="A36" s="27" t="s">
        <v>318</v>
      </c>
      <c r="B36" s="96">
        <v>-0.61199999999999999</v>
      </c>
      <c r="C36" s="94"/>
      <c r="D36" s="94"/>
      <c r="E36" s="97">
        <f>$B36*VLOOKUP($A36,Transpose_Avg_q2er_adult!$A:$M,2,FALSE)</f>
        <v>-3.3483579980241075E-2</v>
      </c>
      <c r="F36" s="97">
        <f>$B36*VLOOKUP($A36,Transpose_Avg_q2er_adult!$A:$M,3,FALSE)</f>
        <v>-2.9491160868412698E-2</v>
      </c>
      <c r="G36" s="97">
        <f>$B36*VLOOKUP($A36,Transpose_Avg_q2er_adult!$A:$M,4,FALSE)</f>
        <v>-2.6396189919693024E-2</v>
      </c>
      <c r="H36" s="97">
        <f>$B36*VLOOKUP($A36,Transpose_Avg_q2er_adult!$A:$M,5,FALSE)</f>
        <v>-3.2888569970109444E-2</v>
      </c>
      <c r="I36" s="97">
        <f>$B36*VLOOKUP($A36,Transpose_Avg_q2er_adult!$A:$M,6,FALSE)</f>
        <v>-3.0437339072357388E-2</v>
      </c>
      <c r="J36" s="97">
        <f>$B36*VLOOKUP($A36,Transpose_Avg_q2er_adult!$A:$M,7,FALSE)</f>
        <v>-7.6075919951099011E-2</v>
      </c>
      <c r="K36" s="97">
        <f>$B36*VLOOKUP($A36,Transpose_Avg_q2er_adult!$A:$M,8,FALSE)</f>
        <v>-4.276495296036914E-2</v>
      </c>
      <c r="L36" s="97">
        <f>$B36*VLOOKUP($A36,Transpose_Avg_q2er_adult!$A:$M,9,FALSE)</f>
        <v>-3.9729771541241757E-2</v>
      </c>
      <c r="M36" s="97">
        <f>$B36*VLOOKUP($A36,Transpose_Avg_q2er_adult!$A:$M,10,FALSE)</f>
        <v>-1.887608871391766E-2</v>
      </c>
      <c r="N36" s="97">
        <f>$B36*VLOOKUP($A36,Transpose_Avg_q2er_adult!$A:$M,11,FALSE)</f>
        <v>-5.3183492722660104E-2</v>
      </c>
      <c r="O36" s="97">
        <f>$B36*VLOOKUP($A36,Transpose_Avg_q2er_adult!$A:$M,12,FALSE)</f>
        <v>-3.7405335739179583E-2</v>
      </c>
      <c r="P36" s="97">
        <f>$B36*VLOOKUP($A36,Transpose_Avg_q2er_adult!$A:$M,13,FALSE)</f>
        <v>-2.5978959621285921E-2</v>
      </c>
      <c r="Q36" s="97"/>
      <c r="R36" s="97"/>
      <c r="S36" s="97">
        <f>$B36*VLOOKUP($A36,Transpose_Avg_q2er_adult!$O:$AA,2,FALSE)</f>
        <v>-3.4403116949091039E-2</v>
      </c>
      <c r="T36" s="97">
        <f>$B36*VLOOKUP($A36,Transpose_Avg_q2er_adult!$O:$AA,3,FALSE)</f>
        <v>-3.8346027144131517E-2</v>
      </c>
      <c r="U36" s="97">
        <f>$B36*VLOOKUP($A36,Transpose_Avg_q2er_adult!$O:$AA,4,FALSE)</f>
        <v>-8.0124265536723166E-2</v>
      </c>
      <c r="V36" s="97">
        <f>$B36*VLOOKUP($A36,Transpose_Avg_q2er_adult!$O:$AA,5,FALSE)</f>
        <v>-5.7131668879701086E-2</v>
      </c>
      <c r="W36" s="97">
        <f>$B36*VLOOKUP($A36,Transpose_Avg_q2er_adult!$O:$AA,6,FALSE)</f>
        <v>-2.8850052700922266E-2</v>
      </c>
      <c r="X36" s="97">
        <f>$B36*VLOOKUP($A36,Transpose_Avg_q2er_adult!$O:$AA,7,FALSE)</f>
        <v>-0.17800197174425866</v>
      </c>
      <c r="Y36" s="97">
        <f>$B36*VLOOKUP($A36,Transpose_Avg_q2er_adult!$O:$AA,8,FALSE)</f>
        <v>-1.8723776223776224E-2</v>
      </c>
      <c r="Z36" s="97">
        <f>$B36*VLOOKUP($A36,Transpose_Avg_q2er_adult!$O:$AA,9,FALSE)</f>
        <v>-4.5028561024749732E-2</v>
      </c>
      <c r="AA36" s="97">
        <f>$B36*VLOOKUP($A36,Transpose_Avg_q2er_adult!$O:$AA,10,FALSE)</f>
        <v>-2.5324128728414441E-2</v>
      </c>
      <c r="AB36" s="97">
        <f>$B36*VLOOKUP($A36,Transpose_Avg_q2er_adult!$O:$AA,11,FALSE)</f>
        <v>-8.5442873255776486E-2</v>
      </c>
      <c r="AC36" s="97">
        <f>$B36*VLOOKUP($A36,Transpose_Avg_q2er_adult!$O:$AA,12,FALSE)</f>
        <v>-3.2059869899392267E-2</v>
      </c>
      <c r="AD36" s="97">
        <f>$B36*VLOOKUP($A36,Transpose_Avg_q2er_adult!$O:$AA,13,FALSE)</f>
        <v>-2.5932203389830506E-3</v>
      </c>
    </row>
    <row r="37" spans="1:30" x14ac:dyDescent="0.25">
      <c r="A37" s="27" t="s">
        <v>320</v>
      </c>
      <c r="B37" s="96">
        <v>0.33400000000000002</v>
      </c>
      <c r="C37" s="94"/>
      <c r="D37" s="94"/>
      <c r="E37" s="97">
        <f>$B37*VLOOKUP($A37,Transpose_Avg_q2er_adult!$A:$M,2,FALSE)</f>
        <v>1.080983914933577E-3</v>
      </c>
      <c r="F37" s="97">
        <f>$B37*VLOOKUP($A37,Transpose_Avg_q2er_adult!$A:$M,3,FALSE)</f>
        <v>4.4011125653710265E-3</v>
      </c>
      <c r="G37" s="97">
        <f>$B37*VLOOKUP($A37,Transpose_Avg_q2er_adult!$A:$M,4,FALSE)</f>
        <v>2.2749661262252536E-3</v>
      </c>
      <c r="H37" s="97">
        <f>$B37*VLOOKUP($A37,Transpose_Avg_q2er_adult!$A:$M,5,FALSE)</f>
        <v>5.8657576895891313E-4</v>
      </c>
      <c r="I37" s="97">
        <f>$B37*VLOOKUP($A37,Transpose_Avg_q2er_adult!$A:$M,6,FALSE)</f>
        <v>8.15189355149009E-3</v>
      </c>
      <c r="J37" s="97">
        <f>$B37*VLOOKUP($A37,Transpose_Avg_q2er_adult!$A:$M,7,FALSE)</f>
        <v>2.709998419163976E-3</v>
      </c>
      <c r="K37" s="97">
        <f>$B37*VLOOKUP($A37,Transpose_Avg_q2er_adult!$A:$M,8,FALSE)</f>
        <v>1.4380422864225782E-3</v>
      </c>
      <c r="L37" s="97">
        <f>$B37*VLOOKUP($A37,Transpose_Avg_q2er_adult!$A:$M,9,FALSE)</f>
        <v>8.6470197666318365E-4</v>
      </c>
      <c r="M37" s="97">
        <f>$B37*VLOOKUP($A37,Transpose_Avg_q2er_adult!$A:$M,10,FALSE)</f>
        <v>5.7986111111111107E-4</v>
      </c>
      <c r="N37" s="97">
        <f>$B37*VLOOKUP($A37,Transpose_Avg_q2er_adult!$A:$M,11,FALSE)</f>
        <v>4.2181751091690117E-3</v>
      </c>
      <c r="O37" s="97">
        <f>$B37*VLOOKUP($A37,Transpose_Avg_q2er_adult!$A:$M,12,FALSE)</f>
        <v>3.3471377844850251E-3</v>
      </c>
      <c r="P37" s="97">
        <f>$B37*VLOOKUP($A37,Transpose_Avg_q2er_adult!$A:$M,13,FALSE)</f>
        <v>4.7690559002832415E-3</v>
      </c>
      <c r="Q37" s="97"/>
      <c r="R37" s="97"/>
      <c r="S37" s="97">
        <f>$B37*VLOOKUP($A37,Transpose_Avg_q2er_adult!$O:$AA,2,FALSE)</f>
        <v>2.4690860215053766E-3</v>
      </c>
      <c r="T37" s="97">
        <f>$B37*VLOOKUP($A37,Transpose_Avg_q2er_adult!$O:$AA,3,FALSE)</f>
        <v>3.1731489741302411E-3</v>
      </c>
      <c r="U37" s="97">
        <f>$B37*VLOOKUP($A37,Transpose_Avg_q2er_adult!$O:$AA,4,FALSE)</f>
        <v>1.5462962962962963E-3</v>
      </c>
      <c r="V37" s="97">
        <f>$B37*VLOOKUP($A37,Transpose_Avg_q2er_adult!$O:$AA,5,FALSE)</f>
        <v>1.6617326732673268E-3</v>
      </c>
      <c r="W37" s="97">
        <f>$B37*VLOOKUP($A37,Transpose_Avg_q2er_adult!$O:$AA,6,FALSE)</f>
        <v>2.2916233347972478E-2</v>
      </c>
      <c r="X37" s="97">
        <f>$B37*VLOOKUP($A37,Transpose_Avg_q2er_adult!$O:$AA,7,FALSE)</f>
        <v>5.8802816901408451E-4</v>
      </c>
      <c r="Y37" s="97">
        <f>$B37*VLOOKUP($A37,Transpose_Avg_q2er_adult!$O:$AA,8,FALSE)</f>
        <v>7.5909090909090917E-3</v>
      </c>
      <c r="Z37" s="97">
        <f>$B37*VLOOKUP($A37,Transpose_Avg_q2er_adult!$O:$AA,9,FALSE)</f>
        <v>8.9784946236559149E-4</v>
      </c>
      <c r="AA37" s="97">
        <f>$B37*VLOOKUP($A37,Transpose_Avg_q2er_adult!$O:$AA,10,FALSE)</f>
        <v>0</v>
      </c>
      <c r="AB37" s="97">
        <f>$B37*VLOOKUP($A37,Transpose_Avg_q2er_adult!$O:$AA,11,FALSE)</f>
        <v>4.5267399267399271E-3</v>
      </c>
      <c r="AC37" s="97">
        <f>$B37*VLOOKUP($A37,Transpose_Avg_q2er_adult!$O:$AA,12,FALSE)</f>
        <v>1.0529520857804335E-2</v>
      </c>
      <c r="AD37" s="97">
        <f>$B37*VLOOKUP($A37,Transpose_Avg_q2er_adult!$O:$AA,13,FALSE)</f>
        <v>0</v>
      </c>
    </row>
    <row r="38" spans="1:30" x14ac:dyDescent="0.25">
      <c r="A38" s="27" t="s">
        <v>321</v>
      </c>
      <c r="B38" s="96">
        <v>5.4800000000000001E-2</v>
      </c>
      <c r="C38" s="94"/>
      <c r="D38" s="94"/>
      <c r="E38" s="97">
        <f>$B38*VLOOKUP($A38,Transpose_Avg_q2er_adult!$A:$M,2,FALSE)</f>
        <v>5.254106846895667E-3</v>
      </c>
      <c r="F38" s="97">
        <f>$B38*VLOOKUP($A38,Transpose_Avg_q2er_adult!$A:$M,3,FALSE)</f>
        <v>7.1496898101218002E-3</v>
      </c>
      <c r="G38" s="97">
        <f>$B38*VLOOKUP($A38,Transpose_Avg_q2er_adult!$A:$M,4,FALSE)</f>
        <v>3.4024130531950824E-3</v>
      </c>
      <c r="H38" s="97">
        <f>$B38*VLOOKUP($A38,Transpose_Avg_q2er_adult!$A:$M,5,FALSE)</f>
        <v>5.0344224305036911E-3</v>
      </c>
      <c r="I38" s="97">
        <f>$B38*VLOOKUP($A38,Transpose_Avg_q2er_adult!$A:$M,6,FALSE)</f>
        <v>7.4942277777878454E-3</v>
      </c>
      <c r="J38" s="97">
        <f>$B38*VLOOKUP($A38,Transpose_Avg_q2er_adult!$A:$M,7,FALSE)</f>
        <v>8.1099438512835069E-3</v>
      </c>
      <c r="K38" s="97">
        <f>$B38*VLOOKUP($A38,Transpose_Avg_q2er_adult!$A:$M,8,FALSE)</f>
        <v>1.3484662944638631E-2</v>
      </c>
      <c r="L38" s="97">
        <f>$B38*VLOOKUP($A38,Transpose_Avg_q2er_adult!$A:$M,9,FALSE)</f>
        <v>4.7339482423430189E-3</v>
      </c>
      <c r="M38" s="97">
        <f>$B38*VLOOKUP($A38,Transpose_Avg_q2er_adult!$A:$M,10,FALSE)</f>
        <v>7.3788302361338359E-3</v>
      </c>
      <c r="N38" s="97">
        <f>$B38*VLOOKUP($A38,Transpose_Avg_q2er_adult!$A:$M,11,FALSE)</f>
        <v>6.4145021985927107E-3</v>
      </c>
      <c r="O38" s="97">
        <f>$B38*VLOOKUP($A38,Transpose_Avg_q2er_adult!$A:$M,12,FALSE)</f>
        <v>7.3577487027242476E-3</v>
      </c>
      <c r="P38" s="97">
        <f>$B38*VLOOKUP($A38,Transpose_Avg_q2er_adult!$A:$M,13,FALSE)</f>
        <v>6.6521368805574754E-3</v>
      </c>
      <c r="Q38" s="97"/>
      <c r="R38" s="97"/>
      <c r="S38" s="97">
        <f>$B38*VLOOKUP($A38,Transpose_Avg_q2er_adult!$O:$AA,2,FALSE)</f>
        <v>7.3689193084735373E-3</v>
      </c>
      <c r="T38" s="97">
        <f>$B38*VLOOKUP($A38,Transpose_Avg_q2er_adult!$O:$AA,3,FALSE)</f>
        <v>1.1237160061169874E-2</v>
      </c>
      <c r="U38" s="97">
        <f>$B38*VLOOKUP($A38,Transpose_Avg_q2er_adult!$O:$AA,4,FALSE)</f>
        <v>3.6458512241054611E-3</v>
      </c>
      <c r="V38" s="97">
        <f>$B38*VLOOKUP($A38,Transpose_Avg_q2er_adult!$O:$AA,5,FALSE)</f>
        <v>7.1430517615311681E-3</v>
      </c>
      <c r="W38" s="97">
        <f>$B38*VLOOKUP($A38,Transpose_Avg_q2er_adult!$O:$AA,6,FALSE)</f>
        <v>1.0503694334650857E-2</v>
      </c>
      <c r="X38" s="97">
        <f>$B38*VLOOKUP($A38,Transpose_Avg_q2er_adult!$O:$AA,7,FALSE)</f>
        <v>7.6406050170189496E-3</v>
      </c>
      <c r="Y38" s="97">
        <f>$B38*VLOOKUP($A38,Transpose_Avg_q2er_adult!$O:$AA,8,FALSE)</f>
        <v>1.4035314685314687E-2</v>
      </c>
      <c r="Z38" s="97">
        <f>$B38*VLOOKUP($A38,Transpose_Avg_q2er_adult!$O:$AA,9,FALSE)</f>
        <v>6.5953188884542045E-3</v>
      </c>
      <c r="AA38" s="97">
        <f>$B38*VLOOKUP($A38,Transpose_Avg_q2er_adult!$O:$AA,10,FALSE)</f>
        <v>1.0977420722135008E-2</v>
      </c>
      <c r="AB38" s="97">
        <f>$B38*VLOOKUP($A38,Transpose_Avg_q2er_adult!$O:$AA,11,FALSE)</f>
        <v>1.1887726037403457E-2</v>
      </c>
      <c r="AC38" s="97">
        <f>$B38*VLOOKUP($A38,Transpose_Avg_q2er_adult!$O:$AA,12,FALSE)</f>
        <v>8.737186097350606E-3</v>
      </c>
      <c r="AD38" s="97">
        <f>$B38*VLOOKUP($A38,Transpose_Avg_q2er_adult!$O:$AA,13,FALSE)</f>
        <v>9.7592005345969266E-3</v>
      </c>
    </row>
    <row r="39" spans="1:30" x14ac:dyDescent="0.25">
      <c r="A39" s="27" t="s">
        <v>326</v>
      </c>
      <c r="B39" s="96">
        <v>-0.35799999999999998</v>
      </c>
      <c r="C39" s="94"/>
      <c r="D39" s="94"/>
      <c r="E39" s="97">
        <f>$B39*VLOOKUP($A39,Transpose_Avg_q2er_adult!$A:$M,2,FALSE)</f>
        <v>-1.1516061214968388E-2</v>
      </c>
      <c r="F39" s="97">
        <f>$B39*VLOOKUP($A39,Transpose_Avg_q2er_adult!$A:$M,3,FALSE)</f>
        <v>-8.9799159234086549E-3</v>
      </c>
      <c r="G39" s="97">
        <f>$B39*VLOOKUP($A39,Transpose_Avg_q2er_adult!$A:$M,4,FALSE)</f>
        <v>-4.7265589476184512E-3</v>
      </c>
      <c r="H39" s="97">
        <f>$B39*VLOOKUP($A39,Transpose_Avg_q2er_adult!$A:$M,5,FALSE)</f>
        <v>-7.978837488942285E-3</v>
      </c>
      <c r="I39" s="97">
        <f>$B39*VLOOKUP($A39,Transpose_Avg_q2er_adult!$A:$M,6,FALSE)</f>
        <v>-5.2534091837183779E-3</v>
      </c>
      <c r="J39" s="97">
        <f>$B39*VLOOKUP($A39,Transpose_Avg_q2er_adult!$A:$M,7,FALSE)</f>
        <v>-8.0820055198624601E-3</v>
      </c>
      <c r="K39" s="97">
        <f>$B39*VLOOKUP($A39,Transpose_Avg_q2er_adult!$A:$M,8,FALSE)</f>
        <v>-1.3938300728505182E-2</v>
      </c>
      <c r="L39" s="97">
        <f>$B39*VLOOKUP($A39,Transpose_Avg_q2er_adult!$A:$M,9,FALSE)</f>
        <v>-1.1737975938270674E-2</v>
      </c>
      <c r="M39" s="97">
        <f>$B39*VLOOKUP($A39,Transpose_Avg_q2er_adult!$A:$M,10,FALSE)</f>
        <v>-8.1578750798565036E-3</v>
      </c>
      <c r="N39" s="97">
        <f>$B39*VLOOKUP($A39,Transpose_Avg_q2er_adult!$A:$M,11,FALSE)</f>
        <v>-2.1291279067918095E-2</v>
      </c>
      <c r="O39" s="97">
        <f>$B39*VLOOKUP($A39,Transpose_Avg_q2er_adult!$A:$M,12,FALSE)</f>
        <v>-1.7836236203109892E-2</v>
      </c>
      <c r="P39" s="97">
        <f>$B39*VLOOKUP($A39,Transpose_Avg_q2er_adult!$A:$M,13,FALSE)</f>
        <v>-1.9775778495484987E-2</v>
      </c>
      <c r="Q39" s="97"/>
      <c r="R39" s="97"/>
      <c r="S39" s="97">
        <f>$B39*VLOOKUP($A39,Transpose_Avg_q2er_adult!$O:$AA,2,FALSE)</f>
        <v>-2.5311802758526153E-2</v>
      </c>
      <c r="T39" s="97">
        <f>$B39*VLOOKUP($A39,Transpose_Avg_q2er_adult!$O:$AA,3,FALSE)</f>
        <v>-2.6383224480693256E-2</v>
      </c>
      <c r="U39" s="97">
        <f>$B39*VLOOKUP($A39,Transpose_Avg_q2er_adult!$O:$AA,4,FALSE)</f>
        <v>-3.9738449466415566E-3</v>
      </c>
      <c r="V39" s="97">
        <f>$B39*VLOOKUP($A39,Transpose_Avg_q2er_adult!$O:$AA,5,FALSE)</f>
        <v>-3.7273368724873726E-3</v>
      </c>
      <c r="W39" s="97">
        <f>$B39*VLOOKUP($A39,Transpose_Avg_q2er_adult!$O:$AA,6,FALSE)</f>
        <v>-2.1258051529790662E-3</v>
      </c>
      <c r="X39" s="97">
        <f>$B39*VLOOKUP($A39,Transpose_Avg_q2er_adult!$O:$AA,7,FALSE)</f>
        <v>-6.3916015106868385E-3</v>
      </c>
      <c r="Y39" s="97">
        <f>$B39*VLOOKUP($A39,Transpose_Avg_q2er_adult!$O:$AA,8,FALSE)</f>
        <v>-1.376923076923077E-2</v>
      </c>
      <c r="Z39" s="97">
        <f>$B39*VLOOKUP($A39,Transpose_Avg_q2er_adult!$O:$AA,9,FALSE)</f>
        <v>-5.1551322755202297E-3</v>
      </c>
      <c r="AA39" s="97">
        <f>$B39*VLOOKUP($A39,Transpose_Avg_q2er_adult!$O:$AA,10,FALSE)</f>
        <v>-1.2327676609105179E-2</v>
      </c>
      <c r="AB39" s="97">
        <f>$B39*VLOOKUP($A39,Transpose_Avg_q2er_adult!$O:$AA,11,FALSE)</f>
        <v>-1.2591126078222853E-2</v>
      </c>
      <c r="AC39" s="97">
        <f>$B39*VLOOKUP($A39,Transpose_Avg_q2er_adult!$O:$AA,12,FALSE)</f>
        <v>-1.878991058863751E-2</v>
      </c>
      <c r="AD39" s="97">
        <f>$B39*VLOOKUP($A39,Transpose_Avg_q2er_adult!$O:$AA,13,FALSE)</f>
        <v>-1.0746415770609318E-2</v>
      </c>
    </row>
    <row r="40" spans="1:30" x14ac:dyDescent="0.25">
      <c r="A40" s="27" t="s">
        <v>327</v>
      </c>
      <c r="B40" s="96">
        <v>6.4899999999999999E-2</v>
      </c>
      <c r="C40" s="94"/>
      <c r="D40" s="94"/>
      <c r="E40" s="97">
        <f>$B40*VLOOKUP($A40,Transpose_Avg_q2er_adult!$A:$M,2,FALSE)</f>
        <v>6.2225307939938095E-3</v>
      </c>
      <c r="F40" s="97">
        <f>$B40*VLOOKUP($A40,Transpose_Avg_q2er_adult!$A:$M,3,FALSE)</f>
        <v>8.7758359228061033E-3</v>
      </c>
      <c r="G40" s="97">
        <f>$B40*VLOOKUP($A40,Transpose_Avg_q2er_adult!$A:$M,4,FALSE)</f>
        <v>2.9766712126253181E-3</v>
      </c>
      <c r="H40" s="97">
        <f>$B40*VLOOKUP($A40,Transpose_Avg_q2er_adult!$A:$M,5,FALSE)</f>
        <v>8.1793151426825996E-3</v>
      </c>
      <c r="I40" s="97">
        <f>$B40*VLOOKUP($A40,Transpose_Avg_q2er_adult!$A:$M,6,FALSE)</f>
        <v>5.5634082685928447E-3</v>
      </c>
      <c r="J40" s="97">
        <f>$B40*VLOOKUP($A40,Transpose_Avg_q2er_adult!$A:$M,7,FALSE)</f>
        <v>1.0902787948108334E-2</v>
      </c>
      <c r="K40" s="97">
        <f>$B40*VLOOKUP($A40,Transpose_Avg_q2er_adult!$A:$M,8,FALSE)</f>
        <v>5.6276852902403841E-3</v>
      </c>
      <c r="L40" s="97">
        <f>$B40*VLOOKUP($A40,Transpose_Avg_q2er_adult!$A:$M,9,FALSE)</f>
        <v>8.2351161452406257E-3</v>
      </c>
      <c r="M40" s="97">
        <f>$B40*VLOOKUP($A40,Transpose_Avg_q2er_adult!$A:$M,10,FALSE)</f>
        <v>1.0158058546039872E-2</v>
      </c>
      <c r="N40" s="97">
        <f>$B40*VLOOKUP($A40,Transpose_Avg_q2er_adult!$A:$M,11,FALSE)</f>
        <v>5.3235683615335764E-3</v>
      </c>
      <c r="O40" s="97">
        <f>$B40*VLOOKUP($A40,Transpose_Avg_q2er_adult!$A:$M,12,FALSE)</f>
        <v>1.0117831312252771E-2</v>
      </c>
      <c r="P40" s="97">
        <f>$B40*VLOOKUP($A40,Transpose_Avg_q2er_adult!$A:$M,13,FALSE)</f>
        <v>6.8622458777446438E-3</v>
      </c>
      <c r="Q40" s="97"/>
      <c r="R40" s="97"/>
      <c r="S40" s="97">
        <f>$B40*VLOOKUP($A40,Transpose_Avg_q2er_adult!$O:$AA,2,FALSE)</f>
        <v>1.1382132097399116E-2</v>
      </c>
      <c r="T40" s="97">
        <f>$B40*VLOOKUP($A40,Transpose_Avg_q2er_adult!$O:$AA,3,FALSE)</f>
        <v>1.4059426691729325E-2</v>
      </c>
      <c r="U40" s="97">
        <f>$B40*VLOOKUP($A40,Transpose_Avg_q2er_adult!$O:$AA,4,FALSE)</f>
        <v>3.1454398148148149E-3</v>
      </c>
      <c r="V40" s="97">
        <f>$B40*VLOOKUP($A40,Transpose_Avg_q2er_adult!$O:$AA,5,FALSE)</f>
        <v>2.4188939891876004E-3</v>
      </c>
      <c r="W40" s="97">
        <f>$B40*VLOOKUP($A40,Transpose_Avg_q2er_adult!$O:$AA,6,FALSE)</f>
        <v>5.4010533413848634E-3</v>
      </c>
      <c r="X40" s="97">
        <f>$B40*VLOOKUP($A40,Transpose_Avg_q2er_adult!$O:$AA,7,FALSE)</f>
        <v>1.1009401766838352E-2</v>
      </c>
      <c r="Y40" s="97">
        <f>$B40*VLOOKUP($A40,Transpose_Avg_q2er_adult!$O:$AA,8,FALSE)</f>
        <v>1.9855769230769232E-3</v>
      </c>
      <c r="Z40" s="97">
        <f>$B40*VLOOKUP($A40,Transpose_Avg_q2er_adult!$O:$AA,9,FALSE)</f>
        <v>5.8324786656328851E-3</v>
      </c>
      <c r="AA40" s="97">
        <f>$B40*VLOOKUP($A40,Transpose_Avg_q2er_adult!$O:$AA,10,FALSE)</f>
        <v>1.0357170591313448E-2</v>
      </c>
      <c r="AB40" s="97">
        <f>$B40*VLOOKUP($A40,Transpose_Avg_q2er_adult!$O:$AA,11,FALSE)</f>
        <v>8.0860953562566455E-3</v>
      </c>
      <c r="AC40" s="97">
        <f>$B40*VLOOKUP($A40,Transpose_Avg_q2er_adult!$O:$AA,12,FALSE)</f>
        <v>1.3982986754804827E-2</v>
      </c>
      <c r="AD40" s="97">
        <f>$B40*VLOOKUP($A40,Transpose_Avg_q2er_adult!$O:$AA,13,FALSE)</f>
        <v>1.2700515232974911E-2</v>
      </c>
    </row>
    <row r="41" spans="1:30" x14ac:dyDescent="0.25">
      <c r="A41" s="27" t="s">
        <v>338</v>
      </c>
      <c r="B41" s="96">
        <v>0.79700000000000004</v>
      </c>
      <c r="C41" s="94"/>
      <c r="D41" s="94"/>
      <c r="E41" s="97">
        <f>$B41*VLOOKUP($A41,Transpose_Avg_q2er_adult!$A:$M,2,FALSE)</f>
        <v>5.9914229892788756E-3</v>
      </c>
      <c r="F41" s="97">
        <f>$B41*VLOOKUP($A41,Transpose_Avg_q2er_adult!$A:$M,3,FALSE)</f>
        <v>2.1442746822423926E-3</v>
      </c>
      <c r="G41" s="97">
        <f>$B41*VLOOKUP($A41,Transpose_Avg_q2er_adult!$A:$M,4,FALSE)</f>
        <v>1.0756806068522758E-3</v>
      </c>
      <c r="H41" s="97">
        <f>$B41*VLOOKUP($A41,Transpose_Avg_q2er_adult!$A:$M,5,FALSE)</f>
        <v>1.447502920832014E-3</v>
      </c>
      <c r="I41" s="97">
        <f>$B41*VLOOKUP($A41,Transpose_Avg_q2er_adult!$A:$M,6,FALSE)</f>
        <v>5.0071004443902403E-3</v>
      </c>
      <c r="J41" s="97">
        <f>$B41*VLOOKUP($A41,Transpose_Avg_q2er_adult!$A:$M,7,FALSE)</f>
        <v>2.3395037978182183E-3</v>
      </c>
      <c r="K41" s="97">
        <f>$B41*VLOOKUP($A41,Transpose_Avg_q2er_adult!$A:$M,8,FALSE)</f>
        <v>5.9184798499872879E-3</v>
      </c>
      <c r="L41" s="97">
        <f>$B41*VLOOKUP($A41,Transpose_Avg_q2er_adult!$A:$M,9,FALSE)</f>
        <v>4.1968404185333506E-3</v>
      </c>
      <c r="M41" s="97">
        <f>$B41*VLOOKUP($A41,Transpose_Avg_q2er_adult!$A:$M,10,FALSE)</f>
        <v>5.1851608187134506E-3</v>
      </c>
      <c r="N41" s="97">
        <f>$B41*VLOOKUP($A41,Transpose_Avg_q2er_adult!$A:$M,11,FALSE)</f>
        <v>5.9594492327929832E-3</v>
      </c>
      <c r="O41" s="97">
        <f>$B41*VLOOKUP($A41,Transpose_Avg_q2er_adult!$A:$M,12,FALSE)</f>
        <v>2.6572663525692357E-3</v>
      </c>
      <c r="P41" s="97">
        <f>$B41*VLOOKUP($A41,Transpose_Avg_q2er_adult!$A:$M,13,FALSE)</f>
        <v>1.8129366450051715E-3</v>
      </c>
      <c r="Q41" s="97"/>
      <c r="R41" s="97"/>
      <c r="S41" s="97">
        <f>$B41*VLOOKUP($A41,Transpose_Avg_q2er_adult!$O:$AA,2,FALSE)</f>
        <v>6.4211935705617441E-3</v>
      </c>
      <c r="T41" s="97">
        <f>$B41*VLOOKUP($A41,Transpose_Avg_q2er_adult!$O:$AA,3,FALSE)</f>
        <v>1.6885593220338983E-3</v>
      </c>
      <c r="U41" s="97">
        <f>$B41*VLOOKUP($A41,Transpose_Avg_q2er_adult!$O:$AA,4,FALSE)</f>
        <v>0</v>
      </c>
      <c r="V41" s="97">
        <f>$B41*VLOOKUP($A41,Transpose_Avg_q2er_adult!$O:$AA,5,FALSE)</f>
        <v>0</v>
      </c>
      <c r="W41" s="97">
        <f>$B41*VLOOKUP($A41,Transpose_Avg_q2er_adult!$O:$AA,6,FALSE)</f>
        <v>0</v>
      </c>
      <c r="X41" s="97">
        <f>$B41*VLOOKUP($A41,Transpose_Avg_q2er_adult!$O:$AA,7,FALSE)</f>
        <v>1.2453125000000001E-3</v>
      </c>
      <c r="Y41" s="97">
        <f>$B41*VLOOKUP($A41,Transpose_Avg_q2er_adult!$O:$AA,8,FALSE)</f>
        <v>1.8113636363636366E-2</v>
      </c>
      <c r="Z41" s="97">
        <f>$B41*VLOOKUP($A41,Transpose_Avg_q2er_adult!$O:$AA,9,FALSE)</f>
        <v>6.9066567628749296E-3</v>
      </c>
      <c r="AA41" s="97">
        <f>$B41*VLOOKUP($A41,Transpose_Avg_q2er_adult!$O:$AA,10,FALSE)</f>
        <v>0</v>
      </c>
      <c r="AB41" s="97">
        <f>$B41*VLOOKUP($A41,Transpose_Avg_q2er_adult!$O:$AA,11,FALSE)</f>
        <v>0</v>
      </c>
      <c r="AC41" s="97">
        <f>$B41*VLOOKUP($A41,Transpose_Avg_q2er_adult!$O:$AA,12,FALSE)</f>
        <v>8.8372605299780402E-3</v>
      </c>
      <c r="AD41" s="97">
        <f>$B41*VLOOKUP($A41,Transpose_Avg_q2er_adult!$O:$AA,13,FALSE)</f>
        <v>0</v>
      </c>
    </row>
    <row r="42" spans="1:30" x14ac:dyDescent="0.25">
      <c r="A42" s="27" t="s">
        <v>298</v>
      </c>
      <c r="B42" s="96">
        <v>0.378</v>
      </c>
      <c r="C42" s="94"/>
      <c r="D42" s="94"/>
      <c r="E42" s="97">
        <f>$B42*VLOOKUP($A42,Transpose_Avg_q2er_adult!$A:$M,2,FALSE)</f>
        <v>2.2553346375000002E-2</v>
      </c>
      <c r="F42" s="97">
        <f>$B42*VLOOKUP($A42,Transpose_Avg_q2er_adult!$A:$M,3,FALSE)</f>
        <v>1.6413704999999987E-2</v>
      </c>
      <c r="G42" s="97">
        <f>$B42*VLOOKUP($A42,Transpose_Avg_q2er_adult!$A:$M,4,FALSE)</f>
        <v>1.5781334625000011E-2</v>
      </c>
      <c r="H42" s="97">
        <f>$B42*VLOOKUP($A42,Transpose_Avg_q2er_adult!$A:$M,5,FALSE)</f>
        <v>1.6240817249999991E-2</v>
      </c>
      <c r="I42" s="97">
        <f>$B42*VLOOKUP($A42,Transpose_Avg_q2er_adult!$A:$M,6,FALSE)</f>
        <v>1.3454484750000004E-2</v>
      </c>
      <c r="J42" s="97">
        <f>$B42*VLOOKUP($A42,Transpose_Avg_q2er_adult!$A:$M,7,FALSE)</f>
        <v>1.741587750000001E-2</v>
      </c>
      <c r="K42" s="97">
        <f>$B42*VLOOKUP($A42,Transpose_Avg_q2er_adult!$A:$M,8,FALSE)</f>
        <v>1.8851072624999996E-2</v>
      </c>
      <c r="L42" s="97">
        <f>$B42*VLOOKUP($A42,Transpose_Avg_q2er_adult!$A:$M,9,FALSE)</f>
        <v>1.5755110874999999E-2</v>
      </c>
      <c r="M42" s="97">
        <f>$B42*VLOOKUP($A42,Transpose_Avg_q2er_adult!$A:$M,10,FALSE)</f>
        <v>1.5606107999999999E-2</v>
      </c>
      <c r="N42" s="97">
        <f>$B42*VLOOKUP($A42,Transpose_Avg_q2er_adult!$A:$M,11,FALSE)</f>
        <v>1.6329954375000004E-2</v>
      </c>
      <c r="O42" s="97">
        <f>$B42*VLOOKUP($A42,Transpose_Avg_q2er_adult!$A:$M,12,FALSE)</f>
        <v>1.4706775125000005E-2</v>
      </c>
      <c r="P42" s="97">
        <f>$B42*VLOOKUP($A42,Transpose_Avg_q2er_adult!$A:$M,13,FALSE)</f>
        <v>1.7999391375000007E-2</v>
      </c>
      <c r="Q42" s="97"/>
      <c r="R42" s="97"/>
      <c r="S42" s="97">
        <f>$B42*VLOOKUP($A42,Transpose_Avg_q2er_adult!$O:$AA,2,FALSE)</f>
        <v>1.5417864000000007E-2</v>
      </c>
      <c r="T42" s="97">
        <f>$B42*VLOOKUP($A42,Transpose_Avg_q2er_adult!$O:$AA,3,FALSE)</f>
        <v>9.0626444999999927E-3</v>
      </c>
      <c r="U42" s="97">
        <f>$B42*VLOOKUP($A42,Transpose_Avg_q2er_adult!$O:$AA,4,FALSE)</f>
        <v>9.4009544999999889E-3</v>
      </c>
      <c r="V42" s="97">
        <f>$B42*VLOOKUP($A42,Transpose_Avg_q2er_adult!$O:$AA,5,FALSE)</f>
        <v>1.0676232000000001E-2</v>
      </c>
      <c r="W42" s="97">
        <f>$B42*VLOOKUP($A42,Transpose_Avg_q2er_adult!$O:$AA,6,FALSE)</f>
        <v>7.7764050000000019E-3</v>
      </c>
      <c r="X42" s="97">
        <f>$B42*VLOOKUP($A42,Transpose_Avg_q2er_adult!$O:$AA,7,FALSE)</f>
        <v>1.0676042999999996E-2</v>
      </c>
      <c r="Y42" s="97">
        <f>$B42*VLOOKUP($A42,Transpose_Avg_q2er_adult!$O:$AA,8,FALSE)</f>
        <v>1.1437429500000002E-2</v>
      </c>
      <c r="Z42" s="97">
        <f>$B42*VLOOKUP($A42,Transpose_Avg_q2er_adult!$O:$AA,9,FALSE)</f>
        <v>9.3761009999999995E-3</v>
      </c>
      <c r="AA42" s="97">
        <f>$B42*VLOOKUP($A42,Transpose_Avg_q2er_adult!$O:$AA,10,FALSE)</f>
        <v>8.7190425000000047E-3</v>
      </c>
      <c r="AB42" s="97">
        <f>$B42*VLOOKUP($A42,Transpose_Avg_q2er_adult!$O:$AA,11,FALSE)</f>
        <v>9.0124650000000008E-3</v>
      </c>
      <c r="AC42" s="97">
        <f>$B42*VLOOKUP($A42,Transpose_Avg_q2er_adult!$O:$AA,12,FALSE)</f>
        <v>9.1805805000000022E-3</v>
      </c>
      <c r="AD42" s="97">
        <f>$B42*VLOOKUP($A42,Transpose_Avg_q2er_adult!$O:$AA,13,FALSE)</f>
        <v>1.2080785500000003E-2</v>
      </c>
    </row>
    <row r="43" spans="1:30" x14ac:dyDescent="0.25">
      <c r="A43" s="27" t="s">
        <v>269</v>
      </c>
      <c r="B43" s="96">
        <v>17.7</v>
      </c>
      <c r="C43" s="94"/>
      <c r="D43" s="94"/>
      <c r="E43" s="97">
        <f>$B43*VLOOKUP($A43,Transpose_Avg_q2er_adult!$A:$M,2,FALSE)</f>
        <v>0.14374612499999967</v>
      </c>
      <c r="F43" s="97">
        <f>$B43*VLOOKUP($A43,Transpose_Avg_q2er_adult!$A:$M,3,FALSE)</f>
        <v>7.5654225000000033E-2</v>
      </c>
      <c r="G43" s="97">
        <f>$B43*VLOOKUP($A43,Transpose_Avg_q2er_adult!$A:$M,4,FALSE)</f>
        <v>0.12181803750000009</v>
      </c>
      <c r="H43" s="97">
        <f>$B43*VLOOKUP($A43,Transpose_Avg_q2er_adult!$A:$M,5,FALSE)</f>
        <v>0.23593546874999988</v>
      </c>
      <c r="I43" s="97">
        <f>$B43*VLOOKUP($A43,Transpose_Avg_q2er_adult!$A:$M,6,FALSE)</f>
        <v>9.7923037500000046E-2</v>
      </c>
      <c r="J43" s="97">
        <f>$B43*VLOOKUP($A43,Transpose_Avg_q2er_adult!$A:$M,7,FALSE)</f>
        <v>0.20489298749999998</v>
      </c>
      <c r="K43" s="97">
        <f>$B43*VLOOKUP($A43,Transpose_Avg_q2er_adult!$A:$M,8,FALSE)</f>
        <v>0.23967348749999998</v>
      </c>
      <c r="L43" s="97">
        <f>$B43*VLOOKUP($A43,Transpose_Avg_q2er_adult!$A:$M,9,FALSE)</f>
        <v>0.18182988750000012</v>
      </c>
      <c r="M43" s="97">
        <f>$B43*VLOOKUP($A43,Transpose_Avg_q2er_adult!$A:$M,10,FALSE)</f>
        <v>0.18253014375000004</v>
      </c>
      <c r="N43" s="97">
        <f>$B43*VLOOKUP($A43,Transpose_Avg_q2er_adult!$A:$M,11,FALSE)</f>
        <v>9.3819956249999989E-2</v>
      </c>
      <c r="O43" s="97">
        <f>$B43*VLOOKUP($A43,Transpose_Avg_q2er_adult!$A:$M,12,FALSE)</f>
        <v>0.29016494999999992</v>
      </c>
      <c r="P43" s="97">
        <f>$B43*VLOOKUP($A43,Transpose_Avg_q2er_adult!$A:$M,13,FALSE)</f>
        <v>1.8731025000000002E-2</v>
      </c>
      <c r="Q43" s="97"/>
      <c r="R43" s="97"/>
      <c r="S43" s="97">
        <f>$B43*VLOOKUP($A43,Transpose_Avg_q2er_adult!$O:$AA,2,FALSE)</f>
        <v>0.15222442499999986</v>
      </c>
      <c r="T43" s="97">
        <f>$B43*VLOOKUP($A43,Transpose_Avg_q2er_adult!$O:$AA,3,FALSE)</f>
        <v>7.3131975000000071E-2</v>
      </c>
      <c r="U43" s="97">
        <f>$B43*VLOOKUP($A43,Transpose_Avg_q2er_adult!$O:$AA,4,FALSE)</f>
        <v>0.12115649999999996</v>
      </c>
      <c r="V43" s="97">
        <f>$B43*VLOOKUP($A43,Transpose_Avg_q2er_adult!$O:$AA,5,FALSE)</f>
        <v>0.23799862499999985</v>
      </c>
      <c r="W43" s="97">
        <f>$B43*VLOOKUP($A43,Transpose_Avg_q2er_adult!$O:$AA,6,FALSE)</f>
        <v>9.5079975000000025E-2</v>
      </c>
      <c r="X43" s="97">
        <f>$B43*VLOOKUP($A43,Transpose_Avg_q2er_adult!$O:$AA,7,FALSE)</f>
        <v>0.22021012499999981</v>
      </c>
      <c r="Y43" s="97">
        <f>$B43*VLOOKUP($A43,Transpose_Avg_q2er_adult!$O:$AA,8,FALSE)</f>
        <v>0.24524235</v>
      </c>
      <c r="Z43" s="97">
        <f>$B43*VLOOKUP($A43,Transpose_Avg_q2er_adult!$O:$AA,9,FALSE)</f>
        <v>0.17425207499999998</v>
      </c>
      <c r="AA43" s="97">
        <f>$B43*VLOOKUP($A43,Transpose_Avg_q2er_adult!$O:$AA,10,FALSE)</f>
        <v>0.17233605000000002</v>
      </c>
      <c r="AB43" s="97">
        <f>$B43*VLOOKUP($A43,Transpose_Avg_q2er_adult!$O:$AA,11,FALSE)</f>
        <v>8.8331850000000003E-2</v>
      </c>
      <c r="AC43" s="97">
        <f>$B43*VLOOKUP($A43,Transpose_Avg_q2er_adult!$O:$AA,12,FALSE)</f>
        <v>0.25484460000000014</v>
      </c>
      <c r="AD43" s="97">
        <f>$B43*VLOOKUP($A43,Transpose_Avg_q2er_adult!$O:$AA,13,FALSE)</f>
        <v>2.0797500000000003E-2</v>
      </c>
    </row>
    <row r="44" spans="1:30" x14ac:dyDescent="0.25">
      <c r="A44" s="27" t="s">
        <v>273</v>
      </c>
      <c r="B44" s="96">
        <v>2.0790000000000002</v>
      </c>
      <c r="C44" s="94"/>
      <c r="D44" s="94"/>
      <c r="E44" s="97">
        <f>$B44*VLOOKUP($A44,Transpose_Avg_q2er_adult!$A:$M,2,FALSE)</f>
        <v>0.12353794818749993</v>
      </c>
      <c r="F44" s="97">
        <f>$B44*VLOOKUP($A44,Transpose_Avg_q2er_adult!$A:$M,3,FALSE)</f>
        <v>7.6472376750000001E-2</v>
      </c>
      <c r="G44" s="97">
        <f>$B44*VLOOKUP($A44,Transpose_Avg_q2er_adult!$A:$M,4,FALSE)</f>
        <v>9.2889070312499961E-2</v>
      </c>
      <c r="H44" s="97">
        <f>$B44*VLOOKUP($A44,Transpose_Avg_q2er_adult!$A:$M,5,FALSE)</f>
        <v>7.8611797687499985E-2</v>
      </c>
      <c r="I44" s="97">
        <f>$B44*VLOOKUP($A44,Transpose_Avg_q2er_adult!$A:$M,6,FALSE)</f>
        <v>0.11599338712499985</v>
      </c>
      <c r="J44" s="97">
        <f>$B44*VLOOKUP($A44,Transpose_Avg_q2er_adult!$A:$M,7,FALSE)</f>
        <v>7.5770714250000024E-2</v>
      </c>
      <c r="K44" s="97">
        <f>$B44*VLOOKUP($A44,Transpose_Avg_q2er_adult!$A:$M,8,FALSE)</f>
        <v>9.2722230562500008E-2</v>
      </c>
      <c r="L44" s="97">
        <f>$B44*VLOOKUP($A44,Transpose_Avg_q2er_adult!$A:$M,9,FALSE)</f>
        <v>0.10454043600000008</v>
      </c>
      <c r="M44" s="97">
        <f>$B44*VLOOKUP($A44,Transpose_Avg_q2er_adult!$A:$M,10,FALSE)</f>
        <v>7.3903252500000002E-2</v>
      </c>
      <c r="N44" s="97">
        <f>$B44*VLOOKUP($A44,Transpose_Avg_q2er_adult!$A:$M,11,FALSE)</f>
        <v>9.9432722812500041E-2</v>
      </c>
      <c r="O44" s="97">
        <f>$B44*VLOOKUP($A44,Transpose_Avg_q2er_adult!$A:$M,12,FALSE)</f>
        <v>0.11167530412500007</v>
      </c>
      <c r="P44" s="97">
        <f>$B44*VLOOKUP($A44,Transpose_Avg_q2er_adult!$A:$M,13,FALSE)</f>
        <v>0.10083422868750003</v>
      </c>
      <c r="Q44" s="97"/>
      <c r="R44" s="97"/>
      <c r="S44" s="97">
        <f>$B44*VLOOKUP($A44,Transpose_Avg_q2er_adult!$O:$AA,2,FALSE)</f>
        <v>0.12916359225000024</v>
      </c>
      <c r="T44" s="97">
        <f>$B44*VLOOKUP($A44,Transpose_Avg_q2er_adult!$O:$AA,3,FALSE)</f>
        <v>7.8827883750000022E-2</v>
      </c>
      <c r="U44" s="97">
        <f>$B44*VLOOKUP($A44,Transpose_Avg_q2er_adult!$O:$AA,4,FALSE)</f>
        <v>9.7156867499999883E-2</v>
      </c>
      <c r="V44" s="97">
        <f>$B44*VLOOKUP($A44,Transpose_Avg_q2er_adult!$O:$AA,5,FALSE)</f>
        <v>8.6041494000000079E-2</v>
      </c>
      <c r="W44" s="97">
        <f>$B44*VLOOKUP($A44,Transpose_Avg_q2er_adult!$O:$AA,6,FALSE)</f>
        <v>0.11986006725000002</v>
      </c>
      <c r="X44" s="97">
        <f>$B44*VLOOKUP($A44,Transpose_Avg_q2er_adult!$O:$AA,7,FALSE)</f>
        <v>8.8322676749999843E-2</v>
      </c>
      <c r="Y44" s="97">
        <f>$B44*VLOOKUP($A44,Transpose_Avg_q2er_adult!$O:$AA,8,FALSE)</f>
        <v>0.10146351599999999</v>
      </c>
      <c r="Z44" s="97">
        <f>$B44*VLOOKUP($A44,Transpose_Avg_q2er_adult!$O:$AA,9,FALSE)</f>
        <v>0.11451443849999988</v>
      </c>
      <c r="AA44" s="97">
        <f>$B44*VLOOKUP($A44,Transpose_Avg_q2er_adult!$O:$AA,10,FALSE)</f>
        <v>8.1993681000000027E-2</v>
      </c>
      <c r="AB44" s="97">
        <f>$B44*VLOOKUP($A44,Transpose_Avg_q2er_adult!$O:$AA,11,FALSE)</f>
        <v>0.10375249499999994</v>
      </c>
      <c r="AC44" s="97">
        <f>$B44*VLOOKUP($A44,Transpose_Avg_q2er_adult!$O:$AA,12,FALSE)</f>
        <v>0.10890633599999995</v>
      </c>
      <c r="AD44" s="97">
        <f>$B44*VLOOKUP($A44,Transpose_Avg_q2er_adult!$O:$AA,13,FALSE)</f>
        <v>0.10687983075000003</v>
      </c>
    </row>
    <row r="45" spans="1:30" x14ac:dyDescent="0.25">
      <c r="A45" s="27" t="s">
        <v>277</v>
      </c>
      <c r="B45" s="96">
        <v>4.4989999999999997</v>
      </c>
      <c r="C45" s="94"/>
      <c r="D45" s="94"/>
      <c r="E45" s="97">
        <f>$B45*VLOOKUP($A45,Transpose_Avg_q2er_adult!$A:$M,2,FALSE)</f>
        <v>0.6506144493749989</v>
      </c>
      <c r="F45" s="97">
        <f>$B45*VLOOKUP($A45,Transpose_Avg_q2er_adult!$A:$M,3,FALSE)</f>
        <v>1.4923452940000006</v>
      </c>
      <c r="G45" s="97">
        <f>$B45*VLOOKUP($A45,Transpose_Avg_q2er_adult!$A:$M,4,FALSE)</f>
        <v>1.0756181081249998</v>
      </c>
      <c r="H45" s="97">
        <f>$B45*VLOOKUP($A45,Transpose_Avg_q2er_adult!$A:$M,5,FALSE)</f>
        <v>1.1764193278750017</v>
      </c>
      <c r="I45" s="97">
        <f>$B45*VLOOKUP($A45,Transpose_Avg_q2er_adult!$A:$M,6,FALSE)</f>
        <v>0.40305050706250029</v>
      </c>
      <c r="J45" s="97">
        <f>$B45*VLOOKUP($A45,Transpose_Avg_q2er_adult!$A:$M,7,FALSE)</f>
        <v>0.7849914249375004</v>
      </c>
      <c r="K45" s="97">
        <f>$B45*VLOOKUP($A45,Transpose_Avg_q2er_adult!$A:$M,8,FALSE)</f>
        <v>0.71530163374999978</v>
      </c>
      <c r="L45" s="97">
        <f>$B45*VLOOKUP($A45,Transpose_Avg_q2er_adult!$A:$M,9,FALSE)</f>
        <v>0.64268552424999958</v>
      </c>
      <c r="M45" s="97">
        <f>$B45*VLOOKUP($A45,Transpose_Avg_q2er_adult!$A:$M,10,FALSE)</f>
        <v>1.3344689166874999</v>
      </c>
      <c r="N45" s="97">
        <f>$B45*VLOOKUP($A45,Transpose_Avg_q2er_adult!$A:$M,11,FALSE)</f>
        <v>0.8246672623750001</v>
      </c>
      <c r="O45" s="97">
        <f>$B45*VLOOKUP($A45,Transpose_Avg_q2er_adult!$A:$M,12,FALSE)</f>
        <v>0.92634185049999995</v>
      </c>
      <c r="P45" s="97">
        <f>$B45*VLOOKUP($A45,Transpose_Avg_q2er_adult!$A:$M,13,FALSE)</f>
        <v>0.40198649356250016</v>
      </c>
      <c r="Q45" s="97"/>
      <c r="R45" s="97"/>
      <c r="S45" s="97">
        <f>$B45*VLOOKUP($A45,Transpose_Avg_q2er_adult!$O:$AA,2,FALSE)</f>
        <v>0.6324255547499984</v>
      </c>
      <c r="T45" s="97">
        <f>$B45*VLOOKUP($A45,Transpose_Avg_q2er_adult!$O:$AA,3,FALSE)</f>
        <v>1.5670298187499991</v>
      </c>
      <c r="U45" s="97">
        <f>$B45*VLOOKUP($A45,Transpose_Avg_q2er_adult!$O:$AA,4,FALSE)</f>
        <v>1.0838158484999987</v>
      </c>
      <c r="V45" s="97">
        <f>$B45*VLOOKUP($A45,Transpose_Avg_q2er_adult!$O:$AA,5,FALSE)</f>
        <v>1.13201026125</v>
      </c>
      <c r="W45" s="97">
        <f>$B45*VLOOKUP($A45,Transpose_Avg_q2er_adult!$O:$AA,6,FALSE)</f>
        <v>0.39182915750000002</v>
      </c>
      <c r="X45" s="97">
        <f>$B45*VLOOKUP($A45,Transpose_Avg_q2er_adult!$O:$AA,7,FALSE)</f>
        <v>0.76864290250000011</v>
      </c>
      <c r="Y45" s="97">
        <f>$B45*VLOOKUP($A45,Transpose_Avg_q2er_adult!$O:$AA,8,FALSE)</f>
        <v>0.66793728649999984</v>
      </c>
      <c r="Z45" s="97">
        <f>$B45*VLOOKUP($A45,Transpose_Avg_q2er_adult!$O:$AA,9,FALSE)</f>
        <v>0.72172957999999998</v>
      </c>
      <c r="AA45" s="97">
        <f>$B45*VLOOKUP($A45,Transpose_Avg_q2er_adult!$O:$AA,10,FALSE)</f>
        <v>1.3163207942500006</v>
      </c>
      <c r="AB45" s="97">
        <f>$B45*VLOOKUP($A45,Transpose_Avg_q2er_adult!$O:$AA,11,FALSE)</f>
        <v>0.77844734824999995</v>
      </c>
      <c r="AC45" s="97">
        <f>$B45*VLOOKUP($A45,Transpose_Avg_q2er_adult!$O:$AA,12,FALSE)</f>
        <v>0.934375939749999</v>
      </c>
      <c r="AD45" s="97">
        <f>$B45*VLOOKUP($A45,Transpose_Avg_q2er_adult!$O:$AA,13,FALSE)</f>
        <v>0.40060670650000002</v>
      </c>
    </row>
    <row r="46" spans="1:30" x14ac:dyDescent="0.25">
      <c r="A46" s="27" t="s">
        <v>297</v>
      </c>
      <c r="B46" s="96">
        <v>3.7639999999999998</v>
      </c>
      <c r="C46" s="94"/>
      <c r="D46" s="94"/>
      <c r="E46" s="97">
        <f>$B46*VLOOKUP($A46,Transpose_Avg_q2er_adult!$A:$M,2,FALSE)</f>
        <v>0.79652191824999952</v>
      </c>
      <c r="F46" s="97">
        <f>$B46*VLOOKUP($A46,Transpose_Avg_q2er_adult!$A:$M,3,FALSE)</f>
        <v>0.63477766275000003</v>
      </c>
      <c r="G46" s="97">
        <f>$B46*VLOOKUP($A46,Transpose_Avg_q2er_adult!$A:$M,4,FALSE)</f>
        <v>0.73550653724999981</v>
      </c>
      <c r="H46" s="97">
        <f>$B46*VLOOKUP($A46,Transpose_Avg_q2er_adult!$A:$M,5,FALSE)</f>
        <v>0.62683703424999904</v>
      </c>
      <c r="I46" s="97">
        <f>$B46*VLOOKUP($A46,Transpose_Avg_q2er_adult!$A:$M,6,FALSE)</f>
        <v>0.99108707749999991</v>
      </c>
      <c r="J46" s="97">
        <f>$B46*VLOOKUP($A46,Transpose_Avg_q2er_adult!$A:$M,7,FALSE)</f>
        <v>0.69938366450000033</v>
      </c>
      <c r="K46" s="97">
        <f>$B46*VLOOKUP($A46,Transpose_Avg_q2er_adult!$A:$M,8,FALSE)</f>
        <v>0.76469447524999989</v>
      </c>
      <c r="L46" s="97">
        <f>$B46*VLOOKUP($A46,Transpose_Avg_q2er_adult!$A:$M,9,FALSE)</f>
        <v>0.60461837750000025</v>
      </c>
      <c r="M46" s="97">
        <f>$B46*VLOOKUP($A46,Transpose_Avg_q2er_adult!$A:$M,10,FALSE)</f>
        <v>0.70656937574999978</v>
      </c>
      <c r="N46" s="97">
        <f>$B46*VLOOKUP($A46,Transpose_Avg_q2er_adult!$A:$M,11,FALSE)</f>
        <v>0.88264741375000033</v>
      </c>
      <c r="O46" s="97">
        <f>$B46*VLOOKUP($A46,Transpose_Avg_q2er_adult!$A:$M,12,FALSE)</f>
        <v>0.74877228474999991</v>
      </c>
      <c r="P46" s="97">
        <f>$B46*VLOOKUP($A46,Transpose_Avg_q2er_adult!$A:$M,13,FALSE)</f>
        <v>0.7494893267499998</v>
      </c>
      <c r="Q46" s="97"/>
      <c r="R46" s="97"/>
      <c r="S46" s="97">
        <f>$B46*VLOOKUP($A46,Transpose_Avg_q2er_adult!$O:$AA,2,FALSE)</f>
        <v>0.80917060499999904</v>
      </c>
      <c r="T46" s="97">
        <f>$B46*VLOOKUP($A46,Transpose_Avg_q2er_adult!$O:$AA,3,FALSE)</f>
        <v>0.62723954700000029</v>
      </c>
      <c r="U46" s="97">
        <f>$B46*VLOOKUP($A46,Transpose_Avg_q2er_adult!$O:$AA,4,FALSE)</f>
        <v>0.7583980090000001</v>
      </c>
      <c r="V46" s="97">
        <f>$B46*VLOOKUP($A46,Transpose_Avg_q2er_adult!$O:$AA,5,FALSE)</f>
        <v>0.63419541899999921</v>
      </c>
      <c r="W46" s="97">
        <f>$B46*VLOOKUP($A46,Transpose_Avg_q2er_adult!$O:$AA,6,FALSE)</f>
        <v>1.0384151429999995</v>
      </c>
      <c r="X46" s="97">
        <f>$B46*VLOOKUP($A46,Transpose_Avg_q2er_adult!$O:$AA,7,FALSE)</f>
        <v>0.70111933900000023</v>
      </c>
      <c r="Y46" s="97">
        <f>$B46*VLOOKUP($A46,Transpose_Avg_q2er_adult!$O:$AA,8,FALSE)</f>
        <v>0.79645298999999992</v>
      </c>
      <c r="Z46" s="97">
        <f>$B46*VLOOKUP($A46,Transpose_Avg_q2er_adult!$O:$AA,9,FALSE)</f>
        <v>0.5846677659999997</v>
      </c>
      <c r="AA46" s="97">
        <f>$B46*VLOOKUP($A46,Transpose_Avg_q2er_adult!$O:$AA,10,FALSE)</f>
        <v>0.73594104399999982</v>
      </c>
      <c r="AB46" s="97">
        <f>$B46*VLOOKUP($A46,Transpose_Avg_q2er_adult!$O:$AA,11,FALSE)</f>
        <v>0.95018227799999988</v>
      </c>
      <c r="AC46" s="97">
        <f>$B46*VLOOKUP($A46,Transpose_Avg_q2er_adult!$O:$AA,12,FALSE)</f>
        <v>0.76578956400000042</v>
      </c>
      <c r="AD46" s="97">
        <f>$B46*VLOOKUP($A46,Transpose_Avg_q2er_adult!$O:$AA,13,FALSE)</f>
        <v>0.73947073499999971</v>
      </c>
    </row>
    <row r="47" spans="1:30" x14ac:dyDescent="0.25">
      <c r="A47" s="27" t="s">
        <v>281</v>
      </c>
      <c r="B47" s="96">
        <v>-2.827</v>
      </c>
      <c r="C47" s="94"/>
      <c r="D47" s="94"/>
      <c r="E47" s="97">
        <f>$B47*VLOOKUP($A47,Transpose_Avg_q2er_adult!$A:$M,2,FALSE)</f>
        <v>-2.5487701937500058E-2</v>
      </c>
      <c r="F47" s="97">
        <f>$B47*VLOOKUP($A47,Transpose_Avg_q2er_adult!$A:$M,3,FALSE)</f>
        <v>-2.4654443687499993E-2</v>
      </c>
      <c r="G47" s="97">
        <f>$B47*VLOOKUP($A47,Transpose_Avg_q2er_adult!$A:$M,4,FALSE)</f>
        <v>-3.4614141375000025E-2</v>
      </c>
      <c r="H47" s="97">
        <f>$B47*VLOOKUP($A47,Transpose_Avg_q2er_adult!$A:$M,5,FALSE)</f>
        <v>-2.5554136437499993E-2</v>
      </c>
      <c r="I47" s="97">
        <f>$B47*VLOOKUP($A47,Transpose_Avg_q2er_adult!$A:$M,6,FALSE)</f>
        <v>-3.3492175749999978E-2</v>
      </c>
      <c r="J47" s="97">
        <f>$B47*VLOOKUP($A47,Transpose_Avg_q2er_adult!$A:$M,7,FALSE)</f>
        <v>-2.621547774999999E-2</v>
      </c>
      <c r="K47" s="97">
        <f>$B47*VLOOKUP($A47,Transpose_Avg_q2er_adult!$A:$M,8,FALSE)</f>
        <v>-2.8662069562499989E-2</v>
      </c>
      <c r="L47" s="97">
        <f>$B47*VLOOKUP($A47,Transpose_Avg_q2er_adult!$A:$M,9,FALSE)</f>
        <v>-3.7152964062500016E-2</v>
      </c>
      <c r="M47" s="97">
        <f>$B47*VLOOKUP($A47,Transpose_Avg_q2er_adult!$A:$M,10,FALSE)</f>
        <v>-2.168521025E-2</v>
      </c>
      <c r="N47" s="97">
        <f>$B47*VLOOKUP($A47,Transpose_Avg_q2er_adult!$A:$M,11,FALSE)</f>
        <v>-1.7948269625000006E-2</v>
      </c>
      <c r="O47" s="97">
        <f>$B47*VLOOKUP($A47,Transpose_Avg_q2er_adult!$A:$M,12,FALSE)</f>
        <v>-2.9851529812500024E-2</v>
      </c>
      <c r="P47" s="97">
        <f>$B47*VLOOKUP($A47,Transpose_Avg_q2er_adult!$A:$M,13,FALSE)</f>
        <v>-4.3078356062499996E-2</v>
      </c>
      <c r="Q47" s="97"/>
      <c r="R47" s="97"/>
      <c r="S47" s="97">
        <f>$B47*VLOOKUP($A47,Transpose_Avg_q2er_adult!$O:$AA,2,FALSE)</f>
        <v>-2.447899299999997E-2</v>
      </c>
      <c r="T47" s="97">
        <f>$B47*VLOOKUP($A47,Transpose_Avg_q2er_adult!$O:$AA,3,FALSE)</f>
        <v>-2.2678194000000023E-2</v>
      </c>
      <c r="U47" s="97">
        <f>$B47*VLOOKUP($A47,Transpose_Avg_q2er_adult!$O:$AA,4,FALSE)</f>
        <v>-3.0589553500000016E-2</v>
      </c>
      <c r="V47" s="97">
        <f>$B47*VLOOKUP($A47,Transpose_Avg_q2er_adult!$O:$AA,5,FALSE)</f>
        <v>-2.4289584000000017E-2</v>
      </c>
      <c r="W47" s="97">
        <f>$B47*VLOOKUP($A47,Transpose_Avg_q2er_adult!$O:$AA,6,FALSE)</f>
        <v>-2.4929899500000029E-2</v>
      </c>
      <c r="X47" s="97">
        <f>$B47*VLOOKUP($A47,Transpose_Avg_q2er_adult!$O:$AA,7,FALSE)</f>
        <v>-2.4858517749999968E-2</v>
      </c>
      <c r="Y47" s="97">
        <f>$B47*VLOOKUP($A47,Transpose_Avg_q2er_adult!$O:$AA,8,FALSE)</f>
        <v>-2.9243901499999999E-2</v>
      </c>
      <c r="Z47" s="97">
        <f>$B47*VLOOKUP($A47,Transpose_Avg_q2er_adult!$O:$AA,9,FALSE)</f>
        <v>-3.0551388999999991E-2</v>
      </c>
      <c r="AA47" s="97">
        <f>$B47*VLOOKUP($A47,Transpose_Avg_q2er_adult!$O:$AA,10,FALSE)</f>
        <v>-1.8636997500000006E-2</v>
      </c>
      <c r="AB47" s="97">
        <f>$B47*VLOOKUP($A47,Transpose_Avg_q2er_adult!$O:$AA,11,FALSE)</f>
        <v>-1.6026262999999995E-2</v>
      </c>
      <c r="AC47" s="97">
        <f>$B47*VLOOKUP($A47,Transpose_Avg_q2er_adult!$O:$AA,12,FALSE)</f>
        <v>-2.9313163000000027E-2</v>
      </c>
      <c r="AD47" s="97">
        <f>$B47*VLOOKUP($A47,Transpose_Avg_q2er_adult!$O:$AA,13,FALSE)</f>
        <v>-3.9517926249999995E-2</v>
      </c>
    </row>
    <row r="48" spans="1:30" x14ac:dyDescent="0.25">
      <c r="A48" s="27" t="s">
        <v>285</v>
      </c>
      <c r="B48" s="96">
        <v>7.8209999999999997</v>
      </c>
      <c r="C48" s="94"/>
      <c r="D48" s="94"/>
      <c r="E48" s="97">
        <f>$B48*VLOOKUP($A48,Transpose_Avg_q2er_adult!$A:$M,2,FALSE)</f>
        <v>0.25565040393750049</v>
      </c>
      <c r="F48" s="97">
        <f>$B48*VLOOKUP($A48,Transpose_Avg_q2er_adult!$A:$M,3,FALSE)</f>
        <v>0.23867541224999997</v>
      </c>
      <c r="G48" s="97">
        <f>$B48*VLOOKUP($A48,Transpose_Avg_q2er_adult!$A:$M,4,FALSE)</f>
        <v>0.33723272137500021</v>
      </c>
      <c r="H48" s="97">
        <f>$B48*VLOOKUP($A48,Transpose_Avg_q2er_adult!$A:$M,5,FALSE)</f>
        <v>0.25160157000000016</v>
      </c>
      <c r="I48" s="97">
        <f>$B48*VLOOKUP($A48,Transpose_Avg_q2er_adult!$A:$M,6,FALSE)</f>
        <v>0.52046604225000015</v>
      </c>
      <c r="J48" s="97">
        <f>$B48*VLOOKUP($A48,Transpose_Avg_q2er_adult!$A:$M,7,FALSE)</f>
        <v>0.29883112256250022</v>
      </c>
      <c r="K48" s="97">
        <f>$B48*VLOOKUP($A48,Transpose_Avg_q2er_adult!$A:$M,8,FALSE)</f>
        <v>0.28736064843749998</v>
      </c>
      <c r="L48" s="97">
        <f>$B48*VLOOKUP($A48,Transpose_Avg_q2er_adult!$A:$M,9,FALSE)</f>
        <v>0.26711354587499991</v>
      </c>
      <c r="M48" s="97">
        <f>$B48*VLOOKUP($A48,Transpose_Avg_q2er_adult!$A:$M,10,FALSE)</f>
        <v>0.2042703444375</v>
      </c>
      <c r="N48" s="97">
        <f>$B48*VLOOKUP($A48,Transpose_Avg_q2er_adult!$A:$M,11,FALSE)</f>
        <v>0.3114082681875</v>
      </c>
      <c r="O48" s="97">
        <f>$B48*VLOOKUP($A48,Transpose_Avg_q2er_adult!$A:$M,12,FALSE)</f>
        <v>0.23923363612499987</v>
      </c>
      <c r="P48" s="97">
        <f>$B48*VLOOKUP($A48,Transpose_Avg_q2er_adult!$A:$M,13,FALSE)</f>
        <v>0.48706304006249973</v>
      </c>
      <c r="Q48" s="97"/>
      <c r="R48" s="97"/>
      <c r="S48" s="97">
        <f>$B48*VLOOKUP($A48,Transpose_Avg_q2er_adult!$O:$AA,2,FALSE)</f>
        <v>0.25776842850000053</v>
      </c>
      <c r="T48" s="97">
        <f>$B48*VLOOKUP($A48,Transpose_Avg_q2er_adult!$O:$AA,3,FALSE)</f>
        <v>0.23003907299999993</v>
      </c>
      <c r="U48" s="97">
        <f>$B48*VLOOKUP($A48,Transpose_Avg_q2er_adult!$O:$AA,4,FALSE)</f>
        <v>0.33925738275000011</v>
      </c>
      <c r="V48" s="97">
        <f>$B48*VLOOKUP($A48,Transpose_Avg_q2er_adult!$O:$AA,5,FALSE)</f>
        <v>0.25020356625000001</v>
      </c>
      <c r="W48" s="97">
        <f>$B48*VLOOKUP($A48,Transpose_Avg_q2er_adult!$O:$AA,6,FALSE)</f>
        <v>0.50851946474999921</v>
      </c>
      <c r="X48" s="97">
        <f>$B48*VLOOKUP($A48,Transpose_Avg_q2er_adult!$O:$AA,7,FALSE)</f>
        <v>0.28578911625000003</v>
      </c>
      <c r="Y48" s="97">
        <f>$B48*VLOOKUP($A48,Transpose_Avg_q2er_adult!$O:$AA,8,FALSE)</f>
        <v>0.28450842750000005</v>
      </c>
      <c r="Z48" s="97">
        <f>$B48*VLOOKUP($A48,Transpose_Avg_q2er_adult!$O:$AA,9,FALSE)</f>
        <v>0.2549861077499998</v>
      </c>
      <c r="AA48" s="97">
        <f>$B48*VLOOKUP($A48,Transpose_Avg_q2er_adult!$O:$AA,10,FALSE)</f>
        <v>0.20420826524999991</v>
      </c>
      <c r="AB48" s="97">
        <f>$B48*VLOOKUP($A48,Transpose_Avg_q2er_adult!$O:$AA,11,FALSE)</f>
        <v>0.3218869417500001</v>
      </c>
      <c r="AC48" s="97">
        <f>$B48*VLOOKUP($A48,Transpose_Avg_q2er_adult!$O:$AA,12,FALSE)</f>
        <v>0.24954464699999965</v>
      </c>
      <c r="AD48" s="97">
        <f>$B48*VLOOKUP($A48,Transpose_Avg_q2er_adult!$O:$AA,13,FALSE)</f>
        <v>0.47801952000000003</v>
      </c>
    </row>
    <row r="49" spans="1:30" x14ac:dyDescent="0.25">
      <c r="A49" s="27" t="s">
        <v>288</v>
      </c>
      <c r="B49" s="96">
        <v>4.6230000000000002</v>
      </c>
      <c r="C49" s="94"/>
      <c r="D49" s="94"/>
      <c r="E49" s="97">
        <f>$B49*VLOOKUP($A49,Transpose_Avg_q2er_adult!$A:$M,2,FALSE)</f>
        <v>0.39278914987500035</v>
      </c>
      <c r="F49" s="97">
        <f>$B49*VLOOKUP($A49,Transpose_Avg_q2er_adult!$A:$M,3,FALSE)</f>
        <v>0.37247308743750002</v>
      </c>
      <c r="G49" s="97">
        <f>$B49*VLOOKUP($A49,Transpose_Avg_q2er_adult!$A:$M,4,FALSE)</f>
        <v>0.36296935518749979</v>
      </c>
      <c r="H49" s="97">
        <f>$B49*VLOOKUP($A49,Transpose_Avg_q2er_adult!$A:$M,5,FALSE)</f>
        <v>0.28686755174999989</v>
      </c>
      <c r="I49" s="97">
        <f>$B49*VLOOKUP($A49,Transpose_Avg_q2er_adult!$A:$M,6,FALSE)</f>
        <v>0.60186345806250019</v>
      </c>
      <c r="J49" s="97">
        <f>$B49*VLOOKUP($A49,Transpose_Avg_q2er_adult!$A:$M,7,FALSE)</f>
        <v>0.35708572087500023</v>
      </c>
      <c r="K49" s="97">
        <f>$B49*VLOOKUP($A49,Transpose_Avg_q2er_adult!$A:$M,8,FALSE)</f>
        <v>0.27540886837499995</v>
      </c>
      <c r="L49" s="97">
        <f>$B49*VLOOKUP($A49,Transpose_Avg_q2er_adult!$A:$M,9,FALSE)</f>
        <v>0.33484504575000007</v>
      </c>
      <c r="M49" s="97">
        <f>$B49*VLOOKUP($A49,Transpose_Avg_q2er_adult!$A:$M,10,FALSE)</f>
        <v>0.42335960418750007</v>
      </c>
      <c r="N49" s="97">
        <f>$B49*VLOOKUP($A49,Transpose_Avg_q2er_adult!$A:$M,11,FALSE)</f>
        <v>0.34054144856249996</v>
      </c>
      <c r="O49" s="97">
        <f>$B49*VLOOKUP($A49,Transpose_Avg_q2er_adult!$A:$M,12,FALSE)</f>
        <v>0.46922409825</v>
      </c>
      <c r="P49" s="97">
        <f>$B49*VLOOKUP($A49,Transpose_Avg_q2er_adult!$A:$M,13,FALSE)</f>
        <v>0.79405168087499989</v>
      </c>
      <c r="Q49" s="97"/>
      <c r="R49" s="97"/>
      <c r="S49" s="97">
        <f>$B49*VLOOKUP($A49,Transpose_Avg_q2er_adult!$O:$AA,2,FALSE)</f>
        <v>0.41916509849999933</v>
      </c>
      <c r="T49" s="97">
        <f>$B49*VLOOKUP($A49,Transpose_Avg_q2er_adult!$O:$AA,3,FALSE)</f>
        <v>0.37162794525000042</v>
      </c>
      <c r="U49" s="97">
        <f>$B49*VLOOKUP($A49,Transpose_Avg_q2er_adult!$O:$AA,4,FALSE)</f>
        <v>0.39956820149999961</v>
      </c>
      <c r="V49" s="97">
        <f>$B49*VLOOKUP($A49,Transpose_Avg_q2er_adult!$O:$AA,5,FALSE)</f>
        <v>0.30571436700000038</v>
      </c>
      <c r="W49" s="97">
        <f>$B49*VLOOKUP($A49,Transpose_Avg_q2er_adult!$O:$AA,6,FALSE)</f>
        <v>0.61430655149999946</v>
      </c>
      <c r="X49" s="97">
        <f>$B49*VLOOKUP($A49,Transpose_Avg_q2er_adult!$O:$AA,7,FALSE)</f>
        <v>0.33705137249999984</v>
      </c>
      <c r="Y49" s="97">
        <f>$B49*VLOOKUP($A49,Transpose_Avg_q2er_adult!$O:$AA,8,FALSE)</f>
        <v>0.26342663024999996</v>
      </c>
      <c r="Z49" s="97">
        <f>$B49*VLOOKUP($A49,Transpose_Avg_q2er_adult!$O:$AA,9,FALSE)</f>
        <v>0.34854530624999946</v>
      </c>
      <c r="AA49" s="97">
        <f>$B49*VLOOKUP($A49,Transpose_Avg_q2er_adult!$O:$AA,10,FALSE)</f>
        <v>0.39818476874999997</v>
      </c>
      <c r="AB49" s="97">
        <f>$B49*VLOOKUP($A49,Transpose_Avg_q2er_adult!$O:$AA,11,FALSE)</f>
        <v>0.37472419950000002</v>
      </c>
      <c r="AC49" s="97">
        <f>$B49*VLOOKUP($A49,Transpose_Avg_q2er_adult!$O:$AA,12,FALSE)</f>
        <v>0.46323037875000067</v>
      </c>
      <c r="AD49" s="97">
        <f>$B49*VLOOKUP($A49,Transpose_Avg_q2er_adult!$O:$AA,13,FALSE)</f>
        <v>0.83202442499999962</v>
      </c>
    </row>
    <row r="50" spans="1:30" x14ac:dyDescent="0.25">
      <c r="A50" s="27" t="s">
        <v>291</v>
      </c>
      <c r="B50" s="96">
        <v>3.56</v>
      </c>
      <c r="C50" s="94"/>
      <c r="D50" s="94"/>
      <c r="E50" s="97">
        <f>$B50*VLOOKUP($A50,Transpose_Avg_q2er_adult!$A:$M,2,FALSE)</f>
        <v>0.8659317299999999</v>
      </c>
      <c r="F50" s="97">
        <f>$B50*VLOOKUP($A50,Transpose_Avg_q2er_adult!$A:$M,3,FALSE)</f>
        <v>0.74066556500000025</v>
      </c>
      <c r="G50" s="97">
        <f>$B50*VLOOKUP($A50,Transpose_Avg_q2er_adult!$A:$M,4,FALSE)</f>
        <v>0.80999344999999967</v>
      </c>
      <c r="H50" s="97">
        <f>$B50*VLOOKUP($A50,Transpose_Avg_q2er_adult!$A:$M,5,FALSE)</f>
        <v>0.88108464750000037</v>
      </c>
      <c r="I50" s="97">
        <f>$B50*VLOOKUP($A50,Transpose_Avg_q2er_adult!$A:$M,6,FALSE)</f>
        <v>0.68673156499999999</v>
      </c>
      <c r="J50" s="97">
        <f>$B50*VLOOKUP($A50,Transpose_Avg_q2er_adult!$A:$M,7,FALSE)</f>
        <v>1.0582079975000001</v>
      </c>
      <c r="K50" s="97">
        <f>$B50*VLOOKUP($A50,Transpose_Avg_q2er_adult!$A:$M,8,FALSE)</f>
        <v>0.95363210750000016</v>
      </c>
      <c r="L50" s="97">
        <f>$B50*VLOOKUP($A50,Transpose_Avg_q2er_adult!$A:$M,9,FALSE)</f>
        <v>1.0280636975000002</v>
      </c>
      <c r="M50" s="97">
        <f>$B50*VLOOKUP($A50,Transpose_Avg_q2er_adult!$A:$M,10,FALSE)</f>
        <v>0.65956119999999985</v>
      </c>
      <c r="N50" s="97">
        <f>$B50*VLOOKUP($A50,Transpose_Avg_q2er_adult!$A:$M,11,FALSE)</f>
        <v>0.7642765975000001</v>
      </c>
      <c r="O50" s="97">
        <f>$B50*VLOOKUP($A50,Transpose_Avg_q2er_adult!$A:$M,12,FALSE)</f>
        <v>0.80555969249999937</v>
      </c>
      <c r="P50" s="97">
        <f>$B50*VLOOKUP($A50,Transpose_Avg_q2er_adult!$A:$M,13,FALSE)</f>
        <v>0.8514309600000004</v>
      </c>
      <c r="Q50" s="97"/>
      <c r="R50" s="97"/>
      <c r="S50" s="97">
        <f>$B50*VLOOKUP($A50,Transpose_Avg_q2er_adult!$O:$AA,2,FALSE)</f>
        <v>0.83999090000000276</v>
      </c>
      <c r="T50" s="97">
        <f>$B50*VLOOKUP($A50,Transpose_Avg_q2er_adult!$O:$AA,3,FALSE)</f>
        <v>0.69703464999999964</v>
      </c>
      <c r="U50" s="97">
        <f>$B50*VLOOKUP($A50,Transpose_Avg_q2er_adult!$O:$AA,4,FALSE)</f>
        <v>0.79149212999999941</v>
      </c>
      <c r="V50" s="97">
        <f>$B50*VLOOKUP($A50,Transpose_Avg_q2er_adult!$O:$AA,5,FALSE)</f>
        <v>0.86872810999999883</v>
      </c>
      <c r="W50" s="97">
        <f>$B50*VLOOKUP($A50,Transpose_Avg_q2er_adult!$O:$AA,6,FALSE)</f>
        <v>0.67209062000000042</v>
      </c>
      <c r="X50" s="97">
        <f>$B50*VLOOKUP($A50,Transpose_Avg_q2er_adult!$O:$AA,7,FALSE)</f>
        <v>1.0478352699999998</v>
      </c>
      <c r="Y50" s="97">
        <f>$B50*VLOOKUP($A50,Transpose_Avg_q2er_adult!$O:$AA,8,FALSE)</f>
        <v>0.94663604000000001</v>
      </c>
      <c r="Z50" s="97">
        <f>$B50*VLOOKUP($A50,Transpose_Avg_q2er_adult!$O:$AA,9,FALSE)</f>
        <v>0.98359240000000014</v>
      </c>
      <c r="AA50" s="97">
        <f>$B50*VLOOKUP($A50,Transpose_Avg_q2er_adult!$O:$AA,10,FALSE)</f>
        <v>0.65690543999999984</v>
      </c>
      <c r="AB50" s="97">
        <f>$B50*VLOOKUP($A50,Transpose_Avg_q2er_adult!$O:$AA,11,FALSE)</f>
        <v>0.73453301999999976</v>
      </c>
      <c r="AC50" s="97">
        <f>$B50*VLOOKUP($A50,Transpose_Avg_q2er_adult!$O:$AA,12,FALSE)</f>
        <v>0.79328992999999981</v>
      </c>
      <c r="AD50" s="97">
        <f>$B50*VLOOKUP($A50,Transpose_Avg_q2er_adult!$O:$AA,13,FALSE)</f>
        <v>0.85475066000000022</v>
      </c>
    </row>
    <row r="51" spans="1:30" x14ac:dyDescent="0.25">
      <c r="A51" s="27" t="s">
        <v>294</v>
      </c>
      <c r="B51" s="96">
        <v>7.3739999999999997</v>
      </c>
      <c r="C51" s="94"/>
      <c r="D51" s="94"/>
      <c r="E51" s="97">
        <f>$B51*VLOOKUP($A51,Transpose_Avg_q2er_adult!$A:$M,2,FALSE)</f>
        <v>0.89864080575000016</v>
      </c>
      <c r="F51" s="97">
        <f>$B51*VLOOKUP($A51,Transpose_Avg_q2er_adult!$A:$M,3,FALSE)</f>
        <v>0.56990512050000064</v>
      </c>
      <c r="G51" s="97">
        <f>$B51*VLOOKUP($A51,Transpose_Avg_q2er_adult!$A:$M,4,FALSE)</f>
        <v>0.66760232475000059</v>
      </c>
      <c r="H51" s="97">
        <f>$B51*VLOOKUP($A51,Transpose_Avg_q2er_adult!$A:$M,5,FALSE)</f>
        <v>0.71549046337500077</v>
      </c>
      <c r="I51" s="97">
        <f>$B51*VLOOKUP($A51,Transpose_Avg_q2er_adult!$A:$M,6,FALSE)</f>
        <v>0.87566111737500019</v>
      </c>
      <c r="J51" s="97">
        <f>$B51*VLOOKUP($A51,Transpose_Avg_q2er_adult!$A:$M,7,FALSE)</f>
        <v>0.73158191399999939</v>
      </c>
      <c r="K51" s="97">
        <f>$B51*VLOOKUP($A51,Transpose_Avg_q2er_adult!$A:$M,8,FALSE)</f>
        <v>0.78169746149999997</v>
      </c>
      <c r="L51" s="97">
        <f>$B51*VLOOKUP($A51,Transpose_Avg_q2er_adult!$A:$M,9,FALSE)</f>
        <v>0.88749085687499951</v>
      </c>
      <c r="M51" s="97">
        <f>$B51*VLOOKUP($A51,Transpose_Avg_q2er_adult!$A:$M,10,FALSE)</f>
        <v>0.72501260175000015</v>
      </c>
      <c r="N51" s="97">
        <f>$B51*VLOOKUP($A51,Transpose_Avg_q2er_adult!$A:$M,11,FALSE)</f>
        <v>0.86158829924999969</v>
      </c>
      <c r="O51" s="97">
        <f>$B51*VLOOKUP($A51,Transpose_Avg_q2er_adult!$A:$M,12,FALSE)</f>
        <v>0.68541422174999989</v>
      </c>
      <c r="P51" s="97">
        <f>$B51*VLOOKUP($A51,Transpose_Avg_q2er_adult!$A:$M,13,FALSE)</f>
        <v>0.66580306874999984</v>
      </c>
      <c r="Q51" s="97"/>
      <c r="R51" s="97"/>
      <c r="S51" s="97">
        <f>$B51*VLOOKUP($A51,Transpose_Avg_q2er_adult!$O:$AA,2,FALSE)</f>
        <v>0.9066203955000014</v>
      </c>
      <c r="T51" s="97">
        <f>$B51*VLOOKUP($A51,Transpose_Avg_q2er_adult!$O:$AA,3,FALSE)</f>
        <v>0.56694630300000015</v>
      </c>
      <c r="U51" s="97">
        <f>$B51*VLOOKUP($A51,Transpose_Avg_q2er_adult!$O:$AA,4,FALSE)</f>
        <v>0.66926792699999926</v>
      </c>
      <c r="V51" s="97">
        <f>$B51*VLOOKUP($A51,Transpose_Avg_q2er_adult!$O:$AA,5,FALSE)</f>
        <v>0.75115251000000038</v>
      </c>
      <c r="W51" s="97">
        <f>$B51*VLOOKUP($A51,Transpose_Avg_q2er_adult!$O:$AA,6,FALSE)</f>
        <v>0.84918430949999979</v>
      </c>
      <c r="X51" s="97">
        <f>$B51*VLOOKUP($A51,Transpose_Avg_q2er_adult!$O:$AA,7,FALSE)</f>
        <v>0.76311682499999967</v>
      </c>
      <c r="Y51" s="97">
        <f>$B51*VLOOKUP($A51,Transpose_Avg_q2er_adult!$O:$AA,8,FALSE)</f>
        <v>0.8017289325000001</v>
      </c>
      <c r="Z51" s="97">
        <f>$B51*VLOOKUP($A51,Transpose_Avg_q2er_adult!$O:$AA,9,FALSE)</f>
        <v>0.89183368200000035</v>
      </c>
      <c r="AA51" s="97">
        <f>$B51*VLOOKUP($A51,Transpose_Avg_q2er_adult!$O:$AA,10,FALSE)</f>
        <v>0.72073291650000004</v>
      </c>
      <c r="AB51" s="97">
        <f>$B51*VLOOKUP($A51,Transpose_Avg_q2er_adult!$O:$AA,11,FALSE)</f>
        <v>0.84455896799999952</v>
      </c>
      <c r="AC51" s="97">
        <f>$B51*VLOOKUP($A51,Transpose_Avg_q2er_adult!$O:$AA,12,FALSE)</f>
        <v>0.69083687699999985</v>
      </c>
      <c r="AD51" s="97">
        <f>$B51*VLOOKUP($A51,Transpose_Avg_q2er_adult!$O:$AA,13,FALSE)</f>
        <v>0.63993046800000009</v>
      </c>
    </row>
    <row r="52" spans="1:30" x14ac:dyDescent="0.25">
      <c r="A52" s="27" t="s">
        <v>295</v>
      </c>
      <c r="B52" s="96">
        <v>0.22500000000000001</v>
      </c>
      <c r="C52" s="94"/>
      <c r="D52" s="94"/>
      <c r="E52" s="97">
        <f>$B52*VLOOKUP($A52,Transpose_Avg_q2er_adult!$A:$M,2,FALSE)</f>
        <v>7.9964015625000016E-3</v>
      </c>
      <c r="F52" s="97">
        <f>$B52*VLOOKUP($A52,Transpose_Avg_q2er_adult!$A:$M,3,FALSE)</f>
        <v>5.735292187500002E-3</v>
      </c>
      <c r="G52" s="97">
        <f>$B52*VLOOKUP($A52,Transpose_Avg_q2er_adult!$A:$M,4,FALSE)</f>
        <v>6.5438718749999975E-3</v>
      </c>
      <c r="H52" s="97">
        <f>$B52*VLOOKUP($A52,Transpose_Avg_q2er_adult!$A:$M,5,FALSE)</f>
        <v>5.9992171874999958E-3</v>
      </c>
      <c r="I52" s="97">
        <f>$B52*VLOOKUP($A52,Transpose_Avg_q2er_adult!$A:$M,6,FALSE)</f>
        <v>6.1360453124999987E-3</v>
      </c>
      <c r="J52" s="97">
        <f>$B52*VLOOKUP($A52,Transpose_Avg_q2er_adult!$A:$M,7,FALSE)</f>
        <v>5.5799156250000009E-3</v>
      </c>
      <c r="K52" s="97">
        <f>$B52*VLOOKUP($A52,Transpose_Avg_q2er_adult!$A:$M,8,FALSE)</f>
        <v>5.8960546874999992E-3</v>
      </c>
      <c r="L52" s="97">
        <f>$B52*VLOOKUP($A52,Transpose_Avg_q2er_adult!$A:$M,9,FALSE)</f>
        <v>5.7210749999999999E-3</v>
      </c>
      <c r="M52" s="97">
        <f>$B52*VLOOKUP($A52,Transpose_Avg_q2er_adult!$A:$M,10,FALSE)</f>
        <v>4.2581812500000005E-3</v>
      </c>
      <c r="N52" s="97">
        <f>$B52*VLOOKUP($A52,Transpose_Avg_q2er_adult!$A:$M,11,FALSE)</f>
        <v>5.4133734374999997E-3</v>
      </c>
      <c r="O52" s="97">
        <f>$B52*VLOOKUP($A52,Transpose_Avg_q2er_adult!$A:$M,12,FALSE)</f>
        <v>6.3745734374999986E-3</v>
      </c>
      <c r="P52" s="97">
        <f>$B52*VLOOKUP($A52,Transpose_Avg_q2er_adult!$A:$M,13,FALSE)</f>
        <v>7.4182500000000004E-3</v>
      </c>
      <c r="Q52" s="97"/>
      <c r="R52" s="97"/>
      <c r="S52" s="97">
        <f>$B52*VLOOKUP($A52,Transpose_Avg_q2er_adult!$O:$AA,2,FALSE)</f>
        <v>8.244337499999992E-3</v>
      </c>
      <c r="T52" s="97">
        <f>$B52*VLOOKUP($A52,Transpose_Avg_q2er_adult!$O:$AA,3,FALSE)</f>
        <v>5.6985749999999983E-3</v>
      </c>
      <c r="U52" s="97">
        <f>$B52*VLOOKUP($A52,Transpose_Avg_q2er_adult!$O:$AA,4,FALSE)</f>
        <v>6.7282312499999941E-3</v>
      </c>
      <c r="V52" s="97">
        <f>$B52*VLOOKUP($A52,Transpose_Avg_q2er_adult!$O:$AA,5,FALSE)</f>
        <v>5.9760562499999977E-3</v>
      </c>
      <c r="W52" s="97">
        <f>$B52*VLOOKUP($A52,Transpose_Avg_q2er_adult!$O:$AA,6,FALSE)</f>
        <v>6.0997500000000019E-3</v>
      </c>
      <c r="X52" s="97">
        <f>$B52*VLOOKUP($A52,Transpose_Avg_q2er_adult!$O:$AA,7,FALSE)</f>
        <v>6.0391124999999947E-3</v>
      </c>
      <c r="Y52" s="97">
        <f>$B52*VLOOKUP($A52,Transpose_Avg_q2er_adult!$O:$AA,8,FALSE)</f>
        <v>6.0782624999999998E-3</v>
      </c>
      <c r="Z52" s="97">
        <f>$B52*VLOOKUP($A52,Transpose_Avg_q2er_adult!$O:$AA,9,FALSE)</f>
        <v>5.5386562500000002E-3</v>
      </c>
      <c r="AA52" s="97">
        <f>$B52*VLOOKUP($A52,Transpose_Avg_q2er_adult!$O:$AA,10,FALSE)</f>
        <v>4.5077625000000026E-3</v>
      </c>
      <c r="AB52" s="97">
        <f>$B52*VLOOKUP($A52,Transpose_Avg_q2er_adult!$O:$AA,11,FALSE)</f>
        <v>5.1662250000000026E-3</v>
      </c>
      <c r="AC52" s="97">
        <f>$B52*VLOOKUP($A52,Transpose_Avg_q2er_adult!$O:$AA,12,FALSE)</f>
        <v>6.4088437500000039E-3</v>
      </c>
      <c r="AD52" s="97">
        <f>$B52*VLOOKUP($A52,Transpose_Avg_q2er_adult!$O:$AA,13,FALSE)</f>
        <v>7.0689937500000022E-3</v>
      </c>
    </row>
    <row r="53" spans="1:30" x14ac:dyDescent="0.25">
      <c r="A53" s="27" t="s">
        <v>296</v>
      </c>
      <c r="B53" s="96">
        <v>-0.55400000000000005</v>
      </c>
      <c r="C53" s="94"/>
      <c r="D53" s="94"/>
      <c r="E53" s="97">
        <f>$B53*VLOOKUP($A53,Transpose_Avg_q2er_adult!$A:$M,2,FALSE)</f>
        <v>-2.7099256249999999E-2</v>
      </c>
      <c r="F53" s="97">
        <f>$B53*VLOOKUP($A53,Transpose_Avg_q2er_adult!$A:$M,3,FALSE)</f>
        <v>-1.5487831749999998E-2</v>
      </c>
      <c r="G53" s="97">
        <f>$B53*VLOOKUP($A53,Transpose_Avg_q2er_adult!$A:$M,4,FALSE)</f>
        <v>-1.82225835E-2</v>
      </c>
      <c r="H53" s="97">
        <f>$B53*VLOOKUP($A53,Transpose_Avg_q2er_adult!$A:$M,5,FALSE)</f>
        <v>-2.569663212499999E-2</v>
      </c>
      <c r="I53" s="97">
        <f>$B53*VLOOKUP($A53,Transpose_Avg_q2er_adult!$A:$M,6,FALSE)</f>
        <v>-2.1642563999999993E-2</v>
      </c>
      <c r="J53" s="97">
        <f>$B53*VLOOKUP($A53,Transpose_Avg_q2er_adult!$A:$M,7,FALSE)</f>
        <v>-2.5396502625000004E-2</v>
      </c>
      <c r="K53" s="97">
        <f>$B53*VLOOKUP($A53,Transpose_Avg_q2er_adult!$A:$M,8,FALSE)</f>
        <v>-4.0379882750000005E-2</v>
      </c>
      <c r="L53" s="97">
        <f>$B53*VLOOKUP($A53,Transpose_Avg_q2er_adult!$A:$M,9,FALSE)</f>
        <v>-4.4618882999999956E-2</v>
      </c>
      <c r="M53" s="97">
        <f>$B53*VLOOKUP($A53,Transpose_Avg_q2er_adult!$A:$M,10,FALSE)</f>
        <v>-2.3104154500000001E-2</v>
      </c>
      <c r="N53" s="97">
        <f>$B53*VLOOKUP($A53,Transpose_Avg_q2er_adult!$A:$M,11,FALSE)</f>
        <v>-2.9592083125000009E-2</v>
      </c>
      <c r="O53" s="97">
        <f>$B53*VLOOKUP($A53,Transpose_Avg_q2er_adult!$A:$M,12,FALSE)</f>
        <v>-1.9263410999999987E-2</v>
      </c>
      <c r="P53" s="97">
        <f>$B53*VLOOKUP($A53,Transpose_Avg_q2er_adult!$A:$M,13,FALSE)</f>
        <v>-2.7548030874999994E-2</v>
      </c>
      <c r="Q53" s="97"/>
      <c r="R53" s="97"/>
      <c r="S53" s="97">
        <f>$B53*VLOOKUP($A53,Transpose_Avg_q2er_adult!$O:$AA,2,FALSE)</f>
        <v>-2.5426799500000034E-2</v>
      </c>
      <c r="T53" s="97">
        <f>$B53*VLOOKUP($A53,Transpose_Avg_q2er_adult!$O:$AA,3,FALSE)</f>
        <v>-1.5054257499999979E-2</v>
      </c>
      <c r="U53" s="97">
        <f>$B53*VLOOKUP($A53,Transpose_Avg_q2er_adult!$O:$AA,4,FALSE)</f>
        <v>-1.7908465500000012E-2</v>
      </c>
      <c r="V53" s="97">
        <f>$B53*VLOOKUP($A53,Transpose_Avg_q2er_adult!$O:$AA,5,FALSE)</f>
        <v>-2.5429707999999988E-2</v>
      </c>
      <c r="W53" s="97">
        <f>$B53*VLOOKUP($A53,Transpose_Avg_q2er_adult!$O:$AA,6,FALSE)</f>
        <v>-2.0500631500000012E-2</v>
      </c>
      <c r="X53" s="97">
        <f>$B53*VLOOKUP($A53,Transpose_Avg_q2er_adult!$O:$AA,7,FALSE)</f>
        <v>-2.4958115500000041E-2</v>
      </c>
      <c r="Y53" s="97">
        <f>$B53*VLOOKUP($A53,Transpose_Avg_q2er_adult!$O:$AA,8,FALSE)</f>
        <v>-3.9848250500000001E-2</v>
      </c>
      <c r="Z53" s="97">
        <f>$B53*VLOOKUP($A53,Transpose_Avg_q2er_adult!$O:$AA,9,FALSE)</f>
        <v>-4.3581656500000031E-2</v>
      </c>
      <c r="AA53" s="97">
        <f>$B53*VLOOKUP($A53,Transpose_Avg_q2er_adult!$O:$AA,10,FALSE)</f>
        <v>-2.3040998500000003E-2</v>
      </c>
      <c r="AB53" s="97">
        <f>$B53*VLOOKUP($A53,Transpose_Avg_q2er_adult!$O:$AA,11,FALSE)</f>
        <v>-2.6554050999999999E-2</v>
      </c>
      <c r="AC53" s="97">
        <f>$B53*VLOOKUP($A53,Transpose_Avg_q2er_adult!$O:$AA,12,FALSE)</f>
        <v>-1.9169092499999991E-2</v>
      </c>
      <c r="AD53" s="97">
        <f>$B53*VLOOKUP($A53,Transpose_Avg_q2er_adult!$O:$AA,13,FALSE)</f>
        <v>-2.6892268000000007E-2</v>
      </c>
    </row>
    <row r="54" spans="1:30" x14ac:dyDescent="0.25">
      <c r="A54" s="91" t="s">
        <v>537</v>
      </c>
      <c r="B54" s="96"/>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row>
    <row r="55" spans="1:30" x14ac:dyDescent="0.25">
      <c r="A55" s="27" t="s">
        <v>543</v>
      </c>
      <c r="B55" s="96">
        <v>-4.1719999999999997</v>
      </c>
      <c r="C55" s="94"/>
      <c r="D55" s="94"/>
      <c r="E55" s="94"/>
      <c r="F55" s="94"/>
      <c r="G55" s="94"/>
      <c r="H55" s="94"/>
      <c r="I55" s="94"/>
      <c r="J55" s="94"/>
      <c r="K55" s="94"/>
      <c r="L55" s="94"/>
      <c r="M55" s="94"/>
      <c r="N55" s="94"/>
      <c r="O55" s="94"/>
      <c r="P55" s="94"/>
      <c r="Q55" s="94"/>
      <c r="R55" s="94"/>
      <c r="S55" s="173"/>
      <c r="T55" s="94"/>
      <c r="U55" s="94"/>
      <c r="V55" s="94"/>
      <c r="W55" s="94"/>
      <c r="X55" s="94"/>
      <c r="Y55" s="94"/>
      <c r="Z55" s="94"/>
      <c r="AA55" s="94"/>
      <c r="AB55" s="94"/>
      <c r="AC55" s="94"/>
      <c r="AD55" s="94"/>
    </row>
    <row r="56" spans="1:30" x14ac:dyDescent="0.25">
      <c r="A56" s="27" t="s">
        <v>532</v>
      </c>
      <c r="B56" s="96">
        <v>-4.2909999999999995</v>
      </c>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row>
    <row r="57" spans="1:30" x14ac:dyDescent="0.25">
      <c r="A57" s="27" t="s">
        <v>538</v>
      </c>
      <c r="B57" s="96">
        <v>-4.17936</v>
      </c>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row>
    <row r="58" spans="1:30" x14ac:dyDescent="0.25">
      <c r="A58" s="27" t="s">
        <v>544</v>
      </c>
      <c r="B58" s="96">
        <v>-4.274</v>
      </c>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row>
    <row r="59" spans="1:30" x14ac:dyDescent="0.25">
      <c r="A59" s="27" t="s">
        <v>549</v>
      </c>
      <c r="B59" s="96">
        <v>-4.3089999999999993</v>
      </c>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row>
    <row r="60" spans="1:30" x14ac:dyDescent="0.25">
      <c r="A60" s="27" t="s">
        <v>554</v>
      </c>
      <c r="B60" s="96">
        <v>-4.2500999999999998</v>
      </c>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row>
    <row r="61" spans="1:30" x14ac:dyDescent="0.25">
      <c r="A61" s="27" t="s">
        <v>559</v>
      </c>
      <c r="B61" s="96">
        <v>-4.0419999999999998</v>
      </c>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row>
    <row r="62" spans="1:30" x14ac:dyDescent="0.25">
      <c r="A62" s="27" t="s">
        <v>564</v>
      </c>
      <c r="B62" s="96">
        <v>-4.0299999999999994</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row>
    <row r="63" spans="1:30" x14ac:dyDescent="0.25">
      <c r="A63" s="27" t="s">
        <v>569</v>
      </c>
      <c r="B63" s="96">
        <v>-4.2246999999999995</v>
      </c>
      <c r="C63" s="94"/>
      <c r="D63" s="94"/>
      <c r="E63" s="94"/>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row>
    <row r="64" spans="1:30" x14ac:dyDescent="0.25">
      <c r="A64" s="27" t="s">
        <v>574</v>
      </c>
      <c r="B64" s="96">
        <v>-4.1779999999999999</v>
      </c>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row>
    <row r="65" spans="1:30" x14ac:dyDescent="0.25">
      <c r="A65" s="27" t="s">
        <v>579</v>
      </c>
      <c r="B65" s="96">
        <v>-4.1898</v>
      </c>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row>
    <row r="66" spans="1:30" x14ac:dyDescent="0.25">
      <c r="A66" s="27" t="s">
        <v>584</v>
      </c>
      <c r="B66" s="96">
        <v>-4.1486999999999998</v>
      </c>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A0176-8FB9-4E71-B17C-B3A62F9CE8C0}">
  <dimension ref="A2:L66"/>
  <sheetViews>
    <sheetView workbookViewId="0">
      <selection activeCell="E44" sqref="E44"/>
    </sheetView>
  </sheetViews>
  <sheetFormatPr defaultColWidth="8.7109375" defaultRowHeight="12.75" x14ac:dyDescent="0.2"/>
  <cols>
    <col min="1" max="1" width="19.5703125" style="167" customWidth="1"/>
    <col min="2" max="5" width="10.5703125" style="167" customWidth="1"/>
    <col min="6" max="9" width="8.7109375" style="167"/>
    <col min="10" max="10" width="11.85546875" style="167" bestFit="1" customWidth="1"/>
    <col min="11" max="16384" width="8.7109375" style="167"/>
  </cols>
  <sheetData>
    <row r="2" spans="1:12" ht="15.75" x14ac:dyDescent="0.25">
      <c r="A2" s="166" t="s">
        <v>3796</v>
      </c>
    </row>
    <row r="3" spans="1:12" x14ac:dyDescent="0.2">
      <c r="A3" s="286" t="s">
        <v>348</v>
      </c>
      <c r="B3" s="287" t="s">
        <v>349</v>
      </c>
      <c r="C3" s="287" t="s">
        <v>350</v>
      </c>
      <c r="D3" s="287" t="s">
        <v>351</v>
      </c>
      <c r="E3" s="287" t="s">
        <v>352</v>
      </c>
      <c r="J3" s="286" t="s">
        <v>348</v>
      </c>
      <c r="K3" s="287" t="s">
        <v>349</v>
      </c>
      <c r="L3" s="287" t="s">
        <v>351</v>
      </c>
    </row>
    <row r="4" spans="1:12" x14ac:dyDescent="0.2">
      <c r="A4" s="167" t="s">
        <v>353</v>
      </c>
      <c r="B4" s="168" t="s">
        <v>354</v>
      </c>
      <c r="C4" s="168" t="s">
        <v>355</v>
      </c>
      <c r="D4" s="168" t="s">
        <v>356</v>
      </c>
      <c r="E4" s="168" t="s">
        <v>355</v>
      </c>
      <c r="J4" s="167" t="s">
        <v>353</v>
      </c>
      <c r="K4" s="168" t="s">
        <v>354</v>
      </c>
      <c r="L4" s="168" t="s">
        <v>356</v>
      </c>
    </row>
    <row r="5" spans="1:12" x14ac:dyDescent="0.2">
      <c r="A5" s="286" t="s">
        <v>348</v>
      </c>
      <c r="B5" s="287" t="s">
        <v>348</v>
      </c>
      <c r="C5" s="287" t="s">
        <v>348</v>
      </c>
      <c r="D5" s="287" t="s">
        <v>348</v>
      </c>
      <c r="E5" s="287" t="s">
        <v>348</v>
      </c>
      <c r="J5" s="286" t="s">
        <v>348</v>
      </c>
      <c r="K5" s="287" t="s">
        <v>348</v>
      </c>
      <c r="L5" s="287" t="s">
        <v>348</v>
      </c>
    </row>
    <row r="6" spans="1:12" x14ac:dyDescent="0.2">
      <c r="A6" s="167" t="s">
        <v>218</v>
      </c>
      <c r="B6" s="168" t="s">
        <v>348</v>
      </c>
      <c r="C6" s="168" t="s">
        <v>348</v>
      </c>
      <c r="D6" s="168" t="s">
        <v>348</v>
      </c>
      <c r="E6" s="168" t="s">
        <v>348</v>
      </c>
      <c r="J6" s="167" t="s">
        <v>218</v>
      </c>
      <c r="K6" s="168" t="s">
        <v>348</v>
      </c>
      <c r="L6" s="168" t="s">
        <v>348</v>
      </c>
    </row>
    <row r="7" spans="1:12" x14ac:dyDescent="0.2">
      <c r="A7" s="167" t="s">
        <v>242</v>
      </c>
      <c r="B7" s="168" t="s">
        <v>3776</v>
      </c>
      <c r="C7" s="168" t="s">
        <v>3797</v>
      </c>
      <c r="D7" s="168" t="s">
        <v>3798</v>
      </c>
      <c r="E7" s="168" t="s">
        <v>3799</v>
      </c>
      <c r="J7" s="167" t="s">
        <v>242</v>
      </c>
      <c r="K7" s="168">
        <v>-7.8100000000000003E-2</v>
      </c>
      <c r="L7" s="168">
        <v>-6.9900000000000004E-2</v>
      </c>
    </row>
    <row r="8" spans="1:12" x14ac:dyDescent="0.2">
      <c r="A8" s="167" t="s">
        <v>250</v>
      </c>
      <c r="B8" s="168" t="s">
        <v>3800</v>
      </c>
      <c r="C8" s="168" t="s">
        <v>3801</v>
      </c>
      <c r="D8" s="168" t="s">
        <v>3802</v>
      </c>
      <c r="E8" s="168" t="s">
        <v>3803</v>
      </c>
      <c r="J8" s="167" t="s">
        <v>250</v>
      </c>
      <c r="K8" s="168">
        <v>-0.16300000000000001</v>
      </c>
      <c r="L8" s="168">
        <v>-0.22500000000000001</v>
      </c>
    </row>
    <row r="9" spans="1:12" x14ac:dyDescent="0.2">
      <c r="A9" s="167" t="s">
        <v>253</v>
      </c>
      <c r="B9" s="168" t="s">
        <v>2594</v>
      </c>
      <c r="C9" s="168" t="s">
        <v>2600</v>
      </c>
      <c r="D9" s="168" t="s">
        <v>3554</v>
      </c>
      <c r="E9" s="168" t="s">
        <v>3804</v>
      </c>
      <c r="J9" s="167" t="s">
        <v>253</v>
      </c>
      <c r="K9" s="168">
        <v>-0.312</v>
      </c>
      <c r="L9" s="168">
        <v>-0.35099999999999998</v>
      </c>
    </row>
    <row r="10" spans="1:12" x14ac:dyDescent="0.2">
      <c r="A10" s="167" t="s">
        <v>257</v>
      </c>
      <c r="B10" s="168" t="s">
        <v>3805</v>
      </c>
      <c r="C10" s="168" t="s">
        <v>3195</v>
      </c>
      <c r="D10" s="168" t="s">
        <v>3806</v>
      </c>
      <c r="E10" s="168" t="s">
        <v>3807</v>
      </c>
      <c r="J10" s="167" t="s">
        <v>257</v>
      </c>
      <c r="K10" s="168">
        <v>-0.60199999999999998</v>
      </c>
      <c r="L10" s="168">
        <v>-0.65600000000000003</v>
      </c>
    </row>
    <row r="11" spans="1:12" x14ac:dyDescent="0.2">
      <c r="A11" s="167" t="s">
        <v>261</v>
      </c>
      <c r="B11" s="168" t="s">
        <v>3808</v>
      </c>
      <c r="C11" s="168" t="s">
        <v>3809</v>
      </c>
      <c r="D11" s="168" t="s">
        <v>3810</v>
      </c>
      <c r="E11" s="168" t="s">
        <v>2048</v>
      </c>
      <c r="J11" s="167" t="s">
        <v>261</v>
      </c>
      <c r="K11" s="168">
        <v>-0.63100000000000001</v>
      </c>
      <c r="L11" s="168">
        <v>-0.65500000000000003</v>
      </c>
    </row>
    <row r="12" spans="1:12" x14ac:dyDescent="0.2">
      <c r="A12" s="167" t="s">
        <v>265</v>
      </c>
      <c r="B12" s="168" t="s">
        <v>3811</v>
      </c>
      <c r="C12" s="168" t="s">
        <v>3803</v>
      </c>
      <c r="D12" s="168" t="s">
        <v>3812</v>
      </c>
      <c r="E12" s="168" t="s">
        <v>3813</v>
      </c>
      <c r="J12" s="167" t="s">
        <v>265</v>
      </c>
      <c r="K12" s="168">
        <v>-0.61899999999999999</v>
      </c>
      <c r="L12" s="168">
        <v>-0.68300000000000005</v>
      </c>
    </row>
    <row r="13" spans="1:12" x14ac:dyDescent="0.2">
      <c r="A13" s="167" t="s">
        <v>304</v>
      </c>
      <c r="B13" s="168" t="s">
        <v>3814</v>
      </c>
      <c r="C13" s="168" t="s">
        <v>3815</v>
      </c>
      <c r="D13" s="168" t="s">
        <v>3816</v>
      </c>
      <c r="E13" s="168" t="s">
        <v>3817</v>
      </c>
      <c r="J13" s="167" t="s">
        <v>304</v>
      </c>
      <c r="K13" s="168">
        <v>0.61899999999999999</v>
      </c>
      <c r="L13" s="168">
        <v>3.6999999999999998E-2</v>
      </c>
    </row>
    <row r="14" spans="1:12" x14ac:dyDescent="0.2">
      <c r="A14" s="167" t="s">
        <v>307</v>
      </c>
      <c r="B14" s="168" t="s">
        <v>3818</v>
      </c>
      <c r="C14" s="168" t="s">
        <v>3819</v>
      </c>
      <c r="D14" s="168" t="s">
        <v>348</v>
      </c>
      <c r="E14" s="168" t="s">
        <v>348</v>
      </c>
      <c r="J14" s="167" t="s">
        <v>307</v>
      </c>
      <c r="K14" s="168">
        <v>0.59599999999999997</v>
      </c>
      <c r="L14" s="168"/>
    </row>
    <row r="15" spans="1:12" x14ac:dyDescent="0.2">
      <c r="A15" s="167" t="s">
        <v>310</v>
      </c>
      <c r="B15" s="168" t="s">
        <v>3820</v>
      </c>
      <c r="C15" s="168" t="s">
        <v>1857</v>
      </c>
      <c r="D15" s="168" t="s">
        <v>3311</v>
      </c>
      <c r="E15" s="168" t="s">
        <v>3160</v>
      </c>
      <c r="J15" s="167" t="s">
        <v>310</v>
      </c>
      <c r="K15" s="168">
        <v>0.435</v>
      </c>
      <c r="L15" s="168">
        <v>-8.6900000000000005E-2</v>
      </c>
    </row>
    <row r="16" spans="1:12" x14ac:dyDescent="0.2">
      <c r="A16" s="167" t="s">
        <v>299</v>
      </c>
      <c r="B16" s="168" t="s">
        <v>3821</v>
      </c>
      <c r="C16" s="168" t="s">
        <v>2255</v>
      </c>
      <c r="D16" s="168" t="s">
        <v>3822</v>
      </c>
      <c r="E16" s="168" t="s">
        <v>2259</v>
      </c>
      <c r="J16" s="167" t="s">
        <v>299</v>
      </c>
      <c r="K16" s="168">
        <v>0.21</v>
      </c>
      <c r="L16" s="168">
        <v>9.3399999999999997E-2</v>
      </c>
    </row>
    <row r="17" spans="1:12" x14ac:dyDescent="0.2">
      <c r="A17" s="167" t="s">
        <v>311</v>
      </c>
      <c r="B17" s="168" t="s">
        <v>2074</v>
      </c>
      <c r="C17" s="168" t="s">
        <v>3147</v>
      </c>
      <c r="D17" s="168" t="s">
        <v>3773</v>
      </c>
      <c r="E17" s="168" t="s">
        <v>3823</v>
      </c>
      <c r="J17" s="167" t="s">
        <v>311</v>
      </c>
      <c r="K17" s="168">
        <v>-0.14499999999999999</v>
      </c>
      <c r="L17" s="168">
        <v>-0.13700000000000001</v>
      </c>
    </row>
    <row r="18" spans="1:12" x14ac:dyDescent="0.2">
      <c r="A18" s="167" t="s">
        <v>312</v>
      </c>
      <c r="B18" s="168" t="s">
        <v>2605</v>
      </c>
      <c r="C18" s="168" t="s">
        <v>2800</v>
      </c>
      <c r="D18" s="168" t="s">
        <v>2185</v>
      </c>
      <c r="E18" s="168" t="s">
        <v>3672</v>
      </c>
      <c r="J18" s="167" t="s">
        <v>312</v>
      </c>
      <c r="K18" s="168">
        <v>-0.14399999999999999</v>
      </c>
      <c r="L18" s="168">
        <v>-0.14099999999999999</v>
      </c>
    </row>
    <row r="19" spans="1:12" x14ac:dyDescent="0.2">
      <c r="A19" s="167" t="s">
        <v>313</v>
      </c>
      <c r="B19" s="168" t="s">
        <v>3824</v>
      </c>
      <c r="C19" s="168" t="s">
        <v>3825</v>
      </c>
      <c r="D19" s="168" t="s">
        <v>3826</v>
      </c>
      <c r="E19" s="168" t="s">
        <v>3827</v>
      </c>
      <c r="J19" s="167" t="s">
        <v>313</v>
      </c>
      <c r="K19" s="168">
        <v>0.52300000000000002</v>
      </c>
      <c r="L19" s="168">
        <v>0.50800000000000001</v>
      </c>
    </row>
    <row r="20" spans="1:12" x14ac:dyDescent="0.2">
      <c r="A20" s="167" t="s">
        <v>314</v>
      </c>
      <c r="B20" s="168" t="s">
        <v>3828</v>
      </c>
      <c r="C20" s="168" t="s">
        <v>3329</v>
      </c>
      <c r="D20" s="168" t="s">
        <v>3829</v>
      </c>
      <c r="E20" s="168" t="s">
        <v>3326</v>
      </c>
      <c r="J20" s="167" t="s">
        <v>314</v>
      </c>
      <c r="K20" s="168">
        <v>-0.106</v>
      </c>
      <c r="L20" s="168">
        <v>-7.5999999999999998E-2</v>
      </c>
    </row>
    <row r="21" spans="1:12" x14ac:dyDescent="0.2">
      <c r="A21" s="167" t="s">
        <v>315</v>
      </c>
      <c r="B21" s="168" t="s">
        <v>3830</v>
      </c>
      <c r="C21" s="168" t="s">
        <v>2971</v>
      </c>
      <c r="D21" s="168" t="s">
        <v>3831</v>
      </c>
      <c r="E21" s="168" t="s">
        <v>1661</v>
      </c>
      <c r="J21" s="167" t="s">
        <v>315</v>
      </c>
      <c r="K21" s="168">
        <v>-5.5899999999999998E-2</v>
      </c>
      <c r="L21" s="168">
        <v>-5.0599999999999999E-2</v>
      </c>
    </row>
    <row r="22" spans="1:12" x14ac:dyDescent="0.2">
      <c r="A22" s="167" t="s">
        <v>316</v>
      </c>
      <c r="B22" s="168" t="s">
        <v>3832</v>
      </c>
      <c r="C22" s="168" t="s">
        <v>2257</v>
      </c>
      <c r="D22" s="168" t="s">
        <v>3833</v>
      </c>
      <c r="E22" s="168" t="s">
        <v>2261</v>
      </c>
      <c r="J22" s="167" t="s">
        <v>316</v>
      </c>
      <c r="K22" s="168">
        <v>0.34200000000000003</v>
      </c>
      <c r="L22" s="168">
        <v>0.34399999999999997</v>
      </c>
    </row>
    <row r="23" spans="1:12" x14ac:dyDescent="0.2">
      <c r="A23" s="167" t="s">
        <v>323</v>
      </c>
      <c r="B23" s="168" t="s">
        <v>2102</v>
      </c>
      <c r="C23" s="168" t="s">
        <v>3834</v>
      </c>
      <c r="D23" s="168" t="s">
        <v>3835</v>
      </c>
      <c r="E23" s="168" t="s">
        <v>3836</v>
      </c>
      <c r="J23" s="167" t="s">
        <v>323</v>
      </c>
      <c r="K23" s="168">
        <v>-0.10299999999999999</v>
      </c>
      <c r="L23" s="168">
        <v>-0.36499999999999999</v>
      </c>
    </row>
    <row r="24" spans="1:12" x14ac:dyDescent="0.2">
      <c r="A24" s="167" t="s">
        <v>324</v>
      </c>
      <c r="B24" s="168" t="s">
        <v>1856</v>
      </c>
      <c r="C24" s="168" t="s">
        <v>3837</v>
      </c>
      <c r="D24" s="168" t="s">
        <v>3838</v>
      </c>
      <c r="E24" s="168" t="s">
        <v>3839</v>
      </c>
      <c r="J24" s="167" t="s">
        <v>324</v>
      </c>
      <c r="K24" s="168">
        <v>0.27100000000000002</v>
      </c>
      <c r="L24" s="168">
        <v>0.23499999999999999</v>
      </c>
    </row>
    <row r="25" spans="1:12" x14ac:dyDescent="0.2">
      <c r="A25" s="167" t="s">
        <v>325</v>
      </c>
      <c r="B25" s="168" t="s">
        <v>3840</v>
      </c>
      <c r="C25" s="168" t="s">
        <v>3841</v>
      </c>
      <c r="D25" s="168" t="s">
        <v>3832</v>
      </c>
      <c r="E25" s="168" t="s">
        <v>2369</v>
      </c>
      <c r="J25" s="167" t="s">
        <v>325</v>
      </c>
      <c r="K25" s="168">
        <v>0.26600000000000001</v>
      </c>
      <c r="L25" s="168">
        <v>0.34200000000000003</v>
      </c>
    </row>
    <row r="26" spans="1:12" x14ac:dyDescent="0.2">
      <c r="A26" s="167" t="s">
        <v>322</v>
      </c>
      <c r="B26" s="168" t="s">
        <v>3842</v>
      </c>
      <c r="C26" s="168" t="s">
        <v>3843</v>
      </c>
      <c r="D26" s="168" t="s">
        <v>3314</v>
      </c>
      <c r="E26" s="168" t="s">
        <v>3844</v>
      </c>
      <c r="J26" s="167" t="s">
        <v>322</v>
      </c>
      <c r="K26" s="168">
        <v>-7.0300000000000001E-2</v>
      </c>
      <c r="L26" s="168">
        <v>-8.7999999999999995E-2</v>
      </c>
    </row>
    <row r="27" spans="1:12" x14ac:dyDescent="0.2">
      <c r="A27" s="167" t="s">
        <v>335</v>
      </c>
      <c r="B27" s="168" t="s">
        <v>2825</v>
      </c>
      <c r="C27" s="168" t="s">
        <v>3786</v>
      </c>
      <c r="D27" s="168" t="s">
        <v>3845</v>
      </c>
      <c r="E27" s="168" t="s">
        <v>3786</v>
      </c>
      <c r="J27" s="167" t="s">
        <v>335</v>
      </c>
      <c r="K27" s="168">
        <v>-0.113</v>
      </c>
      <c r="L27" s="168">
        <v>-0.13500000000000001</v>
      </c>
    </row>
    <row r="28" spans="1:12" x14ac:dyDescent="0.2">
      <c r="A28" s="167" t="s">
        <v>328</v>
      </c>
      <c r="B28" s="168" t="s">
        <v>3346</v>
      </c>
      <c r="C28" s="168" t="s">
        <v>3846</v>
      </c>
      <c r="D28" s="168" t="s">
        <v>3847</v>
      </c>
      <c r="E28" s="168" t="s">
        <v>3848</v>
      </c>
      <c r="J28" s="167" t="s">
        <v>328</v>
      </c>
      <c r="K28" s="168">
        <v>-0.11899999999999999</v>
      </c>
      <c r="L28" s="168">
        <v>-0.10100000000000001</v>
      </c>
    </row>
    <row r="29" spans="1:12" x14ac:dyDescent="0.2">
      <c r="A29" s="167" t="s">
        <v>329</v>
      </c>
      <c r="B29" s="168" t="s">
        <v>3758</v>
      </c>
      <c r="C29" s="168" t="s">
        <v>869</v>
      </c>
      <c r="D29" s="168" t="s">
        <v>875</v>
      </c>
      <c r="E29" s="168" t="s">
        <v>3160</v>
      </c>
      <c r="J29" s="167" t="s">
        <v>329</v>
      </c>
      <c r="K29" s="168">
        <v>0.22500000000000001</v>
      </c>
      <c r="L29" s="168">
        <v>0.27</v>
      </c>
    </row>
    <row r="30" spans="1:12" x14ac:dyDescent="0.2">
      <c r="A30" s="167" t="s">
        <v>330</v>
      </c>
      <c r="B30" s="168" t="s">
        <v>2254</v>
      </c>
      <c r="C30" s="168" t="s">
        <v>2253</v>
      </c>
      <c r="D30" s="168" t="s">
        <v>3100</v>
      </c>
      <c r="E30" s="168" t="s">
        <v>2335</v>
      </c>
      <c r="J30" s="167" t="s">
        <v>330</v>
      </c>
      <c r="K30" s="168">
        <v>-0.26100000000000001</v>
      </c>
      <c r="L30" s="168">
        <v>-0.30099999999999999</v>
      </c>
    </row>
    <row r="31" spans="1:12" x14ac:dyDescent="0.2">
      <c r="A31" s="167" t="s">
        <v>319</v>
      </c>
      <c r="B31" s="168" t="s">
        <v>2380</v>
      </c>
      <c r="C31" s="168" t="s">
        <v>3849</v>
      </c>
      <c r="D31" s="168" t="s">
        <v>3773</v>
      </c>
      <c r="E31" s="168" t="s">
        <v>3850</v>
      </c>
      <c r="J31" s="167" t="s">
        <v>319</v>
      </c>
      <c r="K31" s="168">
        <v>-0.13300000000000001</v>
      </c>
      <c r="L31" s="168">
        <v>-0.13700000000000001</v>
      </c>
    </row>
    <row r="32" spans="1:12" x14ac:dyDescent="0.2">
      <c r="A32" s="167" t="s">
        <v>318</v>
      </c>
      <c r="B32" s="168" t="s">
        <v>3851</v>
      </c>
      <c r="C32" s="168" t="s">
        <v>3852</v>
      </c>
      <c r="D32" s="168" t="s">
        <v>2923</v>
      </c>
      <c r="E32" s="168" t="s">
        <v>3853</v>
      </c>
      <c r="J32" s="167" t="s">
        <v>318</v>
      </c>
      <c r="K32" s="168">
        <v>-0.48899999999999999</v>
      </c>
      <c r="L32" s="168">
        <v>-0.45500000000000002</v>
      </c>
    </row>
    <row r="33" spans="1:12" x14ac:dyDescent="0.2">
      <c r="A33" s="167" t="s">
        <v>320</v>
      </c>
      <c r="B33" s="168" t="s">
        <v>2855</v>
      </c>
      <c r="C33" s="168" t="s">
        <v>3854</v>
      </c>
      <c r="D33" s="168" t="s">
        <v>3855</v>
      </c>
      <c r="E33" s="168" t="s">
        <v>3856</v>
      </c>
      <c r="J33" s="167" t="s">
        <v>320</v>
      </c>
      <c r="K33" s="168">
        <v>0.96399999999999997</v>
      </c>
      <c r="L33" s="168">
        <v>1.0209999999999999</v>
      </c>
    </row>
    <row r="34" spans="1:12" x14ac:dyDescent="0.2">
      <c r="A34" s="167" t="s">
        <v>321</v>
      </c>
      <c r="B34" s="168" t="s">
        <v>3857</v>
      </c>
      <c r="C34" s="168" t="s">
        <v>3858</v>
      </c>
      <c r="D34" s="168" t="s">
        <v>3859</v>
      </c>
      <c r="E34" s="168" t="s">
        <v>3147</v>
      </c>
      <c r="J34" s="167" t="s">
        <v>321</v>
      </c>
      <c r="K34" s="168">
        <v>-6.2700000000000006E-2</v>
      </c>
      <c r="L34" s="168">
        <v>-7.9200000000000007E-2</v>
      </c>
    </row>
    <row r="35" spans="1:12" x14ac:dyDescent="0.2">
      <c r="A35" s="167" t="s">
        <v>326</v>
      </c>
      <c r="B35" s="168" t="s">
        <v>3860</v>
      </c>
      <c r="C35" s="168" t="s">
        <v>3562</v>
      </c>
      <c r="D35" s="168" t="s">
        <v>3861</v>
      </c>
      <c r="E35" s="168" t="s">
        <v>3569</v>
      </c>
      <c r="J35" s="167" t="s">
        <v>326</v>
      </c>
      <c r="K35" s="168">
        <v>-0.64900000000000002</v>
      </c>
      <c r="L35" s="168">
        <v>-0.73099999999999998</v>
      </c>
    </row>
    <row r="36" spans="1:12" x14ac:dyDescent="0.2">
      <c r="A36" s="167" t="s">
        <v>327</v>
      </c>
      <c r="B36" s="168" t="s">
        <v>3862</v>
      </c>
      <c r="C36" s="168" t="s">
        <v>3863</v>
      </c>
      <c r="D36" s="168" t="s">
        <v>1840</v>
      </c>
      <c r="E36" s="168" t="s">
        <v>2078</v>
      </c>
      <c r="J36" s="167" t="s">
        <v>327</v>
      </c>
      <c r="K36" s="168">
        <v>0.109</v>
      </c>
      <c r="L36" s="168">
        <v>0.115</v>
      </c>
    </row>
    <row r="37" spans="1:12" x14ac:dyDescent="0.2">
      <c r="A37" s="167" t="s">
        <v>338</v>
      </c>
      <c r="B37" s="168" t="s">
        <v>3864</v>
      </c>
      <c r="C37" s="168" t="s">
        <v>1975</v>
      </c>
      <c r="D37" s="168" t="s">
        <v>3865</v>
      </c>
      <c r="E37" s="168" t="s">
        <v>1833</v>
      </c>
      <c r="J37" s="167" t="s">
        <v>338</v>
      </c>
      <c r="K37" s="168">
        <v>0.27700000000000002</v>
      </c>
      <c r="L37" s="168">
        <v>0.41299999999999998</v>
      </c>
    </row>
    <row r="38" spans="1:12" x14ac:dyDescent="0.2">
      <c r="A38" s="167" t="s">
        <v>298</v>
      </c>
      <c r="B38" s="168" t="s">
        <v>2777</v>
      </c>
      <c r="C38" s="168" t="s">
        <v>3621</v>
      </c>
      <c r="D38" s="168" t="s">
        <v>2186</v>
      </c>
      <c r="E38" s="168" t="s">
        <v>3866</v>
      </c>
      <c r="J38" s="167" t="s">
        <v>298</v>
      </c>
      <c r="K38" s="168">
        <v>0.111</v>
      </c>
      <c r="L38" s="168">
        <v>0.17699999999999999</v>
      </c>
    </row>
    <row r="39" spans="1:12" x14ac:dyDescent="0.2">
      <c r="A39" s="167" t="s">
        <v>269</v>
      </c>
      <c r="B39" s="168" t="s">
        <v>3867</v>
      </c>
      <c r="C39" s="168" t="s">
        <v>3868</v>
      </c>
      <c r="D39" s="168" t="s">
        <v>3869</v>
      </c>
      <c r="E39" s="168" t="s">
        <v>3405</v>
      </c>
      <c r="J39" s="167" t="s">
        <v>269</v>
      </c>
      <c r="K39" s="168">
        <v>2.7509999999999999</v>
      </c>
      <c r="L39" s="168">
        <v>5.5810000000000004</v>
      </c>
    </row>
    <row r="40" spans="1:12" x14ac:dyDescent="0.2">
      <c r="A40" s="167" t="s">
        <v>273</v>
      </c>
      <c r="B40" s="168" t="s">
        <v>3870</v>
      </c>
      <c r="C40" s="168" t="s">
        <v>3871</v>
      </c>
      <c r="D40" s="168" t="s">
        <v>3872</v>
      </c>
      <c r="E40" s="168" t="s">
        <v>3873</v>
      </c>
      <c r="J40" s="167" t="s">
        <v>273</v>
      </c>
      <c r="K40" s="168">
        <v>-3.67</v>
      </c>
      <c r="L40" s="168">
        <v>-3.3330000000000002</v>
      </c>
    </row>
    <row r="41" spans="1:12" x14ac:dyDescent="0.2">
      <c r="A41" s="167" t="s">
        <v>277</v>
      </c>
      <c r="B41" s="168" t="s">
        <v>3874</v>
      </c>
      <c r="C41" s="168" t="s">
        <v>3875</v>
      </c>
      <c r="D41" s="168" t="s">
        <v>3876</v>
      </c>
      <c r="E41" s="168" t="s">
        <v>3877</v>
      </c>
      <c r="J41" s="167" t="s">
        <v>277</v>
      </c>
      <c r="K41" s="168">
        <v>-0.45100000000000001</v>
      </c>
      <c r="L41" s="168">
        <v>0.85</v>
      </c>
    </row>
    <row r="42" spans="1:12" x14ac:dyDescent="0.2">
      <c r="A42" s="167" t="s">
        <v>297</v>
      </c>
      <c r="B42" s="168" t="s">
        <v>3878</v>
      </c>
      <c r="C42" s="168" t="s">
        <v>3879</v>
      </c>
      <c r="D42" s="168" t="s">
        <v>3880</v>
      </c>
      <c r="E42" s="168" t="s">
        <v>3881</v>
      </c>
      <c r="J42" s="167" t="s">
        <v>297</v>
      </c>
      <c r="K42" s="168">
        <v>-2.9649999999999999</v>
      </c>
      <c r="L42" s="168">
        <v>-1.4930000000000001</v>
      </c>
    </row>
    <row r="43" spans="1:12" x14ac:dyDescent="0.2">
      <c r="A43" s="167" t="s">
        <v>281</v>
      </c>
      <c r="B43" s="168" t="s">
        <v>3882</v>
      </c>
      <c r="C43" s="168" t="s">
        <v>3883</v>
      </c>
      <c r="D43" s="168" t="s">
        <v>3884</v>
      </c>
      <c r="E43" s="168" t="s">
        <v>3885</v>
      </c>
      <c r="J43" s="167" t="s">
        <v>281</v>
      </c>
      <c r="K43" s="168">
        <v>-5.3150000000000004</v>
      </c>
      <c r="L43" s="168">
        <v>-4.1369999999999996</v>
      </c>
    </row>
    <row r="44" spans="1:12" x14ac:dyDescent="0.2">
      <c r="A44" s="167" t="s">
        <v>285</v>
      </c>
      <c r="B44" s="168" t="s">
        <v>3886</v>
      </c>
      <c r="C44" s="168" t="s">
        <v>3887</v>
      </c>
      <c r="D44" s="168" t="s">
        <v>3888</v>
      </c>
      <c r="E44" s="168" t="s">
        <v>3889</v>
      </c>
      <c r="J44" s="167" t="s">
        <v>285</v>
      </c>
      <c r="K44" s="168">
        <v>19.07</v>
      </c>
      <c r="L44" s="168">
        <v>17.440000000000001</v>
      </c>
    </row>
    <row r="45" spans="1:12" x14ac:dyDescent="0.2">
      <c r="A45" s="167" t="s">
        <v>288</v>
      </c>
      <c r="B45" s="168" t="s">
        <v>3890</v>
      </c>
      <c r="C45" s="168" t="s">
        <v>3891</v>
      </c>
      <c r="D45" s="168" t="s">
        <v>3892</v>
      </c>
      <c r="E45" s="168" t="s">
        <v>3893</v>
      </c>
      <c r="J45" s="167" t="s">
        <v>288</v>
      </c>
      <c r="K45" s="168">
        <v>3.8849999999999998</v>
      </c>
      <c r="L45" s="168">
        <v>4.22</v>
      </c>
    </row>
    <row r="46" spans="1:12" x14ac:dyDescent="0.2">
      <c r="A46" s="167" t="s">
        <v>291</v>
      </c>
      <c r="B46" s="168" t="s">
        <v>3894</v>
      </c>
      <c r="C46" s="168" t="s">
        <v>3895</v>
      </c>
      <c r="D46" s="168" t="s">
        <v>3896</v>
      </c>
      <c r="E46" s="168" t="s">
        <v>3897</v>
      </c>
      <c r="J46" s="167" t="s">
        <v>291</v>
      </c>
      <c r="K46" s="168">
        <v>-3.056</v>
      </c>
      <c r="L46" s="168">
        <v>-2.016</v>
      </c>
    </row>
    <row r="47" spans="1:12" x14ac:dyDescent="0.2">
      <c r="A47" s="167" t="s">
        <v>294</v>
      </c>
      <c r="B47" s="168" t="s">
        <v>3898</v>
      </c>
      <c r="C47" s="168" t="s">
        <v>3899</v>
      </c>
      <c r="D47" s="168" t="s">
        <v>3900</v>
      </c>
      <c r="E47" s="168" t="s">
        <v>3901</v>
      </c>
      <c r="J47" s="167" t="s">
        <v>294</v>
      </c>
      <c r="K47" s="168">
        <v>2.8</v>
      </c>
      <c r="L47" s="168">
        <v>4.165</v>
      </c>
    </row>
    <row r="48" spans="1:12" x14ac:dyDescent="0.2">
      <c r="A48" s="167" t="s">
        <v>295</v>
      </c>
      <c r="B48" s="168" t="s">
        <v>3902</v>
      </c>
      <c r="C48" s="168" t="s">
        <v>3903</v>
      </c>
      <c r="D48" s="168" t="s">
        <v>3904</v>
      </c>
      <c r="E48" s="168" t="s">
        <v>3905</v>
      </c>
      <c r="J48" s="167" t="s">
        <v>295</v>
      </c>
      <c r="K48" s="168">
        <v>-6.0549999999999997</v>
      </c>
      <c r="L48" s="168">
        <v>-7.4160000000000004</v>
      </c>
    </row>
    <row r="49" spans="1:12" x14ac:dyDescent="0.2">
      <c r="A49" s="167" t="s">
        <v>296</v>
      </c>
      <c r="B49" s="168" t="s">
        <v>3906</v>
      </c>
      <c r="C49" s="168" t="s">
        <v>3907</v>
      </c>
      <c r="D49" s="168" t="s">
        <v>3908</v>
      </c>
      <c r="E49" s="168" t="s">
        <v>3909</v>
      </c>
      <c r="J49" s="167" t="s">
        <v>296</v>
      </c>
      <c r="K49" s="168">
        <v>-7.0419999999999998</v>
      </c>
      <c r="L49" s="168">
        <v>-6.1260000000000003</v>
      </c>
    </row>
    <row r="50" spans="1:12" x14ac:dyDescent="0.2">
      <c r="A50" s="167" t="s">
        <v>532</v>
      </c>
      <c r="B50" s="168" t="s">
        <v>3910</v>
      </c>
      <c r="C50" s="168" t="s">
        <v>2108</v>
      </c>
      <c r="D50" s="168" t="s">
        <v>3911</v>
      </c>
      <c r="E50" s="168" t="s">
        <v>2108</v>
      </c>
      <c r="J50" s="91" t="s">
        <v>537</v>
      </c>
      <c r="K50" s="27"/>
      <c r="L50" s="27"/>
    </row>
    <row r="51" spans="1:12" x14ac:dyDescent="0.2">
      <c r="A51" s="167" t="s">
        <v>538</v>
      </c>
      <c r="B51" s="168" t="s">
        <v>3912</v>
      </c>
      <c r="C51" s="168" t="s">
        <v>2078</v>
      </c>
      <c r="D51" s="168" t="s">
        <v>2348</v>
      </c>
      <c r="E51" s="168" t="s">
        <v>3913</v>
      </c>
      <c r="J51" s="27" t="s">
        <v>543</v>
      </c>
      <c r="K51" s="90" t="str">
        <f>B61</f>
        <v>1.904</v>
      </c>
      <c r="L51" s="90" t="str">
        <f>D61</f>
        <v>1.559</v>
      </c>
    </row>
    <row r="52" spans="1:12" x14ac:dyDescent="0.2">
      <c r="A52" s="167" t="s">
        <v>544</v>
      </c>
      <c r="B52" s="168" t="s">
        <v>2380</v>
      </c>
      <c r="C52" s="168" t="s">
        <v>3914</v>
      </c>
      <c r="D52" s="168" t="s">
        <v>2252</v>
      </c>
      <c r="E52" s="168" t="s">
        <v>3152</v>
      </c>
      <c r="J52" s="27" t="s">
        <v>532</v>
      </c>
      <c r="K52" s="90">
        <f t="shared" ref="K52:K62" si="0">$K$51+B50</f>
        <v>1.621</v>
      </c>
      <c r="L52" s="90">
        <f t="shared" ref="L52:L62" si="1">$L$51+D50</f>
        <v>1.2149999999999999</v>
      </c>
    </row>
    <row r="53" spans="1:12" x14ac:dyDescent="0.2">
      <c r="A53" s="167" t="s">
        <v>549</v>
      </c>
      <c r="B53" s="168" t="s">
        <v>3915</v>
      </c>
      <c r="C53" s="168" t="s">
        <v>3916</v>
      </c>
      <c r="D53" s="168" t="s">
        <v>3917</v>
      </c>
      <c r="E53" s="168" t="s">
        <v>3918</v>
      </c>
      <c r="J53" s="27" t="s">
        <v>538</v>
      </c>
      <c r="K53" s="90">
        <f t="shared" si="0"/>
        <v>1.571</v>
      </c>
      <c r="L53" s="90">
        <f t="shared" si="1"/>
        <v>1.224</v>
      </c>
    </row>
    <row r="54" spans="1:12" x14ac:dyDescent="0.2">
      <c r="A54" s="167" t="s">
        <v>554</v>
      </c>
      <c r="B54" s="168" t="s">
        <v>2612</v>
      </c>
      <c r="C54" s="168" t="s">
        <v>3158</v>
      </c>
      <c r="D54" s="168" t="s">
        <v>3919</v>
      </c>
      <c r="E54" s="168" t="s">
        <v>3920</v>
      </c>
      <c r="J54" s="27" t="s">
        <v>544</v>
      </c>
      <c r="K54" s="90">
        <f t="shared" si="0"/>
        <v>1.7709999999999999</v>
      </c>
      <c r="L54" s="90">
        <f t="shared" si="1"/>
        <v>1.3679999999999999</v>
      </c>
    </row>
    <row r="55" spans="1:12" x14ac:dyDescent="0.2">
      <c r="A55" s="167" t="s">
        <v>559</v>
      </c>
      <c r="B55" s="168" t="s">
        <v>3146</v>
      </c>
      <c r="C55" s="168" t="s">
        <v>3659</v>
      </c>
      <c r="D55" s="168" t="s">
        <v>3921</v>
      </c>
      <c r="E55" s="168" t="s">
        <v>3922</v>
      </c>
      <c r="J55" s="27" t="s">
        <v>549</v>
      </c>
      <c r="K55" s="90">
        <f t="shared" si="0"/>
        <v>0.94899999999999995</v>
      </c>
      <c r="L55" s="90">
        <f t="shared" si="1"/>
        <v>0.70599999999999996</v>
      </c>
    </row>
    <row r="56" spans="1:12" x14ac:dyDescent="0.2">
      <c r="A56" s="167" t="s">
        <v>564</v>
      </c>
      <c r="B56" s="168" t="s">
        <v>2777</v>
      </c>
      <c r="C56" s="168" t="s">
        <v>3152</v>
      </c>
      <c r="D56" s="168" t="s">
        <v>1840</v>
      </c>
      <c r="E56" s="168" t="s">
        <v>3923</v>
      </c>
      <c r="J56" s="27" t="s">
        <v>554</v>
      </c>
      <c r="K56" s="90">
        <f t="shared" si="0"/>
        <v>1.7639999999999998</v>
      </c>
      <c r="L56" s="90">
        <f t="shared" si="1"/>
        <v>1.399</v>
      </c>
    </row>
    <row r="57" spans="1:12" x14ac:dyDescent="0.2">
      <c r="A57" s="167" t="s">
        <v>569</v>
      </c>
      <c r="B57" s="168" t="s">
        <v>3924</v>
      </c>
      <c r="C57" s="168" t="s">
        <v>3220</v>
      </c>
      <c r="D57" s="168" t="s">
        <v>3925</v>
      </c>
      <c r="E57" s="168" t="s">
        <v>2796</v>
      </c>
      <c r="J57" s="27" t="s">
        <v>559</v>
      </c>
      <c r="K57" s="90">
        <f t="shared" si="0"/>
        <v>2.0869999999999997</v>
      </c>
      <c r="L57" s="90">
        <f t="shared" si="1"/>
        <v>1.716</v>
      </c>
    </row>
    <row r="58" spans="1:12" x14ac:dyDescent="0.2">
      <c r="A58" s="167" t="s">
        <v>574</v>
      </c>
      <c r="B58" s="168" t="s">
        <v>3619</v>
      </c>
      <c r="C58" s="168" t="s">
        <v>3926</v>
      </c>
      <c r="D58" s="168" t="s">
        <v>3927</v>
      </c>
      <c r="E58" s="168" t="s">
        <v>3928</v>
      </c>
      <c r="J58" s="27" t="s">
        <v>564</v>
      </c>
      <c r="K58" s="90">
        <f t="shared" si="0"/>
        <v>2.0150000000000001</v>
      </c>
      <c r="L58" s="90">
        <f t="shared" si="1"/>
        <v>1.6739999999999999</v>
      </c>
    </row>
    <row r="59" spans="1:12" x14ac:dyDescent="0.2">
      <c r="A59" s="167" t="s">
        <v>579</v>
      </c>
      <c r="B59" s="168" t="s">
        <v>2307</v>
      </c>
      <c r="C59" s="168" t="s">
        <v>867</v>
      </c>
      <c r="D59" s="168" t="s">
        <v>2260</v>
      </c>
      <c r="E59" s="168" t="s">
        <v>3929</v>
      </c>
      <c r="J59" s="27" t="s">
        <v>569</v>
      </c>
      <c r="K59" s="90">
        <f t="shared" si="0"/>
        <v>1.6479999999999999</v>
      </c>
      <c r="L59" s="90">
        <f t="shared" si="1"/>
        <v>1.2189999999999999</v>
      </c>
    </row>
    <row r="60" spans="1:12" x14ac:dyDescent="0.2">
      <c r="A60" s="167" t="s">
        <v>584</v>
      </c>
      <c r="B60" s="168" t="s">
        <v>3930</v>
      </c>
      <c r="C60" s="168" t="s">
        <v>3931</v>
      </c>
      <c r="D60" s="168" t="s">
        <v>3932</v>
      </c>
      <c r="E60" s="168" t="s">
        <v>3933</v>
      </c>
      <c r="J60" s="27" t="s">
        <v>574</v>
      </c>
      <c r="K60" s="90">
        <f t="shared" si="0"/>
        <v>1.706</v>
      </c>
      <c r="L60" s="90">
        <f t="shared" si="1"/>
        <v>1.337</v>
      </c>
    </row>
    <row r="61" spans="1:12" x14ac:dyDescent="0.2">
      <c r="A61" s="167" t="s">
        <v>589</v>
      </c>
      <c r="B61" s="168" t="s">
        <v>3934</v>
      </c>
      <c r="C61" s="168" t="s">
        <v>3935</v>
      </c>
      <c r="D61" s="168" t="s">
        <v>3936</v>
      </c>
      <c r="E61" s="168" t="s">
        <v>3937</v>
      </c>
      <c r="J61" s="27" t="s">
        <v>579</v>
      </c>
      <c r="K61" s="90">
        <f t="shared" si="0"/>
        <v>1.738</v>
      </c>
      <c r="L61" s="90">
        <f t="shared" si="1"/>
        <v>1.369</v>
      </c>
    </row>
    <row r="62" spans="1:12" x14ac:dyDescent="0.2">
      <c r="A62" s="167" t="s">
        <v>348</v>
      </c>
      <c r="B62" s="168" t="s">
        <v>348</v>
      </c>
      <c r="C62" s="168" t="s">
        <v>348</v>
      </c>
      <c r="D62" s="168" t="s">
        <v>348</v>
      </c>
      <c r="E62" s="168" t="s">
        <v>348</v>
      </c>
      <c r="J62" s="27" t="s">
        <v>584</v>
      </c>
      <c r="K62" s="90">
        <f t="shared" si="0"/>
        <v>0.91899999999999993</v>
      </c>
      <c r="L62" s="90">
        <f t="shared" si="1"/>
        <v>0.74299999999999999</v>
      </c>
    </row>
    <row r="63" spans="1:12" x14ac:dyDescent="0.2">
      <c r="A63" s="167" t="s">
        <v>594</v>
      </c>
      <c r="B63" s="168" t="s">
        <v>595</v>
      </c>
      <c r="C63" s="168" t="s">
        <v>348</v>
      </c>
      <c r="D63" s="168" t="s">
        <v>595</v>
      </c>
      <c r="E63" s="168" t="s">
        <v>348</v>
      </c>
    </row>
    <row r="64" spans="1:12" x14ac:dyDescent="0.2">
      <c r="A64" s="288" t="s">
        <v>596</v>
      </c>
      <c r="B64" s="289" t="s">
        <v>1656</v>
      </c>
      <c r="C64" s="289" t="s">
        <v>348</v>
      </c>
      <c r="D64" s="289" t="s">
        <v>1658</v>
      </c>
      <c r="E64" s="289" t="s">
        <v>348</v>
      </c>
    </row>
    <row r="65" spans="1:1" x14ac:dyDescent="0.2">
      <c r="A65" s="167" t="s">
        <v>599</v>
      </c>
    </row>
    <row r="66" spans="1:1" x14ac:dyDescent="0.2">
      <c r="A66" s="167" t="s">
        <v>600</v>
      </c>
    </row>
  </sheetData>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F12EA-EDCB-443C-8DBD-40F3978D2685}">
  <dimension ref="A1:AD66"/>
  <sheetViews>
    <sheetView workbookViewId="0">
      <selection activeCell="E44" sqref="E44"/>
    </sheetView>
  </sheetViews>
  <sheetFormatPr defaultRowHeight="15" x14ac:dyDescent="0.25"/>
  <cols>
    <col min="1" max="1" width="11.28515625" bestFit="1" customWidth="1"/>
    <col min="2" max="2" width="10.85546875" bestFit="1" customWidth="1"/>
    <col min="4" max="4" width="14.42578125" bestFit="1" customWidth="1"/>
    <col min="18" max="18" width="20" bestFit="1" customWidth="1"/>
  </cols>
  <sheetData>
    <row r="1" spans="1:30" x14ac:dyDescent="0.25">
      <c r="A1" s="94"/>
      <c r="B1" s="95"/>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row>
    <row r="2" spans="1:30" ht="23.25" x14ac:dyDescent="0.35">
      <c r="A2" s="94"/>
      <c r="B2" s="95"/>
      <c r="C2" s="94"/>
      <c r="D2" s="94"/>
      <c r="E2" s="94"/>
      <c r="F2" s="94"/>
      <c r="G2" s="94"/>
      <c r="H2" s="94"/>
      <c r="I2" s="108"/>
      <c r="J2" s="107" t="s">
        <v>601</v>
      </c>
      <c r="K2" s="94"/>
      <c r="L2" s="94"/>
      <c r="M2" s="94"/>
      <c r="N2" s="94"/>
      <c r="O2" s="94"/>
      <c r="P2" s="94"/>
      <c r="Q2" s="94"/>
      <c r="R2" s="94"/>
      <c r="S2" s="94"/>
      <c r="T2" s="94"/>
      <c r="U2" s="94"/>
      <c r="V2" s="94"/>
      <c r="W2" s="94"/>
      <c r="X2" s="107" t="s">
        <v>602</v>
      </c>
      <c r="Y2" s="94"/>
      <c r="Z2" s="94"/>
      <c r="AA2" s="94"/>
      <c r="AB2" s="94"/>
      <c r="AC2" s="94"/>
      <c r="AD2" s="94"/>
    </row>
    <row r="3" spans="1:30" ht="18.75" x14ac:dyDescent="0.3">
      <c r="A3" s="94"/>
      <c r="B3" s="95"/>
      <c r="C3" s="94"/>
      <c r="D3" s="94"/>
      <c r="E3" s="94"/>
      <c r="F3" s="94"/>
      <c r="G3" s="94"/>
      <c r="H3" s="94"/>
      <c r="I3" s="106"/>
      <c r="J3" s="105" t="s">
        <v>603</v>
      </c>
      <c r="K3" s="94"/>
      <c r="L3" s="94"/>
      <c r="M3" s="94"/>
      <c r="N3" s="94"/>
      <c r="O3" s="94"/>
      <c r="P3" s="94"/>
      <c r="Q3" s="94"/>
      <c r="R3" s="94"/>
      <c r="S3" s="94"/>
      <c r="T3" s="94"/>
      <c r="U3" s="94"/>
      <c r="V3" s="94"/>
      <c r="W3" s="94"/>
      <c r="X3" s="105" t="s">
        <v>604</v>
      </c>
      <c r="Y3" s="94"/>
      <c r="Z3" s="94"/>
      <c r="AA3" s="94"/>
      <c r="AB3" s="94"/>
      <c r="AC3" s="94"/>
      <c r="AD3" s="94"/>
    </row>
    <row r="4" spans="1:30" x14ac:dyDescent="0.25">
      <c r="A4" s="94"/>
      <c r="B4" s="95"/>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row>
    <row r="5" spans="1:30" ht="15.75" x14ac:dyDescent="0.25">
      <c r="A5" s="103"/>
      <c r="B5" s="104"/>
      <c r="C5" s="103"/>
      <c r="D5" s="103"/>
      <c r="E5" s="103" t="s">
        <v>605</v>
      </c>
      <c r="F5" s="103" t="s">
        <v>606</v>
      </c>
      <c r="G5" s="103" t="s">
        <v>607</v>
      </c>
      <c r="H5" s="103" t="s">
        <v>608</v>
      </c>
      <c r="I5" s="103" t="s">
        <v>609</v>
      </c>
      <c r="J5" s="103" t="s">
        <v>610</v>
      </c>
      <c r="K5" s="103" t="s">
        <v>611</v>
      </c>
      <c r="L5" s="103" t="s">
        <v>612</v>
      </c>
      <c r="M5" s="103" t="s">
        <v>613</v>
      </c>
      <c r="N5" s="103" t="s">
        <v>614</v>
      </c>
      <c r="O5" s="103" t="s">
        <v>615</v>
      </c>
      <c r="P5" s="103" t="s">
        <v>616</v>
      </c>
      <c r="Q5" s="103"/>
      <c r="R5" s="103"/>
      <c r="S5" s="103" t="s">
        <v>605</v>
      </c>
      <c r="T5" s="103" t="s">
        <v>606</v>
      </c>
      <c r="U5" s="103" t="s">
        <v>607</v>
      </c>
      <c r="V5" s="103" t="s">
        <v>608</v>
      </c>
      <c r="W5" s="103" t="s">
        <v>609</v>
      </c>
      <c r="X5" s="103" t="s">
        <v>610</v>
      </c>
      <c r="Y5" s="103" t="s">
        <v>611</v>
      </c>
      <c r="Z5" s="103" t="s">
        <v>612</v>
      </c>
      <c r="AA5" s="103" t="s">
        <v>613</v>
      </c>
      <c r="AB5" s="103" t="s">
        <v>614</v>
      </c>
      <c r="AC5" s="103" t="s">
        <v>615</v>
      </c>
      <c r="AD5" s="103" t="s">
        <v>616</v>
      </c>
    </row>
    <row r="6" spans="1:30" x14ac:dyDescent="0.25">
      <c r="A6" s="94"/>
      <c r="B6" s="95"/>
      <c r="C6" s="94"/>
      <c r="D6" s="101" t="s">
        <v>617</v>
      </c>
      <c r="E6" s="102">
        <f>SUM(E11:E53)+$B55</f>
        <v>0.80051700497581768</v>
      </c>
      <c r="F6" s="102">
        <f>SUM(F11:F53)+$B56</f>
        <v>0.78992089235254259</v>
      </c>
      <c r="G6" s="102">
        <f>SUM(G11:G53)+$B57</f>
        <v>0.80827454763540585</v>
      </c>
      <c r="H6" s="102">
        <f>SUM(H11:H53)+$B58</f>
        <v>0.73201566000732643</v>
      </c>
      <c r="I6" s="102">
        <f>SUM(I11:I53)+$B59</f>
        <v>0.81917152741054966</v>
      </c>
      <c r="J6" s="102">
        <f>SUM(J11:J53)+$B60</f>
        <v>0.76262113491044836</v>
      </c>
      <c r="K6" s="102">
        <f>SUM(K11:K53)+$B61</f>
        <v>0.85939105446835828</v>
      </c>
      <c r="L6" s="102">
        <f>SUM(L11:L53)+$B62</f>
        <v>0.75578603307286407</v>
      </c>
      <c r="M6" s="102">
        <f>SUM(M11:M53)+$B63</f>
        <v>0.80660817803213836</v>
      </c>
      <c r="N6" s="102">
        <f>SUM(N11:N53)+$B64</f>
        <v>0.77975339025485635</v>
      </c>
      <c r="O6" s="102">
        <f>SUM(O11:O53)+$B65</f>
        <v>0.82991030315469572</v>
      </c>
      <c r="P6" s="102">
        <f>SUM(P11:P53)+$B66</f>
        <v>0.76293570590791226</v>
      </c>
      <c r="Q6" s="94"/>
      <c r="R6" s="101" t="s">
        <v>617</v>
      </c>
      <c r="S6" s="102">
        <f>SUM(S11:S53)+$B55</f>
        <v>0.80464364555220991</v>
      </c>
      <c r="T6" s="102">
        <f>SUM(T11:T53)+$B56</f>
        <v>0.79199043921666279</v>
      </c>
      <c r="U6" s="102">
        <f>SUM(U11:U53)+$B57</f>
        <v>0.76865132854948182</v>
      </c>
      <c r="V6" s="102">
        <f>SUM(V11:V53)+$B58</f>
        <v>0.65561944087980861</v>
      </c>
      <c r="W6" s="102">
        <f>SUM(W11:W53)+$B59</f>
        <v>0.74131732420265695</v>
      </c>
      <c r="X6" s="102">
        <f>SUM(X11:X53)+$B60</f>
        <v>0.54792474977764738</v>
      </c>
      <c r="Y6" s="102">
        <f>SUM(Y11:Y53)+$B61</f>
        <v>0.63784358010622677</v>
      </c>
      <c r="Z6" s="102">
        <f>SUM(Z11:Z53)+$B62</f>
        <v>0.65016027391666675</v>
      </c>
      <c r="AA6" s="102">
        <f>SUM(AA11:AA53)+$B63</f>
        <v>0.70177073486990937</v>
      </c>
      <c r="AB6" s="102">
        <f>SUM(AB11:AB53)+$B64</f>
        <v>0.72946254101190489</v>
      </c>
      <c r="AC6" s="102">
        <f>SUM(AC11:AC53)+$B65</f>
        <v>0.86254285805285347</v>
      </c>
      <c r="AD6" s="102">
        <f>SUM(AD11:AD53)+$B66</f>
        <v>0.64511117501976289</v>
      </c>
    </row>
    <row r="7" spans="1:30" ht="63.95" customHeight="1" x14ac:dyDescent="0.25">
      <c r="A7" s="94"/>
      <c r="B7" s="95"/>
      <c r="C7" s="94"/>
      <c r="D7" s="101" t="s">
        <v>618</v>
      </c>
      <c r="E7" s="97">
        <f>E6-Transpose_Avg_q2er_dw!B4</f>
        <v>-1.0887140961313158E-4</v>
      </c>
      <c r="F7" s="97">
        <f>F6-Transpose_Avg_q2er_dw!C4</f>
        <v>-1.3899212326518029E-4</v>
      </c>
      <c r="G7" s="97">
        <f>G6-Transpose_Avg_q2er_dw!D4</f>
        <v>-6.3288883441126043E-4</v>
      </c>
      <c r="H7" s="97">
        <f>H6-Transpose_Avg_q2er_dw!E4</f>
        <v>-2.3628986461488033E-4</v>
      </c>
      <c r="I7" s="97">
        <f>I6-Transpose_Avg_q2er_dw!F4</f>
        <v>-7.2356241906268437E-4</v>
      </c>
      <c r="J7" s="97">
        <f>J6-Transpose_Avg_q2er_dw!G4</f>
        <v>1.783900514168435E-4</v>
      </c>
      <c r="K7" s="97">
        <f>K6-Transpose_Avg_q2er_dw!H4</f>
        <v>-2.71121805660135E-4</v>
      </c>
      <c r="L7" s="97">
        <f>L6-Transpose_Avg_q2er_dw!I4</f>
        <v>-4.5043163839597611E-4</v>
      </c>
      <c r="M7" s="97">
        <f>M6-Transpose_Avg_q2er_dw!J4</f>
        <v>-6.4333144049300017E-5</v>
      </c>
      <c r="N7" s="97">
        <f>N6-Transpose_Avg_q2er_dw!K4</f>
        <v>-1.784408181304542E-4</v>
      </c>
      <c r="O7" s="97">
        <f>O6-Transpose_Avg_q2er_dw!L4</f>
        <v>-1.2343058670161167E-4</v>
      </c>
      <c r="P7" s="97">
        <f>P6-Transpose_Avg_q2er_dw!M4</f>
        <v>3.1929953602727323E-4</v>
      </c>
      <c r="Q7" s="94"/>
      <c r="R7" s="99" t="s">
        <v>619</v>
      </c>
      <c r="S7" s="97">
        <f t="shared" ref="S7:AD7" si="0">S6-E6</f>
        <v>4.1266405763922265E-3</v>
      </c>
      <c r="T7" s="97">
        <f t="shared" si="0"/>
        <v>2.0695468641201975E-3</v>
      </c>
      <c r="U7" s="97">
        <f t="shared" si="0"/>
        <v>-3.9623219085924033E-2</v>
      </c>
      <c r="V7" s="97">
        <f t="shared" si="0"/>
        <v>-7.6396219127517817E-2</v>
      </c>
      <c r="W7" s="97">
        <f t="shared" si="0"/>
        <v>-7.7854203207892714E-2</v>
      </c>
      <c r="X7" s="97">
        <f t="shared" si="0"/>
        <v>-0.21469638513280098</v>
      </c>
      <c r="Y7" s="97">
        <f t="shared" si="0"/>
        <v>-0.22154747436213151</v>
      </c>
      <c r="Z7" s="97">
        <f t="shared" si="0"/>
        <v>-0.10562575915619732</v>
      </c>
      <c r="AA7" s="97">
        <f t="shared" si="0"/>
        <v>-0.10483744316222898</v>
      </c>
      <c r="AB7" s="97">
        <f t="shared" si="0"/>
        <v>-5.0290849242951463E-2</v>
      </c>
      <c r="AC7" s="97">
        <f t="shared" si="0"/>
        <v>3.2632554898157751E-2</v>
      </c>
      <c r="AD7" s="97">
        <f t="shared" si="0"/>
        <v>-0.11782453088814937</v>
      </c>
    </row>
    <row r="8" spans="1:30" ht="45" x14ac:dyDescent="0.25">
      <c r="A8" s="291" t="s">
        <v>348</v>
      </c>
      <c r="B8" s="292" t="s">
        <v>118</v>
      </c>
      <c r="C8" s="94"/>
      <c r="D8" s="99" t="s">
        <v>620</v>
      </c>
      <c r="E8" s="100">
        <f>SQRT((E7^2+F7^2+G7^2+H7^2+I7^2+J7^2+K7^2+L7^2+M7^2+N7^2+O7^2+P7^2)/12)</f>
        <v>3.502952840746157E-4</v>
      </c>
      <c r="F8" s="94"/>
      <c r="G8" s="94"/>
      <c r="H8" s="94"/>
      <c r="I8" s="94"/>
      <c r="J8" s="94"/>
      <c r="K8" s="94"/>
      <c r="L8" s="94"/>
      <c r="M8" s="94"/>
      <c r="N8" s="94"/>
      <c r="O8" s="94"/>
      <c r="P8" s="94"/>
      <c r="Q8" s="94"/>
      <c r="R8" s="99" t="s">
        <v>621</v>
      </c>
      <c r="S8" s="98">
        <f>S6/Transpose_Avg_q2er_dw!P4</f>
        <v>1.030653583305208</v>
      </c>
      <c r="T8" s="98">
        <f>T6/Transpose_Avg_q2er_dw!Q4</f>
        <v>0.96548514567951693</v>
      </c>
      <c r="U8" s="98">
        <f>U6/Transpose_Avg_q2er_dw!R4</f>
        <v>0.92709555322199122</v>
      </c>
      <c r="V8" s="98">
        <f>V6/Transpose_Avg_q2er_dw!S4</f>
        <v>0.85901510319364149</v>
      </c>
      <c r="W8" s="98">
        <f>W6/Transpose_Avg_q2er_dw!T4</f>
        <v>0.93685035386538251</v>
      </c>
      <c r="X8" s="98">
        <f>X6/Transpose_Avg_q2er_dw!U4</f>
        <v>0.78374141141634612</v>
      </c>
      <c r="Y8" s="98">
        <f>Y6/Transpose_Avg_q2er_dw!V4</f>
        <v>0.79353482139105624</v>
      </c>
      <c r="Z8" s="98">
        <f>Z6/Transpose_Avg_q2er_dw!W4</f>
        <v>0.9126673820311948</v>
      </c>
      <c r="AA8" s="98">
        <f>AA6/Transpose_Avg_q2er_dw!X4</f>
        <v>0.79841097763835256</v>
      </c>
      <c r="AB8" s="98">
        <f>AB6/Transpose_Avg_q2er_dw!Y4</f>
        <v>0.95202724327053823</v>
      </c>
      <c r="AC8" s="98">
        <f>AC6/Transpose_Avg_q2er_dw!Z4</f>
        <v>1.0752117511951553</v>
      </c>
      <c r="AD8" s="98">
        <f>AD6/Transpose_Avg_q2er_dw!AA4</f>
        <v>0.95483343632111894</v>
      </c>
    </row>
    <row r="9" spans="1:30" x14ac:dyDescent="0.25">
      <c r="A9" s="27" t="s">
        <v>353</v>
      </c>
      <c r="B9" s="96" t="s">
        <v>354</v>
      </c>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row>
    <row r="10" spans="1:30" x14ac:dyDescent="0.25">
      <c r="A10" s="291" t="s">
        <v>348</v>
      </c>
      <c r="B10" s="293" t="s">
        <v>348</v>
      </c>
      <c r="C10" s="94"/>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94"/>
    </row>
    <row r="11" spans="1:30" x14ac:dyDescent="0.25">
      <c r="A11" s="27" t="s">
        <v>242</v>
      </c>
      <c r="B11" s="96">
        <v>-7.8100000000000003E-2</v>
      </c>
      <c r="C11" s="94"/>
      <c r="D11" s="94"/>
      <c r="E11" s="97">
        <f>$B11*VLOOKUP($A11,Transpose_Avg_q2er_dw!$A:$M,2,FALSE)</f>
        <v>-4.3298507825885867E-2</v>
      </c>
      <c r="F11" s="97">
        <f>$B11*VLOOKUP($A11,Transpose_Avg_q2er_dw!$A:$M,3,FALSE)</f>
        <v>-4.3466937499565622E-2</v>
      </c>
      <c r="G11" s="97">
        <f>$B11*VLOOKUP($A11,Transpose_Avg_q2er_dw!$A:$M,4,FALSE)</f>
        <v>-4.4931526847402675E-2</v>
      </c>
      <c r="H11" s="97">
        <f>$B11*VLOOKUP($A11,Transpose_Avg_q2er_dw!$A:$M,5,FALSE)</f>
        <v>-3.9330803678623336E-2</v>
      </c>
      <c r="I11" s="97">
        <f>$B11*VLOOKUP($A11,Transpose_Avg_q2er_dw!$A:$M,6,FALSE)</f>
        <v>-4.0569299883519337E-2</v>
      </c>
      <c r="J11" s="97">
        <f>$B11*VLOOKUP($A11,Transpose_Avg_q2er_dw!$A:$M,7,FALSE)</f>
        <v>-3.8382402208376104E-2</v>
      </c>
      <c r="K11" s="97">
        <f>$B11*VLOOKUP($A11,Transpose_Avg_q2er_dw!$A:$M,8,FALSE)</f>
        <v>-2.7830006461466168E-2</v>
      </c>
      <c r="L11" s="97">
        <f>$B11*VLOOKUP($A11,Transpose_Avg_q2er_dw!$A:$M,9,FALSE)</f>
        <v>-3.4219995429872786E-2</v>
      </c>
      <c r="M11" s="97">
        <f>$B11*VLOOKUP($A11,Transpose_Avg_q2er_dw!$A:$M,10,FALSE)</f>
        <v>-4.15071482308201E-2</v>
      </c>
      <c r="N11" s="97">
        <f>$B11*VLOOKUP($A11,Transpose_Avg_q2er_dw!$A:$M,11,FALSE)</f>
        <v>-3.8749554585220156E-2</v>
      </c>
      <c r="O11" s="97">
        <f>$B11*VLOOKUP($A11,Transpose_Avg_q2er_dw!$A:$M,12,FALSE)</f>
        <v>-3.7063368982674115E-2</v>
      </c>
      <c r="P11" s="97">
        <f>$B11*VLOOKUP($A11,Transpose_Avg_q2er_dw!$A:$M,13,FALSE)</f>
        <v>-4.5758325355861745E-2</v>
      </c>
      <c r="Q11" s="97"/>
      <c r="R11" s="97"/>
      <c r="S11" s="97">
        <f>$B11*VLOOKUP($A11,Transpose_Avg_q2er_dw!$O:$AA,2,FALSE)</f>
        <v>-4.1787291960576137E-2</v>
      </c>
      <c r="T11" s="97">
        <f>$B11*VLOOKUP($A11,Transpose_Avg_q2er_dw!$O:$AA,3,FALSE)</f>
        <v>-4.3918890915119357E-2</v>
      </c>
      <c r="U11" s="97">
        <f>$B11*VLOOKUP($A11,Transpose_Avg_q2er_dw!$O:$AA,4,FALSE)</f>
        <v>-4.300382564873844E-2</v>
      </c>
      <c r="V11" s="97">
        <f>$B11*VLOOKUP($A11,Transpose_Avg_q2er_dw!$O:$AA,5,FALSE)</f>
        <v>-4.2739427905308464E-2</v>
      </c>
      <c r="W11" s="97">
        <f>$B11*VLOOKUP($A11,Transpose_Avg_q2er_dw!$O:$AA,6,FALSE)</f>
        <v>-4.5118282642386667E-2</v>
      </c>
      <c r="X11" s="97">
        <f>$B11*VLOOKUP($A11,Transpose_Avg_q2er_dw!$O:$AA,7,FALSE)</f>
        <v>-4.1357096084431895E-2</v>
      </c>
      <c r="Y11" s="97">
        <f>$B11*VLOOKUP($A11,Transpose_Avg_q2er_dw!$O:$AA,8,FALSE)</f>
        <v>-4.7448253205128202E-2</v>
      </c>
      <c r="Z11" s="97">
        <f>$B11*VLOOKUP($A11,Transpose_Avg_q2er_dw!$O:$AA,9,FALSE)</f>
        <v>-4.0208680555555557E-2</v>
      </c>
      <c r="AA11" s="97">
        <f>$B11*VLOOKUP($A11,Transpose_Avg_q2er_dw!$O:$AA,10,FALSE)</f>
        <v>-4.7255359162895937E-2</v>
      </c>
      <c r="AB11" s="97">
        <f>$B11*VLOOKUP($A11,Transpose_Avg_q2er_dw!$O:$AA,11,FALSE)</f>
        <v>-4.2650502976190476E-2</v>
      </c>
      <c r="AC11" s="97">
        <f>$B11*VLOOKUP($A11,Transpose_Avg_q2er_dw!$O:$AA,12,FALSE)</f>
        <v>-3.139498305558467E-2</v>
      </c>
      <c r="AD11" s="97">
        <f>$B11*VLOOKUP($A11,Transpose_Avg_q2er_dw!$O:$AA,13,FALSE)</f>
        <v>-5.089928260869566E-2</v>
      </c>
    </row>
    <row r="12" spans="1:30" x14ac:dyDescent="0.25">
      <c r="A12" s="27" t="s">
        <v>250</v>
      </c>
      <c r="B12" s="96">
        <v>-0.16300000000000001</v>
      </c>
      <c r="C12" s="94"/>
      <c r="D12" s="94"/>
      <c r="E12" s="97">
        <f>$B12*VLOOKUP($A12,Transpose_Avg_q2er_dw!$A:$M,2,FALSE)</f>
        <v>-3.6524389645102438E-3</v>
      </c>
      <c r="F12" s="97">
        <f>$B12*VLOOKUP($A12,Transpose_Avg_q2er_dw!$A:$M,3,FALSE)</f>
        <v>-6.1463000890895E-3</v>
      </c>
      <c r="G12" s="97">
        <f>$B12*VLOOKUP($A12,Transpose_Avg_q2er_dw!$A:$M,4,FALSE)</f>
        <v>-7.2705773135709065E-3</v>
      </c>
      <c r="H12" s="97">
        <f>$B12*VLOOKUP($A12,Transpose_Avg_q2er_dw!$A:$M,5,FALSE)</f>
        <v>-4.9789197360785627E-3</v>
      </c>
      <c r="I12" s="97">
        <f>$B12*VLOOKUP($A12,Transpose_Avg_q2er_dw!$A:$M,6,FALSE)</f>
        <v>-3.5167025191342512E-3</v>
      </c>
      <c r="J12" s="97">
        <f>$B12*VLOOKUP($A12,Transpose_Avg_q2er_dw!$A:$M,7,FALSE)</f>
        <v>-6.6031138566806907E-3</v>
      </c>
      <c r="K12" s="97">
        <f>$B12*VLOOKUP($A12,Transpose_Avg_q2er_dw!$A:$M,8,FALSE)</f>
        <v>-6.7963476399331667E-3</v>
      </c>
      <c r="L12" s="97">
        <f>$B12*VLOOKUP($A12,Transpose_Avg_q2er_dw!$A:$M,9,FALSE)</f>
        <v>-6.6428748743086975E-3</v>
      </c>
      <c r="M12" s="97">
        <f>$B12*VLOOKUP($A12,Transpose_Avg_q2er_dw!$A:$M,10,FALSE)</f>
        <v>-2.9214658843335316E-3</v>
      </c>
      <c r="N12" s="97">
        <f>$B12*VLOOKUP($A12,Transpose_Avg_q2er_dw!$A:$M,11,FALSE)</f>
        <v>-4.0073802037159821E-3</v>
      </c>
      <c r="O12" s="97">
        <f>$B12*VLOOKUP($A12,Transpose_Avg_q2er_dw!$A:$M,12,FALSE)</f>
        <v>-4.1340423177655648E-3</v>
      </c>
      <c r="P12" s="97">
        <f>$B12*VLOOKUP($A12,Transpose_Avg_q2er_dw!$A:$M,13,FALSE)</f>
        <v>-6.8000481084720217E-3</v>
      </c>
      <c r="Q12" s="97"/>
      <c r="R12" s="97"/>
      <c r="S12" s="97">
        <f>$B12*VLOOKUP($A12,Transpose_Avg_q2er_dw!$O:$AA,2,FALSE)</f>
        <v>-4.0775484677923702E-3</v>
      </c>
      <c r="T12" s="97">
        <f>$B12*VLOOKUP($A12,Transpose_Avg_q2er_dw!$O:$AA,3,FALSE)</f>
        <v>-1.0181972660959732E-2</v>
      </c>
      <c r="U12" s="97">
        <f>$B12*VLOOKUP($A12,Transpose_Avg_q2er_dw!$O:$AA,4,FALSE)</f>
        <v>-6.2686704561704561E-3</v>
      </c>
      <c r="V12" s="97">
        <f>$B12*VLOOKUP($A12,Transpose_Avg_q2er_dw!$O:$AA,5,FALSE)</f>
        <v>-2.1246657754010697E-3</v>
      </c>
      <c r="W12" s="97">
        <f>$B12*VLOOKUP($A12,Transpose_Avg_q2er_dw!$O:$AA,6,FALSE)</f>
        <v>-3.7128507339577129E-3</v>
      </c>
      <c r="X12" s="97">
        <f>$B12*VLOOKUP($A12,Transpose_Avg_q2er_dw!$O:$AA,7,FALSE)</f>
        <v>-6.2527576256919482E-3</v>
      </c>
      <c r="Y12" s="97">
        <f>$B12*VLOOKUP($A12,Transpose_Avg_q2er_dw!$O:$AA,8,FALSE)</f>
        <v>0</v>
      </c>
      <c r="Z12" s="97">
        <f>$B12*VLOOKUP($A12,Transpose_Avg_q2er_dw!$O:$AA,9,FALSE)</f>
        <v>-1.5137184343434345E-2</v>
      </c>
      <c r="AA12" s="97">
        <f>$B12*VLOOKUP($A12,Transpose_Avg_q2er_dw!$O:$AA,10,FALSE)</f>
        <v>-7.1911764705882364E-3</v>
      </c>
      <c r="AB12" s="97">
        <f>$B12*VLOOKUP($A12,Transpose_Avg_q2er_dw!$O:$AA,11,FALSE)</f>
        <v>-1.0187500000000001E-3</v>
      </c>
      <c r="AC12" s="97">
        <f>$B12*VLOOKUP($A12,Transpose_Avg_q2er_dw!$O:$AA,12,FALSE)</f>
        <v>-7.5583184851343325E-3</v>
      </c>
      <c r="AD12" s="97">
        <f>$B12*VLOOKUP($A12,Transpose_Avg_q2er_dw!$O:$AA,13,FALSE)</f>
        <v>-1.2677777777777779E-2</v>
      </c>
    </row>
    <row r="13" spans="1:30" x14ac:dyDescent="0.25">
      <c r="A13" s="27" t="s">
        <v>253</v>
      </c>
      <c r="B13" s="96">
        <v>-0.312</v>
      </c>
      <c r="C13" s="94"/>
      <c r="D13" s="94"/>
      <c r="E13" s="97">
        <f>$B13*VLOOKUP($A13,Transpose_Avg_q2er_dw!$A:$M,2,FALSE)</f>
        <v>-0.11985368869501266</v>
      </c>
      <c r="F13" s="97">
        <f>$B13*VLOOKUP($A13,Transpose_Avg_q2er_dw!$A:$M,3,FALSE)</f>
        <v>-0.13361675469990864</v>
      </c>
      <c r="G13" s="97">
        <f>$B13*VLOOKUP($A13,Transpose_Avg_q2er_dw!$A:$M,4,FALSE)</f>
        <v>-8.348614430336955E-2</v>
      </c>
      <c r="H13" s="97">
        <f>$B13*VLOOKUP($A13,Transpose_Avg_q2er_dw!$A:$M,5,FALSE)</f>
        <v>-0.12935401063270066</v>
      </c>
      <c r="I13" s="97">
        <f>$B13*VLOOKUP($A13,Transpose_Avg_q2er_dw!$A:$M,6,FALSE)</f>
        <v>-0.12008736818070753</v>
      </c>
      <c r="J13" s="97">
        <f>$B13*VLOOKUP($A13,Transpose_Avg_q2er_dw!$A:$M,7,FALSE)</f>
        <v>-0.13832541789341141</v>
      </c>
      <c r="K13" s="97">
        <f>$B13*VLOOKUP($A13,Transpose_Avg_q2er_dw!$A:$M,8,FALSE)</f>
        <v>-0.11839244987468674</v>
      </c>
      <c r="L13" s="97">
        <f>$B13*VLOOKUP($A13,Transpose_Avg_q2er_dw!$A:$M,9,FALSE)</f>
        <v>-0.111274810761162</v>
      </c>
      <c r="M13" s="97">
        <f>$B13*VLOOKUP($A13,Transpose_Avg_q2er_dw!$A:$M,10,FALSE)</f>
        <v>-0.14271046282149222</v>
      </c>
      <c r="N13" s="97">
        <f>$B13*VLOOKUP($A13,Transpose_Avg_q2er_dw!$A:$M,11,FALSE)</f>
        <v>-0.11119623687650343</v>
      </c>
      <c r="O13" s="97">
        <f>$B13*VLOOKUP($A13,Transpose_Avg_q2er_dw!$A:$M,12,FALSE)</f>
        <v>-0.13452103327833392</v>
      </c>
      <c r="P13" s="97">
        <f>$B13*VLOOKUP($A13,Transpose_Avg_q2er_dw!$A:$M,13,FALSE)</f>
        <v>-0.14902749569720991</v>
      </c>
      <c r="Q13" s="97"/>
      <c r="R13" s="97"/>
      <c r="S13" s="97">
        <f>$B13*VLOOKUP($A13,Transpose_Avg_q2er_dw!$O:$AA,2,FALSE)</f>
        <v>-0.15071809415768575</v>
      </c>
      <c r="T13" s="97">
        <f>$B13*VLOOKUP($A13,Transpose_Avg_q2er_dw!$O:$AA,3,FALSE)</f>
        <v>-0.12992280564263323</v>
      </c>
      <c r="U13" s="97">
        <f>$B13*VLOOKUP($A13,Transpose_Avg_q2er_dw!$O:$AA,4,FALSE)</f>
        <v>-9.3968912434028704E-2</v>
      </c>
      <c r="V13" s="97">
        <f>$B13*VLOOKUP($A13,Transpose_Avg_q2er_dw!$O:$AA,5,FALSE)</f>
        <v>-0.11521455588887439</v>
      </c>
      <c r="W13" s="97">
        <f>$B13*VLOOKUP($A13,Transpose_Avg_q2er_dw!$O:$AA,6,FALSE)</f>
        <v>-0.11247371588199195</v>
      </c>
      <c r="X13" s="97">
        <f>$B13*VLOOKUP($A13,Transpose_Avg_q2er_dw!$O:$AA,7,FALSE)</f>
        <v>-0.12038932545796951</v>
      </c>
      <c r="Y13" s="97">
        <f>$B13*VLOOKUP($A13,Transpose_Avg_q2er_dw!$O:$AA,8,FALSE)</f>
        <v>-9.7100000000000006E-2</v>
      </c>
      <c r="Z13" s="97">
        <f>$B13*VLOOKUP($A13,Transpose_Avg_q2er_dw!$O:$AA,9,FALSE)</f>
        <v>-7.2996969696969699E-2</v>
      </c>
      <c r="AA13" s="97">
        <f>$B13*VLOOKUP($A13,Transpose_Avg_q2er_dw!$O:$AA,10,FALSE)</f>
        <v>-0.11510294117647059</v>
      </c>
      <c r="AB13" s="97">
        <f>$B13*VLOOKUP($A13,Transpose_Avg_q2er_dw!$O:$AA,11,FALSE)</f>
        <v>-9.9357142857142852E-2</v>
      </c>
      <c r="AC13" s="97">
        <f>$B13*VLOOKUP($A13,Transpose_Avg_q2er_dw!$O:$AA,12,FALSE)</f>
        <v>-0.1370897529958425</v>
      </c>
      <c r="AD13" s="97">
        <f>$B13*VLOOKUP($A13,Transpose_Avg_q2er_dw!$O:$AA,13,FALSE)</f>
        <v>-0.14116595520421607</v>
      </c>
    </row>
    <row r="14" spans="1:30" x14ac:dyDescent="0.25">
      <c r="A14" s="27" t="s">
        <v>257</v>
      </c>
      <c r="B14" s="96">
        <v>-0.60199999999999998</v>
      </c>
      <c r="C14" s="94"/>
      <c r="D14" s="94"/>
      <c r="E14" s="97">
        <f>$B14*VLOOKUP($A14,Transpose_Avg_q2er_dw!$A:$M,2,FALSE)</f>
        <v>-0.19792111982561811</v>
      </c>
      <c r="F14" s="97">
        <f>$B14*VLOOKUP($A14,Transpose_Avg_q2er_dw!$A:$M,3,FALSE)</f>
        <v>-0.15341552873442232</v>
      </c>
      <c r="G14" s="97">
        <f>$B14*VLOOKUP($A14,Transpose_Avg_q2er_dw!$A:$M,4,FALSE)</f>
        <v>-0.18355048673364185</v>
      </c>
      <c r="H14" s="97">
        <f>$B14*VLOOKUP($A14,Transpose_Avg_q2er_dw!$A:$M,5,FALSE)</f>
        <v>-0.15785032770582566</v>
      </c>
      <c r="I14" s="97">
        <f>$B14*VLOOKUP($A14,Transpose_Avg_q2er_dw!$A:$M,6,FALSE)</f>
        <v>-0.18053657641042478</v>
      </c>
      <c r="J14" s="97">
        <f>$B14*VLOOKUP($A14,Transpose_Avg_q2er_dw!$A:$M,7,FALSE)</f>
        <v>-0.15749499750096915</v>
      </c>
      <c r="K14" s="97">
        <f>$B14*VLOOKUP($A14,Transpose_Avg_q2er_dw!$A:$M,8,FALSE)</f>
        <v>-0.22180204678362567</v>
      </c>
      <c r="L14" s="97">
        <f>$B14*VLOOKUP($A14,Transpose_Avg_q2er_dw!$A:$M,9,FALSE)</f>
        <v>-0.19884757302181602</v>
      </c>
      <c r="M14" s="97">
        <f>$B14*VLOOKUP($A14,Transpose_Avg_q2er_dw!$A:$M,10,FALSE)</f>
        <v>-0.16760912587888691</v>
      </c>
      <c r="N14" s="97">
        <f>$B14*VLOOKUP($A14,Transpose_Avg_q2er_dw!$A:$M,11,FALSE)</f>
        <v>-0.18620514392045073</v>
      </c>
      <c r="O14" s="97">
        <f>$B14*VLOOKUP($A14,Transpose_Avg_q2er_dw!$A:$M,12,FALSE)</f>
        <v>-0.1638143085061548</v>
      </c>
      <c r="P14" s="97">
        <f>$B14*VLOOKUP($A14,Transpose_Avg_q2er_dw!$A:$M,13,FALSE)</f>
        <v>-0.13923654050129988</v>
      </c>
      <c r="Q14" s="97"/>
      <c r="R14" s="97"/>
      <c r="S14" s="97">
        <f>$B14*VLOOKUP($A14,Transpose_Avg_q2er_dw!$O:$AA,2,FALSE)</f>
        <v>-0.18245698700576748</v>
      </c>
      <c r="T14" s="97">
        <f>$B14*VLOOKUP($A14,Transpose_Avg_q2er_dw!$O:$AA,3,FALSE)</f>
        <v>-0.14334834669640706</v>
      </c>
      <c r="U14" s="97">
        <f>$B14*VLOOKUP($A14,Transpose_Avg_q2er_dw!$O:$AA,4,FALSE)</f>
        <v>-0.15606919419419418</v>
      </c>
      <c r="V14" s="97">
        <f>$B14*VLOOKUP($A14,Transpose_Avg_q2er_dw!$O:$AA,5,FALSE)</f>
        <v>-0.16195386070170859</v>
      </c>
      <c r="W14" s="97">
        <f>$B14*VLOOKUP($A14,Transpose_Avg_q2er_dw!$O:$AA,6,FALSE)</f>
        <v>-0.1584298613939516</v>
      </c>
      <c r="X14" s="97">
        <f>$B14*VLOOKUP($A14,Transpose_Avg_q2er_dw!$O:$AA,7,FALSE)</f>
        <v>-0.12872428700850311</v>
      </c>
      <c r="Y14" s="97">
        <f>$B14*VLOOKUP($A14,Transpose_Avg_q2er_dw!$O:$AA,8,FALSE)</f>
        <v>-0.24074487179487181</v>
      </c>
      <c r="Z14" s="97">
        <f>$B14*VLOOKUP($A14,Transpose_Avg_q2er_dw!$O:$AA,9,FALSE)</f>
        <v>-0.12549267676767675</v>
      </c>
      <c r="AA14" s="97">
        <f>$B14*VLOOKUP($A14,Transpose_Avg_q2er_dw!$O:$AA,10,FALSE)</f>
        <v>-0.11610972850678733</v>
      </c>
      <c r="AB14" s="97">
        <f>$B14*VLOOKUP($A14,Transpose_Avg_q2er_dw!$O:$AA,11,FALSE)</f>
        <v>-0.17810958333333332</v>
      </c>
      <c r="AC14" s="97">
        <f>$B14*VLOOKUP($A14,Transpose_Avg_q2er_dw!$O:$AA,12,FALSE)</f>
        <v>-0.14728560365207466</v>
      </c>
      <c r="AD14" s="97">
        <f>$B14*VLOOKUP($A14,Transpose_Avg_q2er_dw!$O:$AA,13,FALSE)</f>
        <v>-0.16589369784804567</v>
      </c>
    </row>
    <row r="15" spans="1:30" x14ac:dyDescent="0.25">
      <c r="A15" s="27" t="s">
        <v>261</v>
      </c>
      <c r="B15" s="96">
        <v>-0.63100000000000001</v>
      </c>
      <c r="C15" s="94"/>
      <c r="D15" s="94"/>
      <c r="E15" s="97">
        <f>$B15*VLOOKUP($A15,Transpose_Avg_q2er_dw!$A:$M,2,FALSE)</f>
        <v>-9.2928904254733061E-2</v>
      </c>
      <c r="F15" s="97">
        <f>$B15*VLOOKUP($A15,Transpose_Avg_q2er_dw!$A:$M,3,FALSE)</f>
        <v>-9.7626614329219263E-2</v>
      </c>
      <c r="G15" s="97">
        <f>$B15*VLOOKUP($A15,Transpose_Avg_q2er_dw!$A:$M,4,FALSE)</f>
        <v>-0.14716453981378327</v>
      </c>
      <c r="H15" s="97">
        <f>$B15*VLOOKUP($A15,Transpose_Avg_q2er_dw!$A:$M,5,FALSE)</f>
        <v>-9.7668354147250988E-2</v>
      </c>
      <c r="I15" s="97">
        <f>$B15*VLOOKUP($A15,Transpose_Avg_q2er_dw!$A:$M,6,FALSE)</f>
        <v>-0.10123822380054837</v>
      </c>
      <c r="J15" s="97">
        <f>$B15*VLOOKUP($A15,Transpose_Avg_q2er_dw!$A:$M,7,FALSE)</f>
        <v>-8.0235358284323446E-2</v>
      </c>
      <c r="K15" s="97">
        <f>$B15*VLOOKUP($A15,Transpose_Avg_q2er_dw!$A:$M,8,FALSE)</f>
        <v>-8.4797214390142026E-2</v>
      </c>
      <c r="L15" s="97">
        <f>$B15*VLOOKUP($A15,Transpose_Avg_q2er_dw!$A:$M,9,FALSE)</f>
        <v>-8.6332639720655302E-2</v>
      </c>
      <c r="M15" s="97">
        <f>$B15*VLOOKUP($A15,Transpose_Avg_q2er_dw!$A:$M,10,FALSE)</f>
        <v>-8.541877902360441E-2</v>
      </c>
      <c r="N15" s="97">
        <f>$B15*VLOOKUP($A15,Transpose_Avg_q2er_dw!$A:$M,11,FALSE)</f>
        <v>-0.10838083205530939</v>
      </c>
      <c r="O15" s="97">
        <f>$B15*VLOOKUP($A15,Transpose_Avg_q2er_dw!$A:$M,12,FALSE)</f>
        <v>-8.8897249620282906E-2</v>
      </c>
      <c r="P15" s="97">
        <f>$B15*VLOOKUP($A15,Transpose_Avg_q2er_dw!$A:$M,13,FALSE)</f>
        <v>-8.5949635358688214E-2</v>
      </c>
      <c r="Q15" s="97"/>
      <c r="R15" s="97"/>
      <c r="S15" s="97">
        <f>$B15*VLOOKUP($A15,Transpose_Avg_q2er_dw!$O:$AA,2,FALSE)</f>
        <v>-5.3884463076890751E-2</v>
      </c>
      <c r="T15" s="97">
        <f>$B15*VLOOKUP($A15,Transpose_Avg_q2er_dw!$O:$AA,3,FALSE)</f>
        <v>-9.9274895632384869E-2</v>
      </c>
      <c r="U15" s="97">
        <f>$B15*VLOOKUP($A15,Transpose_Avg_q2er_dw!$O:$AA,4,FALSE)</f>
        <v>-0.14249011553081323</v>
      </c>
      <c r="V15" s="97">
        <f>$B15*VLOOKUP($A15,Transpose_Avg_q2er_dw!$O:$AA,5,FALSE)</f>
        <v>-9.0098767444893701E-2</v>
      </c>
      <c r="W15" s="97">
        <f>$B15*VLOOKUP($A15,Transpose_Avg_q2er_dw!$O:$AA,6,FALSE)</f>
        <v>-0.10847234882177666</v>
      </c>
      <c r="X15" s="97">
        <f>$B15*VLOOKUP($A15,Transpose_Avg_q2er_dw!$O:$AA,7,FALSE)</f>
        <v>-0.11261439679278663</v>
      </c>
      <c r="Y15" s="97">
        <f>$B15*VLOOKUP($A15,Transpose_Avg_q2er_dw!$O:$AA,8,FALSE)</f>
        <v>-0.10535446428571429</v>
      </c>
      <c r="Z15" s="97">
        <f>$B15*VLOOKUP($A15,Transpose_Avg_q2er_dw!$O:$AA,9,FALSE)</f>
        <v>-9.4092297979797984E-2</v>
      </c>
      <c r="AA15" s="97">
        <f>$B15*VLOOKUP($A15,Transpose_Avg_q2er_dw!$O:$AA,10,FALSE)</f>
        <v>-7.1826216063348422E-2</v>
      </c>
      <c r="AB15" s="97">
        <f>$B15*VLOOKUP($A15,Transpose_Avg_q2er_dw!$O:$AA,11,FALSE)</f>
        <v>-0.12056607142857143</v>
      </c>
      <c r="AC15" s="97">
        <f>$B15*VLOOKUP($A15,Transpose_Avg_q2er_dw!$O:$AA,12,FALSE)</f>
        <v>-8.270443640894852E-2</v>
      </c>
      <c r="AD15" s="97">
        <f>$B15*VLOOKUP($A15,Transpose_Avg_q2er_dw!$O:$AA,13,FALSE)</f>
        <v>-3.8103864734299518E-2</v>
      </c>
    </row>
    <row r="16" spans="1:30" x14ac:dyDescent="0.25">
      <c r="A16" s="27" t="s">
        <v>265</v>
      </c>
      <c r="B16" s="96">
        <v>-0.61899999999999999</v>
      </c>
      <c r="C16" s="94"/>
      <c r="D16" s="94"/>
      <c r="E16" s="97">
        <f>$B16*VLOOKUP($A16,Transpose_Avg_q2er_dw!$A:$M,2,FALSE)</f>
        <v>-7.0905423080596539E-2</v>
      </c>
      <c r="F16" s="97">
        <f>$B16*VLOOKUP($A16,Transpose_Avg_q2er_dw!$A:$M,3,FALSE)</f>
        <v>-7.2339759946591073E-2</v>
      </c>
      <c r="G16" s="97">
        <f>$B16*VLOOKUP($A16,Transpose_Avg_q2er_dw!$A:$M,4,FALSE)</f>
        <v>-8.9802007431568354E-2</v>
      </c>
      <c r="H16" s="97">
        <f>$B16*VLOOKUP($A16,Transpose_Avg_q2er_dw!$A:$M,5,FALSE)</f>
        <v>-8.3895522488554836E-2</v>
      </c>
      <c r="I16" s="97">
        <f>$B16*VLOOKUP($A16,Transpose_Avg_q2er_dw!$A:$M,6,FALSE)</f>
        <v>-8.1126171854723955E-2</v>
      </c>
      <c r="J16" s="97">
        <f>$B16*VLOOKUP($A16,Transpose_Avg_q2er_dw!$A:$M,7,FALSE)</f>
        <v>-7.7268548146778762E-2</v>
      </c>
      <c r="K16" s="97">
        <f>$B16*VLOOKUP($A16,Transpose_Avg_q2er_dw!$A:$M,8,FALSE)</f>
        <v>-4.3828865131578951E-2</v>
      </c>
      <c r="L16" s="97">
        <f>$B16*VLOOKUP($A16,Transpose_Avg_q2er_dw!$A:$M,9,FALSE)</f>
        <v>-8.3853321167233943E-2</v>
      </c>
      <c r="M16" s="97">
        <f>$B16*VLOOKUP($A16,Transpose_Avg_q2er_dw!$A:$M,10,FALSE)</f>
        <v>-6.8635092787114854E-2</v>
      </c>
      <c r="N16" s="97">
        <f>$B16*VLOOKUP($A16,Transpose_Avg_q2er_dw!$A:$M,11,FALSE)</f>
        <v>-8.456503261537221E-2</v>
      </c>
      <c r="O16" s="97">
        <f>$B16*VLOOKUP($A16,Transpose_Avg_q2er_dw!$A:$M,12,FALSE)</f>
        <v>-7.9438435320896228E-2</v>
      </c>
      <c r="P16" s="97">
        <f>$B16*VLOOKUP($A16,Transpose_Avg_q2er_dw!$A:$M,13,FALSE)</f>
        <v>-6.6884918098816235E-2</v>
      </c>
      <c r="Q16" s="97"/>
      <c r="R16" s="97"/>
      <c r="S16" s="97">
        <f>$B16*VLOOKUP($A16,Transpose_Avg_q2er_dw!$O:$AA,2,FALSE)</f>
        <v>-6.0250951822279096E-2</v>
      </c>
      <c r="T16" s="97">
        <f>$B16*VLOOKUP($A16,Transpose_Avg_q2er_dw!$O:$AA,3,FALSE)</f>
        <v>-7.4810682044248844E-2</v>
      </c>
      <c r="U16" s="97">
        <f>$B16*VLOOKUP($A16,Transpose_Avg_q2er_dw!$O:$AA,4,FALSE)</f>
        <v>-0.1056399988027895</v>
      </c>
      <c r="V16" s="97">
        <f>$B16*VLOOKUP($A16,Transpose_Avg_q2er_dw!$O:$AA,5,FALSE)</f>
        <v>-0.12743613049432634</v>
      </c>
      <c r="W16" s="97">
        <f>$B16*VLOOKUP($A16,Transpose_Avg_q2er_dw!$O:$AA,6,FALSE)</f>
        <v>-0.10803516504850193</v>
      </c>
      <c r="X16" s="97">
        <f>$B16*VLOOKUP($A16,Transpose_Avg_q2er_dw!$O:$AA,7,FALSE)</f>
        <v>-0.1116390370869714</v>
      </c>
      <c r="Y16" s="97">
        <f>$B16*VLOOKUP($A16,Transpose_Avg_q2er_dw!$O:$AA,8,FALSE)</f>
        <v>-7.5461881868131866E-2</v>
      </c>
      <c r="Z16" s="97">
        <f>$B16*VLOOKUP($A16,Transpose_Avg_q2er_dw!$O:$AA,9,FALSE)</f>
        <v>-0.1781578914141414</v>
      </c>
      <c r="AA16" s="97">
        <f>$B16*VLOOKUP($A16,Transpose_Avg_q2er_dw!$O:$AA,10,FALSE)</f>
        <v>-0.14503436085972851</v>
      </c>
      <c r="AB16" s="97">
        <f>$B16*VLOOKUP($A16,Transpose_Avg_q2er_dw!$O:$AA,11,FALSE)</f>
        <v>-0.11659675595238093</v>
      </c>
      <c r="AC16" s="97">
        <f>$B16*VLOOKUP($A16,Transpose_Avg_q2er_dw!$O:$AA,12,FALSE)</f>
        <v>-8.5737940933282089E-2</v>
      </c>
      <c r="AD16" s="97">
        <f>$B16*VLOOKUP($A16,Transpose_Avg_q2er_dw!$O:$AA,13,FALSE)</f>
        <v>-5.7733235617039969E-2</v>
      </c>
    </row>
    <row r="17" spans="1:30" x14ac:dyDescent="0.25">
      <c r="A17" s="27" t="s">
        <v>304</v>
      </c>
      <c r="B17" s="96">
        <v>0.61899999999999999</v>
      </c>
      <c r="C17" s="94"/>
      <c r="D17" s="94"/>
      <c r="E17" s="97">
        <f>$B17*VLOOKUP($A17,Transpose_Avg_q2er_dw!$A:$M,2,FALSE)</f>
        <v>0.14924638171185917</v>
      </c>
      <c r="F17" s="97">
        <f>$B17*VLOOKUP($A17,Transpose_Avg_q2er_dw!$A:$M,3,FALSE)</f>
        <v>0.11107921557036296</v>
      </c>
      <c r="G17" s="97">
        <f>$B17*VLOOKUP($A17,Transpose_Avg_q2er_dw!$A:$M,4,FALSE)</f>
        <v>4.6054487503789397E-2</v>
      </c>
      <c r="H17" s="97">
        <f>$B17*VLOOKUP($A17,Transpose_Avg_q2er_dw!$A:$M,5,FALSE)</f>
        <v>4.6694451866703492E-2</v>
      </c>
      <c r="I17" s="97">
        <f>$B17*VLOOKUP($A17,Transpose_Avg_q2er_dw!$A:$M,6,FALSE)</f>
        <v>5.181875216805569E-2</v>
      </c>
      <c r="J17" s="97">
        <f>$B17*VLOOKUP($A17,Transpose_Avg_q2er_dw!$A:$M,7,FALSE)</f>
        <v>3.1181684096168234E-2</v>
      </c>
      <c r="K17" s="97">
        <f>$B17*VLOOKUP($A17,Transpose_Avg_q2er_dw!$A:$M,8,FALSE)</f>
        <v>2.3761542528195491E-2</v>
      </c>
      <c r="L17" s="97">
        <f>$B17*VLOOKUP($A17,Transpose_Avg_q2er_dw!$A:$M,9,FALSE)</f>
        <v>1.0136305361305361E-2</v>
      </c>
      <c r="M17" s="97">
        <f>$B17*VLOOKUP($A17,Transpose_Avg_q2er_dw!$A:$M,10,FALSE)</f>
        <v>8.9349702380952366E-3</v>
      </c>
      <c r="N17" s="97">
        <f>$B17*VLOOKUP($A17,Transpose_Avg_q2er_dw!$A:$M,11,FALSE)</f>
        <v>4.0831895694606948E-2</v>
      </c>
      <c r="O17" s="97">
        <f>$B17*VLOOKUP($A17,Transpose_Avg_q2er_dw!$A:$M,12,FALSE)</f>
        <v>5.9987959585353412E-2</v>
      </c>
      <c r="P17" s="97">
        <f>$B17*VLOOKUP($A17,Transpose_Avg_q2er_dw!$A:$M,13,FALSE)</f>
        <v>0.33272459594654985</v>
      </c>
      <c r="Q17" s="97"/>
      <c r="R17" s="97"/>
      <c r="S17" s="97">
        <f>$B17*VLOOKUP($A17,Transpose_Avg_q2er_dw!$O:$AA,2,FALSE)</f>
        <v>0.23877363355327053</v>
      </c>
      <c r="T17" s="97">
        <f>$B17*VLOOKUP($A17,Transpose_Avg_q2er_dw!$O:$AA,3,FALSE)</f>
        <v>0.14205318603809983</v>
      </c>
      <c r="U17" s="97">
        <f>$B17*VLOOKUP($A17,Transpose_Avg_q2er_dw!$O:$AA,4,FALSE)</f>
        <v>6.6421267613128082E-2</v>
      </c>
      <c r="V17" s="97">
        <f>$B17*VLOOKUP($A17,Transpose_Avg_q2er_dw!$O:$AA,5,FALSE)</f>
        <v>6.4179772075127164E-2</v>
      </c>
      <c r="W17" s="97">
        <f>$B17*VLOOKUP($A17,Transpose_Avg_q2er_dw!$O:$AA,6,FALSE)</f>
        <v>0.10297032735610356</v>
      </c>
      <c r="X17" s="97">
        <f>$B17*VLOOKUP($A17,Transpose_Avg_q2er_dw!$O:$AA,7,FALSE)</f>
        <v>5.1870238579295784E-2</v>
      </c>
      <c r="Y17" s="97">
        <f>$B17*VLOOKUP($A17,Transpose_Avg_q2er_dw!$O:$AA,8,FALSE)</f>
        <v>0</v>
      </c>
      <c r="Z17" s="97">
        <f>$B17*VLOOKUP($A17,Transpose_Avg_q2er_dw!$O:$AA,9,FALSE)</f>
        <v>4.3415972222222224E-2</v>
      </c>
      <c r="AA17" s="97">
        <f>$B17*VLOOKUP($A17,Transpose_Avg_q2er_dw!$O:$AA,10,FALSE)</f>
        <v>1.1903846153846154E-2</v>
      </c>
      <c r="AB17" s="97">
        <f>$B17*VLOOKUP($A17,Transpose_Avg_q2er_dw!$O:$AA,11,FALSE)</f>
        <v>0.12676604166666666</v>
      </c>
      <c r="AC17" s="97">
        <f>$B17*VLOOKUP($A17,Transpose_Avg_q2er_dw!$O:$AA,12,FALSE)</f>
        <v>0.15133850400027948</v>
      </c>
      <c r="AD17" s="97">
        <f>$B17*VLOOKUP($A17,Transpose_Avg_q2er_dw!$O:$AA,13,FALSE)</f>
        <v>0.49154838932806322</v>
      </c>
    </row>
    <row r="18" spans="1:30" x14ac:dyDescent="0.25">
      <c r="A18" s="27" t="s">
        <v>307</v>
      </c>
      <c r="B18" s="96">
        <v>0.59599999999999997</v>
      </c>
      <c r="C18" s="94"/>
      <c r="D18" s="94"/>
      <c r="E18" s="97">
        <f>$B18*VLOOKUP($A18,Transpose_Avg_q2er_dw!$A:$M,2,FALSE)</f>
        <v>0.38503392833747258</v>
      </c>
      <c r="F18" s="97">
        <f>$B18*VLOOKUP($A18,Transpose_Avg_q2er_dw!$A:$M,3,FALSE)</f>
        <v>0.43599394800950209</v>
      </c>
      <c r="G18" s="97">
        <f>$B18*VLOOKUP($A18,Transpose_Avg_q2er_dw!$A:$M,4,FALSE)</f>
        <v>0.50259888020734345</v>
      </c>
      <c r="H18" s="97">
        <f>$B18*VLOOKUP($A18,Transpose_Avg_q2er_dw!$A:$M,5,FALSE)</f>
        <v>0.50927644531946759</v>
      </c>
      <c r="I18" s="97">
        <f>$B18*VLOOKUP($A18,Transpose_Avg_q2er_dw!$A:$M,6,FALSE)</f>
        <v>0.50764864322840142</v>
      </c>
      <c r="J18" s="97">
        <f>$B18*VLOOKUP($A18,Transpose_Avg_q2er_dw!$A:$M,7,FALSE)</f>
        <v>0.53328840193525928</v>
      </c>
      <c r="K18" s="97">
        <f>$B18*VLOOKUP($A18,Transpose_Avg_q2er_dw!$A:$M,8,FALSE)</f>
        <v>0.5539844428780285</v>
      </c>
      <c r="L18" s="97">
        <f>$B18*VLOOKUP($A18,Transpose_Avg_q2er_dw!$A:$M,9,FALSE)</f>
        <v>0.55210500673328256</v>
      </c>
      <c r="M18" s="97">
        <f>$B18*VLOOKUP($A18,Transpose_Avg_q2er_dw!$A:$M,10,FALSE)</f>
        <v>0.56878546176046174</v>
      </c>
      <c r="N18" s="97">
        <f>$B18*VLOOKUP($A18,Transpose_Avg_q2er_dw!$A:$M,11,FALSE)</f>
        <v>0.52846574750879871</v>
      </c>
      <c r="O18" s="97">
        <f>$B18*VLOOKUP($A18,Transpose_Avg_q2er_dw!$A:$M,12,FALSE)</f>
        <v>0.50532472932055783</v>
      </c>
      <c r="P18" s="97">
        <f>$B18*VLOOKUP($A18,Transpose_Avg_q2er_dw!$A:$M,13,FALSE)</f>
        <v>0.21773808472984052</v>
      </c>
      <c r="Q18" s="97"/>
      <c r="R18" s="97"/>
      <c r="S18" s="97">
        <f>$B18*VLOOKUP($A18,Transpose_Avg_q2er_dw!$O:$AA,2,FALSE)</f>
        <v>0.3029403971797619</v>
      </c>
      <c r="T18" s="97">
        <f>$B18*VLOOKUP($A18,Transpose_Avg_q2er_dw!$O:$AA,3,FALSE)</f>
        <v>0.37747737068965515</v>
      </c>
      <c r="U18" s="97">
        <f>$B18*VLOOKUP($A18,Transpose_Avg_q2er_dw!$O:$AA,4,FALSE)</f>
        <v>0.48921131513573368</v>
      </c>
      <c r="V18" s="97">
        <f>$B18*VLOOKUP($A18,Transpose_Avg_q2er_dw!$O:$AA,5,FALSE)</f>
        <v>0.49949592409025689</v>
      </c>
      <c r="W18" s="97">
        <f>$B18*VLOOKUP($A18,Transpose_Avg_q2er_dw!$O:$AA,6,FALSE)</f>
        <v>0.45253343890140413</v>
      </c>
      <c r="X18" s="97">
        <f>$B18*VLOOKUP($A18,Transpose_Avg_q2er_dw!$O:$AA,7,FALSE)</f>
        <v>0.5067117096102266</v>
      </c>
      <c r="Y18" s="97">
        <f>$B18*VLOOKUP($A18,Transpose_Avg_q2er_dw!$O:$AA,8,FALSE)</f>
        <v>0.57737499999999997</v>
      </c>
      <c r="Z18" s="97">
        <f>$B18*VLOOKUP($A18,Transpose_Avg_q2er_dw!$O:$AA,9,FALSE)</f>
        <v>0.53557222222222223</v>
      </c>
      <c r="AA18" s="97">
        <f>$B18*VLOOKUP($A18,Transpose_Avg_q2er_dw!$O:$AA,10,FALSE)</f>
        <v>0.55554751131221713</v>
      </c>
      <c r="AB18" s="97">
        <f>$B18*VLOOKUP($A18,Transpose_Avg_q2er_dw!$O:$AA,11,FALSE)</f>
        <v>0.43940809523809521</v>
      </c>
      <c r="AC18" s="97">
        <f>$B18*VLOOKUP($A18,Transpose_Avg_q2er_dw!$O:$AA,12,FALSE)</f>
        <v>0.41339262131852006</v>
      </c>
      <c r="AD18" s="97">
        <f>$B18*VLOOKUP($A18,Transpose_Avg_q2er_dw!$O:$AA,13,FALSE)</f>
        <v>6.2492314448836184E-2</v>
      </c>
    </row>
    <row r="19" spans="1:30" x14ac:dyDescent="0.25">
      <c r="A19" s="27" t="s">
        <v>310</v>
      </c>
      <c r="B19" s="96">
        <v>0.435</v>
      </c>
      <c r="C19" s="94"/>
      <c r="D19" s="94"/>
      <c r="E19" s="97">
        <f>$B19*VLOOKUP($A19,Transpose_Avg_q2er_dw!$A:$M,2,FALSE)</f>
        <v>3.6680109726945721E-2</v>
      </c>
      <c r="F19" s="97">
        <f>$B19*VLOOKUP($A19,Transpose_Avg_q2er_dw!$A:$M,3,FALSE)</f>
        <v>2.6465652440203723E-2</v>
      </c>
      <c r="G19" s="97">
        <f>$B19*VLOOKUP($A19,Transpose_Avg_q2er_dw!$A:$M,4,FALSE)</f>
        <v>2.8181719614132954E-2</v>
      </c>
      <c r="H19" s="97">
        <f>$B19*VLOOKUP($A19,Transpose_Avg_q2er_dw!$A:$M,5,FALSE)</f>
        <v>2.374329853233335E-2</v>
      </c>
      <c r="I19" s="97">
        <f>$B19*VLOOKUP($A19,Transpose_Avg_q2er_dw!$A:$M,6,FALSE)</f>
        <v>2.345289703972003E-2</v>
      </c>
      <c r="J19" s="97">
        <f>$B19*VLOOKUP($A19,Transpose_Avg_q2er_dw!$A:$M,7,FALSE)</f>
        <v>1.9815413397050074E-2</v>
      </c>
      <c r="K19" s="97">
        <f>$B19*VLOOKUP($A19,Transpose_Avg_q2er_dw!$A:$M,8,FALSE)</f>
        <v>1.0946546052631578E-2</v>
      </c>
      <c r="L19" s="97">
        <f>$B19*VLOOKUP($A19,Transpose_Avg_q2er_dw!$A:$M,9,FALSE)</f>
        <v>2.1629184936913015E-2</v>
      </c>
      <c r="M19" s="97">
        <f>$B19*VLOOKUP($A19,Transpose_Avg_q2er_dw!$A:$M,10,FALSE)</f>
        <v>1.3583942099567098E-2</v>
      </c>
      <c r="N19" s="97">
        <f>$B19*VLOOKUP($A19,Transpose_Avg_q2er_dw!$A:$M,11,FALSE)</f>
        <v>1.8660284132213094E-2</v>
      </c>
      <c r="O19" s="97">
        <f>$B19*VLOOKUP($A19,Transpose_Avg_q2er_dw!$A:$M,12,FALSE)</f>
        <v>1.9665223231397643E-2</v>
      </c>
      <c r="P19" s="97">
        <f>$B19*VLOOKUP($A19,Transpose_Avg_q2er_dw!$A:$M,13,FALSE)</f>
        <v>2.9255418519153392E-2</v>
      </c>
      <c r="Q19" s="97"/>
      <c r="R19" s="97"/>
      <c r="S19" s="97">
        <f>$B19*VLOOKUP($A19,Transpose_Avg_q2er_dw!$O:$AA,2,FALSE)</f>
        <v>3.5733852553194584E-2</v>
      </c>
      <c r="T19" s="97">
        <f>$B19*VLOOKUP($A19,Transpose_Avg_q2er_dw!$O:$AA,3,FALSE)</f>
        <v>2.6469624125874128E-2</v>
      </c>
      <c r="U19" s="97">
        <f>$B19*VLOOKUP($A19,Transpose_Avg_q2er_dw!$O:$AA,4,FALSE)</f>
        <v>2.3781953672942044E-2</v>
      </c>
      <c r="V19" s="97">
        <f>$B19*VLOOKUP($A19,Transpose_Avg_q2er_dw!$O:$AA,5,FALSE)</f>
        <v>1.9662799986957091E-2</v>
      </c>
      <c r="W19" s="97">
        <f>$B19*VLOOKUP($A19,Transpose_Avg_q2er_dw!$O:$AA,6,FALSE)</f>
        <v>2.2434217151735748E-2</v>
      </c>
      <c r="X19" s="97">
        <f>$B19*VLOOKUP($A19,Transpose_Avg_q2er_dw!$O:$AA,7,FALSE)</f>
        <v>1.677214143554186E-2</v>
      </c>
      <c r="Y19" s="97">
        <f>$B19*VLOOKUP($A19,Transpose_Avg_q2er_dw!$O:$AA,8,FALSE)</f>
        <v>1.359375E-2</v>
      </c>
      <c r="Z19" s="97">
        <f>$B19*VLOOKUP($A19,Transpose_Avg_q2er_dw!$O:$AA,9,FALSE)</f>
        <v>1.359375E-2</v>
      </c>
      <c r="AA19" s="97">
        <f>$B19*VLOOKUP($A19,Transpose_Avg_q2er_dw!$O:$AA,10,FALSE)</f>
        <v>1.4762443438914028E-2</v>
      </c>
      <c r="AB19" s="97">
        <f>$B19*VLOOKUP($A19,Transpose_Avg_q2er_dw!$O:$AA,11,FALSE)</f>
        <v>1.8591071428571429E-2</v>
      </c>
      <c r="AC19" s="97">
        <f>$B19*VLOOKUP($A19,Transpose_Avg_q2er_dw!$O:$AA,12,FALSE)</f>
        <v>1.7596251266464032E-2</v>
      </c>
      <c r="AD19" s="97">
        <f>$B19*VLOOKUP($A19,Transpose_Avg_q2er_dw!$O:$AA,13,FALSE)</f>
        <v>2.1985457839262187E-2</v>
      </c>
    </row>
    <row r="20" spans="1:30" x14ac:dyDescent="0.25">
      <c r="A20" s="27" t="s">
        <v>299</v>
      </c>
      <c r="B20" s="96">
        <v>0.21</v>
      </c>
      <c r="C20" s="94"/>
      <c r="D20" s="94"/>
      <c r="E20" s="97">
        <f>$B20*VLOOKUP($A20,Transpose_Avg_q2er_dw!$A:$M,2,FALSE)</f>
        <v>1.7113939964913064E-2</v>
      </c>
      <c r="F20" s="97">
        <f>$B20*VLOOKUP($A20,Transpose_Avg_q2er_dw!$A:$M,3,FALSE)</f>
        <v>1.0479334894430517E-2</v>
      </c>
      <c r="G20" s="97">
        <f>$B20*VLOOKUP($A20,Transpose_Avg_q2er_dw!$A:$M,4,FALSE)</f>
        <v>4.8568992477182995E-3</v>
      </c>
      <c r="H20" s="97">
        <f>$B20*VLOOKUP($A20,Transpose_Avg_q2er_dw!$A:$M,5,FALSE)</f>
        <v>6.8232867233501771E-3</v>
      </c>
      <c r="I20" s="97">
        <f>$B20*VLOOKUP($A20,Transpose_Avg_q2er_dw!$A:$M,6,FALSE)</f>
        <v>4.3477159996163171E-3</v>
      </c>
      <c r="J20" s="97">
        <f>$B20*VLOOKUP($A20,Transpose_Avg_q2er_dw!$A:$M,7,FALSE)</f>
        <v>2.5503653692768241E-3</v>
      </c>
      <c r="K20" s="97">
        <f>$B20*VLOOKUP($A20,Transpose_Avg_q2er_dw!$A:$M,8,FALSE)</f>
        <v>8.7499999999999991E-4</v>
      </c>
      <c r="L20" s="97">
        <f>$B20*VLOOKUP($A20,Transpose_Avg_q2er_dw!$A:$M,9,FALSE)</f>
        <v>3.5113079322638147E-3</v>
      </c>
      <c r="M20" s="97">
        <f>$B20*VLOOKUP($A20,Transpose_Avg_q2er_dw!$A:$M,10,FALSE)</f>
        <v>1.8181818181818182E-3</v>
      </c>
      <c r="N20" s="97">
        <f>$B20*VLOOKUP($A20,Transpose_Avg_q2er_dw!$A:$M,11,FALSE)</f>
        <v>2.386131363523654E-3</v>
      </c>
      <c r="O20" s="97">
        <f>$B20*VLOOKUP($A20,Transpose_Avg_q2er_dw!$A:$M,12,FALSE)</f>
        <v>2.150167209928566E-3</v>
      </c>
      <c r="P20" s="97">
        <f>$B20*VLOOKUP($A20,Transpose_Avg_q2er_dw!$A:$M,13,FALSE)</f>
        <v>9.1830591472071132E-3</v>
      </c>
      <c r="Q20" s="97"/>
      <c r="R20" s="97"/>
      <c r="S20" s="97">
        <f>$B20*VLOOKUP($A20,Transpose_Avg_q2er_dw!$O:$AA,2,FALSE)</f>
        <v>1.985311798556268E-2</v>
      </c>
      <c r="T20" s="97">
        <f>$B20*VLOOKUP($A20,Transpose_Avg_q2er_dw!$O:$AA,3,FALSE)</f>
        <v>2.2438622799614175E-2</v>
      </c>
      <c r="U20" s="97">
        <f>$B20*VLOOKUP($A20,Transpose_Avg_q2er_dw!$O:$AA,4,FALSE)</f>
        <v>1.1024862071373698E-2</v>
      </c>
      <c r="V20" s="97">
        <f>$B20*VLOOKUP($A20,Transpose_Avg_q2er_dw!$O:$AA,5,FALSE)</f>
        <v>4.1050932568149207E-3</v>
      </c>
      <c r="W20" s="97">
        <f>$B20*VLOOKUP($A20,Transpose_Avg_q2er_dw!$O:$AA,6,FALSE)</f>
        <v>6.5400722109416748E-3</v>
      </c>
      <c r="X20" s="97">
        <f>$B20*VLOOKUP($A20,Transpose_Avg_q2er_dw!$O:$AA,7,FALSE)</f>
        <v>2.9867370741311419E-3</v>
      </c>
      <c r="Y20" s="97">
        <f>$B20*VLOOKUP($A20,Transpose_Avg_q2er_dw!$O:$AA,8,FALSE)</f>
        <v>0</v>
      </c>
      <c r="Z20" s="97">
        <f>$B20*VLOOKUP($A20,Transpose_Avg_q2er_dw!$O:$AA,9,FALSE)</f>
        <v>0</v>
      </c>
      <c r="AA20" s="97">
        <f>$B20*VLOOKUP($A20,Transpose_Avg_q2er_dw!$O:$AA,10,FALSE)</f>
        <v>4.0384615384615385E-3</v>
      </c>
      <c r="AB20" s="97">
        <f>$B20*VLOOKUP($A20,Transpose_Avg_q2er_dw!$O:$AA,11,FALSE)</f>
        <v>3.5499999999999998E-3</v>
      </c>
      <c r="AC20" s="97">
        <f>$B20*VLOOKUP($A20,Transpose_Avg_q2er_dw!$O:$AA,12,FALSE)</f>
        <v>1.7204695524578137E-3</v>
      </c>
      <c r="AD20" s="97">
        <f>$B20*VLOOKUP($A20,Transpose_Avg_q2er_dw!$O:$AA,13,FALSE)</f>
        <v>5.1992753623188405E-3</v>
      </c>
    </row>
    <row r="21" spans="1:30" x14ac:dyDescent="0.25">
      <c r="A21" s="27" t="s">
        <v>311</v>
      </c>
      <c r="B21" s="96">
        <v>-0.14499999999999999</v>
      </c>
      <c r="C21" s="94"/>
      <c r="D21" s="94"/>
      <c r="E21" s="97">
        <f>$B21*VLOOKUP($A21,Transpose_Avg_q2er_dw!$A:$M,2,FALSE)</f>
        <v>-5.7016508881902239E-2</v>
      </c>
      <c r="F21" s="97">
        <f>$B21*VLOOKUP($A21,Transpose_Avg_q2er_dw!$A:$M,3,FALSE)</f>
        <v>-6.8323139524895063E-2</v>
      </c>
      <c r="G21" s="97">
        <f>$B21*VLOOKUP($A21,Transpose_Avg_q2er_dw!$A:$M,4,FALSE)</f>
        <v>-5.8176278545246117E-2</v>
      </c>
      <c r="H21" s="97">
        <f>$B21*VLOOKUP($A21,Transpose_Avg_q2er_dw!$A:$M,5,FALSE)</f>
        <v>-7.037270501392541E-2</v>
      </c>
      <c r="I21" s="97">
        <f>$B21*VLOOKUP($A21,Transpose_Avg_q2er_dw!$A:$M,6,FALSE)</f>
        <v>-4.8617041871752566E-2</v>
      </c>
      <c r="J21" s="97">
        <f>$B21*VLOOKUP($A21,Transpose_Avg_q2er_dw!$A:$M,7,FALSE)</f>
        <v>-7.768429404230634E-2</v>
      </c>
      <c r="K21" s="97">
        <f>$B21*VLOOKUP($A21,Transpose_Avg_q2er_dw!$A:$M,8,FALSE)</f>
        <v>-7.9145454782790295E-2</v>
      </c>
      <c r="L21" s="97">
        <f>$B21*VLOOKUP($A21,Transpose_Avg_q2er_dw!$A:$M,9,FALSE)</f>
        <v>-8.0259498646805788E-2</v>
      </c>
      <c r="M21" s="97">
        <f>$B21*VLOOKUP($A21,Transpose_Avg_q2er_dw!$A:$M,10,FALSE)</f>
        <v>-7.9241921910809768E-2</v>
      </c>
      <c r="N21" s="97">
        <f>$B21*VLOOKUP($A21,Transpose_Avg_q2er_dw!$A:$M,11,FALSE)</f>
        <v>-5.5619264789733683E-2</v>
      </c>
      <c r="O21" s="97">
        <f>$B21*VLOOKUP($A21,Transpose_Avg_q2er_dw!$A:$M,12,FALSE)</f>
        <v>-5.6621409109848891E-2</v>
      </c>
      <c r="P21" s="97">
        <f>$B21*VLOOKUP($A21,Transpose_Avg_q2er_dw!$A:$M,13,FALSE)</f>
        <v>-4.9463318960146843E-2</v>
      </c>
      <c r="Q21" s="97"/>
      <c r="R21" s="97"/>
      <c r="S21" s="97">
        <f>$B21*VLOOKUP($A21,Transpose_Avg_q2er_dw!$O:$AA,2,FALSE)</f>
        <v>-8.094300297505061E-2</v>
      </c>
      <c r="T21" s="97">
        <f>$B21*VLOOKUP($A21,Transpose_Avg_q2er_dw!$O:$AA,3,FALSE)</f>
        <v>-7.6586538461538456E-2</v>
      </c>
      <c r="U21" s="97">
        <f>$B21*VLOOKUP($A21,Transpose_Avg_q2er_dw!$O:$AA,4,FALSE)</f>
        <v>-7.920413249628365E-2</v>
      </c>
      <c r="V21" s="97">
        <f>$B21*VLOOKUP($A21,Transpose_Avg_q2er_dw!$O:$AA,5,FALSE)</f>
        <v>-7.6940825942350327E-2</v>
      </c>
      <c r="W21" s="97">
        <f>$B21*VLOOKUP($A21,Transpose_Avg_q2er_dw!$O:$AA,6,FALSE)</f>
        <v>-6.4287040766903086E-2</v>
      </c>
      <c r="X21" s="97">
        <f>$B21*VLOOKUP($A21,Transpose_Avg_q2er_dw!$O:$AA,7,FALSE)</f>
        <v>-8.9771553814986013E-2</v>
      </c>
      <c r="Y21" s="97">
        <f>$B21*VLOOKUP($A21,Transpose_Avg_q2er_dw!$O:$AA,8,FALSE)</f>
        <v>-7.0319024725274723E-2</v>
      </c>
      <c r="Z21" s="97">
        <f>$B21*VLOOKUP($A21,Transpose_Avg_q2er_dw!$O:$AA,9,FALSE)</f>
        <v>-9.2675505050505036E-2</v>
      </c>
      <c r="AA21" s="97">
        <f>$B21*VLOOKUP($A21,Transpose_Avg_q2er_dw!$O:$AA,10,FALSE)</f>
        <v>-8.0578337104072389E-2</v>
      </c>
      <c r="AB21" s="97">
        <f>$B21*VLOOKUP($A21,Transpose_Avg_q2er_dw!$O:$AA,11,FALSE)</f>
        <v>-6.8521130952380951E-2</v>
      </c>
      <c r="AC21" s="97">
        <f>$B21*VLOOKUP($A21,Transpose_Avg_q2er_dw!$O:$AA,12,FALSE)</f>
        <v>-6.7682370820668691E-2</v>
      </c>
      <c r="AD21" s="97">
        <f>$B21*VLOOKUP($A21,Transpose_Avg_q2er_dw!$O:$AA,13,FALSE)</f>
        <v>-7.5607438515590694E-2</v>
      </c>
    </row>
    <row r="22" spans="1:30" x14ac:dyDescent="0.25">
      <c r="A22" s="27" t="s">
        <v>312</v>
      </c>
      <c r="B22" s="96">
        <v>-0.14399999999999999</v>
      </c>
      <c r="C22" s="94"/>
      <c r="D22" s="94"/>
      <c r="E22" s="97">
        <f>$B22*VLOOKUP($A22,Transpose_Avg_q2er_dw!$A:$M,2,FALSE)</f>
        <v>-3.083741479543298E-2</v>
      </c>
      <c r="F22" s="97">
        <f>$B22*VLOOKUP($A22,Transpose_Avg_q2er_dw!$A:$M,3,FALSE)</f>
        <v>-2.1261818919002109E-2</v>
      </c>
      <c r="G22" s="97">
        <f>$B22*VLOOKUP($A22,Transpose_Avg_q2er_dw!$A:$M,4,FALSE)</f>
        <v>-2.294008310329311E-2</v>
      </c>
      <c r="H22" s="97">
        <f>$B22*VLOOKUP($A22,Transpose_Avg_q2er_dw!$A:$M,5,FALSE)</f>
        <v>-2.4048199707768718E-2</v>
      </c>
      <c r="I22" s="97">
        <f>$B22*VLOOKUP($A22,Transpose_Avg_q2er_dw!$A:$M,6,FALSE)</f>
        <v>-2.108295917234523E-2</v>
      </c>
      <c r="J22" s="97">
        <f>$B22*VLOOKUP($A22,Transpose_Avg_q2er_dw!$A:$M,7,FALSE)</f>
        <v>-1.8414975998392463E-2</v>
      </c>
      <c r="K22" s="97">
        <f>$B22*VLOOKUP($A22,Transpose_Avg_q2er_dw!$A:$M,8,FALSE)</f>
        <v>-2.6580921052631577E-2</v>
      </c>
      <c r="L22" s="97">
        <f>$B22*VLOOKUP($A22,Transpose_Avg_q2er_dw!$A:$M,9,FALSE)</f>
        <v>-1.9024806960741245E-2</v>
      </c>
      <c r="M22" s="97">
        <f>$B22*VLOOKUP($A22,Transpose_Avg_q2er_dw!$A:$M,10,FALSE)</f>
        <v>-2.066732874968169E-2</v>
      </c>
      <c r="N22" s="97">
        <f>$B22*VLOOKUP($A22,Transpose_Avg_q2er_dw!$A:$M,11,FALSE)</f>
        <v>-2.2424788198359847E-2</v>
      </c>
      <c r="O22" s="97">
        <f>$B22*VLOOKUP($A22,Transpose_Avg_q2er_dw!$A:$M,12,FALSE)</f>
        <v>-2.5504966585833694E-2</v>
      </c>
      <c r="P22" s="97">
        <f>$B22*VLOOKUP($A22,Transpose_Avg_q2er_dw!$A:$M,13,FALSE)</f>
        <v>-2.3459351516627112E-2</v>
      </c>
      <c r="Q22" s="97"/>
      <c r="R22" s="97"/>
      <c r="S22" s="97">
        <f>$B22*VLOOKUP($A22,Transpose_Avg_q2er_dw!$O:$AA,2,FALSE)</f>
        <v>-2.9715490786392657E-2</v>
      </c>
      <c r="T22" s="97">
        <f>$B22*VLOOKUP($A22,Transpose_Avg_q2er_dw!$O:$AA,3,FALSE)</f>
        <v>-2.0703038340969374E-2</v>
      </c>
      <c r="U22" s="97">
        <f>$B22*VLOOKUP($A22,Transpose_Avg_q2er_dw!$O:$AA,4,FALSE)</f>
        <v>-1.5085690341504294E-2</v>
      </c>
      <c r="V22" s="97">
        <f>$B22*VLOOKUP($A22,Transpose_Avg_q2er_dw!$O:$AA,5,FALSE)</f>
        <v>-2.4133428981348636E-2</v>
      </c>
      <c r="W22" s="97">
        <f>$B22*VLOOKUP($A22,Transpose_Avg_q2er_dw!$O:$AA,6,FALSE)</f>
        <v>-1.439652518329306E-2</v>
      </c>
      <c r="X22" s="97">
        <f>$B22*VLOOKUP($A22,Transpose_Avg_q2er_dw!$O:$AA,7,FALSE)</f>
        <v>-1.7888289676425268E-2</v>
      </c>
      <c r="Y22" s="97">
        <f>$B22*VLOOKUP($A22,Transpose_Avg_q2er_dw!$O:$AA,8,FALSE)</f>
        <v>-2.1721978021978023E-2</v>
      </c>
      <c r="Z22" s="97">
        <f>$B22*VLOOKUP($A22,Transpose_Avg_q2er_dw!$O:$AA,9,FALSE)</f>
        <v>-1.6472727272727271E-2</v>
      </c>
      <c r="AA22" s="97">
        <f>$B22*VLOOKUP($A22,Transpose_Avg_q2er_dw!$O:$AA,10,FALSE)</f>
        <v>-2.8812217194570135E-2</v>
      </c>
      <c r="AB22" s="97">
        <f>$B22*VLOOKUP($A22,Transpose_Avg_q2er_dw!$O:$AA,11,FALSE)</f>
        <v>-2.2079999999999999E-2</v>
      </c>
      <c r="AC22" s="97">
        <f>$B22*VLOOKUP($A22,Transpose_Avg_q2er_dw!$O:$AA,12,FALSE)</f>
        <v>-1.3997274918771615E-2</v>
      </c>
      <c r="AD22" s="97">
        <f>$B22*VLOOKUP($A22,Transpose_Avg_q2er_dw!$O:$AA,13,FALSE)</f>
        <v>-1.6266086956521736E-2</v>
      </c>
    </row>
    <row r="23" spans="1:30" x14ac:dyDescent="0.25">
      <c r="A23" s="27" t="s">
        <v>313</v>
      </c>
      <c r="B23" s="96">
        <v>0.52300000000000002</v>
      </c>
      <c r="C23" s="94"/>
      <c r="D23" s="94"/>
      <c r="E23" s="97">
        <f>$B23*VLOOKUP($A23,Transpose_Avg_q2er_dw!$A:$M,2,FALSE)</f>
        <v>2.7867328070649205E-2</v>
      </c>
      <c r="F23" s="97">
        <f>$B23*VLOOKUP($A23,Transpose_Avg_q2er_dw!$A:$M,3,FALSE)</f>
        <v>1.6035382411994935E-2</v>
      </c>
      <c r="G23" s="97">
        <f>$B23*VLOOKUP($A23,Transpose_Avg_q2er_dw!$A:$M,4,FALSE)</f>
        <v>2.4202827461136805E-2</v>
      </c>
      <c r="H23" s="97">
        <f>$B23*VLOOKUP($A23,Transpose_Avg_q2er_dw!$A:$M,5,FALSE)</f>
        <v>2.1272733617097521E-2</v>
      </c>
      <c r="I23" s="97">
        <f>$B23*VLOOKUP($A23,Transpose_Avg_q2er_dw!$A:$M,6,FALSE)</f>
        <v>1.7508310715369419E-2</v>
      </c>
      <c r="J23" s="97">
        <f>$B23*VLOOKUP($A23,Transpose_Avg_q2er_dw!$A:$M,7,FALSE)</f>
        <v>2.3176215993267767E-2</v>
      </c>
      <c r="K23" s="97">
        <f>$B23*VLOOKUP($A23,Transpose_Avg_q2er_dw!$A:$M,8,FALSE)</f>
        <v>1.3438194444444444E-2</v>
      </c>
      <c r="L23" s="97">
        <f>$B23*VLOOKUP($A23,Transpose_Avg_q2er_dw!$A:$M,9,FALSE)</f>
        <v>1.8400108837241191E-2</v>
      </c>
      <c r="M23" s="97">
        <f>$B23*VLOOKUP($A23,Transpose_Avg_q2er_dw!$A:$M,10,FALSE)</f>
        <v>1.0516234097805789E-2</v>
      </c>
      <c r="N23" s="97">
        <f>$B23*VLOOKUP($A23,Transpose_Avg_q2er_dw!$A:$M,11,FALSE)</f>
        <v>2.3997603655302218E-2</v>
      </c>
      <c r="O23" s="97">
        <f>$B23*VLOOKUP($A23,Transpose_Avg_q2er_dw!$A:$M,12,FALSE)</f>
        <v>2.3272599004818026E-2</v>
      </c>
      <c r="P23" s="97">
        <f>$B23*VLOOKUP($A23,Transpose_Avg_q2er_dw!$A:$M,13,FALSE)</f>
        <v>1.9228919135684128E-2</v>
      </c>
      <c r="Q23" s="97"/>
      <c r="R23" s="97"/>
      <c r="S23" s="97">
        <f>$B23*VLOOKUP($A23,Transpose_Avg_q2er_dw!$O:$AA,2,FALSE)</f>
        <v>3.4049644238243214E-2</v>
      </c>
      <c r="T23" s="97">
        <f>$B23*VLOOKUP($A23,Transpose_Avg_q2er_dw!$O:$AA,3,FALSE)</f>
        <v>3.3024464221123706E-2</v>
      </c>
      <c r="U23" s="97">
        <f>$B23*VLOOKUP($A23,Transpose_Avg_q2er_dw!$O:$AA,4,FALSE)</f>
        <v>3.9000545811592333E-2</v>
      </c>
      <c r="V23" s="97">
        <f>$B23*VLOOKUP($A23,Transpose_Avg_q2er_dw!$O:$AA,5,FALSE)</f>
        <v>1.4857954545454546E-2</v>
      </c>
      <c r="W23" s="97">
        <f>$B23*VLOOKUP($A23,Transpose_Avg_q2er_dw!$O:$AA,6,FALSE)</f>
        <v>2.6082452958626216E-2</v>
      </c>
      <c r="X23" s="97">
        <f>$B23*VLOOKUP($A23,Transpose_Avg_q2er_dw!$O:$AA,7,FALSE)</f>
        <v>1.9539376105689666E-2</v>
      </c>
      <c r="Y23" s="97">
        <f>$B23*VLOOKUP($A23,Transpose_Avg_q2er_dw!$O:$AA,8,FALSE)</f>
        <v>0</v>
      </c>
      <c r="Z23" s="97">
        <f>$B23*VLOOKUP($A23,Transpose_Avg_q2er_dw!$O:$AA,9,FALSE)</f>
        <v>1.3075000000000002E-2</v>
      </c>
      <c r="AA23" s="97">
        <f>$B23*VLOOKUP($A23,Transpose_Avg_q2er_dw!$O:$AA,10,FALSE)</f>
        <v>5.8127545248868775E-2</v>
      </c>
      <c r="AB23" s="97">
        <f>$B23*VLOOKUP($A23,Transpose_Avg_q2er_dw!$O:$AA,11,FALSE)</f>
        <v>1.6795148809523812E-2</v>
      </c>
      <c r="AC23" s="97">
        <f>$B23*VLOOKUP($A23,Transpose_Avg_q2er_dw!$O:$AA,12,FALSE)</f>
        <v>5.2921857713493815E-2</v>
      </c>
      <c r="AD23" s="97">
        <f>$B23*VLOOKUP($A23,Transpose_Avg_q2er_dw!$O:$AA,13,FALSE)</f>
        <v>3.3261146245059291E-2</v>
      </c>
    </row>
    <row r="24" spans="1:30" x14ac:dyDescent="0.25">
      <c r="A24" s="27" t="s">
        <v>314</v>
      </c>
      <c r="B24" s="96">
        <v>-0.106</v>
      </c>
      <c r="C24" s="94"/>
      <c r="D24" s="94"/>
      <c r="E24" s="97">
        <f>$B24*VLOOKUP($A24,Transpose_Avg_q2er_dw!$A:$M,2,FALSE)</f>
        <v>-1.1217102090443194E-2</v>
      </c>
      <c r="F24" s="97">
        <f>$B24*VLOOKUP($A24,Transpose_Avg_q2er_dw!$A:$M,3,FALSE)</f>
        <v>-8.5232976451491953E-3</v>
      </c>
      <c r="G24" s="97">
        <f>$B24*VLOOKUP($A24,Transpose_Avg_q2er_dw!$A:$M,4,FALSE)</f>
        <v>-1.2752288677767067E-2</v>
      </c>
      <c r="H24" s="97">
        <f>$B24*VLOOKUP($A24,Transpose_Avg_q2er_dw!$A:$M,5,FALSE)</f>
        <v>-1.1006447832321383E-2</v>
      </c>
      <c r="I24" s="97">
        <f>$B24*VLOOKUP($A24,Transpose_Avg_q2er_dw!$A:$M,6,FALSE)</f>
        <v>-1.0699232561713009E-2</v>
      </c>
      <c r="J24" s="97">
        <f>$B24*VLOOKUP($A24,Transpose_Avg_q2er_dw!$A:$M,7,FALSE)</f>
        <v>-1.084852090369254E-2</v>
      </c>
      <c r="K24" s="97">
        <f>$B24*VLOOKUP($A24,Transpose_Avg_q2er_dw!$A:$M,8,FALSE)</f>
        <v>-9.6628420008354216E-3</v>
      </c>
      <c r="L24" s="97">
        <f>$B24*VLOOKUP($A24,Transpose_Avg_q2er_dw!$A:$M,9,FALSE)</f>
        <v>-8.795261732203458E-3</v>
      </c>
      <c r="M24" s="97">
        <f>$B24*VLOOKUP($A24,Transpose_Avg_q2er_dw!$A:$M,10,FALSE)</f>
        <v>-1.0910918843547519E-2</v>
      </c>
      <c r="N24" s="97">
        <f>$B24*VLOOKUP($A24,Transpose_Avg_q2er_dw!$A:$M,11,FALSE)</f>
        <v>-9.9275282487563069E-3</v>
      </c>
      <c r="O24" s="97">
        <f>$B24*VLOOKUP($A24,Transpose_Avg_q2er_dw!$A:$M,12,FALSE)</f>
        <v>-1.3726698705625193E-2</v>
      </c>
      <c r="P24" s="97">
        <f>$B24*VLOOKUP($A24,Transpose_Avg_q2er_dw!$A:$M,13,FALSE)</f>
        <v>-1.0462956993950594E-2</v>
      </c>
      <c r="Q24" s="97"/>
      <c r="R24" s="97"/>
      <c r="S24" s="97">
        <f>$B24*VLOOKUP($A24,Transpose_Avg_q2er_dw!$O:$AA,2,FALSE)</f>
        <v>-4.2162721209800056E-3</v>
      </c>
      <c r="T24" s="97">
        <f>$B24*VLOOKUP($A24,Transpose_Avg_q2er_dw!$O:$AA,3,FALSE)</f>
        <v>-8.7930620026525196E-3</v>
      </c>
      <c r="U24" s="97">
        <f>$B24*VLOOKUP($A24,Transpose_Avg_q2er_dw!$O:$AA,4,FALSE)</f>
        <v>-8.2739408844060003E-3</v>
      </c>
      <c r="V24" s="97">
        <f>$B24*VLOOKUP($A24,Transpose_Avg_q2er_dw!$O:$AA,5,FALSE)</f>
        <v>-1.3080637798356592E-2</v>
      </c>
      <c r="W24" s="97">
        <f>$B24*VLOOKUP($A24,Transpose_Avg_q2er_dw!$O:$AA,6,FALSE)</f>
        <v>-1.1937478781793409E-2</v>
      </c>
      <c r="X24" s="97">
        <f>$B24*VLOOKUP($A24,Transpose_Avg_q2er_dw!$O:$AA,7,FALSE)</f>
        <v>-5.5350111282314674E-3</v>
      </c>
      <c r="Y24" s="97">
        <f>$B24*VLOOKUP($A24,Transpose_Avg_q2er_dw!$O:$AA,8,FALSE)</f>
        <v>-1.6001923076923077E-2</v>
      </c>
      <c r="Z24" s="97">
        <f>$B24*VLOOKUP($A24,Transpose_Avg_q2er_dw!$O:$AA,9,FALSE)</f>
        <v>-6.5313131313131309E-3</v>
      </c>
      <c r="AA24" s="97">
        <f>$B24*VLOOKUP($A24,Transpose_Avg_q2er_dw!$O:$AA,10,FALSE)</f>
        <v>-5.3509615384615388E-3</v>
      </c>
      <c r="AB24" s="97">
        <f>$B24*VLOOKUP($A24,Transpose_Avg_q2er_dw!$O:$AA,11,FALSE)</f>
        <v>-7.6881547619047615E-3</v>
      </c>
      <c r="AC24" s="97">
        <f>$B24*VLOOKUP($A24,Transpose_Avg_q2er_dw!$O:$AA,12,FALSE)</f>
        <v>-1.4475334521189253E-2</v>
      </c>
      <c r="AD24" s="97">
        <f>$B24*VLOOKUP($A24,Transpose_Avg_q2er_dw!$O:$AA,13,FALSE)</f>
        <v>-1.3412933684672817E-2</v>
      </c>
    </row>
    <row r="25" spans="1:30" x14ac:dyDescent="0.25">
      <c r="A25" s="27" t="s">
        <v>315</v>
      </c>
      <c r="B25" s="96">
        <v>-5.5899999999999998E-2</v>
      </c>
      <c r="C25" s="94"/>
      <c r="D25" s="94"/>
      <c r="E25" s="97">
        <f>$B25*VLOOKUP($A25,Transpose_Avg_q2er_dw!$A:$M,2,FALSE)</f>
        <v>-7.6368505315990969E-3</v>
      </c>
      <c r="F25" s="97">
        <f>$B25*VLOOKUP($A25,Transpose_Avg_q2er_dw!$A:$M,3,FALSE)</f>
        <v>-8.4267433605476772E-3</v>
      </c>
      <c r="G25" s="97">
        <f>$B25*VLOOKUP($A25,Transpose_Avg_q2er_dw!$A:$M,4,FALSE)</f>
        <v>-9.3680053919183749E-3</v>
      </c>
      <c r="H25" s="97">
        <f>$B25*VLOOKUP($A25,Transpose_Avg_q2er_dw!$A:$M,5,FALSE)</f>
        <v>-6.0781536621239834E-3</v>
      </c>
      <c r="I25" s="97">
        <f>$B25*VLOOKUP($A25,Transpose_Avg_q2er_dw!$A:$M,6,FALSE)</f>
        <v>-1.4236841346342462E-2</v>
      </c>
      <c r="J25" s="97">
        <f>$B25*VLOOKUP($A25,Transpose_Avg_q2er_dw!$A:$M,7,FALSE)</f>
        <v>-3.3932619707610621E-3</v>
      </c>
      <c r="K25" s="97">
        <f>$B25*VLOOKUP($A25,Transpose_Avg_q2er_dw!$A:$M,8,FALSE)</f>
        <v>-5.2195005090852134E-3</v>
      </c>
      <c r="L25" s="97">
        <f>$B25*VLOOKUP($A25,Transpose_Avg_q2er_dw!$A:$M,9,FALSE)</f>
        <v>-4.7181965718555785E-3</v>
      </c>
      <c r="M25" s="97">
        <f>$B25*VLOOKUP($A25,Transpose_Avg_q2er_dw!$A:$M,10,FALSE)</f>
        <v>-4.8398280754852448E-3</v>
      </c>
      <c r="N25" s="97">
        <f>$B25*VLOOKUP($A25,Transpose_Avg_q2er_dw!$A:$M,11,FALSE)</f>
        <v>-8.6442603596965824E-3</v>
      </c>
      <c r="O25" s="97">
        <f>$B25*VLOOKUP($A25,Transpose_Avg_q2er_dw!$A:$M,12,FALSE)</f>
        <v>-8.0058057901025836E-3</v>
      </c>
      <c r="P25" s="97">
        <f>$B25*VLOOKUP($A25,Transpose_Avg_q2er_dw!$A:$M,13,FALSE)</f>
        <v>-9.8207120304091722E-3</v>
      </c>
      <c r="Q25" s="97"/>
      <c r="R25" s="97"/>
      <c r="S25" s="97">
        <f>$B25*VLOOKUP($A25,Transpose_Avg_q2er_dw!$O:$AA,2,FALSE)</f>
        <v>-4.8901535682023493E-3</v>
      </c>
      <c r="T25" s="97">
        <f>$B25*VLOOKUP($A25,Transpose_Avg_q2er_dw!$O:$AA,3,FALSE)</f>
        <v>-5.9326141261755484E-3</v>
      </c>
      <c r="U25" s="97">
        <f>$B25*VLOOKUP($A25,Transpose_Avg_q2er_dw!$O:$AA,4,FALSE)</f>
        <v>-7.8318935006435001E-3</v>
      </c>
      <c r="V25" s="97">
        <f>$B25*VLOOKUP($A25,Transpose_Avg_q2er_dw!$O:$AA,5,FALSE)</f>
        <v>-2.9984185470196944E-3</v>
      </c>
      <c r="W25" s="97">
        <f>$B25*VLOOKUP($A25,Transpose_Avg_q2er_dw!$O:$AA,6,FALSE)</f>
        <v>-1.1787973253856318E-2</v>
      </c>
      <c r="X25" s="97">
        <f>$B25*VLOOKUP($A25,Transpose_Avg_q2er_dw!$O:$AA,7,FALSE)</f>
        <v>-3.7394768839525191E-3</v>
      </c>
      <c r="Y25" s="97">
        <f>$B25*VLOOKUP($A25,Transpose_Avg_q2er_dw!$O:$AA,8,FALSE)</f>
        <v>-1.1254226190476191E-2</v>
      </c>
      <c r="Z25" s="97">
        <f>$B25*VLOOKUP($A25,Transpose_Avg_q2er_dw!$O:$AA,9,FALSE)</f>
        <v>-4.8418434343434347E-3</v>
      </c>
      <c r="AA25" s="97">
        <f>$B25*VLOOKUP($A25,Transpose_Avg_q2er_dw!$O:$AA,10,FALSE)</f>
        <v>-1.8970588235294118E-3</v>
      </c>
      <c r="AB25" s="97">
        <f>$B25*VLOOKUP($A25,Transpose_Avg_q2er_dw!$O:$AA,11,FALSE)</f>
        <v>-9.9987797619047625E-3</v>
      </c>
      <c r="AC25" s="97">
        <f>$B25*VLOOKUP($A25,Transpose_Avg_q2er_dw!$O:$AA,12,FALSE)</f>
        <v>-4.5932341706552996E-3</v>
      </c>
      <c r="AD25" s="97">
        <f>$B25*VLOOKUP($A25,Transpose_Avg_q2er_dw!$O:$AA,13,FALSE)</f>
        <v>-4.1606465744400524E-3</v>
      </c>
    </row>
    <row r="26" spans="1:30" x14ac:dyDescent="0.25">
      <c r="A26" s="27" t="s">
        <v>316</v>
      </c>
      <c r="B26" s="96">
        <v>0.34200000000000003</v>
      </c>
      <c r="C26" s="94"/>
      <c r="D26" s="94"/>
      <c r="E26" s="97">
        <f>$B26*VLOOKUP($A26,Transpose_Avg_q2er_dw!$A:$M,2,FALSE)</f>
        <v>1.5119272479223117E-2</v>
      </c>
      <c r="F26" s="97">
        <f>$B26*VLOOKUP($A26,Transpose_Avg_q2er_dw!$A:$M,3,FALSE)</f>
        <v>1.2688847532462676E-2</v>
      </c>
      <c r="G26" s="97">
        <f>$B26*VLOOKUP($A26,Transpose_Avg_q2er_dw!$A:$M,4,FALSE)</f>
        <v>1.4116963284552484E-2</v>
      </c>
      <c r="H26" s="97">
        <f>$B26*VLOOKUP($A26,Transpose_Avg_q2er_dw!$A:$M,5,FALSE)</f>
        <v>1.0617466980038869E-2</v>
      </c>
      <c r="I26" s="97">
        <f>$B26*VLOOKUP($A26,Transpose_Avg_q2er_dw!$A:$M,6,FALSE)</f>
        <v>3.2043205685657362E-2</v>
      </c>
      <c r="J26" s="97">
        <f>$B26*VLOOKUP($A26,Transpose_Avg_q2er_dw!$A:$M,7,FALSE)</f>
        <v>8.5611721372074526E-3</v>
      </c>
      <c r="K26" s="97">
        <f>$B26*VLOOKUP($A26,Transpose_Avg_q2er_dw!$A:$M,8,FALSE)</f>
        <v>3.1171874999999997E-3</v>
      </c>
      <c r="L26" s="97">
        <f>$B26*VLOOKUP($A26,Transpose_Avg_q2er_dw!$A:$M,9,FALSE)</f>
        <v>7.0204653268932209E-3</v>
      </c>
      <c r="M26" s="97">
        <f>$B26*VLOOKUP($A26,Transpose_Avg_q2er_dw!$A:$M,10,FALSE)</f>
        <v>2.1375000000000001E-3</v>
      </c>
      <c r="N26" s="97">
        <f>$B26*VLOOKUP($A26,Transpose_Avg_q2er_dw!$A:$M,11,FALSE)</f>
        <v>1.9897259860984947E-2</v>
      </c>
      <c r="O26" s="97">
        <f>$B26*VLOOKUP($A26,Transpose_Avg_q2er_dw!$A:$M,12,FALSE)</f>
        <v>1.1356157997748469E-2</v>
      </c>
      <c r="P26" s="97">
        <f>$B26*VLOOKUP($A26,Transpose_Avg_q2er_dw!$A:$M,13,FALSE)</f>
        <v>2.8583746766020175E-2</v>
      </c>
      <c r="Q26" s="97"/>
      <c r="R26" s="97"/>
      <c r="S26" s="97">
        <f>$B26*VLOOKUP($A26,Transpose_Avg_q2er_dw!$O:$AA,2,FALSE)</f>
        <v>1.0446725424320433E-2</v>
      </c>
      <c r="T26" s="97">
        <f>$B26*VLOOKUP($A26,Transpose_Avg_q2er_dw!$O:$AA,3,FALSE)</f>
        <v>1.1150745267663372E-2</v>
      </c>
      <c r="U26" s="97">
        <f>$B26*VLOOKUP($A26,Transpose_Avg_q2er_dw!$O:$AA,4,FALSE)</f>
        <v>2.3108108108108112E-3</v>
      </c>
      <c r="V26" s="97">
        <f>$B26*VLOOKUP($A26,Transpose_Avg_q2er_dw!$O:$AA,5,FALSE)</f>
        <v>1.0429617190556933E-2</v>
      </c>
      <c r="W26" s="97">
        <f>$B26*VLOOKUP($A26,Transpose_Avg_q2er_dw!$O:$AA,6,FALSE)</f>
        <v>2.2441307029950477E-2</v>
      </c>
      <c r="X26" s="97">
        <f>$B26*VLOOKUP($A26,Transpose_Avg_q2er_dw!$O:$AA,7,FALSE)</f>
        <v>9.3984495377503856E-3</v>
      </c>
      <c r="Y26" s="97">
        <f>$B26*VLOOKUP($A26,Transpose_Avg_q2er_dw!$O:$AA,8,FALSE)</f>
        <v>0</v>
      </c>
      <c r="Z26" s="97">
        <f>$B26*VLOOKUP($A26,Transpose_Avg_q2er_dw!$O:$AA,9,FALSE)</f>
        <v>0</v>
      </c>
      <c r="AA26" s="97">
        <f>$B26*VLOOKUP($A26,Transpose_Avg_q2er_dw!$O:$AA,10,FALSE)</f>
        <v>0</v>
      </c>
      <c r="AB26" s="97">
        <f>$B26*VLOOKUP($A26,Transpose_Avg_q2er_dw!$O:$AA,11,FALSE)</f>
        <v>2.6912142857142857E-2</v>
      </c>
      <c r="AC26" s="97">
        <f>$B26*VLOOKUP($A26,Transpose_Avg_q2er_dw!$O:$AA,12,FALSE)</f>
        <v>1.2301907556859868E-2</v>
      </c>
      <c r="AD26" s="97">
        <f>$B26*VLOOKUP($A26,Transpose_Avg_q2er_dw!$O:$AA,13,FALSE)</f>
        <v>1.0147727272727274E-2</v>
      </c>
    </row>
    <row r="27" spans="1:30" x14ac:dyDescent="0.25">
      <c r="A27" s="27" t="s">
        <v>323</v>
      </c>
      <c r="B27" s="96">
        <v>-0.10299999999999999</v>
      </c>
      <c r="C27" s="94"/>
      <c r="D27" s="94"/>
      <c r="E27" s="97">
        <f>$B27*VLOOKUP($A27,Transpose_Avg_q2er_dw!$A:$M,2,FALSE)</f>
        <v>0</v>
      </c>
      <c r="F27" s="97">
        <f>$B27*VLOOKUP($A27,Transpose_Avg_q2er_dw!$A:$M,3,FALSE)</f>
        <v>0</v>
      </c>
      <c r="G27" s="97">
        <f>$B27*VLOOKUP($A27,Transpose_Avg_q2er_dw!$A:$M,4,FALSE)</f>
        <v>-1.4305555555555556E-4</v>
      </c>
      <c r="H27" s="97">
        <f>$B27*VLOOKUP($A27,Transpose_Avg_q2er_dw!$A:$M,5,FALSE)</f>
        <v>-1.604371260647145E-4</v>
      </c>
      <c r="I27" s="97">
        <f>$B27*VLOOKUP($A27,Transpose_Avg_q2er_dw!$A:$M,6,FALSE)</f>
        <v>-7.7560240963855419E-5</v>
      </c>
      <c r="J27" s="97">
        <f>$B27*VLOOKUP($A27,Transpose_Avg_q2er_dw!$A:$M,7,FALSE)</f>
        <v>-1.0467479674796748E-4</v>
      </c>
      <c r="K27" s="97">
        <f>$B27*VLOOKUP($A27,Transpose_Avg_q2er_dw!$A:$M,8,FALSE)</f>
        <v>0</v>
      </c>
      <c r="L27" s="97">
        <f>$B27*VLOOKUP($A27,Transpose_Avg_q2er_dw!$A:$M,9,FALSE)</f>
        <v>0</v>
      </c>
      <c r="M27" s="97">
        <f>$B27*VLOOKUP($A27,Transpose_Avg_q2er_dw!$A:$M,10,FALSE)</f>
        <v>0</v>
      </c>
      <c r="N27" s="97">
        <f>$B27*VLOOKUP($A27,Transpose_Avg_q2er_dw!$A:$M,11,FALSE)</f>
        <v>0</v>
      </c>
      <c r="O27" s="97">
        <f>$B27*VLOOKUP($A27,Transpose_Avg_q2er_dw!$A:$M,12,FALSE)</f>
        <v>0</v>
      </c>
      <c r="P27" s="97">
        <f>$B27*VLOOKUP($A27,Transpose_Avg_q2er_dw!$A:$M,13,FALSE)</f>
        <v>-3.896107646107646E-4</v>
      </c>
      <c r="Q27" s="97"/>
      <c r="R27" s="97"/>
      <c r="S27" s="97">
        <f>$B27*VLOOKUP($A27,Transpose_Avg_q2er_dw!$O:$AA,2,FALSE)</f>
        <v>0</v>
      </c>
      <c r="T27" s="97">
        <f>$B27*VLOOKUP($A27,Transpose_Avg_q2er_dw!$O:$AA,3,FALSE)</f>
        <v>0</v>
      </c>
      <c r="U27" s="97">
        <f>$B27*VLOOKUP($A27,Transpose_Avg_q2er_dw!$O:$AA,4,FALSE)</f>
        <v>0</v>
      </c>
      <c r="V27" s="97">
        <f>$B27*VLOOKUP($A27,Transpose_Avg_q2er_dw!$O:$AA,5,FALSE)</f>
        <v>0</v>
      </c>
      <c r="W27" s="97">
        <f>$B27*VLOOKUP($A27,Transpose_Avg_q2er_dw!$O:$AA,6,FALSE)</f>
        <v>0</v>
      </c>
      <c r="X27" s="97">
        <f>$B27*VLOOKUP($A27,Transpose_Avg_q2er_dw!$O:$AA,7,FALSE)</f>
        <v>0</v>
      </c>
      <c r="Y27" s="97">
        <f>$B27*VLOOKUP($A27,Transpose_Avg_q2er_dw!$O:$AA,8,FALSE)</f>
        <v>0</v>
      </c>
      <c r="Z27" s="97">
        <f>$B27*VLOOKUP($A27,Transpose_Avg_q2er_dw!$O:$AA,9,FALSE)</f>
        <v>0</v>
      </c>
      <c r="AA27" s="97">
        <f>$B27*VLOOKUP($A27,Transpose_Avg_q2er_dw!$O:$AA,10,FALSE)</f>
        <v>0</v>
      </c>
      <c r="AB27" s="97">
        <f>$B27*VLOOKUP($A27,Transpose_Avg_q2er_dw!$O:$AA,11,FALSE)</f>
        <v>0</v>
      </c>
      <c r="AC27" s="97">
        <f>$B27*VLOOKUP($A27,Transpose_Avg_q2er_dw!$O:$AA,12,FALSE)</f>
        <v>0</v>
      </c>
      <c r="AD27" s="97">
        <f>$B27*VLOOKUP($A27,Transpose_Avg_q2er_dw!$O:$AA,13,FALSE)</f>
        <v>0</v>
      </c>
    </row>
    <row r="28" spans="1:30" x14ac:dyDescent="0.25">
      <c r="A28" s="27" t="s">
        <v>324</v>
      </c>
      <c r="B28" s="96">
        <v>0.27100000000000002</v>
      </c>
      <c r="C28" s="94"/>
      <c r="D28" s="94"/>
      <c r="E28" s="97">
        <f>$B28*VLOOKUP($A28,Transpose_Avg_q2er_dw!$A:$M,2,FALSE)</f>
        <v>1.7262548870762881E-3</v>
      </c>
      <c r="F28" s="97">
        <f>$B28*VLOOKUP($A28,Transpose_Avg_q2er_dw!$A:$M,3,FALSE)</f>
        <v>9.1115847985632971E-4</v>
      </c>
      <c r="G28" s="97">
        <f>$B28*VLOOKUP($A28,Transpose_Avg_q2er_dw!$A:$M,4,FALSE)</f>
        <v>0</v>
      </c>
      <c r="H28" s="97">
        <f>$B28*VLOOKUP($A28,Transpose_Avg_q2er_dw!$A:$M,5,FALSE)</f>
        <v>3.6703271231433654E-3</v>
      </c>
      <c r="I28" s="97">
        <f>$B28*VLOOKUP($A28,Transpose_Avg_q2er_dw!$A:$M,6,FALSE)</f>
        <v>5.4630984983956084E-4</v>
      </c>
      <c r="J28" s="97">
        <f>$B28*VLOOKUP($A28,Transpose_Avg_q2er_dw!$A:$M,7,FALSE)</f>
        <v>4.1513612051185178E-3</v>
      </c>
      <c r="K28" s="97">
        <f>$B28*VLOOKUP($A28,Transpose_Avg_q2er_dw!$A:$M,8,FALSE)</f>
        <v>0</v>
      </c>
      <c r="L28" s="97">
        <f>$B28*VLOOKUP($A28,Transpose_Avg_q2er_dw!$A:$M,9,FALSE)</f>
        <v>4.7048611111111114E-4</v>
      </c>
      <c r="M28" s="97">
        <f>$B28*VLOOKUP($A28,Transpose_Avg_q2er_dw!$A:$M,10,FALSE)</f>
        <v>0</v>
      </c>
      <c r="N28" s="97">
        <f>$B28*VLOOKUP($A28,Transpose_Avg_q2er_dw!$A:$M,11,FALSE)</f>
        <v>2.2592974491313028E-3</v>
      </c>
      <c r="O28" s="97">
        <f>$B28*VLOOKUP($A28,Transpose_Avg_q2er_dw!$A:$M,12,FALSE)</f>
        <v>5.5886006758099787E-4</v>
      </c>
      <c r="P28" s="97">
        <f>$B28*VLOOKUP($A28,Transpose_Avg_q2er_dw!$A:$M,13,FALSE)</f>
        <v>5.4637096774193554E-4</v>
      </c>
      <c r="Q28" s="97"/>
      <c r="R28" s="97"/>
      <c r="S28" s="97">
        <f>$B28*VLOOKUP($A28,Transpose_Avg_q2er_dw!$O:$AA,2,FALSE)</f>
        <v>1.1397701728955274E-2</v>
      </c>
      <c r="T28" s="97">
        <f>$B28*VLOOKUP($A28,Transpose_Avg_q2er_dw!$O:$AA,3,FALSE)</f>
        <v>2.1171875000000001E-3</v>
      </c>
      <c r="U28" s="97">
        <f>$B28*VLOOKUP($A28,Transpose_Avg_q2er_dw!$O:$AA,4,FALSE)</f>
        <v>4.7267441860465121E-3</v>
      </c>
      <c r="V28" s="97">
        <f>$B28*VLOOKUP($A28,Transpose_Avg_q2er_dw!$O:$AA,5,FALSE)</f>
        <v>0</v>
      </c>
      <c r="W28" s="97">
        <f>$B28*VLOOKUP($A28,Transpose_Avg_q2er_dw!$O:$AA,6,FALSE)</f>
        <v>9.542253521126761E-4</v>
      </c>
      <c r="X28" s="97">
        <f>$B28*VLOOKUP($A28,Transpose_Avg_q2er_dw!$O:$AA,7,FALSE)</f>
        <v>1.0218900338127035E-2</v>
      </c>
      <c r="Y28" s="97">
        <f>$B28*VLOOKUP($A28,Transpose_Avg_q2er_dw!$O:$AA,8,FALSE)</f>
        <v>3.2261904761904762E-3</v>
      </c>
      <c r="Z28" s="97">
        <f>$B28*VLOOKUP($A28,Transpose_Avg_q2er_dw!$O:$AA,9,FALSE)</f>
        <v>0</v>
      </c>
      <c r="AA28" s="97">
        <f>$B28*VLOOKUP($A28,Transpose_Avg_q2er_dw!$O:$AA,10,FALSE)</f>
        <v>0</v>
      </c>
      <c r="AB28" s="97">
        <f>$B28*VLOOKUP($A28,Transpose_Avg_q2er_dw!$O:$AA,11,FALSE)</f>
        <v>1.3550000000000001E-3</v>
      </c>
      <c r="AC28" s="97">
        <f>$B28*VLOOKUP($A28,Transpose_Avg_q2er_dw!$O:$AA,12,FALSE)</f>
        <v>5.1032037172902911E-3</v>
      </c>
      <c r="AD28" s="97">
        <f>$B28*VLOOKUP($A28,Transpose_Avg_q2er_dw!$O:$AA,13,FALSE)</f>
        <v>1.6910126262626262E-2</v>
      </c>
    </row>
    <row r="29" spans="1:30" x14ac:dyDescent="0.25">
      <c r="A29" s="27" t="s">
        <v>325</v>
      </c>
      <c r="B29" s="96">
        <v>0.26600000000000001</v>
      </c>
      <c r="C29" s="94"/>
      <c r="D29" s="94"/>
      <c r="E29" s="97">
        <f>$B29*VLOOKUP($A29,Transpose_Avg_q2er_dw!$A:$M,2,FALSE)</f>
        <v>3.9583333333333332E-4</v>
      </c>
      <c r="F29" s="97">
        <f>$B29*VLOOKUP($A29,Transpose_Avg_q2er_dw!$A:$M,3,FALSE)</f>
        <v>0</v>
      </c>
      <c r="G29" s="97">
        <f>$B29*VLOOKUP($A29,Transpose_Avg_q2er_dw!$A:$M,4,FALSE)</f>
        <v>7.3888888888888897E-4</v>
      </c>
      <c r="H29" s="97">
        <f>$B29*VLOOKUP($A29,Transpose_Avg_q2er_dw!$A:$M,5,FALSE)</f>
        <v>1.0718543285099602E-3</v>
      </c>
      <c r="I29" s="97">
        <f>$B29*VLOOKUP($A29,Transpose_Avg_q2er_dw!$A:$M,6,FALSE)</f>
        <v>2.9687499999999999E-4</v>
      </c>
      <c r="J29" s="97">
        <f>$B29*VLOOKUP($A29,Transpose_Avg_q2er_dw!$A:$M,7,FALSE)</f>
        <v>7.1685258325268697E-3</v>
      </c>
      <c r="K29" s="97">
        <f>$B29*VLOOKUP($A29,Transpose_Avg_q2er_dw!$A:$M,8,FALSE)</f>
        <v>0</v>
      </c>
      <c r="L29" s="97">
        <f>$B29*VLOOKUP($A29,Transpose_Avg_q2er_dw!$A:$M,9,FALSE)</f>
        <v>0</v>
      </c>
      <c r="M29" s="97">
        <f>$B29*VLOOKUP($A29,Transpose_Avg_q2er_dw!$A:$M,10,FALSE)</f>
        <v>0</v>
      </c>
      <c r="N29" s="97">
        <f>$B29*VLOOKUP($A29,Transpose_Avg_q2er_dw!$A:$M,11,FALSE)</f>
        <v>0</v>
      </c>
      <c r="O29" s="97">
        <f>$B29*VLOOKUP($A29,Transpose_Avg_q2er_dw!$A:$M,12,FALSE)</f>
        <v>1.4456521739130435E-4</v>
      </c>
      <c r="P29" s="97">
        <f>$B29*VLOOKUP($A29,Transpose_Avg_q2er_dw!$A:$M,13,FALSE)</f>
        <v>0</v>
      </c>
      <c r="Q29" s="97"/>
      <c r="R29" s="97"/>
      <c r="S29" s="97">
        <f>$B29*VLOOKUP($A29,Transpose_Avg_q2er_dw!$O:$AA,2,FALSE)</f>
        <v>1.5465116279069768E-3</v>
      </c>
      <c r="T29" s="97">
        <f>$B29*VLOOKUP($A29,Transpose_Avg_q2er_dw!$O:$AA,3,FALSE)</f>
        <v>0</v>
      </c>
      <c r="U29" s="97">
        <f>$B29*VLOOKUP($A29,Transpose_Avg_q2er_dw!$O:$AA,4,FALSE)</f>
        <v>1.2314814814814814E-3</v>
      </c>
      <c r="V29" s="97">
        <f>$B29*VLOOKUP($A29,Transpose_Avg_q2er_dw!$O:$AA,5,FALSE)</f>
        <v>0</v>
      </c>
      <c r="W29" s="97">
        <f>$B29*VLOOKUP($A29,Transpose_Avg_q2er_dw!$O:$AA,6,FALSE)</f>
        <v>0</v>
      </c>
      <c r="X29" s="97">
        <f>$B29*VLOOKUP($A29,Transpose_Avg_q2er_dw!$O:$AA,7,FALSE)</f>
        <v>2.2886153555327284E-2</v>
      </c>
      <c r="Y29" s="97">
        <f>$B29*VLOOKUP($A29,Transpose_Avg_q2er_dw!$O:$AA,8,FALSE)</f>
        <v>0</v>
      </c>
      <c r="Z29" s="97">
        <f>$B29*VLOOKUP($A29,Transpose_Avg_q2er_dw!$O:$AA,9,FALSE)</f>
        <v>0</v>
      </c>
      <c r="AA29" s="97">
        <f>$B29*VLOOKUP($A29,Transpose_Avg_q2er_dw!$O:$AA,10,FALSE)</f>
        <v>0</v>
      </c>
      <c r="AB29" s="97">
        <f>$B29*VLOOKUP($A29,Transpose_Avg_q2er_dw!$O:$AA,11,FALSE)</f>
        <v>0</v>
      </c>
      <c r="AC29" s="97">
        <f>$B29*VLOOKUP($A29,Transpose_Avg_q2er_dw!$O:$AA,12,FALSE)</f>
        <v>1.4148936170212767E-3</v>
      </c>
      <c r="AD29" s="97">
        <f>$B29*VLOOKUP($A29,Transpose_Avg_q2er_dw!$O:$AA,13,FALSE)</f>
        <v>0</v>
      </c>
    </row>
    <row r="30" spans="1:30" x14ac:dyDescent="0.25">
      <c r="A30" s="27" t="s">
        <v>322</v>
      </c>
      <c r="B30" s="96">
        <v>-7.0300000000000001E-2</v>
      </c>
      <c r="C30" s="94"/>
      <c r="D30" s="94"/>
      <c r="E30" s="97">
        <f>$B30*VLOOKUP($A30,Transpose_Avg_q2er_dw!$A:$M,2,FALSE)</f>
        <v>-1.876201667931611E-2</v>
      </c>
      <c r="F30" s="97">
        <f>$B30*VLOOKUP($A30,Transpose_Avg_q2er_dw!$A:$M,3,FALSE)</f>
        <v>-1.2198200956438775E-2</v>
      </c>
      <c r="G30" s="97">
        <f>$B30*VLOOKUP($A30,Transpose_Avg_q2er_dw!$A:$M,4,FALSE)</f>
        <v>-7.6153633376975045E-3</v>
      </c>
      <c r="H30" s="97">
        <f>$B30*VLOOKUP($A30,Transpose_Avg_q2er_dw!$A:$M,5,FALSE)</f>
        <v>-1.7843417978811022E-2</v>
      </c>
      <c r="I30" s="97">
        <f>$B30*VLOOKUP($A30,Transpose_Avg_q2er_dw!$A:$M,6,FALSE)</f>
        <v>-5.8524497368664195E-3</v>
      </c>
      <c r="J30" s="97">
        <f>$B30*VLOOKUP($A30,Transpose_Avg_q2er_dw!$A:$M,7,FALSE)</f>
        <v>-1.4289002336310794E-2</v>
      </c>
      <c r="K30" s="97">
        <f>$B30*VLOOKUP($A30,Transpose_Avg_q2er_dw!$A:$M,8,FALSE)</f>
        <v>-6.3134461805555561E-3</v>
      </c>
      <c r="L30" s="97">
        <f>$B30*VLOOKUP($A30,Transpose_Avg_q2er_dw!$A:$M,9,FALSE)</f>
        <v>-1.1059517238598953E-2</v>
      </c>
      <c r="M30" s="97">
        <f>$B30*VLOOKUP($A30,Transpose_Avg_q2er_dw!$A:$M,10,FALSE)</f>
        <v>-1.0062763467129275E-2</v>
      </c>
      <c r="N30" s="97">
        <f>$B30*VLOOKUP($A30,Transpose_Avg_q2er_dw!$A:$M,11,FALSE)</f>
        <v>-7.4779512939143625E-3</v>
      </c>
      <c r="O30" s="97">
        <f>$B30*VLOOKUP($A30,Transpose_Avg_q2er_dw!$A:$M,12,FALSE)</f>
        <v>-1.3425751925106017E-2</v>
      </c>
      <c r="P30" s="97">
        <f>$B30*VLOOKUP($A30,Transpose_Avg_q2er_dw!$A:$M,13,FALSE)</f>
        <v>-2.6617892886062918E-2</v>
      </c>
      <c r="Q30" s="97"/>
      <c r="R30" s="97"/>
      <c r="S30" s="97">
        <f>$B30*VLOOKUP($A30,Transpose_Avg_q2er_dw!$O:$AA,2,FALSE)</f>
        <v>-3.7004453001148976E-2</v>
      </c>
      <c r="T30" s="97">
        <f>$B30*VLOOKUP($A30,Transpose_Avg_q2er_dw!$O:$AA,3,FALSE)</f>
        <v>-2.048981925940439E-2</v>
      </c>
      <c r="U30" s="97">
        <f>$B30*VLOOKUP($A30,Transpose_Avg_q2er_dw!$O:$AA,4,FALSE)</f>
        <v>-1.6967178848283498E-2</v>
      </c>
      <c r="V30" s="97">
        <f>$B30*VLOOKUP($A30,Transpose_Avg_q2er_dw!$O:$AA,5,FALSE)</f>
        <v>-1.8983040139559149E-2</v>
      </c>
      <c r="W30" s="97">
        <f>$B30*VLOOKUP($A30,Transpose_Avg_q2er_dw!$O:$AA,6,FALSE)</f>
        <v>-1.176297798118593E-2</v>
      </c>
      <c r="X30" s="97">
        <f>$B30*VLOOKUP($A30,Transpose_Avg_q2er_dw!$O:$AA,7,FALSE)</f>
        <v>-3.0264206667665355E-2</v>
      </c>
      <c r="Y30" s="97">
        <f>$B30*VLOOKUP($A30,Transpose_Avg_q2er_dw!$O:$AA,8,FALSE)</f>
        <v>-1.1763340201465203E-2</v>
      </c>
      <c r="Z30" s="97">
        <f>$B30*VLOOKUP($A30,Transpose_Avg_q2er_dw!$O:$AA,9,FALSE)</f>
        <v>-2.4272140151515149E-2</v>
      </c>
      <c r="AA30" s="97">
        <f>$B30*VLOOKUP($A30,Transpose_Avg_q2er_dw!$O:$AA,10,FALSE)</f>
        <v>-2.8658781108597289E-2</v>
      </c>
      <c r="AB30" s="97">
        <f>$B30*VLOOKUP($A30,Transpose_Avg_q2er_dw!$O:$AA,11,FALSE)</f>
        <v>-1.3233556547619048E-2</v>
      </c>
      <c r="AC30" s="97">
        <f>$B30*VLOOKUP($A30,Transpose_Avg_q2er_dw!$O:$AA,12,FALSE)</f>
        <v>-3.0526044905612039E-2</v>
      </c>
      <c r="AD30" s="97">
        <f>$B30*VLOOKUP($A30,Transpose_Avg_q2er_dw!$O:$AA,13,FALSE)</f>
        <v>-4.5822972551602989E-2</v>
      </c>
    </row>
    <row r="31" spans="1:30" x14ac:dyDescent="0.25">
      <c r="A31" s="27" t="s">
        <v>335</v>
      </c>
      <c r="B31" s="96">
        <v>-0.113</v>
      </c>
      <c r="C31" s="94"/>
      <c r="D31" s="94"/>
      <c r="E31" s="97">
        <f>$B31*VLOOKUP($A31,Transpose_Avg_q2er_dw!$A:$M,2,FALSE)</f>
        <v>-7.6243042312742516E-3</v>
      </c>
      <c r="F31" s="97">
        <f>$B31*VLOOKUP($A31,Transpose_Avg_q2er_dw!$A:$M,3,FALSE)</f>
        <v>-9.4769899448700519E-3</v>
      </c>
      <c r="G31" s="97">
        <f>$B31*VLOOKUP($A31,Transpose_Avg_q2er_dw!$A:$M,4,FALSE)</f>
        <v>-1.0837740920940718E-2</v>
      </c>
      <c r="H31" s="97">
        <f>$B31*VLOOKUP($A31,Transpose_Avg_q2er_dw!$A:$M,5,FALSE)</f>
        <v>-7.317683698483614E-3</v>
      </c>
      <c r="I31" s="97">
        <f>$B31*VLOOKUP($A31,Transpose_Avg_q2er_dw!$A:$M,6,FALSE)</f>
        <v>-4.5402627370632748E-3</v>
      </c>
      <c r="J31" s="97">
        <f>$B31*VLOOKUP($A31,Transpose_Avg_q2er_dw!$A:$M,7,FALSE)</f>
        <v>-9.9188810415568856E-3</v>
      </c>
      <c r="K31" s="97">
        <f>$B31*VLOOKUP($A31,Transpose_Avg_q2er_dw!$A:$M,8,FALSE)</f>
        <v>-1.7700796261487049E-2</v>
      </c>
      <c r="L31" s="97">
        <f>$B31*VLOOKUP($A31,Transpose_Avg_q2er_dw!$A:$M,9,FALSE)</f>
        <v>-1.8908584671560612E-2</v>
      </c>
      <c r="M31" s="97">
        <f>$B31*VLOOKUP($A31,Transpose_Avg_q2er_dw!$A:$M,10,FALSE)</f>
        <v>-8.5000208890374344E-3</v>
      </c>
      <c r="N31" s="97">
        <f>$B31*VLOOKUP($A31,Transpose_Avg_q2er_dw!$A:$M,11,FALSE)</f>
        <v>-3.4302822215518461E-3</v>
      </c>
      <c r="O31" s="97">
        <f>$B31*VLOOKUP($A31,Transpose_Avg_q2er_dw!$A:$M,12,FALSE)</f>
        <v>-4.1478362797473028E-3</v>
      </c>
      <c r="P31" s="97">
        <f>$B31*VLOOKUP($A31,Transpose_Avg_q2er_dw!$A:$M,13,FALSE)</f>
        <v>-1.3531398992859151E-2</v>
      </c>
      <c r="Q31" s="97"/>
      <c r="R31" s="97"/>
      <c r="S31" s="97">
        <f>$B31*VLOOKUP($A31,Transpose_Avg_q2er_dw!$O:$AA,2,FALSE)</f>
        <v>-4.7656493157060371E-3</v>
      </c>
      <c r="T31" s="97">
        <f>$B31*VLOOKUP($A31,Transpose_Avg_q2er_dw!$O:$AA,3,FALSE)</f>
        <v>-1.3843360034362189E-2</v>
      </c>
      <c r="U31" s="97">
        <f>$B31*VLOOKUP($A31,Transpose_Avg_q2er_dw!$O:$AA,4,FALSE)</f>
        <v>-1.0950293524421431E-2</v>
      </c>
      <c r="V31" s="97">
        <f>$B31*VLOOKUP($A31,Transpose_Avg_q2er_dw!$O:$AA,5,FALSE)</f>
        <v>-1.9911699491326464E-2</v>
      </c>
      <c r="W31" s="97">
        <f>$B31*VLOOKUP($A31,Transpose_Avg_q2er_dw!$O:$AA,6,FALSE)</f>
        <v>-7.7025483799914767E-3</v>
      </c>
      <c r="X31" s="97">
        <f>$B31*VLOOKUP($A31,Transpose_Avg_q2er_dw!$O:$AA,7,FALSE)</f>
        <v>-6.9302620127831994E-3</v>
      </c>
      <c r="Y31" s="97">
        <f>$B31*VLOOKUP($A31,Transpose_Avg_q2er_dw!$O:$AA,8,FALSE)</f>
        <v>-1.8975618131868134E-2</v>
      </c>
      <c r="Z31" s="97">
        <f>$B31*VLOOKUP($A31,Transpose_Avg_q2er_dw!$O:$AA,9,FALSE)</f>
        <v>-1.5694444444444445E-3</v>
      </c>
      <c r="AA31" s="97">
        <f>$B31*VLOOKUP($A31,Transpose_Avg_q2er_dw!$O:$AA,10,FALSE)</f>
        <v>-3.8348416289592764E-3</v>
      </c>
      <c r="AB31" s="97">
        <f>$B31*VLOOKUP($A31,Transpose_Avg_q2er_dw!$O:$AA,11,FALSE)</f>
        <v>-1.3452380952380953E-3</v>
      </c>
      <c r="AC31" s="97">
        <f>$B31*VLOOKUP($A31,Transpose_Avg_q2er_dw!$O:$AA,12,FALSE)</f>
        <v>-5.5161670684414632E-3</v>
      </c>
      <c r="AD31" s="97">
        <f>$B31*VLOOKUP($A31,Transpose_Avg_q2er_dw!$O:$AA,13,FALSE)</f>
        <v>-5.2676262626262628E-3</v>
      </c>
    </row>
    <row r="32" spans="1:30" x14ac:dyDescent="0.25">
      <c r="A32" s="27" t="s">
        <v>328</v>
      </c>
      <c r="B32" s="96">
        <v>-0.11899999999999999</v>
      </c>
      <c r="C32" s="94"/>
      <c r="D32" s="94"/>
      <c r="E32" s="97">
        <f>$B32*VLOOKUP($A32,Transpose_Avg_q2er_dw!$A:$M,2,FALSE)</f>
        <v>-9.5041433951793972E-2</v>
      </c>
      <c r="F32" s="97">
        <f>$B32*VLOOKUP($A32,Transpose_Avg_q2er_dw!$A:$M,3,FALSE)</f>
        <v>-9.2277688388246348E-2</v>
      </c>
      <c r="G32" s="97">
        <f>$B32*VLOOKUP($A32,Transpose_Avg_q2er_dw!$A:$M,4,FALSE)</f>
        <v>-6.1442205965082139E-2</v>
      </c>
      <c r="H32" s="97">
        <f>$B32*VLOOKUP($A32,Transpose_Avg_q2er_dw!$A:$M,5,FALSE)</f>
        <v>-9.899739498717737E-2</v>
      </c>
      <c r="I32" s="97">
        <f>$B32*VLOOKUP($A32,Transpose_Avg_q2er_dw!$A:$M,6,FALSE)</f>
        <v>-0.10253305318463564</v>
      </c>
      <c r="J32" s="97">
        <f>$B32*VLOOKUP($A32,Transpose_Avg_q2er_dw!$A:$M,7,FALSE)</f>
        <v>-8.2849832350135572E-2</v>
      </c>
      <c r="K32" s="97">
        <f>$B32*VLOOKUP($A32,Transpose_Avg_q2er_dw!$A:$M,8,FALSE)</f>
        <v>-5.9032204861111104E-2</v>
      </c>
      <c r="L32" s="97">
        <f>$B32*VLOOKUP($A32,Transpose_Avg_q2er_dw!$A:$M,9,FALSE)</f>
        <v>-7.7559199795559072E-2</v>
      </c>
      <c r="M32" s="97">
        <f>$B32*VLOOKUP($A32,Transpose_Avg_q2er_dw!$A:$M,10,FALSE)</f>
        <v>-0.10055714436026936</v>
      </c>
      <c r="N32" s="97">
        <f>$B32*VLOOKUP($A32,Transpose_Avg_q2er_dw!$A:$M,11,FALSE)</f>
        <v>-9.2224818859259108E-2</v>
      </c>
      <c r="O32" s="97">
        <f>$B32*VLOOKUP($A32,Transpose_Avg_q2er_dw!$A:$M,12,FALSE)</f>
        <v>-9.8518251222270856E-2</v>
      </c>
      <c r="P32" s="97">
        <f>$B32*VLOOKUP($A32,Transpose_Avg_q2er_dw!$A:$M,13,FALSE)</f>
        <v>-8.1884335692886709E-2</v>
      </c>
      <c r="Q32" s="97"/>
      <c r="R32" s="97"/>
      <c r="S32" s="97">
        <f>$B32*VLOOKUP($A32,Transpose_Avg_q2er_dw!$O:$AA,2,FALSE)</f>
        <v>-9.3413277920793514E-2</v>
      </c>
      <c r="T32" s="97">
        <f>$B32*VLOOKUP($A32,Transpose_Avg_q2er_dw!$O:$AA,3,FALSE)</f>
        <v>-7.5312982276344337E-2</v>
      </c>
      <c r="U32" s="97">
        <f>$B32*VLOOKUP($A32,Transpose_Avg_q2er_dw!$O:$AA,4,FALSE)</f>
        <v>-7.4384943082617505E-2</v>
      </c>
      <c r="V32" s="97">
        <f>$B32*VLOOKUP($A32,Transpose_Avg_q2er_dw!$O:$AA,5,FALSE)</f>
        <v>-9.7653686252771613E-2</v>
      </c>
      <c r="W32" s="97">
        <f>$B32*VLOOKUP($A32,Transpose_Avg_q2er_dw!$O:$AA,6,FALSE)</f>
        <v>-0.10516113166028446</v>
      </c>
      <c r="X32" s="97">
        <f>$B32*VLOOKUP($A32,Transpose_Avg_q2er_dw!$O:$AA,7,FALSE)</f>
        <v>-9.4754463062831709E-2</v>
      </c>
      <c r="Y32" s="97">
        <f>$B32*VLOOKUP($A32,Transpose_Avg_q2er_dw!$O:$AA,8,FALSE)</f>
        <v>-6.8904487179487189E-2</v>
      </c>
      <c r="Z32" s="97">
        <f>$B32*VLOOKUP($A32,Transpose_Avg_q2er_dw!$O:$AA,9,FALSE)</f>
        <v>-0.11092392676767676</v>
      </c>
      <c r="AA32" s="97">
        <f>$B32*VLOOKUP($A32,Transpose_Avg_q2er_dw!$O:$AA,10,FALSE)</f>
        <v>-0.10402403846153846</v>
      </c>
      <c r="AB32" s="97">
        <f>$B32*VLOOKUP($A32,Transpose_Avg_q2er_dw!$O:$AA,11,FALSE)</f>
        <v>-0.11058145833333333</v>
      </c>
      <c r="AC32" s="97">
        <f>$B32*VLOOKUP($A32,Transpose_Avg_q2er_dw!$O:$AA,12,FALSE)</f>
        <v>-8.8008987527512836E-2</v>
      </c>
      <c r="AD32" s="97">
        <f>$B32*VLOOKUP($A32,Transpose_Avg_q2er_dw!$O:$AA,13,FALSE)</f>
        <v>-8.8554526789635477E-2</v>
      </c>
    </row>
    <row r="33" spans="1:30" x14ac:dyDescent="0.25">
      <c r="A33" s="27" t="s">
        <v>329</v>
      </c>
      <c r="B33" s="96">
        <v>0.22500000000000001</v>
      </c>
      <c r="C33" s="94"/>
      <c r="D33" s="94"/>
      <c r="E33" s="97">
        <f>$B33*VLOOKUP($A33,Transpose_Avg_q2er_dw!$A:$M,2,FALSE)</f>
        <v>5.2533099988008739E-3</v>
      </c>
      <c r="F33" s="97">
        <f>$B33*VLOOKUP($A33,Transpose_Avg_q2er_dw!$A:$M,3,FALSE)</f>
        <v>2.6931115665145798E-3</v>
      </c>
      <c r="G33" s="97">
        <f>$B33*VLOOKUP($A33,Transpose_Avg_q2er_dw!$A:$M,4,FALSE)</f>
        <v>2.3149880011293054E-3</v>
      </c>
      <c r="H33" s="97">
        <f>$B33*VLOOKUP($A33,Transpose_Avg_q2er_dw!$A:$M,5,FALSE)</f>
        <v>1.3769382429406798E-3</v>
      </c>
      <c r="I33" s="97">
        <f>$B33*VLOOKUP($A33,Transpose_Avg_q2er_dw!$A:$M,6,FALSE)</f>
        <v>1.7738096460534723E-3</v>
      </c>
      <c r="J33" s="97">
        <f>$B33*VLOOKUP($A33,Transpose_Avg_q2er_dw!$A:$M,7,FALSE)</f>
        <v>4.8405080187170057E-3</v>
      </c>
      <c r="K33" s="97">
        <f>$B33*VLOOKUP($A33,Transpose_Avg_q2er_dw!$A:$M,8,FALSE)</f>
        <v>6.1949306860902258E-3</v>
      </c>
      <c r="L33" s="97">
        <f>$B33*VLOOKUP($A33,Transpose_Avg_q2er_dw!$A:$M,9,FALSE)</f>
        <v>2.4431818181818183E-3</v>
      </c>
      <c r="M33" s="97">
        <f>$B33*VLOOKUP($A33,Transpose_Avg_q2er_dw!$A:$M,10,FALSE)</f>
        <v>4.7423337232620323E-3</v>
      </c>
      <c r="N33" s="97">
        <f>$B33*VLOOKUP($A33,Transpose_Avg_q2er_dw!$A:$M,11,FALSE)</f>
        <v>1.4026791680244366E-3</v>
      </c>
      <c r="O33" s="97">
        <f>$B33*VLOOKUP($A33,Transpose_Avg_q2er_dw!$A:$M,12,FALSE)</f>
        <v>1.8373636891267423E-3</v>
      </c>
      <c r="P33" s="97">
        <f>$B33*VLOOKUP($A33,Transpose_Avg_q2er_dw!$A:$M,13,FALSE)</f>
        <v>1.6403717830348261E-2</v>
      </c>
      <c r="Q33" s="97"/>
      <c r="R33" s="97"/>
      <c r="S33" s="97">
        <f>$B33*VLOOKUP($A33,Transpose_Avg_q2er_dw!$O:$AA,2,FALSE)</f>
        <v>8.9939024390243896E-3</v>
      </c>
      <c r="T33" s="97">
        <f>$B33*VLOOKUP($A33,Transpose_Avg_q2er_dw!$O:$AA,3,FALSE)</f>
        <v>1.1709566026645768E-2</v>
      </c>
      <c r="U33" s="97">
        <f>$B33*VLOOKUP($A33,Transpose_Avg_q2er_dw!$O:$AA,4,FALSE)</f>
        <v>1.5202702702702704E-3</v>
      </c>
      <c r="V33" s="97">
        <f>$B33*VLOOKUP($A33,Transpose_Avg_q2er_dw!$O:$AA,5,FALSE)</f>
        <v>4.3983142037302726E-3</v>
      </c>
      <c r="W33" s="97">
        <f>$B33*VLOOKUP($A33,Transpose_Avg_q2er_dw!$O:$AA,6,FALSE)</f>
        <v>1.2808842727386829E-2</v>
      </c>
      <c r="X33" s="97">
        <f>$B33*VLOOKUP($A33,Transpose_Avg_q2er_dw!$O:$AA,7,FALSE)</f>
        <v>3.6767703518233177E-3</v>
      </c>
      <c r="Y33" s="97">
        <f>$B33*VLOOKUP($A33,Transpose_Avg_q2er_dw!$O:$AA,8,FALSE)</f>
        <v>0</v>
      </c>
      <c r="Z33" s="97">
        <f>$B33*VLOOKUP($A33,Transpose_Avg_q2er_dw!$O:$AA,9,FALSE)</f>
        <v>5.1136363636363636E-3</v>
      </c>
      <c r="AA33" s="97">
        <f>$B33*VLOOKUP($A33,Transpose_Avg_q2er_dw!$O:$AA,10,FALSE)</f>
        <v>1.7371323529411765E-2</v>
      </c>
      <c r="AB33" s="97">
        <f>$B33*VLOOKUP($A33,Transpose_Avg_q2er_dw!$O:$AA,11,FALSE)</f>
        <v>1.1250000000000001E-3</v>
      </c>
      <c r="AC33" s="97">
        <f>$B33*VLOOKUP($A33,Transpose_Avg_q2er_dw!$O:$AA,12,FALSE)</f>
        <v>3.5714285714285713E-3</v>
      </c>
      <c r="AD33" s="97">
        <f>$B33*VLOOKUP($A33,Transpose_Avg_q2er_dw!$O:$AA,13,FALSE)</f>
        <v>9.195652173913044E-3</v>
      </c>
    </row>
    <row r="34" spans="1:30" x14ac:dyDescent="0.25">
      <c r="A34" s="27" t="s">
        <v>330</v>
      </c>
      <c r="B34" s="96">
        <v>-0.26100000000000001</v>
      </c>
      <c r="C34" s="94"/>
      <c r="D34" s="94"/>
      <c r="E34" s="97">
        <f>$B34*VLOOKUP($A34,Transpose_Avg_q2er_dw!$A:$M,2,FALSE)</f>
        <v>-1.4503457728938463E-2</v>
      </c>
      <c r="F34" s="97">
        <f>$B34*VLOOKUP($A34,Transpose_Avg_q2er_dw!$A:$M,3,FALSE)</f>
        <v>-9.4523694892983522E-3</v>
      </c>
      <c r="G34" s="97">
        <f>$B34*VLOOKUP($A34,Transpose_Avg_q2er_dw!$A:$M,4,FALSE)</f>
        <v>-1.0185966026392965E-2</v>
      </c>
      <c r="H34" s="97">
        <f>$B34*VLOOKUP($A34,Transpose_Avg_q2er_dw!$A:$M,5,FALSE)</f>
        <v>-6.0216659140138835E-3</v>
      </c>
      <c r="I34" s="97">
        <f>$B34*VLOOKUP($A34,Transpose_Avg_q2er_dw!$A:$M,6,FALSE)</f>
        <v>-1.4610927313289106E-2</v>
      </c>
      <c r="J34" s="97">
        <f>$B34*VLOOKUP($A34,Transpose_Avg_q2er_dw!$A:$M,7,FALSE)</f>
        <v>-1.7295999643753491E-2</v>
      </c>
      <c r="K34" s="97">
        <f>$B34*VLOOKUP($A34,Transpose_Avg_q2er_dw!$A:$M,8,FALSE)</f>
        <v>-1.7648026315789473E-3</v>
      </c>
      <c r="L34" s="97">
        <f>$B34*VLOOKUP($A34,Transpose_Avg_q2er_dw!$A:$M,9,FALSE)</f>
        <v>-1.0659683340852698E-2</v>
      </c>
      <c r="M34" s="97">
        <f>$B34*VLOOKUP($A34,Transpose_Avg_q2er_dw!$A:$M,10,FALSE)</f>
        <v>-8.3817336309523812E-3</v>
      </c>
      <c r="N34" s="97">
        <f>$B34*VLOOKUP($A34,Transpose_Avg_q2er_dw!$A:$M,11,FALSE)</f>
        <v>-1.4323999977512752E-2</v>
      </c>
      <c r="O34" s="97">
        <f>$B34*VLOOKUP($A34,Transpose_Avg_q2er_dw!$A:$M,12,FALSE)</f>
        <v>-1.028444699497187E-2</v>
      </c>
      <c r="P34" s="97">
        <f>$B34*VLOOKUP($A34,Transpose_Avg_q2er_dw!$A:$M,13,FALSE)</f>
        <v>-2.1546532630758612E-2</v>
      </c>
      <c r="Q34" s="97"/>
      <c r="R34" s="97"/>
      <c r="S34" s="97">
        <f>$B34*VLOOKUP($A34,Transpose_Avg_q2er_dw!$O:$AA,2,FALSE)</f>
        <v>-8.7076024986546832E-2</v>
      </c>
      <c r="T34" s="97">
        <f>$B34*VLOOKUP($A34,Transpose_Avg_q2er_dw!$O:$AA,3,FALSE)</f>
        <v>-5.4891444493007001E-2</v>
      </c>
      <c r="U34" s="97">
        <f>$B34*VLOOKUP($A34,Transpose_Avg_q2er_dw!$O:$AA,4,FALSE)</f>
        <v>-3.6785433689503461E-2</v>
      </c>
      <c r="V34" s="97">
        <f>$B34*VLOOKUP($A34,Transpose_Avg_q2er_dw!$O:$AA,5,FALSE)</f>
        <v>-5.039279542193819E-2</v>
      </c>
      <c r="W34" s="97">
        <f>$B34*VLOOKUP($A34,Transpose_Avg_q2er_dw!$O:$AA,6,FALSE)</f>
        <v>-6.6869061920039122E-2</v>
      </c>
      <c r="X34" s="97">
        <f>$B34*VLOOKUP($A34,Transpose_Avg_q2er_dw!$O:$AA,7,FALSE)</f>
        <v>-6.9493037365177202E-2</v>
      </c>
      <c r="Y34" s="97">
        <f>$B34*VLOOKUP($A34,Transpose_Avg_q2er_dw!$O:$AA,8,FALSE)</f>
        <v>-3.92456043956044E-2</v>
      </c>
      <c r="Z34" s="97">
        <f>$B34*VLOOKUP($A34,Transpose_Avg_q2er_dw!$O:$AA,9,FALSE)</f>
        <v>-9.0196590909090907E-2</v>
      </c>
      <c r="AA34" s="97">
        <f>$B34*VLOOKUP($A34,Transpose_Avg_q2er_dw!$O:$AA,10,FALSE)</f>
        <v>-8.4773331447963812E-2</v>
      </c>
      <c r="AB34" s="97">
        <f>$B34*VLOOKUP($A34,Transpose_Avg_q2er_dw!$O:$AA,11,FALSE)</f>
        <v>-5.4778928571428576E-2</v>
      </c>
      <c r="AC34" s="97">
        <f>$B34*VLOOKUP($A34,Transpose_Avg_q2er_dw!$O:$AA,12,FALSE)</f>
        <v>-6.7512158054711252E-2</v>
      </c>
      <c r="AD34" s="97">
        <f>$B34*VLOOKUP($A34,Transpose_Avg_q2er_dw!$O:$AA,13,FALSE)</f>
        <v>-8.8393547430830041E-2</v>
      </c>
    </row>
    <row r="35" spans="1:30" x14ac:dyDescent="0.25">
      <c r="A35" s="27" t="s">
        <v>319</v>
      </c>
      <c r="B35" s="96">
        <v>-0.13300000000000001</v>
      </c>
      <c r="C35" s="94"/>
      <c r="D35" s="94"/>
      <c r="E35" s="97">
        <f>$B35*VLOOKUP($A35,Transpose_Avg_q2er_dw!$A:$M,2,FALSE)</f>
        <v>-1.2208992364992427E-2</v>
      </c>
      <c r="F35" s="97">
        <f>$B35*VLOOKUP($A35,Transpose_Avg_q2er_dw!$A:$M,3,FALSE)</f>
        <v>-6.6782816463801416E-3</v>
      </c>
      <c r="G35" s="97">
        <f>$B35*VLOOKUP($A35,Transpose_Avg_q2er_dw!$A:$M,4,FALSE)</f>
        <v>-1.0798852861537625E-2</v>
      </c>
      <c r="H35" s="97">
        <f>$B35*VLOOKUP($A35,Transpose_Avg_q2er_dw!$A:$M,5,FALSE)</f>
        <v>-1.1482579843346325E-2</v>
      </c>
      <c r="I35" s="97">
        <f>$B35*VLOOKUP($A35,Transpose_Avg_q2er_dw!$A:$M,6,FALSE)</f>
        <v>-8.8850714796503347E-3</v>
      </c>
      <c r="J35" s="97">
        <f>$B35*VLOOKUP($A35,Transpose_Avg_q2er_dw!$A:$M,7,FALSE)</f>
        <v>-1.1146186913803315E-2</v>
      </c>
      <c r="K35" s="97">
        <f>$B35*VLOOKUP($A35,Transpose_Avg_q2er_dw!$A:$M,8,FALSE)</f>
        <v>-1.213480902777778E-2</v>
      </c>
      <c r="L35" s="97">
        <f>$B35*VLOOKUP($A35,Transpose_Avg_q2er_dw!$A:$M,9,FALSE)</f>
        <v>-1.6152001465354171E-2</v>
      </c>
      <c r="M35" s="97">
        <f>$B35*VLOOKUP($A35,Transpose_Avg_q2er_dw!$A:$M,10,FALSE)</f>
        <v>-7.084043715339672E-3</v>
      </c>
      <c r="N35" s="97">
        <f>$B35*VLOOKUP($A35,Transpose_Avg_q2er_dw!$A:$M,11,FALSE)</f>
        <v>-1.38950883306267E-2</v>
      </c>
      <c r="O35" s="97">
        <f>$B35*VLOOKUP($A35,Transpose_Avg_q2er_dw!$A:$M,12,FALSE)</f>
        <v>-1.1066591946601107E-2</v>
      </c>
      <c r="P35" s="97">
        <f>$B35*VLOOKUP($A35,Transpose_Avg_q2er_dw!$A:$M,13,FALSE)</f>
        <v>-8.241156436889694E-3</v>
      </c>
      <c r="Q35" s="97"/>
      <c r="R35" s="97"/>
      <c r="S35" s="97">
        <f>$B35*VLOOKUP($A35,Transpose_Avg_q2er_dw!$O:$AA,2,FALSE)</f>
        <v>-8.0682213366558234E-3</v>
      </c>
      <c r="T35" s="97">
        <f>$B35*VLOOKUP($A35,Transpose_Avg_q2er_dw!$O:$AA,3,FALSE)</f>
        <v>-5.083313238485653E-3</v>
      </c>
      <c r="U35" s="97">
        <f>$B35*VLOOKUP($A35,Transpose_Avg_q2er_dw!$O:$AA,4,FALSE)</f>
        <v>-1.8563226016714392E-2</v>
      </c>
      <c r="V35" s="97">
        <f>$B35*VLOOKUP($A35,Transpose_Avg_q2er_dw!$O:$AA,5,FALSE)</f>
        <v>-1.3368087257075782E-2</v>
      </c>
      <c r="W35" s="97">
        <f>$B35*VLOOKUP($A35,Transpose_Avg_q2er_dw!$O:$AA,6,FALSE)</f>
        <v>-4.8285323549435346E-3</v>
      </c>
      <c r="X35" s="97">
        <f>$B35*VLOOKUP($A35,Transpose_Avg_q2er_dw!$O:$AA,7,FALSE)</f>
        <v>-1.0265365876276892E-2</v>
      </c>
      <c r="Y35" s="97">
        <f>$B35*VLOOKUP($A35,Transpose_Avg_q2er_dw!$O:$AA,8,FALSE)</f>
        <v>-2.3195833333333332E-2</v>
      </c>
      <c r="Z35" s="97">
        <f>$B35*VLOOKUP($A35,Transpose_Avg_q2er_dw!$O:$AA,9,FALSE)</f>
        <v>-6.6500000000000005E-3</v>
      </c>
      <c r="AA35" s="97">
        <f>$B35*VLOOKUP($A35,Transpose_Avg_q2er_dw!$O:$AA,10,FALSE)</f>
        <v>-1.9558823529411767E-3</v>
      </c>
      <c r="AB35" s="97">
        <f>$B35*VLOOKUP($A35,Transpose_Avg_q2er_dw!$O:$AA,11,FALSE)</f>
        <v>-1.6731875E-2</v>
      </c>
      <c r="AC35" s="97">
        <f>$B35*VLOOKUP($A35,Transpose_Avg_q2er_dw!$O:$AA,12,FALSE)</f>
        <v>-8.7604141191815442E-3</v>
      </c>
      <c r="AD35" s="97">
        <f>$B35*VLOOKUP($A35,Transpose_Avg_q2er_dw!$O:$AA,13,FALSE)</f>
        <v>-9.2361111111111116E-4</v>
      </c>
    </row>
    <row r="36" spans="1:30" x14ac:dyDescent="0.25">
      <c r="A36" s="27" t="s">
        <v>318</v>
      </c>
      <c r="B36" s="96">
        <v>-0.48899999999999999</v>
      </c>
      <c r="C36" s="94"/>
      <c r="D36" s="94"/>
      <c r="E36" s="97">
        <f>$B36*VLOOKUP($A36,Transpose_Avg_q2er_dw!$A:$M,2,FALSE)</f>
        <v>-1.7273357709381279E-2</v>
      </c>
      <c r="F36" s="97">
        <f>$B36*VLOOKUP($A36,Transpose_Avg_q2er_dw!$A:$M,3,FALSE)</f>
        <v>-1.5947098301873273E-2</v>
      </c>
      <c r="G36" s="97">
        <f>$B36*VLOOKUP($A36,Transpose_Avg_q2er_dw!$A:$M,4,FALSE)</f>
        <v>-1.242384479092676E-2</v>
      </c>
      <c r="H36" s="97">
        <f>$B36*VLOOKUP($A36,Transpose_Avg_q2er_dw!$A:$M,5,FALSE)</f>
        <v>-1.9708272054625234E-2</v>
      </c>
      <c r="I36" s="97">
        <f>$B36*VLOOKUP($A36,Transpose_Avg_q2er_dw!$A:$M,6,FALSE)</f>
        <v>-1.8436977516305561E-2</v>
      </c>
      <c r="J36" s="97">
        <f>$B36*VLOOKUP($A36,Transpose_Avg_q2er_dw!$A:$M,7,FALSE)</f>
        <v>-4.3223435987450008E-2</v>
      </c>
      <c r="K36" s="97">
        <f>$B36*VLOOKUP($A36,Transpose_Avg_q2er_dw!$A:$M,8,FALSE)</f>
        <v>-8.6775669642857132E-3</v>
      </c>
      <c r="L36" s="97">
        <f>$B36*VLOOKUP($A36,Transpose_Avg_q2er_dw!$A:$M,9,FALSE)</f>
        <v>-2.3032276871215434E-2</v>
      </c>
      <c r="M36" s="97">
        <f>$B36*VLOOKUP($A36,Transpose_Avg_q2er_dw!$A:$M,10,FALSE)</f>
        <v>-2.172250246689585E-2</v>
      </c>
      <c r="N36" s="97">
        <f>$B36*VLOOKUP($A36,Transpose_Avg_q2er_dw!$A:$M,11,FALSE)</f>
        <v>-3.0914794984157525E-2</v>
      </c>
      <c r="O36" s="97">
        <f>$B36*VLOOKUP($A36,Transpose_Avg_q2er_dw!$A:$M,12,FALSE)</f>
        <v>-1.7112778446408579E-2</v>
      </c>
      <c r="P36" s="97">
        <f>$B36*VLOOKUP($A36,Transpose_Avg_q2er_dw!$A:$M,13,FALSE)</f>
        <v>-5.4422412265154206E-3</v>
      </c>
      <c r="Q36" s="97"/>
      <c r="R36" s="97"/>
      <c r="S36" s="97">
        <f>$B36*VLOOKUP($A36,Transpose_Avg_q2er_dw!$O:$AA,2,FALSE)</f>
        <v>-2.2446469692782793E-2</v>
      </c>
      <c r="T36" s="97">
        <f>$B36*VLOOKUP($A36,Transpose_Avg_q2er_dw!$O:$AA,3,FALSE)</f>
        <v>0</v>
      </c>
      <c r="U36" s="97">
        <f>$B36*VLOOKUP($A36,Transpose_Avg_q2er_dw!$O:$AA,4,FALSE)</f>
        <v>-4.1818725494597586E-2</v>
      </c>
      <c r="V36" s="97">
        <f>$B36*VLOOKUP($A36,Transpose_Avg_q2er_dw!$O:$AA,5,FALSE)</f>
        <v>-3.423781302986826E-2</v>
      </c>
      <c r="W36" s="97">
        <f>$B36*VLOOKUP($A36,Transpose_Avg_q2er_dw!$O:$AA,6,FALSE)</f>
        <v>-1.2226348386539873E-2</v>
      </c>
      <c r="X36" s="97">
        <f>$B36*VLOOKUP($A36,Transpose_Avg_q2er_dw!$O:$AA,7,FALSE)</f>
        <v>-0.11396901536551961</v>
      </c>
      <c r="Y36" s="97">
        <f>$B36*VLOOKUP($A36,Transpose_Avg_q2er_dw!$O:$AA,8,FALSE)</f>
        <v>-5.8214285714285711E-3</v>
      </c>
      <c r="Z36" s="97">
        <f>$B36*VLOOKUP($A36,Transpose_Avg_q2er_dw!$O:$AA,9,FALSE)</f>
        <v>-1.9016666666666668E-2</v>
      </c>
      <c r="AA36" s="97">
        <f>$B36*VLOOKUP($A36,Transpose_Avg_q2er_dw!$O:$AA,10,FALSE)</f>
        <v>-1.528125E-2</v>
      </c>
      <c r="AB36" s="97">
        <f>$B36*VLOOKUP($A36,Transpose_Avg_q2er_dw!$O:$AA,11,FALSE)</f>
        <v>-3.8581517857142859E-2</v>
      </c>
      <c r="AC36" s="97">
        <f>$B36*VLOOKUP($A36,Transpose_Avg_q2er_dw!$O:$AA,12,FALSE)</f>
        <v>-2.3702852601055091E-2</v>
      </c>
      <c r="AD36" s="97">
        <f>$B36*VLOOKUP($A36,Transpose_Avg_q2er_dw!$O:$AA,13,FALSE)</f>
        <v>-3.051310606060606E-2</v>
      </c>
    </row>
    <row r="37" spans="1:30" x14ac:dyDescent="0.25">
      <c r="A37" s="27" t="s">
        <v>320</v>
      </c>
      <c r="B37" s="96">
        <v>0.96399999999999997</v>
      </c>
      <c r="C37" s="94"/>
      <c r="D37" s="94"/>
      <c r="E37" s="97">
        <f>$B37*VLOOKUP($A37,Transpose_Avg_q2er_dw!$A:$M,2,FALSE)</f>
        <v>0</v>
      </c>
      <c r="F37" s="97">
        <f>$B37*VLOOKUP($A37,Transpose_Avg_q2er_dw!$A:$M,3,FALSE)</f>
        <v>9.6786716003455335E-3</v>
      </c>
      <c r="G37" s="97">
        <f>$B37*VLOOKUP($A37,Transpose_Avg_q2er_dw!$A:$M,4,FALSE)</f>
        <v>5.6615714988936449E-3</v>
      </c>
      <c r="H37" s="97">
        <f>$B37*VLOOKUP($A37,Transpose_Avg_q2er_dw!$A:$M,5,FALSE)</f>
        <v>1.3577950874673586E-3</v>
      </c>
      <c r="I37" s="97">
        <f>$B37*VLOOKUP($A37,Transpose_Avg_q2er_dw!$A:$M,6,FALSE)</f>
        <v>2.5414635193700117E-3</v>
      </c>
      <c r="J37" s="97">
        <f>$B37*VLOOKUP($A37,Transpose_Avg_q2er_dw!$A:$M,7,FALSE)</f>
        <v>2.1684767022642228E-3</v>
      </c>
      <c r="K37" s="97">
        <f>$B37*VLOOKUP($A37,Transpose_Avg_q2er_dw!$A:$M,8,FALSE)</f>
        <v>0</v>
      </c>
      <c r="L37" s="97">
        <f>$B37*VLOOKUP($A37,Transpose_Avg_q2er_dw!$A:$M,9,FALSE)</f>
        <v>1.0381538461538461E-2</v>
      </c>
      <c r="M37" s="97">
        <f>$B37*VLOOKUP($A37,Transpose_Avg_q2er_dw!$A:$M,10,FALSE)</f>
        <v>0</v>
      </c>
      <c r="N37" s="97">
        <f>$B37*VLOOKUP($A37,Transpose_Avg_q2er_dw!$A:$M,11,FALSE)</f>
        <v>1.1174162553746626E-2</v>
      </c>
      <c r="O37" s="97">
        <f>$B37*VLOOKUP($A37,Transpose_Avg_q2er_dw!$A:$M,12,FALSE)</f>
        <v>3.1739251157119315E-3</v>
      </c>
      <c r="P37" s="97">
        <f>$B37*VLOOKUP($A37,Transpose_Avg_q2er_dw!$A:$M,13,FALSE)</f>
        <v>1.0401043213543213E-2</v>
      </c>
      <c r="Q37" s="97"/>
      <c r="R37" s="97"/>
      <c r="S37" s="97">
        <f>$B37*VLOOKUP($A37,Transpose_Avg_q2er_dw!$O:$AA,2,FALSE)</f>
        <v>1.4530577088716622E-2</v>
      </c>
      <c r="T37" s="97">
        <f>$B37*VLOOKUP($A37,Transpose_Avg_q2er_dw!$O:$AA,3,FALSE)</f>
        <v>1.7579575596816974E-2</v>
      </c>
      <c r="U37" s="97">
        <f>$B37*VLOOKUP($A37,Transpose_Avg_q2er_dw!$O:$AA,4,FALSE)</f>
        <v>5.6046511627906971E-3</v>
      </c>
      <c r="V37" s="97">
        <f>$B37*VLOOKUP($A37,Transpose_Avg_q2er_dw!$O:$AA,5,FALSE)</f>
        <v>1.1355321507760531E-2</v>
      </c>
      <c r="W37" s="97">
        <f>$B37*VLOOKUP($A37,Transpose_Avg_q2er_dw!$O:$AA,6,FALSE)</f>
        <v>2.3479821681902432E-2</v>
      </c>
      <c r="X37" s="97">
        <f>$B37*VLOOKUP($A37,Transpose_Avg_q2er_dw!$O:$AA,7,FALSE)</f>
        <v>5.0548728813559329E-3</v>
      </c>
      <c r="Y37" s="97">
        <f>$B37*VLOOKUP($A37,Transpose_Avg_q2er_dw!$O:$AA,8,FALSE)</f>
        <v>0</v>
      </c>
      <c r="Z37" s="97">
        <f>$B37*VLOOKUP($A37,Transpose_Avg_q2er_dw!$O:$AA,9,FALSE)</f>
        <v>0</v>
      </c>
      <c r="AA37" s="97">
        <f>$B37*VLOOKUP($A37,Transpose_Avg_q2er_dw!$O:$AA,10,FALSE)</f>
        <v>0</v>
      </c>
      <c r="AB37" s="97">
        <f>$B37*VLOOKUP($A37,Transpose_Avg_q2er_dw!$O:$AA,11,FALSE)</f>
        <v>0</v>
      </c>
      <c r="AC37" s="97">
        <f>$B37*VLOOKUP($A37,Transpose_Avg_q2er_dw!$O:$AA,12,FALSE)</f>
        <v>1.3191023535851122E-2</v>
      </c>
      <c r="AD37" s="97">
        <f>$B37*VLOOKUP($A37,Transpose_Avg_q2er_dw!$O:$AA,13,FALSE)</f>
        <v>0</v>
      </c>
    </row>
    <row r="38" spans="1:30" x14ac:dyDescent="0.25">
      <c r="A38" s="27" t="s">
        <v>321</v>
      </c>
      <c r="B38" s="96">
        <v>-6.2700000000000006E-2</v>
      </c>
      <c r="C38" s="94"/>
      <c r="D38" s="94"/>
      <c r="E38" s="97">
        <f>$B38*VLOOKUP($A38,Transpose_Avg_q2er_dw!$A:$M,2,FALSE)</f>
        <v>-4.204370143089501E-3</v>
      </c>
      <c r="F38" s="97">
        <f>$B38*VLOOKUP($A38,Transpose_Avg_q2er_dw!$A:$M,3,FALSE)</f>
        <v>-3.6128329854016794E-3</v>
      </c>
      <c r="G38" s="97">
        <f>$B38*VLOOKUP($A38,Transpose_Avg_q2er_dw!$A:$M,4,FALSE)</f>
        <v>-4.0208988254484806E-3</v>
      </c>
      <c r="H38" s="97">
        <f>$B38*VLOOKUP($A38,Transpose_Avg_q2er_dw!$A:$M,5,FALSE)</f>
        <v>-5.3875346282370043E-3</v>
      </c>
      <c r="I38" s="97">
        <f>$B38*VLOOKUP($A38,Transpose_Avg_q2er_dw!$A:$M,6,FALSE)</f>
        <v>-3.0765866363683383E-3</v>
      </c>
      <c r="J38" s="97">
        <f>$B38*VLOOKUP($A38,Transpose_Avg_q2er_dw!$A:$M,7,FALSE)</f>
        <v>-8.2044291091511751E-3</v>
      </c>
      <c r="K38" s="97">
        <f>$B38*VLOOKUP($A38,Transpose_Avg_q2er_dw!$A:$M,8,FALSE)</f>
        <v>-4.4126860119047626E-3</v>
      </c>
      <c r="L38" s="97">
        <f>$B38*VLOOKUP($A38,Transpose_Avg_q2er_dw!$A:$M,9,FALSE)</f>
        <v>-3.604543357417409E-3</v>
      </c>
      <c r="M38" s="97">
        <f>$B38*VLOOKUP($A38,Transpose_Avg_q2er_dw!$A:$M,10,FALSE)</f>
        <v>-5.5290293825863684E-3</v>
      </c>
      <c r="N38" s="97">
        <f>$B38*VLOOKUP($A38,Transpose_Avg_q2er_dw!$A:$M,11,FALSE)</f>
        <v>-3.3461803855700514E-3</v>
      </c>
      <c r="O38" s="97">
        <f>$B38*VLOOKUP($A38,Transpose_Avg_q2er_dw!$A:$M,12,FALSE)</f>
        <v>-4.8390986372545425E-3</v>
      </c>
      <c r="P38" s="97">
        <f>$B38*VLOOKUP($A38,Transpose_Avg_q2er_dw!$A:$M,13,FALSE)</f>
        <v>-7.5301674694218312E-3</v>
      </c>
      <c r="Q38" s="97"/>
      <c r="R38" s="97"/>
      <c r="S38" s="97">
        <f>$B38*VLOOKUP($A38,Transpose_Avg_q2er_dw!$O:$AA,2,FALSE)</f>
        <v>-7.5922603031933714E-3</v>
      </c>
      <c r="T38" s="97">
        <f>$B38*VLOOKUP($A38,Transpose_Avg_q2er_dw!$O:$AA,3,FALSE)</f>
        <v>-1.0647693551061009E-2</v>
      </c>
      <c r="U38" s="97">
        <f>$B38*VLOOKUP($A38,Transpose_Avg_q2er_dw!$O:$AA,4,FALSE)</f>
        <v>-5.0249827900990703E-3</v>
      </c>
      <c r="V38" s="97">
        <f>$B38*VLOOKUP($A38,Transpose_Avg_q2er_dw!$O:$AA,5,FALSE)</f>
        <v>-6.9093077474892415E-3</v>
      </c>
      <c r="W38" s="97">
        <f>$B38*VLOOKUP($A38,Transpose_Avg_q2er_dw!$O:$AA,6,FALSE)</f>
        <v>-8.3626864246306998E-3</v>
      </c>
      <c r="X38" s="97">
        <f>$B38*VLOOKUP($A38,Transpose_Avg_q2er_dw!$O:$AA,7,FALSE)</f>
        <v>-8.8659957627118639E-3</v>
      </c>
      <c r="Y38" s="97">
        <f>$B38*VLOOKUP($A38,Transpose_Avg_q2er_dw!$O:$AA,8,FALSE)</f>
        <v>-3.9043956043956049E-3</v>
      </c>
      <c r="Z38" s="97">
        <f>$B38*VLOOKUP($A38,Transpose_Avg_q2er_dw!$O:$AA,9,FALSE)</f>
        <v>-1.0612291666666667E-2</v>
      </c>
      <c r="AA38" s="97">
        <f>$B38*VLOOKUP($A38,Transpose_Avg_q2er_dw!$O:$AA,10,FALSE)</f>
        <v>-1.1339550339366518E-2</v>
      </c>
      <c r="AB38" s="97">
        <f>$B38*VLOOKUP($A38,Transpose_Avg_q2er_dw!$O:$AA,11,FALSE)</f>
        <v>-5.5086428571428578E-3</v>
      </c>
      <c r="AC38" s="97">
        <f>$B38*VLOOKUP($A38,Transpose_Avg_q2er_dw!$O:$AA,12,FALSE)</f>
        <v>-8.641704223875904E-3</v>
      </c>
      <c r="AD38" s="97">
        <f>$B38*VLOOKUP($A38,Transpose_Avg_q2er_dw!$O:$AA,13,FALSE)</f>
        <v>-1.351264855072464E-2</v>
      </c>
    </row>
    <row r="39" spans="1:30" x14ac:dyDescent="0.25">
      <c r="A39" s="27" t="s">
        <v>326</v>
      </c>
      <c r="B39" s="96">
        <v>-0.64900000000000002</v>
      </c>
      <c r="C39" s="94"/>
      <c r="D39" s="94"/>
      <c r="E39" s="97">
        <f>$B39*VLOOKUP($A39,Transpose_Avg_q2er_dw!$A:$M,2,FALSE)</f>
        <v>-8.7354876718977407E-3</v>
      </c>
      <c r="F39" s="97">
        <f>$B39*VLOOKUP($A39,Transpose_Avg_q2er_dw!$A:$M,3,FALSE)</f>
        <v>-7.0903168352533241E-3</v>
      </c>
      <c r="G39" s="97">
        <f>$B39*VLOOKUP($A39,Transpose_Avg_q2er_dw!$A:$M,4,FALSE)</f>
        <v>-3.0003161744599398E-3</v>
      </c>
      <c r="H39" s="97">
        <f>$B39*VLOOKUP($A39,Transpose_Avg_q2er_dw!$A:$M,5,FALSE)</f>
        <v>-3.1200901750309405E-3</v>
      </c>
      <c r="I39" s="97">
        <f>$B39*VLOOKUP($A39,Transpose_Avg_q2er_dw!$A:$M,6,FALSE)</f>
        <v>-2.0470317917180435E-3</v>
      </c>
      <c r="J39" s="97">
        <f>$B39*VLOOKUP($A39,Transpose_Avg_q2er_dw!$A:$M,7,FALSE)</f>
        <v>-4.9980031935826334E-3</v>
      </c>
      <c r="K39" s="97">
        <f>$B39*VLOOKUP($A39,Transpose_Avg_q2er_dw!$A:$M,8,FALSE)</f>
        <v>0</v>
      </c>
      <c r="L39" s="97">
        <f>$B39*VLOOKUP($A39,Transpose_Avg_q2er_dw!$A:$M,9,FALSE)</f>
        <v>-5.5312499999999997E-3</v>
      </c>
      <c r="M39" s="97">
        <f>$B39*VLOOKUP($A39,Transpose_Avg_q2er_dw!$A:$M,10,FALSE)</f>
        <v>-4.05625E-3</v>
      </c>
      <c r="N39" s="97">
        <f>$B39*VLOOKUP($A39,Transpose_Avg_q2er_dw!$A:$M,11,FALSE)</f>
        <v>-1.2582059239620726E-2</v>
      </c>
      <c r="O39" s="97">
        <f>$B39*VLOOKUP($A39,Transpose_Avg_q2er_dw!$A:$M,12,FALSE)</f>
        <v>-1.3668664469154986E-2</v>
      </c>
      <c r="P39" s="97">
        <f>$B39*VLOOKUP($A39,Transpose_Avg_q2er_dw!$A:$M,13,FALSE)</f>
        <v>-2.3494923532287666E-2</v>
      </c>
      <c r="Q39" s="97"/>
      <c r="R39" s="97"/>
      <c r="S39" s="97">
        <f>$B39*VLOOKUP($A39,Transpose_Avg_q2er_dw!$O:$AA,2,FALSE)</f>
        <v>-2.5814722702981355E-2</v>
      </c>
      <c r="T39" s="97">
        <f>$B39*VLOOKUP($A39,Transpose_Avg_q2er_dw!$O:$AA,3,FALSE)</f>
        <v>-8.1905048076923084E-3</v>
      </c>
      <c r="U39" s="97">
        <f>$B39*VLOOKUP($A39,Transpose_Avg_q2er_dw!$O:$AA,4,FALSE)</f>
        <v>-3.0046296296296297E-3</v>
      </c>
      <c r="V39" s="97">
        <f>$B39*VLOOKUP($A39,Transpose_Avg_q2er_dw!$O:$AA,5,FALSE)</f>
        <v>-3.6875000000000002E-3</v>
      </c>
      <c r="W39" s="97">
        <f>$B39*VLOOKUP($A39,Transpose_Avg_q2er_dw!$O:$AA,6,FALSE)</f>
        <v>-4.2813670411985024E-3</v>
      </c>
      <c r="X39" s="97">
        <f>$B39*VLOOKUP($A39,Transpose_Avg_q2er_dw!$O:$AA,7,FALSE)</f>
        <v>-8.3812499999999998E-3</v>
      </c>
      <c r="Y39" s="97">
        <f>$B39*VLOOKUP($A39,Transpose_Avg_q2er_dw!$O:$AA,8,FALSE)</f>
        <v>-4.0176190476190476E-2</v>
      </c>
      <c r="Z39" s="97">
        <f>$B39*VLOOKUP($A39,Transpose_Avg_q2er_dw!$O:$AA,9,FALSE)</f>
        <v>-9.013888888888889E-3</v>
      </c>
      <c r="AA39" s="97">
        <f>$B39*VLOOKUP($A39,Transpose_Avg_q2er_dw!$O:$AA,10,FALSE)</f>
        <v>-2.0281250000000001E-2</v>
      </c>
      <c r="AB39" s="97">
        <f>$B39*VLOOKUP($A39,Transpose_Avg_q2er_dw!$O:$AA,11,FALSE)</f>
        <v>0</v>
      </c>
      <c r="AC39" s="97">
        <f>$B39*VLOOKUP($A39,Transpose_Avg_q2er_dw!$O:$AA,12,FALSE)</f>
        <v>-6.0275244849712943E-3</v>
      </c>
      <c r="AD39" s="97">
        <f>$B39*VLOOKUP($A39,Transpose_Avg_q2er_dw!$O:$AA,13,FALSE)</f>
        <v>-5.3399987922705318E-2</v>
      </c>
    </row>
    <row r="40" spans="1:30" x14ac:dyDescent="0.25">
      <c r="A40" s="27" t="s">
        <v>327</v>
      </c>
      <c r="B40" s="96">
        <v>0.109</v>
      </c>
      <c r="C40" s="94"/>
      <c r="D40" s="94"/>
      <c r="E40" s="97">
        <f>$B40*VLOOKUP($A40,Transpose_Avg_q2er_dw!$A:$M,2,FALSE)</f>
        <v>3.4876968645619131E-3</v>
      </c>
      <c r="F40" s="97">
        <f>$B40*VLOOKUP($A40,Transpose_Avg_q2er_dw!$A:$M,3,FALSE)</f>
        <v>1.8935416545386454E-3</v>
      </c>
      <c r="G40" s="97">
        <f>$B40*VLOOKUP($A40,Transpose_Avg_q2er_dw!$A:$M,4,FALSE)</f>
        <v>2.4120101547117057E-3</v>
      </c>
      <c r="H40" s="97">
        <f>$B40*VLOOKUP($A40,Transpose_Avg_q2er_dw!$A:$M,5,FALSE)</f>
        <v>4.6769842772128216E-3</v>
      </c>
      <c r="I40" s="97">
        <f>$B40*VLOOKUP($A40,Transpose_Avg_q2er_dw!$A:$M,6,FALSE)</f>
        <v>1.4080956306869634E-3</v>
      </c>
      <c r="J40" s="97">
        <f>$B40*VLOOKUP($A40,Transpose_Avg_q2er_dw!$A:$M,7,FALSE)</f>
        <v>8.4627811091852866E-3</v>
      </c>
      <c r="K40" s="97">
        <f>$B40*VLOOKUP($A40,Transpose_Avg_q2er_dw!$A:$M,8,FALSE)</f>
        <v>7.5694444444444442E-4</v>
      </c>
      <c r="L40" s="97">
        <f>$B40*VLOOKUP($A40,Transpose_Avg_q2er_dw!$A:$M,9,FALSE)</f>
        <v>5.624672112588134E-3</v>
      </c>
      <c r="M40" s="97">
        <f>$B40*VLOOKUP($A40,Transpose_Avg_q2er_dw!$A:$M,10,FALSE)</f>
        <v>8.4872612681436196E-3</v>
      </c>
      <c r="N40" s="97">
        <f>$B40*VLOOKUP($A40,Transpose_Avg_q2er_dw!$A:$M,11,FALSE)</f>
        <v>5.0551413834549397E-3</v>
      </c>
      <c r="O40" s="97">
        <f>$B40*VLOOKUP($A40,Transpose_Avg_q2er_dw!$A:$M,12,FALSE)</f>
        <v>4.5626617103995369E-3</v>
      </c>
      <c r="P40" s="97">
        <f>$B40*VLOOKUP($A40,Transpose_Avg_q2er_dw!$A:$M,13,FALSE)</f>
        <v>7.35705272156885E-3</v>
      </c>
      <c r="Q40" s="97"/>
      <c r="R40" s="97"/>
      <c r="S40" s="97">
        <f>$B40*VLOOKUP($A40,Transpose_Avg_q2er_dw!$O:$AA,2,FALSE)</f>
        <v>2.6617071716334337E-3</v>
      </c>
      <c r="T40" s="97">
        <f>$B40*VLOOKUP($A40,Transpose_Avg_q2er_dw!$O:$AA,3,FALSE)</f>
        <v>2.4236778846153848E-3</v>
      </c>
      <c r="U40" s="97">
        <f>$B40*VLOOKUP($A40,Transpose_Avg_q2er_dw!$O:$AA,4,FALSE)</f>
        <v>2.6522394487510765E-3</v>
      </c>
      <c r="V40" s="97">
        <f>$B40*VLOOKUP($A40,Transpose_Avg_q2er_dw!$O:$AA,5,FALSE)</f>
        <v>6.0741163427677058E-3</v>
      </c>
      <c r="W40" s="97">
        <f>$B40*VLOOKUP($A40,Transpose_Avg_q2er_dw!$O:$AA,6,FALSE)</f>
        <v>3.6442814897202592E-3</v>
      </c>
      <c r="X40" s="97">
        <f>$B40*VLOOKUP($A40,Transpose_Avg_q2er_dw!$O:$AA,7,FALSE)</f>
        <v>1.9679389231296012E-2</v>
      </c>
      <c r="Y40" s="97">
        <f>$B40*VLOOKUP($A40,Transpose_Avg_q2er_dw!$O:$AA,8,FALSE)</f>
        <v>4.1923076923076922E-3</v>
      </c>
      <c r="Z40" s="97">
        <f>$B40*VLOOKUP($A40,Transpose_Avg_q2er_dw!$O:$AA,9,FALSE)</f>
        <v>0</v>
      </c>
      <c r="AA40" s="97">
        <f>$B40*VLOOKUP($A40,Transpose_Avg_q2er_dw!$O:$AA,10,FALSE)</f>
        <v>9.9875565610859744E-3</v>
      </c>
      <c r="AB40" s="97">
        <f>$B40*VLOOKUP($A40,Transpose_Avg_q2er_dw!$O:$AA,11,FALSE)</f>
        <v>4.7363095238095237E-3</v>
      </c>
      <c r="AC40" s="97">
        <f>$B40*VLOOKUP($A40,Transpose_Avg_q2er_dw!$O:$AA,12,FALSE)</f>
        <v>1.7433602347762287E-2</v>
      </c>
      <c r="AD40" s="97">
        <f>$B40*VLOOKUP($A40,Transpose_Avg_q2er_dw!$O:$AA,13,FALSE)</f>
        <v>1.4585272288098377E-2</v>
      </c>
    </row>
    <row r="41" spans="1:30" x14ac:dyDescent="0.25">
      <c r="A41" s="27" t="s">
        <v>338</v>
      </c>
      <c r="B41" s="96">
        <v>0.27700000000000002</v>
      </c>
      <c r="C41" s="94"/>
      <c r="D41" s="94"/>
      <c r="E41" s="97">
        <f>$B41*VLOOKUP($A41,Transpose_Avg_q2er_dw!$A:$M,2,FALSE)</f>
        <v>6.2385149024000745E-3</v>
      </c>
      <c r="F41" s="97">
        <f>$B41*VLOOKUP($A41,Transpose_Avg_q2er_dw!$A:$M,3,FALSE)</f>
        <v>9.2384436348248722E-4</v>
      </c>
      <c r="G41" s="97">
        <f>$B41*VLOOKUP($A41,Transpose_Avg_q2er_dw!$A:$M,4,FALSE)</f>
        <v>9.8591858021205864E-4</v>
      </c>
      <c r="H41" s="97">
        <f>$B41*VLOOKUP($A41,Transpose_Avg_q2er_dw!$A:$M,5,FALSE)</f>
        <v>3.2958017002311212E-4</v>
      </c>
      <c r="I41" s="97">
        <f>$B41*VLOOKUP($A41,Transpose_Avg_q2er_dw!$A:$M,6,FALSE)</f>
        <v>6.2167735335086035E-4</v>
      </c>
      <c r="J41" s="97">
        <f>$B41*VLOOKUP($A41,Transpose_Avg_q2er_dw!$A:$M,7,FALSE)</f>
        <v>4.4962077300909611E-3</v>
      </c>
      <c r="K41" s="97">
        <f>$B41*VLOOKUP($A41,Transpose_Avg_q2er_dw!$A:$M,8,FALSE)</f>
        <v>3.8953125000000003E-3</v>
      </c>
      <c r="L41" s="97">
        <f>$B41*VLOOKUP($A41,Transpose_Avg_q2er_dw!$A:$M,9,FALSE)</f>
        <v>5.6943228187583033E-3</v>
      </c>
      <c r="M41" s="97">
        <f>$B41*VLOOKUP($A41,Transpose_Avg_q2er_dw!$A:$M,10,FALSE)</f>
        <v>3.903799019607843E-3</v>
      </c>
      <c r="N41" s="97">
        <f>$B41*VLOOKUP($A41,Transpose_Avg_q2er_dw!$A:$M,11,FALSE)</f>
        <v>6.4654706790123469E-4</v>
      </c>
      <c r="O41" s="97">
        <f>$B41*VLOOKUP($A41,Transpose_Avg_q2er_dw!$A:$M,12,FALSE)</f>
        <v>1.2159977687140819E-3</v>
      </c>
      <c r="P41" s="97">
        <f>$B41*VLOOKUP($A41,Transpose_Avg_q2er_dw!$A:$M,13,FALSE)</f>
        <v>2.5162304340293476E-3</v>
      </c>
      <c r="Q41" s="97"/>
      <c r="R41" s="97"/>
      <c r="S41" s="97">
        <f>$B41*VLOOKUP($A41,Transpose_Avg_q2er_dw!$O:$AA,2,FALSE)</f>
        <v>6.598979013045945E-3</v>
      </c>
      <c r="T41" s="97">
        <f>$B41*VLOOKUP($A41,Transpose_Avg_q2er_dw!$O:$AA,3,FALSE)</f>
        <v>0</v>
      </c>
      <c r="U41" s="97">
        <f>$B41*VLOOKUP($A41,Transpose_Avg_q2er_dw!$O:$AA,4,FALSE)</f>
        <v>0</v>
      </c>
      <c r="V41" s="97">
        <f>$B41*VLOOKUP($A41,Transpose_Avg_q2er_dw!$O:$AA,5,FALSE)</f>
        <v>0</v>
      </c>
      <c r="W41" s="97">
        <f>$B41*VLOOKUP($A41,Transpose_Avg_q2er_dw!$O:$AA,6,FALSE)</f>
        <v>0</v>
      </c>
      <c r="X41" s="97">
        <f>$B41*VLOOKUP($A41,Transpose_Avg_q2er_dw!$O:$AA,7,FALSE)</f>
        <v>0</v>
      </c>
      <c r="Y41" s="97">
        <f>$B41*VLOOKUP($A41,Transpose_Avg_q2er_dw!$O:$AA,8,FALSE)</f>
        <v>0</v>
      </c>
      <c r="Z41" s="97">
        <f>$B41*VLOOKUP($A41,Transpose_Avg_q2er_dw!$O:$AA,9,FALSE)</f>
        <v>0</v>
      </c>
      <c r="AA41" s="97">
        <f>$B41*VLOOKUP($A41,Transpose_Avg_q2er_dw!$O:$AA,10,FALSE)</f>
        <v>5.3269230769230781E-3</v>
      </c>
      <c r="AB41" s="97">
        <f>$B41*VLOOKUP($A41,Transpose_Avg_q2er_dw!$O:$AA,11,FALSE)</f>
        <v>1.648809523809524E-3</v>
      </c>
      <c r="AC41" s="97">
        <f>$B41*VLOOKUP($A41,Transpose_Avg_q2er_dw!$O:$AA,12,FALSE)</f>
        <v>4.7710233029381972E-3</v>
      </c>
      <c r="AD41" s="97">
        <f>$B41*VLOOKUP($A41,Transpose_Avg_q2er_dw!$O:$AA,13,FALSE)</f>
        <v>0</v>
      </c>
    </row>
    <row r="42" spans="1:30" x14ac:dyDescent="0.25">
      <c r="A42" s="27" t="s">
        <v>298</v>
      </c>
      <c r="B42" s="96">
        <v>0.111</v>
      </c>
      <c r="C42" s="94"/>
      <c r="D42" s="94"/>
      <c r="E42" s="97">
        <f>$B42*VLOOKUP($A42,Transpose_Avg_q2er_dw!$A:$M,2,FALSE)</f>
        <v>6.6228080625000017E-3</v>
      </c>
      <c r="F42" s="97">
        <f>$B42*VLOOKUP($A42,Transpose_Avg_q2er_dw!$A:$M,3,FALSE)</f>
        <v>4.8198975000000015E-3</v>
      </c>
      <c r="G42" s="97">
        <f>$B42*VLOOKUP($A42,Transpose_Avg_q2er_dw!$A:$M,4,FALSE)</f>
        <v>4.6342014375000016E-3</v>
      </c>
      <c r="H42" s="97">
        <f>$B42*VLOOKUP($A42,Transpose_Avg_q2er_dw!$A:$M,5,FALSE)</f>
        <v>4.7691288750000022E-3</v>
      </c>
      <c r="I42" s="97">
        <f>$B42*VLOOKUP($A42,Transpose_Avg_q2er_dw!$A:$M,6,FALSE)</f>
        <v>3.9509201249999992E-3</v>
      </c>
      <c r="J42" s="97">
        <f>$B42*VLOOKUP($A42,Transpose_Avg_q2er_dw!$A:$M,7,FALSE)</f>
        <v>5.1141862500000039E-3</v>
      </c>
      <c r="K42" s="97">
        <f>$B42*VLOOKUP($A42,Transpose_Avg_q2er_dw!$A:$M,8,FALSE)</f>
        <v>5.5356324375000002E-3</v>
      </c>
      <c r="L42" s="97">
        <f>$B42*VLOOKUP($A42,Transpose_Avg_q2er_dw!$A:$M,9,FALSE)</f>
        <v>4.6265008125E-3</v>
      </c>
      <c r="M42" s="97">
        <f>$B42*VLOOKUP($A42,Transpose_Avg_q2er_dw!$A:$M,10,FALSE)</f>
        <v>4.5827459999999995E-3</v>
      </c>
      <c r="N42" s="97">
        <f>$B42*VLOOKUP($A42,Transpose_Avg_q2er_dw!$A:$M,11,FALSE)</f>
        <v>4.7953040624999993E-3</v>
      </c>
      <c r="O42" s="97">
        <f>$B42*VLOOKUP($A42,Transpose_Avg_q2er_dw!$A:$M,12,FALSE)</f>
        <v>4.3186561874999996E-3</v>
      </c>
      <c r="P42" s="97">
        <f>$B42*VLOOKUP($A42,Transpose_Avg_q2er_dw!$A:$M,13,FALSE)</f>
        <v>5.2855355625000015E-3</v>
      </c>
      <c r="Q42" s="97"/>
      <c r="R42" s="97"/>
      <c r="S42" s="97">
        <f>$B42*VLOOKUP($A42,Transpose_Avg_q2er_dw!$O:$AA,2,FALSE)</f>
        <v>4.5274679999999998E-3</v>
      </c>
      <c r="T42" s="97">
        <f>$B42*VLOOKUP($A42,Transpose_Avg_q2er_dw!$O:$AA,3,FALSE)</f>
        <v>2.661252749999999E-3</v>
      </c>
      <c r="U42" s="97">
        <f>$B42*VLOOKUP($A42,Transpose_Avg_q2er_dw!$O:$AA,4,FALSE)</f>
        <v>2.7605977500000005E-3</v>
      </c>
      <c r="V42" s="97">
        <f>$B42*VLOOKUP($A42,Transpose_Avg_q2er_dw!$O:$AA,5,FALSE)</f>
        <v>3.1350840000000007E-3</v>
      </c>
      <c r="W42" s="97">
        <f>$B42*VLOOKUP($A42,Transpose_Avg_q2er_dw!$O:$AA,6,FALSE)</f>
        <v>2.283547500000001E-3</v>
      </c>
      <c r="X42" s="97">
        <f>$B42*VLOOKUP($A42,Transpose_Avg_q2er_dw!$O:$AA,7,FALSE)</f>
        <v>3.1350285000000004E-3</v>
      </c>
      <c r="Y42" s="97">
        <f>$B42*VLOOKUP($A42,Transpose_Avg_q2er_dw!$O:$AA,8,FALSE)</f>
        <v>3.3586102500000005E-3</v>
      </c>
      <c r="Z42" s="97">
        <f>$B42*VLOOKUP($A42,Transpose_Avg_q2er_dw!$O:$AA,9,FALSE)</f>
        <v>2.7532995E-3</v>
      </c>
      <c r="AA42" s="97">
        <f>$B42*VLOOKUP($A42,Transpose_Avg_q2er_dw!$O:$AA,10,FALSE)</f>
        <v>2.5603537500000001E-3</v>
      </c>
      <c r="AB42" s="97">
        <f>$B42*VLOOKUP($A42,Transpose_Avg_q2er_dw!$O:$AA,11,FALSE)</f>
        <v>2.6465174999999999E-3</v>
      </c>
      <c r="AC42" s="97">
        <f>$B42*VLOOKUP($A42,Transpose_Avg_q2er_dw!$O:$AA,12,FALSE)</f>
        <v>2.6958847500000009E-3</v>
      </c>
      <c r="AD42" s="97">
        <f>$B42*VLOOKUP($A42,Transpose_Avg_q2er_dw!$O:$AA,13,FALSE)</f>
        <v>3.5475322500000011E-3</v>
      </c>
    </row>
    <row r="43" spans="1:30" x14ac:dyDescent="0.25">
      <c r="A43" s="27" t="s">
        <v>269</v>
      </c>
      <c r="B43" s="96">
        <v>2.7509999999999999</v>
      </c>
      <c r="C43" s="94"/>
      <c r="D43" s="94"/>
      <c r="E43" s="97">
        <f>$B43*VLOOKUP($A43,Transpose_Avg_q2er_dw!$A:$M,2,FALSE)</f>
        <v>2.2341558750000007E-2</v>
      </c>
      <c r="F43" s="97">
        <f>$B43*VLOOKUP($A43,Transpose_Avg_q2er_dw!$A:$M,3,FALSE)</f>
        <v>1.1758461750000004E-2</v>
      </c>
      <c r="G43" s="97">
        <f>$B43*VLOOKUP($A43,Transpose_Avg_q2er_dw!$A:$M,4,FALSE)</f>
        <v>1.8933413625000003E-2</v>
      </c>
      <c r="H43" s="97">
        <f>$B43*VLOOKUP($A43,Transpose_Avg_q2er_dw!$A:$M,5,FALSE)</f>
        <v>3.6669970312499994E-2</v>
      </c>
      <c r="I43" s="97">
        <f>$B43*VLOOKUP($A43,Transpose_Avg_q2er_dw!$A:$M,6,FALSE)</f>
        <v>1.5219563624999996E-2</v>
      </c>
      <c r="J43" s="97">
        <f>$B43*VLOOKUP($A43,Transpose_Avg_q2er_dw!$A:$M,7,FALSE)</f>
        <v>3.1845232124999998E-2</v>
      </c>
      <c r="K43" s="97">
        <f>$B43*VLOOKUP($A43,Transpose_Avg_q2er_dw!$A:$M,8,FALSE)</f>
        <v>3.7250947125000003E-2</v>
      </c>
      <c r="L43" s="97">
        <f>$B43*VLOOKUP($A43,Transpose_Avg_q2er_dw!$A:$M,9,FALSE)</f>
        <v>2.8260679124999997E-2</v>
      </c>
      <c r="M43" s="97">
        <f>$B43*VLOOKUP($A43,Transpose_Avg_q2er_dw!$A:$M,10,FALSE)</f>
        <v>2.8369515562499999E-2</v>
      </c>
      <c r="N43" s="97">
        <f>$B43*VLOOKUP($A43,Transpose_Avg_q2er_dw!$A:$M,11,FALSE)</f>
        <v>1.4581847437499998E-2</v>
      </c>
      <c r="O43" s="97">
        <f>$B43*VLOOKUP($A43,Transpose_Avg_q2er_dw!$A:$M,12,FALSE)</f>
        <v>4.5098518499999983E-2</v>
      </c>
      <c r="P43" s="97">
        <f>$B43*VLOOKUP($A43,Transpose_Avg_q2er_dw!$A:$M,13,FALSE)</f>
        <v>2.911245749999999E-3</v>
      </c>
      <c r="Q43" s="97"/>
      <c r="R43" s="97"/>
      <c r="S43" s="97">
        <f>$B43*VLOOKUP($A43,Transpose_Avg_q2er_dw!$O:$AA,2,FALSE)</f>
        <v>2.365928774999998E-2</v>
      </c>
      <c r="T43" s="97">
        <f>$B43*VLOOKUP($A43,Transpose_Avg_q2er_dw!$O:$AA,3,FALSE)</f>
        <v>1.1366444249999998E-2</v>
      </c>
      <c r="U43" s="97">
        <f>$B43*VLOOKUP($A43,Transpose_Avg_q2er_dw!$O:$AA,4,FALSE)</f>
        <v>1.8830594999999999E-2</v>
      </c>
      <c r="V43" s="97">
        <f>$B43*VLOOKUP($A43,Transpose_Avg_q2er_dw!$O:$AA,5,FALSE)</f>
        <v>3.6990633750000002E-2</v>
      </c>
      <c r="W43" s="97">
        <f>$B43*VLOOKUP($A43,Transpose_Avg_q2er_dw!$O:$AA,6,FALSE)</f>
        <v>1.4777684250000008E-2</v>
      </c>
      <c r="X43" s="97">
        <f>$B43*VLOOKUP($A43,Transpose_Avg_q2er_dw!$O:$AA,7,FALSE)</f>
        <v>3.4225878750000001E-2</v>
      </c>
      <c r="Y43" s="97">
        <f>$B43*VLOOKUP($A43,Transpose_Avg_q2er_dw!$O:$AA,8,FALSE)</f>
        <v>3.8116480500000001E-2</v>
      </c>
      <c r="Z43" s="97">
        <f>$B43*VLOOKUP($A43,Transpose_Avg_q2er_dw!$O:$AA,9,FALSE)</f>
        <v>2.7082907249999996E-2</v>
      </c>
      <c r="AA43" s="97">
        <f>$B43*VLOOKUP($A43,Transpose_Avg_q2er_dw!$O:$AA,10,FALSE)</f>
        <v>2.67851115E-2</v>
      </c>
      <c r="AB43" s="97">
        <f>$B43*VLOOKUP($A43,Transpose_Avg_q2er_dw!$O:$AA,11,FALSE)</f>
        <v>1.37288655E-2</v>
      </c>
      <c r="AC43" s="97">
        <f>$B43*VLOOKUP($A43,Transpose_Avg_q2er_dw!$O:$AA,12,FALSE)</f>
        <v>3.9608898000000003E-2</v>
      </c>
      <c r="AD43" s="97">
        <f>$B43*VLOOKUP($A43,Transpose_Avg_q2er_dw!$O:$AA,13,FALSE)</f>
        <v>3.2324250000000001E-3</v>
      </c>
    </row>
    <row r="44" spans="1:30" x14ac:dyDescent="0.25">
      <c r="A44" s="27" t="s">
        <v>273</v>
      </c>
      <c r="B44" s="96">
        <v>-3.67</v>
      </c>
      <c r="C44" s="94"/>
      <c r="D44" s="94"/>
      <c r="E44" s="97">
        <f>$B44*VLOOKUP($A44,Transpose_Avg_q2er_dw!$A:$M,2,FALSE)</f>
        <v>-0.21807805187500001</v>
      </c>
      <c r="F44" s="97">
        <f>$B44*VLOOKUP($A44,Transpose_Avg_q2er_dw!$A:$M,3,FALSE)</f>
        <v>-0.13499452750000002</v>
      </c>
      <c r="G44" s="97">
        <f>$B44*VLOOKUP($A44,Transpose_Avg_q2er_dw!$A:$M,4,FALSE)</f>
        <v>-0.16397445312499995</v>
      </c>
      <c r="H44" s="97">
        <f>$B44*VLOOKUP($A44,Transpose_Avg_q2er_dw!$A:$M,5,FALSE)</f>
        <v>-0.13877118687499995</v>
      </c>
      <c r="I44" s="97">
        <f>$B44*VLOOKUP($A44,Transpose_Avg_q2er_dw!$A:$M,6,FALSE)</f>
        <v>-0.20475985124999974</v>
      </c>
      <c r="J44" s="97">
        <f>$B44*VLOOKUP($A44,Transpose_Avg_q2er_dw!$A:$M,7,FALSE)</f>
        <v>-0.13375590249999997</v>
      </c>
      <c r="K44" s="97">
        <f>$B44*VLOOKUP($A44,Transpose_Avg_q2er_dw!$A:$M,8,FALSE)</f>
        <v>-0.16367993562500002</v>
      </c>
      <c r="L44" s="97">
        <f>$B44*VLOOKUP($A44,Transpose_Avg_q2er_dw!$A:$M,9,FALSE)</f>
        <v>-0.18454227999999998</v>
      </c>
      <c r="M44" s="97">
        <f>$B44*VLOOKUP($A44,Transpose_Avg_q2er_dw!$A:$M,10,FALSE)</f>
        <v>-0.13045932499999999</v>
      </c>
      <c r="N44" s="97">
        <f>$B44*VLOOKUP($A44,Transpose_Avg_q2er_dw!$A:$M,11,FALSE)</f>
        <v>-0.17552577812500003</v>
      </c>
      <c r="O44" s="97">
        <f>$B44*VLOOKUP($A44,Transpose_Avg_q2er_dw!$A:$M,12,FALSE)</f>
        <v>-0.19713726124999997</v>
      </c>
      <c r="P44" s="97">
        <f>$B44*VLOOKUP($A44,Transpose_Avg_q2er_dw!$A:$M,13,FALSE)</f>
        <v>-0.17799981687499997</v>
      </c>
      <c r="Q44" s="97"/>
      <c r="R44" s="97"/>
      <c r="S44" s="97">
        <f>$B44*VLOOKUP($A44,Transpose_Avg_q2er_dw!$O:$AA,2,FALSE)</f>
        <v>-0.22800884249999998</v>
      </c>
      <c r="T44" s="97">
        <f>$B44*VLOOKUP($A44,Transpose_Avg_q2er_dw!$O:$AA,3,FALSE)</f>
        <v>-0.13915263749999998</v>
      </c>
      <c r="U44" s="97">
        <f>$B44*VLOOKUP($A44,Transpose_Avg_q2er_dw!$O:$AA,4,FALSE)</f>
        <v>-0.17150827499999999</v>
      </c>
      <c r="V44" s="97">
        <f>$B44*VLOOKUP($A44,Transpose_Avg_q2er_dw!$O:$AA,5,FALSE)</f>
        <v>-0.15188662000000006</v>
      </c>
      <c r="W44" s="97">
        <f>$B44*VLOOKUP($A44,Transpose_Avg_q2er_dw!$O:$AA,6,FALSE)</f>
        <v>-0.21158559249999997</v>
      </c>
      <c r="X44" s="97">
        <f>$B44*VLOOKUP($A44,Transpose_Avg_q2er_dw!$O:$AA,7,FALSE)</f>
        <v>-0.15591352749999998</v>
      </c>
      <c r="Y44" s="97">
        <f>$B44*VLOOKUP($A44,Transpose_Avg_q2er_dw!$O:$AA,8,FALSE)</f>
        <v>-0.17911067999999997</v>
      </c>
      <c r="Z44" s="97">
        <f>$B44*VLOOKUP($A44,Transpose_Avg_q2er_dw!$O:$AA,9,FALSE)</f>
        <v>-0.20214910500000002</v>
      </c>
      <c r="AA44" s="97">
        <f>$B44*VLOOKUP($A44,Transpose_Avg_q2er_dw!$O:$AA,10,FALSE)</f>
        <v>-0.14474113</v>
      </c>
      <c r="AB44" s="97">
        <f>$B44*VLOOKUP($A44,Transpose_Avg_q2er_dw!$O:$AA,11,FALSE)</f>
        <v>-0.18315134999999991</v>
      </c>
      <c r="AC44" s="97">
        <f>$B44*VLOOKUP($A44,Transpose_Avg_q2er_dw!$O:$AA,12,FALSE)</f>
        <v>-0.19224928000000013</v>
      </c>
      <c r="AD44" s="97">
        <f>$B44*VLOOKUP($A44,Transpose_Avg_q2er_dw!$O:$AA,13,FALSE)</f>
        <v>-0.18867194749999999</v>
      </c>
    </row>
    <row r="45" spans="1:30" x14ac:dyDescent="0.25">
      <c r="A45" s="27" t="s">
        <v>277</v>
      </c>
      <c r="B45" s="96">
        <v>-0.45100000000000001</v>
      </c>
      <c r="C45" s="94"/>
      <c r="D45" s="94"/>
      <c r="E45" s="97">
        <f>$B45*VLOOKUP($A45,Transpose_Avg_q2er_dw!$A:$M,2,FALSE)</f>
        <v>-6.5220519375000008E-2</v>
      </c>
      <c r="F45" s="97">
        <f>$B45*VLOOKUP($A45,Transpose_Avg_q2er_dw!$A:$M,3,FALSE)</f>
        <v>-0.14959940599999999</v>
      </c>
      <c r="G45" s="97">
        <f>$B45*VLOOKUP($A45,Transpose_Avg_q2er_dw!$A:$M,4,FALSE)</f>
        <v>-0.10782479812500001</v>
      </c>
      <c r="H45" s="97">
        <f>$B45*VLOOKUP($A45,Transpose_Avg_q2er_dw!$A:$M,5,FALSE)</f>
        <v>-0.11792956587500011</v>
      </c>
      <c r="I45" s="97">
        <f>$B45*VLOOKUP($A45,Transpose_Avg_q2er_dw!$A:$M,6,FALSE)</f>
        <v>-4.0403596062500012E-2</v>
      </c>
      <c r="J45" s="97">
        <f>$B45*VLOOKUP($A45,Transpose_Avg_q2er_dw!$A:$M,7,FALSE)</f>
        <v>-7.8691071937500051E-2</v>
      </c>
      <c r="K45" s="97">
        <f>$B45*VLOOKUP($A45,Transpose_Avg_q2er_dw!$A:$M,8,FALSE)</f>
        <v>-7.1705053749999983E-2</v>
      </c>
      <c r="L45" s="97">
        <f>$B45*VLOOKUP($A45,Transpose_Avg_q2er_dw!$A:$M,9,FALSE)</f>
        <v>-6.4425688249999988E-2</v>
      </c>
      <c r="M45" s="97">
        <f>$B45*VLOOKUP($A45,Transpose_Avg_q2er_dw!$A:$M,10,FALSE)</f>
        <v>-0.1337731676875</v>
      </c>
      <c r="N45" s="97">
        <f>$B45*VLOOKUP($A45,Transpose_Avg_q2er_dw!$A:$M,11,FALSE)</f>
        <v>-8.2668356374999988E-2</v>
      </c>
      <c r="O45" s="97">
        <f>$B45*VLOOKUP($A45,Transpose_Avg_q2er_dw!$A:$M,12,FALSE)</f>
        <v>-9.2860674500000032E-2</v>
      </c>
      <c r="P45" s="97">
        <f>$B45*VLOOKUP($A45,Transpose_Avg_q2er_dw!$A:$M,13,FALSE)</f>
        <v>-4.0296934562500004E-2</v>
      </c>
      <c r="Q45" s="97"/>
      <c r="R45" s="97"/>
      <c r="S45" s="97">
        <f>$B45*VLOOKUP($A45,Transpose_Avg_q2er_dw!$O:$AA,2,FALSE)</f>
        <v>-6.3397182750000003E-2</v>
      </c>
      <c r="T45" s="97">
        <f>$B45*VLOOKUP($A45,Transpose_Avg_q2er_dw!$O:$AA,3,FALSE)</f>
        <v>-0.15708611874999995</v>
      </c>
      <c r="U45" s="97">
        <f>$B45*VLOOKUP($A45,Transpose_Avg_q2er_dw!$O:$AA,4,FALSE)</f>
        <v>-0.10864657649999995</v>
      </c>
      <c r="V45" s="97">
        <f>$B45*VLOOKUP($A45,Transpose_Avg_q2er_dw!$O:$AA,5,FALSE)</f>
        <v>-0.11347780125000004</v>
      </c>
      <c r="W45" s="97">
        <f>$B45*VLOOKUP($A45,Transpose_Avg_q2er_dw!$O:$AA,6,FALSE)</f>
        <v>-3.9278717500000011E-2</v>
      </c>
      <c r="X45" s="97">
        <f>$B45*VLOOKUP($A45,Transpose_Avg_q2er_dw!$O:$AA,7,FALSE)</f>
        <v>-7.7052222500000045E-2</v>
      </c>
      <c r="Y45" s="97">
        <f>$B45*VLOOKUP($A45,Transpose_Avg_q2er_dw!$O:$AA,8,FALSE)</f>
        <v>-6.695703850000001E-2</v>
      </c>
      <c r="Z45" s="97">
        <f>$B45*VLOOKUP($A45,Transpose_Avg_q2er_dw!$O:$AA,9,FALSE)</f>
        <v>-7.2349420000000011E-2</v>
      </c>
      <c r="AA45" s="97">
        <f>$B45*VLOOKUP($A45,Transpose_Avg_q2er_dw!$O:$AA,10,FALSE)</f>
        <v>-0.13195391825</v>
      </c>
      <c r="AB45" s="97">
        <f>$B45*VLOOKUP($A45,Transpose_Avg_q2er_dw!$O:$AA,11,FALSE)</f>
        <v>-7.8035064249999994E-2</v>
      </c>
      <c r="AC45" s="97">
        <f>$B45*VLOOKUP($A45,Transpose_Avg_q2er_dw!$O:$AA,12,FALSE)</f>
        <v>-9.3666047749999926E-2</v>
      </c>
      <c r="AD45" s="97">
        <f>$B45*VLOOKUP($A45,Transpose_Avg_q2er_dw!$O:$AA,13,FALSE)</f>
        <v>-4.01586185E-2</v>
      </c>
    </row>
    <row r="46" spans="1:30" x14ac:dyDescent="0.25">
      <c r="A46" s="27" t="s">
        <v>297</v>
      </c>
      <c r="B46" s="96">
        <v>-2.9649999999999999</v>
      </c>
      <c r="C46" s="94"/>
      <c r="D46" s="94"/>
      <c r="E46" s="97">
        <f>$B46*VLOOKUP($A46,Transpose_Avg_q2er_dw!$A:$M,2,FALSE)</f>
        <v>-0.62744088406249987</v>
      </c>
      <c r="F46" s="97">
        <f>$B46*VLOOKUP($A46,Transpose_Avg_q2er_dw!$A:$M,3,FALSE)</f>
        <v>-0.50003075718750001</v>
      </c>
      <c r="G46" s="97">
        <f>$B46*VLOOKUP($A46,Transpose_Avg_q2er_dw!$A:$M,4,FALSE)</f>
        <v>-0.57937749281250006</v>
      </c>
      <c r="H46" s="97">
        <f>$B46*VLOOKUP($A46,Transpose_Avg_q2er_dw!$A:$M,5,FALSE)</f>
        <v>-0.49377571906249906</v>
      </c>
      <c r="I46" s="97">
        <f>$B46*VLOOKUP($A46,Transpose_Avg_q2er_dw!$A:$M,6,FALSE)</f>
        <v>-0.78070488437500007</v>
      </c>
      <c r="J46" s="97">
        <f>$B46*VLOOKUP($A46,Transpose_Avg_q2er_dw!$A:$M,7,FALSE)</f>
        <v>-0.55092257312500004</v>
      </c>
      <c r="K46" s="97">
        <f>$B46*VLOOKUP($A46,Transpose_Avg_q2er_dw!$A:$M,8,FALSE)</f>
        <v>-0.60236958531250007</v>
      </c>
      <c r="L46" s="97">
        <f>$B46*VLOOKUP($A46,Transpose_Avg_q2er_dw!$A:$M,9,FALSE)</f>
        <v>-0.47627350937499985</v>
      </c>
      <c r="M46" s="97">
        <f>$B46*VLOOKUP($A46,Transpose_Avg_q2er_dw!$A:$M,10,FALSE)</f>
        <v>-0.55658294343749992</v>
      </c>
      <c r="N46" s="97">
        <f>$B46*VLOOKUP($A46,Transpose_Avg_q2er_dw!$A:$M,11,FALSE)</f>
        <v>-0.69528416093750023</v>
      </c>
      <c r="O46" s="97">
        <f>$B46*VLOOKUP($A46,Transpose_Avg_q2er_dw!$A:$M,12,FALSE)</f>
        <v>-0.5898272646874998</v>
      </c>
      <c r="P46" s="97">
        <f>$B46*VLOOKUP($A46,Transpose_Avg_q2er_dw!$A:$M,13,FALSE)</f>
        <v>-0.59039209718750008</v>
      </c>
      <c r="Q46" s="97"/>
      <c r="R46" s="97"/>
      <c r="S46" s="97">
        <f>$B46*VLOOKUP($A46,Transpose_Avg_q2er_dw!$O:$AA,2,FALSE)</f>
        <v>-0.6374045812500001</v>
      </c>
      <c r="T46" s="97">
        <f>$B46*VLOOKUP($A46,Transpose_Avg_q2er_dw!$O:$AA,3,FALSE)</f>
        <v>-0.4940927887499999</v>
      </c>
      <c r="U46" s="97">
        <f>$B46*VLOOKUP($A46,Transpose_Avg_q2er_dw!$O:$AA,4,FALSE)</f>
        <v>-0.59740969625000018</v>
      </c>
      <c r="V46" s="97">
        <f>$B46*VLOOKUP($A46,Transpose_Avg_q2er_dw!$O:$AA,5,FALSE)</f>
        <v>-0.49957210874999997</v>
      </c>
      <c r="W46" s="97">
        <f>$B46*VLOOKUP($A46,Transpose_Avg_q2er_dw!$O:$AA,6,FALSE)</f>
        <v>-0.81798642374999964</v>
      </c>
      <c r="X46" s="97">
        <f>$B46*VLOOKUP($A46,Transpose_Avg_q2er_dw!$O:$AA,7,FALSE)</f>
        <v>-0.55228980875000044</v>
      </c>
      <c r="Y46" s="97">
        <f>$B46*VLOOKUP($A46,Transpose_Avg_q2er_dw!$O:$AA,8,FALSE)</f>
        <v>-0.62738658749999998</v>
      </c>
      <c r="Z46" s="97">
        <f>$B46*VLOOKUP($A46,Transpose_Avg_q2er_dw!$O:$AA,9,FALSE)</f>
        <v>-0.46055789749999992</v>
      </c>
      <c r="AA46" s="97">
        <f>$B46*VLOOKUP($A46,Transpose_Avg_q2er_dw!$O:$AA,10,FALSE)</f>
        <v>-0.57971976499999989</v>
      </c>
      <c r="AB46" s="97">
        <f>$B46*VLOOKUP($A46,Transpose_Avg_q2er_dw!$O:$AA,11,FALSE)</f>
        <v>-0.74848311750000029</v>
      </c>
      <c r="AC46" s="97">
        <f>$B46*VLOOKUP($A46,Transpose_Avg_q2er_dw!$O:$AA,12,FALSE)</f>
        <v>-0.60323221500000046</v>
      </c>
      <c r="AD46" s="97">
        <f>$B46*VLOOKUP($A46,Transpose_Avg_q2er_dw!$O:$AA,13,FALSE)</f>
        <v>-0.58250019374999984</v>
      </c>
    </row>
    <row r="47" spans="1:30" x14ac:dyDescent="0.25">
      <c r="A47" s="27" t="s">
        <v>281</v>
      </c>
      <c r="B47" s="96">
        <v>-5.3150000000000004</v>
      </c>
      <c r="C47" s="94"/>
      <c r="D47" s="94"/>
      <c r="E47" s="97">
        <f>$B47*VLOOKUP($A47,Transpose_Avg_q2er_dw!$A:$M,2,FALSE)</f>
        <v>-4.7919043437500003E-2</v>
      </c>
      <c r="F47" s="97">
        <f>$B47*VLOOKUP($A47,Transpose_Avg_q2er_dw!$A:$M,3,FALSE)</f>
        <v>-4.6352447187500014E-2</v>
      </c>
      <c r="G47" s="97">
        <f>$B47*VLOOKUP($A47,Transpose_Avg_q2er_dw!$A:$M,4,FALSE)</f>
        <v>-6.5077524375000015E-2</v>
      </c>
      <c r="H47" s="97">
        <f>$B47*VLOOKUP($A47,Transpose_Avg_q2er_dw!$A:$M,5,FALSE)</f>
        <v>-4.8043945937499985E-2</v>
      </c>
      <c r="I47" s="97">
        <f>$B47*VLOOKUP($A47,Transpose_Avg_q2er_dw!$A:$M,6,FALSE)</f>
        <v>-6.2968133749999974E-2</v>
      </c>
      <c r="J47" s="97">
        <f>$B47*VLOOKUP($A47,Transpose_Avg_q2er_dw!$A:$M,7,FALSE)</f>
        <v>-4.9287323749999987E-2</v>
      </c>
      <c r="K47" s="97">
        <f>$B47*VLOOKUP($A47,Transpose_Avg_q2er_dw!$A:$M,8,FALSE)</f>
        <v>-5.3887124062499993E-2</v>
      </c>
      <c r="L47" s="97">
        <f>$B47*VLOOKUP($A47,Transpose_Avg_q2er_dw!$A:$M,9,FALSE)</f>
        <v>-6.9850726562499993E-2</v>
      </c>
      <c r="M47" s="97">
        <f>$B47*VLOOKUP($A47,Transpose_Avg_q2er_dw!$A:$M,10,FALSE)</f>
        <v>-4.0770036250000002E-2</v>
      </c>
      <c r="N47" s="97">
        <f>$B47*VLOOKUP($A47,Transpose_Avg_q2er_dw!$A:$M,11,FALSE)</f>
        <v>-3.3744270625000003E-2</v>
      </c>
      <c r="O47" s="97">
        <f>$B47*VLOOKUP($A47,Transpose_Avg_q2er_dw!$A:$M,12,FALSE)</f>
        <v>-5.6123410312500004E-2</v>
      </c>
      <c r="P47" s="97">
        <f>$B47*VLOOKUP($A47,Transpose_Avg_q2er_dw!$A:$M,13,FALSE)</f>
        <v>-8.0990966562500016E-2</v>
      </c>
      <c r="Q47" s="97"/>
      <c r="R47" s="97"/>
      <c r="S47" s="97">
        <f>$B47*VLOOKUP($A47,Transpose_Avg_q2er_dw!$O:$AA,2,FALSE)</f>
        <v>-4.6022585000000005E-2</v>
      </c>
      <c r="T47" s="97">
        <f>$B47*VLOOKUP($A47,Transpose_Avg_q2er_dw!$O:$AA,3,FALSE)</f>
        <v>-4.2636929999999983E-2</v>
      </c>
      <c r="U47" s="97">
        <f>$B47*VLOOKUP($A47,Transpose_Avg_q2er_dw!$O:$AA,4,FALSE)</f>
        <v>-5.7510957499999994E-2</v>
      </c>
      <c r="V47" s="97">
        <f>$B47*VLOOKUP($A47,Transpose_Avg_q2er_dw!$O:$AA,5,FALSE)</f>
        <v>-4.5666479999999995E-2</v>
      </c>
      <c r="W47" s="97">
        <f>$B47*VLOOKUP($A47,Transpose_Avg_q2er_dw!$O:$AA,6,FALSE)</f>
        <v>-4.6870327500000024E-2</v>
      </c>
      <c r="X47" s="97">
        <f>$B47*VLOOKUP($A47,Transpose_Avg_q2er_dw!$O:$AA,7,FALSE)</f>
        <v>-4.6736123750000032E-2</v>
      </c>
      <c r="Y47" s="97">
        <f>$B47*VLOOKUP($A47,Transpose_Avg_q2er_dw!$O:$AA,8,FALSE)</f>
        <v>-5.49810175E-2</v>
      </c>
      <c r="Z47" s="97">
        <f>$B47*VLOOKUP($A47,Transpose_Avg_q2er_dw!$O:$AA,9,FALSE)</f>
        <v>-5.7439205000000014E-2</v>
      </c>
      <c r="AA47" s="97">
        <f>$B47*VLOOKUP($A47,Transpose_Avg_q2er_dw!$O:$AA,10,FALSE)</f>
        <v>-3.5039137499999998E-2</v>
      </c>
      <c r="AB47" s="97">
        <f>$B47*VLOOKUP($A47,Transpose_Avg_q2er_dw!$O:$AA,11,FALSE)</f>
        <v>-3.0130735000000006E-2</v>
      </c>
      <c r="AC47" s="97">
        <f>$B47*VLOOKUP($A47,Transpose_Avg_q2er_dw!$O:$AA,12,FALSE)</f>
        <v>-5.5111234999999988E-2</v>
      </c>
      <c r="AD47" s="97">
        <f>$B47*VLOOKUP($A47,Transpose_Avg_q2er_dw!$O:$AA,13,FALSE)</f>
        <v>-7.4297056249999993E-2</v>
      </c>
    </row>
    <row r="48" spans="1:30" x14ac:dyDescent="0.25">
      <c r="A48" s="27" t="s">
        <v>285</v>
      </c>
      <c r="B48" s="96">
        <v>19.07</v>
      </c>
      <c r="C48" s="94"/>
      <c r="D48" s="94"/>
      <c r="E48" s="97">
        <f>$B48*VLOOKUP($A48,Transpose_Avg_q2er_dw!$A:$M,2,FALSE)</f>
        <v>0.62335420062499991</v>
      </c>
      <c r="F48" s="97">
        <f>$B48*VLOOKUP($A48,Transpose_Avg_q2er_dw!$A:$M,3,FALSE)</f>
        <v>0.58196395750000007</v>
      </c>
      <c r="G48" s="97">
        <f>$B48*VLOOKUP($A48,Transpose_Avg_q2er_dw!$A:$M,4,FALSE)</f>
        <v>0.82227694625000003</v>
      </c>
      <c r="H48" s="97">
        <f>$B48*VLOOKUP($A48,Transpose_Avg_q2er_dw!$A:$M,5,FALSE)</f>
        <v>0.61348190000000036</v>
      </c>
      <c r="I48" s="97">
        <f>$B48*VLOOKUP($A48,Transpose_Avg_q2er_dw!$A:$M,6,FALSE)</f>
        <v>1.2690560575000003</v>
      </c>
      <c r="J48" s="97">
        <f>$B48*VLOOKUP($A48,Transpose_Avg_q2er_dw!$A:$M,7,FALSE)</f>
        <v>0.72864205437500007</v>
      </c>
      <c r="K48" s="97">
        <f>$B48*VLOOKUP($A48,Transpose_Avg_q2er_dw!$A:$M,8,FALSE)</f>
        <v>0.70067351562499991</v>
      </c>
      <c r="L48" s="97">
        <f>$B48*VLOOKUP($A48,Transpose_Avg_q2er_dw!$A:$M,9,FALSE)</f>
        <v>0.65130486124999998</v>
      </c>
      <c r="M48" s="97">
        <f>$B48*VLOOKUP($A48,Transpose_Avg_q2er_dw!$A:$M,10,FALSE)</f>
        <v>0.49807383562499996</v>
      </c>
      <c r="N48" s="97">
        <f>$B48*VLOOKUP($A48,Transpose_Avg_q2er_dw!$A:$M,11,FALSE)</f>
        <v>0.75930899812500008</v>
      </c>
      <c r="O48" s="97">
        <f>$B48*VLOOKUP($A48,Transpose_Avg_q2er_dw!$A:$M,12,FALSE)</f>
        <v>0.58332507874999995</v>
      </c>
      <c r="P48" s="97">
        <f>$B48*VLOOKUP($A48,Transpose_Avg_q2er_dw!$A:$M,13,FALSE)</f>
        <v>1.1876092793749999</v>
      </c>
      <c r="Q48" s="97"/>
      <c r="R48" s="97"/>
      <c r="S48" s="97">
        <f>$B48*VLOOKUP($A48,Transpose_Avg_q2er_dw!$O:$AA,2,FALSE)</f>
        <v>0.62851859499999996</v>
      </c>
      <c r="T48" s="97">
        <f>$B48*VLOOKUP($A48,Transpose_Avg_q2er_dw!$O:$AA,3,FALSE)</f>
        <v>0.56090591000000034</v>
      </c>
      <c r="U48" s="97">
        <f>$B48*VLOOKUP($A48,Transpose_Avg_q2er_dw!$O:$AA,4,FALSE)</f>
        <v>0.82721369249999988</v>
      </c>
      <c r="V48" s="97">
        <f>$B48*VLOOKUP($A48,Transpose_Avg_q2er_dw!$O:$AA,5,FALSE)</f>
        <v>0.61007313750000003</v>
      </c>
      <c r="W48" s="97">
        <f>$B48*VLOOKUP($A48,Transpose_Avg_q2er_dw!$O:$AA,6,FALSE)</f>
        <v>1.2399266324999989</v>
      </c>
      <c r="X48" s="97">
        <f>$B48*VLOOKUP($A48,Transpose_Avg_q2er_dw!$O:$AA,7,FALSE)</f>
        <v>0.69684163749999928</v>
      </c>
      <c r="Y48" s="97">
        <f>$B48*VLOOKUP($A48,Transpose_Avg_q2er_dw!$O:$AA,8,FALSE)</f>
        <v>0.69371892499999988</v>
      </c>
      <c r="Z48" s="97">
        <f>$B48*VLOOKUP($A48,Transpose_Avg_q2er_dw!$O:$AA,9,FALSE)</f>
        <v>0.62173444249999998</v>
      </c>
      <c r="AA48" s="97">
        <f>$B48*VLOOKUP($A48,Transpose_Avg_q2er_dw!$O:$AA,10,FALSE)</f>
        <v>0.49792246749999997</v>
      </c>
      <c r="AB48" s="97">
        <f>$B48*VLOOKUP($A48,Transpose_Avg_q2er_dw!$O:$AA,11,FALSE)</f>
        <v>0.78485922250000062</v>
      </c>
      <c r="AC48" s="97">
        <f>$B48*VLOOKUP($A48,Transpose_Avg_q2er_dw!$O:$AA,12,FALSE)</f>
        <v>0.60846648999999997</v>
      </c>
      <c r="AD48" s="97">
        <f>$B48*VLOOKUP($A48,Transpose_Avg_q2er_dw!$O:$AA,13,FALSE)</f>
        <v>1.1655584000000003</v>
      </c>
    </row>
    <row r="49" spans="1:30" x14ac:dyDescent="0.25">
      <c r="A49" s="27" t="s">
        <v>288</v>
      </c>
      <c r="B49" s="96">
        <v>3.8849999999999998</v>
      </c>
      <c r="C49" s="94"/>
      <c r="D49" s="94"/>
      <c r="E49" s="97">
        <f>$B49*VLOOKUP($A49,Transpose_Avg_q2er_dw!$A:$M,2,FALSE)</f>
        <v>0.33008562562499999</v>
      </c>
      <c r="F49" s="97">
        <f>$B49*VLOOKUP($A49,Transpose_Avg_q2er_dw!$A:$M,3,FALSE)</f>
        <v>0.31301275031250009</v>
      </c>
      <c r="G49" s="97">
        <f>$B49*VLOOKUP($A49,Transpose_Avg_q2er_dw!$A:$M,4,FALSE)</f>
        <v>0.30502616156249984</v>
      </c>
      <c r="H49" s="97">
        <f>$B49*VLOOKUP($A49,Transpose_Avg_q2er_dw!$A:$M,5,FALSE)</f>
        <v>0.24107299124999981</v>
      </c>
      <c r="I49" s="97">
        <f>$B49*VLOOKUP($A49,Transpose_Avg_q2er_dw!$A:$M,6,FALSE)</f>
        <v>0.50578402218749985</v>
      </c>
      <c r="J49" s="97">
        <f>$B49*VLOOKUP($A49,Transpose_Avg_q2er_dw!$A:$M,7,FALSE)</f>
        <v>0.30008177062500008</v>
      </c>
      <c r="K49" s="97">
        <f>$B49*VLOOKUP($A49,Transpose_Avg_q2er_dw!$A:$M,8,FALSE)</f>
        <v>0.23144353312499999</v>
      </c>
      <c r="L49" s="97">
        <f>$B49*VLOOKUP($A49,Transpose_Avg_q2er_dw!$A:$M,9,FALSE)</f>
        <v>0.28139152125</v>
      </c>
      <c r="M49" s="97">
        <f>$B49*VLOOKUP($A49,Transpose_Avg_q2er_dw!$A:$M,10,FALSE)</f>
        <v>0.35577591656250002</v>
      </c>
      <c r="N49" s="97">
        <f>$B49*VLOOKUP($A49,Transpose_Avg_q2er_dw!$A:$M,11,FALSE)</f>
        <v>0.28617856968749994</v>
      </c>
      <c r="O49" s="97">
        <f>$B49*VLOOKUP($A49,Transpose_Avg_q2er_dw!$A:$M,12,FALSE)</f>
        <v>0.39431875875</v>
      </c>
      <c r="P49" s="97">
        <f>$B49*VLOOKUP($A49,Transpose_Avg_q2er_dw!$A:$M,13,FALSE)</f>
        <v>0.66729197062500012</v>
      </c>
      <c r="Q49" s="97"/>
      <c r="R49" s="97"/>
      <c r="S49" s="97">
        <f>$B49*VLOOKUP($A49,Transpose_Avg_q2er_dw!$O:$AA,2,FALSE)</f>
        <v>0.35225100750000016</v>
      </c>
      <c r="T49" s="97">
        <f>$B49*VLOOKUP($A49,Transpose_Avg_q2er_dw!$O:$AA,3,FALSE)</f>
        <v>0.31230252374999995</v>
      </c>
      <c r="U49" s="97">
        <f>$B49*VLOOKUP($A49,Transpose_Avg_q2er_dw!$O:$AA,4,FALSE)</f>
        <v>0.33578249249999997</v>
      </c>
      <c r="V49" s="97">
        <f>$B49*VLOOKUP($A49,Transpose_Avg_q2er_dw!$O:$AA,5,FALSE)</f>
        <v>0.25691116500000005</v>
      </c>
      <c r="W49" s="97">
        <f>$B49*VLOOKUP($A49,Transpose_Avg_q2er_dw!$O:$AA,6,FALSE)</f>
        <v>0.51624074249999974</v>
      </c>
      <c r="X49" s="97">
        <f>$B49*VLOOKUP($A49,Transpose_Avg_q2er_dw!$O:$AA,7,FALSE)</f>
        <v>0.28324563749999976</v>
      </c>
      <c r="Y49" s="97">
        <f>$B49*VLOOKUP($A49,Transpose_Avg_q2er_dw!$O:$AA,8,FALSE)</f>
        <v>0.22137409874999994</v>
      </c>
      <c r="Z49" s="97">
        <f>$B49*VLOOKUP($A49,Transpose_Avg_q2er_dw!$O:$AA,9,FALSE)</f>
        <v>0.29290471875000001</v>
      </c>
      <c r="AA49" s="97">
        <f>$B49*VLOOKUP($A49,Transpose_Avg_q2er_dw!$O:$AA,10,FALSE)</f>
        <v>0.33461990624999993</v>
      </c>
      <c r="AB49" s="97">
        <f>$B49*VLOOKUP($A49,Transpose_Avg_q2er_dw!$O:$AA,11,FALSE)</f>
        <v>0.31490450250000002</v>
      </c>
      <c r="AC49" s="97">
        <f>$B49*VLOOKUP($A49,Transpose_Avg_q2er_dw!$O:$AA,12,FALSE)</f>
        <v>0.38928185625000006</v>
      </c>
      <c r="AD49" s="97">
        <f>$B49*VLOOKUP($A49,Transpose_Avg_q2er_dw!$O:$AA,13,FALSE)</f>
        <v>0.69920287499999989</v>
      </c>
    </row>
    <row r="50" spans="1:30" x14ac:dyDescent="0.25">
      <c r="A50" s="27" t="s">
        <v>291</v>
      </c>
      <c r="B50" s="96">
        <v>-3.056</v>
      </c>
      <c r="C50" s="94"/>
      <c r="D50" s="94"/>
      <c r="E50" s="97">
        <f>$B50*VLOOKUP($A50,Transpose_Avg_q2er_dw!$A:$M,2,FALSE)</f>
        <v>-0.74333914799999989</v>
      </c>
      <c r="F50" s="97">
        <f>$B50*VLOOKUP($A50,Transpose_Avg_q2er_dw!$A:$M,3,FALSE)</f>
        <v>-0.63580729399999969</v>
      </c>
      <c r="G50" s="97">
        <f>$B50*VLOOKUP($A50,Transpose_Avg_q2er_dw!$A:$M,4,FALSE)</f>
        <v>-0.69532022000000027</v>
      </c>
      <c r="H50" s="97">
        <f>$B50*VLOOKUP($A50,Transpose_Avg_q2er_dw!$A:$M,5,FALSE)</f>
        <v>-0.75634682100000017</v>
      </c>
      <c r="I50" s="97">
        <f>$B50*VLOOKUP($A50,Transpose_Avg_q2er_dw!$A:$M,6,FALSE)</f>
        <v>-0.58950889400000017</v>
      </c>
      <c r="J50" s="97">
        <f>$B50*VLOOKUP($A50,Transpose_Avg_q2er_dw!$A:$M,7,FALSE)</f>
        <v>-0.90839428100000019</v>
      </c>
      <c r="K50" s="97">
        <f>$B50*VLOOKUP($A50,Transpose_Avg_q2er_dw!$A:$M,8,FALSE)</f>
        <v>-0.81862351699999991</v>
      </c>
      <c r="L50" s="97">
        <f>$B50*VLOOKUP($A50,Transpose_Avg_q2er_dw!$A:$M,9,FALSE)</f>
        <v>-0.8825176010000001</v>
      </c>
      <c r="M50" s="97">
        <f>$B50*VLOOKUP($A50,Transpose_Avg_q2er_dw!$A:$M,10,FALSE)</f>
        <v>-0.5661851200000001</v>
      </c>
      <c r="N50" s="97">
        <f>$B50*VLOOKUP($A50,Transpose_Avg_q2er_dw!$A:$M,11,FALSE)</f>
        <v>-0.65607564099999993</v>
      </c>
      <c r="O50" s="97">
        <f>$B50*VLOOKUP($A50,Transpose_Avg_q2er_dw!$A:$M,12,FALSE)</f>
        <v>-0.69151416299999979</v>
      </c>
      <c r="P50" s="97">
        <f>$B50*VLOOKUP($A50,Transpose_Avg_q2er_dw!$A:$M,13,FALSE)</f>
        <v>-0.73089129600000002</v>
      </c>
      <c r="Q50" s="97"/>
      <c r="R50" s="97"/>
      <c r="S50" s="97">
        <f>$B50*VLOOKUP($A50,Transpose_Avg_q2er_dw!$O:$AA,2,FALSE)</f>
        <v>-0.7210708400000001</v>
      </c>
      <c r="T50" s="97">
        <f>$B50*VLOOKUP($A50,Transpose_Avg_q2er_dw!$O:$AA,3,FALSE)</f>
        <v>-0.59835334000000018</v>
      </c>
      <c r="U50" s="97">
        <f>$B50*VLOOKUP($A50,Transpose_Avg_q2er_dw!$O:$AA,4,FALSE)</f>
        <v>-0.679438188</v>
      </c>
      <c r="V50" s="97">
        <f>$B50*VLOOKUP($A50,Transpose_Avg_q2er_dw!$O:$AA,5,FALSE)</f>
        <v>-0.74573963600000059</v>
      </c>
      <c r="W50" s="97">
        <f>$B50*VLOOKUP($A50,Transpose_Avg_q2er_dw!$O:$AA,6,FALSE)</f>
        <v>-0.57694071199999997</v>
      </c>
      <c r="X50" s="97">
        <f>$B50*VLOOKUP($A50,Transpose_Avg_q2er_dw!$O:$AA,7,FALSE)</f>
        <v>-0.89949005199999998</v>
      </c>
      <c r="Y50" s="97">
        <f>$B50*VLOOKUP($A50,Transpose_Avg_q2er_dw!$O:$AA,8,FALSE)</f>
        <v>-0.812617904</v>
      </c>
      <c r="Z50" s="97">
        <f>$B50*VLOOKUP($A50,Transpose_Avg_q2er_dw!$O:$AA,9,FALSE)</f>
        <v>-0.84434224000000013</v>
      </c>
      <c r="AA50" s="97">
        <f>$B50*VLOOKUP($A50,Transpose_Avg_q2er_dw!$O:$AA,10,FALSE)</f>
        <v>-0.56390534399999992</v>
      </c>
      <c r="AB50" s="97">
        <f>$B50*VLOOKUP($A50,Transpose_Avg_q2er_dw!$O:$AA,11,FALSE)</f>
        <v>-0.63054295199999988</v>
      </c>
      <c r="AC50" s="97">
        <f>$B50*VLOOKUP($A50,Transpose_Avg_q2er_dw!$O:$AA,12,FALSE)</f>
        <v>-0.6809814679999997</v>
      </c>
      <c r="AD50" s="97">
        <f>$B50*VLOOKUP($A50,Transpose_Avg_q2er_dw!$O:$AA,13,FALSE)</f>
        <v>-0.73374101600000019</v>
      </c>
    </row>
    <row r="51" spans="1:30" x14ac:dyDescent="0.25">
      <c r="A51" s="27" t="s">
        <v>294</v>
      </c>
      <c r="B51" s="96">
        <v>2.8</v>
      </c>
      <c r="C51" s="94"/>
      <c r="D51" s="94"/>
      <c r="E51" s="97">
        <f>$B51*VLOOKUP($A51,Transpose_Avg_q2er_dw!$A:$M,2,FALSE)</f>
        <v>0.34122514999999998</v>
      </c>
      <c r="F51" s="97">
        <f>$B51*VLOOKUP($A51,Transpose_Avg_q2er_dw!$A:$M,3,FALSE)</f>
        <v>0.21640010000000007</v>
      </c>
      <c r="G51" s="97">
        <f>$B51*VLOOKUP($A51,Transpose_Avg_q2er_dw!$A:$M,4,FALSE)</f>
        <v>0.25349694999999994</v>
      </c>
      <c r="H51" s="97">
        <f>$B51*VLOOKUP($A51,Transpose_Avg_q2er_dw!$A:$M,5,FALSE)</f>
        <v>0.27168067500000054</v>
      </c>
      <c r="I51" s="97">
        <f>$B51*VLOOKUP($A51,Transpose_Avg_q2er_dw!$A:$M,6,FALSE)</f>
        <v>0.33249947499999999</v>
      </c>
      <c r="J51" s="97">
        <f>$B51*VLOOKUP($A51,Transpose_Avg_q2er_dw!$A:$M,7,FALSE)</f>
        <v>0.27779079999999989</v>
      </c>
      <c r="K51" s="97">
        <f>$B51*VLOOKUP($A51,Transpose_Avg_q2er_dw!$A:$M,8,FALSE)</f>
        <v>0.29682029999999998</v>
      </c>
      <c r="L51" s="97">
        <f>$B51*VLOOKUP($A51,Transpose_Avg_q2er_dw!$A:$M,9,FALSE)</f>
        <v>0.33699137499999993</v>
      </c>
      <c r="M51" s="97">
        <f>$B51*VLOOKUP($A51,Transpose_Avg_q2er_dw!$A:$M,10,FALSE)</f>
        <v>0.27529634999999997</v>
      </c>
      <c r="N51" s="97">
        <f>$B51*VLOOKUP($A51,Transpose_Avg_q2er_dw!$A:$M,11,FALSE)</f>
        <v>0.32715584999999991</v>
      </c>
      <c r="O51" s="97">
        <f>$B51*VLOOKUP($A51,Transpose_Avg_q2er_dw!$A:$M,12,FALSE)</f>
        <v>0.26026035000000003</v>
      </c>
      <c r="P51" s="97">
        <f>$B51*VLOOKUP($A51,Transpose_Avg_q2er_dw!$A:$M,13,FALSE)</f>
        <v>0.25281374999999995</v>
      </c>
      <c r="Q51" s="97"/>
      <c r="R51" s="97"/>
      <c r="S51" s="97">
        <f>$B51*VLOOKUP($A51,Transpose_Avg_q2er_dw!$O:$AA,2,FALSE)</f>
        <v>0.34425509999999993</v>
      </c>
      <c r="T51" s="97">
        <f>$B51*VLOOKUP($A51,Transpose_Avg_q2er_dw!$O:$AA,3,FALSE)</f>
        <v>0.21527659999999998</v>
      </c>
      <c r="U51" s="97">
        <f>$B51*VLOOKUP($A51,Transpose_Avg_q2er_dw!$O:$AA,4,FALSE)</f>
        <v>0.25412939999999989</v>
      </c>
      <c r="V51" s="97">
        <f>$B51*VLOOKUP($A51,Transpose_Avg_q2er_dw!$O:$AA,5,FALSE)</f>
        <v>0.28522199999999992</v>
      </c>
      <c r="W51" s="97">
        <f>$B51*VLOOKUP($A51,Transpose_Avg_q2er_dw!$O:$AA,6,FALSE)</f>
        <v>0.32244590000000001</v>
      </c>
      <c r="X51" s="97">
        <f>$B51*VLOOKUP($A51,Transpose_Avg_q2er_dw!$O:$AA,7,FALSE)</f>
        <v>0.28976499999999999</v>
      </c>
      <c r="Y51" s="97">
        <f>$B51*VLOOKUP($A51,Transpose_Avg_q2er_dw!$O:$AA,8,FALSE)</f>
        <v>0.30442650000000004</v>
      </c>
      <c r="Z51" s="97">
        <f>$B51*VLOOKUP($A51,Transpose_Avg_q2er_dw!$O:$AA,9,FALSE)</f>
        <v>0.33864040000000006</v>
      </c>
      <c r="AA51" s="97">
        <f>$B51*VLOOKUP($A51,Transpose_Avg_q2er_dw!$O:$AA,10,FALSE)</f>
        <v>0.27367130000000001</v>
      </c>
      <c r="AB51" s="97">
        <f>$B51*VLOOKUP($A51,Transpose_Avg_q2er_dw!$O:$AA,11,FALSE)</f>
        <v>0.32068959999999974</v>
      </c>
      <c r="AC51" s="97">
        <f>$B51*VLOOKUP($A51,Transpose_Avg_q2er_dw!$O:$AA,12,FALSE)</f>
        <v>0.26231939999999998</v>
      </c>
      <c r="AD51" s="97">
        <f>$B51*VLOOKUP($A51,Transpose_Avg_q2er_dw!$O:$AA,13,FALSE)</f>
        <v>0.24298960000000003</v>
      </c>
    </row>
    <row r="52" spans="1:30" x14ac:dyDescent="0.25">
      <c r="A52" s="27" t="s">
        <v>295</v>
      </c>
      <c r="B52" s="96">
        <v>-6.0549999999999997</v>
      </c>
      <c r="C52" s="94"/>
      <c r="D52" s="94"/>
      <c r="E52" s="97">
        <f>$B52*VLOOKUP($A52,Transpose_Avg_q2er_dw!$A:$M,2,FALSE)</f>
        <v>-0.21519205093750002</v>
      </c>
      <c r="F52" s="97">
        <f>$B52*VLOOKUP($A52,Transpose_Avg_q2er_dw!$A:$M,3,FALSE)</f>
        <v>-0.15434308531250004</v>
      </c>
      <c r="G52" s="97">
        <f>$B52*VLOOKUP($A52,Transpose_Avg_q2er_dw!$A:$M,4,FALSE)</f>
        <v>-0.17610286312499995</v>
      </c>
      <c r="H52" s="97">
        <f>$B52*VLOOKUP($A52,Transpose_Avg_q2er_dw!$A:$M,5,FALSE)</f>
        <v>-0.16144560031249988</v>
      </c>
      <c r="I52" s="97">
        <f>$B52*VLOOKUP($A52,Transpose_Avg_q2er_dw!$A:$M,6,FALSE)</f>
        <v>-0.16512779718749987</v>
      </c>
      <c r="J52" s="97">
        <f>$B52*VLOOKUP($A52,Transpose_Avg_q2er_dw!$A:$M,7,FALSE)</f>
        <v>-0.150161729375</v>
      </c>
      <c r="K52" s="97">
        <f>$B52*VLOOKUP($A52,Transpose_Avg_q2er_dw!$A:$M,8,FALSE)</f>
        <v>-0.15866938281249998</v>
      </c>
      <c r="L52" s="97">
        <f>$B52*VLOOKUP($A52,Transpose_Avg_q2er_dw!$A:$M,9,FALSE)</f>
        <v>-0.15396048500000001</v>
      </c>
      <c r="M52" s="97">
        <f>$B52*VLOOKUP($A52,Transpose_Avg_q2er_dw!$A:$M,10,FALSE)</f>
        <v>-0.11459238874999998</v>
      </c>
      <c r="N52" s="97">
        <f>$B52*VLOOKUP($A52,Transpose_Avg_q2er_dw!$A:$M,11,FALSE)</f>
        <v>-0.14567989406249998</v>
      </c>
      <c r="O52" s="97">
        <f>$B52*VLOOKUP($A52,Transpose_Avg_q2er_dw!$A:$M,12,FALSE)</f>
        <v>-0.1715468540625</v>
      </c>
      <c r="P52" s="97">
        <f>$B52*VLOOKUP($A52,Transpose_Avg_q2er_dw!$A:$M,13,FALSE)</f>
        <v>-0.19963334999999993</v>
      </c>
      <c r="Q52" s="97"/>
      <c r="R52" s="97"/>
      <c r="S52" s="97">
        <f>$B52*VLOOKUP($A52,Transpose_Avg_q2er_dw!$O:$AA,2,FALSE)</f>
        <v>-0.22186428249999987</v>
      </c>
      <c r="T52" s="97">
        <f>$B52*VLOOKUP($A52,Transpose_Avg_q2er_dw!$O:$AA,3,FALSE)</f>
        <v>-0.15335498500000008</v>
      </c>
      <c r="U52" s="97">
        <f>$B52*VLOOKUP($A52,Transpose_Avg_q2er_dw!$O:$AA,4,FALSE)</f>
        <v>-0.18106417875</v>
      </c>
      <c r="V52" s="97">
        <f>$B52*VLOOKUP($A52,Transpose_Avg_q2er_dw!$O:$AA,5,FALSE)</f>
        <v>-0.16082231375000003</v>
      </c>
      <c r="W52" s="97">
        <f>$B52*VLOOKUP($A52,Transpose_Avg_q2er_dw!$O:$AA,6,FALSE)</f>
        <v>-0.16415104999999997</v>
      </c>
      <c r="X52" s="97">
        <f>$B52*VLOOKUP($A52,Transpose_Avg_q2er_dw!$O:$AA,7,FALSE)</f>
        <v>-0.16251922749999992</v>
      </c>
      <c r="Y52" s="97">
        <f>$B52*VLOOKUP($A52,Transpose_Avg_q2er_dw!$O:$AA,8,FALSE)</f>
        <v>-0.16357279750000001</v>
      </c>
      <c r="Z52" s="97">
        <f>$B52*VLOOKUP($A52,Transpose_Avg_q2er_dw!$O:$AA,9,FALSE)</f>
        <v>-0.14905139374999998</v>
      </c>
      <c r="AA52" s="97">
        <f>$B52*VLOOKUP($A52,Transpose_Avg_q2er_dw!$O:$AA,10,FALSE)</f>
        <v>-0.1213088975</v>
      </c>
      <c r="AB52" s="97">
        <f>$B52*VLOOKUP($A52,Transpose_Avg_q2er_dw!$O:$AA,11,FALSE)</f>
        <v>-0.13902885500000009</v>
      </c>
      <c r="AC52" s="97">
        <f>$B52*VLOOKUP($A52,Transpose_Avg_q2er_dw!$O:$AA,12,FALSE)</f>
        <v>-0.17246910625000006</v>
      </c>
      <c r="AD52" s="97">
        <f>$B52*VLOOKUP($A52,Transpose_Avg_q2er_dw!$O:$AA,13,FALSE)</f>
        <v>-0.19023447625000001</v>
      </c>
    </row>
    <row r="53" spans="1:30" x14ac:dyDescent="0.25">
      <c r="A53" s="27" t="s">
        <v>296</v>
      </c>
      <c r="B53" s="96">
        <v>-7.0419999999999998</v>
      </c>
      <c r="C53" s="94"/>
      <c r="D53" s="94"/>
      <c r="E53" s="97">
        <f>$B53*VLOOKUP($A53,Transpose_Avg_q2er_dw!$A:$M,2,FALSE)</f>
        <v>-0.34446383124999991</v>
      </c>
      <c r="F53" s="97">
        <f>$B53*VLOOKUP($A53,Transpose_Avg_q2er_dw!$A:$M,3,FALSE)</f>
        <v>-0.19686879274999999</v>
      </c>
      <c r="G53" s="97">
        <f>$B53*VLOOKUP($A53,Transpose_Avg_q2er_dw!$A:$M,4,FALSE)</f>
        <v>-0.23163074549999993</v>
      </c>
      <c r="H53" s="97">
        <f>$B53*VLOOKUP($A53,Transpose_Avg_q2er_dw!$A:$M,5,FALSE)</f>
        <v>-0.32663480762499969</v>
      </c>
      <c r="I53" s="97">
        <f>$B53*VLOOKUP($A53,Transpose_Avg_q2er_dw!$A:$M,6,FALSE)</f>
        <v>-0.27510277199999972</v>
      </c>
      <c r="J53" s="97">
        <f>$B53*VLOOKUP($A53,Transpose_Avg_q2er_dw!$A:$M,7,FALSE)</f>
        <v>-0.32281980412499994</v>
      </c>
      <c r="K53" s="97">
        <f>$B53*VLOOKUP($A53,Transpose_Avg_q2er_dw!$A:$M,8,FALSE)</f>
        <v>-0.51327641575000005</v>
      </c>
      <c r="L53" s="97">
        <f>$B53*VLOOKUP($A53,Transpose_Avg_q2er_dw!$A:$M,9,FALSE)</f>
        <v>-0.56715915899999991</v>
      </c>
      <c r="M53" s="97">
        <f>$B53*VLOOKUP($A53,Transpose_Avg_q2er_dw!$A:$M,10,FALSE)</f>
        <v>-0.29368132850000001</v>
      </c>
      <c r="N53" s="97">
        <f>$B53*VLOOKUP($A53,Transpose_Avg_q2er_dw!$A:$M,11,FALSE)</f>
        <v>-0.37615063062500004</v>
      </c>
      <c r="O53" s="97">
        <f>$B53*VLOOKUP($A53,Transpose_Avg_q2er_dw!$A:$M,12,FALSE)</f>
        <v>-0.24486090299999994</v>
      </c>
      <c r="P53" s="97">
        <f>$B53*VLOOKUP($A53,Transpose_Avg_q2er_dw!$A:$M,13,FALSE)</f>
        <v>-0.350168291375</v>
      </c>
      <c r="Q53" s="97"/>
      <c r="R53" s="97"/>
      <c r="S53" s="97">
        <f>$B53*VLOOKUP($A53,Transpose_Avg_q2er_dw!$O:$AA,2,FALSE)</f>
        <v>-0.32320491349999997</v>
      </c>
      <c r="T53" s="97">
        <f>$B53*VLOOKUP($A53,Transpose_Avg_q2er_dw!$O:$AA,3,FALSE)</f>
        <v>-0.19135754750000003</v>
      </c>
      <c r="U53" s="97">
        <f>$B53*VLOOKUP($A53,Transpose_Avg_q2er_dw!$O:$AA,4,FALSE)</f>
        <v>-0.2276379315</v>
      </c>
      <c r="V53" s="97">
        <f>$B53*VLOOKUP($A53,Transpose_Avg_q2er_dw!$O:$AA,5,FALSE)</f>
        <v>-0.32324188399999998</v>
      </c>
      <c r="W53" s="97">
        <f>$B53*VLOOKUP($A53,Transpose_Avg_q2er_dw!$O:$AA,6,FALSE)</f>
        <v>-0.26058744950000018</v>
      </c>
      <c r="X53" s="97">
        <f>$B53*VLOOKUP($A53,Transpose_Avg_q2er_dw!$O:$AA,7,FALSE)</f>
        <v>-0.31724738150000026</v>
      </c>
      <c r="Y53" s="97">
        <f>$B53*VLOOKUP($A53,Transpose_Avg_q2er_dw!$O:$AA,8,FALSE)</f>
        <v>-0.50651873650000001</v>
      </c>
      <c r="Z53" s="97">
        <f>$B53*VLOOKUP($A53,Transpose_Avg_q2er_dw!$O:$AA,9,FALSE)</f>
        <v>-0.55397477449999999</v>
      </c>
      <c r="AA53" s="97">
        <f>$B53*VLOOKUP($A53,Transpose_Avg_q2er_dw!$O:$AA,10,FALSE)</f>
        <v>-0.29287854050000001</v>
      </c>
      <c r="AB53" s="97">
        <f>$B53*VLOOKUP($A53,Transpose_Avg_q2er_dw!$O:$AA,11,FALSE)</f>
        <v>-0.337533623</v>
      </c>
      <c r="AC53" s="97">
        <f>$B53*VLOOKUP($A53,Transpose_Avg_q2er_dw!$O:$AA,12,FALSE)</f>
        <v>-0.24366200249999989</v>
      </c>
      <c r="AD53" s="97">
        <f>$B53*VLOOKUP($A53,Transpose_Avg_q2er_dw!$O:$AA,13,FALSE)</f>
        <v>-0.34183276400000001</v>
      </c>
    </row>
    <row r="54" spans="1:30" x14ac:dyDescent="0.25">
      <c r="A54" s="91" t="s">
        <v>537</v>
      </c>
      <c r="B54" s="96"/>
      <c r="C54" s="94"/>
      <c r="D54" s="94"/>
      <c r="E54" s="94"/>
      <c r="F54" s="94"/>
      <c r="G54" s="94"/>
      <c r="H54" s="94"/>
      <c r="I54" s="94"/>
      <c r="J54" s="94"/>
      <c r="K54" s="94"/>
      <c r="L54" s="94"/>
      <c r="M54" s="94"/>
      <c r="N54" s="94"/>
      <c r="O54" s="97"/>
      <c r="P54" s="94"/>
      <c r="Q54" s="94"/>
      <c r="R54" s="94"/>
      <c r="S54" s="94"/>
      <c r="T54" s="94"/>
      <c r="U54" s="94"/>
      <c r="V54" s="94"/>
      <c r="W54" s="94"/>
      <c r="X54" s="94"/>
      <c r="Y54" s="94"/>
      <c r="Z54" s="94"/>
      <c r="AA54" s="94"/>
      <c r="AB54" s="94"/>
      <c r="AC54" s="94"/>
      <c r="AD54" s="94"/>
    </row>
    <row r="55" spans="1:30" x14ac:dyDescent="0.25">
      <c r="A55" s="27" t="s">
        <v>543</v>
      </c>
      <c r="B55" s="96">
        <v>1.9039999999999999</v>
      </c>
      <c r="C55" s="94"/>
      <c r="D55" s="94"/>
      <c r="E55" s="94"/>
      <c r="F55" s="94"/>
      <c r="G55" s="94"/>
      <c r="H55" s="94"/>
      <c r="I55" s="94"/>
      <c r="J55" s="94"/>
      <c r="K55" s="94"/>
      <c r="L55" s="94"/>
      <c r="M55" s="94"/>
      <c r="N55" s="94"/>
      <c r="O55" s="94"/>
      <c r="P55" s="94"/>
      <c r="Q55" s="94"/>
      <c r="R55" s="94"/>
      <c r="S55" s="173"/>
      <c r="T55" s="94"/>
      <c r="U55" s="94"/>
      <c r="V55" s="94"/>
      <c r="W55" s="94"/>
      <c r="X55" s="94"/>
      <c r="Y55" s="94"/>
      <c r="Z55" s="94"/>
      <c r="AA55" s="94"/>
      <c r="AB55" s="94"/>
      <c r="AC55" s="94"/>
      <c r="AD55" s="94"/>
    </row>
    <row r="56" spans="1:30" x14ac:dyDescent="0.25">
      <c r="A56" s="27" t="s">
        <v>532</v>
      </c>
      <c r="B56" s="96">
        <v>1.621</v>
      </c>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row>
    <row r="57" spans="1:30" x14ac:dyDescent="0.25">
      <c r="A57" s="27" t="s">
        <v>538</v>
      </c>
      <c r="B57" s="96">
        <v>1.571</v>
      </c>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row>
    <row r="58" spans="1:30" x14ac:dyDescent="0.25">
      <c r="A58" s="27" t="s">
        <v>544</v>
      </c>
      <c r="B58" s="96">
        <v>1.7709999999999999</v>
      </c>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row>
    <row r="59" spans="1:30" x14ac:dyDescent="0.25">
      <c r="A59" s="27" t="s">
        <v>549</v>
      </c>
      <c r="B59" s="96">
        <v>0.94899999999999995</v>
      </c>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row>
    <row r="60" spans="1:30" x14ac:dyDescent="0.25">
      <c r="A60" s="27" t="s">
        <v>554</v>
      </c>
      <c r="B60" s="96">
        <v>1.7639999999999998</v>
      </c>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row>
    <row r="61" spans="1:30" x14ac:dyDescent="0.25">
      <c r="A61" s="27" t="s">
        <v>559</v>
      </c>
      <c r="B61" s="96">
        <v>2.0869999999999997</v>
      </c>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row>
    <row r="62" spans="1:30" x14ac:dyDescent="0.25">
      <c r="A62" s="27" t="s">
        <v>564</v>
      </c>
      <c r="B62" s="96">
        <v>2.0150000000000001</v>
      </c>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row>
    <row r="63" spans="1:30" x14ac:dyDescent="0.25">
      <c r="A63" s="27" t="s">
        <v>569</v>
      </c>
      <c r="B63" s="96">
        <v>1.6479999999999999</v>
      </c>
      <c r="C63" s="94"/>
      <c r="D63" s="94"/>
      <c r="E63" s="94"/>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row>
    <row r="64" spans="1:30" x14ac:dyDescent="0.25">
      <c r="A64" s="27" t="s">
        <v>574</v>
      </c>
      <c r="B64" s="96">
        <v>1.706</v>
      </c>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row>
    <row r="65" spans="1:30" x14ac:dyDescent="0.25">
      <c r="A65" s="27" t="s">
        <v>579</v>
      </c>
      <c r="B65" s="96">
        <v>1.738</v>
      </c>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row>
    <row r="66" spans="1:30" x14ac:dyDescent="0.25">
      <c r="A66" s="27" t="s">
        <v>584</v>
      </c>
      <c r="B66" s="96">
        <v>0.91899999999999993</v>
      </c>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F693-697E-4AFD-A81E-B728CD4D7671}">
  <dimension ref="A2:AC62"/>
  <sheetViews>
    <sheetView workbookViewId="0">
      <selection activeCell="E44" sqref="E44"/>
    </sheetView>
  </sheetViews>
  <sheetFormatPr defaultColWidth="8.7109375" defaultRowHeight="12.75" x14ac:dyDescent="0.2"/>
  <cols>
    <col min="1" max="1" width="19.5703125" style="167" customWidth="1"/>
    <col min="2" max="17" width="10.5703125" style="167" customWidth="1"/>
    <col min="18" max="16384" width="8.7109375" style="167"/>
  </cols>
  <sheetData>
    <row r="2" spans="1:29" ht="15.75" x14ac:dyDescent="0.25">
      <c r="A2" s="166" t="s">
        <v>3938</v>
      </c>
    </row>
    <row r="3" spans="1:29" x14ac:dyDescent="0.2">
      <c r="A3" s="286" t="s">
        <v>348</v>
      </c>
      <c r="B3" s="287" t="s">
        <v>349</v>
      </c>
      <c r="C3" s="287" t="s">
        <v>350</v>
      </c>
      <c r="D3" s="287" t="s">
        <v>351</v>
      </c>
      <c r="E3" s="287" t="s">
        <v>352</v>
      </c>
      <c r="F3" s="287" t="s">
        <v>848</v>
      </c>
      <c r="G3" s="287" t="s">
        <v>849</v>
      </c>
      <c r="H3" s="287" t="s">
        <v>2073</v>
      </c>
      <c r="I3" s="287" t="s">
        <v>851</v>
      </c>
      <c r="J3" s="287" t="s">
        <v>852</v>
      </c>
      <c r="K3" s="287" t="s">
        <v>853</v>
      </c>
      <c r="L3" s="287" t="s">
        <v>854</v>
      </c>
      <c r="M3" s="287" t="s">
        <v>855</v>
      </c>
      <c r="N3" s="287" t="s">
        <v>856</v>
      </c>
      <c r="O3" s="287" t="s">
        <v>857</v>
      </c>
      <c r="P3" s="287" t="s">
        <v>858</v>
      </c>
      <c r="Q3" s="287" t="s">
        <v>859</v>
      </c>
      <c r="U3" s="286" t="s">
        <v>348</v>
      </c>
      <c r="V3" s="287" t="s">
        <v>349</v>
      </c>
      <c r="W3" s="287" t="s">
        <v>351</v>
      </c>
      <c r="X3" s="287" t="s">
        <v>848</v>
      </c>
      <c r="Y3" s="287" t="s">
        <v>2073</v>
      </c>
      <c r="Z3" s="287" t="s">
        <v>852</v>
      </c>
      <c r="AA3" s="287" t="s">
        <v>854</v>
      </c>
      <c r="AB3" s="287" t="s">
        <v>856</v>
      </c>
      <c r="AC3" s="287" t="s">
        <v>858</v>
      </c>
    </row>
    <row r="4" spans="1:29" x14ac:dyDescent="0.2">
      <c r="A4" s="167" t="s">
        <v>353</v>
      </c>
      <c r="B4" s="168" t="s">
        <v>354</v>
      </c>
      <c r="C4" s="168" t="s">
        <v>355</v>
      </c>
      <c r="D4" s="168" t="s">
        <v>356</v>
      </c>
      <c r="E4" s="168" t="s">
        <v>355</v>
      </c>
      <c r="F4" s="168" t="s">
        <v>860</v>
      </c>
      <c r="G4" s="168" t="s">
        <v>355</v>
      </c>
      <c r="H4" s="168" t="s">
        <v>861</v>
      </c>
      <c r="I4" s="168" t="s">
        <v>355</v>
      </c>
      <c r="J4" s="168" t="s">
        <v>862</v>
      </c>
      <c r="K4" s="168" t="s">
        <v>355</v>
      </c>
      <c r="L4" s="168" t="s">
        <v>863</v>
      </c>
      <c r="M4" s="168" t="s">
        <v>355</v>
      </c>
      <c r="N4" s="168" t="s">
        <v>864</v>
      </c>
      <c r="O4" s="168" t="s">
        <v>355</v>
      </c>
      <c r="P4" s="168" t="s">
        <v>865</v>
      </c>
      <c r="Q4" s="168" t="s">
        <v>355</v>
      </c>
      <c r="U4" s="167" t="s">
        <v>353</v>
      </c>
      <c r="V4" s="168" t="s">
        <v>354</v>
      </c>
      <c r="W4" s="168" t="s">
        <v>356</v>
      </c>
      <c r="X4" s="168" t="s">
        <v>860</v>
      </c>
      <c r="Y4" s="168" t="s">
        <v>861</v>
      </c>
      <c r="Z4" s="168" t="s">
        <v>862</v>
      </c>
      <c r="AA4" s="168" t="s">
        <v>863</v>
      </c>
      <c r="AB4" s="168" t="s">
        <v>864</v>
      </c>
      <c r="AC4" s="168" t="s">
        <v>865</v>
      </c>
    </row>
    <row r="5" spans="1:29" x14ac:dyDescent="0.2">
      <c r="A5" s="286" t="s">
        <v>348</v>
      </c>
      <c r="B5" s="287" t="s">
        <v>348</v>
      </c>
      <c r="C5" s="287" t="s">
        <v>348</v>
      </c>
      <c r="D5" s="287" t="s">
        <v>348</v>
      </c>
      <c r="E5" s="287" t="s">
        <v>348</v>
      </c>
      <c r="F5" s="287" t="s">
        <v>348</v>
      </c>
      <c r="G5" s="287" t="s">
        <v>348</v>
      </c>
      <c r="H5" s="287" t="s">
        <v>348</v>
      </c>
      <c r="I5" s="287" t="s">
        <v>348</v>
      </c>
      <c r="J5" s="287" t="s">
        <v>348</v>
      </c>
      <c r="K5" s="287" t="s">
        <v>348</v>
      </c>
      <c r="L5" s="287" t="s">
        <v>348</v>
      </c>
      <c r="M5" s="287" t="s">
        <v>348</v>
      </c>
      <c r="N5" s="287" t="s">
        <v>348</v>
      </c>
      <c r="O5" s="287" t="s">
        <v>348</v>
      </c>
      <c r="P5" s="287" t="s">
        <v>348</v>
      </c>
      <c r="Q5" s="287" t="s">
        <v>348</v>
      </c>
      <c r="U5" s="286" t="s">
        <v>348</v>
      </c>
      <c r="V5" s="287" t="s">
        <v>348</v>
      </c>
      <c r="W5" s="287" t="s">
        <v>348</v>
      </c>
      <c r="X5" s="287" t="s">
        <v>348</v>
      </c>
      <c r="Y5" s="287" t="s">
        <v>348</v>
      </c>
      <c r="Z5" s="287" t="s">
        <v>348</v>
      </c>
      <c r="AA5" s="287" t="s">
        <v>348</v>
      </c>
      <c r="AB5" s="287" t="s">
        <v>348</v>
      </c>
      <c r="AC5" s="287" t="s">
        <v>348</v>
      </c>
    </row>
    <row r="6" spans="1:29" x14ac:dyDescent="0.2">
      <c r="A6" s="167" t="s">
        <v>218</v>
      </c>
      <c r="B6" s="168" t="s">
        <v>348</v>
      </c>
      <c r="C6" s="168" t="s">
        <v>348</v>
      </c>
      <c r="D6" s="168" t="s">
        <v>348</v>
      </c>
      <c r="E6" s="168" t="s">
        <v>348</v>
      </c>
      <c r="F6" s="168" t="s">
        <v>348</v>
      </c>
      <c r="G6" s="168" t="s">
        <v>348</v>
      </c>
      <c r="H6" s="168" t="s">
        <v>348</v>
      </c>
      <c r="I6" s="168" t="s">
        <v>348</v>
      </c>
      <c r="J6" s="168" t="s">
        <v>348</v>
      </c>
      <c r="K6" s="168" t="s">
        <v>348</v>
      </c>
      <c r="L6" s="168" t="s">
        <v>348</v>
      </c>
      <c r="M6" s="168" t="s">
        <v>348</v>
      </c>
      <c r="N6" s="168" t="s">
        <v>348</v>
      </c>
      <c r="O6" s="168" t="s">
        <v>348</v>
      </c>
      <c r="P6" s="168" t="s">
        <v>348</v>
      </c>
      <c r="Q6" s="168" t="s">
        <v>348</v>
      </c>
      <c r="U6" s="167" t="s">
        <v>218</v>
      </c>
      <c r="V6" s="168" t="s">
        <v>348</v>
      </c>
      <c r="W6" s="168" t="s">
        <v>348</v>
      </c>
      <c r="X6" s="168" t="s">
        <v>348</v>
      </c>
      <c r="Y6" s="168" t="s">
        <v>348</v>
      </c>
      <c r="Z6" s="168" t="s">
        <v>348</v>
      </c>
      <c r="AA6" s="168" t="s">
        <v>348</v>
      </c>
      <c r="AB6" s="168" t="s">
        <v>348</v>
      </c>
      <c r="AC6" s="168" t="s">
        <v>348</v>
      </c>
    </row>
    <row r="7" spans="1:29" x14ac:dyDescent="0.2">
      <c r="A7" s="167" t="s">
        <v>242</v>
      </c>
      <c r="B7" s="168" t="s">
        <v>3939</v>
      </c>
      <c r="C7" s="168" t="s">
        <v>3940</v>
      </c>
      <c r="D7" s="168" t="s">
        <v>3941</v>
      </c>
      <c r="E7" s="168" t="s">
        <v>3942</v>
      </c>
      <c r="F7" s="168" t="s">
        <v>3232</v>
      </c>
      <c r="G7" s="168" t="s">
        <v>3943</v>
      </c>
      <c r="H7" s="168" t="s">
        <v>3944</v>
      </c>
      <c r="I7" s="168" t="s">
        <v>3942</v>
      </c>
      <c r="J7" s="168" t="s">
        <v>3945</v>
      </c>
      <c r="K7" s="168" t="s">
        <v>3946</v>
      </c>
      <c r="L7" s="168" t="s">
        <v>3947</v>
      </c>
      <c r="M7" s="168" t="s">
        <v>3942</v>
      </c>
      <c r="N7" s="168" t="s">
        <v>3948</v>
      </c>
      <c r="O7" s="168" t="s">
        <v>3943</v>
      </c>
      <c r="P7" s="168" t="s">
        <v>3949</v>
      </c>
      <c r="Q7" s="168" t="s">
        <v>3942</v>
      </c>
      <c r="U7" s="167" t="s">
        <v>242</v>
      </c>
      <c r="V7" s="168">
        <v>-9.3700000000000006E-2</v>
      </c>
      <c r="W7" s="168">
        <v>-8.2900000000000001E-2</v>
      </c>
      <c r="X7" s="168">
        <v>-9.0899999999999995E-2</v>
      </c>
      <c r="Y7" s="168">
        <v>-8.09E-2</v>
      </c>
      <c r="Z7" s="168">
        <v>-9.3399999999999997E-2</v>
      </c>
      <c r="AA7" s="168">
        <v>-8.3000000000000004E-2</v>
      </c>
      <c r="AB7" s="168">
        <v>-9.0700000000000003E-2</v>
      </c>
      <c r="AC7" s="168">
        <v>-8.1100000000000005E-2</v>
      </c>
    </row>
    <row r="8" spans="1:29" x14ac:dyDescent="0.2">
      <c r="A8" s="167" t="s">
        <v>246</v>
      </c>
      <c r="B8" s="168" t="s">
        <v>3950</v>
      </c>
      <c r="C8" s="168" t="s">
        <v>3951</v>
      </c>
      <c r="D8" s="168" t="s">
        <v>3952</v>
      </c>
      <c r="E8" s="168" t="s">
        <v>2681</v>
      </c>
      <c r="F8" s="168" t="s">
        <v>348</v>
      </c>
      <c r="G8" s="168" t="s">
        <v>348</v>
      </c>
      <c r="H8" s="168" t="s">
        <v>348</v>
      </c>
      <c r="I8" s="168" t="s">
        <v>348</v>
      </c>
      <c r="J8" s="168" t="s">
        <v>3953</v>
      </c>
      <c r="K8" s="168" t="s">
        <v>3954</v>
      </c>
      <c r="L8" s="168" t="s">
        <v>3955</v>
      </c>
      <c r="M8" s="168" t="s">
        <v>2681</v>
      </c>
      <c r="N8" s="168" t="s">
        <v>348</v>
      </c>
      <c r="O8" s="168" t="s">
        <v>348</v>
      </c>
      <c r="P8" s="168" t="s">
        <v>348</v>
      </c>
      <c r="Q8" s="168" t="s">
        <v>348</v>
      </c>
      <c r="U8" s="167" t="s">
        <v>246</v>
      </c>
      <c r="V8" s="168">
        <v>0.97499999999999998</v>
      </c>
      <c r="W8" s="168">
        <v>0.86199999999999999</v>
      </c>
      <c r="X8" s="168"/>
      <c r="Y8" s="168"/>
      <c r="Z8" s="168">
        <v>0.97099999999999997</v>
      </c>
      <c r="AA8" s="168">
        <v>0.86299999999999999</v>
      </c>
      <c r="AB8" s="168"/>
      <c r="AC8" s="168"/>
    </row>
    <row r="9" spans="1:29" x14ac:dyDescent="0.2">
      <c r="A9" s="167" t="s">
        <v>250</v>
      </c>
      <c r="B9" s="168" t="s">
        <v>3956</v>
      </c>
      <c r="C9" s="168" t="s">
        <v>2672</v>
      </c>
      <c r="D9" s="168" t="s">
        <v>3957</v>
      </c>
      <c r="E9" s="168" t="s">
        <v>3958</v>
      </c>
      <c r="F9" s="168" t="s">
        <v>3959</v>
      </c>
      <c r="G9" s="168" t="s">
        <v>3960</v>
      </c>
      <c r="H9" s="168" t="s">
        <v>1840</v>
      </c>
      <c r="I9" s="168" t="s">
        <v>3961</v>
      </c>
      <c r="J9" s="168" t="s">
        <v>3682</v>
      </c>
      <c r="K9" s="168" t="s">
        <v>2670</v>
      </c>
      <c r="L9" s="168" t="s">
        <v>3962</v>
      </c>
      <c r="M9" s="168" t="s">
        <v>3958</v>
      </c>
      <c r="N9" s="168" t="s">
        <v>3963</v>
      </c>
      <c r="O9" s="168" t="s">
        <v>3964</v>
      </c>
      <c r="P9" s="168" t="s">
        <v>1840</v>
      </c>
      <c r="Q9" s="168" t="s">
        <v>3965</v>
      </c>
      <c r="U9" s="167" t="s">
        <v>250</v>
      </c>
      <c r="V9" s="168">
        <v>1.0660000000000001</v>
      </c>
      <c r="W9" s="168">
        <v>0.97</v>
      </c>
      <c r="X9" s="168">
        <v>9.9000000000000005E-2</v>
      </c>
      <c r="Y9" s="168">
        <v>0.115</v>
      </c>
      <c r="Z9" s="168">
        <v>1.0620000000000001</v>
      </c>
      <c r="AA9" s="168">
        <v>0.97199999999999998</v>
      </c>
      <c r="AB9" s="168">
        <v>9.8799999999999999E-2</v>
      </c>
      <c r="AC9" s="168">
        <v>0.115</v>
      </c>
    </row>
    <row r="10" spans="1:29" x14ac:dyDescent="0.2">
      <c r="A10" s="167" t="s">
        <v>304</v>
      </c>
      <c r="B10" s="168" t="s">
        <v>2710</v>
      </c>
      <c r="C10" s="168" t="s">
        <v>3966</v>
      </c>
      <c r="D10" s="168" t="s">
        <v>1867</v>
      </c>
      <c r="E10" s="168" t="s">
        <v>626</v>
      </c>
      <c r="F10" s="168" t="s">
        <v>3967</v>
      </c>
      <c r="G10" s="168" t="s">
        <v>3968</v>
      </c>
      <c r="H10" s="168" t="s">
        <v>1747</v>
      </c>
      <c r="I10" s="168" t="s">
        <v>626</v>
      </c>
      <c r="J10" s="168" t="s">
        <v>3969</v>
      </c>
      <c r="K10" s="168" t="s">
        <v>3970</v>
      </c>
      <c r="L10" s="168" t="s">
        <v>3971</v>
      </c>
      <c r="M10" s="168" t="s">
        <v>624</v>
      </c>
      <c r="N10" s="168" t="s">
        <v>3972</v>
      </c>
      <c r="O10" s="168" t="s">
        <v>3968</v>
      </c>
      <c r="P10" s="168" t="s">
        <v>1747</v>
      </c>
      <c r="Q10" s="168" t="s">
        <v>3973</v>
      </c>
      <c r="U10" s="167" t="s">
        <v>304</v>
      </c>
      <c r="V10" s="168">
        <v>0.57599999999999996</v>
      </c>
      <c r="W10" s="168">
        <v>0.14299999999999999</v>
      </c>
      <c r="X10" s="168">
        <v>0.55200000000000005</v>
      </c>
      <c r="Y10" s="168">
        <v>0.13900000000000001</v>
      </c>
      <c r="Z10" s="168">
        <v>0.57199999999999995</v>
      </c>
      <c r="AA10" s="168">
        <v>0.14399999999999999</v>
      </c>
      <c r="AB10" s="168">
        <v>0.55000000000000004</v>
      </c>
      <c r="AC10" s="168">
        <v>0.13900000000000001</v>
      </c>
    </row>
    <row r="11" spans="1:29" x14ac:dyDescent="0.2">
      <c r="A11" s="167" t="s">
        <v>307</v>
      </c>
      <c r="B11" s="168" t="s">
        <v>3606</v>
      </c>
      <c r="C11" s="168" t="s">
        <v>3597</v>
      </c>
      <c r="D11" s="168" t="s">
        <v>348</v>
      </c>
      <c r="E11" s="168" t="s">
        <v>348</v>
      </c>
      <c r="F11" s="168" t="s">
        <v>2152</v>
      </c>
      <c r="G11" s="168" t="s">
        <v>3601</v>
      </c>
      <c r="H11" s="168" t="s">
        <v>348</v>
      </c>
      <c r="I11" s="168" t="s">
        <v>348</v>
      </c>
      <c r="J11" s="168" t="s">
        <v>3602</v>
      </c>
      <c r="K11" s="168" t="s">
        <v>3599</v>
      </c>
      <c r="L11" s="168" t="s">
        <v>348</v>
      </c>
      <c r="M11" s="168" t="s">
        <v>348</v>
      </c>
      <c r="N11" s="168" t="s">
        <v>3099</v>
      </c>
      <c r="O11" s="168" t="s">
        <v>2110</v>
      </c>
      <c r="P11" s="168" t="s">
        <v>348</v>
      </c>
      <c r="Q11" s="168" t="s">
        <v>348</v>
      </c>
      <c r="U11" s="167" t="s">
        <v>307</v>
      </c>
      <c r="V11" s="168">
        <v>0.46</v>
      </c>
      <c r="W11" s="168"/>
      <c r="X11" s="168">
        <v>0.44</v>
      </c>
      <c r="Y11" s="168"/>
      <c r="Z11" s="168">
        <v>0.45700000000000002</v>
      </c>
      <c r="AA11" s="168"/>
      <c r="AB11" s="168">
        <v>0.438</v>
      </c>
      <c r="AC11" s="168"/>
    </row>
    <row r="12" spans="1:29" x14ac:dyDescent="0.2">
      <c r="A12" s="167" t="s">
        <v>310</v>
      </c>
      <c r="B12" s="168" t="s">
        <v>3612</v>
      </c>
      <c r="C12" s="168" t="s">
        <v>2796</v>
      </c>
      <c r="D12" s="168" t="s">
        <v>3974</v>
      </c>
      <c r="E12" s="168" t="s">
        <v>2852</v>
      </c>
      <c r="F12" s="168" t="s">
        <v>2706</v>
      </c>
      <c r="G12" s="168" t="s">
        <v>3220</v>
      </c>
      <c r="H12" s="168" t="s">
        <v>3975</v>
      </c>
      <c r="I12" s="168" t="s">
        <v>2798</v>
      </c>
      <c r="J12" s="168" t="s">
        <v>3612</v>
      </c>
      <c r="K12" s="168" t="s">
        <v>3218</v>
      </c>
      <c r="L12" s="168" t="s">
        <v>3976</v>
      </c>
      <c r="M12" s="168" t="s">
        <v>3171</v>
      </c>
      <c r="N12" s="168" t="s">
        <v>2706</v>
      </c>
      <c r="O12" s="168" t="s">
        <v>3977</v>
      </c>
      <c r="P12" s="168" t="s">
        <v>3978</v>
      </c>
      <c r="Q12" s="168" t="s">
        <v>3784</v>
      </c>
      <c r="U12" s="167" t="s">
        <v>310</v>
      </c>
      <c r="V12" s="168">
        <v>0.46400000000000002</v>
      </c>
      <c r="W12" s="168">
        <v>6.0199999999999997E-2</v>
      </c>
      <c r="X12" s="168">
        <v>0.44600000000000001</v>
      </c>
      <c r="Y12" s="168">
        <v>5.96E-2</v>
      </c>
      <c r="Z12" s="168">
        <v>0.46400000000000002</v>
      </c>
      <c r="AA12" s="168">
        <v>5.9200000000000003E-2</v>
      </c>
      <c r="AB12" s="168">
        <v>0.44600000000000001</v>
      </c>
      <c r="AC12" s="168">
        <v>5.8000000000000003E-2</v>
      </c>
    </row>
    <row r="13" spans="1:29" x14ac:dyDescent="0.2">
      <c r="A13" s="167" t="s">
        <v>299</v>
      </c>
      <c r="B13" s="168" t="s">
        <v>3979</v>
      </c>
      <c r="C13" s="168" t="s">
        <v>3980</v>
      </c>
      <c r="D13" s="168" t="s">
        <v>3981</v>
      </c>
      <c r="E13" s="168" t="s">
        <v>3329</v>
      </c>
      <c r="F13" s="168" t="s">
        <v>3982</v>
      </c>
      <c r="G13" s="168" t="s">
        <v>3980</v>
      </c>
      <c r="H13" s="168" t="s">
        <v>3983</v>
      </c>
      <c r="I13" s="168" t="s">
        <v>3326</v>
      </c>
      <c r="J13" s="168" t="s">
        <v>3984</v>
      </c>
      <c r="K13" s="168" t="s">
        <v>3985</v>
      </c>
      <c r="L13" s="168" t="s">
        <v>3986</v>
      </c>
      <c r="M13" s="168" t="s">
        <v>3014</v>
      </c>
      <c r="N13" s="168" t="s">
        <v>3353</v>
      </c>
      <c r="O13" s="168" t="s">
        <v>3985</v>
      </c>
      <c r="P13" s="168" t="s">
        <v>3987</v>
      </c>
      <c r="Q13" s="168" t="s">
        <v>3014</v>
      </c>
      <c r="U13" s="167" t="s">
        <v>299</v>
      </c>
      <c r="V13" s="168">
        <v>-5.3499999999999999E-2</v>
      </c>
      <c r="W13" s="168">
        <v>-7.7200000000000005E-2</v>
      </c>
      <c r="X13" s="168">
        <v>-5.8599999999999999E-2</v>
      </c>
      <c r="Y13" s="168">
        <v>-8.0799999999999997E-2</v>
      </c>
      <c r="Z13" s="168">
        <v>-5.6099999999999997E-2</v>
      </c>
      <c r="AA13" s="168">
        <v>-7.6300000000000007E-2</v>
      </c>
      <c r="AB13" s="168">
        <v>-6.0400000000000002E-2</v>
      </c>
      <c r="AC13" s="168">
        <v>-7.9299999999999995E-2</v>
      </c>
    </row>
    <row r="14" spans="1:29" x14ac:dyDescent="0.2">
      <c r="A14" s="167" t="s">
        <v>311</v>
      </c>
      <c r="B14" s="168" t="s">
        <v>3988</v>
      </c>
      <c r="C14" s="168" t="s">
        <v>3989</v>
      </c>
      <c r="D14" s="168" t="s">
        <v>3990</v>
      </c>
      <c r="E14" s="168" t="s">
        <v>3991</v>
      </c>
      <c r="F14" s="168" t="s">
        <v>3992</v>
      </c>
      <c r="G14" s="168" t="s">
        <v>3993</v>
      </c>
      <c r="H14" s="168" t="s">
        <v>3994</v>
      </c>
      <c r="I14" s="168" t="s">
        <v>3991</v>
      </c>
      <c r="J14" s="168" t="s">
        <v>3995</v>
      </c>
      <c r="K14" s="168" t="s">
        <v>3996</v>
      </c>
      <c r="L14" s="168" t="s">
        <v>3308</v>
      </c>
      <c r="M14" s="168" t="s">
        <v>3996</v>
      </c>
      <c r="N14" s="168" t="s">
        <v>3997</v>
      </c>
      <c r="O14" s="168" t="s">
        <v>3996</v>
      </c>
      <c r="P14" s="168" t="s">
        <v>3998</v>
      </c>
      <c r="Q14" s="168" t="s">
        <v>3996</v>
      </c>
      <c r="U14" s="167" t="s">
        <v>311</v>
      </c>
      <c r="V14" s="168">
        <v>-8.2500000000000004E-2</v>
      </c>
      <c r="W14" s="168">
        <v>-8.8300000000000003E-2</v>
      </c>
      <c r="X14" s="168">
        <v>-7.9399999999999998E-2</v>
      </c>
      <c r="Y14" s="168">
        <v>-8.5199999999999998E-2</v>
      </c>
      <c r="Z14" s="168">
        <v>-8.3599999999999994E-2</v>
      </c>
      <c r="AA14" s="168">
        <v>-8.7900000000000006E-2</v>
      </c>
      <c r="AB14" s="168">
        <v>-8.0100000000000005E-2</v>
      </c>
      <c r="AC14" s="168">
        <v>-8.4599999999999995E-2</v>
      </c>
    </row>
    <row r="15" spans="1:29" x14ac:dyDescent="0.2">
      <c r="A15" s="167" t="s">
        <v>312</v>
      </c>
      <c r="B15" s="168" t="s">
        <v>2329</v>
      </c>
      <c r="C15" s="168" t="s">
        <v>3158</v>
      </c>
      <c r="D15" s="168" t="s">
        <v>2272</v>
      </c>
      <c r="E15" s="168" t="s">
        <v>3160</v>
      </c>
      <c r="F15" s="168" t="s">
        <v>3999</v>
      </c>
      <c r="G15" s="168" t="s">
        <v>3007</v>
      </c>
      <c r="H15" s="168" t="s">
        <v>2113</v>
      </c>
      <c r="I15" s="168" t="s">
        <v>3007</v>
      </c>
      <c r="J15" s="168" t="s">
        <v>623</v>
      </c>
      <c r="K15" s="168" t="s">
        <v>3007</v>
      </c>
      <c r="L15" s="168" t="s">
        <v>2266</v>
      </c>
      <c r="M15" s="168" t="s">
        <v>2774</v>
      </c>
      <c r="N15" s="168" t="s">
        <v>3330</v>
      </c>
      <c r="O15" s="168" t="s">
        <v>3653</v>
      </c>
      <c r="P15" s="168" t="s">
        <v>1712</v>
      </c>
      <c r="Q15" s="168" t="s">
        <v>3653</v>
      </c>
      <c r="U15" s="167" t="s">
        <v>312</v>
      </c>
      <c r="V15" s="168">
        <v>0.113</v>
      </c>
      <c r="W15" s="168">
        <v>6.5699999999999995E-2</v>
      </c>
      <c r="X15" s="168">
        <v>0.10199999999999999</v>
      </c>
      <c r="Y15" s="168">
        <v>5.7700000000000001E-2</v>
      </c>
      <c r="Z15" s="168">
        <v>0.114</v>
      </c>
      <c r="AA15" s="168">
        <v>6.5100000000000005E-2</v>
      </c>
      <c r="AB15" s="168">
        <v>0.10299999999999999</v>
      </c>
      <c r="AC15" s="168">
        <v>5.6599999999999998E-2</v>
      </c>
    </row>
    <row r="16" spans="1:29" x14ac:dyDescent="0.2">
      <c r="A16" s="167" t="s">
        <v>313</v>
      </c>
      <c r="B16" s="168" t="s">
        <v>3911</v>
      </c>
      <c r="C16" s="168" t="s">
        <v>4000</v>
      </c>
      <c r="D16" s="168" t="s">
        <v>4001</v>
      </c>
      <c r="E16" s="168" t="s">
        <v>1756</v>
      </c>
      <c r="F16" s="168" t="s">
        <v>4002</v>
      </c>
      <c r="G16" s="168" t="s">
        <v>1835</v>
      </c>
      <c r="H16" s="168" t="s">
        <v>4003</v>
      </c>
      <c r="I16" s="168" t="s">
        <v>1693</v>
      </c>
      <c r="J16" s="168" t="s">
        <v>4004</v>
      </c>
      <c r="K16" s="168" t="s">
        <v>3533</v>
      </c>
      <c r="L16" s="168" t="s">
        <v>4005</v>
      </c>
      <c r="M16" s="168" t="s">
        <v>2379</v>
      </c>
      <c r="N16" s="168" t="s">
        <v>4006</v>
      </c>
      <c r="O16" s="168" t="s">
        <v>3530</v>
      </c>
      <c r="P16" s="168" t="s">
        <v>4007</v>
      </c>
      <c r="Q16" s="168" t="s">
        <v>1849</v>
      </c>
      <c r="U16" s="167" t="s">
        <v>313</v>
      </c>
      <c r="V16" s="168">
        <v>-0.34399999999999997</v>
      </c>
      <c r="W16" s="168">
        <v>-0.443</v>
      </c>
      <c r="X16" s="168">
        <v>-0.35399999999999998</v>
      </c>
      <c r="Y16" s="168">
        <v>-0.44900000000000001</v>
      </c>
      <c r="Z16" s="168">
        <v>-0.34799999999999998</v>
      </c>
      <c r="AA16" s="168">
        <v>-0.442</v>
      </c>
      <c r="AB16" s="168">
        <v>-0.35699999999999998</v>
      </c>
      <c r="AC16" s="168">
        <v>-0.44600000000000001</v>
      </c>
    </row>
    <row r="17" spans="1:29" x14ac:dyDescent="0.2">
      <c r="A17" s="167" t="s">
        <v>314</v>
      </c>
      <c r="B17" s="168" t="s">
        <v>4008</v>
      </c>
      <c r="C17" s="168" t="s">
        <v>2145</v>
      </c>
      <c r="D17" s="168" t="s">
        <v>4009</v>
      </c>
      <c r="E17" s="168" t="s">
        <v>4010</v>
      </c>
      <c r="F17" s="168" t="s">
        <v>4011</v>
      </c>
      <c r="G17" s="168" t="s">
        <v>4012</v>
      </c>
      <c r="H17" s="168" t="s">
        <v>4013</v>
      </c>
      <c r="I17" s="168" t="s">
        <v>4014</v>
      </c>
      <c r="J17" s="168" t="s">
        <v>348</v>
      </c>
      <c r="K17" s="168" t="s">
        <v>348</v>
      </c>
      <c r="L17" s="168" t="s">
        <v>348</v>
      </c>
      <c r="M17" s="168" t="s">
        <v>348</v>
      </c>
      <c r="N17" s="168" t="s">
        <v>348</v>
      </c>
      <c r="O17" s="168" t="s">
        <v>348</v>
      </c>
      <c r="P17" s="168" t="s">
        <v>348</v>
      </c>
      <c r="Q17" s="168" t="s">
        <v>348</v>
      </c>
      <c r="U17" s="167" t="s">
        <v>314</v>
      </c>
      <c r="V17" s="168">
        <v>-5.6800000000000003E-2</v>
      </c>
      <c r="W17" s="168">
        <v>2.06E-2</v>
      </c>
      <c r="X17" s="168">
        <v>-3.7900000000000003E-2</v>
      </c>
      <c r="Y17" s="168">
        <v>3.44E-2</v>
      </c>
      <c r="Z17" s="168"/>
      <c r="AA17" s="168"/>
      <c r="AB17" s="168"/>
      <c r="AC17" s="168"/>
    </row>
    <row r="18" spans="1:29" x14ac:dyDescent="0.2">
      <c r="A18" s="167" t="s">
        <v>323</v>
      </c>
      <c r="B18" s="168" t="s">
        <v>1924</v>
      </c>
      <c r="C18" s="168" t="s">
        <v>4015</v>
      </c>
      <c r="D18" s="168" t="s">
        <v>3009</v>
      </c>
      <c r="E18" s="168" t="s">
        <v>4016</v>
      </c>
      <c r="F18" s="168" t="s">
        <v>4017</v>
      </c>
      <c r="G18" s="168" t="s">
        <v>4018</v>
      </c>
      <c r="H18" s="168" t="s">
        <v>4019</v>
      </c>
      <c r="I18" s="168" t="s">
        <v>2989</v>
      </c>
      <c r="J18" s="168" t="s">
        <v>4020</v>
      </c>
      <c r="K18" s="168" t="s">
        <v>4021</v>
      </c>
      <c r="L18" s="168" t="s">
        <v>2154</v>
      </c>
      <c r="M18" s="168" t="s">
        <v>1841</v>
      </c>
      <c r="N18" s="168" t="s">
        <v>4022</v>
      </c>
      <c r="O18" s="168" t="s">
        <v>2924</v>
      </c>
      <c r="P18" s="168" t="s">
        <v>1922</v>
      </c>
      <c r="Q18" s="168" t="s">
        <v>1901</v>
      </c>
      <c r="U18" s="167" t="s">
        <v>323</v>
      </c>
      <c r="V18" s="168">
        <v>0.72399999999999998</v>
      </c>
      <c r="W18" s="168">
        <v>0.69599999999999995</v>
      </c>
      <c r="X18" s="168">
        <v>0.751</v>
      </c>
      <c r="Y18" s="168">
        <v>0.72</v>
      </c>
      <c r="Z18" s="168">
        <v>0.72699999999999998</v>
      </c>
      <c r="AA18" s="168">
        <v>0.69499999999999995</v>
      </c>
      <c r="AB18" s="168">
        <v>0.753</v>
      </c>
      <c r="AC18" s="168">
        <v>0.71899999999999997</v>
      </c>
    </row>
    <row r="19" spans="1:29" x14ac:dyDescent="0.2">
      <c r="A19" s="167" t="s">
        <v>324</v>
      </c>
      <c r="B19" s="168" t="s">
        <v>2982</v>
      </c>
      <c r="C19" s="168" t="s">
        <v>1851</v>
      </c>
      <c r="D19" s="168" t="s">
        <v>1938</v>
      </c>
      <c r="E19" s="168" t="s">
        <v>4023</v>
      </c>
      <c r="F19" s="168" t="s">
        <v>3167</v>
      </c>
      <c r="G19" s="168" t="s">
        <v>1973</v>
      </c>
      <c r="H19" s="168" t="s">
        <v>4024</v>
      </c>
      <c r="I19" s="168" t="s">
        <v>4025</v>
      </c>
      <c r="J19" s="168" t="s">
        <v>4026</v>
      </c>
      <c r="K19" s="168" t="s">
        <v>2114</v>
      </c>
      <c r="L19" s="168" t="s">
        <v>2975</v>
      </c>
      <c r="M19" s="168" t="s">
        <v>4023</v>
      </c>
      <c r="N19" s="168" t="s">
        <v>3167</v>
      </c>
      <c r="O19" s="168" t="s">
        <v>4027</v>
      </c>
      <c r="P19" s="168" t="s">
        <v>1834</v>
      </c>
      <c r="Q19" s="168" t="s">
        <v>4025</v>
      </c>
      <c r="U19" s="167" t="s">
        <v>324</v>
      </c>
      <c r="V19" s="168">
        <v>0.19400000000000001</v>
      </c>
      <c r="W19" s="168">
        <v>0.19600000000000001</v>
      </c>
      <c r="X19" s="168">
        <v>0.20399999999999999</v>
      </c>
      <c r="Y19" s="168">
        <v>0.20499999999999999</v>
      </c>
      <c r="Z19" s="168">
        <v>0.193</v>
      </c>
      <c r="AA19" s="168">
        <v>0.19700000000000001</v>
      </c>
      <c r="AB19" s="168">
        <v>0.20399999999999999</v>
      </c>
      <c r="AC19" s="168">
        <v>0.20599999999999999</v>
      </c>
    </row>
    <row r="20" spans="1:29" x14ac:dyDescent="0.2">
      <c r="A20" s="167" t="s">
        <v>325</v>
      </c>
      <c r="B20" s="168" t="s">
        <v>2215</v>
      </c>
      <c r="C20" s="168" t="s">
        <v>3083</v>
      </c>
      <c r="D20" s="168" t="s">
        <v>4028</v>
      </c>
      <c r="E20" s="168" t="s">
        <v>4029</v>
      </c>
      <c r="F20" s="168" t="s">
        <v>2206</v>
      </c>
      <c r="G20" s="168" t="s">
        <v>4030</v>
      </c>
      <c r="H20" s="168" t="s">
        <v>4031</v>
      </c>
      <c r="I20" s="168" t="s">
        <v>4032</v>
      </c>
      <c r="J20" s="168" t="s">
        <v>4033</v>
      </c>
      <c r="K20" s="168" t="s">
        <v>4034</v>
      </c>
      <c r="L20" s="168" t="s">
        <v>4035</v>
      </c>
      <c r="M20" s="168" t="s">
        <v>3188</v>
      </c>
      <c r="N20" s="168" t="s">
        <v>2241</v>
      </c>
      <c r="O20" s="168" t="s">
        <v>4036</v>
      </c>
      <c r="P20" s="168" t="s">
        <v>4037</v>
      </c>
      <c r="Q20" s="168" t="s">
        <v>4038</v>
      </c>
      <c r="U20" s="167" t="s">
        <v>325</v>
      </c>
      <c r="V20" s="168">
        <v>0.441</v>
      </c>
      <c r="W20" s="168">
        <v>0.45</v>
      </c>
      <c r="X20" s="168">
        <v>0.375</v>
      </c>
      <c r="Y20" s="168">
        <v>0.39100000000000001</v>
      </c>
      <c r="Z20" s="168">
        <v>0.437</v>
      </c>
      <c r="AA20" s="168">
        <v>0.45200000000000001</v>
      </c>
      <c r="AB20" s="168">
        <v>0.372</v>
      </c>
      <c r="AC20" s="168">
        <v>0.39300000000000002</v>
      </c>
    </row>
    <row r="21" spans="1:29" x14ac:dyDescent="0.2">
      <c r="A21" s="167" t="s">
        <v>322</v>
      </c>
      <c r="B21" s="168" t="s">
        <v>2162</v>
      </c>
      <c r="C21" s="168" t="s">
        <v>4039</v>
      </c>
      <c r="D21" s="168" t="s">
        <v>1828</v>
      </c>
      <c r="E21" s="168" t="s">
        <v>4040</v>
      </c>
      <c r="F21" s="168" t="s">
        <v>2102</v>
      </c>
      <c r="G21" s="168" t="s">
        <v>4041</v>
      </c>
      <c r="H21" s="168" t="s">
        <v>2167</v>
      </c>
      <c r="I21" s="168" t="s">
        <v>4042</v>
      </c>
      <c r="J21" s="168" t="s">
        <v>4043</v>
      </c>
      <c r="K21" s="168" t="s">
        <v>4044</v>
      </c>
      <c r="L21" s="168" t="s">
        <v>1828</v>
      </c>
      <c r="M21" s="168" t="s">
        <v>4042</v>
      </c>
      <c r="N21" s="168" t="s">
        <v>2162</v>
      </c>
      <c r="O21" s="168" t="s">
        <v>4044</v>
      </c>
      <c r="P21" s="168" t="s">
        <v>3828</v>
      </c>
      <c r="Q21" s="168" t="s">
        <v>4045</v>
      </c>
      <c r="U21" s="167" t="s">
        <v>322</v>
      </c>
      <c r="V21" s="168">
        <v>-0.104</v>
      </c>
      <c r="W21" s="168">
        <v>-0.108</v>
      </c>
      <c r="X21" s="168">
        <v>-0.10299999999999999</v>
      </c>
      <c r="Y21" s="168">
        <v>-0.107</v>
      </c>
      <c r="Z21" s="168">
        <v>-0.105</v>
      </c>
      <c r="AA21" s="168">
        <v>-0.108</v>
      </c>
      <c r="AB21" s="168">
        <v>-0.104</v>
      </c>
      <c r="AC21" s="168">
        <v>-0.106</v>
      </c>
    </row>
    <row r="22" spans="1:29" x14ac:dyDescent="0.2">
      <c r="A22" s="167" t="s">
        <v>335</v>
      </c>
      <c r="B22" s="168" t="s">
        <v>2767</v>
      </c>
      <c r="C22" s="168" t="s">
        <v>4046</v>
      </c>
      <c r="D22" s="168" t="s">
        <v>1867</v>
      </c>
      <c r="E22" s="168" t="s">
        <v>4047</v>
      </c>
      <c r="F22" s="168" t="s">
        <v>1980</v>
      </c>
      <c r="G22" s="168" t="s">
        <v>4048</v>
      </c>
      <c r="H22" s="168" t="s">
        <v>1680</v>
      </c>
      <c r="I22" s="168" t="s">
        <v>4049</v>
      </c>
      <c r="J22" s="168" t="s">
        <v>2767</v>
      </c>
      <c r="K22" s="168" t="s">
        <v>4048</v>
      </c>
      <c r="L22" s="168" t="s">
        <v>1867</v>
      </c>
      <c r="M22" s="168" t="s">
        <v>4050</v>
      </c>
      <c r="N22" s="168" t="s">
        <v>1980</v>
      </c>
      <c r="O22" s="168" t="s">
        <v>4051</v>
      </c>
      <c r="P22" s="168" t="s">
        <v>1680</v>
      </c>
      <c r="Q22" s="168" t="s">
        <v>4052</v>
      </c>
      <c r="U22" s="167" t="s">
        <v>335</v>
      </c>
      <c r="V22" s="168">
        <v>0.11</v>
      </c>
      <c r="W22" s="168">
        <v>0.14299999999999999</v>
      </c>
      <c r="X22" s="168">
        <v>0.11899999999999999</v>
      </c>
      <c r="Y22" s="168">
        <v>0.14899999999999999</v>
      </c>
      <c r="Z22" s="168">
        <v>0.11</v>
      </c>
      <c r="AA22" s="168">
        <v>0.14299999999999999</v>
      </c>
      <c r="AB22" s="168">
        <v>0.11899999999999999</v>
      </c>
      <c r="AC22" s="168">
        <v>0.14899999999999999</v>
      </c>
    </row>
    <row r="23" spans="1:29" x14ac:dyDescent="0.2">
      <c r="A23" s="167" t="s">
        <v>328</v>
      </c>
      <c r="B23" s="168" t="s">
        <v>4053</v>
      </c>
      <c r="C23" s="168" t="s">
        <v>4054</v>
      </c>
      <c r="D23" s="168" t="s">
        <v>4055</v>
      </c>
      <c r="E23" s="168" t="s">
        <v>3672</v>
      </c>
      <c r="F23" s="168" t="s">
        <v>4056</v>
      </c>
      <c r="G23" s="168" t="s">
        <v>3672</v>
      </c>
      <c r="H23" s="168" t="s">
        <v>4057</v>
      </c>
      <c r="I23" s="168" t="s">
        <v>4058</v>
      </c>
      <c r="J23" s="168" t="s">
        <v>4059</v>
      </c>
      <c r="K23" s="168" t="s">
        <v>3672</v>
      </c>
      <c r="L23" s="168" t="s">
        <v>4055</v>
      </c>
      <c r="M23" s="168" t="s">
        <v>4058</v>
      </c>
      <c r="N23" s="168" t="s">
        <v>4060</v>
      </c>
      <c r="O23" s="168" t="s">
        <v>3672</v>
      </c>
      <c r="P23" s="168" t="s">
        <v>4061</v>
      </c>
      <c r="Q23" s="168" t="s">
        <v>4058</v>
      </c>
      <c r="U23" s="167" t="s">
        <v>328</v>
      </c>
      <c r="V23" s="168">
        <v>8.0100000000000005E-2</v>
      </c>
      <c r="W23" s="168">
        <v>4.3099999999999999E-2</v>
      </c>
      <c r="X23" s="168">
        <v>7.7499999999999999E-2</v>
      </c>
      <c r="Y23" s="168">
        <v>4.2299999999999997E-2</v>
      </c>
      <c r="Z23" s="168">
        <v>7.9799999999999996E-2</v>
      </c>
      <c r="AA23" s="168">
        <v>4.3099999999999999E-2</v>
      </c>
      <c r="AB23" s="168">
        <v>7.7399999999999997E-2</v>
      </c>
      <c r="AC23" s="168">
        <v>4.24E-2</v>
      </c>
    </row>
    <row r="24" spans="1:29" x14ac:dyDescent="0.2">
      <c r="A24" s="167" t="s">
        <v>329</v>
      </c>
      <c r="B24" s="168" t="s">
        <v>2342</v>
      </c>
      <c r="C24" s="168" t="s">
        <v>4012</v>
      </c>
      <c r="D24" s="168" t="s">
        <v>3912</v>
      </c>
      <c r="E24" s="168" t="s">
        <v>4062</v>
      </c>
      <c r="F24" s="168" t="s">
        <v>4063</v>
      </c>
      <c r="G24" s="168" t="s">
        <v>2037</v>
      </c>
      <c r="H24" s="168" t="s">
        <v>4064</v>
      </c>
      <c r="I24" s="168" t="s">
        <v>4065</v>
      </c>
      <c r="J24" s="168" t="s">
        <v>4066</v>
      </c>
      <c r="K24" s="168" t="s">
        <v>4014</v>
      </c>
      <c r="L24" s="168" t="s">
        <v>2348</v>
      </c>
      <c r="M24" s="168" t="s">
        <v>4067</v>
      </c>
      <c r="N24" s="168" t="s">
        <v>2779</v>
      </c>
      <c r="O24" s="168" t="s">
        <v>4068</v>
      </c>
      <c r="P24" s="168" t="s">
        <v>3269</v>
      </c>
      <c r="Q24" s="168" t="s">
        <v>4069</v>
      </c>
      <c r="U24" s="167" t="s">
        <v>329</v>
      </c>
      <c r="V24" s="168">
        <v>-0.44400000000000001</v>
      </c>
      <c r="W24" s="168">
        <v>-0.33300000000000002</v>
      </c>
      <c r="X24" s="168">
        <v>-0.39300000000000002</v>
      </c>
      <c r="Y24" s="168">
        <v>-0.29199999999999998</v>
      </c>
      <c r="Z24" s="168">
        <v>-0.438</v>
      </c>
      <c r="AA24" s="168">
        <v>-0.33500000000000002</v>
      </c>
      <c r="AB24" s="168">
        <v>-0.38900000000000001</v>
      </c>
      <c r="AC24" s="168">
        <v>-0.29499999999999998</v>
      </c>
    </row>
    <row r="25" spans="1:29" x14ac:dyDescent="0.2">
      <c r="A25" s="167" t="s">
        <v>330</v>
      </c>
      <c r="B25" s="168" t="s">
        <v>4070</v>
      </c>
      <c r="C25" s="168" t="s">
        <v>4071</v>
      </c>
      <c r="D25" s="168" t="s">
        <v>4072</v>
      </c>
      <c r="E25" s="168" t="s">
        <v>4073</v>
      </c>
      <c r="F25" s="168" t="s">
        <v>4074</v>
      </c>
      <c r="G25" s="168" t="s">
        <v>4071</v>
      </c>
      <c r="H25" s="168" t="s">
        <v>4075</v>
      </c>
      <c r="I25" s="168" t="s">
        <v>4076</v>
      </c>
      <c r="J25" s="168" t="s">
        <v>4077</v>
      </c>
      <c r="K25" s="168" t="s">
        <v>4071</v>
      </c>
      <c r="L25" s="168" t="s">
        <v>4078</v>
      </c>
      <c r="M25" s="168" t="s">
        <v>4073</v>
      </c>
      <c r="N25" s="168" t="s">
        <v>4079</v>
      </c>
      <c r="O25" s="168" t="s">
        <v>4080</v>
      </c>
      <c r="P25" s="168" t="s">
        <v>4081</v>
      </c>
      <c r="Q25" s="168" t="s">
        <v>4076</v>
      </c>
      <c r="U25" s="167" t="s">
        <v>330</v>
      </c>
      <c r="V25" s="168">
        <v>6.45E-3</v>
      </c>
      <c r="W25" s="168">
        <v>5.0400000000000002E-3</v>
      </c>
      <c r="X25" s="168">
        <v>3.96E-3</v>
      </c>
      <c r="Y25" s="168">
        <v>2.8900000000000002E-3</v>
      </c>
      <c r="Z25" s="168">
        <v>5.9500000000000004E-3</v>
      </c>
      <c r="AA25" s="168">
        <v>5.2199999999999998E-3</v>
      </c>
      <c r="AB25" s="168">
        <v>3.63E-3</v>
      </c>
      <c r="AC25" s="168">
        <v>3.1800000000000001E-3</v>
      </c>
    </row>
    <row r="26" spans="1:29" x14ac:dyDescent="0.2">
      <c r="A26" s="167" t="s">
        <v>319</v>
      </c>
      <c r="B26" s="168" t="s">
        <v>4082</v>
      </c>
      <c r="C26" s="168" t="s">
        <v>2604</v>
      </c>
      <c r="D26" s="168" t="s">
        <v>4083</v>
      </c>
      <c r="E26" s="168" t="s">
        <v>3804</v>
      </c>
      <c r="F26" s="168" t="s">
        <v>2148</v>
      </c>
      <c r="G26" s="168" t="s">
        <v>2604</v>
      </c>
      <c r="H26" s="168" t="s">
        <v>3093</v>
      </c>
      <c r="I26" s="168" t="s">
        <v>2604</v>
      </c>
      <c r="J26" s="168" t="s">
        <v>4084</v>
      </c>
      <c r="K26" s="168" t="s">
        <v>4085</v>
      </c>
      <c r="L26" s="168" t="s">
        <v>4086</v>
      </c>
      <c r="M26" s="168" t="s">
        <v>2700</v>
      </c>
      <c r="N26" s="168" t="s">
        <v>4087</v>
      </c>
      <c r="O26" s="168" t="s">
        <v>2989</v>
      </c>
      <c r="P26" s="168" t="s">
        <v>4088</v>
      </c>
      <c r="Q26" s="168" t="s">
        <v>4085</v>
      </c>
      <c r="U26" s="167" t="s">
        <v>319</v>
      </c>
      <c r="V26" s="168">
        <v>0.53700000000000003</v>
      </c>
      <c r="W26" s="168">
        <v>0.60199999999999998</v>
      </c>
      <c r="X26" s="168">
        <v>0.52900000000000003</v>
      </c>
      <c r="Y26" s="168">
        <v>0.59199999999999997</v>
      </c>
      <c r="Z26" s="168">
        <v>0.54400000000000004</v>
      </c>
      <c r="AA26" s="168">
        <v>0.59899999999999998</v>
      </c>
      <c r="AB26" s="168">
        <v>0.53400000000000003</v>
      </c>
      <c r="AC26" s="168">
        <v>0.58799999999999997</v>
      </c>
    </row>
    <row r="27" spans="1:29" x14ac:dyDescent="0.2">
      <c r="A27" s="167" t="s">
        <v>318</v>
      </c>
      <c r="B27" s="168" t="s">
        <v>4089</v>
      </c>
      <c r="C27" s="168" t="s">
        <v>4090</v>
      </c>
      <c r="D27" s="168" t="s">
        <v>4091</v>
      </c>
      <c r="E27" s="168" t="s">
        <v>3786</v>
      </c>
      <c r="F27" s="168" t="s">
        <v>4092</v>
      </c>
      <c r="G27" s="168" t="s">
        <v>4093</v>
      </c>
      <c r="H27" s="168" t="s">
        <v>4094</v>
      </c>
      <c r="I27" s="168" t="s">
        <v>4090</v>
      </c>
      <c r="J27" s="168" t="s">
        <v>4095</v>
      </c>
      <c r="K27" s="168" t="s">
        <v>4093</v>
      </c>
      <c r="L27" s="168" t="s">
        <v>1961</v>
      </c>
      <c r="M27" s="168" t="s">
        <v>4096</v>
      </c>
      <c r="N27" s="168" t="s">
        <v>3986</v>
      </c>
      <c r="O27" s="168" t="s">
        <v>4073</v>
      </c>
      <c r="P27" s="168" t="s">
        <v>4097</v>
      </c>
      <c r="Q27" s="168" t="s">
        <v>4073</v>
      </c>
      <c r="U27" s="167" t="s">
        <v>318</v>
      </c>
      <c r="V27" s="168">
        <v>-7.9500000000000001E-2</v>
      </c>
      <c r="W27" s="168">
        <v>-9.5500000000000002E-2</v>
      </c>
      <c r="X27" s="168">
        <v>-7.4399999999999994E-2</v>
      </c>
      <c r="Y27" s="168">
        <v>-9.0399999999999994E-2</v>
      </c>
      <c r="Z27" s="168">
        <v>-8.2199999999999995E-2</v>
      </c>
      <c r="AA27" s="168">
        <v>-9.4500000000000001E-2</v>
      </c>
      <c r="AB27" s="168">
        <v>-7.6300000000000007E-2</v>
      </c>
      <c r="AC27" s="168">
        <v>-8.8700000000000001E-2</v>
      </c>
    </row>
    <row r="28" spans="1:29" x14ac:dyDescent="0.2">
      <c r="A28" s="167" t="s">
        <v>320</v>
      </c>
      <c r="B28" s="168" t="s">
        <v>4098</v>
      </c>
      <c r="C28" s="168" t="s">
        <v>4099</v>
      </c>
      <c r="D28" s="168" t="s">
        <v>4100</v>
      </c>
      <c r="E28" s="168" t="s">
        <v>4101</v>
      </c>
      <c r="F28" s="168" t="s">
        <v>4102</v>
      </c>
      <c r="G28" s="168" t="s">
        <v>4103</v>
      </c>
      <c r="H28" s="168" t="s">
        <v>4104</v>
      </c>
      <c r="I28" s="168" t="s">
        <v>4105</v>
      </c>
      <c r="J28" s="168" t="s">
        <v>3602</v>
      </c>
      <c r="K28" s="168" t="s">
        <v>4106</v>
      </c>
      <c r="L28" s="168" t="s">
        <v>4100</v>
      </c>
      <c r="M28" s="168" t="s">
        <v>4107</v>
      </c>
      <c r="N28" s="168" t="s">
        <v>2679</v>
      </c>
      <c r="O28" s="168" t="s">
        <v>4108</v>
      </c>
      <c r="P28" s="168" t="s">
        <v>4104</v>
      </c>
      <c r="Q28" s="168" t="s">
        <v>4109</v>
      </c>
      <c r="U28" s="167" t="s">
        <v>320</v>
      </c>
      <c r="V28" s="168">
        <v>0.45800000000000002</v>
      </c>
      <c r="W28" s="168">
        <v>0.52</v>
      </c>
      <c r="X28" s="168">
        <v>0.47199999999999998</v>
      </c>
      <c r="Y28" s="168">
        <v>0.53</v>
      </c>
      <c r="Z28" s="168">
        <v>0.45700000000000002</v>
      </c>
      <c r="AA28" s="168">
        <v>0.52</v>
      </c>
      <c r="AB28" s="168">
        <v>0.47099999999999997</v>
      </c>
      <c r="AC28" s="168">
        <v>0.53</v>
      </c>
    </row>
    <row r="29" spans="1:29" x14ac:dyDescent="0.2">
      <c r="A29" s="167" t="s">
        <v>321</v>
      </c>
      <c r="B29" s="168" t="s">
        <v>4110</v>
      </c>
      <c r="C29" s="168" t="s">
        <v>4046</v>
      </c>
      <c r="D29" s="168" t="s">
        <v>4111</v>
      </c>
      <c r="E29" s="168" t="s">
        <v>4112</v>
      </c>
      <c r="F29" s="168" t="s">
        <v>4059</v>
      </c>
      <c r="G29" s="168" t="s">
        <v>3843</v>
      </c>
      <c r="H29" s="168" t="s">
        <v>4113</v>
      </c>
      <c r="I29" s="168" t="s">
        <v>4114</v>
      </c>
      <c r="J29" s="168" t="s">
        <v>4115</v>
      </c>
      <c r="K29" s="168" t="s">
        <v>3239</v>
      </c>
      <c r="L29" s="168" t="s">
        <v>4116</v>
      </c>
      <c r="M29" s="168" t="s">
        <v>4117</v>
      </c>
      <c r="N29" s="168" t="s">
        <v>4118</v>
      </c>
      <c r="O29" s="168" t="s">
        <v>3843</v>
      </c>
      <c r="P29" s="168" t="s">
        <v>4119</v>
      </c>
      <c r="Q29" s="168" t="s">
        <v>4120</v>
      </c>
      <c r="U29" s="167" t="s">
        <v>321</v>
      </c>
      <c r="V29" s="168">
        <v>7.9000000000000001E-2</v>
      </c>
      <c r="W29" s="168">
        <v>2.8400000000000002E-2</v>
      </c>
      <c r="X29" s="168">
        <v>7.9799999999999996E-2</v>
      </c>
      <c r="Y29" s="168">
        <v>3.1099999999999999E-2</v>
      </c>
      <c r="Z29" s="168">
        <v>7.7899999999999997E-2</v>
      </c>
      <c r="AA29" s="168">
        <v>2.87E-2</v>
      </c>
      <c r="AB29" s="168">
        <v>7.9100000000000004E-2</v>
      </c>
      <c r="AC29" s="168">
        <v>3.1600000000000003E-2</v>
      </c>
    </row>
    <row r="30" spans="1:29" x14ac:dyDescent="0.2">
      <c r="A30" s="167" t="s">
        <v>326</v>
      </c>
      <c r="B30" s="168" t="s">
        <v>2043</v>
      </c>
      <c r="C30" s="168" t="s">
        <v>4121</v>
      </c>
      <c r="D30" s="168" t="s">
        <v>4122</v>
      </c>
      <c r="E30" s="168" t="s">
        <v>3257</v>
      </c>
      <c r="F30" s="168" t="s">
        <v>4123</v>
      </c>
      <c r="G30" s="168" t="s">
        <v>4124</v>
      </c>
      <c r="H30" s="168" t="s">
        <v>2350</v>
      </c>
      <c r="I30" s="168" t="s">
        <v>4125</v>
      </c>
      <c r="J30" s="168" t="s">
        <v>3865</v>
      </c>
      <c r="K30" s="168" t="s">
        <v>4124</v>
      </c>
      <c r="L30" s="168" t="s">
        <v>4031</v>
      </c>
      <c r="M30" s="168" t="s">
        <v>4125</v>
      </c>
      <c r="N30" s="168" t="s">
        <v>1654</v>
      </c>
      <c r="O30" s="168" t="s">
        <v>4126</v>
      </c>
      <c r="P30" s="168" t="s">
        <v>2350</v>
      </c>
      <c r="Q30" s="168" t="s">
        <v>4121</v>
      </c>
      <c r="U30" s="167" t="s">
        <v>326</v>
      </c>
      <c r="V30" s="168">
        <v>0.41199999999999998</v>
      </c>
      <c r="W30" s="168">
        <v>0.39200000000000002</v>
      </c>
      <c r="X30" s="168">
        <v>0.42099999999999999</v>
      </c>
      <c r="Y30" s="168">
        <v>0.4</v>
      </c>
      <c r="Z30" s="168">
        <v>0.41299999999999998</v>
      </c>
      <c r="AA30" s="168">
        <v>0.39100000000000001</v>
      </c>
      <c r="AB30" s="168">
        <v>0.42199999999999999</v>
      </c>
      <c r="AC30" s="168">
        <v>0.4</v>
      </c>
    </row>
    <row r="31" spans="1:29" x14ac:dyDescent="0.2">
      <c r="A31" s="167" t="s">
        <v>327</v>
      </c>
      <c r="B31" s="168" t="s">
        <v>3802</v>
      </c>
      <c r="C31" s="168" t="s">
        <v>2979</v>
      </c>
      <c r="D31" s="168" t="s">
        <v>4127</v>
      </c>
      <c r="E31" s="168" t="s">
        <v>4128</v>
      </c>
      <c r="F31" s="168" t="s">
        <v>4129</v>
      </c>
      <c r="G31" s="168" t="s">
        <v>4130</v>
      </c>
      <c r="H31" s="168" t="s">
        <v>4131</v>
      </c>
      <c r="I31" s="168" t="s">
        <v>4132</v>
      </c>
      <c r="J31" s="168" t="s">
        <v>3802</v>
      </c>
      <c r="K31" s="168" t="s">
        <v>4133</v>
      </c>
      <c r="L31" s="168" t="s">
        <v>4127</v>
      </c>
      <c r="M31" s="168" t="s">
        <v>4128</v>
      </c>
      <c r="N31" s="168" t="s">
        <v>4129</v>
      </c>
      <c r="O31" s="168" t="s">
        <v>4130</v>
      </c>
      <c r="P31" s="168" t="s">
        <v>4131</v>
      </c>
      <c r="Q31" s="168" t="s">
        <v>4132</v>
      </c>
      <c r="U31" s="167" t="s">
        <v>327</v>
      </c>
      <c r="V31" s="168">
        <v>-0.22500000000000001</v>
      </c>
      <c r="W31" s="168">
        <v>-0.23200000000000001</v>
      </c>
      <c r="X31" s="168">
        <v>-0.22</v>
      </c>
      <c r="Y31" s="168">
        <v>-0.22700000000000001</v>
      </c>
      <c r="Z31" s="168">
        <v>-0.22500000000000001</v>
      </c>
      <c r="AA31" s="168">
        <v>-0.23200000000000001</v>
      </c>
      <c r="AB31" s="168">
        <v>-0.22</v>
      </c>
      <c r="AC31" s="168">
        <v>-0.22700000000000001</v>
      </c>
    </row>
    <row r="32" spans="1:29" x14ac:dyDescent="0.2">
      <c r="A32" s="167" t="s">
        <v>317</v>
      </c>
      <c r="B32" s="168" t="s">
        <v>4134</v>
      </c>
      <c r="C32" s="168" t="s">
        <v>4135</v>
      </c>
      <c r="D32" s="168" t="s">
        <v>4136</v>
      </c>
      <c r="E32" s="168" t="s">
        <v>4137</v>
      </c>
      <c r="F32" s="168" t="s">
        <v>4138</v>
      </c>
      <c r="G32" s="168" t="s">
        <v>4135</v>
      </c>
      <c r="H32" s="168" t="s">
        <v>4139</v>
      </c>
      <c r="I32" s="168" t="s">
        <v>4140</v>
      </c>
      <c r="J32" s="168" t="s">
        <v>4141</v>
      </c>
      <c r="K32" s="168" t="s">
        <v>4142</v>
      </c>
      <c r="L32" s="168" t="s">
        <v>4143</v>
      </c>
      <c r="M32" s="168" t="s">
        <v>4144</v>
      </c>
      <c r="N32" s="168" t="s">
        <v>4145</v>
      </c>
      <c r="O32" s="168" t="s">
        <v>4146</v>
      </c>
      <c r="P32" s="168" t="s">
        <v>4147</v>
      </c>
      <c r="Q32" s="168" t="s">
        <v>4144</v>
      </c>
      <c r="U32" s="167" t="s">
        <v>317</v>
      </c>
      <c r="V32" s="168">
        <v>-2.1520000000000001</v>
      </c>
      <c r="W32" s="168">
        <v>-2.0249999999999999</v>
      </c>
      <c r="X32" s="168">
        <v>-2.133</v>
      </c>
      <c r="Y32" s="168">
        <v>-2.0129999999999999</v>
      </c>
      <c r="Z32" s="168">
        <v>-2.15</v>
      </c>
      <c r="AA32" s="168">
        <v>-2.0259999999999998</v>
      </c>
      <c r="AB32" s="168">
        <v>-2.1320000000000001</v>
      </c>
      <c r="AC32" s="168">
        <v>-2.0139999999999998</v>
      </c>
    </row>
    <row r="33" spans="1:29" x14ac:dyDescent="0.2">
      <c r="A33" s="167" t="s">
        <v>346</v>
      </c>
      <c r="B33" s="168" t="s">
        <v>2077</v>
      </c>
      <c r="C33" s="168" t="s">
        <v>3350</v>
      </c>
      <c r="D33" s="168" t="s">
        <v>3650</v>
      </c>
      <c r="E33" s="168" t="s">
        <v>1835</v>
      </c>
      <c r="F33" s="168" t="s">
        <v>2077</v>
      </c>
      <c r="G33" s="168" t="s">
        <v>2920</v>
      </c>
      <c r="H33" s="168" t="s">
        <v>3650</v>
      </c>
      <c r="I33" s="168" t="s">
        <v>1835</v>
      </c>
      <c r="J33" s="168" t="s">
        <v>2077</v>
      </c>
      <c r="K33" s="168" t="s">
        <v>3350</v>
      </c>
      <c r="L33" s="168" t="s">
        <v>3650</v>
      </c>
      <c r="M33" s="168" t="s">
        <v>3528</v>
      </c>
      <c r="N33" s="168" t="s">
        <v>2077</v>
      </c>
      <c r="O33" s="168" t="s">
        <v>2920</v>
      </c>
      <c r="P33" s="168" t="s">
        <v>3650</v>
      </c>
      <c r="Q33" s="168" t="s">
        <v>3528</v>
      </c>
      <c r="U33" s="167" t="s">
        <v>346</v>
      </c>
      <c r="V33" s="168">
        <v>-0.123</v>
      </c>
      <c r="W33" s="168">
        <v>-0.13200000000000001</v>
      </c>
      <c r="X33" s="168">
        <v>-0.123</v>
      </c>
      <c r="Y33" s="168">
        <v>-0.13200000000000001</v>
      </c>
      <c r="Z33" s="168">
        <v>-0.123</v>
      </c>
      <c r="AA33" s="168">
        <v>-0.13200000000000001</v>
      </c>
      <c r="AB33" s="168">
        <v>-0.123</v>
      </c>
      <c r="AC33" s="168">
        <v>-0.13200000000000001</v>
      </c>
    </row>
    <row r="34" spans="1:29" x14ac:dyDescent="0.2">
      <c r="A34" s="167" t="s">
        <v>298</v>
      </c>
      <c r="B34" s="168" t="s">
        <v>4148</v>
      </c>
      <c r="C34" s="168" t="s">
        <v>1901</v>
      </c>
      <c r="D34" s="168" t="s">
        <v>4149</v>
      </c>
      <c r="E34" s="168" t="s">
        <v>1960</v>
      </c>
      <c r="F34" s="168" t="s">
        <v>1688</v>
      </c>
      <c r="G34" s="168" t="s">
        <v>2593</v>
      </c>
      <c r="H34" s="168" t="s">
        <v>2984</v>
      </c>
      <c r="I34" s="168" t="s">
        <v>3555</v>
      </c>
      <c r="J34" s="168" t="s">
        <v>1883</v>
      </c>
      <c r="K34" s="168" t="s">
        <v>2606</v>
      </c>
      <c r="L34" s="168" t="s">
        <v>4150</v>
      </c>
      <c r="M34" s="168" t="s">
        <v>4016</v>
      </c>
      <c r="N34" s="168" t="s">
        <v>4151</v>
      </c>
      <c r="O34" s="168" t="s">
        <v>3553</v>
      </c>
      <c r="P34" s="168" t="s">
        <v>4149</v>
      </c>
      <c r="Q34" s="168" t="s">
        <v>4152</v>
      </c>
      <c r="U34" s="167" t="s">
        <v>298</v>
      </c>
      <c r="V34" s="168">
        <v>0.22800000000000001</v>
      </c>
      <c r="W34" s="168">
        <v>0.189</v>
      </c>
      <c r="X34" s="168">
        <v>0.23300000000000001</v>
      </c>
      <c r="Y34" s="168">
        <v>0.19500000000000001</v>
      </c>
      <c r="Z34" s="168">
        <v>0.23899999999999999</v>
      </c>
      <c r="AA34" s="168">
        <v>0.186</v>
      </c>
      <c r="AB34" s="168">
        <v>0.24</v>
      </c>
      <c r="AC34" s="168">
        <v>0.189</v>
      </c>
    </row>
    <row r="35" spans="1:29" x14ac:dyDescent="0.2">
      <c r="A35" s="167" t="s">
        <v>269</v>
      </c>
      <c r="B35" s="168" t="s">
        <v>4153</v>
      </c>
      <c r="C35" s="168" t="s">
        <v>4154</v>
      </c>
      <c r="D35" s="168" t="s">
        <v>4155</v>
      </c>
      <c r="E35" s="168" t="s">
        <v>4156</v>
      </c>
      <c r="F35" s="168" t="s">
        <v>4157</v>
      </c>
      <c r="G35" s="168" t="s">
        <v>4158</v>
      </c>
      <c r="H35" s="168" t="s">
        <v>4159</v>
      </c>
      <c r="I35" s="168" t="s">
        <v>4160</v>
      </c>
      <c r="J35" s="168" t="s">
        <v>4161</v>
      </c>
      <c r="K35" s="168" t="s">
        <v>3508</v>
      </c>
      <c r="L35" s="168" t="s">
        <v>4162</v>
      </c>
      <c r="M35" s="168" t="s">
        <v>4163</v>
      </c>
      <c r="N35" s="168" t="s">
        <v>4164</v>
      </c>
      <c r="O35" s="168" t="s">
        <v>4165</v>
      </c>
      <c r="P35" s="168" t="s">
        <v>4166</v>
      </c>
      <c r="Q35" s="168" t="s">
        <v>4167</v>
      </c>
      <c r="U35" s="167" t="s">
        <v>269</v>
      </c>
      <c r="V35" s="168">
        <v>-9.9809999999999999</v>
      </c>
      <c r="W35" s="168">
        <v>-11.97</v>
      </c>
      <c r="X35" s="168">
        <v>-11.01</v>
      </c>
      <c r="Y35" s="168">
        <v>-12.8</v>
      </c>
      <c r="Z35" s="168">
        <v>-10.130000000000001</v>
      </c>
      <c r="AA35" s="168">
        <v>-11.92</v>
      </c>
      <c r="AB35" s="168">
        <v>-11.1</v>
      </c>
      <c r="AC35" s="168">
        <v>-12.72</v>
      </c>
    </row>
    <row r="36" spans="1:29" x14ac:dyDescent="0.2">
      <c r="A36" s="167" t="s">
        <v>273</v>
      </c>
      <c r="B36" s="168" t="s">
        <v>4168</v>
      </c>
      <c r="C36" s="168" t="s">
        <v>4169</v>
      </c>
      <c r="D36" s="168" t="s">
        <v>4170</v>
      </c>
      <c r="E36" s="168" t="s">
        <v>4171</v>
      </c>
      <c r="F36" s="168" t="s">
        <v>4172</v>
      </c>
      <c r="G36" s="168" t="s">
        <v>4173</v>
      </c>
      <c r="H36" s="168" t="s">
        <v>4174</v>
      </c>
      <c r="I36" s="168" t="s">
        <v>4175</v>
      </c>
      <c r="J36" s="168" t="s">
        <v>2364</v>
      </c>
      <c r="K36" s="168" t="s">
        <v>4173</v>
      </c>
      <c r="L36" s="168" t="s">
        <v>4176</v>
      </c>
      <c r="M36" s="168" t="s">
        <v>4177</v>
      </c>
      <c r="N36" s="168" t="s">
        <v>4178</v>
      </c>
      <c r="O36" s="168" t="s">
        <v>4179</v>
      </c>
      <c r="P36" s="168" t="s">
        <v>4180</v>
      </c>
      <c r="Q36" s="168" t="s">
        <v>4181</v>
      </c>
      <c r="U36" s="167" t="s">
        <v>273</v>
      </c>
      <c r="V36" s="168">
        <v>-0.91400000000000003</v>
      </c>
      <c r="W36" s="168">
        <v>-2.8479999999999999</v>
      </c>
      <c r="X36" s="168">
        <v>-0.72799999999999998</v>
      </c>
      <c r="Y36" s="168">
        <v>-2.609</v>
      </c>
      <c r="Z36" s="168">
        <v>-0.82399999999999995</v>
      </c>
      <c r="AA36" s="168">
        <v>-2.8849999999999998</v>
      </c>
      <c r="AB36" s="168">
        <v>-0.66900000000000004</v>
      </c>
      <c r="AC36" s="168">
        <v>-2.67</v>
      </c>
    </row>
    <row r="37" spans="1:29" x14ac:dyDescent="0.2">
      <c r="A37" s="167" t="s">
        <v>277</v>
      </c>
      <c r="B37" s="168" t="s">
        <v>4182</v>
      </c>
      <c r="C37" s="168" t="s">
        <v>4183</v>
      </c>
      <c r="D37" s="168" t="s">
        <v>4184</v>
      </c>
      <c r="E37" s="168" t="s">
        <v>4185</v>
      </c>
      <c r="F37" s="168" t="s">
        <v>4186</v>
      </c>
      <c r="G37" s="168" t="s">
        <v>4187</v>
      </c>
      <c r="H37" s="168" t="s">
        <v>4188</v>
      </c>
      <c r="I37" s="168" t="s">
        <v>4189</v>
      </c>
      <c r="J37" s="168" t="s">
        <v>4190</v>
      </c>
      <c r="K37" s="168" t="s">
        <v>4191</v>
      </c>
      <c r="L37" s="168" t="s">
        <v>4192</v>
      </c>
      <c r="M37" s="168" t="s">
        <v>4193</v>
      </c>
      <c r="N37" s="168" t="s">
        <v>4194</v>
      </c>
      <c r="O37" s="168" t="s">
        <v>4195</v>
      </c>
      <c r="P37" s="168" t="s">
        <v>4196</v>
      </c>
      <c r="Q37" s="168" t="s">
        <v>4197</v>
      </c>
      <c r="U37" s="167" t="s">
        <v>277</v>
      </c>
      <c r="V37" s="168">
        <v>-3.718</v>
      </c>
      <c r="W37" s="168">
        <v>-4.21</v>
      </c>
      <c r="X37" s="168">
        <v>-3.6179999999999999</v>
      </c>
      <c r="Y37" s="168">
        <v>-4.1020000000000003</v>
      </c>
      <c r="Z37" s="168">
        <v>-3.6520000000000001</v>
      </c>
      <c r="AA37" s="168">
        <v>-4.2350000000000003</v>
      </c>
      <c r="AB37" s="168">
        <v>-3.5750000000000002</v>
      </c>
      <c r="AC37" s="168">
        <v>-4.1440000000000001</v>
      </c>
    </row>
    <row r="38" spans="1:29" x14ac:dyDescent="0.2">
      <c r="A38" s="167" t="s">
        <v>297</v>
      </c>
      <c r="B38" s="168" t="s">
        <v>4198</v>
      </c>
      <c r="C38" s="168" t="s">
        <v>4199</v>
      </c>
      <c r="D38" s="168" t="s">
        <v>4200</v>
      </c>
      <c r="E38" s="168" t="s">
        <v>4201</v>
      </c>
      <c r="F38" s="168" t="s">
        <v>4202</v>
      </c>
      <c r="G38" s="168" t="s">
        <v>4203</v>
      </c>
      <c r="H38" s="168" t="s">
        <v>4204</v>
      </c>
      <c r="I38" s="168" t="s">
        <v>4205</v>
      </c>
      <c r="J38" s="168" t="s">
        <v>4206</v>
      </c>
      <c r="K38" s="168" t="s">
        <v>4207</v>
      </c>
      <c r="L38" s="168" t="s">
        <v>4208</v>
      </c>
      <c r="M38" s="168" t="s">
        <v>4209</v>
      </c>
      <c r="N38" s="168" t="s">
        <v>4210</v>
      </c>
      <c r="O38" s="168" t="s">
        <v>4211</v>
      </c>
      <c r="P38" s="168" t="s">
        <v>4212</v>
      </c>
      <c r="Q38" s="168" t="s">
        <v>4213</v>
      </c>
      <c r="U38" s="167" t="s">
        <v>297</v>
      </c>
      <c r="V38" s="168">
        <v>-5.7080000000000002</v>
      </c>
      <c r="W38" s="168">
        <v>-6.2430000000000003</v>
      </c>
      <c r="X38" s="168">
        <v>-5.6559999999999997</v>
      </c>
      <c r="Y38" s="168">
        <v>-6.1760000000000002</v>
      </c>
      <c r="Z38" s="168">
        <v>-5.67</v>
      </c>
      <c r="AA38" s="168">
        <v>-6.258</v>
      </c>
      <c r="AB38" s="168">
        <v>-5.63</v>
      </c>
      <c r="AC38" s="168">
        <v>-6.2009999999999996</v>
      </c>
    </row>
    <row r="39" spans="1:29" x14ac:dyDescent="0.2">
      <c r="A39" s="167" t="s">
        <v>281</v>
      </c>
      <c r="B39" s="168" t="s">
        <v>4214</v>
      </c>
      <c r="C39" s="168" t="s">
        <v>4215</v>
      </c>
      <c r="D39" s="168" t="s">
        <v>4216</v>
      </c>
      <c r="E39" s="168" t="s">
        <v>4217</v>
      </c>
      <c r="F39" s="168" t="s">
        <v>4218</v>
      </c>
      <c r="G39" s="168" t="s">
        <v>4219</v>
      </c>
      <c r="H39" s="168" t="s">
        <v>4220</v>
      </c>
      <c r="I39" s="168" t="s">
        <v>4221</v>
      </c>
      <c r="J39" s="168" t="s">
        <v>4222</v>
      </c>
      <c r="K39" s="168" t="s">
        <v>4223</v>
      </c>
      <c r="L39" s="168" t="s">
        <v>4224</v>
      </c>
      <c r="M39" s="168" t="s">
        <v>4225</v>
      </c>
      <c r="N39" s="168" t="s">
        <v>4226</v>
      </c>
      <c r="O39" s="168" t="s">
        <v>4227</v>
      </c>
      <c r="P39" s="168" t="s">
        <v>4228</v>
      </c>
      <c r="Q39" s="168" t="s">
        <v>4229</v>
      </c>
      <c r="U39" s="167" t="s">
        <v>281</v>
      </c>
      <c r="V39" s="168">
        <v>-6.4409999999999998</v>
      </c>
      <c r="W39" s="168">
        <v>-6.4059999999999997</v>
      </c>
      <c r="X39" s="168">
        <v>-7.4989999999999997</v>
      </c>
      <c r="Y39" s="168">
        <v>-7.3460000000000001</v>
      </c>
      <c r="Z39" s="168">
        <v>-6.468</v>
      </c>
      <c r="AA39" s="168">
        <v>-6.3959999999999999</v>
      </c>
      <c r="AB39" s="168">
        <v>-7.5140000000000002</v>
      </c>
      <c r="AC39" s="168">
        <v>-7.3319999999999999</v>
      </c>
    </row>
    <row r="40" spans="1:29" x14ac:dyDescent="0.2">
      <c r="A40" s="167" t="s">
        <v>285</v>
      </c>
      <c r="B40" s="168" t="s">
        <v>4230</v>
      </c>
      <c r="C40" s="168" t="s">
        <v>4231</v>
      </c>
      <c r="D40" s="168" t="s">
        <v>4232</v>
      </c>
      <c r="E40" s="168" t="s">
        <v>3493</v>
      </c>
      <c r="F40" s="168" t="s">
        <v>3064</v>
      </c>
      <c r="G40" s="168" t="s">
        <v>4233</v>
      </c>
      <c r="H40" s="168" t="s">
        <v>4234</v>
      </c>
      <c r="I40" s="168" t="s">
        <v>4235</v>
      </c>
      <c r="J40" s="168" t="s">
        <v>4236</v>
      </c>
      <c r="K40" s="168" t="s">
        <v>4237</v>
      </c>
      <c r="L40" s="168" t="s">
        <v>4232</v>
      </c>
      <c r="M40" s="168" t="s">
        <v>4238</v>
      </c>
      <c r="N40" s="168" t="s">
        <v>4239</v>
      </c>
      <c r="O40" s="168" t="s">
        <v>4240</v>
      </c>
      <c r="P40" s="168" t="s">
        <v>3044</v>
      </c>
      <c r="Q40" s="168" t="s">
        <v>4241</v>
      </c>
      <c r="U40" s="167" t="s">
        <v>285</v>
      </c>
      <c r="V40" s="168">
        <v>14.49</v>
      </c>
      <c r="W40" s="168">
        <v>12.2</v>
      </c>
      <c r="X40" s="168">
        <v>13.77</v>
      </c>
      <c r="Y40" s="168">
        <v>11.64</v>
      </c>
      <c r="Z40" s="168">
        <v>14.47</v>
      </c>
      <c r="AA40" s="168">
        <v>12.2</v>
      </c>
      <c r="AB40" s="168">
        <v>13.75</v>
      </c>
      <c r="AC40" s="168">
        <v>11.65</v>
      </c>
    </row>
    <row r="41" spans="1:29" x14ac:dyDescent="0.2">
      <c r="A41" s="167" t="s">
        <v>288</v>
      </c>
      <c r="B41" s="168" t="s">
        <v>4242</v>
      </c>
      <c r="C41" s="168" t="s">
        <v>4243</v>
      </c>
      <c r="D41" s="168" t="s">
        <v>4244</v>
      </c>
      <c r="E41" s="168" t="s">
        <v>4245</v>
      </c>
      <c r="F41" s="168" t="s">
        <v>4246</v>
      </c>
      <c r="G41" s="168" t="s">
        <v>4247</v>
      </c>
      <c r="H41" s="168" t="s">
        <v>4248</v>
      </c>
      <c r="I41" s="168" t="s">
        <v>4249</v>
      </c>
      <c r="J41" s="168" t="s">
        <v>4250</v>
      </c>
      <c r="K41" s="168" t="s">
        <v>4251</v>
      </c>
      <c r="L41" s="168" t="s">
        <v>4252</v>
      </c>
      <c r="M41" s="168" t="s">
        <v>4253</v>
      </c>
      <c r="N41" s="168" t="s">
        <v>4254</v>
      </c>
      <c r="O41" s="168" t="s">
        <v>4255</v>
      </c>
      <c r="P41" s="168" t="s">
        <v>4256</v>
      </c>
      <c r="Q41" s="168" t="s">
        <v>4257</v>
      </c>
      <c r="U41" s="167" t="s">
        <v>288</v>
      </c>
      <c r="V41" s="168">
        <v>-1.655</v>
      </c>
      <c r="W41" s="168">
        <v>-2.008</v>
      </c>
      <c r="X41" s="168">
        <v>-2.2599999999999998</v>
      </c>
      <c r="Y41" s="168">
        <v>-2.5310000000000001</v>
      </c>
      <c r="Z41" s="168">
        <v>-1.5780000000000001</v>
      </c>
      <c r="AA41" s="168">
        <v>-2.0369999999999999</v>
      </c>
      <c r="AB41" s="168">
        <v>-2.2069999999999999</v>
      </c>
      <c r="AC41" s="168">
        <v>-2.581</v>
      </c>
    </row>
    <row r="42" spans="1:29" x14ac:dyDescent="0.2">
      <c r="A42" s="167" t="s">
        <v>291</v>
      </c>
      <c r="B42" s="168" t="s">
        <v>4258</v>
      </c>
      <c r="C42" s="168" t="s">
        <v>4259</v>
      </c>
      <c r="D42" s="168" t="s">
        <v>4260</v>
      </c>
      <c r="E42" s="168" t="s">
        <v>4261</v>
      </c>
      <c r="F42" s="168" t="s">
        <v>4262</v>
      </c>
      <c r="G42" s="168" t="s">
        <v>4263</v>
      </c>
      <c r="H42" s="168" t="s">
        <v>4264</v>
      </c>
      <c r="I42" s="168" t="s">
        <v>4265</v>
      </c>
      <c r="J42" s="168" t="s">
        <v>4266</v>
      </c>
      <c r="K42" s="168" t="s">
        <v>4267</v>
      </c>
      <c r="L42" s="168" t="s">
        <v>4268</v>
      </c>
      <c r="M42" s="168" t="s">
        <v>4269</v>
      </c>
      <c r="N42" s="168" t="s">
        <v>4270</v>
      </c>
      <c r="O42" s="168" t="s">
        <v>4271</v>
      </c>
      <c r="P42" s="168" t="s">
        <v>4272</v>
      </c>
      <c r="Q42" s="168" t="s">
        <v>4273</v>
      </c>
      <c r="U42" s="167" t="s">
        <v>291</v>
      </c>
      <c r="V42" s="168">
        <v>-2.653</v>
      </c>
      <c r="W42" s="168">
        <v>-3.355</v>
      </c>
      <c r="X42" s="168">
        <v>-2.6139999999999999</v>
      </c>
      <c r="Y42" s="168">
        <v>-3.2930000000000001</v>
      </c>
      <c r="Z42" s="168">
        <v>-2.5939999999999999</v>
      </c>
      <c r="AA42" s="168">
        <v>-3.3780000000000001</v>
      </c>
      <c r="AB42" s="168">
        <v>-2.5739999999999998</v>
      </c>
      <c r="AC42" s="168">
        <v>-3.331</v>
      </c>
    </row>
    <row r="43" spans="1:29" x14ac:dyDescent="0.2">
      <c r="A43" s="167" t="s">
        <v>294</v>
      </c>
      <c r="B43" s="168" t="s">
        <v>4274</v>
      </c>
      <c r="C43" s="168" t="s">
        <v>4275</v>
      </c>
      <c r="D43" s="168" t="s">
        <v>4276</v>
      </c>
      <c r="E43" s="168" t="s">
        <v>4277</v>
      </c>
      <c r="F43" s="168" t="s">
        <v>4278</v>
      </c>
      <c r="G43" s="168" t="s">
        <v>4279</v>
      </c>
      <c r="H43" s="168" t="s">
        <v>4280</v>
      </c>
      <c r="I43" s="168" t="s">
        <v>4281</v>
      </c>
      <c r="J43" s="168" t="s">
        <v>4282</v>
      </c>
      <c r="K43" s="168" t="s">
        <v>3745</v>
      </c>
      <c r="L43" s="168" t="s">
        <v>4283</v>
      </c>
      <c r="M43" s="168" t="s">
        <v>4284</v>
      </c>
      <c r="N43" s="168" t="s">
        <v>4285</v>
      </c>
      <c r="O43" s="168" t="s">
        <v>4286</v>
      </c>
      <c r="P43" s="168" t="s">
        <v>4287</v>
      </c>
      <c r="Q43" s="168" t="s">
        <v>4288</v>
      </c>
      <c r="U43" s="167" t="s">
        <v>294</v>
      </c>
      <c r="V43" s="168">
        <v>-4.13</v>
      </c>
      <c r="W43" s="168">
        <v>-4.53</v>
      </c>
      <c r="X43" s="168">
        <v>-4.1139999999999999</v>
      </c>
      <c r="Y43" s="168">
        <v>-4.5</v>
      </c>
      <c r="Z43" s="168">
        <v>-4.0759999999999996</v>
      </c>
      <c r="AA43" s="168">
        <v>-4.5510000000000002</v>
      </c>
      <c r="AB43" s="168">
        <v>-4.0780000000000003</v>
      </c>
      <c r="AC43" s="168">
        <v>-4.5350000000000001</v>
      </c>
    </row>
    <row r="44" spans="1:29" x14ac:dyDescent="0.2">
      <c r="A44" s="167" t="s">
        <v>295</v>
      </c>
      <c r="B44" s="168" t="s">
        <v>4289</v>
      </c>
      <c r="C44" s="168" t="s">
        <v>4290</v>
      </c>
      <c r="D44" s="168" t="s">
        <v>4291</v>
      </c>
      <c r="E44" s="168" t="s">
        <v>4292</v>
      </c>
      <c r="F44" s="168" t="s">
        <v>4293</v>
      </c>
      <c r="G44" s="168" t="s">
        <v>4294</v>
      </c>
      <c r="H44" s="168" t="s">
        <v>1984</v>
      </c>
      <c r="I44" s="168" t="s">
        <v>3905</v>
      </c>
      <c r="J44" s="168" t="s">
        <v>4295</v>
      </c>
      <c r="K44" s="168" t="s">
        <v>4296</v>
      </c>
      <c r="L44" s="168" t="s">
        <v>4297</v>
      </c>
      <c r="M44" s="168" t="s">
        <v>4298</v>
      </c>
      <c r="N44" s="168" t="s">
        <v>4299</v>
      </c>
      <c r="O44" s="168" t="s">
        <v>4300</v>
      </c>
      <c r="P44" s="168" t="s">
        <v>4301</v>
      </c>
      <c r="Q44" s="168" t="s">
        <v>4302</v>
      </c>
      <c r="U44" s="167" t="s">
        <v>295</v>
      </c>
      <c r="V44" s="168">
        <v>-3.8319999999999999</v>
      </c>
      <c r="W44" s="168">
        <v>-5.5410000000000004</v>
      </c>
      <c r="X44" s="168">
        <v>-3.4550000000000001</v>
      </c>
      <c r="Y44" s="168">
        <v>-5.14</v>
      </c>
      <c r="Z44" s="168">
        <v>-3.5779999999999998</v>
      </c>
      <c r="AA44" s="168">
        <v>-5.6379999999999999</v>
      </c>
      <c r="AB44" s="168">
        <v>-3.286</v>
      </c>
      <c r="AC44" s="168">
        <v>-5.3010000000000002</v>
      </c>
    </row>
    <row r="45" spans="1:29" x14ac:dyDescent="0.2">
      <c r="A45" s="167" t="s">
        <v>296</v>
      </c>
      <c r="B45" s="168" t="s">
        <v>4303</v>
      </c>
      <c r="C45" s="168" t="s">
        <v>4304</v>
      </c>
      <c r="D45" s="168" t="s">
        <v>4305</v>
      </c>
      <c r="E45" s="168" t="s">
        <v>4306</v>
      </c>
      <c r="F45" s="168" t="s">
        <v>4307</v>
      </c>
      <c r="G45" s="168" t="s">
        <v>4308</v>
      </c>
      <c r="H45" s="168" t="s">
        <v>4309</v>
      </c>
      <c r="I45" s="168" t="s">
        <v>4310</v>
      </c>
      <c r="J45" s="168" t="s">
        <v>4311</v>
      </c>
      <c r="K45" s="168" t="s">
        <v>4312</v>
      </c>
      <c r="L45" s="168" t="s">
        <v>4313</v>
      </c>
      <c r="M45" s="168" t="s">
        <v>4314</v>
      </c>
      <c r="N45" s="168" t="s">
        <v>4315</v>
      </c>
      <c r="O45" s="168" t="s">
        <v>4316</v>
      </c>
      <c r="P45" s="168" t="s">
        <v>4317</v>
      </c>
      <c r="Q45" s="168" t="s">
        <v>4318</v>
      </c>
      <c r="U45" s="167" t="s">
        <v>296</v>
      </c>
      <c r="V45" s="168">
        <v>-9.9339999999999993</v>
      </c>
      <c r="W45" s="168">
        <v>-8.8849999999999998</v>
      </c>
      <c r="X45" s="168">
        <v>-9.891</v>
      </c>
      <c r="Y45" s="168">
        <v>-8.8870000000000005</v>
      </c>
      <c r="Z45" s="168">
        <v>-9.85</v>
      </c>
      <c r="AA45" s="168">
        <v>-8.9130000000000003</v>
      </c>
      <c r="AB45" s="168">
        <v>-9.8350000000000009</v>
      </c>
      <c r="AC45" s="168">
        <v>-8.9350000000000005</v>
      </c>
    </row>
    <row r="46" spans="1:29" x14ac:dyDescent="0.2">
      <c r="A46" s="167" t="s">
        <v>532</v>
      </c>
      <c r="B46" s="168" t="s">
        <v>4319</v>
      </c>
      <c r="C46" s="168" t="s">
        <v>3220</v>
      </c>
      <c r="D46" s="168" t="s">
        <v>4320</v>
      </c>
      <c r="E46" s="168" t="s">
        <v>1907</v>
      </c>
      <c r="F46" s="168" t="s">
        <v>2823</v>
      </c>
      <c r="G46" s="168" t="s">
        <v>1907</v>
      </c>
      <c r="H46" s="168" t="s">
        <v>3647</v>
      </c>
      <c r="I46" s="168" t="s">
        <v>3218</v>
      </c>
      <c r="J46" s="168" t="s">
        <v>4321</v>
      </c>
      <c r="K46" s="168" t="s">
        <v>3977</v>
      </c>
      <c r="L46" s="168" t="s">
        <v>4320</v>
      </c>
      <c r="M46" s="168" t="s">
        <v>3220</v>
      </c>
      <c r="N46" s="168" t="s">
        <v>2102</v>
      </c>
      <c r="O46" s="168" t="s">
        <v>3220</v>
      </c>
      <c r="P46" s="168" t="s">
        <v>4322</v>
      </c>
      <c r="Q46" s="168" t="s">
        <v>1907</v>
      </c>
      <c r="U46" s="91" t="s">
        <v>537</v>
      </c>
      <c r="V46" s="27"/>
      <c r="W46" s="27"/>
      <c r="X46" s="189"/>
      <c r="Y46" s="189"/>
      <c r="Z46" s="189"/>
      <c r="AA46" s="189"/>
      <c r="AB46" s="189"/>
      <c r="AC46" s="189"/>
    </row>
    <row r="47" spans="1:29" x14ac:dyDescent="0.2">
      <c r="A47" s="167" t="s">
        <v>538</v>
      </c>
      <c r="B47" s="168" t="s">
        <v>3295</v>
      </c>
      <c r="C47" s="168" t="s">
        <v>4323</v>
      </c>
      <c r="D47" s="168" t="s">
        <v>1666</v>
      </c>
      <c r="E47" s="168" t="s">
        <v>4324</v>
      </c>
      <c r="F47" s="168" t="s">
        <v>3674</v>
      </c>
      <c r="G47" s="168" t="s">
        <v>4323</v>
      </c>
      <c r="H47" s="168" t="s">
        <v>4325</v>
      </c>
      <c r="I47" s="168" t="s">
        <v>4324</v>
      </c>
      <c r="J47" s="168" t="s">
        <v>2987</v>
      </c>
      <c r="K47" s="168" t="s">
        <v>3913</v>
      </c>
      <c r="L47" s="168" t="s">
        <v>1666</v>
      </c>
      <c r="M47" s="168" t="s">
        <v>1768</v>
      </c>
      <c r="N47" s="168" t="s">
        <v>4326</v>
      </c>
      <c r="O47" s="168" t="s">
        <v>3913</v>
      </c>
      <c r="P47" s="168" t="s">
        <v>3924</v>
      </c>
      <c r="Q47" s="168" t="s">
        <v>1768</v>
      </c>
      <c r="U47" s="27" t="s">
        <v>543</v>
      </c>
      <c r="V47" s="90" t="str">
        <f>B57</f>
        <v>2.753</v>
      </c>
      <c r="W47" s="90" t="str">
        <f>D57</f>
        <v>3.947</v>
      </c>
      <c r="X47" s="90" t="str">
        <f>F57</f>
        <v>3.761</v>
      </c>
      <c r="Y47" s="90" t="str">
        <f>H57</f>
        <v>4.796</v>
      </c>
      <c r="Z47" s="90" t="str">
        <f>J57</f>
        <v>2.700</v>
      </c>
      <c r="AA47" s="90" t="str">
        <f>L57</f>
        <v>3.969</v>
      </c>
      <c r="AB47" s="90" t="str">
        <f>N57</f>
        <v>3.722</v>
      </c>
      <c r="AC47" s="90" t="str">
        <f>P57</f>
        <v>4.835</v>
      </c>
    </row>
    <row r="48" spans="1:29" x14ac:dyDescent="0.2">
      <c r="A48" s="167" t="s">
        <v>544</v>
      </c>
      <c r="B48" s="168" t="s">
        <v>4327</v>
      </c>
      <c r="C48" s="168" t="s">
        <v>4328</v>
      </c>
      <c r="D48" s="168" t="s">
        <v>4329</v>
      </c>
      <c r="E48" s="168" t="s">
        <v>3914</v>
      </c>
      <c r="F48" s="168" t="s">
        <v>4330</v>
      </c>
      <c r="G48" s="168" t="s">
        <v>4328</v>
      </c>
      <c r="H48" s="168" t="s">
        <v>4331</v>
      </c>
      <c r="I48" s="168" t="s">
        <v>3914</v>
      </c>
      <c r="J48" s="168" t="s">
        <v>4332</v>
      </c>
      <c r="K48" s="168" t="s">
        <v>1750</v>
      </c>
      <c r="L48" s="168" t="s">
        <v>4333</v>
      </c>
      <c r="M48" s="168" t="s">
        <v>1967</v>
      </c>
      <c r="N48" s="168" t="s">
        <v>4334</v>
      </c>
      <c r="O48" s="168" t="s">
        <v>4335</v>
      </c>
      <c r="P48" s="168" t="s">
        <v>3777</v>
      </c>
      <c r="Q48" s="168" t="s">
        <v>1967</v>
      </c>
      <c r="U48" s="27" t="s">
        <v>532</v>
      </c>
      <c r="V48" s="90">
        <f>$V$47 + B46</f>
        <v>2.6604000000000001</v>
      </c>
      <c r="W48" s="90">
        <f>$W$47 + D46</f>
        <v>3.8250000000000002</v>
      </c>
      <c r="X48" s="90">
        <f>$X$47 + F46</f>
        <v>3.6590000000000003</v>
      </c>
      <c r="Y48" s="90">
        <f>$Y$47 + H46</f>
        <v>4.6660000000000004</v>
      </c>
      <c r="Z48" s="90">
        <f>$Z$47 + J46</f>
        <v>2.6072000000000002</v>
      </c>
      <c r="AA48" s="90">
        <f>$AA$47 + L46</f>
        <v>3.847</v>
      </c>
      <c r="AB48" s="90">
        <f>$AB$47 + N46</f>
        <v>3.6189999999999998</v>
      </c>
      <c r="AC48" s="90">
        <f>$AC$47 + P46</f>
        <v>4.7059999999999995</v>
      </c>
    </row>
    <row r="49" spans="1:29" x14ac:dyDescent="0.2">
      <c r="A49" s="167" t="s">
        <v>549</v>
      </c>
      <c r="B49" s="168" t="s">
        <v>4336</v>
      </c>
      <c r="C49" s="168" t="s">
        <v>1833</v>
      </c>
      <c r="D49" s="168" t="s">
        <v>4337</v>
      </c>
      <c r="E49" s="168" t="s">
        <v>2780</v>
      </c>
      <c r="F49" s="168" t="s">
        <v>4338</v>
      </c>
      <c r="G49" s="168" t="s">
        <v>3528</v>
      </c>
      <c r="H49" s="168" t="s">
        <v>4339</v>
      </c>
      <c r="I49" s="168" t="s">
        <v>1835</v>
      </c>
      <c r="J49" s="168" t="s">
        <v>2910</v>
      </c>
      <c r="K49" s="168" t="s">
        <v>2780</v>
      </c>
      <c r="L49" s="168" t="s">
        <v>4340</v>
      </c>
      <c r="M49" s="168" t="s">
        <v>2381</v>
      </c>
      <c r="N49" s="168" t="s">
        <v>3851</v>
      </c>
      <c r="O49" s="168" t="s">
        <v>4341</v>
      </c>
      <c r="P49" s="168" t="s">
        <v>4342</v>
      </c>
      <c r="Q49" s="168" t="s">
        <v>4341</v>
      </c>
      <c r="U49" s="27" t="s">
        <v>538</v>
      </c>
      <c r="V49" s="90">
        <f t="shared" ref="V49:V58" si="0">$V$47 + B47</f>
        <v>2.4770000000000003</v>
      </c>
      <c r="W49" s="90">
        <f t="shared" ref="W49:W58" si="1">$W$47 + D47</f>
        <v>3.6819999999999999</v>
      </c>
      <c r="X49" s="90">
        <f t="shared" ref="X49:X58" si="2">$X$47 + F47</f>
        <v>3.4969999999999999</v>
      </c>
      <c r="Y49" s="90">
        <f t="shared" ref="Y49:Y58" si="3">$Y$47 + H47</f>
        <v>4.5410000000000004</v>
      </c>
      <c r="Z49" s="90">
        <f t="shared" ref="Z49:Z58" si="4">$Z$47 + J47</f>
        <v>2.4260000000000002</v>
      </c>
      <c r="AA49" s="90">
        <f t="shared" ref="AA49:AA58" si="5">$AA$47 + L47</f>
        <v>3.7039999999999997</v>
      </c>
      <c r="AB49" s="90">
        <f t="shared" ref="AB49:AB58" si="6">$AB$47 + N47</f>
        <v>3.4590000000000001</v>
      </c>
      <c r="AC49" s="90">
        <f t="shared" ref="AC49:AC58" si="7">$AC$47 + P47</f>
        <v>4.5789999999999997</v>
      </c>
    </row>
    <row r="50" spans="1:29" x14ac:dyDescent="0.2">
      <c r="A50" s="167" t="s">
        <v>554</v>
      </c>
      <c r="B50" s="168" t="s">
        <v>2612</v>
      </c>
      <c r="C50" s="168" t="s">
        <v>2080</v>
      </c>
      <c r="D50" s="168" t="s">
        <v>3845</v>
      </c>
      <c r="E50" s="168" t="s">
        <v>4343</v>
      </c>
      <c r="F50" s="168" t="s">
        <v>4320</v>
      </c>
      <c r="G50" s="168" t="s">
        <v>2076</v>
      </c>
      <c r="H50" s="168" t="s">
        <v>3346</v>
      </c>
      <c r="I50" s="168" t="s">
        <v>4344</v>
      </c>
      <c r="J50" s="168" t="s">
        <v>2905</v>
      </c>
      <c r="K50" s="168" t="s">
        <v>2973</v>
      </c>
      <c r="L50" s="168" t="s">
        <v>2905</v>
      </c>
      <c r="M50" s="168" t="s">
        <v>3655</v>
      </c>
      <c r="N50" s="168" t="s">
        <v>4345</v>
      </c>
      <c r="O50" s="168" t="s">
        <v>2973</v>
      </c>
      <c r="P50" s="168" t="s">
        <v>2085</v>
      </c>
      <c r="Q50" s="168" t="s">
        <v>4346</v>
      </c>
      <c r="U50" s="27" t="s">
        <v>544</v>
      </c>
      <c r="V50" s="90">
        <f t="shared" si="0"/>
        <v>2.8494999999999999</v>
      </c>
      <c r="W50" s="90">
        <f t="shared" si="1"/>
        <v>4.0225999999999997</v>
      </c>
      <c r="X50" s="90">
        <f t="shared" si="2"/>
        <v>3.8545000000000003</v>
      </c>
      <c r="Y50" s="90">
        <f t="shared" si="3"/>
        <v>4.8698000000000006</v>
      </c>
      <c r="Z50" s="90">
        <f t="shared" si="4"/>
        <v>2.7984</v>
      </c>
      <c r="AA50" s="90">
        <f t="shared" si="5"/>
        <v>4.0438000000000001</v>
      </c>
      <c r="AB50" s="90">
        <f t="shared" si="6"/>
        <v>3.8167999999999997</v>
      </c>
      <c r="AC50" s="90">
        <f t="shared" si="7"/>
        <v>4.9074999999999998</v>
      </c>
    </row>
    <row r="51" spans="1:29" x14ac:dyDescent="0.2">
      <c r="A51" s="167" t="s">
        <v>559</v>
      </c>
      <c r="B51" s="168" t="s">
        <v>4347</v>
      </c>
      <c r="C51" s="168" t="s">
        <v>4348</v>
      </c>
      <c r="D51" s="168" t="s">
        <v>4349</v>
      </c>
      <c r="E51" s="168" t="s">
        <v>2165</v>
      </c>
      <c r="F51" s="168" t="s">
        <v>3864</v>
      </c>
      <c r="G51" s="168" t="s">
        <v>4350</v>
      </c>
      <c r="H51" s="168" t="s">
        <v>2827</v>
      </c>
      <c r="I51" s="168" t="s">
        <v>2161</v>
      </c>
      <c r="J51" s="168" t="s">
        <v>3520</v>
      </c>
      <c r="K51" s="168" t="s">
        <v>4351</v>
      </c>
      <c r="L51" s="168" t="s">
        <v>2827</v>
      </c>
      <c r="M51" s="168" t="s">
        <v>1687</v>
      </c>
      <c r="N51" s="168" t="s">
        <v>4352</v>
      </c>
      <c r="O51" s="168" t="s">
        <v>1766</v>
      </c>
      <c r="P51" s="168" t="s">
        <v>4151</v>
      </c>
      <c r="Q51" s="168" t="s">
        <v>1766</v>
      </c>
      <c r="U51" s="27" t="s">
        <v>549</v>
      </c>
      <c r="V51" s="90">
        <f t="shared" si="0"/>
        <v>2.1970000000000001</v>
      </c>
      <c r="W51" s="90">
        <f t="shared" si="1"/>
        <v>3.4380000000000002</v>
      </c>
      <c r="X51" s="90">
        <f t="shared" si="2"/>
        <v>3.2680000000000002</v>
      </c>
      <c r="Y51" s="90">
        <f t="shared" si="3"/>
        <v>4.3420000000000005</v>
      </c>
      <c r="Z51" s="90">
        <f t="shared" si="4"/>
        <v>2.149</v>
      </c>
      <c r="AA51" s="90">
        <f t="shared" si="5"/>
        <v>3.4589999999999996</v>
      </c>
      <c r="AB51" s="90">
        <f t="shared" si="6"/>
        <v>3.2330000000000001</v>
      </c>
      <c r="AC51" s="90">
        <f t="shared" si="7"/>
        <v>4.3780000000000001</v>
      </c>
    </row>
    <row r="52" spans="1:29" x14ac:dyDescent="0.2">
      <c r="A52" s="167" t="s">
        <v>564</v>
      </c>
      <c r="B52" s="168" t="s">
        <v>1747</v>
      </c>
      <c r="C52" s="168" t="s">
        <v>1953</v>
      </c>
      <c r="D52" s="168" t="s">
        <v>4353</v>
      </c>
      <c r="E52" s="168" t="s">
        <v>2263</v>
      </c>
      <c r="F52" s="168" t="s">
        <v>1680</v>
      </c>
      <c r="G52" s="168" t="s">
        <v>2334</v>
      </c>
      <c r="H52" s="168" t="s">
        <v>3999</v>
      </c>
      <c r="I52" s="168" t="s">
        <v>2253</v>
      </c>
      <c r="J52" s="168" t="s">
        <v>4354</v>
      </c>
      <c r="K52" s="168" t="s">
        <v>2330</v>
      </c>
      <c r="L52" s="168" t="s">
        <v>4355</v>
      </c>
      <c r="M52" s="168" t="s">
        <v>2257</v>
      </c>
      <c r="N52" s="168" t="s">
        <v>2771</v>
      </c>
      <c r="O52" s="168" t="s">
        <v>2255</v>
      </c>
      <c r="P52" s="168" t="s">
        <v>2170</v>
      </c>
      <c r="Q52" s="168" t="s">
        <v>2263</v>
      </c>
      <c r="U52" s="27" t="s">
        <v>554</v>
      </c>
      <c r="V52" s="90">
        <f t="shared" si="0"/>
        <v>2.613</v>
      </c>
      <c r="W52" s="90">
        <f t="shared" si="1"/>
        <v>3.8120000000000003</v>
      </c>
      <c r="X52" s="90">
        <f t="shared" si="2"/>
        <v>3.6390000000000002</v>
      </c>
      <c r="Y52" s="90">
        <f t="shared" si="3"/>
        <v>4.6770000000000005</v>
      </c>
      <c r="Z52" s="90">
        <f t="shared" si="4"/>
        <v>2.5640000000000001</v>
      </c>
      <c r="AA52" s="90">
        <f t="shared" si="5"/>
        <v>3.8329999999999997</v>
      </c>
      <c r="AB52" s="90">
        <f t="shared" si="6"/>
        <v>3.6019999999999999</v>
      </c>
      <c r="AC52" s="90">
        <f t="shared" si="7"/>
        <v>4.7140000000000004</v>
      </c>
    </row>
    <row r="53" spans="1:29" x14ac:dyDescent="0.2">
      <c r="A53" s="167" t="s">
        <v>569</v>
      </c>
      <c r="B53" s="168" t="s">
        <v>4151</v>
      </c>
      <c r="C53" s="168" t="s">
        <v>3597</v>
      </c>
      <c r="D53" s="168" t="s">
        <v>4356</v>
      </c>
      <c r="E53" s="168" t="s">
        <v>2110</v>
      </c>
      <c r="F53" s="168" t="s">
        <v>2827</v>
      </c>
      <c r="G53" s="168" t="s">
        <v>3599</v>
      </c>
      <c r="H53" s="168" t="s">
        <v>4357</v>
      </c>
      <c r="I53" s="168" t="s">
        <v>2967</v>
      </c>
      <c r="J53" s="168" t="s">
        <v>4358</v>
      </c>
      <c r="K53" s="168" t="s">
        <v>2930</v>
      </c>
      <c r="L53" s="168" t="s">
        <v>4356</v>
      </c>
      <c r="M53" s="168" t="s">
        <v>4359</v>
      </c>
      <c r="N53" s="168" t="s">
        <v>4349</v>
      </c>
      <c r="O53" s="168" t="s">
        <v>2110</v>
      </c>
      <c r="P53" s="168" t="s">
        <v>4360</v>
      </c>
      <c r="Q53" s="168" t="s">
        <v>3601</v>
      </c>
      <c r="U53" s="27" t="s">
        <v>559</v>
      </c>
      <c r="V53" s="90">
        <f t="shared" si="0"/>
        <v>3.0330000000000004</v>
      </c>
      <c r="W53" s="90">
        <f t="shared" si="1"/>
        <v>4.1900000000000004</v>
      </c>
      <c r="X53" s="90">
        <f t="shared" si="2"/>
        <v>4.0380000000000003</v>
      </c>
      <c r="Y53" s="90">
        <f t="shared" si="3"/>
        <v>5.0380000000000003</v>
      </c>
      <c r="Z53" s="90">
        <f t="shared" si="4"/>
        <v>2.9830000000000001</v>
      </c>
      <c r="AA53" s="90">
        <f t="shared" si="5"/>
        <v>4.2110000000000003</v>
      </c>
      <c r="AB53" s="90">
        <f t="shared" si="6"/>
        <v>4.0010000000000003</v>
      </c>
      <c r="AC53" s="90">
        <f t="shared" si="7"/>
        <v>5.0750000000000002</v>
      </c>
    </row>
    <row r="54" spans="1:29" x14ac:dyDescent="0.2">
      <c r="A54" s="167" t="s">
        <v>574</v>
      </c>
      <c r="B54" s="168" t="s">
        <v>4361</v>
      </c>
      <c r="C54" s="168" t="s">
        <v>4362</v>
      </c>
      <c r="D54" s="168" t="s">
        <v>4363</v>
      </c>
      <c r="E54" s="168" t="s">
        <v>3772</v>
      </c>
      <c r="F54" s="168" t="s">
        <v>4364</v>
      </c>
      <c r="G54" s="168" t="s">
        <v>3980</v>
      </c>
      <c r="H54" s="168" t="s">
        <v>4365</v>
      </c>
      <c r="I54" s="168" t="s">
        <v>3027</v>
      </c>
      <c r="J54" s="168" t="s">
        <v>4366</v>
      </c>
      <c r="K54" s="168" t="s">
        <v>2789</v>
      </c>
      <c r="L54" s="168" t="s">
        <v>4367</v>
      </c>
      <c r="M54" s="168" t="s">
        <v>3980</v>
      </c>
      <c r="N54" s="168" t="s">
        <v>4368</v>
      </c>
      <c r="O54" s="168" t="s">
        <v>3985</v>
      </c>
      <c r="P54" s="168" t="s">
        <v>4369</v>
      </c>
      <c r="Q54" s="168" t="s">
        <v>3980</v>
      </c>
      <c r="U54" s="27" t="s">
        <v>564</v>
      </c>
      <c r="V54" s="90">
        <f t="shared" si="0"/>
        <v>2.8920000000000003</v>
      </c>
      <c r="W54" s="90">
        <f t="shared" si="1"/>
        <v>4.0388000000000002</v>
      </c>
      <c r="X54" s="90">
        <f t="shared" si="2"/>
        <v>3.91</v>
      </c>
      <c r="Y54" s="90">
        <f t="shared" si="3"/>
        <v>4.8980000000000006</v>
      </c>
      <c r="Z54" s="90">
        <f t="shared" si="4"/>
        <v>2.8410000000000002</v>
      </c>
      <c r="AA54" s="90">
        <f t="shared" si="5"/>
        <v>4.0601000000000003</v>
      </c>
      <c r="AB54" s="90">
        <f t="shared" si="6"/>
        <v>3.8719999999999999</v>
      </c>
      <c r="AC54" s="90">
        <f t="shared" si="7"/>
        <v>4.9359999999999999</v>
      </c>
    </row>
    <row r="55" spans="1:29" x14ac:dyDescent="0.2">
      <c r="A55" s="167" t="s">
        <v>579</v>
      </c>
      <c r="B55" s="168" t="s">
        <v>4370</v>
      </c>
      <c r="C55" s="168" t="s">
        <v>4371</v>
      </c>
      <c r="D55" s="168" t="s">
        <v>4372</v>
      </c>
      <c r="E55" s="168" t="s">
        <v>3027</v>
      </c>
      <c r="F55" s="168" t="s">
        <v>4373</v>
      </c>
      <c r="G55" s="168" t="s">
        <v>3926</v>
      </c>
      <c r="H55" s="168" t="s">
        <v>4374</v>
      </c>
      <c r="I55" s="168" t="s">
        <v>3027</v>
      </c>
      <c r="J55" s="168" t="s">
        <v>4375</v>
      </c>
      <c r="K55" s="168" t="s">
        <v>3029</v>
      </c>
      <c r="L55" s="168" t="s">
        <v>4059</v>
      </c>
      <c r="M55" s="168" t="s">
        <v>3928</v>
      </c>
      <c r="N55" s="168" t="s">
        <v>4376</v>
      </c>
      <c r="O55" s="168" t="s">
        <v>3029</v>
      </c>
      <c r="P55" s="168" t="s">
        <v>4377</v>
      </c>
      <c r="Q55" s="168" t="s">
        <v>3928</v>
      </c>
      <c r="U55" s="27" t="s">
        <v>569</v>
      </c>
      <c r="V55" s="90">
        <f t="shared" si="0"/>
        <v>2.9930000000000003</v>
      </c>
      <c r="W55" s="90">
        <f t="shared" si="1"/>
        <v>4.1310000000000002</v>
      </c>
      <c r="X55" s="90">
        <f t="shared" si="2"/>
        <v>4.0030000000000001</v>
      </c>
      <c r="Y55" s="90">
        <f t="shared" si="3"/>
        <v>4.984</v>
      </c>
      <c r="Z55" s="90">
        <f t="shared" si="4"/>
        <v>2.9410000000000003</v>
      </c>
      <c r="AA55" s="90">
        <f t="shared" si="5"/>
        <v>4.1529999999999996</v>
      </c>
      <c r="AB55" s="90">
        <f t="shared" si="6"/>
        <v>3.9649999999999999</v>
      </c>
      <c r="AC55" s="90">
        <f t="shared" si="7"/>
        <v>5.0220000000000002</v>
      </c>
    </row>
    <row r="56" spans="1:29" x14ac:dyDescent="0.2">
      <c r="A56" s="167" t="s">
        <v>584</v>
      </c>
      <c r="B56" s="168" t="s">
        <v>4378</v>
      </c>
      <c r="C56" s="168" t="s">
        <v>4379</v>
      </c>
      <c r="D56" s="168" t="s">
        <v>4380</v>
      </c>
      <c r="E56" s="168" t="s">
        <v>4381</v>
      </c>
      <c r="F56" s="168" t="s">
        <v>4382</v>
      </c>
      <c r="G56" s="168" t="s">
        <v>4014</v>
      </c>
      <c r="H56" s="168" t="s">
        <v>4383</v>
      </c>
      <c r="I56" s="168" t="s">
        <v>4384</v>
      </c>
      <c r="J56" s="168" t="s">
        <v>4385</v>
      </c>
      <c r="K56" s="168" t="s">
        <v>4379</v>
      </c>
      <c r="L56" s="168" t="s">
        <v>4380</v>
      </c>
      <c r="M56" s="168" t="s">
        <v>4379</v>
      </c>
      <c r="N56" s="168" t="s">
        <v>4386</v>
      </c>
      <c r="O56" s="168" t="s">
        <v>4014</v>
      </c>
      <c r="P56" s="168" t="s">
        <v>4387</v>
      </c>
      <c r="Q56" s="168" t="s">
        <v>4068</v>
      </c>
      <c r="U56" s="27" t="s">
        <v>574</v>
      </c>
      <c r="V56" s="90">
        <f t="shared" si="0"/>
        <v>2.7895000000000003</v>
      </c>
      <c r="W56" s="90">
        <f t="shared" si="1"/>
        <v>3.9750000000000001</v>
      </c>
      <c r="X56" s="90">
        <f t="shared" si="2"/>
        <v>3.7966000000000002</v>
      </c>
      <c r="Y56" s="90">
        <f t="shared" si="3"/>
        <v>4.8235000000000001</v>
      </c>
      <c r="Z56" s="90">
        <f t="shared" si="4"/>
        <v>2.7386000000000004</v>
      </c>
      <c r="AA56" s="90">
        <f t="shared" si="5"/>
        <v>3.9962</v>
      </c>
      <c r="AB56" s="90">
        <f t="shared" si="6"/>
        <v>3.7591000000000001</v>
      </c>
      <c r="AC56" s="90">
        <f t="shared" si="7"/>
        <v>4.8612000000000002</v>
      </c>
    </row>
    <row r="57" spans="1:29" x14ac:dyDescent="0.2">
      <c r="A57" s="167" t="s">
        <v>589</v>
      </c>
      <c r="B57" s="168" t="s">
        <v>4388</v>
      </c>
      <c r="C57" s="168" t="s">
        <v>4389</v>
      </c>
      <c r="D57" s="168" t="s">
        <v>4390</v>
      </c>
      <c r="E57" s="168" t="s">
        <v>3879</v>
      </c>
      <c r="F57" s="168" t="s">
        <v>4391</v>
      </c>
      <c r="G57" s="168" t="s">
        <v>3895</v>
      </c>
      <c r="H57" s="168" t="s">
        <v>4392</v>
      </c>
      <c r="I57" s="168" t="s">
        <v>4393</v>
      </c>
      <c r="J57" s="168" t="s">
        <v>4394</v>
      </c>
      <c r="K57" s="168" t="s">
        <v>4395</v>
      </c>
      <c r="L57" s="168" t="s">
        <v>4396</v>
      </c>
      <c r="M57" s="168" t="s">
        <v>4397</v>
      </c>
      <c r="N57" s="168" t="s">
        <v>4398</v>
      </c>
      <c r="O57" s="168" t="s">
        <v>4399</v>
      </c>
      <c r="P57" s="168" t="s">
        <v>4400</v>
      </c>
      <c r="Q57" s="168" t="s">
        <v>4401</v>
      </c>
      <c r="U57" s="27" t="s">
        <v>579</v>
      </c>
      <c r="V57" s="90">
        <f t="shared" si="0"/>
        <v>2.8172000000000001</v>
      </c>
      <c r="W57" s="90">
        <f t="shared" si="1"/>
        <v>4.0275999999999996</v>
      </c>
      <c r="X57" s="90">
        <f t="shared" si="2"/>
        <v>3.8451</v>
      </c>
      <c r="Y57" s="90">
        <f t="shared" si="3"/>
        <v>4.8936999999999999</v>
      </c>
      <c r="Z57" s="90">
        <f t="shared" si="4"/>
        <v>2.7667000000000002</v>
      </c>
      <c r="AA57" s="90">
        <f t="shared" si="5"/>
        <v>4.0488</v>
      </c>
      <c r="AB57" s="90">
        <f t="shared" si="6"/>
        <v>3.8077000000000001</v>
      </c>
      <c r="AC57" s="90">
        <f t="shared" si="7"/>
        <v>4.9311999999999996</v>
      </c>
    </row>
    <row r="58" spans="1:29" x14ac:dyDescent="0.2">
      <c r="A58" s="167" t="s">
        <v>348</v>
      </c>
      <c r="B58" s="168" t="s">
        <v>348</v>
      </c>
      <c r="C58" s="168" t="s">
        <v>348</v>
      </c>
      <c r="D58" s="168" t="s">
        <v>348</v>
      </c>
      <c r="E58" s="168" t="s">
        <v>348</v>
      </c>
      <c r="F58" s="168" t="s">
        <v>348</v>
      </c>
      <c r="G58" s="168" t="s">
        <v>348</v>
      </c>
      <c r="H58" s="168" t="s">
        <v>348</v>
      </c>
      <c r="I58" s="168" t="s">
        <v>348</v>
      </c>
      <c r="J58" s="168" t="s">
        <v>348</v>
      </c>
      <c r="K58" s="168" t="s">
        <v>348</v>
      </c>
      <c r="L58" s="168" t="s">
        <v>348</v>
      </c>
      <c r="M58" s="168" t="s">
        <v>348</v>
      </c>
      <c r="N58" s="168" t="s">
        <v>348</v>
      </c>
      <c r="O58" s="168" t="s">
        <v>348</v>
      </c>
      <c r="P58" s="168" t="s">
        <v>348</v>
      </c>
      <c r="Q58" s="168" t="s">
        <v>348</v>
      </c>
      <c r="U58" s="27" t="s">
        <v>584</v>
      </c>
      <c r="V58" s="90">
        <f t="shared" si="0"/>
        <v>1.9220000000000002</v>
      </c>
      <c r="W58" s="90">
        <f t="shared" si="1"/>
        <v>3.12</v>
      </c>
      <c r="X58" s="90">
        <f t="shared" si="2"/>
        <v>3.0190000000000001</v>
      </c>
      <c r="Y58" s="90">
        <f t="shared" si="3"/>
        <v>4.0490000000000004</v>
      </c>
      <c r="Z58" s="90">
        <f t="shared" si="4"/>
        <v>1.87</v>
      </c>
      <c r="AA58" s="90">
        <f t="shared" si="5"/>
        <v>3.1419999999999999</v>
      </c>
      <c r="AB58" s="90">
        <f t="shared" si="6"/>
        <v>2.9809999999999999</v>
      </c>
      <c r="AC58" s="90">
        <f t="shared" si="7"/>
        <v>4.0869999999999997</v>
      </c>
    </row>
    <row r="59" spans="1:29" x14ac:dyDescent="0.2">
      <c r="A59" s="167" t="s">
        <v>594</v>
      </c>
      <c r="B59" s="168" t="s">
        <v>595</v>
      </c>
      <c r="C59" s="168" t="s">
        <v>348</v>
      </c>
      <c r="D59" s="168" t="s">
        <v>595</v>
      </c>
      <c r="E59" s="168" t="s">
        <v>348</v>
      </c>
      <c r="F59" s="168" t="s">
        <v>595</v>
      </c>
      <c r="G59" s="168" t="s">
        <v>348</v>
      </c>
      <c r="H59" s="168" t="s">
        <v>595</v>
      </c>
      <c r="I59" s="168" t="s">
        <v>348</v>
      </c>
      <c r="J59" s="168" t="s">
        <v>595</v>
      </c>
      <c r="K59" s="168" t="s">
        <v>348</v>
      </c>
      <c r="L59" s="168" t="s">
        <v>595</v>
      </c>
      <c r="M59" s="168" t="s">
        <v>348</v>
      </c>
      <c r="N59" s="168" t="s">
        <v>595</v>
      </c>
      <c r="O59" s="168" t="s">
        <v>348</v>
      </c>
      <c r="P59" s="168" t="s">
        <v>595</v>
      </c>
      <c r="Q59" s="168" t="s">
        <v>348</v>
      </c>
    </row>
    <row r="60" spans="1:29" x14ac:dyDescent="0.2">
      <c r="A60" s="288" t="s">
        <v>596</v>
      </c>
      <c r="B60" s="289" t="s">
        <v>4402</v>
      </c>
      <c r="C60" s="289" t="s">
        <v>348</v>
      </c>
      <c r="D60" s="289" t="s">
        <v>3184</v>
      </c>
      <c r="E60" s="289" t="s">
        <v>348</v>
      </c>
      <c r="F60" s="289" t="s">
        <v>4403</v>
      </c>
      <c r="G60" s="289" t="s">
        <v>348</v>
      </c>
      <c r="H60" s="289" t="s">
        <v>3184</v>
      </c>
      <c r="I60" s="289" t="s">
        <v>348</v>
      </c>
      <c r="J60" s="289" t="s">
        <v>2186</v>
      </c>
      <c r="K60" s="289" t="s">
        <v>348</v>
      </c>
      <c r="L60" s="289" t="s">
        <v>3187</v>
      </c>
      <c r="M60" s="289" t="s">
        <v>348</v>
      </c>
      <c r="N60" s="289" t="s">
        <v>2333</v>
      </c>
      <c r="O60" s="289" t="s">
        <v>348</v>
      </c>
      <c r="P60" s="289" t="s">
        <v>3187</v>
      </c>
      <c r="Q60" s="289" t="s">
        <v>348</v>
      </c>
    </row>
    <row r="61" spans="1:29" x14ac:dyDescent="0.2">
      <c r="A61" s="167" t="s">
        <v>599</v>
      </c>
    </row>
    <row r="62" spans="1:29" x14ac:dyDescent="0.2">
      <c r="A62" s="167" t="s">
        <v>600</v>
      </c>
    </row>
  </sheetData>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6B413-8648-4BD6-BBF9-AD3064B9F641}">
  <dimension ref="A1:AD62"/>
  <sheetViews>
    <sheetView workbookViewId="0">
      <selection activeCell="E44" sqref="E44"/>
    </sheetView>
  </sheetViews>
  <sheetFormatPr defaultRowHeight="15" x14ac:dyDescent="0.25"/>
  <cols>
    <col min="4" max="4" width="14.42578125" bestFit="1" customWidth="1"/>
    <col min="18" max="18" width="20.7109375" bestFit="1" customWidth="1"/>
  </cols>
  <sheetData>
    <row r="1" spans="1:30" x14ac:dyDescent="0.25">
      <c r="A1" s="94"/>
      <c r="B1" s="95"/>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row>
    <row r="2" spans="1:30" ht="23.25" x14ac:dyDescent="0.35">
      <c r="A2" s="94"/>
      <c r="B2" s="95"/>
      <c r="C2" s="94"/>
      <c r="D2" s="94"/>
      <c r="E2" s="94"/>
      <c r="F2" s="94"/>
      <c r="G2" s="94"/>
      <c r="H2" s="94"/>
      <c r="I2" s="108"/>
      <c r="J2" s="107" t="s">
        <v>601</v>
      </c>
      <c r="K2" s="94"/>
      <c r="L2" s="94"/>
      <c r="M2" s="94"/>
      <c r="N2" s="94"/>
      <c r="O2" s="94"/>
      <c r="P2" s="94"/>
      <c r="Q2" s="94"/>
      <c r="R2" s="94"/>
      <c r="S2" s="94"/>
      <c r="T2" s="94"/>
      <c r="U2" s="94"/>
      <c r="V2" s="94"/>
      <c r="W2" s="94"/>
      <c r="X2" s="107" t="s">
        <v>602</v>
      </c>
      <c r="Y2" s="94"/>
      <c r="Z2" s="94"/>
      <c r="AA2" s="94"/>
      <c r="AB2" s="94"/>
      <c r="AC2" s="94"/>
      <c r="AD2" s="94"/>
    </row>
    <row r="3" spans="1:30" ht="18.75" x14ac:dyDescent="0.3">
      <c r="A3" s="94"/>
      <c r="B3" s="95"/>
      <c r="C3" s="94"/>
      <c r="D3" s="94"/>
      <c r="E3" s="94"/>
      <c r="F3" s="94"/>
      <c r="G3" s="94"/>
      <c r="H3" s="94"/>
      <c r="I3" s="106"/>
      <c r="J3" s="105" t="s">
        <v>603</v>
      </c>
      <c r="K3" s="94"/>
      <c r="L3" s="94"/>
      <c r="M3" s="94"/>
      <c r="N3" s="94"/>
      <c r="O3" s="94"/>
      <c r="P3" s="94"/>
      <c r="Q3" s="94"/>
      <c r="R3" s="94"/>
      <c r="S3" s="94"/>
      <c r="T3" s="94"/>
      <c r="U3" s="94"/>
      <c r="V3" s="94"/>
      <c r="W3" s="94"/>
      <c r="X3" s="105" t="s">
        <v>604</v>
      </c>
      <c r="Y3" s="94"/>
      <c r="Z3" s="94"/>
      <c r="AA3" s="94"/>
      <c r="AB3" s="94"/>
      <c r="AC3" s="94"/>
      <c r="AD3" s="94"/>
    </row>
    <row r="4" spans="1:30" x14ac:dyDescent="0.25">
      <c r="A4" s="94"/>
      <c r="B4" s="95"/>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row>
    <row r="5" spans="1:30" ht="15.75" x14ac:dyDescent="0.25">
      <c r="A5" s="103"/>
      <c r="B5" s="104"/>
      <c r="C5" s="103"/>
      <c r="D5" s="103"/>
      <c r="E5" s="103" t="s">
        <v>605</v>
      </c>
      <c r="F5" s="103" t="s">
        <v>606</v>
      </c>
      <c r="G5" s="103" t="s">
        <v>607</v>
      </c>
      <c r="H5" s="103" t="s">
        <v>608</v>
      </c>
      <c r="I5" s="103" t="s">
        <v>609</v>
      </c>
      <c r="J5" s="103" t="s">
        <v>610</v>
      </c>
      <c r="K5" s="103" t="s">
        <v>611</v>
      </c>
      <c r="L5" s="103" t="s">
        <v>612</v>
      </c>
      <c r="M5" s="103" t="s">
        <v>613</v>
      </c>
      <c r="N5" s="103" t="s">
        <v>614</v>
      </c>
      <c r="O5" s="103" t="s">
        <v>615</v>
      </c>
      <c r="P5" s="103" t="s">
        <v>616</v>
      </c>
      <c r="Q5" s="103"/>
      <c r="R5" s="103"/>
      <c r="S5" s="103" t="s">
        <v>605</v>
      </c>
      <c r="T5" s="103" t="s">
        <v>606</v>
      </c>
      <c r="U5" s="103" t="s">
        <v>607</v>
      </c>
      <c r="V5" s="103" t="s">
        <v>608</v>
      </c>
      <c r="W5" s="103" t="s">
        <v>609</v>
      </c>
      <c r="X5" s="103" t="s">
        <v>610</v>
      </c>
      <c r="Y5" s="103" t="s">
        <v>611</v>
      </c>
      <c r="Z5" s="103" t="s">
        <v>612</v>
      </c>
      <c r="AA5" s="103" t="s">
        <v>613</v>
      </c>
      <c r="AB5" s="103" t="s">
        <v>614</v>
      </c>
      <c r="AC5" s="103" t="s">
        <v>615</v>
      </c>
      <c r="AD5" s="103" t="s">
        <v>616</v>
      </c>
    </row>
    <row r="6" spans="1:30" x14ac:dyDescent="0.25">
      <c r="A6" s="94"/>
      <c r="B6" s="95"/>
      <c r="C6" s="94"/>
      <c r="D6" s="101" t="s">
        <v>617</v>
      </c>
      <c r="E6" s="102">
        <f>SUM(E11:E49)+$B51</f>
        <v>0.76050378409285657</v>
      </c>
      <c r="F6" s="102">
        <f>SUM(F11:F49)+$B52</f>
        <v>0.74558670712480524</v>
      </c>
      <c r="G6" s="102">
        <f>SUM(G11:G49)+$B53</f>
        <v>0.70610120714106861</v>
      </c>
      <c r="H6" s="102">
        <f>SUM(H11:H49)+$B54</f>
        <v>0.79391245398481169</v>
      </c>
      <c r="I6" s="102">
        <f>SUM(I11:I49)+$B55</f>
        <v>0.79560620454474229</v>
      </c>
      <c r="J6" s="102">
        <f>SUM(J11:J49)+$B56</f>
        <v>0.70931609131716478</v>
      </c>
      <c r="K6" s="102">
        <f>SUM(K11:K49)+$B57</f>
        <v>0.82719379174428642</v>
      </c>
      <c r="L6" s="102">
        <f>SUM(L11:L49)+$B58</f>
        <v>0.7659143140618121</v>
      </c>
      <c r="M6" s="102">
        <f>SUM(M11:M49)+$B59</f>
        <v>0.82100531680073674</v>
      </c>
      <c r="N6" s="102">
        <f>SUM(N11:N49)+$B60</f>
        <v>0.78953270847810364</v>
      </c>
      <c r="O6" s="102">
        <f>SUM(O11:O49)+$B61</f>
        <v>0.84381114616116237</v>
      </c>
      <c r="P6" s="102">
        <f>SUM(P11:P49)+$B62</f>
        <v>0.73746475555443181</v>
      </c>
      <c r="Q6" s="94"/>
      <c r="R6" s="101" t="s">
        <v>617</v>
      </c>
      <c r="S6" s="102">
        <f>SUM(S11:S49)+$B51</f>
        <v>0.78497496443754322</v>
      </c>
      <c r="T6" s="102">
        <f>SUM(T11:T49)+$B52</f>
        <v>0.72037407660135111</v>
      </c>
      <c r="U6" s="102">
        <f>SUM(U11:U49)+$B53</f>
        <v>0.6626855277909125</v>
      </c>
      <c r="V6" s="102">
        <f>SUM(V11:V49)+$B54</f>
        <v>0.78388858979852216</v>
      </c>
      <c r="W6" s="102">
        <f>SUM(W11:W49)+$B55</f>
        <v>0.7794775276252226</v>
      </c>
      <c r="X6" s="102">
        <f>SUM(X11:X49)+$B56</f>
        <v>0.68772998061147184</v>
      </c>
      <c r="Y6" s="102">
        <f>SUM(Y11:Y49)+$B57</f>
        <v>0.82872644029662013</v>
      </c>
      <c r="Z6" s="102">
        <f>SUM(Z11:Z49)+$B58</f>
        <v>0.7789086231794875</v>
      </c>
      <c r="AA6" s="102">
        <f>SUM(AA11:AA49)+$B59</f>
        <v>0.84582839139030908</v>
      </c>
      <c r="AB6" s="102">
        <f>SUM(AB11:AB49)+$B60</f>
        <v>0.90987567899999955</v>
      </c>
      <c r="AC6" s="102">
        <f>SUM(AC11:AC49)+$B61</f>
        <v>0.87308346048597207</v>
      </c>
      <c r="AD6" s="102">
        <f>SUM(AD11:AD49)+$B62</f>
        <v>0.71977091782713254</v>
      </c>
    </row>
    <row r="7" spans="1:30" ht="44.45" customHeight="1" x14ac:dyDescent="0.25">
      <c r="A7" s="94"/>
      <c r="B7" s="95"/>
      <c r="C7" s="94"/>
      <c r="D7" s="101" t="s">
        <v>618</v>
      </c>
      <c r="E7" s="97">
        <f>E6-Transpose_Avg_q2er_youth!B4</f>
        <v>3.0484541595932058E-5</v>
      </c>
      <c r="F7" s="97">
        <f>F6-Transpose_Avg_q2er_youth!C4</f>
        <v>1.3587211193788473E-4</v>
      </c>
      <c r="G7" s="97">
        <f>G6-Transpose_Avg_q2er_youth!D4</f>
        <v>-9.6138505389808948E-5</v>
      </c>
      <c r="H7" s="97">
        <f>H6-Transpose_Avg_q2er_youth!E4</f>
        <v>1.8290491957562161E-4</v>
      </c>
      <c r="I7" s="97">
        <f>I6-Transpose_Avg_q2er_youth!F4</f>
        <v>-2.9595025080897397E-4</v>
      </c>
      <c r="J7" s="97">
        <f>J6-Transpose_Avg_q2er_youth!G4</f>
        <v>-2.0056299337134487E-4</v>
      </c>
      <c r="K7" s="97">
        <f>K6-Transpose_Avg_q2er_youth!H4</f>
        <v>5.8363880383160982E-4</v>
      </c>
      <c r="L7" s="97">
        <f>L6-Transpose_Avg_q2er_youth!I4</f>
        <v>1.1689111612134262E-4</v>
      </c>
      <c r="M7" s="97">
        <f>M6-Transpose_Avg_q2er_youth!J4</f>
        <v>5.9476365374855344E-4</v>
      </c>
      <c r="N7" s="97">
        <f>N6-Transpose_Avg_q2er_youth!K4</f>
        <v>5.9548876267578876E-5</v>
      </c>
      <c r="O7" s="97">
        <f>O6-Transpose_Avg_q2er_youth!L4</f>
        <v>1.6069695183484889E-4</v>
      </c>
      <c r="P7" s="97">
        <f>P6-Transpose_Avg_q2er_youth!M4</f>
        <v>3.3611066461203265E-4</v>
      </c>
      <c r="Q7" s="94"/>
      <c r="R7" s="99" t="s">
        <v>619</v>
      </c>
      <c r="S7" s="97">
        <f t="shared" ref="S7:AD7" si="0">S6-E6</f>
        <v>2.4471180344686649E-2</v>
      </c>
      <c r="T7" s="97">
        <f t="shared" si="0"/>
        <v>-2.5212630523454127E-2</v>
      </c>
      <c r="U7" s="97">
        <f t="shared" si="0"/>
        <v>-4.3415679350156111E-2</v>
      </c>
      <c r="V7" s="97">
        <f t="shared" si="0"/>
        <v>-1.0023864186289533E-2</v>
      </c>
      <c r="W7" s="97">
        <f t="shared" si="0"/>
        <v>-1.6128676919519691E-2</v>
      </c>
      <c r="X7" s="97">
        <f t="shared" si="0"/>
        <v>-2.158611070569294E-2</v>
      </c>
      <c r="Y7" s="97">
        <f t="shared" si="0"/>
        <v>1.5326485523337041E-3</v>
      </c>
      <c r="Z7" s="97">
        <f t="shared" si="0"/>
        <v>1.2994309117675407E-2</v>
      </c>
      <c r="AA7" s="97">
        <f t="shared" si="0"/>
        <v>2.4823074589572336E-2</v>
      </c>
      <c r="AB7" s="97">
        <f t="shared" si="0"/>
        <v>0.12034297052189591</v>
      </c>
      <c r="AC7" s="97">
        <f t="shared" si="0"/>
        <v>2.9272314324809701E-2</v>
      </c>
      <c r="AD7" s="97">
        <f t="shared" si="0"/>
        <v>-1.7693837727299266E-2</v>
      </c>
    </row>
    <row r="8" spans="1:30" ht="45" x14ac:dyDescent="0.25">
      <c r="A8" s="291" t="s">
        <v>348</v>
      </c>
      <c r="B8" s="292" t="s">
        <v>118</v>
      </c>
      <c r="C8" s="94"/>
      <c r="D8" s="99" t="s">
        <v>620</v>
      </c>
      <c r="E8" s="100">
        <f>SQRT((E7^2+F7^2+G7^2+H7^2+I7^2+J7^2+K7^2+L7^2+M7^2+N7^2+O7^2+P7^2)/12)</f>
        <v>2.9443179363145027E-4</v>
      </c>
      <c r="F8" s="94"/>
      <c r="G8" s="94"/>
      <c r="H8" s="94"/>
      <c r="I8" s="94"/>
      <c r="J8" s="94"/>
      <c r="K8" s="94"/>
      <c r="L8" s="94"/>
      <c r="M8" s="94"/>
      <c r="N8" s="94"/>
      <c r="O8" s="94"/>
      <c r="P8" s="94"/>
      <c r="Q8" s="94"/>
      <c r="R8" s="99" t="s">
        <v>621</v>
      </c>
      <c r="S8" s="98">
        <f>S6/Transpose_Avg_q2er_youth!P4</f>
        <v>1.0395057787991702</v>
      </c>
      <c r="T8" s="98">
        <f>T6/Transpose_Avg_q2er_youth!Q4</f>
        <v>0.9269618801406917</v>
      </c>
      <c r="U8" s="98">
        <f>U6/Transpose_Avg_q2er_youth!R4</f>
        <v>0.84093901915428448</v>
      </c>
      <c r="V8" s="98">
        <f>V6/Transpose_Avg_q2er_youth!S4</f>
        <v>1.0870817640180783</v>
      </c>
      <c r="W8" s="98">
        <f>W6/Transpose_Avg_q2er_youth!T4</f>
        <v>1.067953458491925</v>
      </c>
      <c r="X8" s="98">
        <f>X6/Transpose_Avg_q2er_youth!U4</f>
        <v>0.95891729070640386</v>
      </c>
      <c r="Y8" s="98">
        <f>Y6/Transpose_Avg_q2er_youth!V4</f>
        <v>0.99100667006898957</v>
      </c>
      <c r="Z8" s="98">
        <f>Z6/Transpose_Avg_q2er_youth!W4</f>
        <v>0.918937139706137</v>
      </c>
      <c r="AA8" s="98">
        <f>AA6/Transpose_Avg_q2er_youth!X4</f>
        <v>1.0522605846404063</v>
      </c>
      <c r="AB8" s="98">
        <f>AB6/Transpose_Avg_q2er_youth!Y4</f>
        <v>1.1127142061656046</v>
      </c>
      <c r="AC8" s="98">
        <f>AC6/Transpose_Avg_q2er_youth!Z4</f>
        <v>1.0525169035287174</v>
      </c>
      <c r="AD8" s="98">
        <f>AD6/Transpose_Avg_q2er_youth!AA4</f>
        <v>1.0300718983099713</v>
      </c>
    </row>
    <row r="9" spans="1:30" x14ac:dyDescent="0.25">
      <c r="A9" s="27" t="s">
        <v>353</v>
      </c>
      <c r="B9" s="96" t="s">
        <v>354</v>
      </c>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row>
    <row r="10" spans="1:30" x14ac:dyDescent="0.25">
      <c r="A10" s="291" t="s">
        <v>348</v>
      </c>
      <c r="B10" s="293" t="s">
        <v>348</v>
      </c>
      <c r="C10" s="94"/>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94"/>
    </row>
    <row r="11" spans="1:30" x14ac:dyDescent="0.25">
      <c r="A11" s="27" t="s">
        <v>242</v>
      </c>
      <c r="B11" s="96">
        <v>-9.3700000000000006E-2</v>
      </c>
      <c r="C11" s="27"/>
      <c r="D11" s="94"/>
      <c r="E11" s="97">
        <f>$B11*VLOOKUP($A11,Transpose_Avg_q2er_youth!$A:$M,2,FALSE)</f>
        <v>-4.9309078674343983E-2</v>
      </c>
      <c r="F11" s="97">
        <f>$B11*VLOOKUP($A11,Transpose_Avg_q2er_youth!$A:$M,3,FALSE)</f>
        <v>-5.5911469809347178E-2</v>
      </c>
      <c r="G11" s="97">
        <f>$B11*VLOOKUP($A11,Transpose_Avg_q2er_youth!$A:$M,4,FALSE)</f>
        <v>-5.0340370097770357E-2</v>
      </c>
      <c r="H11" s="97">
        <f>$B11*VLOOKUP($A11,Transpose_Avg_q2er_youth!$A:$M,5,FALSE)</f>
        <v>-4.9026881229650661E-2</v>
      </c>
      <c r="I11" s="97">
        <f>$B11*VLOOKUP($A11,Transpose_Avg_q2er_youth!$A:$M,6,FALSE)</f>
        <v>-5.3007028745791482E-2</v>
      </c>
      <c r="J11" s="97">
        <f>$B11*VLOOKUP($A11,Transpose_Avg_q2er_youth!$A:$M,7,FALSE)</f>
        <v>-4.3061122264528864E-2</v>
      </c>
      <c r="K11" s="97">
        <f>$B11*VLOOKUP($A11,Transpose_Avg_q2er_youth!$A:$M,8,FALSE)</f>
        <v>-6.1277229259549794E-2</v>
      </c>
      <c r="L11" s="97">
        <f>$B11*VLOOKUP($A11,Transpose_Avg_q2er_youth!$A:$M,9,FALSE)</f>
        <v>-5.480628869765132E-2</v>
      </c>
      <c r="M11" s="97">
        <f>$B11*VLOOKUP($A11,Transpose_Avg_q2er_youth!$A:$M,10,FALSE)</f>
        <v>-5.6272089785074073E-2</v>
      </c>
      <c r="N11" s="97">
        <f>$B11*VLOOKUP($A11, Transpose_Avg_q2er_youth!$A:$M,11,FALSE)</f>
        <v>-3.7897850452243829E-2</v>
      </c>
      <c r="O11" s="97">
        <f>$B11*VLOOKUP($A11,Transpose_Avg_q2er_youth!$A:$M,12,FALSE)</f>
        <v>-5.3527598207014124E-2</v>
      </c>
      <c r="P11" s="97">
        <f>$B11*VLOOKUP($A11,Transpose_Avg_q2er_youth!$A:$M,13,FALSE)</f>
        <v>-4.2162049726530169E-2</v>
      </c>
      <c r="Q11" s="97"/>
      <c r="R11" s="97"/>
      <c r="S11" s="97">
        <f>$B11*VLOOKUP($A11,Transpose_Avg_q2er_youth!$O:$AA,2,FALSE)</f>
        <v>-4.7858982165046547E-2</v>
      </c>
      <c r="T11" s="97">
        <f>$B11*VLOOKUP($A11,Transpose_Avg_q2er_youth!$O:$AA,3,FALSE)</f>
        <v>-5.653439573095824E-2</v>
      </c>
      <c r="U11" s="97">
        <f>$B11*VLOOKUP($A11,Transpose_Avg_q2er_youth!$O:$AA,4,FALSE)</f>
        <v>-4.9083077434233548E-2</v>
      </c>
      <c r="V11" s="97">
        <f>$B11*VLOOKUP($A11,Transpose_Avg_q2er_youth!$O:$AA,5,FALSE)</f>
        <v>-4.854455145282751E-2</v>
      </c>
      <c r="W11" s="97">
        <f>$B11*VLOOKUP($A11,Transpose_Avg_q2er_youth!$O:$AA,6,FALSE)</f>
        <v>-5.049110516934046E-2</v>
      </c>
      <c r="X11" s="97">
        <f>$B11*VLOOKUP($A11,Transpose_Avg_q2er_youth!$O:$AA,7,FALSE)</f>
        <v>-4.6970420725108229E-2</v>
      </c>
      <c r="Y11" s="97">
        <f>$B11*VLOOKUP($A11,Transpose_Avg_q2er_youth!$O:$AA,8,FALSE)</f>
        <v>-4.5710147144522151E-2</v>
      </c>
      <c r="Z11" s="97">
        <f>$B11*VLOOKUP($A11,Transpose_Avg_q2er_youth!$O:$AA,9,FALSE)</f>
        <v>-4.2679835164835166E-2</v>
      </c>
      <c r="AA11" s="97">
        <f>$B11*VLOOKUP($A11,Transpose_Avg_q2er_youth!$O:$AA,10,FALSE)</f>
        <v>-5.4022250756489892E-2</v>
      </c>
      <c r="AB11" s="97">
        <f>$B11*VLOOKUP($A11,Transpose_Avg_q2er_youth!$O:$AA,11,FALSE)</f>
        <v>-3.0647708333333336E-2</v>
      </c>
      <c r="AC11" s="97">
        <f>$B11*VLOOKUP($A11,Transpose_Avg_q2er_youth!$O:$AA,12,FALSE)</f>
        <v>-3.8657951504245114E-2</v>
      </c>
      <c r="AD11" s="97">
        <f>$B11*VLOOKUP($A11,Transpose_Avg_q2er_youth!$O:$AA,13,FALSE)</f>
        <v>-4.975863959467635E-2</v>
      </c>
    </row>
    <row r="12" spans="1:30" x14ac:dyDescent="0.25">
      <c r="A12" s="27" t="s">
        <v>246</v>
      </c>
      <c r="B12" s="96">
        <v>0.97499999999999998</v>
      </c>
      <c r="C12" s="27"/>
      <c r="D12" s="94"/>
      <c r="E12" s="97">
        <f>$B12*VLOOKUP($A12,Transpose_Avg_q2er_youth!$A:$M,2,FALSE)</f>
        <v>0.50750814338410632</v>
      </c>
      <c r="F12" s="97">
        <f>$B12*VLOOKUP($A12,Transpose_Avg_q2er_youth!$A:$M,3,FALSE)</f>
        <v>0.65268970170175022</v>
      </c>
      <c r="G12" s="97">
        <f>$B12*VLOOKUP($A12,Transpose_Avg_q2er_youth!$A:$M,4,FALSE)</f>
        <v>0.75469916197043663</v>
      </c>
      <c r="H12" s="97">
        <f>$B12*VLOOKUP($A12,Transpose_Avg_q2er_youth!$A:$M,5,FALSE)</f>
        <v>0.6104427037537361</v>
      </c>
      <c r="I12" s="97">
        <f>$B12*VLOOKUP($A12,Transpose_Avg_q2er_youth!$A:$M,6,FALSE)</f>
        <v>0.52783277249575289</v>
      </c>
      <c r="J12" s="97">
        <f>$B12*VLOOKUP($A12,Transpose_Avg_q2er_youth!$A:$M,7,FALSE)</f>
        <v>0.66705435096022203</v>
      </c>
      <c r="K12" s="97">
        <f>$B12*VLOOKUP($A12,Transpose_Avg_q2er_youth!$A:$M,8,FALSE)</f>
        <v>0.63980889200776003</v>
      </c>
      <c r="L12" s="97">
        <f>$B12*VLOOKUP($A12,Transpose_Avg_q2er_youth!$A:$M,9,FALSE)</f>
        <v>0.58547864630918878</v>
      </c>
      <c r="M12" s="97">
        <f>$B12*VLOOKUP($A12,Transpose_Avg_q2er_youth!$A:$M,10,FALSE)</f>
        <v>0.68063429870870762</v>
      </c>
      <c r="N12" s="97">
        <f>$B12*VLOOKUP($A12, Transpose_Avg_q2er_youth!$A:$M,11,FALSE)</f>
        <v>0.34508554558186916</v>
      </c>
      <c r="O12" s="97">
        <f>$B12*VLOOKUP($A12,Transpose_Avg_q2er_youth!$A:$M,12,FALSE)</f>
        <v>0.6340060732251056</v>
      </c>
      <c r="P12" s="97">
        <f>$B12*VLOOKUP($A12,Transpose_Avg_q2er_youth!$A:$M,13,FALSE)</f>
        <v>0.45062225697043429</v>
      </c>
      <c r="Q12" s="97"/>
      <c r="R12" s="97"/>
      <c r="S12" s="97">
        <f>$B12*VLOOKUP($A12,Transpose_Avg_q2er_youth!$O:$AA,2,FALSE)</f>
        <v>0.50137040507882558</v>
      </c>
      <c r="T12" s="97">
        <f>$B12*VLOOKUP($A12,Transpose_Avg_q2er_youth!$O:$AA,3,FALSE)</f>
        <v>0.62934064035626525</v>
      </c>
      <c r="U12" s="97">
        <f>$B12*VLOOKUP($A12,Transpose_Avg_q2er_youth!$O:$AA,4,FALSE)</f>
        <v>0.90944391224606824</v>
      </c>
      <c r="V12" s="97">
        <f>$B12*VLOOKUP($A12,Transpose_Avg_q2er_youth!$O:$AA,5,FALSE)</f>
        <v>0.71346573955669224</v>
      </c>
      <c r="W12" s="97">
        <f>$B12*VLOOKUP($A12,Transpose_Avg_q2er_youth!$O:$AA,6,FALSE)</f>
        <v>0.57407252673796794</v>
      </c>
      <c r="X12" s="97">
        <f>$B12*VLOOKUP($A12,Transpose_Avg_q2er_youth!$O:$AA,7,FALSE)</f>
        <v>0.44891943993506489</v>
      </c>
      <c r="Y12" s="97">
        <f>$B12*VLOOKUP($A12,Transpose_Avg_q2er_youth!$O:$AA,8,FALSE)</f>
        <v>0.69836647727272727</v>
      </c>
      <c r="Z12" s="97">
        <f>$B12*VLOOKUP($A12,Transpose_Avg_q2er_youth!$O:$AA,9,FALSE)</f>
        <v>0.66535714285714287</v>
      </c>
      <c r="AA12" s="97">
        <f>$B12*VLOOKUP($A12,Transpose_Avg_q2er_youth!$O:$AA,10,FALSE)</f>
        <v>0.64935947204968947</v>
      </c>
      <c r="AB12" s="97">
        <f>$B12*VLOOKUP($A12,Transpose_Avg_q2er_youth!$O:$AA,11,FALSE)</f>
        <v>0.25289062500000004</v>
      </c>
      <c r="AC12" s="97">
        <f>$B12*VLOOKUP($A12,Transpose_Avg_q2er_youth!$O:$AA,12,FALSE)</f>
        <v>0.7509394033776301</v>
      </c>
      <c r="AD12" s="97">
        <f>$B12*VLOOKUP($A12,Transpose_Avg_q2er_youth!$O:$AA,13,FALSE)</f>
        <v>0.52726789360254089</v>
      </c>
    </row>
    <row r="13" spans="1:30" x14ac:dyDescent="0.25">
      <c r="A13" s="27" t="s">
        <v>250</v>
      </c>
      <c r="B13" s="96">
        <v>1.0660000000000001</v>
      </c>
      <c r="C13" s="27"/>
      <c r="D13" s="94"/>
      <c r="E13" s="97">
        <f>$B13*VLOOKUP($A13,Transpose_Avg_q2er_youth!$A:$M,2,FALSE)</f>
        <v>0.50370660545813795</v>
      </c>
      <c r="F13" s="97">
        <f>$B13*VLOOKUP($A13,Transpose_Avg_q2er_youth!$A:$M,3,FALSE)</f>
        <v>0.34929585217319881</v>
      </c>
      <c r="G13" s="97">
        <f>$B13*VLOOKUP($A13,Transpose_Avg_q2er_youth!$A:$M,4,FALSE)</f>
        <v>0.23871507875479347</v>
      </c>
      <c r="H13" s="97">
        <f>$B13*VLOOKUP($A13,Transpose_Avg_q2er_youth!$A:$M,5,FALSE)</f>
        <v>0.39858264389591525</v>
      </c>
      <c r="I13" s="97">
        <f>$B13*VLOOKUP($A13,Transpose_Avg_q2er_youth!$A:$M,6,FALSE)</f>
        <v>0.48523871949995395</v>
      </c>
      <c r="J13" s="97">
        <f>$B13*VLOOKUP($A13,Transpose_Avg_q2er_youth!$A:$M,7,FALSE)</f>
        <v>0.33668724295015734</v>
      </c>
      <c r="K13" s="97">
        <f>$B13*VLOOKUP($A13,Transpose_Avg_q2er_youth!$A:$M,8,FALSE)</f>
        <v>0.36223583867757642</v>
      </c>
      <c r="L13" s="97">
        <f>$B13*VLOOKUP($A13,Transpose_Avg_q2er_youth!$A:$M,9,FALSE)</f>
        <v>0.42587668003528678</v>
      </c>
      <c r="M13" s="97">
        <f>$B13*VLOOKUP($A13,Transpose_Avg_q2er_youth!$A:$M,10,FALSE)</f>
        <v>0.31708090484038437</v>
      </c>
      <c r="N13" s="97">
        <f>$B13*VLOOKUP($A13, Transpose_Avg_q2er_youth!$A:$M,11,FALSE)</f>
        <v>0.68870647016382314</v>
      </c>
      <c r="O13" s="97">
        <f>$B13*VLOOKUP($A13,Transpose_Avg_q2er_youth!$A:$M,12,FALSE)</f>
        <v>0.36625223799244122</v>
      </c>
      <c r="P13" s="97">
        <f>$B13*VLOOKUP($A13,Transpose_Avg_q2er_youth!$A:$M,13,FALSE)</f>
        <v>0.57331966571232518</v>
      </c>
      <c r="Q13" s="97"/>
      <c r="R13" s="97"/>
      <c r="S13" s="97">
        <f>$B13*VLOOKUP($A13,Transpose_Avg_q2er_youth!$O:$AA,2,FALSE)</f>
        <v>0.51469123954243612</v>
      </c>
      <c r="T13" s="97">
        <f>$B13*VLOOKUP($A13,Transpose_Avg_q2er_youth!$O:$AA,3,FALSE)</f>
        <v>0.36853283169533174</v>
      </c>
      <c r="U13" s="97">
        <f>$B13*VLOOKUP($A13,Transpose_Avg_q2er_youth!$O:$AA,4,FALSE)</f>
        <v>7.1674655944298754E-2</v>
      </c>
      <c r="V13" s="97">
        <f>$B13*VLOOKUP($A13,Transpose_Avg_q2er_youth!$O:$AA,5,FALSE)</f>
        <v>0.28594412475134984</v>
      </c>
      <c r="W13" s="97">
        <f>$B13*VLOOKUP($A13,Transpose_Avg_q2er_youth!$O:$AA,6,FALSE)</f>
        <v>0.43834737076648844</v>
      </c>
      <c r="X13" s="97">
        <f>$B13*VLOOKUP($A13,Transpose_Avg_q2er_youth!$O:$AA,7,FALSE)</f>
        <v>0.5751814123376624</v>
      </c>
      <c r="Y13" s="97">
        <f>$B13*VLOOKUP($A13,Transpose_Avg_q2er_youth!$O:$AA,8,FALSE)</f>
        <v>0.30245265151515155</v>
      </c>
      <c r="Z13" s="97">
        <f>$B13*VLOOKUP($A13,Transpose_Avg_q2er_youth!$O:$AA,9,FALSE)</f>
        <v>0.3385428571428572</v>
      </c>
      <c r="AA13" s="97">
        <f>$B13*VLOOKUP($A13,Transpose_Avg_q2er_youth!$O:$AA,10,FALSE)</f>
        <v>0.35603364389233955</v>
      </c>
      <c r="AB13" s="97">
        <f>$B13*VLOOKUP($A13,Transpose_Avg_q2er_youth!$O:$AA,11,FALSE)</f>
        <v>0.78950624999999997</v>
      </c>
      <c r="AC13" s="97">
        <f>$B13*VLOOKUP($A13,Transpose_Avg_q2er_youth!$O:$AA,12,FALSE)</f>
        <v>0.24243482373569586</v>
      </c>
      <c r="AD13" s="97">
        <f>$B13*VLOOKUP($A13,Transpose_Avg_q2er_youth!$O:$AA,13,FALSE)</f>
        <v>0.475494120538415</v>
      </c>
    </row>
    <row r="14" spans="1:30" x14ac:dyDescent="0.25">
      <c r="A14" s="27" t="s">
        <v>304</v>
      </c>
      <c r="B14" s="96">
        <v>0.57599999999999996</v>
      </c>
      <c r="C14" s="27"/>
      <c r="D14" s="94"/>
      <c r="E14" s="97">
        <f>$B14*VLOOKUP($A14,Transpose_Avg_q2er_youth!$A:$M,2,FALSE)</f>
        <v>0.19385335619231184</v>
      </c>
      <c r="F14" s="97">
        <f>$B14*VLOOKUP($A14,Transpose_Avg_q2er_youth!$A:$M,3,FALSE)</f>
        <v>0.14203419538872891</v>
      </c>
      <c r="G14" s="97">
        <f>$B14*VLOOKUP($A14,Transpose_Avg_q2er_youth!$A:$M,4,FALSE)</f>
        <v>0.14212664957011656</v>
      </c>
      <c r="H14" s="97">
        <f>$B14*VLOOKUP($A14,Transpose_Avg_q2er_youth!$A:$M,5,FALSE)</f>
        <v>0.10452568536244497</v>
      </c>
      <c r="I14" s="97">
        <f>$B14*VLOOKUP($A14,Transpose_Avg_q2er_youth!$A:$M,6,FALSE)</f>
        <v>6.8506758709751425E-2</v>
      </c>
      <c r="J14" s="97">
        <f>$B14*VLOOKUP($A14,Transpose_Avg_q2er_youth!$A:$M,7,FALSE)</f>
        <v>6.8603211007463222E-2</v>
      </c>
      <c r="K14" s="97">
        <f>$B14*VLOOKUP($A14,Transpose_Avg_q2er_youth!$A:$M,8,FALSE)</f>
        <v>4.6815825660407706E-2</v>
      </c>
      <c r="L14" s="97">
        <f>$B14*VLOOKUP($A14,Transpose_Avg_q2er_youth!$A:$M,9,FALSE)</f>
        <v>1.1954334287056919E-2</v>
      </c>
      <c r="M14" s="97">
        <f>$B14*VLOOKUP($A14,Transpose_Avg_q2er_youth!$A:$M,10,FALSE)</f>
        <v>7.2605042016806723E-3</v>
      </c>
      <c r="N14" s="97">
        <f>$B14*VLOOKUP($A14, Transpose_Avg_q2er_youth!$A:$M,11,FALSE)</f>
        <v>4.9261638361638355E-2</v>
      </c>
      <c r="O14" s="97">
        <f>$B14*VLOOKUP($A14,Transpose_Avg_q2er_youth!$A:$M,12,FALSE)</f>
        <v>0.10829474802714095</v>
      </c>
      <c r="P14" s="97">
        <f>$B14*VLOOKUP($A14,Transpose_Avg_q2er_youth!$A:$M,13,FALSE)</f>
        <v>0.37235793530865452</v>
      </c>
      <c r="Q14" s="97"/>
      <c r="R14" s="97"/>
      <c r="S14" s="97">
        <f>$B14*VLOOKUP($A14,Transpose_Avg_q2er_youth!$O:$AA,2,FALSE)</f>
        <v>0.21692960510390494</v>
      </c>
      <c r="T14" s="97">
        <f>$B14*VLOOKUP($A14,Transpose_Avg_q2er_youth!$O:$AA,3,FALSE)</f>
        <v>0.13518574938574937</v>
      </c>
      <c r="U14" s="97">
        <f>$B14*VLOOKUP($A14,Transpose_Avg_q2er_youth!$O:$AA,4,FALSE)</f>
        <v>0.11027417662052076</v>
      </c>
      <c r="V14" s="97">
        <f>$B14*VLOOKUP($A14,Transpose_Avg_q2er_youth!$O:$AA,5,FALSE)</f>
        <v>0.1167928388746803</v>
      </c>
      <c r="W14" s="97">
        <f>$B14*VLOOKUP($A14,Transpose_Avg_q2er_youth!$O:$AA,6,FALSE)</f>
        <v>9.082780748663101E-2</v>
      </c>
      <c r="X14" s="97">
        <f>$B14*VLOOKUP($A14,Transpose_Avg_q2er_youth!$O:$AA,7,FALSE)</f>
        <v>4.8662337662337657E-2</v>
      </c>
      <c r="Y14" s="97">
        <f>$B14*VLOOKUP($A14,Transpose_Avg_q2er_youth!$O:$AA,8,FALSE)</f>
        <v>3.5244755244755246E-2</v>
      </c>
      <c r="Z14" s="97">
        <f>$B14*VLOOKUP($A14,Transpose_Avg_q2er_youth!$O:$AA,9,FALSE)</f>
        <v>1.1076923076923076E-2</v>
      </c>
      <c r="AA14" s="97">
        <f>$B14*VLOOKUP($A14,Transpose_Avg_q2er_youth!$O:$AA,10,FALSE)</f>
        <v>0</v>
      </c>
      <c r="AB14" s="97">
        <f>$B14*VLOOKUP($A14,Transpose_Avg_q2er_youth!$O:$AA,11,FALSE)</f>
        <v>6.5999999999999989E-2</v>
      </c>
      <c r="AC14" s="97">
        <f>$B14*VLOOKUP($A14,Transpose_Avg_q2er_youth!$O:$AA,12,FALSE)</f>
        <v>6.8435880398671101E-2</v>
      </c>
      <c r="AD14" s="97">
        <f>$B14*VLOOKUP($A14,Transpose_Avg_q2er_youth!$O:$AA,13,FALSE)</f>
        <v>0.30495462794918327</v>
      </c>
    </row>
    <row r="15" spans="1:30" x14ac:dyDescent="0.25">
      <c r="A15" s="27" t="s">
        <v>307</v>
      </c>
      <c r="B15" s="96">
        <v>0.46</v>
      </c>
      <c r="C15" s="27"/>
      <c r="D15" s="94"/>
      <c r="E15" s="97">
        <f>$B15*VLOOKUP($A15,Transpose_Avg_q2er_youth!$A:$M,2,FALSE)</f>
        <v>0.24026679032264461</v>
      </c>
      <c r="F15" s="97">
        <f>$B15*VLOOKUP($A15,Transpose_Avg_q2er_youth!$A:$M,3,FALSE)</f>
        <v>0.24643314808213848</v>
      </c>
      <c r="G15" s="97">
        <f>$B15*VLOOKUP($A15,Transpose_Avg_q2er_youth!$A:$M,4,FALSE)</f>
        <v>0.26516698916758752</v>
      </c>
      <c r="H15" s="97">
        <f>$B15*VLOOKUP($A15,Transpose_Avg_q2er_youth!$A:$M,5,FALSE)</f>
        <v>0.31257926479611059</v>
      </c>
      <c r="I15" s="97">
        <f>$B15*VLOOKUP($A15,Transpose_Avg_q2er_youth!$A:$M,6,FALSE)</f>
        <v>0.35213017192177765</v>
      </c>
      <c r="J15" s="97">
        <f>$B15*VLOOKUP($A15,Transpose_Avg_q2er_youth!$A:$M,7,FALSE)</f>
        <v>0.36006257776287703</v>
      </c>
      <c r="K15" s="97">
        <f>$B15*VLOOKUP($A15,Transpose_Avg_q2er_youth!$A:$M,8,FALSE)</f>
        <v>0.38227554034587707</v>
      </c>
      <c r="L15" s="97">
        <f>$B15*VLOOKUP($A15,Transpose_Avg_q2er_youth!$A:$M,9,FALSE)</f>
        <v>0.41507266983250307</v>
      </c>
      <c r="M15" s="97">
        <f>$B15*VLOOKUP($A15,Transpose_Avg_q2er_youth!$A:$M,10,FALSE)</f>
        <v>0.41209930804771072</v>
      </c>
      <c r="N15" s="97">
        <f>$B15*VLOOKUP($A15, Transpose_Avg_q2er_youth!$A:$M,11,FALSE)</f>
        <v>0.37591150852823652</v>
      </c>
      <c r="O15" s="97">
        <f>$B15*VLOOKUP($A15,Transpose_Avg_q2er_youth!$A:$M,12,FALSE)</f>
        <v>0.32441473295950507</v>
      </c>
      <c r="P15" s="97">
        <f>$B15*VLOOKUP($A15,Transpose_Avg_q2er_youth!$A:$M,13,FALSE)</f>
        <v>9.8229521664679284E-2</v>
      </c>
      <c r="Q15" s="97"/>
      <c r="R15" s="97"/>
      <c r="S15" s="97">
        <f>$B15*VLOOKUP($A15,Transpose_Avg_q2er_youth!$O:$AA,2,FALSE)</f>
        <v>0.20700305785254344</v>
      </c>
      <c r="T15" s="97">
        <f>$B15*VLOOKUP($A15,Transpose_Avg_q2er_youth!$O:$AA,3,FALSE)</f>
        <v>0.23745239557739559</v>
      </c>
      <c r="U15" s="97">
        <f>$B15*VLOOKUP($A15,Transpose_Avg_q2er_youth!$O:$AA,4,FALSE)</f>
        <v>0.28417474307614204</v>
      </c>
      <c r="V15" s="97">
        <f>$B15*VLOOKUP($A15,Transpose_Avg_q2er_youth!$O:$AA,5,FALSE)</f>
        <v>0.2858925653594771</v>
      </c>
      <c r="W15" s="97">
        <f>$B15*VLOOKUP($A15,Transpose_Avg_q2er_youth!$O:$AA,6,FALSE)</f>
        <v>0.3303738859180036</v>
      </c>
      <c r="X15" s="97">
        <f>$B15*VLOOKUP($A15,Transpose_Avg_q2er_youth!$O:$AA,7,FALSE)</f>
        <v>0.37387445887445886</v>
      </c>
      <c r="Y15" s="97">
        <f>$B15*VLOOKUP($A15,Transpose_Avg_q2er_youth!$O:$AA,8,FALSE)</f>
        <v>0.37334790209790214</v>
      </c>
      <c r="Z15" s="97">
        <f>$B15*VLOOKUP($A15,Transpose_Avg_q2er_youth!$O:$AA,9,FALSE)</f>
        <v>0.39925641025641029</v>
      </c>
      <c r="AA15" s="97">
        <f>$B15*VLOOKUP($A15,Transpose_Avg_q2er_youth!$O:$AA,10,FALSE)</f>
        <v>0.43535714285714289</v>
      </c>
      <c r="AB15" s="97">
        <f>$B15*VLOOKUP($A15,Transpose_Avg_q2er_youth!$O:$AA,11,FALSE)</f>
        <v>0.34739583333333329</v>
      </c>
      <c r="AC15" s="97">
        <f>$B15*VLOOKUP($A15,Transpose_Avg_q2er_youth!$O:$AA,12,FALSE)</f>
        <v>0.35171576227390178</v>
      </c>
      <c r="AD15" s="97">
        <f>$B15*VLOOKUP($A15,Transpose_Avg_q2er_youth!$O:$AA,13,FALSE)</f>
        <v>0.15995122504537207</v>
      </c>
    </row>
    <row r="16" spans="1:30" x14ac:dyDescent="0.25">
      <c r="A16" s="27" t="s">
        <v>310</v>
      </c>
      <c r="B16" s="96">
        <v>0.46400000000000002</v>
      </c>
      <c r="C16" s="27"/>
      <c r="D16" s="94"/>
      <c r="E16" s="97">
        <f>$B16*VLOOKUP($A16,Transpose_Avg_q2er_youth!$A:$M,2,FALSE)</f>
        <v>5.7171957510175057E-2</v>
      </c>
      <c r="F16" s="97">
        <f>$B16*VLOOKUP($A16,Transpose_Avg_q2er_youth!$A:$M,3,FALSE)</f>
        <v>9.2197373229235019E-2</v>
      </c>
      <c r="G16" s="97">
        <f>$B16*VLOOKUP($A16,Transpose_Avg_q2er_youth!$A:$M,4,FALSE)</f>
        <v>7.2767360019984767E-2</v>
      </c>
      <c r="H16" s="97">
        <f>$B16*VLOOKUP($A16,Transpose_Avg_q2er_youth!$A:$M,5,FALSE)</f>
        <v>5.3747884542607594E-2</v>
      </c>
      <c r="I16" s="97">
        <f>$B16*VLOOKUP($A16,Transpose_Avg_q2er_youth!$A:$M,6,FALSE)</f>
        <v>4.6495633954256058E-2</v>
      </c>
      <c r="J16" s="97">
        <f>$B16*VLOOKUP($A16,Transpose_Avg_q2er_youth!$A:$M,7,FALSE)</f>
        <v>3.8246172872663964E-2</v>
      </c>
      <c r="K16" s="97">
        <f>$B16*VLOOKUP($A16,Transpose_Avg_q2er_youth!$A:$M,8,FALSE)</f>
        <v>3.2321722807636122E-2</v>
      </c>
      <c r="L16" s="97">
        <f>$B16*VLOOKUP($A16,Transpose_Avg_q2er_youth!$A:$M,9,FALSE)</f>
        <v>2.8054524322231194E-2</v>
      </c>
      <c r="M16" s="97">
        <f>$B16*VLOOKUP($A16,Transpose_Avg_q2er_youth!$A:$M,10,FALSE)</f>
        <v>2.2879264526323349E-2</v>
      </c>
      <c r="N16" s="97">
        <f>$B16*VLOOKUP($A16, Transpose_Avg_q2er_youth!$A:$M,11,FALSE)</f>
        <v>3.7886709287444587E-2</v>
      </c>
      <c r="O16" s="97">
        <f>$B16*VLOOKUP($A16,Transpose_Avg_q2er_youth!$A:$M,12,FALSE)</f>
        <v>4.254949611835656E-2</v>
      </c>
      <c r="P16" s="97">
        <f>$B16*VLOOKUP($A16,Transpose_Avg_q2er_youth!$A:$M,13,FALSE)</f>
        <v>5.5875345754878493E-2</v>
      </c>
      <c r="Q16" s="97"/>
      <c r="R16" s="97"/>
      <c r="S16" s="97">
        <f>$B16*VLOOKUP($A16,Transpose_Avg_q2er_youth!$O:$AA,2,FALSE)</f>
        <v>6.965336050639058E-2</v>
      </c>
      <c r="T16" s="97">
        <f>$B16*VLOOKUP($A16,Transpose_Avg_q2er_youth!$O:$AA,3,FALSE)</f>
        <v>0.11031044226044227</v>
      </c>
      <c r="U16" s="97">
        <f>$B16*VLOOKUP($A16,Transpose_Avg_q2er_youth!$O:$AA,4,FALSE)</f>
        <v>8.6353972291416226E-2</v>
      </c>
      <c r="V16" s="97">
        <f>$B16*VLOOKUP($A16,Transpose_Avg_q2er_youth!$O:$AA,5,FALSE)</f>
        <v>8.1538292128445586E-2</v>
      </c>
      <c r="W16" s="97">
        <f>$B16*VLOOKUP($A16,Transpose_Avg_q2er_youth!$O:$AA,6,FALSE)</f>
        <v>5.4950089126559715E-2</v>
      </c>
      <c r="X16" s="97">
        <f>$B16*VLOOKUP($A16,Transpose_Avg_q2er_youth!$O:$AA,7,FALSE)</f>
        <v>4.7674242424242431E-2</v>
      </c>
      <c r="Y16" s="97">
        <f>$B16*VLOOKUP($A16,Transpose_Avg_q2er_youth!$O:$AA,8,FALSE)</f>
        <v>5.9013986013986018E-2</v>
      </c>
      <c r="Z16" s="97">
        <f>$B16*VLOOKUP($A16,Transpose_Avg_q2er_youth!$O:$AA,9,FALSE)</f>
        <v>5.2348717948717954E-2</v>
      </c>
      <c r="AA16" s="97">
        <f>$B16*VLOOKUP($A16,Transpose_Avg_q2er_youth!$O:$AA,10,FALSE)</f>
        <v>2.4857142857142855E-2</v>
      </c>
      <c r="AB16" s="97">
        <f>$B16*VLOOKUP($A16,Transpose_Avg_q2er_youth!$O:$AA,11,FALSE)</f>
        <v>5.2683333333333339E-2</v>
      </c>
      <c r="AC16" s="97">
        <f>$B16*VLOOKUP($A16,Transpose_Avg_q2er_youth!$O:$AA,12,FALSE)</f>
        <v>5.2992174234034704E-2</v>
      </c>
      <c r="AD16" s="97">
        <f>$B16*VLOOKUP($A16,Transpose_Avg_q2er_youth!$O:$AA,13,FALSE)</f>
        <v>4.250000000000001E-2</v>
      </c>
    </row>
    <row r="17" spans="1:30" x14ac:dyDescent="0.25">
      <c r="A17" s="27" t="s">
        <v>299</v>
      </c>
      <c r="B17" s="96">
        <v>-5.3499999999999999E-2</v>
      </c>
      <c r="C17" s="27"/>
      <c r="D17" s="94"/>
      <c r="E17" s="97">
        <f>$B17*VLOOKUP($A17,Transpose_Avg_q2er_youth!$A:$M,2,FALSE)</f>
        <v>-8.6924880882209028E-3</v>
      </c>
      <c r="F17" s="97">
        <f>$B17*VLOOKUP($A17,Transpose_Avg_q2er_youth!$A:$M,3,FALSE)</f>
        <v>-1.087498700585578E-2</v>
      </c>
      <c r="G17" s="97">
        <f>$B17*VLOOKUP($A17,Transpose_Avg_q2er_youth!$A:$M,4,FALSE)</f>
        <v>-5.683308820877607E-3</v>
      </c>
      <c r="H17" s="97">
        <f>$B17*VLOOKUP($A17,Transpose_Avg_q2er_youth!$A:$M,5,FALSE)</f>
        <v>-7.1761723635013529E-3</v>
      </c>
      <c r="I17" s="97">
        <f>$B17*VLOOKUP($A17,Transpose_Avg_q2er_youth!$A:$M,6,FALSE)</f>
        <v>-3.6583667335864656E-3</v>
      </c>
      <c r="J17" s="97">
        <f>$B17*VLOOKUP($A17,Transpose_Avg_q2er_youth!$A:$M,7,FALSE)</f>
        <v>-1.9809561516223677E-3</v>
      </c>
      <c r="K17" s="97">
        <f>$B17*VLOOKUP($A17,Transpose_Avg_q2er_youth!$A:$M,8,FALSE)</f>
        <v>-2.2044474633338795E-3</v>
      </c>
      <c r="L17" s="97">
        <f>$B17*VLOOKUP($A17,Transpose_Avg_q2er_youth!$A:$M,9,FALSE)</f>
        <v>-3.216359487245888E-3</v>
      </c>
      <c r="M17" s="97">
        <f>$B17*VLOOKUP($A17,Transpose_Avg_q2er_youth!$A:$M,10,FALSE)</f>
        <v>-1.6399083360963747E-3</v>
      </c>
      <c r="N17" s="97">
        <f>$B17*VLOOKUP($A17, Transpose_Avg_q2er_youth!$A:$M,11,FALSE)</f>
        <v>-2.9956528484791347E-3</v>
      </c>
      <c r="O17" s="97">
        <f>$B17*VLOOKUP($A17,Transpose_Avg_q2er_youth!$A:$M,12,FALSE)</f>
        <v>-3.0001919672740115E-3</v>
      </c>
      <c r="P17" s="97">
        <f>$B17*VLOOKUP($A17,Transpose_Avg_q2er_youth!$A:$M,13,FALSE)</f>
        <v>-6.2641408564559214E-3</v>
      </c>
      <c r="Q17" s="97"/>
      <c r="R17" s="97"/>
      <c r="S17" s="97">
        <f>$B17*VLOOKUP($A17,Transpose_Avg_q2er_youth!$O:$AA,2,FALSE)</f>
        <v>-9.550352109957477E-3</v>
      </c>
      <c r="T17" s="97">
        <f>$B17*VLOOKUP($A17,Transpose_Avg_q2er_youth!$O:$AA,3,FALSE)</f>
        <v>-1.3299827242014742E-2</v>
      </c>
      <c r="U17" s="97">
        <f>$B17*VLOOKUP($A17,Transpose_Avg_q2er_youth!$O:$AA,4,FALSE)</f>
        <v>-6.018523079088095E-3</v>
      </c>
      <c r="V17" s="97">
        <f>$B17*VLOOKUP($A17,Transpose_Avg_q2er_youth!$O:$AA,5,FALSE)</f>
        <v>-7.4049001847115653E-3</v>
      </c>
      <c r="W17" s="97">
        <f>$B17*VLOOKUP($A17,Transpose_Avg_q2er_youth!$O:$AA,6,FALSE)</f>
        <v>-5.1401960784313722E-3</v>
      </c>
      <c r="X17" s="97">
        <f>$B17*VLOOKUP($A17,Transpose_Avg_q2er_youth!$O:$AA,7,FALSE)</f>
        <v>-2.3304924242424242E-3</v>
      </c>
      <c r="Y17" s="97">
        <f>$B17*VLOOKUP($A17,Transpose_Avg_q2er_youth!$O:$AA,8,FALSE)</f>
        <v>-2.7007211538461538E-3</v>
      </c>
      <c r="Z17" s="97">
        <f>$B17*VLOOKUP($A17,Transpose_Avg_q2er_youth!$O:$AA,9,FALSE)</f>
        <v>-6.7805860805860802E-3</v>
      </c>
      <c r="AA17" s="97">
        <f>$B17*VLOOKUP($A17,Transpose_Avg_q2er_youth!$O:$AA,10,FALSE)</f>
        <v>-2.5657250358337314E-3</v>
      </c>
      <c r="AB17" s="97">
        <f>$B17*VLOOKUP($A17,Transpose_Avg_q2er_youth!$O:$AA,11,FALSE)</f>
        <v>-3.5109375000000002E-3</v>
      </c>
      <c r="AC17" s="97">
        <f>$B17*VLOOKUP($A17,Transpose_Avg_q2er_youth!$O:$AA,12,FALSE)</f>
        <v>-4.5507832687338495E-3</v>
      </c>
      <c r="AD17" s="97">
        <f>$B17*VLOOKUP($A17,Transpose_Avg_q2er_youth!$O:$AA,13,FALSE)</f>
        <v>-6.2647270114942529E-3</v>
      </c>
    </row>
    <row r="18" spans="1:30" x14ac:dyDescent="0.25">
      <c r="A18" s="27" t="s">
        <v>311</v>
      </c>
      <c r="B18" s="96">
        <v>-8.2500000000000004E-2</v>
      </c>
      <c r="C18" s="27"/>
      <c r="D18" s="94"/>
      <c r="E18" s="97">
        <f>$B18*VLOOKUP($A18,Transpose_Avg_q2er_youth!$A:$M,2,FALSE)</f>
        <v>-3.3669745932058605E-2</v>
      </c>
      <c r="F18" s="97">
        <f>$B18*VLOOKUP($A18,Transpose_Avg_q2er_youth!$A:$M,3,FALSE)</f>
        <v>-2.3016056782053724E-2</v>
      </c>
      <c r="G18" s="97">
        <f>$B18*VLOOKUP($A18,Transpose_Avg_q2er_youth!$A:$M,4,FALSE)</f>
        <v>-1.1468846609618192E-2</v>
      </c>
      <c r="H18" s="97">
        <f>$B18*VLOOKUP($A18,Transpose_Avg_q2er_youth!$A:$M,5,FALSE)</f>
        <v>-2.8392954974568823E-2</v>
      </c>
      <c r="I18" s="97">
        <f>$B18*VLOOKUP($A18,Transpose_Avg_q2er_youth!$A:$M,6,FALSE)</f>
        <v>-2.7025720618880464E-2</v>
      </c>
      <c r="J18" s="97">
        <f>$B18*VLOOKUP($A18,Transpose_Avg_q2er_youth!$A:$M,7,FALSE)</f>
        <v>-2.1272331247630765E-2</v>
      </c>
      <c r="K18" s="97">
        <f>$B18*VLOOKUP($A18,Transpose_Avg_q2er_youth!$A:$M,8,FALSE)</f>
        <v>-4.0167678103630117E-2</v>
      </c>
      <c r="L18" s="97">
        <f>$B18*VLOOKUP($A18,Transpose_Avg_q2er_youth!$A:$M,9,FALSE)</f>
        <v>-3.5196380973973658E-2</v>
      </c>
      <c r="M18" s="97">
        <f>$B18*VLOOKUP($A18,Transpose_Avg_q2er_youth!$A:$M,10,FALSE)</f>
        <v>-2.141891365506747E-2</v>
      </c>
      <c r="N18" s="97">
        <f>$B18*VLOOKUP($A18, Transpose_Avg_q2er_youth!$A:$M,11,FALSE)</f>
        <v>-4.1221353745825258E-2</v>
      </c>
      <c r="O18" s="97">
        <f>$B18*VLOOKUP($A18,Transpose_Avg_q2er_youth!$A:$M,12,FALSE)</f>
        <v>-2.2492655903112412E-2</v>
      </c>
      <c r="P18" s="97">
        <f>$B18*VLOOKUP($A18,Transpose_Avg_q2er_youth!$A:$M,13,FALSE)</f>
        <v>-2.8661738116789785E-2</v>
      </c>
      <c r="Q18" s="97"/>
      <c r="R18" s="97"/>
      <c r="S18" s="97">
        <f>$B18*VLOOKUP($A18,Transpose_Avg_q2er_youth!$O:$AA,2,FALSE)</f>
        <v>-3.8555867980443206E-2</v>
      </c>
      <c r="T18" s="97">
        <f>$B18*VLOOKUP($A18,Transpose_Avg_q2er_youth!$O:$AA,3,FALSE)</f>
        <v>-2.6219594594594595E-2</v>
      </c>
      <c r="U18" s="97">
        <f>$B18*VLOOKUP($A18,Transpose_Avg_q2er_youth!$O:$AA,4,FALSE)</f>
        <v>-2.1371587555336943E-3</v>
      </c>
      <c r="V18" s="97">
        <f>$B18*VLOOKUP($A18,Transpose_Avg_q2er_youth!$O:$AA,5,FALSE)</f>
        <v>-2.5385629795396422E-2</v>
      </c>
      <c r="W18" s="97">
        <f>$B18*VLOOKUP($A18,Transpose_Avg_q2er_youth!$O:$AA,6,FALSE)</f>
        <v>-2.8784926470588237E-2</v>
      </c>
      <c r="X18" s="97">
        <f>$B18*VLOOKUP($A18,Transpose_Avg_q2er_youth!$O:$AA,7,FALSE)</f>
        <v>-3.0909598214285718E-2</v>
      </c>
      <c r="Y18" s="97">
        <f>$B18*VLOOKUP($A18,Transpose_Avg_q2er_youth!$O:$AA,8,FALSE)</f>
        <v>-4.3798076923076926E-2</v>
      </c>
      <c r="Z18" s="97">
        <f>$B18*VLOOKUP($A18,Transpose_Avg_q2er_youth!$O:$AA,9,FALSE)</f>
        <v>-3.0975274725274726E-2</v>
      </c>
      <c r="AA18" s="97">
        <f>$B18*VLOOKUP($A18,Transpose_Avg_q2er_youth!$O:$AA,10,FALSE)</f>
        <v>-3.3397784280936454E-2</v>
      </c>
      <c r="AB18" s="97">
        <f>$B18*VLOOKUP($A18,Transpose_Avg_q2er_youth!$O:$AA,11,FALSE)</f>
        <v>-6.3593750000000004E-2</v>
      </c>
      <c r="AC18" s="97">
        <f>$B18*VLOOKUP($A18,Transpose_Avg_q2er_youth!$O:$AA,12,FALSE)</f>
        <v>-2.0870726052048726E-2</v>
      </c>
      <c r="AD18" s="97">
        <f>$B18*VLOOKUP($A18,Transpose_Avg_q2er_youth!$O:$AA,13,FALSE)</f>
        <v>-2.8727455762250453E-2</v>
      </c>
    </row>
    <row r="19" spans="1:30" x14ac:dyDescent="0.25">
      <c r="A19" s="27" t="s">
        <v>312</v>
      </c>
      <c r="B19" s="96">
        <v>0.113</v>
      </c>
      <c r="C19" s="27"/>
      <c r="D19" s="94"/>
      <c r="E19" s="97">
        <f>$B19*VLOOKUP($A19,Transpose_Avg_q2er_youth!$A:$M,2,FALSE)</f>
        <v>2.1613966712194805E-3</v>
      </c>
      <c r="F19" s="97">
        <f>$B19*VLOOKUP($A19,Transpose_Avg_q2er_youth!$A:$M,3,FALSE)</f>
        <v>2.6672500324844079E-4</v>
      </c>
      <c r="G19" s="97">
        <f>$B19*VLOOKUP($A19,Transpose_Avg_q2er_youth!$A:$M,4,FALSE)</f>
        <v>4.4140625000000001E-4</v>
      </c>
      <c r="H19" s="97">
        <f>$B19*VLOOKUP($A19,Transpose_Avg_q2er_youth!$A:$M,5,FALSE)</f>
        <v>3.211914954666903E-3</v>
      </c>
      <c r="I19" s="97">
        <f>$B19*VLOOKUP($A19,Transpose_Avg_q2er_youth!$A:$M,6,FALSE)</f>
        <v>3.5754850696175134E-3</v>
      </c>
      <c r="J19" s="97">
        <f>$B19*VLOOKUP($A19,Transpose_Avg_q2er_youth!$A:$M,7,FALSE)</f>
        <v>2.9627967724364821E-3</v>
      </c>
      <c r="K19" s="97">
        <f>$B19*VLOOKUP($A19,Transpose_Avg_q2er_youth!$A:$M,8,FALSE)</f>
        <v>3.3428070123890561E-3</v>
      </c>
      <c r="L19" s="97">
        <f>$B19*VLOOKUP($A19,Transpose_Avg_q2er_youth!$A:$M,9,FALSE)</f>
        <v>5.2051290841016451E-3</v>
      </c>
      <c r="M19" s="97">
        <f>$B19*VLOOKUP($A19,Transpose_Avg_q2er_youth!$A:$M,10,FALSE)</f>
        <v>9.2485119047619035E-4</v>
      </c>
      <c r="N19" s="97">
        <f>$B19*VLOOKUP($A19, Transpose_Avg_q2er_youth!$A:$M,11,FALSE)</f>
        <v>1.4349650196617108E-2</v>
      </c>
      <c r="O19" s="97">
        <f>$B19*VLOOKUP($A19,Transpose_Avg_q2er_youth!$A:$M,12,FALSE)</f>
        <v>3.3753708452642136E-3</v>
      </c>
      <c r="P19" s="97">
        <f>$B19*VLOOKUP($A19,Transpose_Avg_q2er_youth!$A:$M,13,FALSE)</f>
        <v>2.2691356459476303E-3</v>
      </c>
      <c r="Q19" s="97"/>
      <c r="R19" s="97"/>
      <c r="S19" s="97">
        <f>$B19*VLOOKUP($A19,Transpose_Avg_q2er_youth!$O:$AA,2,FALSE)</f>
        <v>5.1834862385321102E-4</v>
      </c>
      <c r="T19" s="97">
        <f>$B19*VLOOKUP($A19,Transpose_Avg_q2er_youth!$O:$AA,3,FALSE)</f>
        <v>0</v>
      </c>
      <c r="U19" s="97">
        <f>$B19*VLOOKUP($A19,Transpose_Avg_q2er_youth!$O:$AA,4,FALSE)</f>
        <v>0</v>
      </c>
      <c r="V19" s="97">
        <f>$B19*VLOOKUP($A19,Transpose_Avg_q2er_youth!$O:$AA,5,FALSE)</f>
        <v>1.2282608695652175E-3</v>
      </c>
      <c r="W19" s="97">
        <f>$B19*VLOOKUP($A19,Transpose_Avg_q2er_youth!$O:$AA,6,FALSE)</f>
        <v>5.8136586452762918E-3</v>
      </c>
      <c r="X19" s="97">
        <f>$B19*VLOOKUP($A19,Transpose_Avg_q2er_youth!$O:$AA,7,FALSE)</f>
        <v>1.3207792207792208E-2</v>
      </c>
      <c r="Y19" s="97">
        <f>$B19*VLOOKUP($A19,Transpose_Avg_q2er_youth!$O:$AA,8,FALSE)</f>
        <v>0</v>
      </c>
      <c r="Z19" s="97">
        <f>$B19*VLOOKUP($A19,Transpose_Avg_q2er_youth!$O:$AA,9,FALSE)</f>
        <v>4.0357142857142857E-3</v>
      </c>
      <c r="AA19" s="97">
        <f>$B19*VLOOKUP($A19,Transpose_Avg_q2er_youth!$O:$AA,10,FALSE)</f>
        <v>2.0178571428571429E-3</v>
      </c>
      <c r="AB19" s="97">
        <f>$B19*VLOOKUP($A19,Transpose_Avg_q2er_youth!$O:$AA,11,FALSE)</f>
        <v>7.5333333333333337E-3</v>
      </c>
      <c r="AC19" s="97">
        <f>$B19*VLOOKUP($A19,Transpose_Avg_q2er_youth!$O:$AA,12,FALSE)</f>
        <v>1.1950719822812848E-3</v>
      </c>
      <c r="AD19" s="97">
        <f>$B19*VLOOKUP($A19,Transpose_Avg_q2er_youth!$O:$AA,13,FALSE)</f>
        <v>3.8559626436781608E-3</v>
      </c>
    </row>
    <row r="20" spans="1:30" x14ac:dyDescent="0.25">
      <c r="A20" s="27" t="s">
        <v>313</v>
      </c>
      <c r="B20" s="96">
        <v>-0.34399999999999997</v>
      </c>
      <c r="C20" s="27"/>
      <c r="D20" s="94"/>
      <c r="E20" s="97">
        <f>$B20*VLOOKUP($A20,Transpose_Avg_q2er_youth!$A:$M,2,FALSE)</f>
        <v>-6.4007610350076097E-4</v>
      </c>
      <c r="F20" s="97">
        <f>$B20*VLOOKUP($A20,Transpose_Avg_q2er_youth!$A:$M,3,FALSE)</f>
        <v>-3.3593749999999997E-4</v>
      </c>
      <c r="G20" s="97">
        <f>$B20*VLOOKUP($A20,Transpose_Avg_q2er_youth!$A:$M,4,FALSE)</f>
        <v>0</v>
      </c>
      <c r="H20" s="97">
        <f>$B20*VLOOKUP($A20,Transpose_Avg_q2er_youth!$A:$M,5,FALSE)</f>
        <v>-2.6358891857122986E-3</v>
      </c>
      <c r="I20" s="97">
        <f>$B20*VLOOKUP($A20,Transpose_Avg_q2er_youth!$A:$M,6,FALSE)</f>
        <v>-1.9356524507545992E-3</v>
      </c>
      <c r="J20" s="97">
        <f>$B20*VLOOKUP($A20,Transpose_Avg_q2er_youth!$A:$M,7,FALSE)</f>
        <v>-3.9038289977499701E-3</v>
      </c>
      <c r="K20" s="97">
        <f>$B20*VLOOKUP($A20,Transpose_Avg_q2er_youth!$A:$M,8,FALSE)</f>
        <v>-6.5151515151515153E-4</v>
      </c>
      <c r="L20" s="97">
        <f>$B20*VLOOKUP($A20,Transpose_Avg_q2er_youth!$A:$M,9,FALSE)</f>
        <v>-4.5181159420289848E-3</v>
      </c>
      <c r="M20" s="97">
        <f>$B20*VLOOKUP($A20,Transpose_Avg_q2er_youth!$A:$M,10,FALSE)</f>
        <v>-1.0566872973769525E-2</v>
      </c>
      <c r="N20" s="97">
        <f>$B20*VLOOKUP($A20, Transpose_Avg_q2er_youth!$A:$M,11,FALSE)</f>
        <v>-4.8592171717171707E-3</v>
      </c>
      <c r="O20" s="97">
        <f>$B20*VLOOKUP($A20,Transpose_Avg_q2er_youth!$A:$M,12,FALSE)</f>
        <v>-2.5613529481271413E-3</v>
      </c>
      <c r="P20" s="97">
        <f>$B20*VLOOKUP($A20,Transpose_Avg_q2er_youth!$A:$M,13,FALSE)</f>
        <v>-2.8289473684210524E-4</v>
      </c>
      <c r="Q20" s="97"/>
      <c r="R20" s="97"/>
      <c r="S20" s="97">
        <f>$B20*VLOOKUP($A20,Transpose_Avg_q2er_youth!$O:$AA,2,FALSE)</f>
        <v>-3.4262948207171312E-4</v>
      </c>
      <c r="T20" s="97">
        <f>$B20*VLOOKUP($A20,Transpose_Avg_q2er_youth!$O:$AA,3,FALSE)</f>
        <v>0</v>
      </c>
      <c r="U20" s="97">
        <f>$B20*VLOOKUP($A20,Transpose_Avg_q2er_youth!$O:$AA,4,FALSE)</f>
        <v>0</v>
      </c>
      <c r="V20" s="97">
        <f>$B20*VLOOKUP($A20,Transpose_Avg_q2er_youth!$O:$AA,5,FALSE)</f>
        <v>0</v>
      </c>
      <c r="W20" s="97">
        <f>$B20*VLOOKUP($A20,Transpose_Avg_q2er_youth!$O:$AA,6,FALSE)</f>
        <v>-6.5151515151515153E-4</v>
      </c>
      <c r="X20" s="97">
        <f>$B20*VLOOKUP($A20,Transpose_Avg_q2er_youth!$O:$AA,7,FALSE)</f>
        <v>0</v>
      </c>
      <c r="Y20" s="97">
        <f>$B20*VLOOKUP($A20,Transpose_Avg_q2er_youth!$O:$AA,8,FALSE)</f>
        <v>0</v>
      </c>
      <c r="Z20" s="97">
        <f>$B20*VLOOKUP($A20,Transpose_Avg_q2er_youth!$O:$AA,9,FALSE)</f>
        <v>0</v>
      </c>
      <c r="AA20" s="97">
        <f>$B20*VLOOKUP($A20,Transpose_Avg_q2er_youth!$O:$AA,10,FALSE)</f>
        <v>-6.1428571428571417E-3</v>
      </c>
      <c r="AB20" s="97">
        <f>$B20*VLOOKUP($A20,Transpose_Avg_q2er_youth!$O:$AA,11,FALSE)</f>
        <v>0</v>
      </c>
      <c r="AC20" s="97">
        <f>$B20*VLOOKUP($A20,Transpose_Avg_q2er_youth!$O:$AA,12,FALSE)</f>
        <v>0</v>
      </c>
      <c r="AD20" s="97">
        <f>$B20*VLOOKUP($A20,Transpose_Avg_q2er_youth!$O:$AA,13,FALSE)</f>
        <v>0</v>
      </c>
    </row>
    <row r="21" spans="1:30" x14ac:dyDescent="0.25">
      <c r="A21" s="27" t="s">
        <v>314</v>
      </c>
      <c r="B21" s="96">
        <v>-5.6800000000000003E-2</v>
      </c>
      <c r="C21" s="27"/>
      <c r="D21" s="94"/>
      <c r="E21" s="97">
        <f>$B21*VLOOKUP($A21,Transpose_Avg_q2er_youth!$A:$M,2,FALSE)</f>
        <v>-1.2421886074357762E-4</v>
      </c>
      <c r="F21" s="97">
        <f>$B21*VLOOKUP($A21,Transpose_Avg_q2er_youth!$A:$M,3,FALSE)</f>
        <v>-7.2616623472787853E-5</v>
      </c>
      <c r="G21" s="97">
        <f>$B21*VLOOKUP($A21,Transpose_Avg_q2er_youth!$A:$M,4,FALSE)</f>
        <v>0</v>
      </c>
      <c r="H21" s="97">
        <f>$B21*VLOOKUP($A21,Transpose_Avg_q2er_youth!$A:$M,5,FALSE)</f>
        <v>-4.3567968034879798E-4</v>
      </c>
      <c r="I21" s="97">
        <f>$B21*VLOOKUP($A21,Transpose_Avg_q2er_youth!$A:$M,6,FALSE)</f>
        <v>-3.5130359052096879E-4</v>
      </c>
      <c r="J21" s="97">
        <f>$B21*VLOOKUP($A21,Transpose_Avg_q2er_youth!$A:$M,7,FALSE)</f>
        <v>-2.7838905775075988E-4</v>
      </c>
      <c r="K21" s="97">
        <f>$B21*VLOOKUP($A21,Transpose_Avg_q2er_youth!$A:$M,8,FALSE)</f>
        <v>-5.583020050125314E-4</v>
      </c>
      <c r="L21" s="97">
        <f>$B21*VLOOKUP($A21,Transpose_Avg_q2er_youth!$A:$M,9,FALSE)</f>
        <v>-2.3666666666666668E-4</v>
      </c>
      <c r="M21" s="97">
        <f>$B21*VLOOKUP($A21,Transpose_Avg_q2er_youth!$A:$M,10,FALSE)</f>
        <v>-4.9495192307692315E-4</v>
      </c>
      <c r="N21" s="97">
        <f>$B21*VLOOKUP($A21, Transpose_Avg_q2er_youth!$A:$M,11,FALSE)</f>
        <v>-1.0945833333333335E-3</v>
      </c>
      <c r="O21" s="97">
        <f>$B21*VLOOKUP($A21,Transpose_Avg_q2er_youth!$A:$M,12,FALSE)</f>
        <v>0</v>
      </c>
      <c r="P21" s="97">
        <f>$B21*VLOOKUP($A21,Transpose_Avg_q2er_youth!$A:$M,13,FALSE)</f>
        <v>0</v>
      </c>
      <c r="Q21" s="97"/>
      <c r="R21" s="97"/>
      <c r="S21" s="97">
        <f>$B21*VLOOKUP($A21,Transpose_Avg_q2er_youth!$O:$AA,2,FALSE)</f>
        <v>0</v>
      </c>
      <c r="T21" s="97">
        <f>$B21*VLOOKUP($A21,Transpose_Avg_q2er_youth!$O:$AA,3,FALSE)</f>
        <v>-3.2272727272727276E-4</v>
      </c>
      <c r="U21" s="97">
        <f>$B21*VLOOKUP($A21,Transpose_Avg_q2er_youth!$O:$AA,4,FALSE)</f>
        <v>0</v>
      </c>
      <c r="V21" s="97">
        <f>$B21*VLOOKUP($A21,Transpose_Avg_q2er_youth!$O:$AA,5,FALSE)</f>
        <v>-1.2065359477124184E-3</v>
      </c>
      <c r="W21" s="97">
        <f>$B21*VLOOKUP($A21,Transpose_Avg_q2er_youth!$O:$AA,6,FALSE)</f>
        <v>0</v>
      </c>
      <c r="X21" s="97">
        <f>$B21*VLOOKUP($A21,Transpose_Avg_q2er_youth!$O:$AA,7,FALSE)</f>
        <v>0</v>
      </c>
      <c r="Y21" s="97">
        <f>$B21*VLOOKUP($A21,Transpose_Avg_q2er_youth!$O:$AA,8,FALSE)</f>
        <v>0</v>
      </c>
      <c r="Z21" s="97">
        <f>$B21*VLOOKUP($A21,Transpose_Avg_q2er_youth!$O:$AA,9,FALSE)</f>
        <v>0</v>
      </c>
      <c r="AA21" s="97">
        <f>$B21*VLOOKUP($A21,Transpose_Avg_q2er_youth!$O:$AA,10,FALSE)</f>
        <v>0</v>
      </c>
      <c r="AB21" s="97">
        <f>$B21*VLOOKUP($A21,Transpose_Avg_q2er_youth!$O:$AA,11,FALSE)</f>
        <v>0</v>
      </c>
      <c r="AC21" s="97">
        <f>$B21*VLOOKUP($A21,Transpose_Avg_q2er_youth!$O:$AA,12,FALSE)</f>
        <v>0</v>
      </c>
      <c r="AD21" s="97">
        <f>$B21*VLOOKUP($A21,Transpose_Avg_q2er_youth!$O:$AA,13,FALSE)</f>
        <v>0</v>
      </c>
    </row>
    <row r="22" spans="1:30" x14ac:dyDescent="0.25">
      <c r="A22" s="27" t="s">
        <v>323</v>
      </c>
      <c r="B22" s="96">
        <v>0.72399999999999998</v>
      </c>
      <c r="C22" s="27"/>
      <c r="D22" s="94"/>
      <c r="E22" s="97">
        <f>$B22*VLOOKUP($A22,Transpose_Avg_q2er_youth!$A:$M,2,FALSE)</f>
        <v>4.145913903175793E-3</v>
      </c>
      <c r="F22" s="97">
        <f>$B22*VLOOKUP($A22,Transpose_Avg_q2er_youth!$A:$M,3,FALSE)</f>
        <v>3.0574324324324323E-4</v>
      </c>
      <c r="G22" s="97">
        <f>$B22*VLOOKUP($A22,Transpose_Avg_q2er_youth!$A:$M,4,FALSE)</f>
        <v>1.2229729729729729E-3</v>
      </c>
      <c r="H22" s="97">
        <f>$B22*VLOOKUP($A22,Transpose_Avg_q2er_youth!$A:$M,5,FALSE)</f>
        <v>7.6694915254237289E-4</v>
      </c>
      <c r="I22" s="97">
        <f>$B22*VLOOKUP($A22,Transpose_Avg_q2er_youth!$A:$M,6,FALSE)</f>
        <v>2.7259036144578315E-4</v>
      </c>
      <c r="J22" s="97">
        <f>$B22*VLOOKUP($A22,Transpose_Avg_q2er_youth!$A:$M,7,FALSE)</f>
        <v>3.532706976005085E-3</v>
      </c>
      <c r="K22" s="97">
        <f>$B22*VLOOKUP($A22,Transpose_Avg_q2er_youth!$A:$M,8,FALSE)</f>
        <v>3.2162990196078428E-3</v>
      </c>
      <c r="L22" s="97">
        <f>$B22*VLOOKUP($A22,Transpose_Avg_q2er_youth!$A:$M,9,FALSE)</f>
        <v>1.5603448275862068E-3</v>
      </c>
      <c r="M22" s="97">
        <f>$B22*VLOOKUP($A22,Transpose_Avg_q2er_youth!$A:$M,10,FALSE)</f>
        <v>0</v>
      </c>
      <c r="N22" s="97">
        <f>$B22*VLOOKUP($A22, Transpose_Avg_q2er_youth!$A:$M,11,FALSE)</f>
        <v>0</v>
      </c>
      <c r="O22" s="97">
        <f>$B22*VLOOKUP($A22,Transpose_Avg_q2er_youth!$A:$M,12,FALSE)</f>
        <v>8.8866869800754544E-3</v>
      </c>
      <c r="P22" s="97">
        <f>$B22*VLOOKUP($A22,Transpose_Avg_q2er_youth!$A:$M,13,FALSE)</f>
        <v>1.0667489035087717E-3</v>
      </c>
      <c r="Q22" s="97"/>
      <c r="R22" s="97"/>
      <c r="S22" s="97">
        <f>$B22*VLOOKUP($A22,Transpose_Avg_q2er_youth!$O:$AA,2,FALSE)</f>
        <v>3.0746129587155965E-3</v>
      </c>
      <c r="T22" s="97">
        <f>$B22*VLOOKUP($A22,Transpose_Avg_q2er_youth!$O:$AA,3,FALSE)</f>
        <v>0</v>
      </c>
      <c r="U22" s="97">
        <f>$B22*VLOOKUP($A22,Transpose_Avg_q2er_youth!$O:$AA,4,FALSE)</f>
        <v>0</v>
      </c>
      <c r="V22" s="97">
        <f>$B22*VLOOKUP($A22,Transpose_Avg_q2er_youth!$O:$AA,5,FALSE)</f>
        <v>0</v>
      </c>
      <c r="W22" s="97">
        <f>$B22*VLOOKUP($A22,Transpose_Avg_q2er_youth!$O:$AA,6,FALSE)</f>
        <v>0</v>
      </c>
      <c r="X22" s="97">
        <f>$B22*VLOOKUP($A22,Transpose_Avg_q2er_youth!$O:$AA,7,FALSE)</f>
        <v>0</v>
      </c>
      <c r="Y22" s="97">
        <f>$B22*VLOOKUP($A22,Transpose_Avg_q2er_youth!$O:$AA,8,FALSE)</f>
        <v>0</v>
      </c>
      <c r="Z22" s="97">
        <f>$B22*VLOOKUP($A22,Transpose_Avg_q2er_youth!$O:$AA,9,FALSE)</f>
        <v>0</v>
      </c>
      <c r="AA22" s="97">
        <f>$B22*VLOOKUP($A22,Transpose_Avg_q2er_youth!$O:$AA,10,FALSE)</f>
        <v>2.9006410256410254E-2</v>
      </c>
      <c r="AB22" s="97">
        <f>$B22*VLOOKUP($A22,Transpose_Avg_q2er_youth!$O:$AA,11,FALSE)</f>
        <v>1.2066666666666667E-2</v>
      </c>
      <c r="AC22" s="97">
        <f>$B22*VLOOKUP($A22,Transpose_Avg_q2er_youth!$O:$AA,12,FALSE)</f>
        <v>0</v>
      </c>
      <c r="AD22" s="97">
        <f>$B22*VLOOKUP($A22,Transpose_Avg_q2er_youth!$O:$AA,13,FALSE)</f>
        <v>0</v>
      </c>
    </row>
    <row r="23" spans="1:30" x14ac:dyDescent="0.25">
      <c r="A23" s="27" t="s">
        <v>324</v>
      </c>
      <c r="B23" s="96">
        <v>0.19400000000000001</v>
      </c>
      <c r="C23" s="27"/>
      <c r="D23" s="94"/>
      <c r="E23" s="97">
        <f>$B23*VLOOKUP($A23,Transpose_Avg_q2er_youth!$A:$M,2,FALSE)</f>
        <v>4.3941262394878999E-3</v>
      </c>
      <c r="F23" s="97">
        <f>$B23*VLOOKUP($A23,Transpose_Avg_q2er_youth!$A:$M,3,FALSE)</f>
        <v>4.9781019182038228E-4</v>
      </c>
      <c r="G23" s="97">
        <f>$B23*VLOOKUP($A23,Transpose_Avg_q2er_youth!$A:$M,4,FALSE)</f>
        <v>1.7219875412720807E-3</v>
      </c>
      <c r="H23" s="97">
        <f>$B23*VLOOKUP($A23,Transpose_Avg_q2er_youth!$A:$M,5,FALSE)</f>
        <v>4.1323410396192787E-3</v>
      </c>
      <c r="I23" s="97">
        <f>$B23*VLOOKUP($A23,Transpose_Avg_q2er_youth!$A:$M,6,FALSE)</f>
        <v>2.674067163518366E-3</v>
      </c>
      <c r="J23" s="97">
        <f>$B23*VLOOKUP($A23,Transpose_Avg_q2er_youth!$A:$M,7,FALSE)</f>
        <v>2.9268934870177836E-3</v>
      </c>
      <c r="K23" s="97">
        <f>$B23*VLOOKUP($A23,Transpose_Avg_q2er_youth!$A:$M,8,FALSE)</f>
        <v>3.3917027696245962E-3</v>
      </c>
      <c r="L23" s="97">
        <f>$B23*VLOOKUP($A23,Transpose_Avg_q2er_youth!$A:$M,9,FALSE)</f>
        <v>1.5513468013468013E-3</v>
      </c>
      <c r="M23" s="97">
        <f>$B23*VLOOKUP($A23,Transpose_Avg_q2er_youth!$A:$M,10,FALSE)</f>
        <v>1.51007326007326E-3</v>
      </c>
      <c r="N23" s="97">
        <f>$B23*VLOOKUP($A23, Transpose_Avg_q2er_youth!$A:$M,11,FALSE)</f>
        <v>3.360316766566767E-3</v>
      </c>
      <c r="O23" s="97">
        <f>$B23*VLOOKUP($A23,Transpose_Avg_q2er_youth!$A:$M,12,FALSE)</f>
        <v>1.4488520514607402E-3</v>
      </c>
      <c r="P23" s="97">
        <f>$B23*VLOOKUP($A23,Transpose_Avg_q2er_youth!$A:$M,13,FALSE)</f>
        <v>3.9220230970588551E-3</v>
      </c>
      <c r="Q23" s="97"/>
      <c r="R23" s="97"/>
      <c r="S23" s="97">
        <f>$B23*VLOOKUP($A23,Transpose_Avg_q2er_youth!$O:$AA,2,FALSE)</f>
        <v>3.1424963714037739E-3</v>
      </c>
      <c r="T23" s="97">
        <f>$B23*VLOOKUP($A23,Transpose_Avg_q2er_youth!$O:$AA,3,FALSE)</f>
        <v>6.0625000000000002E-4</v>
      </c>
      <c r="U23" s="97">
        <f>$B23*VLOOKUP($A23,Transpose_Avg_q2er_youth!$O:$AA,4,FALSE)</f>
        <v>0</v>
      </c>
      <c r="V23" s="97">
        <f>$B23*VLOOKUP($A23,Transpose_Avg_q2er_youth!$O:$AA,5,FALSE)</f>
        <v>1.4264705882352942E-3</v>
      </c>
      <c r="W23" s="97">
        <f>$B23*VLOOKUP($A23,Transpose_Avg_q2er_youth!$O:$AA,6,FALSE)</f>
        <v>2.7189393939393942E-3</v>
      </c>
      <c r="X23" s="97">
        <f>$B23*VLOOKUP($A23,Transpose_Avg_q2er_youth!$O:$AA,7,FALSE)</f>
        <v>0</v>
      </c>
      <c r="Y23" s="97">
        <f>$B23*VLOOKUP($A23,Transpose_Avg_q2er_youth!$O:$AA,8,FALSE)</f>
        <v>1.047159090909091E-2</v>
      </c>
      <c r="Z23" s="97">
        <f>$B23*VLOOKUP($A23,Transpose_Avg_q2er_youth!$O:$AA,9,FALSE)</f>
        <v>3.2333333333333333E-3</v>
      </c>
      <c r="AA23" s="97">
        <f>$B23*VLOOKUP($A23,Transpose_Avg_q2er_youth!$O:$AA,10,FALSE)</f>
        <v>3.464285714285714E-3</v>
      </c>
      <c r="AB23" s="97">
        <f>$B23*VLOOKUP($A23,Transpose_Avg_q2er_youth!$O:$AA,11,FALSE)</f>
        <v>0</v>
      </c>
      <c r="AC23" s="97">
        <f>$B23*VLOOKUP($A23,Transpose_Avg_q2er_youth!$O:$AA,12,FALSE)</f>
        <v>7.1904069767441854E-3</v>
      </c>
      <c r="AD23" s="97">
        <f>$B23*VLOOKUP($A23,Transpose_Avg_q2er_youth!$O:$AA,13,FALSE)</f>
        <v>3.3448275862068967E-3</v>
      </c>
    </row>
    <row r="24" spans="1:30" x14ac:dyDescent="0.25">
      <c r="A24" s="27" t="s">
        <v>325</v>
      </c>
      <c r="B24" s="96">
        <v>0.441</v>
      </c>
      <c r="C24" s="27"/>
      <c r="D24" s="94"/>
      <c r="E24" s="97">
        <f>$B24*VLOOKUP($A24,Transpose_Avg_q2er_youth!$A:$M,2,FALSE)</f>
        <v>1.1880387931034483E-4</v>
      </c>
      <c r="F24" s="97">
        <f>$B24*VLOOKUP($A24,Transpose_Avg_q2er_youth!$A:$M,3,FALSE)</f>
        <v>0</v>
      </c>
      <c r="G24" s="97">
        <f>$B24*VLOOKUP($A24,Transpose_Avg_q2er_youth!$A:$M,4,FALSE)</f>
        <v>0</v>
      </c>
      <c r="H24" s="97">
        <f>$B24*VLOOKUP($A24,Transpose_Avg_q2er_youth!$A:$M,5,FALSE)</f>
        <v>2.0622131002824857E-3</v>
      </c>
      <c r="I24" s="97">
        <f>$B24*VLOOKUP($A24,Transpose_Avg_q2er_youth!$A:$M,6,FALSE)</f>
        <v>0</v>
      </c>
      <c r="J24" s="97">
        <f>$B24*VLOOKUP($A24,Transpose_Avg_q2er_youth!$A:$M,7,FALSE)</f>
        <v>1.0267871679945036E-2</v>
      </c>
      <c r="K24" s="97">
        <f>$B24*VLOOKUP($A24,Transpose_Avg_q2er_youth!$A:$M,8,FALSE)</f>
        <v>9.1874999999999997E-4</v>
      </c>
      <c r="L24" s="97">
        <f>$B24*VLOOKUP($A24,Transpose_Avg_q2er_youth!$A:$M,9,FALSE)</f>
        <v>0</v>
      </c>
      <c r="M24" s="97">
        <f>$B24*VLOOKUP($A24,Transpose_Avg_q2er_youth!$A:$M,10,FALSE)</f>
        <v>1.6213235294117647E-3</v>
      </c>
      <c r="N24" s="97">
        <f>$B24*VLOOKUP($A24, Transpose_Avg_q2er_youth!$A:$M,11,FALSE)</f>
        <v>0</v>
      </c>
      <c r="O24" s="97">
        <f>$B24*VLOOKUP($A24,Transpose_Avg_q2er_youth!$A:$M,12,FALSE)</f>
        <v>5.0580991805222707E-3</v>
      </c>
      <c r="P24" s="97">
        <f>$B24*VLOOKUP($A24,Transpose_Avg_q2er_youth!$A:$M,13,FALSE)</f>
        <v>1.1484374999999999E-3</v>
      </c>
      <c r="Q24" s="97"/>
      <c r="R24" s="97"/>
      <c r="S24" s="97">
        <f>$B24*VLOOKUP($A24,Transpose_Avg_q2er_youth!$O:$AA,2,FALSE)</f>
        <v>0</v>
      </c>
      <c r="T24" s="97">
        <f>$B24*VLOOKUP($A24,Transpose_Avg_q2er_youth!$O:$AA,3,FALSE)</f>
        <v>0</v>
      </c>
      <c r="U24" s="97">
        <f>$B24*VLOOKUP($A24,Transpose_Avg_q2er_youth!$O:$AA,4,FALSE)</f>
        <v>0</v>
      </c>
      <c r="V24" s="97">
        <f>$B24*VLOOKUP($A24,Transpose_Avg_q2er_youth!$O:$AA,5,FALSE)</f>
        <v>0</v>
      </c>
      <c r="W24" s="97">
        <f>$B24*VLOOKUP($A24,Transpose_Avg_q2er_youth!$O:$AA,6,FALSE)</f>
        <v>0</v>
      </c>
      <c r="X24" s="97">
        <f>$B24*VLOOKUP($A24,Transpose_Avg_q2er_youth!$O:$AA,7,FALSE)</f>
        <v>2.3803977272727272E-2</v>
      </c>
      <c r="Y24" s="97">
        <f>$B24*VLOOKUP($A24,Transpose_Avg_q2er_youth!$O:$AA,8,FALSE)</f>
        <v>0</v>
      </c>
      <c r="Z24" s="97">
        <f>$B24*VLOOKUP($A24,Transpose_Avg_q2er_youth!$O:$AA,9,FALSE)</f>
        <v>0</v>
      </c>
      <c r="AA24" s="97">
        <f>$B24*VLOOKUP($A24,Transpose_Avg_q2er_youth!$O:$AA,10,FALSE)</f>
        <v>0</v>
      </c>
      <c r="AB24" s="97">
        <f>$B24*VLOOKUP($A24,Transpose_Avg_q2er_youth!$O:$AA,11,FALSE)</f>
        <v>0</v>
      </c>
      <c r="AC24" s="97">
        <f>$B24*VLOOKUP($A24,Transpose_Avg_q2er_youth!$O:$AA,12,FALSE)</f>
        <v>7.1749999999999991E-3</v>
      </c>
      <c r="AD24" s="97">
        <f>$B24*VLOOKUP($A24,Transpose_Avg_q2er_youth!$O:$AA,13,FALSE)</f>
        <v>2.5344827586206895E-3</v>
      </c>
    </row>
    <row r="25" spans="1:30" x14ac:dyDescent="0.25">
      <c r="A25" s="27" t="s">
        <v>322</v>
      </c>
      <c r="B25" s="96">
        <v>-0.104</v>
      </c>
      <c r="C25" s="27"/>
      <c r="D25" s="94"/>
      <c r="E25" s="97">
        <f>$B25*VLOOKUP($A25,Transpose_Avg_q2er_youth!$A:$M,2,FALSE)</f>
        <v>-7.9621298762787021E-2</v>
      </c>
      <c r="F25" s="97">
        <f>$B25*VLOOKUP($A25,Transpose_Avg_q2er_youth!$A:$M,3,FALSE)</f>
        <v>-8.4004156708810993E-2</v>
      </c>
      <c r="G25" s="97">
        <f>$B25*VLOOKUP($A25,Transpose_Avg_q2er_youth!$A:$M,4,FALSE)</f>
        <v>-8.2287100236427463E-2</v>
      </c>
      <c r="H25" s="97">
        <f>$B25*VLOOKUP($A25,Transpose_Avg_q2er_youth!$A:$M,5,FALSE)</f>
        <v>-8.4079432230100684E-2</v>
      </c>
      <c r="I25" s="97">
        <f>$B25*VLOOKUP($A25,Transpose_Avg_q2er_youth!$A:$M,6,FALSE)</f>
        <v>-7.0474718188924146E-2</v>
      </c>
      <c r="J25" s="97">
        <f>$B25*VLOOKUP($A25,Transpose_Avg_q2er_youth!$A:$M,7,FALSE)</f>
        <v>-8.4947679710840482E-2</v>
      </c>
      <c r="K25" s="97">
        <f>$B25*VLOOKUP($A25,Transpose_Avg_q2er_youth!$A:$M,8,FALSE)</f>
        <v>-8.7486979983380911E-2</v>
      </c>
      <c r="L25" s="97">
        <f>$B25*VLOOKUP($A25,Transpose_Avg_q2er_youth!$A:$M,9,FALSE)</f>
        <v>-7.3566516795654832E-2</v>
      </c>
      <c r="M25" s="97">
        <f>$B25*VLOOKUP($A25,Transpose_Avg_q2er_youth!$A:$M,10,FALSE)</f>
        <v>-6.1174026248430408E-2</v>
      </c>
      <c r="N25" s="97">
        <f>$B25*VLOOKUP($A25, Transpose_Avg_q2er_youth!$A:$M,11,FALSE)</f>
        <v>-4.247956190051777E-2</v>
      </c>
      <c r="O25" s="97">
        <f>$B25*VLOOKUP($A25,Transpose_Avg_q2er_youth!$A:$M,12,FALSE)</f>
        <v>-8.9050129439045569E-2</v>
      </c>
      <c r="P25" s="97">
        <f>$B25*VLOOKUP($A25,Transpose_Avg_q2er_youth!$A:$M,13,FALSE)</f>
        <v>-9.5020976087144174E-2</v>
      </c>
      <c r="Q25" s="97"/>
      <c r="R25" s="97"/>
      <c r="S25" s="97">
        <f>$B25*VLOOKUP($A25,Transpose_Avg_q2er_youth!$O:$AA,2,FALSE)</f>
        <v>-8.5040882945627908E-2</v>
      </c>
      <c r="T25" s="97">
        <f>$B25*VLOOKUP($A25,Transpose_Avg_q2er_youth!$O:$AA,3,FALSE)</f>
        <v>-8.5312899262899256E-2</v>
      </c>
      <c r="U25" s="97">
        <f>$B25*VLOOKUP($A25,Transpose_Avg_q2er_youth!$O:$AA,4,FALSE)</f>
        <v>-9.6653619029331547E-2</v>
      </c>
      <c r="V25" s="97">
        <f>$B25*VLOOKUP($A25,Transpose_Avg_q2er_youth!$O:$AA,5,FALSE)</f>
        <v>-9.5515274225632274E-2</v>
      </c>
      <c r="W25" s="97">
        <f>$B25*VLOOKUP($A25,Transpose_Avg_q2er_youth!$O:$AA,6,FALSE)</f>
        <v>-6.4800713012477709E-2</v>
      </c>
      <c r="X25" s="97">
        <f>$B25*VLOOKUP($A25,Transpose_Avg_q2er_youth!$O:$AA,7,FALSE)</f>
        <v>-7.6135822510822515E-2</v>
      </c>
      <c r="Y25" s="97">
        <f>$B25*VLOOKUP($A25,Transpose_Avg_q2er_youth!$O:$AA,8,FALSE)</f>
        <v>-8.9719696969696963E-2</v>
      </c>
      <c r="Z25" s="97">
        <f>$B25*VLOOKUP($A25,Transpose_Avg_q2er_youth!$O:$AA,9,FALSE)</f>
        <v>-8.5619047619047609E-2</v>
      </c>
      <c r="AA25" s="97">
        <f>$B25*VLOOKUP($A25,Transpose_Avg_q2er_youth!$O:$AA,10,FALSE)</f>
        <v>-7.3076604554865421E-2</v>
      </c>
      <c r="AB25" s="97">
        <f>$B25*VLOOKUP($A25,Transpose_Avg_q2er_youth!$O:$AA,11,FALSE)</f>
        <v>-3.2500000000000001E-2</v>
      </c>
      <c r="AC25" s="97">
        <f>$B25*VLOOKUP($A25,Transpose_Avg_q2er_youth!$O:$AA,12,FALSE)</f>
        <v>-8.9039442598744925E-2</v>
      </c>
      <c r="AD25" s="97">
        <f>$B25*VLOOKUP($A25,Transpose_Avg_q2er_youth!$O:$AA,13,FALSE)</f>
        <v>-9.8186176648517837E-2</v>
      </c>
    </row>
    <row r="26" spans="1:30" x14ac:dyDescent="0.25">
      <c r="A26" s="27" t="s">
        <v>335</v>
      </c>
      <c r="B26" s="96">
        <v>0.11</v>
      </c>
      <c r="C26" s="27"/>
      <c r="D26" s="94"/>
      <c r="E26" s="97">
        <f>$B26*VLOOKUP($A26,Transpose_Avg_q2er_youth!$A:$M,2,FALSE)</f>
        <v>3.4155031260153783E-2</v>
      </c>
      <c r="F26" s="97">
        <f>$B26*VLOOKUP($A26,Transpose_Avg_q2er_youth!$A:$M,3,FALSE)</f>
        <v>3.7590670268237487E-2</v>
      </c>
      <c r="G26" s="97">
        <f>$B26*VLOOKUP($A26,Transpose_Avg_q2er_youth!$A:$M,4,FALSE)</f>
        <v>2.0598056340132065E-2</v>
      </c>
      <c r="H26" s="97">
        <f>$B26*VLOOKUP($A26,Transpose_Avg_q2er_youth!$A:$M,5,FALSE)</f>
        <v>2.4537505540910446E-2</v>
      </c>
      <c r="I26" s="97">
        <f>$B26*VLOOKUP($A26,Transpose_Avg_q2er_youth!$A:$M,6,FALSE)</f>
        <v>4.2150167767917537E-2</v>
      </c>
      <c r="J26" s="97">
        <f>$B26*VLOOKUP($A26,Transpose_Avg_q2er_youth!$A:$M,7,FALSE)</f>
        <v>1.9874000186600072E-2</v>
      </c>
      <c r="K26" s="97">
        <f>$B26*VLOOKUP($A26,Transpose_Avg_q2er_youth!$A:$M,8,FALSE)</f>
        <v>4.1607068611857694E-2</v>
      </c>
      <c r="L26" s="97">
        <f>$B26*VLOOKUP($A26,Transpose_Avg_q2er_youth!$A:$M,9,FALSE)</f>
        <v>4.3154138996800435E-2</v>
      </c>
      <c r="M26" s="97">
        <f>$B26*VLOOKUP($A26,Transpose_Avg_q2er_youth!$A:$M,10,FALSE)</f>
        <v>3.7861626936915353E-2</v>
      </c>
      <c r="N26" s="97">
        <f>$B26*VLOOKUP($A26, Transpose_Avg_q2er_youth!$A:$M,11,FALSE)</f>
        <v>2.1388575782877256E-2</v>
      </c>
      <c r="O26" s="97">
        <f>$B26*VLOOKUP($A26,Transpose_Avg_q2er_youth!$A:$M,12,FALSE)</f>
        <v>3.2483174896333566E-2</v>
      </c>
      <c r="P26" s="97">
        <f>$B26*VLOOKUP($A26,Transpose_Avg_q2er_youth!$A:$M,13,FALSE)</f>
        <v>3.1280858517432397E-2</v>
      </c>
      <c r="Q26" s="97"/>
      <c r="R26" s="97"/>
      <c r="S26" s="97">
        <f>$B26*VLOOKUP($A26,Transpose_Avg_q2er_youth!$O:$AA,2,FALSE)</f>
        <v>3.7940593533452312E-2</v>
      </c>
      <c r="T26" s="97">
        <f>$B26*VLOOKUP($A26,Transpose_Avg_q2er_youth!$O:$AA,3,FALSE)</f>
        <v>3.289442567567568E-2</v>
      </c>
      <c r="U26" s="97">
        <f>$B26*VLOOKUP($A26,Transpose_Avg_q2er_youth!$O:$AA,4,FALSE)</f>
        <v>1.1574263620844304E-2</v>
      </c>
      <c r="V26" s="97">
        <f>$B26*VLOOKUP($A26,Transpose_Avg_q2er_youth!$O:$AA,5,FALSE)</f>
        <v>2.8490515771526004E-2</v>
      </c>
      <c r="W26" s="97">
        <f>$B26*VLOOKUP($A26,Transpose_Avg_q2er_youth!$O:$AA,6,FALSE)</f>
        <v>4.5058823529411755E-2</v>
      </c>
      <c r="X26" s="97">
        <f>$B26*VLOOKUP($A26,Transpose_Avg_q2er_youth!$O:$AA,7,FALSE)</f>
        <v>2.9389880952380952E-2</v>
      </c>
      <c r="Y26" s="97">
        <f>$B26*VLOOKUP($A26,Transpose_Avg_q2er_youth!$O:$AA,8,FALSE)</f>
        <v>4.0056089743589748E-2</v>
      </c>
      <c r="Z26" s="97">
        <f>$B26*VLOOKUP($A26,Transpose_Avg_q2er_youth!$O:$AA,9,FALSE)</f>
        <v>4.2247252747252752E-2</v>
      </c>
      <c r="AA26" s="97">
        <f>$B26*VLOOKUP($A26,Transpose_Avg_q2er_youth!$O:$AA,10,FALSE)</f>
        <v>4.5475294632903333E-2</v>
      </c>
      <c r="AB26" s="97">
        <f>$B26*VLOOKUP($A26,Transpose_Avg_q2er_youth!$O:$AA,11,FALSE)</f>
        <v>5.4885416666666659E-2</v>
      </c>
      <c r="AC26" s="97">
        <f>$B26*VLOOKUP($A26,Transpose_Avg_q2er_youth!$O:$AA,12,FALSE)</f>
        <v>3.5554078995939459E-2</v>
      </c>
      <c r="AD26" s="97">
        <f>$B26*VLOOKUP($A26,Transpose_Avg_q2er_youth!$O:$AA,13,FALSE)</f>
        <v>2.6083824863883845E-2</v>
      </c>
    </row>
    <row r="27" spans="1:30" x14ac:dyDescent="0.25">
      <c r="A27" s="27" t="s">
        <v>328</v>
      </c>
      <c r="B27" s="96">
        <v>8.0100000000000005E-2</v>
      </c>
      <c r="C27" s="27"/>
      <c r="D27" s="94"/>
      <c r="E27" s="97">
        <f>$B27*VLOOKUP($A27,Transpose_Avg_q2er_youth!$A:$M,2,FALSE)</f>
        <v>2.1472140787892283E-3</v>
      </c>
      <c r="F27" s="97">
        <f>$B27*VLOOKUP($A27,Transpose_Avg_q2er_youth!$A:$M,3,FALSE)</f>
        <v>1.3751745406636116E-3</v>
      </c>
      <c r="G27" s="97">
        <f>$B27*VLOOKUP($A27,Transpose_Avg_q2er_youth!$A:$M,4,FALSE)</f>
        <v>1.8165822072072074E-4</v>
      </c>
      <c r="H27" s="97">
        <f>$B27*VLOOKUP($A27,Transpose_Avg_q2er_youth!$A:$M,5,FALSE)</f>
        <v>3.3610649717604681E-3</v>
      </c>
      <c r="I27" s="97">
        <f>$B27*VLOOKUP($A27,Transpose_Avg_q2er_youth!$A:$M,6,FALSE)</f>
        <v>3.0914099332794752E-3</v>
      </c>
      <c r="J27" s="97">
        <f>$B27*VLOOKUP($A27,Transpose_Avg_q2er_youth!$A:$M,7,FALSE)</f>
        <v>5.3602924352925451E-3</v>
      </c>
      <c r="K27" s="97">
        <f>$B27*VLOOKUP($A27,Transpose_Avg_q2er_youth!$A:$M,8,FALSE)</f>
        <v>1.2217633928571429E-3</v>
      </c>
      <c r="L27" s="97">
        <f>$B27*VLOOKUP($A27,Transpose_Avg_q2er_youth!$A:$M,9,FALSE)</f>
        <v>1.9194337458286988E-3</v>
      </c>
      <c r="M27" s="97">
        <f>$B27*VLOOKUP($A27,Transpose_Avg_q2er_youth!$A:$M,10,FALSE)</f>
        <v>1.6270312500000002E-3</v>
      </c>
      <c r="N27" s="97">
        <f>$B27*VLOOKUP($A27, Transpose_Avg_q2er_youth!$A:$M,11,FALSE)</f>
        <v>8.5007197490010004E-3</v>
      </c>
      <c r="O27" s="97">
        <f>$B27*VLOOKUP($A27,Transpose_Avg_q2er_youth!$A:$M,12,FALSE)</f>
        <v>3.0872496574990004E-3</v>
      </c>
      <c r="P27" s="97">
        <f>$B27*VLOOKUP($A27,Transpose_Avg_q2er_youth!$A:$M,13,FALSE)</f>
        <v>3.4732843715025953E-3</v>
      </c>
      <c r="Q27" s="97"/>
      <c r="R27" s="97"/>
      <c r="S27" s="97">
        <f>$B27*VLOOKUP($A27,Transpose_Avg_q2er_youth!$O:$AA,2,FALSE)</f>
        <v>2.4322579956431415E-3</v>
      </c>
      <c r="T27" s="97">
        <f>$B27*VLOOKUP($A27,Transpose_Avg_q2er_youth!$O:$AA,3,FALSE)</f>
        <v>1.410852272727273E-3</v>
      </c>
      <c r="U27" s="97">
        <f>$B27*VLOOKUP($A27,Transpose_Avg_q2er_youth!$O:$AA,4,FALSE)</f>
        <v>2.6348684210526318E-4</v>
      </c>
      <c r="V27" s="97">
        <f>$B27*VLOOKUP($A27,Transpose_Avg_q2er_youth!$O:$AA,5,FALSE)</f>
        <v>3.5818374360613815E-3</v>
      </c>
      <c r="W27" s="97">
        <f>$B27*VLOOKUP($A27,Transpose_Avg_q2er_youth!$O:$AA,6,FALSE)</f>
        <v>1.577727272727273E-3</v>
      </c>
      <c r="X27" s="97">
        <f>$B27*VLOOKUP($A27,Transpose_Avg_q2er_youth!$O:$AA,7,FALSE)</f>
        <v>2.0859375000000001E-3</v>
      </c>
      <c r="Y27" s="97">
        <f>$B27*VLOOKUP($A27,Transpose_Avg_q2er_youth!$O:$AA,8,FALSE)</f>
        <v>0</v>
      </c>
      <c r="Z27" s="97">
        <f>$B27*VLOOKUP($A27,Transpose_Avg_q2er_youth!$O:$AA,9,FALSE)</f>
        <v>1.335E-3</v>
      </c>
      <c r="AA27" s="97">
        <f>$B27*VLOOKUP($A27,Transpose_Avg_q2er_youth!$O:$AA,10,FALSE)</f>
        <v>7.6102335164835166E-3</v>
      </c>
      <c r="AB27" s="97">
        <f>$B27*VLOOKUP($A27,Transpose_Avg_q2er_youth!$O:$AA,11,FALSE)</f>
        <v>2.6700000000000001E-3</v>
      </c>
      <c r="AC27" s="97">
        <f>$B27*VLOOKUP($A27,Transpose_Avg_q2er_youth!$O:$AA,12,FALSE)</f>
        <v>5.3845369601328904E-3</v>
      </c>
      <c r="AD27" s="97">
        <f>$B27*VLOOKUP($A27,Transpose_Avg_q2er_youth!$O:$AA,13,FALSE)</f>
        <v>1.4817349137931034E-3</v>
      </c>
    </row>
    <row r="28" spans="1:30" x14ac:dyDescent="0.25">
      <c r="A28" s="27" t="s">
        <v>329</v>
      </c>
      <c r="B28" s="96">
        <v>-0.44400000000000001</v>
      </c>
      <c r="C28" s="27"/>
      <c r="D28" s="94"/>
      <c r="E28" s="97">
        <f>$B28*VLOOKUP($A28,Transpose_Avg_q2er_youth!$A:$M,2,FALSE)</f>
        <v>-3.1340182648401826E-4</v>
      </c>
      <c r="F28" s="97">
        <f>$B28*VLOOKUP($A28,Transpose_Avg_q2er_youth!$A:$M,3,FALSE)</f>
        <v>-2.2116314331654817E-3</v>
      </c>
      <c r="G28" s="97">
        <f>$B28*VLOOKUP($A28,Transpose_Avg_q2er_youth!$A:$M,4,FALSE)</f>
        <v>-1.0096540178571427E-3</v>
      </c>
      <c r="H28" s="97">
        <f>$B28*VLOOKUP($A28,Transpose_Avg_q2er_youth!$A:$M,5,FALSE)</f>
        <v>-1.6791458012326657E-3</v>
      </c>
      <c r="I28" s="97">
        <f>$B28*VLOOKUP($A28,Transpose_Avg_q2er_youth!$A:$M,6,FALSE)</f>
        <v>-1.1716666666666668E-3</v>
      </c>
      <c r="J28" s="97">
        <f>$B28*VLOOKUP($A28,Transpose_Avg_q2er_youth!$A:$M,7,FALSE)</f>
        <v>-8.9516129032258065E-4</v>
      </c>
      <c r="K28" s="97">
        <f>$B28*VLOOKUP($A28,Transpose_Avg_q2er_youth!$A:$M,8,FALSE)</f>
        <v>-8.6812148184632707E-3</v>
      </c>
      <c r="L28" s="97">
        <f>$B28*VLOOKUP($A28,Transpose_Avg_q2er_youth!$A:$M,9,FALSE)</f>
        <v>-4.5307601880877745E-3</v>
      </c>
      <c r="M28" s="97">
        <f>$B28*VLOOKUP($A28,Transpose_Avg_q2er_youth!$A:$M,10,FALSE)</f>
        <v>-1.0673076923076925E-3</v>
      </c>
      <c r="N28" s="97">
        <f>$B28*VLOOKUP($A28, Transpose_Avg_q2er_youth!$A:$M,11,FALSE)</f>
        <v>-6.6071428571428566E-3</v>
      </c>
      <c r="O28" s="97">
        <f>$B28*VLOOKUP($A28,Transpose_Avg_q2er_youth!$A:$M,12,FALSE)</f>
        <v>-3.3183918352848985E-3</v>
      </c>
      <c r="P28" s="97">
        <f>$B28*VLOOKUP($A28,Transpose_Avg_q2er_youth!$A:$M,13,FALSE)</f>
        <v>-1.0104804161566708E-3</v>
      </c>
      <c r="Q28" s="97"/>
      <c r="R28" s="97"/>
      <c r="S28" s="97">
        <f>$B28*VLOOKUP($A28,Transpose_Avg_q2er_youth!$O:$AA,2,FALSE)</f>
        <v>0</v>
      </c>
      <c r="T28" s="97">
        <f>$B28*VLOOKUP($A28,Transpose_Avg_q2er_youth!$O:$AA,3,FALSE)</f>
        <v>0</v>
      </c>
      <c r="U28" s="97">
        <f>$B28*VLOOKUP($A28,Transpose_Avg_q2er_youth!$O:$AA,4,FALSE)</f>
        <v>0</v>
      </c>
      <c r="V28" s="97">
        <f>$B28*VLOOKUP($A28,Transpose_Avg_q2er_youth!$O:$AA,5,FALSE)</f>
        <v>0</v>
      </c>
      <c r="W28" s="97">
        <f>$B28*VLOOKUP($A28,Transpose_Avg_q2er_youth!$O:$AA,6,FALSE)</f>
        <v>-8.4090909090909095E-4</v>
      </c>
      <c r="X28" s="97">
        <f>$B28*VLOOKUP($A28,Transpose_Avg_q2er_youth!$O:$AA,7,FALSE)</f>
        <v>0</v>
      </c>
      <c r="Y28" s="97">
        <f>$B28*VLOOKUP($A28,Transpose_Avg_q2er_youth!$O:$AA,8,FALSE)</f>
        <v>0</v>
      </c>
      <c r="Z28" s="97">
        <f>$B28*VLOOKUP($A28,Transpose_Avg_q2er_youth!$O:$AA,9,FALSE)</f>
        <v>-8.5384615384615399E-3</v>
      </c>
      <c r="AA28" s="97">
        <f>$B28*VLOOKUP($A28,Transpose_Avg_q2er_youth!$O:$AA,10,FALSE)</f>
        <v>0</v>
      </c>
      <c r="AB28" s="97">
        <f>$B28*VLOOKUP($A28,Transpose_Avg_q2er_youth!$O:$AA,11,FALSE)</f>
        <v>0</v>
      </c>
      <c r="AC28" s="97">
        <f>$B28*VLOOKUP($A28,Transpose_Avg_q2er_youth!$O:$AA,12,FALSE)</f>
        <v>0</v>
      </c>
      <c r="AD28" s="97">
        <f>$B28*VLOOKUP($A28,Transpose_Avg_q2er_youth!$O:$AA,13,FALSE)</f>
        <v>0</v>
      </c>
    </row>
    <row r="29" spans="1:30" x14ac:dyDescent="0.25">
      <c r="A29" s="27" t="s">
        <v>330</v>
      </c>
      <c r="B29" s="96">
        <v>6.45E-3</v>
      </c>
      <c r="C29" s="27"/>
      <c r="D29" s="94"/>
      <c r="E29" s="97">
        <f>$B29*VLOOKUP($A29,Transpose_Avg_q2er_youth!$A:$M,2,FALSE)</f>
        <v>7.2678464510582115E-4</v>
      </c>
      <c r="F29" s="97">
        <f>$B29*VLOOKUP($A29,Transpose_Avg_q2er_youth!$A:$M,3,FALSE)</f>
        <v>8.9871156396829227E-4</v>
      </c>
      <c r="G29" s="97">
        <f>$B29*VLOOKUP($A29,Transpose_Avg_q2er_youth!$A:$M,4,FALSE)</f>
        <v>2.1522258521183544E-3</v>
      </c>
      <c r="H29" s="97">
        <f>$B29*VLOOKUP($A29,Transpose_Avg_q2er_youth!$A:$M,5,FALSE)</f>
        <v>1.2680254209312394E-3</v>
      </c>
      <c r="I29" s="97">
        <f>$B29*VLOOKUP($A29,Transpose_Avg_q2er_youth!$A:$M,6,FALSE)</f>
        <v>1.427093461458113E-3</v>
      </c>
      <c r="J29" s="97">
        <f>$B29*VLOOKUP($A29,Transpose_Avg_q2er_youth!$A:$M,7,FALSE)</f>
        <v>1.7076808472150302E-3</v>
      </c>
      <c r="K29" s="97">
        <f>$B29*VLOOKUP($A29,Transpose_Avg_q2er_youth!$A:$M,8,FALSE)</f>
        <v>8.3937639058890027E-4</v>
      </c>
      <c r="L29" s="97">
        <f>$B29*VLOOKUP($A29,Transpose_Avg_q2er_youth!$A:$M,9,FALSE)</f>
        <v>1.5911777839433014E-3</v>
      </c>
      <c r="M29" s="97">
        <f>$B29*VLOOKUP($A29,Transpose_Avg_q2er_youth!$A:$M,10,FALSE)</f>
        <v>1.1389240721985082E-3</v>
      </c>
      <c r="N29" s="97">
        <f>$B29*VLOOKUP($A29, Transpose_Avg_q2er_youth!$A:$M,11,FALSE)</f>
        <v>6.9838491777830011E-4</v>
      </c>
      <c r="O29" s="97">
        <f>$B29*VLOOKUP($A29,Transpose_Avg_q2er_youth!$A:$M,12,FALSE)</f>
        <v>4.0167293967088044E-4</v>
      </c>
      <c r="P29" s="97">
        <f>$B29*VLOOKUP($A29,Transpose_Avg_q2er_youth!$A:$M,13,FALSE)</f>
        <v>2.0371297075240146E-3</v>
      </c>
      <c r="Q29" s="97"/>
      <c r="R29" s="97"/>
      <c r="S29" s="97">
        <f>$B29*VLOOKUP($A29,Transpose_Avg_q2er_youth!$O:$AA,2,FALSE)</f>
        <v>1.1403436573804962E-3</v>
      </c>
      <c r="T29" s="97">
        <f>$B29*VLOOKUP($A29,Transpose_Avg_q2er_youth!$O:$AA,3,FALSE)</f>
        <v>1.3670592751842752E-3</v>
      </c>
      <c r="U29" s="97">
        <f>$B29*VLOOKUP($A29,Transpose_Avg_q2er_youth!$O:$AA,4,FALSE)</f>
        <v>2.0121639259043957E-3</v>
      </c>
      <c r="V29" s="97">
        <f>$B29*VLOOKUP($A29,Transpose_Avg_q2er_youth!$O:$AA,5,FALSE)</f>
        <v>1.3832720588235292E-3</v>
      </c>
      <c r="W29" s="97">
        <f>$B29*VLOOKUP($A29,Transpose_Avg_q2er_youth!$O:$AA,6,FALSE)</f>
        <v>1.5974097593582884E-3</v>
      </c>
      <c r="X29" s="97">
        <f>$B29*VLOOKUP($A29,Transpose_Avg_q2er_youth!$O:$AA,7,FALSE)</f>
        <v>1.3585836038961037E-3</v>
      </c>
      <c r="Y29" s="97">
        <f>$B29*VLOOKUP($A29,Transpose_Avg_q2er_youth!$O:$AA,8,FALSE)</f>
        <v>1.9418597027972028E-3</v>
      </c>
      <c r="Z29" s="97">
        <f>$B29*VLOOKUP($A29,Transpose_Avg_q2er_youth!$O:$AA,9,FALSE)</f>
        <v>2.2610439560439561E-3</v>
      </c>
      <c r="AA29" s="97">
        <f>$B29*VLOOKUP($A29,Transpose_Avg_q2er_youth!$O:$AA,10,FALSE)</f>
        <v>2.0634555661729575E-3</v>
      </c>
      <c r="AB29" s="97">
        <f>$B29*VLOOKUP($A29,Transpose_Avg_q2er_youth!$O:$AA,11,FALSE)</f>
        <v>4.2999999999999999E-4</v>
      </c>
      <c r="AC29" s="97">
        <f>$B29*VLOOKUP($A29,Transpose_Avg_q2er_youth!$O:$AA,12,FALSE)</f>
        <v>9.6061011904761896E-4</v>
      </c>
      <c r="AD29" s="97">
        <f>$B29*VLOOKUP($A29,Transpose_Avg_q2er_youth!$O:$AA,13,FALSE)</f>
        <v>1.8396693511796734E-3</v>
      </c>
    </row>
    <row r="30" spans="1:30" x14ac:dyDescent="0.25">
      <c r="A30" s="27" t="s">
        <v>319</v>
      </c>
      <c r="B30" s="96">
        <v>0.53700000000000003</v>
      </c>
      <c r="C30" s="27"/>
      <c r="D30" s="94"/>
      <c r="E30" s="97">
        <f>$B30*VLOOKUP($A30,Transpose_Avg_q2er_youth!$A:$M,2,FALSE)</f>
        <v>2.1906691701583264E-3</v>
      </c>
      <c r="F30" s="97">
        <f>$B30*VLOOKUP($A30,Transpose_Avg_q2er_youth!$A:$M,3,FALSE)</f>
        <v>4.5976027397260272E-4</v>
      </c>
      <c r="G30" s="97">
        <f>$B30*VLOOKUP($A30,Transpose_Avg_q2er_youth!$A:$M,4,FALSE)</f>
        <v>0</v>
      </c>
      <c r="H30" s="97">
        <f>$B30*VLOOKUP($A30,Transpose_Avg_q2er_youth!$A:$M,5,FALSE)</f>
        <v>5.9623332863645347E-3</v>
      </c>
      <c r="I30" s="97">
        <f>$B30*VLOOKUP($A30,Transpose_Avg_q2er_youth!$A:$M,6,FALSE)</f>
        <v>4.7166348051024395E-3</v>
      </c>
      <c r="J30" s="97">
        <f>$B30*VLOOKUP($A30,Transpose_Avg_q2er_youth!$A:$M,7,FALSE)</f>
        <v>6.3202110389610384E-3</v>
      </c>
      <c r="K30" s="97">
        <f>$B30*VLOOKUP($A30,Transpose_Avg_q2er_youth!$A:$M,8,FALSE)</f>
        <v>1.3984374999999999E-3</v>
      </c>
      <c r="L30" s="97">
        <f>$B30*VLOOKUP($A30,Transpose_Avg_q2er_youth!$A:$M,9,FALSE)</f>
        <v>0</v>
      </c>
      <c r="M30" s="97">
        <f>$B30*VLOOKUP($A30,Transpose_Avg_q2er_youth!$A:$M,10,FALSE)</f>
        <v>1.1573275862068967E-3</v>
      </c>
      <c r="N30" s="97">
        <f>$B30*VLOOKUP($A30, Transpose_Avg_q2er_youth!$A:$M,11,FALSE)</f>
        <v>8.4101835664335666E-3</v>
      </c>
      <c r="O30" s="97">
        <f>$B30*VLOOKUP($A30,Transpose_Avg_q2er_youth!$A:$M,12,FALSE)</f>
        <v>1.0576767990074442E-3</v>
      </c>
      <c r="P30" s="97">
        <f>$B30*VLOOKUP($A30,Transpose_Avg_q2er_youth!$A:$M,13,FALSE)</f>
        <v>2.5817307692307693E-3</v>
      </c>
      <c r="Q30" s="97"/>
      <c r="R30" s="97"/>
      <c r="S30" s="97">
        <f>$B30*VLOOKUP($A30,Transpose_Avg_q2er_youth!$O:$AA,2,FALSE)</f>
        <v>8.5990616036804839E-3</v>
      </c>
      <c r="T30" s="97">
        <f>$B30*VLOOKUP($A30,Transpose_Avg_q2er_youth!$O:$AA,3,FALSE)</f>
        <v>0</v>
      </c>
      <c r="U30" s="97">
        <f>$B30*VLOOKUP($A30,Transpose_Avg_q2er_youth!$O:$AA,4,FALSE)</f>
        <v>0</v>
      </c>
      <c r="V30" s="97">
        <f>$B30*VLOOKUP($A30,Transpose_Avg_q2er_youth!$O:$AA,5,FALSE)</f>
        <v>0</v>
      </c>
      <c r="W30" s="97">
        <f>$B30*VLOOKUP($A30,Transpose_Avg_q2er_youth!$O:$AA,6,FALSE)</f>
        <v>1.0170454545454547E-3</v>
      </c>
      <c r="X30" s="97">
        <f>$B30*VLOOKUP($A30,Transpose_Avg_q2er_youth!$O:$AA,7,FALSE)</f>
        <v>0</v>
      </c>
      <c r="Y30" s="97">
        <f>$B30*VLOOKUP($A30,Transpose_Avg_q2er_youth!$O:$AA,8,FALSE)</f>
        <v>1.6781250000000001E-2</v>
      </c>
      <c r="Z30" s="97">
        <f>$B30*VLOOKUP($A30,Transpose_Avg_q2er_youth!$O:$AA,9,FALSE)</f>
        <v>0</v>
      </c>
      <c r="AA30" s="97">
        <f>$B30*VLOOKUP($A30,Transpose_Avg_q2er_youth!$O:$AA,10,FALSE)</f>
        <v>1.11875E-2</v>
      </c>
      <c r="AB30" s="97">
        <f>$B30*VLOOKUP($A30,Transpose_Avg_q2er_youth!$O:$AA,11,FALSE)</f>
        <v>6.7125000000000004E-2</v>
      </c>
      <c r="AC30" s="97">
        <f>$B30*VLOOKUP($A30,Transpose_Avg_q2er_youth!$O:$AA,12,FALSE)</f>
        <v>1.2785714285714288E-3</v>
      </c>
      <c r="AD30" s="97">
        <f>$B30*VLOOKUP($A30,Transpose_Avg_q2er_youth!$O:$AA,13,FALSE)</f>
        <v>1.5431034482758621E-3</v>
      </c>
    </row>
    <row r="31" spans="1:30" x14ac:dyDescent="0.25">
      <c r="A31" s="27" t="s">
        <v>318</v>
      </c>
      <c r="B31" s="96">
        <v>-7.9500000000000001E-2</v>
      </c>
      <c r="C31" s="27"/>
      <c r="D31" s="94"/>
      <c r="E31" s="97">
        <f>$B31*VLOOKUP($A31,Transpose_Avg_q2er_youth!$A:$M,2,FALSE)</f>
        <v>-7.9941193270663888E-3</v>
      </c>
      <c r="F31" s="97">
        <f>$B31*VLOOKUP($A31,Transpose_Avg_q2er_youth!$A:$M,3,FALSE)</f>
        <v>-9.9144927945813716E-3</v>
      </c>
      <c r="G31" s="97">
        <f>$B31*VLOOKUP($A31,Transpose_Avg_q2er_youth!$A:$M,4,FALSE)</f>
        <v>-1.4885218577763778E-2</v>
      </c>
      <c r="H31" s="97">
        <f>$B31*VLOOKUP($A31,Transpose_Avg_q2er_youth!$A:$M,5,FALSE)</f>
        <v>-1.5112825734819152E-2</v>
      </c>
      <c r="I31" s="97">
        <f>$B31*VLOOKUP($A31,Transpose_Avg_q2er_youth!$A:$M,6,FALSE)</f>
        <v>-1.8192282745797737E-2</v>
      </c>
      <c r="J31" s="97">
        <f>$B31*VLOOKUP($A31,Transpose_Avg_q2er_youth!$A:$M,7,FALSE)</f>
        <v>-2.2708689282017691E-2</v>
      </c>
      <c r="K31" s="97">
        <f>$B31*VLOOKUP($A31,Transpose_Avg_q2er_youth!$A:$M,8,FALSE)</f>
        <v>-1.5002336914246746E-2</v>
      </c>
      <c r="L31" s="97">
        <f>$B31*VLOOKUP($A31,Transpose_Avg_q2er_youth!$A:$M,9,FALSE)</f>
        <v>-1.4038915766677984E-2</v>
      </c>
      <c r="M31" s="97">
        <f>$B31*VLOOKUP($A31,Transpose_Avg_q2er_youth!$A:$M,10,FALSE)</f>
        <v>-9.9452823039029928E-3</v>
      </c>
      <c r="N31" s="97">
        <f>$B31*VLOOKUP($A31, Transpose_Avg_q2er_youth!$A:$M,11,FALSE)</f>
        <v>-3.3787463096033872E-2</v>
      </c>
      <c r="O31" s="97">
        <f>$B31*VLOOKUP($A31,Transpose_Avg_q2er_youth!$A:$M,12,FALSE)</f>
        <v>-9.9397484195089536E-3</v>
      </c>
      <c r="P31" s="97">
        <f>$B31*VLOOKUP($A31,Transpose_Avg_q2er_youth!$A:$M,13,FALSE)</f>
        <v>-4.4552012442619282E-3</v>
      </c>
      <c r="Q31" s="97"/>
      <c r="R31" s="97"/>
      <c r="S31" s="97">
        <f>$B31*VLOOKUP($A31,Transpose_Avg_q2er_youth!$O:$AA,2,FALSE)</f>
        <v>-1.0012990076677237E-2</v>
      </c>
      <c r="T31" s="97">
        <f>$B31*VLOOKUP($A31,Transpose_Avg_q2er_youth!$O:$AA,3,FALSE)</f>
        <v>-8.0757447788697787E-3</v>
      </c>
      <c r="U31" s="97">
        <f>$B31*VLOOKUP($A31,Transpose_Avg_q2er_youth!$O:$AA,4,FALSE)</f>
        <v>-1.7277930852169155E-2</v>
      </c>
      <c r="V31" s="97">
        <f>$B31*VLOOKUP($A31,Transpose_Avg_q2er_youth!$O:$AA,5,FALSE)</f>
        <v>-3.4291999680306905E-2</v>
      </c>
      <c r="W31" s="97">
        <f>$B31*VLOOKUP($A31,Transpose_Avg_q2er_youth!$O:$AA,6,FALSE)</f>
        <v>-2.4411530748663101E-2</v>
      </c>
      <c r="X31" s="97">
        <f>$B31*VLOOKUP($A31,Transpose_Avg_q2er_youth!$O:$AA,7,FALSE)</f>
        <v>-5.8936688311688308E-2</v>
      </c>
      <c r="Y31" s="97">
        <f>$B31*VLOOKUP($A31,Transpose_Avg_q2er_youth!$O:$AA,8,FALSE)</f>
        <v>-2.8625327797202799E-2</v>
      </c>
      <c r="Z31" s="97">
        <f>$B31*VLOOKUP($A31,Transpose_Avg_q2er_youth!$O:$AA,9,FALSE)</f>
        <v>-2.1986263736263736E-2</v>
      </c>
      <c r="AA31" s="97">
        <f>$B31*VLOOKUP($A31,Transpose_Avg_q2er_youth!$O:$AA,10,FALSE)</f>
        <v>-3.0008749402771141E-2</v>
      </c>
      <c r="AB31" s="97">
        <f>$B31*VLOOKUP($A31,Transpose_Avg_q2er_youth!$O:$AA,11,FALSE)</f>
        <v>-4.1240624999999996E-2</v>
      </c>
      <c r="AC31" s="97">
        <f>$B31*VLOOKUP($A31,Transpose_Avg_q2er_youth!$O:$AA,12,FALSE)</f>
        <v>-1.0942621816168329E-2</v>
      </c>
      <c r="AD31" s="97">
        <f>$B31*VLOOKUP($A31,Transpose_Avg_q2er_youth!$O:$AA,13,FALSE)</f>
        <v>-8.3278414246823959E-3</v>
      </c>
    </row>
    <row r="32" spans="1:30" x14ac:dyDescent="0.25">
      <c r="A32" s="27" t="s">
        <v>320</v>
      </c>
      <c r="B32" s="96">
        <v>0.45800000000000002</v>
      </c>
      <c r="C32" s="27"/>
      <c r="D32" s="94"/>
      <c r="E32" s="97">
        <f>$B32*VLOOKUP($A32,Transpose_Avg_q2er_youth!$A:$M,2,FALSE)</f>
        <v>2.4497250997222108E-3</v>
      </c>
      <c r="F32" s="97">
        <f>$B32*VLOOKUP($A32,Transpose_Avg_q2er_youth!$A:$M,3,FALSE)</f>
        <v>9.4314857515356721E-3</v>
      </c>
      <c r="G32" s="97">
        <f>$B32*VLOOKUP($A32,Transpose_Avg_q2er_youth!$A:$M,4,FALSE)</f>
        <v>1.6409922197855538E-2</v>
      </c>
      <c r="H32" s="97">
        <f>$B32*VLOOKUP($A32,Transpose_Avg_q2er_youth!$A:$M,5,FALSE)</f>
        <v>1.309674820685258E-2</v>
      </c>
      <c r="I32" s="97">
        <f>$B32*VLOOKUP($A32,Transpose_Avg_q2er_youth!$A:$M,6,FALSE)</f>
        <v>8.6865947344817087E-3</v>
      </c>
      <c r="J32" s="97">
        <f>$B32*VLOOKUP($A32,Transpose_Avg_q2er_youth!$A:$M,7,FALSE)</f>
        <v>2.7819077049886887E-3</v>
      </c>
      <c r="K32" s="97">
        <f>$B32*VLOOKUP($A32,Transpose_Avg_q2er_youth!$A:$M,8,FALSE)</f>
        <v>2.2050070028011206E-3</v>
      </c>
      <c r="L32" s="97">
        <f>$B32*VLOOKUP($A32,Transpose_Avg_q2er_youth!$A:$M,9,FALSE)</f>
        <v>9.233870967741936E-4</v>
      </c>
      <c r="M32" s="97">
        <f>$B32*VLOOKUP($A32,Transpose_Avg_q2er_youth!$A:$M,10,FALSE)</f>
        <v>9.8706896551724148E-4</v>
      </c>
      <c r="N32" s="97">
        <f>$B32*VLOOKUP($A32, Transpose_Avg_q2er_youth!$A:$M,11,FALSE)</f>
        <v>4.7708333333333335E-3</v>
      </c>
      <c r="O32" s="97">
        <f>$B32*VLOOKUP($A32,Transpose_Avg_q2er_youth!$A:$M,12,FALSE)</f>
        <v>1.1374994524646848E-2</v>
      </c>
      <c r="P32" s="97">
        <f>$B32*VLOOKUP($A32,Transpose_Avg_q2er_youth!$A:$M,13,FALSE)</f>
        <v>2.8925472651128326E-2</v>
      </c>
      <c r="Q32" s="97"/>
      <c r="R32" s="97"/>
      <c r="S32" s="97">
        <f>$B32*VLOOKUP($A32,Transpose_Avg_q2er_youth!$O:$AA,2,FALSE)</f>
        <v>1.3685258964143427E-3</v>
      </c>
      <c r="T32" s="97">
        <f>$B32*VLOOKUP($A32,Transpose_Avg_q2er_youth!$O:$AA,3,FALSE)</f>
        <v>9.7303900491400499E-3</v>
      </c>
      <c r="U32" s="97">
        <f>$B32*VLOOKUP($A32,Transpose_Avg_q2er_youth!$O:$AA,4,FALSE)</f>
        <v>1.4150577963600589E-2</v>
      </c>
      <c r="V32" s="97">
        <f>$B32*VLOOKUP($A32,Transpose_Avg_q2er_youth!$O:$AA,5,FALSE)</f>
        <v>9.9158496732026143E-3</v>
      </c>
      <c r="W32" s="97">
        <f>$B32*VLOOKUP($A32,Transpose_Avg_q2er_youth!$O:$AA,6,FALSE)</f>
        <v>1.5960606060606064E-2</v>
      </c>
      <c r="X32" s="97">
        <f>$B32*VLOOKUP($A32,Transpose_Avg_q2er_youth!$O:$AA,7,FALSE)</f>
        <v>0</v>
      </c>
      <c r="Y32" s="97">
        <f>$B32*VLOOKUP($A32,Transpose_Avg_q2er_youth!$O:$AA,8,FALSE)</f>
        <v>0</v>
      </c>
      <c r="Z32" s="97">
        <f>$B32*VLOOKUP($A32,Transpose_Avg_q2er_youth!$O:$AA,9,FALSE)</f>
        <v>0</v>
      </c>
      <c r="AA32" s="97">
        <f>$B32*VLOOKUP($A32,Transpose_Avg_q2er_youth!$O:$AA,10,FALSE)</f>
        <v>0</v>
      </c>
      <c r="AB32" s="97">
        <f>$B32*VLOOKUP($A32,Transpose_Avg_q2er_youth!$O:$AA,11,FALSE)</f>
        <v>0</v>
      </c>
      <c r="AC32" s="97">
        <f>$B32*VLOOKUP($A32,Transpose_Avg_q2er_youth!$O:$AA,12,FALSE)</f>
        <v>1.6475489110372828E-2</v>
      </c>
      <c r="AD32" s="97">
        <f>$B32*VLOOKUP($A32,Transpose_Avg_q2er_youth!$O:$AA,13,FALSE)</f>
        <v>3.4794181034482764E-2</v>
      </c>
    </row>
    <row r="33" spans="1:30" x14ac:dyDescent="0.25">
      <c r="A33" s="27" t="s">
        <v>321</v>
      </c>
      <c r="B33" s="96">
        <v>7.9000000000000001E-2</v>
      </c>
      <c r="C33" s="27"/>
      <c r="D33" s="94"/>
      <c r="E33" s="97">
        <f>$B33*VLOOKUP($A33,Transpose_Avg_q2er_youth!$A:$M,2,FALSE)</f>
        <v>8.6392898882882534E-3</v>
      </c>
      <c r="F33" s="97">
        <f>$B33*VLOOKUP($A33,Transpose_Avg_q2er_youth!$A:$M,3,FALSE)</f>
        <v>1.0021668750488278E-2</v>
      </c>
      <c r="G33" s="97">
        <f>$B33*VLOOKUP($A33,Transpose_Avg_q2er_youth!$A:$M,4,FALSE)</f>
        <v>6.1407689551247315E-3</v>
      </c>
      <c r="H33" s="97">
        <f>$B33*VLOOKUP($A33,Transpose_Avg_q2er_youth!$A:$M,5,FALSE)</f>
        <v>7.6222045439059329E-3</v>
      </c>
      <c r="I33" s="97">
        <f>$B33*VLOOKUP($A33,Transpose_Avg_q2er_youth!$A:$M,6,FALSE)</f>
        <v>1.2467811589510701E-2</v>
      </c>
      <c r="J33" s="97">
        <f>$B33*VLOOKUP($A33,Transpose_Avg_q2er_youth!$A:$M,7,FALSE)</f>
        <v>8.1795387509005675E-3</v>
      </c>
      <c r="K33" s="97">
        <f>$B33*VLOOKUP($A33,Transpose_Avg_q2er_youth!$A:$M,8,FALSE)</f>
        <v>1.2232772195876877E-2</v>
      </c>
      <c r="L33" s="97">
        <f>$B33*VLOOKUP($A33,Transpose_Avg_q2er_youth!$A:$M,9,FALSE)</f>
        <v>1.2360151263469156E-2</v>
      </c>
      <c r="M33" s="97">
        <f>$B33*VLOOKUP($A33,Transpose_Avg_q2er_youth!$A:$M,10,FALSE)</f>
        <v>2.1314189323220444E-2</v>
      </c>
      <c r="N33" s="97">
        <f>$B33*VLOOKUP($A33, Transpose_Avg_q2er_youth!$A:$M,11,FALSE)</f>
        <v>1.1640968753468754E-2</v>
      </c>
      <c r="O33" s="97">
        <f>$B33*VLOOKUP($A33,Transpose_Avg_q2er_youth!$A:$M,12,FALSE)</f>
        <v>1.0768649653863007E-2</v>
      </c>
      <c r="P33" s="97">
        <f>$B33*VLOOKUP($A33,Transpose_Avg_q2er_youth!$A:$M,13,FALSE)</f>
        <v>1.7652699326356328E-2</v>
      </c>
      <c r="Q33" s="97"/>
      <c r="R33" s="97"/>
      <c r="S33" s="97">
        <f>$B33*VLOOKUP($A33,Transpose_Avg_q2er_youth!$O:$AA,2,FALSE)</f>
        <v>6.7410538680917672E-3</v>
      </c>
      <c r="T33" s="97">
        <f>$B33*VLOOKUP($A33,Transpose_Avg_q2er_youth!$O:$AA,3,FALSE)</f>
        <v>1.32893964987715E-2</v>
      </c>
      <c r="U33" s="97">
        <f>$B33*VLOOKUP($A33,Transpose_Avg_q2er_youth!$O:$AA,4,FALSE)</f>
        <v>1.6631890649207856E-3</v>
      </c>
      <c r="V33" s="97">
        <f>$B33*VLOOKUP($A33,Transpose_Avg_q2er_youth!$O:$AA,5,FALSE)</f>
        <v>7.5423504546746232E-3</v>
      </c>
      <c r="W33" s="97">
        <f>$B33*VLOOKUP($A33,Transpose_Avg_q2er_youth!$O:$AA,6,FALSE)</f>
        <v>1.251713458110517E-2</v>
      </c>
      <c r="X33" s="97">
        <f>$B33*VLOOKUP($A33,Transpose_Avg_q2er_youth!$O:$AA,7,FALSE)</f>
        <v>9.2017045454545459E-3</v>
      </c>
      <c r="Y33" s="97">
        <f>$B33*VLOOKUP($A33,Transpose_Avg_q2er_youth!$O:$AA,8,FALSE)</f>
        <v>6.0596590909090912E-3</v>
      </c>
      <c r="Z33" s="97">
        <f>$B33*VLOOKUP($A33,Transpose_Avg_q2er_youth!$O:$AA,9,FALSE)</f>
        <v>1.1329120879120878E-2</v>
      </c>
      <c r="AA33" s="97">
        <f>$B33*VLOOKUP($A33,Transpose_Avg_q2er_youth!$O:$AA,10,FALSE)</f>
        <v>1.510109093804746E-2</v>
      </c>
      <c r="AB33" s="97">
        <f>$B33*VLOOKUP($A33,Transpose_Avg_q2er_youth!$O:$AA,11,FALSE)</f>
        <v>1.0368749999999998E-2</v>
      </c>
      <c r="AC33" s="97">
        <f>$B33*VLOOKUP($A33,Transpose_Avg_q2er_youth!$O:$AA,12,FALSE)</f>
        <v>1.2748373477297896E-2</v>
      </c>
      <c r="AD33" s="97">
        <f>$B33*VLOOKUP($A33,Transpose_Avg_q2er_youth!$O:$AA,13,FALSE)</f>
        <v>2.0917914398064123E-2</v>
      </c>
    </row>
    <row r="34" spans="1:30" x14ac:dyDescent="0.25">
      <c r="A34" s="27" t="s">
        <v>326</v>
      </c>
      <c r="B34" s="96">
        <v>0.41199999999999998</v>
      </c>
      <c r="C34" s="27"/>
      <c r="D34" s="94"/>
      <c r="E34" s="97">
        <f>$B34*VLOOKUP($A34,Transpose_Avg_q2er_youth!$A:$M,2,FALSE)</f>
        <v>8.3901180897672598E-3</v>
      </c>
      <c r="F34" s="97">
        <f>$B34*VLOOKUP($A34,Transpose_Avg_q2er_youth!$A:$M,3,FALSE)</f>
        <v>1.2914910622532482E-2</v>
      </c>
      <c r="G34" s="97">
        <f>$B34*VLOOKUP($A34,Transpose_Avg_q2er_youth!$A:$M,4,FALSE)</f>
        <v>8.7621895178376877E-3</v>
      </c>
      <c r="H34" s="97">
        <f>$B34*VLOOKUP($A34,Transpose_Avg_q2er_youth!$A:$M,5,FALSE)</f>
        <v>5.2700697627899975E-3</v>
      </c>
      <c r="I34" s="97">
        <f>$B34*VLOOKUP($A34,Transpose_Avg_q2er_youth!$A:$M,6,FALSE)</f>
        <v>3.2113537296479008E-3</v>
      </c>
      <c r="J34" s="97">
        <f>$B34*VLOOKUP($A34,Transpose_Avg_q2er_youth!$A:$M,7,FALSE)</f>
        <v>4.0498835158722518E-3</v>
      </c>
      <c r="K34" s="97">
        <f>$B34*VLOOKUP($A34,Transpose_Avg_q2er_youth!$A:$M,8,FALSE)</f>
        <v>2.5802275497979827E-2</v>
      </c>
      <c r="L34" s="97">
        <f>$B34*VLOOKUP($A34,Transpose_Avg_q2er_youth!$A:$M,9,FALSE)</f>
        <v>1.4775358640854759E-2</v>
      </c>
      <c r="M34" s="97">
        <f>$B34*VLOOKUP($A34,Transpose_Avg_q2er_youth!$A:$M,10,FALSE)</f>
        <v>7.2506834464555045E-3</v>
      </c>
      <c r="N34" s="97">
        <f>$B34*VLOOKUP($A34, Transpose_Avg_q2er_youth!$A:$M,11,FALSE)</f>
        <v>7.9522058823529394E-3</v>
      </c>
      <c r="O34" s="97">
        <f>$B34*VLOOKUP($A34,Transpose_Avg_q2er_youth!$A:$M,12,FALSE)</f>
        <v>9.7597599878866109E-3</v>
      </c>
      <c r="P34" s="97">
        <f>$B34*VLOOKUP($A34,Transpose_Avg_q2er_youth!$A:$M,13,FALSE)</f>
        <v>3.3583874654269243E-2</v>
      </c>
      <c r="Q34" s="97"/>
      <c r="R34" s="97"/>
      <c r="S34" s="97">
        <f>$B34*VLOOKUP($A34,Transpose_Avg_q2er_youth!$O:$AA,2,FALSE)</f>
        <v>1.3271173021692008E-2</v>
      </c>
      <c r="T34" s="97">
        <f>$B34*VLOOKUP($A34,Transpose_Avg_q2er_youth!$O:$AA,3,FALSE)</f>
        <v>4.681818181818182E-3</v>
      </c>
      <c r="U34" s="97">
        <f>$B34*VLOOKUP($A34,Transpose_Avg_q2er_youth!$O:$AA,4,FALSE)</f>
        <v>6.6070518266779952E-3</v>
      </c>
      <c r="V34" s="97">
        <f>$B34*VLOOKUP($A34,Transpose_Avg_q2er_youth!$O:$AA,5,FALSE)</f>
        <v>1.0200483091787439E-2</v>
      </c>
      <c r="W34" s="97">
        <f>$B34*VLOOKUP($A34,Transpose_Avg_q2er_youth!$O:$AA,6,FALSE)</f>
        <v>2.340909090909091E-3</v>
      </c>
      <c r="X34" s="97">
        <f>$B34*VLOOKUP($A34,Transpose_Avg_q2er_youth!$O:$AA,7,FALSE)</f>
        <v>1.0729166666666665E-2</v>
      </c>
      <c r="Y34" s="97">
        <f>$B34*VLOOKUP($A34,Transpose_Avg_q2er_youth!$O:$AA,8,FALSE)</f>
        <v>1.7286713286713287E-2</v>
      </c>
      <c r="Z34" s="97">
        <f>$B34*VLOOKUP($A34,Transpose_Avg_q2er_youth!$O:$AA,9,FALSE)</f>
        <v>2.2637362637362636E-2</v>
      </c>
      <c r="AA34" s="97">
        <f>$B34*VLOOKUP($A34,Transpose_Avg_q2er_youth!$O:$AA,10,FALSE)</f>
        <v>1.5846153846153847E-2</v>
      </c>
      <c r="AB34" s="97">
        <f>$B34*VLOOKUP($A34,Transpose_Avg_q2er_youth!$O:$AA,11,FALSE)</f>
        <v>0</v>
      </c>
      <c r="AC34" s="97">
        <f>$B34*VLOOKUP($A34,Transpose_Avg_q2er_youth!$O:$AA,12,FALSE)</f>
        <v>1.9619047619047619E-3</v>
      </c>
      <c r="AD34" s="97">
        <f>$B34*VLOOKUP($A34,Transpose_Avg_q2er_youth!$O:$AA,13,FALSE)</f>
        <v>4.7932698124621892E-2</v>
      </c>
    </row>
    <row r="35" spans="1:30" x14ac:dyDescent="0.25">
      <c r="A35" s="27" t="s">
        <v>327</v>
      </c>
      <c r="B35" s="96">
        <v>-0.22500000000000001</v>
      </c>
      <c r="C35" s="27"/>
      <c r="D35" s="94"/>
      <c r="E35" s="97">
        <f>$B35*VLOOKUP($A35,Transpose_Avg_q2er_youth!$A:$M,2,FALSE)</f>
        <v>-1.5064839012795166E-2</v>
      </c>
      <c r="F35" s="97">
        <f>$B35*VLOOKUP($A35,Transpose_Avg_q2er_youth!$A:$M,3,FALSE)</f>
        <v>-1.7678756454380645E-2</v>
      </c>
      <c r="G35" s="97">
        <f>$B35*VLOOKUP($A35,Transpose_Avg_q2er_youth!$A:$M,4,FALSE)</f>
        <v>-9.7715591355940698E-3</v>
      </c>
      <c r="H35" s="97">
        <f>$B35*VLOOKUP($A35,Transpose_Avg_q2er_youth!$A:$M,5,FALSE)</f>
        <v>-2.1552645732604219E-2</v>
      </c>
      <c r="I35" s="97">
        <f>$B35*VLOOKUP($A35,Transpose_Avg_q2er_youth!$A:$M,6,FALSE)</f>
        <v>-1.5007397194484677E-2</v>
      </c>
      <c r="J35" s="97">
        <f>$B35*VLOOKUP($A35,Transpose_Avg_q2er_youth!$A:$M,7,FALSE)</f>
        <v>-2.4746485060319796E-2</v>
      </c>
      <c r="K35" s="97">
        <f>$B35*VLOOKUP($A35,Transpose_Avg_q2er_youth!$A:$M,8,FALSE)</f>
        <v>-2.0306511889812973E-2</v>
      </c>
      <c r="L35" s="97">
        <f>$B35*VLOOKUP($A35,Transpose_Avg_q2er_youth!$A:$M,9,FALSE)</f>
        <v>-2.476009513538947E-2</v>
      </c>
      <c r="M35" s="97">
        <f>$B35*VLOOKUP($A35,Transpose_Avg_q2er_youth!$A:$M,10,FALSE)</f>
        <v>-1.6056844239685265E-2</v>
      </c>
      <c r="N35" s="97">
        <f>$B35*VLOOKUP($A35, Transpose_Avg_q2er_youth!$A:$M,11,FALSE)</f>
        <v>-3.7880626955764829E-2</v>
      </c>
      <c r="O35" s="97">
        <f>$B35*VLOOKUP($A35,Transpose_Avg_q2er_youth!$A:$M,12,FALSE)</f>
        <v>-1.5797979114550015E-2</v>
      </c>
      <c r="P35" s="97">
        <f>$B35*VLOOKUP($A35,Transpose_Avg_q2er_youth!$A:$M,13,FALSE)</f>
        <v>-6.0840757587441466E-2</v>
      </c>
      <c r="Q35" s="97"/>
      <c r="R35" s="97"/>
      <c r="S35" s="97">
        <f>$B35*VLOOKUP($A35,Transpose_Avg_q2er_youth!$O:$AA,2,FALSE)</f>
        <v>-1.7456669388473026E-2</v>
      </c>
      <c r="T35" s="97">
        <f>$B35*VLOOKUP($A35,Transpose_Avg_q2er_youth!$O:$AA,3,FALSE)</f>
        <v>-1.5249347358722359E-2</v>
      </c>
      <c r="U35" s="97">
        <f>$B35*VLOOKUP($A35,Transpose_Avg_q2er_youth!$O:$AA,4,FALSE)</f>
        <v>-3.8226506953449898E-3</v>
      </c>
      <c r="V35" s="97">
        <f>$B35*VLOOKUP($A35,Transpose_Avg_q2er_youth!$O:$AA,5,FALSE)</f>
        <v>-1.0730698529411766E-2</v>
      </c>
      <c r="W35" s="97">
        <f>$B35*VLOOKUP($A35,Transpose_Avg_q2er_youth!$O:$AA,6,FALSE)</f>
        <v>-1.7456550802139037E-2</v>
      </c>
      <c r="X35" s="97">
        <f>$B35*VLOOKUP($A35,Transpose_Avg_q2er_youth!$O:$AA,7,FALSE)</f>
        <v>-2.9388189935064937E-2</v>
      </c>
      <c r="Y35" s="97">
        <f>$B35*VLOOKUP($A35,Transpose_Avg_q2er_youth!$O:$AA,8,FALSE)</f>
        <v>-1.0227272727272727E-2</v>
      </c>
      <c r="Z35" s="97">
        <f>$B35*VLOOKUP($A35,Transpose_Avg_q2er_youth!$O:$AA,9,FALSE)</f>
        <v>-1.1826923076923077E-2</v>
      </c>
      <c r="AA35" s="97">
        <f>$B35*VLOOKUP($A35,Transpose_Avg_q2er_youth!$O:$AA,10,FALSE)</f>
        <v>-2.0008659818442426E-2</v>
      </c>
      <c r="AB35" s="97">
        <f>$B35*VLOOKUP($A35,Transpose_Avg_q2er_youth!$O:$AA,11,FALSE)</f>
        <v>-3.6562500000000005E-2</v>
      </c>
      <c r="AC35" s="97">
        <f>$B35*VLOOKUP($A35,Transpose_Avg_q2er_youth!$O:$AA,12,FALSE)</f>
        <v>-1.5125103820598007E-2</v>
      </c>
      <c r="AD35" s="97">
        <f>$B35*VLOOKUP($A35,Transpose_Avg_q2er_youth!$O:$AA,13,FALSE)</f>
        <v>-6.0960894963702369E-2</v>
      </c>
    </row>
    <row r="36" spans="1:30" x14ac:dyDescent="0.25">
      <c r="A36" s="27" t="s">
        <v>317</v>
      </c>
      <c r="B36" s="96">
        <v>-2.1520000000000001</v>
      </c>
      <c r="C36" s="27"/>
      <c r="D36" s="94"/>
      <c r="E36" s="97">
        <f>$B36*VLOOKUP($A36,Transpose_Avg_q2er_youth!$A:$M,2,FALSE)</f>
        <v>-4.4508805927614709E-3</v>
      </c>
      <c r="F36" s="97">
        <f>$B36*VLOOKUP($A36,Transpose_Avg_q2er_youth!$A:$M,3,FALSE)</f>
        <v>-1.0308175627338764E-2</v>
      </c>
      <c r="G36" s="97">
        <f>$B36*VLOOKUP($A36,Transpose_Avg_q2er_youth!$A:$M,4,FALSE)</f>
        <v>-1.9048295256958236E-2</v>
      </c>
      <c r="H36" s="97">
        <f>$B36*VLOOKUP($A36,Transpose_Avg_q2er_youth!$A:$M,5,FALSE)</f>
        <v>0</v>
      </c>
      <c r="I36" s="97">
        <f>$B36*VLOOKUP($A36,Transpose_Avg_q2er_youth!$A:$M,6,FALSE)</f>
        <v>-1.6012813238770685E-2</v>
      </c>
      <c r="J36" s="97">
        <f>$B36*VLOOKUP($A36,Transpose_Avg_q2er_youth!$A:$M,7,FALSE)</f>
        <v>-6.1136363636363645E-3</v>
      </c>
      <c r="K36" s="97">
        <f>$B36*VLOOKUP($A36,Transpose_Avg_q2er_youth!$A:$M,8,FALSE)</f>
        <v>-5.604166666666667E-3</v>
      </c>
      <c r="L36" s="97">
        <f>$B36*VLOOKUP($A36,Transpose_Avg_q2er_youth!$A:$M,9,FALSE)</f>
        <v>0</v>
      </c>
      <c r="M36" s="97">
        <f>$B36*VLOOKUP($A36,Transpose_Avg_q2er_youth!$A:$M,10,FALSE)</f>
        <v>0</v>
      </c>
      <c r="N36" s="97">
        <f>$B36*VLOOKUP($A36, Transpose_Avg_q2er_youth!$A:$M,11,FALSE)</f>
        <v>0</v>
      </c>
      <c r="O36" s="97">
        <f>$B36*VLOOKUP($A36,Transpose_Avg_q2er_youth!$A:$M,12,FALSE)</f>
        <v>0</v>
      </c>
      <c r="P36" s="97">
        <f>$B36*VLOOKUP($A36,Transpose_Avg_q2er_youth!$A:$M,13,FALSE)</f>
        <v>0</v>
      </c>
      <c r="Q36" s="97"/>
      <c r="R36" s="97"/>
      <c r="S36" s="97">
        <f>$B36*VLOOKUP($A36,Transpose_Avg_q2er_youth!$O:$AA,2,FALSE)</f>
        <v>-4.2031250000000003E-3</v>
      </c>
      <c r="T36" s="97">
        <f>$B36*VLOOKUP($A36,Transpose_Avg_q2er_youth!$O:$AA,3,FALSE)</f>
        <v>0</v>
      </c>
      <c r="U36" s="97">
        <f>$B36*VLOOKUP($A36,Transpose_Avg_q2er_youth!$O:$AA,4,FALSE)</f>
        <v>0</v>
      </c>
      <c r="V36" s="97">
        <f>$B36*VLOOKUP($A36,Transpose_Avg_q2er_youth!$O:$AA,5,FALSE)</f>
        <v>0</v>
      </c>
      <c r="W36" s="97">
        <f>$B36*VLOOKUP($A36,Transpose_Avg_q2er_youth!$O:$AA,6,FALSE)</f>
        <v>-1.7933333333333336E-2</v>
      </c>
      <c r="X36" s="97">
        <f>$B36*VLOOKUP($A36,Transpose_Avg_q2er_youth!$O:$AA,7,FALSE)</f>
        <v>0</v>
      </c>
      <c r="Y36" s="97">
        <f>$B36*VLOOKUP($A36,Transpose_Avg_q2er_youth!$O:$AA,8,FALSE)</f>
        <v>0</v>
      </c>
      <c r="Z36" s="97">
        <f>$B36*VLOOKUP($A36,Transpose_Avg_q2er_youth!$O:$AA,9,FALSE)</f>
        <v>0</v>
      </c>
      <c r="AA36" s="97">
        <f>$B36*VLOOKUP($A36,Transpose_Avg_q2er_youth!$O:$AA,10,FALSE)</f>
        <v>0</v>
      </c>
      <c r="AB36" s="97">
        <f>$B36*VLOOKUP($A36,Transpose_Avg_q2er_youth!$O:$AA,11,FALSE)</f>
        <v>0</v>
      </c>
      <c r="AC36" s="97">
        <f>$B36*VLOOKUP($A36,Transpose_Avg_q2er_youth!$O:$AA,12,FALSE)</f>
        <v>0</v>
      </c>
      <c r="AD36" s="97">
        <f>$B36*VLOOKUP($A36,Transpose_Avg_q2er_youth!$O:$AA,13,FALSE)</f>
        <v>0</v>
      </c>
    </row>
    <row r="37" spans="1:30" x14ac:dyDescent="0.25">
      <c r="A37" s="27" t="s">
        <v>346</v>
      </c>
      <c r="B37" s="96">
        <v>-0.123</v>
      </c>
      <c r="C37" s="27"/>
      <c r="D37" s="94"/>
      <c r="E37" s="97">
        <f>$B37*VLOOKUP($A37,Transpose_Avg_q2er_youth!$A:$M,2,FALSE)</f>
        <v>-1.5230788314379358E-3</v>
      </c>
      <c r="F37" s="97">
        <f>$B37*VLOOKUP($A37,Transpose_Avg_q2er_youth!$A:$M,3,FALSE)</f>
        <v>-7.4223604595059593E-4</v>
      </c>
      <c r="G37" s="97">
        <f>$B37*VLOOKUP($A37,Transpose_Avg_q2er_youth!$A:$M,4,FALSE)</f>
        <v>-3.4740813745180068E-3</v>
      </c>
      <c r="H37" s="97">
        <f>$B37*VLOOKUP($A37,Transpose_Avg_q2er_youth!$A:$M,5,FALSE)</f>
        <v>-1.0163418515898735E-3</v>
      </c>
      <c r="I37" s="97">
        <f>$B37*VLOOKUP($A37,Transpose_Avg_q2er_youth!$A:$M,6,FALSE)</f>
        <v>-6.0469166605208087E-4</v>
      </c>
      <c r="J37" s="97">
        <f>$B37*VLOOKUP($A37,Transpose_Avg_q2er_youth!$A:$M,7,FALSE)</f>
        <v>-2.041636392533369E-3</v>
      </c>
      <c r="K37" s="97">
        <f>$B37*VLOOKUP($A37,Transpose_Avg_q2er_youth!$A:$M,8,FALSE)</f>
        <v>-3.7199162679425837E-3</v>
      </c>
      <c r="L37" s="97">
        <f>$B37*VLOOKUP($A37,Transpose_Avg_q2er_youth!$A:$M,9,FALSE)</f>
        <v>-3.3421146867838041E-3</v>
      </c>
      <c r="M37" s="97">
        <f>$B37*VLOOKUP($A37,Transpose_Avg_q2er_youth!$A:$M,10,FALSE)</f>
        <v>-1.4853243021346471E-3</v>
      </c>
      <c r="N37" s="97">
        <f>$B37*VLOOKUP($A37, Transpose_Avg_q2er_youth!$A:$M,11,FALSE)</f>
        <v>-1.4854052197802196E-3</v>
      </c>
      <c r="O37" s="97">
        <f>$B37*VLOOKUP($A37,Transpose_Avg_q2er_youth!$A:$M,12,FALSE)</f>
        <v>-1.0886793437008583E-3</v>
      </c>
      <c r="P37" s="97">
        <f>$B37*VLOOKUP($A37,Transpose_Avg_q2er_youth!$A:$M,13,FALSE)</f>
        <v>-3.6100964163767973E-3</v>
      </c>
      <c r="Q37" s="97"/>
      <c r="R37" s="97"/>
      <c r="S37" s="97">
        <f>$B37*VLOOKUP($A37,Transpose_Avg_q2er_youth!$O:$AA,2,FALSE)</f>
        <v>-1.4620787785869678E-3</v>
      </c>
      <c r="T37" s="97">
        <f>$B37*VLOOKUP($A37,Transpose_Avg_q2er_youth!$O:$AA,3,FALSE)</f>
        <v>-6.9886363636363635E-4</v>
      </c>
      <c r="U37" s="97">
        <f>$B37*VLOOKUP($A37,Transpose_Avg_q2er_youth!$O:$AA,4,FALSE)</f>
        <v>-1.8023325358851674E-3</v>
      </c>
      <c r="V37" s="97">
        <f>$B37*VLOOKUP($A37,Transpose_Avg_q2er_youth!$O:$AA,5,FALSE)</f>
        <v>0</v>
      </c>
      <c r="W37" s="97">
        <f>$B37*VLOOKUP($A37,Transpose_Avg_q2er_youth!$O:$AA,6,FALSE)</f>
        <v>-1.4909090909090909E-3</v>
      </c>
      <c r="X37" s="97">
        <f>$B37*VLOOKUP($A37,Transpose_Avg_q2er_youth!$O:$AA,7,FALSE)</f>
        <v>-3.2031249999999998E-3</v>
      </c>
      <c r="Y37" s="97">
        <f>$B37*VLOOKUP($A37,Transpose_Avg_q2er_youth!$O:$AA,8,FALSE)</f>
        <v>-2.3653846153846156E-3</v>
      </c>
      <c r="Z37" s="97">
        <f>$B37*VLOOKUP($A37,Transpose_Avg_q2er_youth!$O:$AA,9,FALSE)</f>
        <v>-2.0499999999999997E-3</v>
      </c>
      <c r="AA37" s="97">
        <f>$B37*VLOOKUP($A37,Transpose_Avg_q2er_youth!$O:$AA,10,FALSE)</f>
        <v>-3.702341137123746E-3</v>
      </c>
      <c r="AB37" s="97">
        <f>$B37*VLOOKUP($A37,Transpose_Avg_q2er_youth!$O:$AA,11,FALSE)</f>
        <v>-2.0499999999999997E-3</v>
      </c>
      <c r="AC37" s="97">
        <f>$B37*VLOOKUP($A37,Transpose_Avg_q2er_youth!$O:$AA,12,FALSE)</f>
        <v>-5.8571428571428576E-4</v>
      </c>
      <c r="AD37" s="97">
        <f>$B37*VLOOKUP($A37,Transpose_Avg_q2er_youth!$O:$AA,13,FALSE)</f>
        <v>-3.5344827586206894E-4</v>
      </c>
    </row>
    <row r="38" spans="1:30" x14ac:dyDescent="0.25">
      <c r="A38" s="27" t="s">
        <v>298</v>
      </c>
      <c r="B38" s="96">
        <v>0.22800000000000001</v>
      </c>
      <c r="C38" s="27"/>
      <c r="D38" s="94"/>
      <c r="E38" s="97">
        <f>$B38*VLOOKUP($A38,Transpose_Avg_q2er_youth!$A:$M,2,FALSE)</f>
        <v>1.3603605750000006E-2</v>
      </c>
      <c r="F38" s="97">
        <f>$B38*VLOOKUP($A38,Transpose_Avg_q2er_youth!$A:$M,3,FALSE)</f>
        <v>9.9003299999999919E-3</v>
      </c>
      <c r="G38" s="97">
        <f>$B38*VLOOKUP($A38,Transpose_Avg_q2er_youth!$A:$M,4,FALSE)</f>
        <v>9.5189002500000036E-3</v>
      </c>
      <c r="H38" s="97">
        <f>$B38*VLOOKUP($A38,Transpose_Avg_q2er_youth!$A:$M,5,FALSE)</f>
        <v>9.7960484999999979E-3</v>
      </c>
      <c r="I38" s="97">
        <f>$B38*VLOOKUP($A38,Transpose_Avg_q2er_youth!$A:$M,6,FALSE)</f>
        <v>8.1154035000000034E-3</v>
      </c>
      <c r="J38" s="97">
        <f>$B38*VLOOKUP($A38,Transpose_Avg_q2er_youth!$A:$M,7,FALSE)</f>
        <v>1.0504815000000002E-2</v>
      </c>
      <c r="K38" s="97">
        <f>$B38*VLOOKUP($A38,Transpose_Avg_q2er_youth!$A:$M,8,FALSE)</f>
        <v>1.1370488249999998E-2</v>
      </c>
      <c r="L38" s="97">
        <f>$B38*VLOOKUP($A38,Transpose_Avg_q2er_youth!$A:$M,9,FALSE)</f>
        <v>9.5030827499999991E-3</v>
      </c>
      <c r="M38" s="97">
        <f>$B38*VLOOKUP($A38,Transpose_Avg_q2er_youth!$A:$M,10,FALSE)</f>
        <v>9.413208000000001E-3</v>
      </c>
      <c r="N38" s="97">
        <f>$B38*VLOOKUP($A38, Transpose_Avg_q2er_youth!$A:$M,11,FALSE)</f>
        <v>9.8498137500000003E-3</v>
      </c>
      <c r="O38" s="97">
        <f>$B38*VLOOKUP($A38,Transpose_Avg_q2er_youth!$A:$M,12,FALSE)</f>
        <v>8.8707532500000019E-3</v>
      </c>
      <c r="P38" s="97">
        <f>$B38*VLOOKUP($A38,Transpose_Avg_q2er_youth!$A:$M,13,FALSE)</f>
        <v>1.0856775750000004E-2</v>
      </c>
      <c r="Q38" s="97"/>
      <c r="R38" s="97"/>
      <c r="S38" s="97">
        <f>$B38*VLOOKUP($A38,Transpose_Avg_q2er_youth!$O:$AA,2,FALSE)</f>
        <v>9.2996639999999974E-3</v>
      </c>
      <c r="T38" s="97">
        <f>$B38*VLOOKUP($A38,Transpose_Avg_q2er_youth!$O:$AA,3,FALSE)</f>
        <v>5.4663570000000024E-3</v>
      </c>
      <c r="U38" s="97">
        <f>$B38*VLOOKUP($A38,Transpose_Avg_q2er_youth!$O:$AA,4,FALSE)</f>
        <v>5.6704170000000014E-3</v>
      </c>
      <c r="V38" s="97">
        <f>$B38*VLOOKUP($A38,Transpose_Avg_q2er_youth!$O:$AA,5,FALSE)</f>
        <v>6.4396319999999955E-3</v>
      </c>
      <c r="W38" s="97">
        <f>$B38*VLOOKUP($A38,Transpose_Avg_q2er_youth!$O:$AA,6,FALSE)</f>
        <v>4.6905300000000035E-3</v>
      </c>
      <c r="X38" s="97">
        <f>$B38*VLOOKUP($A38,Transpose_Avg_q2er_youth!$O:$AA,7,FALSE)</f>
        <v>6.4395180000000008E-3</v>
      </c>
      <c r="Y38" s="97">
        <f>$B38*VLOOKUP($A38,Transpose_Avg_q2er_youth!$O:$AA,8,FALSE)</f>
        <v>6.898767000000001E-3</v>
      </c>
      <c r="Z38" s="97">
        <f>$B38*VLOOKUP($A38,Transpose_Avg_q2er_youth!$O:$AA,9,FALSE)</f>
        <v>5.6554260000000007E-3</v>
      </c>
      <c r="AA38" s="97">
        <f>$B38*VLOOKUP($A38,Transpose_Avg_q2er_youth!$O:$AA,10,FALSE)</f>
        <v>5.259105E-3</v>
      </c>
      <c r="AB38" s="97">
        <f>$B38*VLOOKUP($A38,Transpose_Avg_q2er_youth!$O:$AA,11,FALSE)</f>
        <v>5.4360899999999993E-3</v>
      </c>
      <c r="AC38" s="97">
        <f>$B38*VLOOKUP($A38,Transpose_Avg_q2er_youth!$O:$AA,12,FALSE)</f>
        <v>5.5374930000000001E-3</v>
      </c>
      <c r="AD38" s="97">
        <f>$B38*VLOOKUP($A38,Transpose_Avg_q2er_youth!$O:$AA,13,FALSE)</f>
        <v>7.2868230000000004E-3</v>
      </c>
    </row>
    <row r="39" spans="1:30" x14ac:dyDescent="0.25">
      <c r="A39" s="27" t="s">
        <v>269</v>
      </c>
      <c r="B39" s="96">
        <v>-9.9809999999999999</v>
      </c>
      <c r="C39" s="27"/>
      <c r="D39" s="94"/>
      <c r="E39" s="97">
        <f>$B39*VLOOKUP($A39,Transpose_Avg_q2er_youth!$A:$M,2,FALSE)</f>
        <v>-8.1058196250000034E-2</v>
      </c>
      <c r="F39" s="97">
        <f>$B39*VLOOKUP($A39,Transpose_Avg_q2er_youth!$A:$M,3,FALSE)</f>
        <v>-4.2661289250000026E-2</v>
      </c>
      <c r="G39" s="97">
        <f>$B39*VLOOKUP($A39,Transpose_Avg_q2er_youth!$A:$M,4,FALSE)</f>
        <v>-6.8692984874999988E-2</v>
      </c>
      <c r="H39" s="97">
        <f>$B39*VLOOKUP($A39,Transpose_Avg_q2er_youth!$A:$M,5,FALSE)</f>
        <v>-0.13304361093749995</v>
      </c>
      <c r="I39" s="97">
        <f>$B39*VLOOKUP($A39,Transpose_Avg_q2er_youth!$A:$M,6,FALSE)</f>
        <v>-5.5218634874999971E-2</v>
      </c>
      <c r="J39" s="97">
        <f>$B39*VLOOKUP($A39,Transpose_Avg_q2er_youth!$A:$M,7,FALSE)</f>
        <v>-0.11553880837500002</v>
      </c>
      <c r="K39" s="97">
        <f>$B39*VLOOKUP($A39,Transpose_Avg_q2er_youth!$A:$M,8,FALSE)</f>
        <v>-0.135151473375</v>
      </c>
      <c r="L39" s="97">
        <f>$B39*VLOOKUP($A39,Transpose_Avg_q2er_youth!$A:$M,9,FALSE)</f>
        <v>-0.10253356537499998</v>
      </c>
      <c r="M39" s="97">
        <f>$B39*VLOOKUP($A39,Transpose_Avg_q2er_youth!$A:$M,10,FALSE)</f>
        <v>-0.10292843868750003</v>
      </c>
      <c r="N39" s="97">
        <f>$B39*VLOOKUP($A39, Transpose_Avg_q2er_youth!$A:$M,11,FALSE)</f>
        <v>-5.2904914312499988E-2</v>
      </c>
      <c r="O39" s="97">
        <f>$B39*VLOOKUP($A39,Transpose_Avg_q2er_youth!$A:$M,12,FALSE)</f>
        <v>-0.16362352349999998</v>
      </c>
      <c r="P39" s="97">
        <f>$B39*VLOOKUP($A39,Transpose_Avg_q2er_youth!$A:$M,13,FALSE)</f>
        <v>-1.0562393250000001E-2</v>
      </c>
      <c r="Q39" s="97"/>
      <c r="R39" s="97"/>
      <c r="S39" s="97">
        <f>$B39*VLOOKUP($A39,Transpose_Avg_q2er_youth!$O:$AA,2,FALSE)</f>
        <v>-8.5839095249999914E-2</v>
      </c>
      <c r="T39" s="97">
        <f>$B39*VLOOKUP($A39,Transpose_Avg_q2er_youth!$O:$AA,3,FALSE)</f>
        <v>-4.1238996750000013E-2</v>
      </c>
      <c r="U39" s="97">
        <f>$B39*VLOOKUP($A39,Transpose_Avg_q2er_youth!$O:$AA,4,FALSE)</f>
        <v>-6.8319944999999979E-2</v>
      </c>
      <c r="V39" s="97">
        <f>$B39*VLOOKUP($A39,Transpose_Avg_q2er_youth!$O:$AA,5,FALSE)</f>
        <v>-0.13420702125000003</v>
      </c>
      <c r="W39" s="97">
        <f>$B39*VLOOKUP($A39,Transpose_Avg_q2er_youth!$O:$AA,6,FALSE)</f>
        <v>-5.3615436749999981E-2</v>
      </c>
      <c r="X39" s="97">
        <f>$B39*VLOOKUP($A39,Transpose_Avg_q2er_youth!$O:$AA,7,FALSE)</f>
        <v>-0.12417611625000001</v>
      </c>
      <c r="Y39" s="97">
        <f>$B39*VLOOKUP($A39,Transpose_Avg_q2er_youth!$O:$AA,8,FALSE)</f>
        <v>-0.13829174550000004</v>
      </c>
      <c r="Z39" s="97">
        <f>$B39*VLOOKUP($A39,Transpose_Avg_q2er_youth!$O:$AA,9,FALSE)</f>
        <v>-9.8260449749999992E-2</v>
      </c>
      <c r="AA39" s="97">
        <f>$B39*VLOOKUP($A39,Transpose_Avg_q2er_youth!$O:$AA,10,FALSE)</f>
        <v>-9.7180006500000013E-2</v>
      </c>
      <c r="AB39" s="97">
        <f>$B39*VLOOKUP($A39,Transpose_Avg_q2er_youth!$O:$AA,11,FALSE)</f>
        <v>-4.9810180499999995E-2</v>
      </c>
      <c r="AC39" s="97">
        <f>$B39*VLOOKUP($A39,Transpose_Avg_q2er_youth!$O:$AA,12,FALSE)</f>
        <v>-0.14370643800000005</v>
      </c>
      <c r="AD39" s="97">
        <f>$B39*VLOOKUP($A39,Transpose_Avg_q2er_youth!$O:$AA,13,FALSE)</f>
        <v>-1.1727675000000007E-2</v>
      </c>
    </row>
    <row r="40" spans="1:30" x14ac:dyDescent="0.25">
      <c r="A40" s="27" t="s">
        <v>273</v>
      </c>
      <c r="B40" s="96">
        <v>-0.91400000000000003</v>
      </c>
      <c r="C40" s="27"/>
      <c r="D40" s="94"/>
      <c r="E40" s="97">
        <f>$B40*VLOOKUP($A40,Transpose_Avg_q2er_youth!$A:$M,2,FALSE)</f>
        <v>-5.4311536624999997E-2</v>
      </c>
      <c r="F40" s="97">
        <f>$B40*VLOOKUP($A40,Transpose_Avg_q2er_youth!$A:$M,3,FALSE)</f>
        <v>-3.3619890499999999E-2</v>
      </c>
      <c r="G40" s="97">
        <f>$B40*VLOOKUP($A40,Transpose_Avg_q2er_youth!$A:$M,4,FALSE)</f>
        <v>-4.0837234374999996E-2</v>
      </c>
      <c r="H40" s="97">
        <f>$B40*VLOOKUP($A40,Transpose_Avg_q2er_youth!$A:$M,5,FALSE)</f>
        <v>-3.4560453625000015E-2</v>
      </c>
      <c r="I40" s="97">
        <f>$B40*VLOOKUP($A40,Transpose_Avg_q2er_youth!$A:$M,6,FALSE)</f>
        <v>-5.0994687749999996E-2</v>
      </c>
      <c r="J40" s="97">
        <f>$B40*VLOOKUP($A40,Transpose_Avg_q2er_youth!$A:$M,7,FALSE)</f>
        <v>-3.3311415500000004E-2</v>
      </c>
      <c r="K40" s="97">
        <f>$B40*VLOOKUP($A40,Transpose_Avg_q2er_youth!$A:$M,8,FALSE)</f>
        <v>-4.076388587500001E-2</v>
      </c>
      <c r="L40" s="97">
        <f>$B40*VLOOKUP($A40,Transpose_Avg_q2er_youth!$A:$M,9,FALSE)</f>
        <v>-4.5959575999999988E-2</v>
      </c>
      <c r="M40" s="97">
        <f>$B40*VLOOKUP($A40,Transpose_Avg_q2er_youth!$A:$M,10,FALSE)</f>
        <v>-3.2490414999999995E-2</v>
      </c>
      <c r="N40" s="97">
        <f>$B40*VLOOKUP($A40, Transpose_Avg_q2er_youth!$A:$M,11,FALSE)</f>
        <v>-4.3714049375000001E-2</v>
      </c>
      <c r="O40" s="97">
        <f>$B40*VLOOKUP($A40,Transpose_Avg_q2er_youth!$A:$M,12,FALSE)</f>
        <v>-4.9096309749999976E-2</v>
      </c>
      <c r="P40" s="97">
        <f>$B40*VLOOKUP($A40,Transpose_Avg_q2er_youth!$A:$M,13,FALSE)</f>
        <v>-4.4330199625000004E-2</v>
      </c>
      <c r="Q40" s="97"/>
      <c r="R40" s="97"/>
      <c r="S40" s="97">
        <f>$B40*VLOOKUP($A40,Transpose_Avg_q2er_youth!$O:$AA,2,FALSE)</f>
        <v>-5.678476350000005E-2</v>
      </c>
      <c r="T40" s="97">
        <f>$B40*VLOOKUP($A40,Transpose_Avg_q2er_youth!$O:$AA,3,FALSE)</f>
        <v>-3.4655452500000003E-2</v>
      </c>
      <c r="U40" s="97">
        <f>$B40*VLOOKUP($A40,Transpose_Avg_q2er_youth!$O:$AA,4,FALSE)</f>
        <v>-4.2713504999999971E-2</v>
      </c>
      <c r="V40" s="97">
        <f>$B40*VLOOKUP($A40,Transpose_Avg_q2er_youth!$O:$AA,5,FALSE)</f>
        <v>-3.7826803999999999E-2</v>
      </c>
      <c r="W40" s="97">
        <f>$B40*VLOOKUP($A40,Transpose_Avg_q2er_youth!$O:$AA,6,FALSE)</f>
        <v>-5.2694613499999987E-2</v>
      </c>
      <c r="X40" s="97">
        <f>$B40*VLOOKUP($A40,Transpose_Avg_q2er_youth!$O:$AA,7,FALSE)</f>
        <v>-3.8829690500000007E-2</v>
      </c>
      <c r="Y40" s="97">
        <f>$B40*VLOOKUP($A40,Transpose_Avg_q2er_youth!$O:$AA,8,FALSE)</f>
        <v>-4.4606856E-2</v>
      </c>
      <c r="Z40" s="97">
        <f>$B40*VLOOKUP($A40,Transpose_Avg_q2er_youth!$O:$AA,9,FALSE)</f>
        <v>-5.0344491000000005E-2</v>
      </c>
      <c r="AA40" s="97">
        <f>$B40*VLOOKUP($A40,Transpose_Avg_q2er_youth!$O:$AA,10,FALSE)</f>
        <v>-3.6047245999999998E-2</v>
      </c>
      <c r="AB40" s="97">
        <f>$B40*VLOOKUP($A40,Transpose_Avg_q2er_youth!$O:$AA,11,FALSE)</f>
        <v>-4.5613170000000008E-2</v>
      </c>
      <c r="AC40" s="97">
        <f>$B40*VLOOKUP($A40,Transpose_Avg_q2er_youth!$O:$AA,12,FALSE)</f>
        <v>-4.7878975999999997E-2</v>
      </c>
      <c r="AD40" s="97">
        <f>$B40*VLOOKUP($A40,Transpose_Avg_q2er_youth!$O:$AA,13,FALSE)</f>
        <v>-4.6988054500000001E-2</v>
      </c>
    </row>
    <row r="41" spans="1:30" x14ac:dyDescent="0.25">
      <c r="A41" s="27" t="s">
        <v>277</v>
      </c>
      <c r="B41" s="96">
        <v>-3.718</v>
      </c>
      <c r="C41" s="27"/>
      <c r="D41" s="94"/>
      <c r="E41" s="97">
        <f>$B41*VLOOKUP($A41,Transpose_Avg_q2er_youth!$A:$M,2,FALSE)</f>
        <v>-0.53767159874999981</v>
      </c>
      <c r="F41" s="97">
        <f>$B41*VLOOKUP($A41,Transpose_Avg_q2er_youth!$A:$M,3,FALSE)</f>
        <v>-1.2332829079999998</v>
      </c>
      <c r="G41" s="97">
        <f>$B41*VLOOKUP($A41,Transpose_Avg_q2er_youth!$A:$M,4,FALSE)</f>
        <v>-0.88889711624999967</v>
      </c>
      <c r="H41" s="97">
        <f>$B41*VLOOKUP($A41,Transpose_Avg_q2er_youth!$A:$M,5,FALSE)</f>
        <v>-0.97219983574999991</v>
      </c>
      <c r="I41" s="97">
        <f>$B41*VLOOKUP($A41,Transpose_Avg_q2er_youth!$A:$M,6,FALSE)</f>
        <v>-0.33308330412500015</v>
      </c>
      <c r="J41" s="97">
        <f>$B41*VLOOKUP($A41,Transpose_Avg_q2er_youth!$A:$M,7,FALSE)</f>
        <v>-0.64872151987500015</v>
      </c>
      <c r="K41" s="97">
        <f>$B41*VLOOKUP($A41,Transpose_Avg_q2er_youth!$A:$M,8,FALSE)</f>
        <v>-0.59112946749999995</v>
      </c>
      <c r="L41" s="97">
        <f>$B41*VLOOKUP($A41,Transpose_Avg_q2er_youth!$A:$M,9,FALSE)</f>
        <v>-0.5311190885</v>
      </c>
      <c r="M41" s="97">
        <f>$B41*VLOOKUP($A41,Transpose_Avg_q2er_youth!$A:$M,10,FALSE)</f>
        <v>-1.102812943375</v>
      </c>
      <c r="N41" s="97">
        <f>$B41*VLOOKUP($A41, Transpose_Avg_q2er_youth!$A:$M,11,FALSE)</f>
        <v>-0.68150986474999997</v>
      </c>
      <c r="O41" s="97">
        <f>$B41*VLOOKUP($A41,Transpose_Avg_q2er_youth!$A:$M,12,FALSE)</f>
        <v>-0.76553434100000017</v>
      </c>
      <c r="P41" s="97">
        <f>$B41*VLOOKUP($A41,Transpose_Avg_q2er_youth!$A:$M,13,FALSE)</f>
        <v>-0.33220399712499998</v>
      </c>
      <c r="Q41" s="97"/>
      <c r="R41" s="97"/>
      <c r="S41" s="97">
        <f>$B41*VLOOKUP($A41,Transpose_Avg_q2er_youth!$O:$AA,2,FALSE)</f>
        <v>-0.52264018949999946</v>
      </c>
      <c r="T41" s="97">
        <f>$B41*VLOOKUP($A41,Transpose_Avg_q2er_youth!$O:$AA,3,FALSE)</f>
        <v>-1.2950026375000001</v>
      </c>
      <c r="U41" s="97">
        <f>$B41*VLOOKUP($A41,Transpose_Avg_q2er_youth!$O:$AA,4,FALSE)</f>
        <v>-0.895671777</v>
      </c>
      <c r="V41" s="97">
        <f>$B41*VLOOKUP($A41,Transpose_Avg_q2er_youth!$O:$AA,5,FALSE)</f>
        <v>-0.93549992250000014</v>
      </c>
      <c r="W41" s="97">
        <f>$B41*VLOOKUP($A41,Transpose_Avg_q2er_youth!$O:$AA,6,FALSE)</f>
        <v>-0.32380991499999978</v>
      </c>
      <c r="X41" s="97">
        <f>$B41*VLOOKUP($A41,Transpose_Avg_q2er_youth!$O:$AA,7,FALSE)</f>
        <v>-0.63521100499999983</v>
      </c>
      <c r="Y41" s="97">
        <f>$B41*VLOOKUP($A41,Transpose_Avg_q2er_youth!$O:$AA,8,FALSE)</f>
        <v>-0.55198729300000005</v>
      </c>
      <c r="Z41" s="97">
        <f>$B41*VLOOKUP($A41,Transpose_Avg_q2er_youth!$O:$AA,9,FALSE)</f>
        <v>-0.59644156000000004</v>
      </c>
      <c r="AA41" s="97">
        <f>$B41*VLOOKUP($A41,Transpose_Avg_q2er_youth!$O:$AA,10,FALSE)</f>
        <v>-1.0878152285</v>
      </c>
      <c r="AB41" s="97">
        <f>$B41*VLOOKUP($A41,Transpose_Avg_q2er_youth!$O:$AA,11,FALSE)</f>
        <v>-0.64331345650000005</v>
      </c>
      <c r="AC41" s="97">
        <f>$B41*VLOOKUP($A41,Transpose_Avg_q2er_youth!$O:$AA,12,FALSE)</f>
        <v>-0.77217375949999978</v>
      </c>
      <c r="AD41" s="97">
        <f>$B41*VLOOKUP($A41,Transpose_Avg_q2er_youth!$O:$AA,13,FALSE)</f>
        <v>-0.33106373300000019</v>
      </c>
    </row>
    <row r="42" spans="1:30" x14ac:dyDescent="0.25">
      <c r="A42" s="27" t="s">
        <v>297</v>
      </c>
      <c r="B42" s="96">
        <v>-5.7080000000000002</v>
      </c>
      <c r="C42" s="27"/>
      <c r="D42" s="94"/>
      <c r="E42" s="97">
        <f>$B42*VLOOKUP($A42,Transpose_Avg_q2er_youth!$A:$M,2,FALSE)</f>
        <v>-1.2079030577499985</v>
      </c>
      <c r="F42" s="97">
        <f>$B42*VLOOKUP($A42,Transpose_Avg_q2er_youth!$A:$M,3,FALSE)</f>
        <v>-0.96262244925000029</v>
      </c>
      <c r="G42" s="97">
        <f>$B42*VLOOKUP($A42,Transpose_Avg_q2er_youth!$A:$M,4,FALSE)</f>
        <v>-1.1153749507500001</v>
      </c>
      <c r="H42" s="97">
        <f>$B42*VLOOKUP($A42,Transpose_Avg_q2er_youth!$A:$M,5,FALSE)</f>
        <v>-0.95058070974999997</v>
      </c>
      <c r="I42" s="97">
        <f>$B42*VLOOKUP($A42,Transpose_Avg_q2er_youth!$A:$M,6,FALSE)</f>
        <v>-1.5029556425000004</v>
      </c>
      <c r="J42" s="97">
        <f>$B42*VLOOKUP($A42,Transpose_Avg_q2er_youth!$A:$M,7,FALSE)</f>
        <v>-1.0605956315</v>
      </c>
      <c r="K42" s="97">
        <f>$B42*VLOOKUP($A42,Transpose_Avg_q2er_youth!$A:$M,8,FALSE)</f>
        <v>-1.1596376367499999</v>
      </c>
      <c r="L42" s="97">
        <f>$B42*VLOOKUP($A42,Transpose_Avg_q2er_youth!$A:$M,9,FALSE)</f>
        <v>-0.91688674250000002</v>
      </c>
      <c r="M42" s="97">
        <f>$B42*VLOOKUP($A42,Transpose_Avg_q2er_youth!$A:$M,10,FALSE)</f>
        <v>-1.0714925602499998</v>
      </c>
      <c r="N42" s="97">
        <f>$B42*VLOOKUP($A42, Transpose_Avg_q2er_youth!$A:$M,11,FALSE)</f>
        <v>-1.3385099462500001</v>
      </c>
      <c r="O42" s="97">
        <f>$B42*VLOOKUP($A42,Transpose_Avg_q2er_youth!$A:$M,12,FALSE)</f>
        <v>-1.1354920832500002</v>
      </c>
      <c r="P42" s="97">
        <f>$B42*VLOOKUP($A42,Transpose_Avg_q2er_youth!$A:$M,13,FALSE)</f>
        <v>-1.1365794572500003</v>
      </c>
      <c r="Q42" s="97"/>
      <c r="R42" s="97"/>
      <c r="S42" s="97">
        <f>$B42*VLOOKUP($A42,Transpose_Avg_q2er_youth!$O:$AA,2,FALSE)</f>
        <v>-1.2270844350000014</v>
      </c>
      <c r="T42" s="97">
        <f>$B42*VLOOKUP($A42,Transpose_Avg_q2er_youth!$O:$AA,3,FALSE)</f>
        <v>-0.95119110899999948</v>
      </c>
      <c r="U42" s="97">
        <f>$B42*VLOOKUP($A42,Transpose_Avg_q2er_youth!$O:$AA,4,FALSE)</f>
        <v>-1.1500892230000006</v>
      </c>
      <c r="V42" s="97">
        <f>$B42*VLOOKUP($A42,Transpose_Avg_q2er_youth!$O:$AA,5,FALSE)</f>
        <v>-0.96173949299999995</v>
      </c>
      <c r="W42" s="97">
        <f>$B42*VLOOKUP($A42,Transpose_Avg_q2er_youth!$O:$AA,6,FALSE)</f>
        <v>-1.5747273210000008</v>
      </c>
      <c r="X42" s="97">
        <f>$B42*VLOOKUP($A42,Transpose_Avg_q2er_youth!$O:$AA,7,FALSE)</f>
        <v>-1.063227733</v>
      </c>
      <c r="Y42" s="97">
        <f>$B42*VLOOKUP($A42,Transpose_Avg_q2er_youth!$O:$AA,8,FALSE)</f>
        <v>-1.20779853</v>
      </c>
      <c r="Z42" s="97">
        <f>$B42*VLOOKUP($A42,Transpose_Avg_q2er_youth!$O:$AA,9,FALSE)</f>
        <v>-0.88663220200000015</v>
      </c>
      <c r="AA42" s="97">
        <f>$B42*VLOOKUP($A42,Transpose_Avg_q2er_youth!$O:$AA,10,FALSE)</f>
        <v>-1.1160338679999999</v>
      </c>
      <c r="AB42" s="97">
        <f>$B42*VLOOKUP($A42,Transpose_Avg_q2er_youth!$O:$AA,11,FALSE)</f>
        <v>-1.4409246660000004</v>
      </c>
      <c r="AC42" s="97">
        <f>$B42*VLOOKUP($A42,Transpose_Avg_q2er_youth!$O:$AA,12,FALSE)</f>
        <v>-1.1612983080000003</v>
      </c>
      <c r="AD42" s="97">
        <f>$B42*VLOOKUP($A42,Transpose_Avg_q2er_youth!$O:$AA,13,FALSE)</f>
        <v>-1.1213865450000002</v>
      </c>
    </row>
    <row r="43" spans="1:30" x14ac:dyDescent="0.25">
      <c r="A43" s="27" t="s">
        <v>281</v>
      </c>
      <c r="B43" s="96">
        <v>-6.4409999999999998</v>
      </c>
      <c r="C43" s="27"/>
      <c r="D43" s="94"/>
      <c r="E43" s="97">
        <f>$B43*VLOOKUP($A43,Transpose_Avg_q2er_youth!$A:$M,2,FALSE)</f>
        <v>-5.8070848312499992E-2</v>
      </c>
      <c r="F43" s="97">
        <f>$B43*VLOOKUP($A43,Transpose_Avg_q2er_youth!$A:$M,3,FALSE)</f>
        <v>-5.6172363562499987E-2</v>
      </c>
      <c r="G43" s="97">
        <f>$B43*VLOOKUP($A43,Transpose_Avg_q2er_youth!$A:$M,4,FALSE)</f>
        <v>-7.8864409125000035E-2</v>
      </c>
      <c r="H43" s="97">
        <f>$B43*VLOOKUP($A43,Transpose_Avg_q2er_youth!$A:$M,5,FALSE)</f>
        <v>-5.8222211812500001E-2</v>
      </c>
      <c r="I43" s="97">
        <f>$B43*VLOOKUP($A43,Transpose_Avg_q2er_youth!$A:$M,6,FALSE)</f>
        <v>-7.6308137250000005E-2</v>
      </c>
      <c r="J43" s="97">
        <f>$B43*VLOOKUP($A43,Transpose_Avg_q2er_youth!$A:$M,7,FALSE)</f>
        <v>-5.9729003249999989E-2</v>
      </c>
      <c r="K43" s="97">
        <f>$B43*VLOOKUP($A43,Transpose_Avg_q2er_youth!$A:$M,8,FALSE)</f>
        <v>-6.5303286187499976E-2</v>
      </c>
      <c r="L43" s="97">
        <f>$B43*VLOOKUP($A43,Transpose_Avg_q2er_youth!$A:$M,9,FALSE)</f>
        <v>-8.4648829687499996E-2</v>
      </c>
      <c r="M43" s="97">
        <f>$B43*VLOOKUP($A43,Transpose_Avg_q2er_youth!$A:$M,10,FALSE)</f>
        <v>-4.9407300749999994E-2</v>
      </c>
      <c r="N43" s="97">
        <f>$B43*VLOOKUP($A43, Transpose_Avg_q2er_youth!$A:$M,11,FALSE)</f>
        <v>-4.0893103874999996E-2</v>
      </c>
      <c r="O43" s="97">
        <f>$B43*VLOOKUP($A43,Transpose_Avg_q2er_youth!$A:$M,12,FALSE)</f>
        <v>-6.8013336937499988E-2</v>
      </c>
      <c r="P43" s="97">
        <f>$B43*VLOOKUP($A43,Transpose_Avg_q2er_youth!$A:$M,13,FALSE)</f>
        <v>-9.8149165687500012E-2</v>
      </c>
      <c r="Q43" s="97"/>
      <c r="R43" s="97"/>
      <c r="S43" s="97">
        <f>$B43*VLOOKUP($A43,Transpose_Avg_q2er_youth!$O:$AA,2,FALSE)</f>
        <v>-5.5772618999999989E-2</v>
      </c>
      <c r="T43" s="97">
        <f>$B43*VLOOKUP($A43,Transpose_Avg_q2er_youth!$O:$AA,3,FALSE)</f>
        <v>-5.1669701999999977E-2</v>
      </c>
      <c r="U43" s="97">
        <f>$B43*VLOOKUP($A43,Transpose_Avg_q2er_youth!$O:$AA,4,FALSE)</f>
        <v>-6.9694840500000008E-2</v>
      </c>
      <c r="V43" s="97">
        <f>$B43*VLOOKUP($A43,Transpose_Avg_q2er_youth!$O:$AA,5,FALSE)</f>
        <v>-5.5341071999999991E-2</v>
      </c>
      <c r="W43" s="97">
        <f>$B43*VLOOKUP($A43,Transpose_Avg_q2er_youth!$O:$AA,6,FALSE)</f>
        <v>-5.6799958500000018E-2</v>
      </c>
      <c r="X43" s="97">
        <f>$B43*VLOOKUP($A43,Transpose_Avg_q2er_youth!$O:$AA,7,FALSE)</f>
        <v>-5.6637323249999989E-2</v>
      </c>
      <c r="Y43" s="97">
        <f>$B43*VLOOKUP($A43,Transpose_Avg_q2er_youth!$O:$AA,8,FALSE)</f>
        <v>-6.6628924499999978E-2</v>
      </c>
      <c r="Z43" s="97">
        <f>$B43*VLOOKUP($A43,Transpose_Avg_q2er_youth!$O:$AA,9,FALSE)</f>
        <v>-6.9607887000000007E-2</v>
      </c>
      <c r="AA43" s="97">
        <f>$B43*VLOOKUP($A43,Transpose_Avg_q2er_youth!$O:$AA,10,FALSE)</f>
        <v>-4.2462292499999992E-2</v>
      </c>
      <c r="AB43" s="97">
        <f>$B43*VLOOKUP($A43,Transpose_Avg_q2er_youth!$O:$AA,11,FALSE)</f>
        <v>-3.651402899999999E-2</v>
      </c>
      <c r="AC43" s="97">
        <f>$B43*VLOOKUP($A43,Transpose_Avg_q2er_youth!$O:$AA,12,FALSE)</f>
        <v>-6.6786729000000003E-2</v>
      </c>
      <c r="AD43" s="97">
        <f>$B43*VLOOKUP($A43,Transpose_Avg_q2er_youth!$O:$AA,13,FALSE)</f>
        <v>-9.0037128749999987E-2</v>
      </c>
    </row>
    <row r="44" spans="1:30" x14ac:dyDescent="0.25">
      <c r="A44" s="27" t="s">
        <v>285</v>
      </c>
      <c r="B44" s="96">
        <v>14.49</v>
      </c>
      <c r="C44" s="27"/>
      <c r="D44" s="94"/>
      <c r="E44" s="97">
        <f>$B44*VLOOKUP($A44,Transpose_Avg_q2er_youth!$A:$M,2,FALSE)</f>
        <v>0.4736445918750003</v>
      </c>
      <c r="F44" s="97">
        <f>$B44*VLOOKUP($A44,Transpose_Avg_q2er_youth!$A:$M,3,FALSE)</f>
        <v>0.44219495250000002</v>
      </c>
      <c r="G44" s="97">
        <f>$B44*VLOOKUP($A44,Transpose_Avg_q2er_youth!$A:$M,4,FALSE)</f>
        <v>0.62479249875000009</v>
      </c>
      <c r="H44" s="97">
        <f>$B44*VLOOKUP($A44,Transpose_Avg_q2er_youth!$A:$M,5,FALSE)</f>
        <v>0.46614329999999998</v>
      </c>
      <c r="I44" s="97">
        <f>$B44*VLOOKUP($A44,Transpose_Avg_q2er_youth!$A:$M,6,FALSE)</f>
        <v>0.9642696525000003</v>
      </c>
      <c r="J44" s="97">
        <f>$B44*VLOOKUP($A44,Transpose_Avg_q2er_youth!$A:$M,7,FALSE)</f>
        <v>0.553645693125</v>
      </c>
      <c r="K44" s="97">
        <f>$B44*VLOOKUP($A44,Transpose_Avg_q2er_youth!$A:$M,8,FALSE)</f>
        <v>0.53239429687499995</v>
      </c>
      <c r="L44" s="97">
        <f>$B44*VLOOKUP($A44,Transpose_Avg_q2er_youth!$A:$M,9,FALSE)</f>
        <v>0.49488240374999998</v>
      </c>
      <c r="M44" s="97">
        <f>$B44*VLOOKUP($A44,Transpose_Avg_q2er_youth!$A:$M,10,FALSE)</f>
        <v>0.37845253687499997</v>
      </c>
      <c r="N44" s="97">
        <f>$B44*VLOOKUP($A44, Transpose_Avg_q2er_youth!$A:$M,11,FALSE)</f>
        <v>0.57694742437500013</v>
      </c>
      <c r="O44" s="97">
        <f>$B44*VLOOKUP($A44,Transpose_Avg_q2er_youth!$A:$M,12,FALSE)</f>
        <v>0.44322917624999997</v>
      </c>
      <c r="P44" s="97">
        <f>$B44*VLOOKUP($A44,Transpose_Avg_q2er_youth!$A:$M,13,FALSE)</f>
        <v>0.90238376812499976</v>
      </c>
      <c r="Q44" s="97"/>
      <c r="R44" s="97"/>
      <c r="S44" s="97">
        <f>$B44*VLOOKUP($A44,Transpose_Avg_q2er_youth!$O:$AA,2,FALSE)</f>
        <v>0.47756866500000061</v>
      </c>
      <c r="T44" s="97">
        <f>$B44*VLOOKUP($A44,Transpose_Avg_q2er_youth!$O:$AA,3,FALSE)</f>
        <v>0.42619437000000004</v>
      </c>
      <c r="U44" s="97">
        <f>$B44*VLOOKUP($A44,Transpose_Avg_q2er_youth!$O:$AA,4,FALSE)</f>
        <v>0.6285435975</v>
      </c>
      <c r="V44" s="97">
        <f>$B44*VLOOKUP($A44,Transpose_Avg_q2er_youth!$O:$AA,5,FALSE)</f>
        <v>0.46355321249999981</v>
      </c>
      <c r="W44" s="97">
        <f>$B44*VLOOKUP($A44,Transpose_Avg_q2er_youth!$O:$AA,6,FALSE)</f>
        <v>0.94213617749999967</v>
      </c>
      <c r="X44" s="97">
        <f>$B44*VLOOKUP($A44,Transpose_Avg_q2er_youth!$O:$AA,7,FALSE)</f>
        <v>0.52948271250000001</v>
      </c>
      <c r="Y44" s="97">
        <f>$B44*VLOOKUP($A44,Transpose_Avg_q2er_youth!$O:$AA,8,FALSE)</f>
        <v>0.5271099749999999</v>
      </c>
      <c r="Z44" s="97">
        <f>$B44*VLOOKUP($A44,Transpose_Avg_q2er_youth!$O:$AA,9,FALSE)</f>
        <v>0.47241384749999998</v>
      </c>
      <c r="AA44" s="97">
        <f>$B44*VLOOKUP($A44,Transpose_Avg_q2er_youth!$O:$AA,10,FALSE)</f>
        <v>0.37833752249999997</v>
      </c>
      <c r="AB44" s="97">
        <f>$B44*VLOOKUP($A44,Transpose_Avg_q2er_youth!$O:$AA,11,FALSE)</f>
        <v>0.59636130749999994</v>
      </c>
      <c r="AC44" s="97">
        <f>$B44*VLOOKUP($A44,Transpose_Avg_q2er_youth!$O:$AA,12,FALSE)</f>
        <v>0.46233242999999985</v>
      </c>
      <c r="AD44" s="97">
        <f>$B44*VLOOKUP($A44,Transpose_Avg_q2er_youth!$O:$AA,13,FALSE)</f>
        <v>0.88562880000000044</v>
      </c>
    </row>
    <row r="45" spans="1:30" x14ac:dyDescent="0.25">
      <c r="A45" s="27" t="s">
        <v>288</v>
      </c>
      <c r="B45" s="96">
        <v>-1.655</v>
      </c>
      <c r="C45" s="27"/>
      <c r="D45" s="94"/>
      <c r="E45" s="97">
        <f>$B45*VLOOKUP($A45,Transpose_Avg_q2er_youth!$A:$M,2,FALSE)</f>
        <v>-0.14061562687500004</v>
      </c>
      <c r="F45" s="97">
        <f>$B45*VLOOKUP($A45,Transpose_Avg_q2er_youth!$A:$M,3,FALSE)</f>
        <v>-0.13334262593750001</v>
      </c>
      <c r="G45" s="97">
        <f>$B45*VLOOKUP($A45,Transpose_Avg_q2er_youth!$A:$M,4,FALSE)</f>
        <v>-0.12994035968749995</v>
      </c>
      <c r="H45" s="97">
        <f>$B45*VLOOKUP($A45,Transpose_Avg_q2er_youth!$A:$M,5,FALSE)</f>
        <v>-0.10269647375</v>
      </c>
      <c r="I45" s="97">
        <f>$B45*VLOOKUP($A45,Transpose_Avg_q2er_youth!$A:$M,6,FALSE)</f>
        <v>-0.21546269156249998</v>
      </c>
      <c r="J45" s="97">
        <f>$B45*VLOOKUP($A45,Transpose_Avg_q2er_youth!$A:$M,7,FALSE)</f>
        <v>-0.12783406187500004</v>
      </c>
      <c r="K45" s="97">
        <f>$B45*VLOOKUP($A45,Transpose_Avg_q2er_youth!$A:$M,8,FALSE)</f>
        <v>-9.8594349375000015E-2</v>
      </c>
      <c r="L45" s="97">
        <f>$B45*VLOOKUP($A45,Transpose_Avg_q2er_youth!$A:$M,9,FALSE)</f>
        <v>-0.11987206375000001</v>
      </c>
      <c r="M45" s="97">
        <f>$B45*VLOOKUP($A45,Transpose_Avg_q2er_youth!$A:$M,10,FALSE)</f>
        <v>-0.15155962468750001</v>
      </c>
      <c r="N45" s="97">
        <f>$B45*VLOOKUP($A45, Transpose_Avg_q2er_youth!$A:$M,11,FALSE)</f>
        <v>-0.1219113340625</v>
      </c>
      <c r="O45" s="97">
        <f>$B45*VLOOKUP($A45,Transpose_Avg_q2er_youth!$A:$M,12,FALSE)</f>
        <v>-0.16797877625000002</v>
      </c>
      <c r="P45" s="97">
        <f>$B45*VLOOKUP($A45,Transpose_Avg_q2er_youth!$A:$M,13,FALSE)</f>
        <v>-0.28426466187499994</v>
      </c>
      <c r="Q45" s="97"/>
      <c r="R45" s="97"/>
      <c r="S45" s="97">
        <f>$B45*VLOOKUP($A45,Transpose_Avg_q2er_youth!$O:$AA,2,FALSE)</f>
        <v>-0.15005802249999969</v>
      </c>
      <c r="T45" s="97">
        <f>$B45*VLOOKUP($A45,Transpose_Avg_q2er_youth!$O:$AA,3,FALSE)</f>
        <v>-0.13304007125000006</v>
      </c>
      <c r="U45" s="97">
        <f>$B45*VLOOKUP($A45,Transpose_Avg_q2er_youth!$O:$AA,4,FALSE)</f>
        <v>-0.14304247749999996</v>
      </c>
      <c r="V45" s="97">
        <f>$B45*VLOOKUP($A45,Transpose_Avg_q2er_youth!$O:$AA,5,FALSE)</f>
        <v>-0.10944349499999992</v>
      </c>
      <c r="W45" s="97">
        <f>$B45*VLOOKUP($A45,Transpose_Avg_q2er_youth!$O:$AA,6,FALSE)</f>
        <v>-0.21991722749999992</v>
      </c>
      <c r="X45" s="97">
        <f>$B45*VLOOKUP($A45,Transpose_Avg_q2er_youth!$O:$AA,7,FALSE)</f>
        <v>-0.1206619125</v>
      </c>
      <c r="Y45" s="97">
        <f>$B45*VLOOKUP($A45,Transpose_Avg_q2er_youth!$O:$AA,8,FALSE)</f>
        <v>-9.4304796250000003E-2</v>
      </c>
      <c r="Z45" s="97">
        <f>$B45*VLOOKUP($A45,Transpose_Avg_q2er_youth!$O:$AA,9,FALSE)</f>
        <v>-0.12477665624999996</v>
      </c>
      <c r="AA45" s="97">
        <f>$B45*VLOOKUP($A45,Transpose_Avg_q2er_youth!$O:$AA,10,FALSE)</f>
        <v>-0.14254721875000001</v>
      </c>
      <c r="AB45" s="97">
        <f>$B45*VLOOKUP($A45,Transpose_Avg_q2er_youth!$O:$AA,11,FALSE)</f>
        <v>-0.13414850750000001</v>
      </c>
      <c r="AC45" s="97">
        <f>$B45*VLOOKUP($A45,Transpose_Avg_q2er_youth!$O:$AA,12,FALSE)</f>
        <v>-0.16583306874999998</v>
      </c>
      <c r="AD45" s="97">
        <f>$B45*VLOOKUP($A45,Transpose_Avg_q2er_youth!$O:$AA,13,FALSE)</f>
        <v>-0.29785862500000015</v>
      </c>
    </row>
    <row r="46" spans="1:30" x14ac:dyDescent="0.25">
      <c r="A46" s="27" t="s">
        <v>291</v>
      </c>
      <c r="B46" s="96">
        <v>-2.653</v>
      </c>
      <c r="C46" s="27"/>
      <c r="D46" s="94"/>
      <c r="E46" s="97">
        <f>$B46*VLOOKUP($A46,Transpose_Avg_q2er_youth!$A:$M,2,FALSE)</f>
        <v>-0.64531373024999927</v>
      </c>
      <c r="F46" s="97">
        <f>$B46*VLOOKUP($A46,Transpose_Avg_q2er_youth!$A:$M,3,FALSE)</f>
        <v>-0.55196228762499977</v>
      </c>
      <c r="G46" s="97">
        <f>$B46*VLOOKUP($A46,Transpose_Avg_q2er_youth!$A:$M,4,FALSE)</f>
        <v>-0.60362714125000017</v>
      </c>
      <c r="H46" s="97">
        <f>$B46*VLOOKUP($A46,Transpose_Avg_q2er_youth!$A:$M,5,FALSE)</f>
        <v>-0.65660605893750013</v>
      </c>
      <c r="I46" s="97">
        <f>$B46*VLOOKUP($A46,Transpose_Avg_q2er_youth!$A:$M,6,FALSE)</f>
        <v>-0.51176933762499988</v>
      </c>
      <c r="J46" s="97">
        <f>$B46*VLOOKUP($A46,Transpose_Avg_q2er_youth!$A:$M,7,FALSE)</f>
        <v>-0.7886027576875001</v>
      </c>
      <c r="K46" s="97">
        <f>$B46*VLOOKUP($A46,Transpose_Avg_q2er_youth!$A:$M,8,FALSE)</f>
        <v>-0.71067021943749997</v>
      </c>
      <c r="L46" s="97">
        <f>$B46*VLOOKUP($A46,Transpose_Avg_q2er_youth!$A:$M,9,FALSE)</f>
        <v>-0.76613848018750019</v>
      </c>
      <c r="M46" s="97">
        <f>$B46*VLOOKUP($A46,Transpose_Avg_q2er_youth!$A:$M,10,FALSE)</f>
        <v>-0.49152130999999999</v>
      </c>
      <c r="N46" s="97">
        <f>$B46*VLOOKUP($A46, Transpose_Avg_q2er_youth!$A:$M,11,FALSE)</f>
        <v>-0.56955781268749994</v>
      </c>
      <c r="O46" s="97">
        <f>$B46*VLOOKUP($A46,Transpose_Avg_q2er_youth!$A:$M,12,FALSE)</f>
        <v>-0.60032299556249979</v>
      </c>
      <c r="P46" s="97">
        <f>$B46*VLOOKUP($A46,Transpose_Avg_q2er_youth!$A:$M,13,FALSE)</f>
        <v>-0.63450739800000011</v>
      </c>
      <c r="Q46" s="97"/>
      <c r="R46" s="97"/>
      <c r="S46" s="97">
        <f>$B46*VLOOKUP($A46,Transpose_Avg_q2er_youth!$O:$AA,2,FALSE)</f>
        <v>-0.62598198250000014</v>
      </c>
      <c r="T46" s="97">
        <f>$B46*VLOOKUP($A46,Transpose_Avg_q2er_youth!$O:$AA,3,FALSE)</f>
        <v>-0.51944745125000025</v>
      </c>
      <c r="U46" s="97">
        <f>$B46*VLOOKUP($A46,Transpose_Avg_q2er_youth!$O:$AA,4,FALSE)</f>
        <v>-0.58983950025000065</v>
      </c>
      <c r="V46" s="97">
        <f>$B46*VLOOKUP($A46,Transpose_Avg_q2er_youth!$O:$AA,5,FALSE)</f>
        <v>-0.6473976617499998</v>
      </c>
      <c r="W46" s="97">
        <f>$B46*VLOOKUP($A46,Transpose_Avg_q2er_youth!$O:$AA,6,FALSE)</f>
        <v>-0.50085854349999992</v>
      </c>
      <c r="X46" s="97">
        <f>$B46*VLOOKUP($A46,Transpose_Avg_q2er_youth!$O:$AA,7,FALSE)</f>
        <v>-0.7808727447499999</v>
      </c>
      <c r="Y46" s="97">
        <f>$B46*VLOOKUP($A46,Transpose_Avg_q2er_youth!$O:$AA,8,FALSE)</f>
        <v>-0.70545657699999997</v>
      </c>
      <c r="Z46" s="97">
        <f>$B46*VLOOKUP($A46,Transpose_Avg_q2er_youth!$O:$AA,9,FALSE)</f>
        <v>-0.73299737000000009</v>
      </c>
      <c r="AA46" s="97">
        <f>$B46*VLOOKUP($A46,Transpose_Avg_q2er_youth!$O:$AA,10,FALSE)</f>
        <v>-0.48954217199999983</v>
      </c>
      <c r="AB46" s="97">
        <f>$B46*VLOOKUP($A46,Transpose_Avg_q2er_youth!$O:$AA,11,FALSE)</f>
        <v>-0.5473921635000002</v>
      </c>
      <c r="AC46" s="97">
        <f>$B46*VLOOKUP($A46,Transpose_Avg_q2er_youth!$O:$AA,12,FALSE)</f>
        <v>-0.59117926525000053</v>
      </c>
      <c r="AD46" s="97">
        <f>$B46*VLOOKUP($A46,Transpose_Avg_q2er_youth!$O:$AA,13,FALSE)</f>
        <v>-0.6369813205</v>
      </c>
    </row>
    <row r="47" spans="1:30" x14ac:dyDescent="0.25">
      <c r="A47" s="27" t="s">
        <v>294</v>
      </c>
      <c r="B47" s="96">
        <v>-4.13</v>
      </c>
      <c r="C47" s="27"/>
      <c r="D47" s="94"/>
      <c r="E47" s="97">
        <f>$B47*VLOOKUP($A47,Transpose_Avg_q2er_youth!$A:$M,2,FALSE)</f>
        <v>-0.50330709625000025</v>
      </c>
      <c r="F47" s="97">
        <f>$B47*VLOOKUP($A47,Transpose_Avg_q2er_youth!$A:$M,3,FALSE)</f>
        <v>-0.31919014750000013</v>
      </c>
      <c r="G47" s="97">
        <f>$B47*VLOOKUP($A47,Transpose_Avg_q2er_youth!$A:$M,4,FALSE)</f>
        <v>-0.37390800124999996</v>
      </c>
      <c r="H47" s="97">
        <f>$B47*VLOOKUP($A47,Transpose_Avg_q2er_youth!$A:$M,5,FALSE)</f>
        <v>-0.40072899562499986</v>
      </c>
      <c r="I47" s="97">
        <f>$B47*VLOOKUP($A47,Transpose_Avg_q2er_youth!$A:$M,6,FALSE)</f>
        <v>-0.4904367256249999</v>
      </c>
      <c r="J47" s="97">
        <f>$B47*VLOOKUP($A47,Transpose_Avg_q2er_youth!$A:$M,7,FALSE)</f>
        <v>-0.40974143000000007</v>
      </c>
      <c r="K47" s="97">
        <f>$B47*VLOOKUP($A47,Transpose_Avg_q2er_youth!$A:$M,8,FALSE)</f>
        <v>-0.43780994249999999</v>
      </c>
      <c r="L47" s="97">
        <f>$B47*VLOOKUP($A47,Transpose_Avg_q2er_youth!$A:$M,9,FALSE)</f>
        <v>-0.49706227812499992</v>
      </c>
      <c r="M47" s="97">
        <f>$B47*VLOOKUP($A47,Transpose_Avg_q2er_youth!$A:$M,10,FALSE)</f>
        <v>-0.40606211624999999</v>
      </c>
      <c r="N47" s="97">
        <f>$B47*VLOOKUP($A47, Transpose_Avg_q2er_youth!$A:$M,11,FALSE)</f>
        <v>-0.48255487875000003</v>
      </c>
      <c r="O47" s="97">
        <f>$B47*VLOOKUP($A47,Transpose_Avg_q2er_youth!$A:$M,12,FALSE)</f>
        <v>-0.38388401624999979</v>
      </c>
      <c r="P47" s="97">
        <f>$B47*VLOOKUP($A47,Transpose_Avg_q2er_youth!$A:$M,13,FALSE)</f>
        <v>-0.37290028124999997</v>
      </c>
      <c r="Q47" s="94"/>
      <c r="R47" s="94"/>
      <c r="S47" s="97">
        <f>$B47*VLOOKUP($A47,Transpose_Avg_q2er_youth!$O:$AA,2,FALSE)</f>
        <v>-0.50777627249999979</v>
      </c>
      <c r="T47" s="97">
        <f>$B47*VLOOKUP($A47,Transpose_Avg_q2er_youth!$O:$AA,3,FALSE)</f>
        <v>-0.31753298499999993</v>
      </c>
      <c r="U47" s="97">
        <f>$B47*VLOOKUP($A47,Transpose_Avg_q2er_youth!$O:$AA,4,FALSE)</f>
        <v>-0.37484086500000002</v>
      </c>
      <c r="V47" s="97">
        <f>$B47*VLOOKUP($A47,Transpose_Avg_q2er_youth!$O:$AA,5,FALSE)</f>
        <v>-0.42070244999999989</v>
      </c>
      <c r="W47" s="97">
        <f>$B47*VLOOKUP($A47,Transpose_Avg_q2er_youth!$O:$AA,6,FALSE)</f>
        <v>-0.47560770250000012</v>
      </c>
      <c r="X47" s="97">
        <f>$B47*VLOOKUP($A47,Transpose_Avg_q2er_youth!$O:$AA,7,FALSE)</f>
        <v>-0.42740337500000003</v>
      </c>
      <c r="Y47" s="97">
        <f>$B47*VLOOKUP($A47,Transpose_Avg_q2er_youth!$O:$AA,8,FALSE)</f>
        <v>-0.44902908750000003</v>
      </c>
      <c r="Z47" s="97">
        <f>$B47*VLOOKUP($A47,Transpose_Avg_q2er_youth!$O:$AA,9,FALSE)</f>
        <v>-0.49949459000000007</v>
      </c>
      <c r="AA47" s="97">
        <f>$B47*VLOOKUP($A47,Transpose_Avg_q2er_youth!$O:$AA,10,FALSE)</f>
        <v>-0.40366516750000003</v>
      </c>
      <c r="AB47" s="97">
        <f>$B47*VLOOKUP($A47,Transpose_Avg_q2er_youth!$O:$AA,11,FALSE)</f>
        <v>-0.47301716000000005</v>
      </c>
      <c r="AC47" s="97">
        <f>$B47*VLOOKUP($A47,Transpose_Avg_q2er_youth!$O:$AA,12,FALSE)</f>
        <v>-0.38692111499999987</v>
      </c>
      <c r="AD47" s="97">
        <f>$B47*VLOOKUP($A47,Transpose_Avg_q2er_youth!$O:$AA,13,FALSE)</f>
        <v>-0.35840966000000019</v>
      </c>
    </row>
    <row r="48" spans="1:30" x14ac:dyDescent="0.25">
      <c r="A48" s="27" t="s">
        <v>295</v>
      </c>
      <c r="B48" s="96">
        <v>-3.8319999999999999</v>
      </c>
      <c r="C48" s="27"/>
      <c r="D48" s="94"/>
      <c r="E48" s="97">
        <f>$B48*VLOOKUP($A48,Transpose_Avg_q2er_youth!$A:$M,2,FALSE)</f>
        <v>-0.13618760349999995</v>
      </c>
      <c r="F48" s="97">
        <f>$B48*VLOOKUP($A48,Transpose_Avg_q2er_youth!$A:$M,3,FALSE)</f>
        <v>-9.7678398500000013E-2</v>
      </c>
      <c r="G48" s="97">
        <f>$B48*VLOOKUP($A48,Transpose_Avg_q2er_youth!$A:$M,4,FALSE)</f>
        <v>-0.11144940899999997</v>
      </c>
      <c r="H48" s="97">
        <f>$B48*VLOOKUP($A48,Transpose_Avg_q2er_youth!$A:$M,5,FALSE)</f>
        <v>-0.1021733345</v>
      </c>
      <c r="I48" s="97">
        <f>$B48*VLOOKUP($A48,Transpose_Avg_q2er_youth!$A:$M,6,FALSE)</f>
        <v>-0.10450366950000002</v>
      </c>
      <c r="J48" s="97">
        <f>$B48*VLOOKUP($A48,Transpose_Avg_q2er_youth!$A:$M,7,FALSE)</f>
        <v>-9.5032163000000003E-2</v>
      </c>
      <c r="K48" s="97">
        <f>$B48*VLOOKUP($A48,Transpose_Avg_q2er_youth!$A:$M,8,FALSE)</f>
        <v>-0.10041636249999998</v>
      </c>
      <c r="L48" s="97">
        <f>$B48*VLOOKUP($A48,Transpose_Avg_q2er_youth!$A:$M,9,FALSE)</f>
        <v>-9.7436263999999995E-2</v>
      </c>
      <c r="M48" s="97">
        <f>$B48*VLOOKUP($A48,Transpose_Avg_q2er_youth!$A:$M,10,FALSE)</f>
        <v>-7.2521557999999986E-2</v>
      </c>
      <c r="N48" s="97">
        <f>$B48*VLOOKUP($A48, Transpose_Avg_q2er_youth!$A:$M,11,FALSE)</f>
        <v>-9.2195764500000013E-2</v>
      </c>
      <c r="O48" s="97">
        <f>$B48*VLOOKUP($A48,Transpose_Avg_q2er_youth!$A:$M,12,FALSE)</f>
        <v>-0.10856606850000004</v>
      </c>
      <c r="P48" s="97">
        <f>$B48*VLOOKUP($A48,Transpose_Avg_q2er_youth!$A:$M,13,FALSE)</f>
        <v>-0.12634104000000002</v>
      </c>
      <c r="Q48" s="94"/>
      <c r="R48" s="94"/>
      <c r="S48" s="97">
        <f>$B48*VLOOKUP($A48,Transpose_Avg_q2er_youth!$O:$AA,2,FALSE)</f>
        <v>-0.14041022800000022</v>
      </c>
      <c r="T48" s="97">
        <f>$B48*VLOOKUP($A48,Transpose_Avg_q2er_youth!$O:$AA,3,FALSE)</f>
        <v>-9.7053064000000036E-2</v>
      </c>
      <c r="U48" s="97">
        <f>$B48*VLOOKUP($A48,Transpose_Avg_q2er_youth!$O:$AA,4,FALSE)</f>
        <v>-0.11458925400000006</v>
      </c>
      <c r="V48" s="97">
        <f>$B48*VLOOKUP($A48,Transpose_Avg_q2er_youth!$O:$AA,5,FALSE)</f>
        <v>-0.10177887800000004</v>
      </c>
      <c r="W48" s="97">
        <f>$B48*VLOOKUP($A48,Transpose_Avg_q2er_youth!$O:$AA,6,FALSE)</f>
        <v>-0.10388552000000004</v>
      </c>
      <c r="X48" s="97">
        <f>$B48*VLOOKUP($A48,Transpose_Avg_q2er_youth!$O:$AA,7,FALSE)</f>
        <v>-0.102852796</v>
      </c>
      <c r="Y48" s="97">
        <f>$B48*VLOOKUP($A48,Transpose_Avg_q2er_youth!$O:$AA,8,FALSE)</f>
        <v>-0.10351956399999998</v>
      </c>
      <c r="Z48" s="97">
        <f>$B48*VLOOKUP($A48,Transpose_Avg_q2er_youth!$O:$AA,9,FALSE)</f>
        <v>-9.4329469999999985E-2</v>
      </c>
      <c r="AA48" s="97">
        <f>$B48*VLOOKUP($A48,Transpose_Avg_q2er_youth!$O:$AA,10,FALSE)</f>
        <v>-7.6772203999999997E-2</v>
      </c>
      <c r="AB48" s="97">
        <f>$B48*VLOOKUP($A48,Transpose_Avg_q2er_youth!$O:$AA,11,FALSE)</f>
        <v>-8.7986551999999996E-2</v>
      </c>
      <c r="AC48" s="97">
        <f>$B48*VLOOKUP($A48,Transpose_Avg_q2er_youth!$O:$AA,12,FALSE)</f>
        <v>-0.10914972999999997</v>
      </c>
      <c r="AD48" s="97">
        <f>$B48*VLOOKUP($A48,Transpose_Avg_q2er_youth!$O:$AA,13,FALSE)</f>
        <v>-0.120392818</v>
      </c>
    </row>
    <row r="49" spans="1:30" x14ac:dyDescent="0.25">
      <c r="A49" s="27" t="s">
        <v>296</v>
      </c>
      <c r="B49" s="96">
        <v>-9.9339999999999993</v>
      </c>
      <c r="C49" s="27"/>
      <c r="D49" s="94"/>
      <c r="E49" s="97">
        <f>$B49*VLOOKUP($A49,Transpose_Avg_q2er_youth!$A:$M,2,FALSE)</f>
        <v>-0.48592781875000007</v>
      </c>
      <c r="F49" s="97">
        <f>$B49*VLOOKUP($A49,Transpose_Avg_q2er_youth!$A:$M,3,FALSE)</f>
        <v>-0.2777186292499999</v>
      </c>
      <c r="G49" s="97">
        <f>$B49*VLOOKUP($A49,Transpose_Avg_q2er_youth!$A:$M,4,FALSE)</f>
        <v>-0.32675657849999989</v>
      </c>
      <c r="H49" s="97">
        <f>$B49*VLOOKUP($A49,Transpose_Avg_q2er_youth!$A:$M,5,FALSE)</f>
        <v>-0.46077679337500016</v>
      </c>
      <c r="I49" s="97">
        <f>$B49*VLOOKUP($A49,Transpose_Avg_q2er_youth!$A:$M,6,FALSE)</f>
        <v>-0.388081644</v>
      </c>
      <c r="J49" s="97">
        <f>$B49*VLOOKUP($A49,Transpose_Avg_q2er_youth!$A:$M,7,FALSE)</f>
        <v>-0.45539504887499999</v>
      </c>
      <c r="K49" s="97">
        <f>$B49*VLOOKUP($A49,Transpose_Avg_q2er_youth!$A:$M,8,FALSE)</f>
        <v>-0.72406815025000004</v>
      </c>
      <c r="L49" s="97">
        <f>$B49*VLOOKUP($A49,Transpose_Avg_q2er_youth!$A:$M,9,FALSE)</f>
        <v>-0.80007939299999997</v>
      </c>
      <c r="M49" s="97">
        <f>$B49*VLOOKUP($A49,Transpose_Avg_q2er_youth!$A:$M,10,FALSE)</f>
        <v>-0.4142900195</v>
      </c>
      <c r="N49" s="97">
        <f>$B49*VLOOKUP($A49, Transpose_Avg_q2er_youth!$A:$M,11,FALSE)</f>
        <v>-0.530627714375</v>
      </c>
      <c r="O49" s="97">
        <f>$B49*VLOOKUP($A49,Transpose_Avg_q2er_youth!$A:$M,12,FALSE)</f>
        <v>-0.34542008099999982</v>
      </c>
      <c r="P49" s="97">
        <f>$B49*VLOOKUP($A49,Transpose_Avg_q2er_youth!$A:$M,13,FALSE)</f>
        <v>-0.49397497962499992</v>
      </c>
      <c r="Q49" s="94"/>
      <c r="R49" s="94"/>
      <c r="S49" s="97">
        <f>$B49*VLOOKUP($A49,Transpose_Avg_q2er_youth!$O:$AA,2,FALSE)</f>
        <v>-0.45593831450000033</v>
      </c>
      <c r="T49" s="97">
        <f>$B49*VLOOKUP($A49,Transpose_Avg_q2er_youth!$O:$AA,3,FALSE)</f>
        <v>-0.26994403249999993</v>
      </c>
      <c r="U49" s="97">
        <f>$B49*VLOOKUP($A49,Transpose_Avg_q2er_youth!$O:$AA,4,FALSE)</f>
        <v>-0.32112400050000001</v>
      </c>
      <c r="V49" s="97">
        <f>$B49*VLOOKUP($A49,Transpose_Avg_q2er_youth!$O:$AA,5,FALSE)</f>
        <v>-0.45599046800000009</v>
      </c>
      <c r="W49" s="97">
        <f>$B49*VLOOKUP($A49,Transpose_Avg_q2er_youth!$O:$AA,6,FALSE)</f>
        <v>-0.36760518649999979</v>
      </c>
      <c r="X49" s="97">
        <f>$B49*VLOOKUP($A49,Transpose_Avg_q2er_youth!$O:$AA,7,FALSE)</f>
        <v>-0.44753415049999989</v>
      </c>
      <c r="Y49" s="97">
        <f>$B49*VLOOKUP($A49,Transpose_Avg_q2er_youth!$O:$AA,8,FALSE)</f>
        <v>-0.71453523550000009</v>
      </c>
      <c r="Z49" s="97">
        <f>$B49*VLOOKUP($A49,Transpose_Avg_q2er_youth!$O:$AA,9,FALSE)</f>
        <v>-0.78148046149999983</v>
      </c>
      <c r="AA49" s="97">
        <f>$B49*VLOOKUP($A49,Transpose_Avg_q2er_youth!$O:$AA,10,FALSE)</f>
        <v>-0.4131575435</v>
      </c>
      <c r="AB49" s="97">
        <f>$B49*VLOOKUP($A49,Transpose_Avg_q2er_youth!$O:$AA,11,FALSE)</f>
        <v>-0.47615152099999986</v>
      </c>
      <c r="AC49" s="97">
        <f>$B49*VLOOKUP($A49,Transpose_Avg_q2er_youth!$O:$AA,12,FALSE)</f>
        <v>-0.34372881750000012</v>
      </c>
      <c r="AD49" s="97">
        <f>$B49*VLOOKUP($A49,Transpose_Avg_q2er_youth!$O:$AA,13,FALSE)</f>
        <v>-0.48221622800000014</v>
      </c>
    </row>
    <row r="50" spans="1:30" x14ac:dyDescent="0.25">
      <c r="A50" s="91" t="s">
        <v>537</v>
      </c>
      <c r="B50" s="96"/>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row>
    <row r="51" spans="1:30" x14ac:dyDescent="0.25">
      <c r="A51" s="27" t="s">
        <v>543</v>
      </c>
      <c r="B51" s="96" t="s">
        <v>4388</v>
      </c>
      <c r="C51" s="94"/>
      <c r="D51" s="94"/>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row>
    <row r="52" spans="1:30" x14ac:dyDescent="0.25">
      <c r="A52" s="27" t="s">
        <v>532</v>
      </c>
      <c r="B52" s="96">
        <v>2.6604000000000001</v>
      </c>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row>
    <row r="53" spans="1:30" x14ac:dyDescent="0.25">
      <c r="A53" s="27" t="s">
        <v>538</v>
      </c>
      <c r="B53" s="96">
        <v>2.4770000000000003</v>
      </c>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row>
    <row r="54" spans="1:30" x14ac:dyDescent="0.25">
      <c r="A54" s="27" t="s">
        <v>544</v>
      </c>
      <c r="B54" s="96">
        <v>2.8494999999999999</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row>
    <row r="55" spans="1:30" x14ac:dyDescent="0.25">
      <c r="A55" s="27" t="s">
        <v>549</v>
      </c>
      <c r="B55" s="96">
        <v>2.1970000000000001</v>
      </c>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row>
    <row r="56" spans="1:30" x14ac:dyDescent="0.25">
      <c r="A56" s="27" t="s">
        <v>554</v>
      </c>
      <c r="B56" s="96">
        <v>2.613</v>
      </c>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row>
    <row r="57" spans="1:30" x14ac:dyDescent="0.25">
      <c r="A57" s="27" t="s">
        <v>559</v>
      </c>
      <c r="B57" s="96">
        <v>3.0330000000000004</v>
      </c>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row>
    <row r="58" spans="1:30" x14ac:dyDescent="0.25">
      <c r="A58" s="27" t="s">
        <v>564</v>
      </c>
      <c r="B58" s="96">
        <v>2.8920000000000003</v>
      </c>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row>
    <row r="59" spans="1:30" x14ac:dyDescent="0.25">
      <c r="A59" s="27" t="s">
        <v>569</v>
      </c>
      <c r="B59" s="96">
        <v>2.9930000000000003</v>
      </c>
    </row>
    <row r="60" spans="1:30" x14ac:dyDescent="0.25">
      <c r="A60" s="27" t="s">
        <v>574</v>
      </c>
      <c r="B60" s="96">
        <v>2.7895000000000003</v>
      </c>
    </row>
    <row r="61" spans="1:30" x14ac:dyDescent="0.25">
      <c r="A61" s="27" t="s">
        <v>579</v>
      </c>
      <c r="B61" s="96">
        <v>2.8172000000000001</v>
      </c>
    </row>
    <row r="62" spans="1:30" x14ac:dyDescent="0.25">
      <c r="A62" s="27" t="s">
        <v>584</v>
      </c>
      <c r="B62" s="96">
        <v>1.9220000000000002</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F2CD6-1D48-4F1A-AD85-52C7EED9C4BF}">
  <dimension ref="A2:L66"/>
  <sheetViews>
    <sheetView topLeftCell="A4" workbookViewId="0">
      <selection activeCell="J7" sqref="J7:K62"/>
    </sheetView>
  </sheetViews>
  <sheetFormatPr defaultColWidth="8.7109375" defaultRowHeight="12.75" x14ac:dyDescent="0.2"/>
  <cols>
    <col min="1" max="1" width="19.5703125" style="167" customWidth="1"/>
    <col min="2" max="5" width="10.5703125" style="167" customWidth="1"/>
    <col min="6" max="9" width="8.7109375" style="167"/>
    <col min="10" max="10" width="11.85546875" style="167" bestFit="1" customWidth="1"/>
    <col min="11" max="16384" width="8.7109375" style="167"/>
  </cols>
  <sheetData>
    <row r="2" spans="1:12" ht="15.75" x14ac:dyDescent="0.25">
      <c r="A2" s="166" t="s">
        <v>4404</v>
      </c>
    </row>
    <row r="3" spans="1:12" x14ac:dyDescent="0.2">
      <c r="A3" s="286" t="s">
        <v>348</v>
      </c>
      <c r="B3" s="287" t="s">
        <v>349</v>
      </c>
      <c r="C3" s="287" t="s">
        <v>350</v>
      </c>
      <c r="D3" s="287" t="s">
        <v>351</v>
      </c>
      <c r="E3" s="287" t="s">
        <v>352</v>
      </c>
      <c r="J3" s="286" t="s">
        <v>348</v>
      </c>
      <c r="K3" s="287" t="s">
        <v>349</v>
      </c>
      <c r="L3" s="287" t="s">
        <v>351</v>
      </c>
    </row>
    <row r="4" spans="1:12" x14ac:dyDescent="0.2">
      <c r="A4" s="167" t="s">
        <v>353</v>
      </c>
      <c r="B4" s="168" t="s">
        <v>354</v>
      </c>
      <c r="C4" s="168" t="s">
        <v>355</v>
      </c>
      <c r="D4" s="168" t="s">
        <v>356</v>
      </c>
      <c r="E4" s="168" t="s">
        <v>355</v>
      </c>
      <c r="J4" s="167" t="s">
        <v>353</v>
      </c>
      <c r="K4" s="168" t="s">
        <v>354</v>
      </c>
      <c r="L4" s="168" t="s">
        <v>356</v>
      </c>
    </row>
    <row r="5" spans="1:12" x14ac:dyDescent="0.2">
      <c r="A5" s="286" t="s">
        <v>348</v>
      </c>
      <c r="B5" s="287" t="s">
        <v>348</v>
      </c>
      <c r="C5" s="287" t="s">
        <v>348</v>
      </c>
      <c r="D5" s="287" t="s">
        <v>348</v>
      </c>
      <c r="E5" s="287" t="s">
        <v>348</v>
      </c>
      <c r="J5" s="286" t="s">
        <v>348</v>
      </c>
      <c r="K5" s="287" t="s">
        <v>348</v>
      </c>
      <c r="L5" s="287" t="s">
        <v>348</v>
      </c>
    </row>
    <row r="6" spans="1:12" x14ac:dyDescent="0.2">
      <c r="A6" s="167" t="s">
        <v>222</v>
      </c>
      <c r="B6" s="168" t="s">
        <v>348</v>
      </c>
      <c r="C6" s="168" t="s">
        <v>348</v>
      </c>
      <c r="D6" s="168" t="s">
        <v>348</v>
      </c>
      <c r="E6" s="168" t="s">
        <v>348</v>
      </c>
      <c r="J6" s="167" t="s">
        <v>222</v>
      </c>
      <c r="K6" s="168" t="s">
        <v>348</v>
      </c>
      <c r="L6" s="168" t="s">
        <v>348</v>
      </c>
    </row>
    <row r="7" spans="1:12" x14ac:dyDescent="0.2">
      <c r="A7" s="167" t="s">
        <v>242</v>
      </c>
      <c r="B7" s="168" t="s">
        <v>4405</v>
      </c>
      <c r="C7" s="168" t="s">
        <v>4406</v>
      </c>
      <c r="D7" s="168" t="s">
        <v>4407</v>
      </c>
      <c r="E7" s="168" t="s">
        <v>4408</v>
      </c>
      <c r="J7" s="167" t="s">
        <v>242</v>
      </c>
      <c r="K7" s="168">
        <v>4.36E-2</v>
      </c>
      <c r="L7" s="168">
        <v>3.5099999999999999E-2</v>
      </c>
    </row>
    <row r="8" spans="1:12" x14ac:dyDescent="0.2">
      <c r="A8" s="167" t="s">
        <v>250</v>
      </c>
      <c r="B8" s="168" t="s">
        <v>3678</v>
      </c>
      <c r="C8" s="168" t="s">
        <v>2973</v>
      </c>
      <c r="D8" s="168" t="s">
        <v>4409</v>
      </c>
      <c r="E8" s="168" t="s">
        <v>2772</v>
      </c>
      <c r="J8" s="167" t="s">
        <v>250</v>
      </c>
      <c r="K8" s="168">
        <v>-0.248</v>
      </c>
      <c r="L8" s="168">
        <v>-0.218</v>
      </c>
    </row>
    <row r="9" spans="1:12" x14ac:dyDescent="0.2">
      <c r="A9" s="167" t="s">
        <v>253</v>
      </c>
      <c r="B9" s="168" t="s">
        <v>4410</v>
      </c>
      <c r="C9" s="168" t="s">
        <v>2789</v>
      </c>
      <c r="D9" s="168" t="s">
        <v>4411</v>
      </c>
      <c r="E9" s="168" t="s">
        <v>4412</v>
      </c>
      <c r="J9" s="167" t="s">
        <v>253</v>
      </c>
      <c r="K9" s="168">
        <v>-9.1499999999999998E-2</v>
      </c>
      <c r="L9" s="168">
        <v>-6.6000000000000003E-2</v>
      </c>
    </row>
    <row r="10" spans="1:12" x14ac:dyDescent="0.2">
      <c r="A10" s="167" t="s">
        <v>257</v>
      </c>
      <c r="B10" s="168" t="s">
        <v>3139</v>
      </c>
      <c r="C10" s="168" t="s">
        <v>3928</v>
      </c>
      <c r="D10" s="168" t="s">
        <v>4043</v>
      </c>
      <c r="E10" s="168" t="s">
        <v>3985</v>
      </c>
      <c r="J10" s="167" t="s">
        <v>257</v>
      </c>
      <c r="K10" s="168">
        <v>-0.126</v>
      </c>
      <c r="L10" s="168">
        <v>-0.105</v>
      </c>
    </row>
    <row r="11" spans="1:12" x14ac:dyDescent="0.2">
      <c r="A11" s="167" t="s">
        <v>261</v>
      </c>
      <c r="B11" s="168" t="s">
        <v>3617</v>
      </c>
      <c r="C11" s="168" t="s">
        <v>1951</v>
      </c>
      <c r="D11" s="168" t="s">
        <v>4413</v>
      </c>
      <c r="E11" s="168" t="s">
        <v>1951</v>
      </c>
      <c r="J11" s="167" t="s">
        <v>261</v>
      </c>
      <c r="K11" s="168">
        <v>-0.13400000000000001</v>
      </c>
      <c r="L11" s="168">
        <v>-9.8299999999999998E-2</v>
      </c>
    </row>
    <row r="12" spans="1:12" x14ac:dyDescent="0.2">
      <c r="A12" s="167" t="s">
        <v>265</v>
      </c>
      <c r="B12" s="168" t="s">
        <v>4414</v>
      </c>
      <c r="C12" s="168" t="s">
        <v>2251</v>
      </c>
      <c r="D12" s="168" t="s">
        <v>1714</v>
      </c>
      <c r="E12" s="168" t="s">
        <v>1953</v>
      </c>
      <c r="J12" s="167" t="s">
        <v>265</v>
      </c>
      <c r="K12" s="168">
        <v>-0.21299999999999999</v>
      </c>
      <c r="L12" s="168">
        <v>-0.23699999999999999</v>
      </c>
    </row>
    <row r="13" spans="1:12" x14ac:dyDescent="0.2">
      <c r="A13" s="167" t="s">
        <v>304</v>
      </c>
      <c r="B13" s="168" t="s">
        <v>2710</v>
      </c>
      <c r="C13" s="168" t="s">
        <v>4415</v>
      </c>
      <c r="D13" s="168" t="s">
        <v>4416</v>
      </c>
      <c r="E13" s="168" t="s">
        <v>4417</v>
      </c>
      <c r="J13" s="167" t="s">
        <v>304</v>
      </c>
      <c r="K13" s="168">
        <v>0.57599999999999996</v>
      </c>
      <c r="L13" s="168">
        <v>0.14499999999999999</v>
      </c>
    </row>
    <row r="14" spans="1:12" x14ac:dyDescent="0.2">
      <c r="A14" s="167" t="s">
        <v>307</v>
      </c>
      <c r="B14" s="168" t="s">
        <v>4418</v>
      </c>
      <c r="C14" s="168" t="s">
        <v>2110</v>
      </c>
      <c r="D14" s="168" t="s">
        <v>348</v>
      </c>
      <c r="E14" s="168" t="s">
        <v>348</v>
      </c>
      <c r="J14" s="167" t="s">
        <v>307</v>
      </c>
      <c r="K14" s="168">
        <v>0.41099999999999998</v>
      </c>
      <c r="L14" s="168"/>
    </row>
    <row r="15" spans="1:12" x14ac:dyDescent="0.2">
      <c r="A15" s="167" t="s">
        <v>310</v>
      </c>
      <c r="B15" s="168" t="s">
        <v>3097</v>
      </c>
      <c r="C15" s="168" t="s">
        <v>2061</v>
      </c>
      <c r="D15" s="168" t="s">
        <v>4419</v>
      </c>
      <c r="E15" s="168" t="s">
        <v>3171</v>
      </c>
      <c r="J15" s="167" t="s">
        <v>310</v>
      </c>
      <c r="K15" s="168">
        <v>0.439</v>
      </c>
      <c r="L15" s="168">
        <v>4.9200000000000001E-2</v>
      </c>
    </row>
    <row r="16" spans="1:12" x14ac:dyDescent="0.2">
      <c r="A16" s="167" t="s">
        <v>299</v>
      </c>
      <c r="B16" s="168" t="s">
        <v>3184</v>
      </c>
      <c r="C16" s="168" t="s">
        <v>2267</v>
      </c>
      <c r="D16" s="168" t="s">
        <v>4420</v>
      </c>
      <c r="E16" s="168" t="s">
        <v>4335</v>
      </c>
      <c r="J16" s="167" t="s">
        <v>299</v>
      </c>
      <c r="K16" s="168">
        <v>0.158</v>
      </c>
      <c r="L16" s="168">
        <v>9.4600000000000004E-2</v>
      </c>
    </row>
    <row r="17" spans="1:12" x14ac:dyDescent="0.2">
      <c r="A17" s="167" t="s">
        <v>311</v>
      </c>
      <c r="B17" s="168" t="s">
        <v>870</v>
      </c>
      <c r="C17" s="168" t="s">
        <v>4421</v>
      </c>
      <c r="D17" s="168" t="s">
        <v>875</v>
      </c>
      <c r="E17" s="168" t="s">
        <v>4422</v>
      </c>
      <c r="J17" s="167" t="s">
        <v>311</v>
      </c>
      <c r="K17" s="168">
        <v>0.26</v>
      </c>
      <c r="L17" s="168">
        <v>0.27</v>
      </c>
    </row>
    <row r="18" spans="1:12" x14ac:dyDescent="0.2">
      <c r="A18" s="167" t="s">
        <v>312</v>
      </c>
      <c r="B18" s="168" t="s">
        <v>4423</v>
      </c>
      <c r="C18" s="168" t="s">
        <v>3702</v>
      </c>
      <c r="D18" s="168" t="s">
        <v>4424</v>
      </c>
      <c r="E18" s="168" t="s">
        <v>3154</v>
      </c>
      <c r="J18" s="167" t="s">
        <v>312</v>
      </c>
      <c r="K18" s="168">
        <v>1.2500000000000001E-2</v>
      </c>
      <c r="L18" s="168">
        <v>8.1200000000000005E-3</v>
      </c>
    </row>
    <row r="19" spans="1:12" x14ac:dyDescent="0.2">
      <c r="A19" s="167" t="s">
        <v>313</v>
      </c>
      <c r="B19" s="168" t="s">
        <v>4425</v>
      </c>
      <c r="C19" s="168" t="s">
        <v>4426</v>
      </c>
      <c r="D19" s="168" t="s">
        <v>1966</v>
      </c>
      <c r="E19" s="168" t="s">
        <v>2088</v>
      </c>
      <c r="J19" s="167" t="s">
        <v>313</v>
      </c>
      <c r="K19" s="168">
        <v>-0.14799999999999999</v>
      </c>
      <c r="L19" s="168">
        <v>-0.127</v>
      </c>
    </row>
    <row r="20" spans="1:12" x14ac:dyDescent="0.2">
      <c r="A20" s="167" t="s">
        <v>314</v>
      </c>
      <c r="B20" s="168" t="s">
        <v>4427</v>
      </c>
      <c r="C20" s="168" t="s">
        <v>2080</v>
      </c>
      <c r="D20" s="168" t="s">
        <v>4428</v>
      </c>
      <c r="E20" s="168" t="s">
        <v>4429</v>
      </c>
      <c r="J20" s="167" t="s">
        <v>314</v>
      </c>
      <c r="K20" s="168">
        <v>4.07E-2</v>
      </c>
      <c r="L20" s="168">
        <v>-1.31E-3</v>
      </c>
    </row>
    <row r="21" spans="1:12" x14ac:dyDescent="0.2">
      <c r="A21" s="167" t="s">
        <v>315</v>
      </c>
      <c r="B21" s="168" t="s">
        <v>3840</v>
      </c>
      <c r="C21" s="168" t="s">
        <v>3985</v>
      </c>
      <c r="D21" s="168" t="s">
        <v>2237</v>
      </c>
      <c r="E21" s="168" t="s">
        <v>4362</v>
      </c>
      <c r="J21" s="167" t="s">
        <v>315</v>
      </c>
      <c r="K21" s="168">
        <v>0.26600000000000001</v>
      </c>
      <c r="L21" s="168">
        <v>0.26200000000000001</v>
      </c>
    </row>
    <row r="22" spans="1:12" x14ac:dyDescent="0.2">
      <c r="A22" s="167" t="s">
        <v>316</v>
      </c>
      <c r="B22" s="168" t="s">
        <v>2400</v>
      </c>
      <c r="C22" s="168" t="s">
        <v>3155</v>
      </c>
      <c r="D22" s="168" t="s">
        <v>4430</v>
      </c>
      <c r="E22" s="168" t="s">
        <v>3155</v>
      </c>
      <c r="J22" s="167" t="s">
        <v>316</v>
      </c>
      <c r="K22" s="168">
        <v>0.13</v>
      </c>
      <c r="L22" s="168">
        <v>0.17199999999999999</v>
      </c>
    </row>
    <row r="23" spans="1:12" x14ac:dyDescent="0.2">
      <c r="A23" s="167" t="s">
        <v>323</v>
      </c>
      <c r="B23" s="168" t="s">
        <v>4431</v>
      </c>
      <c r="C23" s="168" t="s">
        <v>4432</v>
      </c>
      <c r="D23" s="168" t="s">
        <v>4433</v>
      </c>
      <c r="E23" s="168" t="s">
        <v>4434</v>
      </c>
      <c r="J23" s="167" t="s">
        <v>323</v>
      </c>
      <c r="K23" s="168">
        <v>-0.95699999999999996</v>
      </c>
      <c r="L23" s="168">
        <v>-0.85499999999999998</v>
      </c>
    </row>
    <row r="24" spans="1:12" x14ac:dyDescent="0.2">
      <c r="A24" s="167" t="s">
        <v>324</v>
      </c>
      <c r="B24" s="168" t="s">
        <v>1906</v>
      </c>
      <c r="C24" s="168" t="s">
        <v>3213</v>
      </c>
      <c r="D24" s="168" t="s">
        <v>1852</v>
      </c>
      <c r="E24" s="168" t="s">
        <v>2967</v>
      </c>
      <c r="J24" s="167" t="s">
        <v>324</v>
      </c>
      <c r="K24" s="168">
        <v>0.34</v>
      </c>
      <c r="L24" s="168">
        <v>0.34599999999999997</v>
      </c>
    </row>
    <row r="25" spans="1:12" x14ac:dyDescent="0.2">
      <c r="A25" s="167" t="s">
        <v>325</v>
      </c>
      <c r="B25" s="168" t="s">
        <v>4435</v>
      </c>
      <c r="C25" s="168" t="s">
        <v>2627</v>
      </c>
      <c r="D25" s="168" t="s">
        <v>4436</v>
      </c>
      <c r="E25" s="168" t="s">
        <v>2717</v>
      </c>
      <c r="J25" s="167" t="s">
        <v>325</v>
      </c>
      <c r="K25" s="168">
        <v>0.54600000000000004</v>
      </c>
      <c r="L25" s="168">
        <v>0.57799999999999996</v>
      </c>
    </row>
    <row r="26" spans="1:12" x14ac:dyDescent="0.2">
      <c r="A26" s="167" t="s">
        <v>322</v>
      </c>
      <c r="B26" s="168" t="s">
        <v>4437</v>
      </c>
      <c r="C26" s="168" t="s">
        <v>4438</v>
      </c>
      <c r="D26" s="168" t="s">
        <v>3982</v>
      </c>
      <c r="E26" s="168" t="s">
        <v>4439</v>
      </c>
      <c r="J26" s="167" t="s">
        <v>322</v>
      </c>
      <c r="K26" s="168">
        <v>-4.58E-2</v>
      </c>
      <c r="L26" s="168">
        <v>-5.8599999999999999E-2</v>
      </c>
    </row>
    <row r="27" spans="1:12" x14ac:dyDescent="0.2">
      <c r="A27" s="167" t="s">
        <v>335</v>
      </c>
      <c r="B27" s="168" t="s">
        <v>4440</v>
      </c>
      <c r="C27" s="168" t="s">
        <v>4441</v>
      </c>
      <c r="D27" s="168" t="s">
        <v>4442</v>
      </c>
      <c r="E27" s="168" t="s">
        <v>4441</v>
      </c>
      <c r="J27" s="167" t="s">
        <v>335</v>
      </c>
      <c r="K27" s="168">
        <v>4.4299999999999999E-2</v>
      </c>
      <c r="L27" s="168">
        <v>3.5700000000000003E-2</v>
      </c>
    </row>
    <row r="28" spans="1:12" x14ac:dyDescent="0.2">
      <c r="A28" s="167" t="s">
        <v>328</v>
      </c>
      <c r="B28" s="168" t="s">
        <v>4443</v>
      </c>
      <c r="C28" s="168" t="s">
        <v>4444</v>
      </c>
      <c r="D28" s="168" t="s">
        <v>4445</v>
      </c>
      <c r="E28" s="168" t="s">
        <v>4444</v>
      </c>
      <c r="J28" s="167" t="s">
        <v>328</v>
      </c>
      <c r="K28" s="168">
        <v>-5.0000000000000001E-3</v>
      </c>
      <c r="L28" s="168">
        <v>-4.7600000000000003E-3</v>
      </c>
    </row>
    <row r="29" spans="1:12" x14ac:dyDescent="0.2">
      <c r="A29" s="167" t="s">
        <v>329</v>
      </c>
      <c r="B29" s="168" t="s">
        <v>4446</v>
      </c>
      <c r="C29" s="168" t="s">
        <v>4447</v>
      </c>
      <c r="D29" s="168" t="s">
        <v>1653</v>
      </c>
      <c r="E29" s="168" t="s">
        <v>4448</v>
      </c>
      <c r="J29" s="167" t="s">
        <v>329</v>
      </c>
      <c r="K29" s="168">
        <v>0.41599999999999998</v>
      </c>
      <c r="L29" s="168">
        <v>0.432</v>
      </c>
    </row>
    <row r="30" spans="1:12" x14ac:dyDescent="0.2">
      <c r="A30" s="167" t="s">
        <v>330</v>
      </c>
      <c r="B30" s="168" t="s">
        <v>3919</v>
      </c>
      <c r="C30" s="168" t="s">
        <v>3249</v>
      </c>
      <c r="D30" s="168" t="s">
        <v>3766</v>
      </c>
      <c r="E30" s="168" t="s">
        <v>4449</v>
      </c>
      <c r="J30" s="167" t="s">
        <v>330</v>
      </c>
      <c r="K30" s="168">
        <v>-0.16</v>
      </c>
      <c r="L30" s="168">
        <v>-0.14899999999999999</v>
      </c>
    </row>
    <row r="31" spans="1:12" x14ac:dyDescent="0.2">
      <c r="A31" s="167" t="s">
        <v>319</v>
      </c>
      <c r="B31" s="168" t="s">
        <v>4450</v>
      </c>
      <c r="C31" s="168" t="s">
        <v>3973</v>
      </c>
      <c r="D31" s="168" t="s">
        <v>4451</v>
      </c>
      <c r="E31" s="168" t="s">
        <v>4452</v>
      </c>
      <c r="J31" s="167" t="s">
        <v>319</v>
      </c>
      <c r="K31" s="168">
        <v>-5.2900000000000003E-2</v>
      </c>
      <c r="L31" s="168">
        <v>-4.2299999999999997E-2</v>
      </c>
    </row>
    <row r="32" spans="1:12" x14ac:dyDescent="0.2">
      <c r="A32" s="167" t="s">
        <v>318</v>
      </c>
      <c r="B32" s="168" t="s">
        <v>1959</v>
      </c>
      <c r="C32" s="168" t="s">
        <v>4453</v>
      </c>
      <c r="D32" s="168" t="s">
        <v>4454</v>
      </c>
      <c r="E32" s="168" t="s">
        <v>3014</v>
      </c>
      <c r="J32" s="167" t="s">
        <v>318</v>
      </c>
      <c r="K32" s="168">
        <v>-0.25900000000000001</v>
      </c>
      <c r="L32" s="168">
        <v>-0.25700000000000001</v>
      </c>
    </row>
    <row r="33" spans="1:12" x14ac:dyDescent="0.2">
      <c r="A33" s="167" t="s">
        <v>320</v>
      </c>
      <c r="B33" s="168" t="s">
        <v>2202</v>
      </c>
      <c r="C33" s="168" t="s">
        <v>4455</v>
      </c>
      <c r="D33" s="168" t="s">
        <v>3328</v>
      </c>
      <c r="E33" s="168" t="s">
        <v>4455</v>
      </c>
      <c r="J33" s="167" t="s">
        <v>320</v>
      </c>
      <c r="K33" s="168">
        <v>0.16900000000000001</v>
      </c>
      <c r="L33" s="168">
        <v>0.156</v>
      </c>
    </row>
    <row r="34" spans="1:12" x14ac:dyDescent="0.2">
      <c r="A34" s="167" t="s">
        <v>321</v>
      </c>
      <c r="B34" s="168" t="s">
        <v>4456</v>
      </c>
      <c r="C34" s="168" t="s">
        <v>3858</v>
      </c>
      <c r="D34" s="168" t="s">
        <v>4457</v>
      </c>
      <c r="E34" s="168" t="s">
        <v>3858</v>
      </c>
      <c r="J34" s="167" t="s">
        <v>321</v>
      </c>
      <c r="K34" s="168">
        <v>-8.0500000000000002E-2</v>
      </c>
      <c r="L34" s="168">
        <v>-6.5500000000000003E-2</v>
      </c>
    </row>
    <row r="35" spans="1:12" x14ac:dyDescent="0.2">
      <c r="A35" s="167" t="s">
        <v>326</v>
      </c>
      <c r="B35" s="168" t="s">
        <v>4458</v>
      </c>
      <c r="C35" s="168" t="s">
        <v>2774</v>
      </c>
      <c r="D35" s="168" t="s">
        <v>4459</v>
      </c>
      <c r="E35" s="168" t="s">
        <v>3653</v>
      </c>
      <c r="J35" s="167" t="s">
        <v>326</v>
      </c>
      <c r="K35" s="168">
        <v>-0.224</v>
      </c>
      <c r="L35" s="168">
        <v>-0.182</v>
      </c>
    </row>
    <row r="36" spans="1:12" x14ac:dyDescent="0.2">
      <c r="A36" s="167" t="s">
        <v>327</v>
      </c>
      <c r="B36" s="168" t="s">
        <v>4460</v>
      </c>
      <c r="C36" s="168" t="s">
        <v>4093</v>
      </c>
      <c r="D36" s="168" t="s">
        <v>4461</v>
      </c>
      <c r="E36" s="168" t="s">
        <v>4073</v>
      </c>
      <c r="J36" s="167" t="s">
        <v>327</v>
      </c>
      <c r="K36" s="168">
        <v>-7.6899999999999996E-2</v>
      </c>
      <c r="L36" s="168">
        <v>-9.35E-2</v>
      </c>
    </row>
    <row r="37" spans="1:12" x14ac:dyDescent="0.2">
      <c r="A37" s="167" t="s">
        <v>338</v>
      </c>
      <c r="B37" s="168" t="s">
        <v>4462</v>
      </c>
      <c r="C37" s="168" t="s">
        <v>2053</v>
      </c>
      <c r="D37" s="168" t="s">
        <v>4463</v>
      </c>
      <c r="E37" s="168" t="s">
        <v>4464</v>
      </c>
      <c r="J37" s="167" t="s">
        <v>338</v>
      </c>
      <c r="K37" s="168">
        <v>-0.995</v>
      </c>
      <c r="L37" s="168">
        <v>-1.079</v>
      </c>
    </row>
    <row r="38" spans="1:12" x14ac:dyDescent="0.2">
      <c r="A38" s="167" t="s">
        <v>298</v>
      </c>
      <c r="B38" s="168" t="s">
        <v>4465</v>
      </c>
      <c r="C38" s="168" t="s">
        <v>3352</v>
      </c>
      <c r="D38" s="168" t="s">
        <v>4466</v>
      </c>
      <c r="E38" s="168" t="s">
        <v>2783</v>
      </c>
      <c r="J38" s="167" t="s">
        <v>298</v>
      </c>
      <c r="K38" s="168">
        <v>-0.33600000000000002</v>
      </c>
      <c r="L38" s="168">
        <v>-0.371</v>
      </c>
    </row>
    <row r="39" spans="1:12" x14ac:dyDescent="0.2">
      <c r="A39" s="167" t="s">
        <v>269</v>
      </c>
      <c r="B39" s="168" t="s">
        <v>4467</v>
      </c>
      <c r="C39" s="168" t="s">
        <v>4468</v>
      </c>
      <c r="D39" s="168" t="s">
        <v>4469</v>
      </c>
      <c r="E39" s="168" t="s">
        <v>4470</v>
      </c>
      <c r="J39" s="167" t="s">
        <v>269</v>
      </c>
      <c r="K39" s="168">
        <v>12.28</v>
      </c>
      <c r="L39" s="168">
        <v>11.9</v>
      </c>
    </row>
    <row r="40" spans="1:12" x14ac:dyDescent="0.2">
      <c r="A40" s="167" t="s">
        <v>273</v>
      </c>
      <c r="B40" s="168" t="s">
        <v>4471</v>
      </c>
      <c r="C40" s="168" t="s">
        <v>4472</v>
      </c>
      <c r="D40" s="168" t="s">
        <v>4473</v>
      </c>
      <c r="E40" s="168" t="s">
        <v>4474</v>
      </c>
      <c r="J40" s="167" t="s">
        <v>273</v>
      </c>
      <c r="K40" s="168">
        <v>-3.702</v>
      </c>
      <c r="L40" s="168">
        <v>-4.2169999999999996</v>
      </c>
    </row>
    <row r="41" spans="1:12" x14ac:dyDescent="0.2">
      <c r="A41" s="167" t="s">
        <v>277</v>
      </c>
      <c r="B41" s="168" t="s">
        <v>4475</v>
      </c>
      <c r="C41" s="168" t="s">
        <v>4476</v>
      </c>
      <c r="D41" s="168" t="s">
        <v>4477</v>
      </c>
      <c r="E41" s="168" t="s">
        <v>4478</v>
      </c>
      <c r="J41" s="167" t="s">
        <v>277</v>
      </c>
      <c r="K41" s="168">
        <v>-1.04</v>
      </c>
      <c r="L41" s="168">
        <v>-1.56</v>
      </c>
    </row>
    <row r="42" spans="1:12" x14ac:dyDescent="0.2">
      <c r="A42" s="167" t="s">
        <v>297</v>
      </c>
      <c r="B42" s="168" t="s">
        <v>4479</v>
      </c>
      <c r="C42" s="168" t="s">
        <v>4480</v>
      </c>
      <c r="D42" s="168" t="s">
        <v>4481</v>
      </c>
      <c r="E42" s="168" t="s">
        <v>4482</v>
      </c>
      <c r="J42" s="167" t="s">
        <v>297</v>
      </c>
      <c r="K42" s="168">
        <v>-0.88800000000000001</v>
      </c>
      <c r="L42" s="168">
        <v>-1.506</v>
      </c>
    </row>
    <row r="43" spans="1:12" x14ac:dyDescent="0.2">
      <c r="A43" s="167" t="s">
        <v>281</v>
      </c>
      <c r="B43" s="168" t="s">
        <v>4483</v>
      </c>
      <c r="C43" s="168" t="s">
        <v>4484</v>
      </c>
      <c r="D43" s="168" t="s">
        <v>4485</v>
      </c>
      <c r="E43" s="168" t="s">
        <v>4486</v>
      </c>
      <c r="J43" s="167" t="s">
        <v>281</v>
      </c>
      <c r="K43" s="168">
        <v>8.1959999999999997</v>
      </c>
      <c r="L43" s="168">
        <v>9.0370000000000008</v>
      </c>
    </row>
    <row r="44" spans="1:12" x14ac:dyDescent="0.2">
      <c r="A44" s="167" t="s">
        <v>285</v>
      </c>
      <c r="B44" s="168" t="s">
        <v>4487</v>
      </c>
      <c r="C44" s="168" t="s">
        <v>4488</v>
      </c>
      <c r="D44" s="168" t="s">
        <v>4489</v>
      </c>
      <c r="E44" s="168" t="s">
        <v>4490</v>
      </c>
      <c r="J44" s="167" t="s">
        <v>285</v>
      </c>
      <c r="K44" s="168">
        <v>-2.4319999999999999</v>
      </c>
      <c r="L44" s="168">
        <v>-2.452</v>
      </c>
    </row>
    <row r="45" spans="1:12" x14ac:dyDescent="0.2">
      <c r="A45" s="167" t="s">
        <v>288</v>
      </c>
      <c r="B45" s="168" t="s">
        <v>4491</v>
      </c>
      <c r="C45" s="168" t="s">
        <v>4492</v>
      </c>
      <c r="D45" s="168" t="s">
        <v>4493</v>
      </c>
      <c r="E45" s="168" t="s">
        <v>4494</v>
      </c>
      <c r="J45" s="167" t="s">
        <v>288</v>
      </c>
      <c r="K45" s="168">
        <v>2.4319999999999999</v>
      </c>
      <c r="L45" s="168">
        <v>2.044</v>
      </c>
    </row>
    <row r="46" spans="1:12" x14ac:dyDescent="0.2">
      <c r="A46" s="167" t="s">
        <v>291</v>
      </c>
      <c r="B46" s="168" t="s">
        <v>4495</v>
      </c>
      <c r="C46" s="168" t="s">
        <v>4478</v>
      </c>
      <c r="D46" s="168" t="s">
        <v>4496</v>
      </c>
      <c r="E46" s="168" t="s">
        <v>4497</v>
      </c>
      <c r="J46" s="167" t="s">
        <v>291</v>
      </c>
      <c r="K46" s="168">
        <v>-3.5489999999999999</v>
      </c>
      <c r="L46" s="168">
        <v>-4.0910000000000002</v>
      </c>
    </row>
    <row r="47" spans="1:12" x14ac:dyDescent="0.2">
      <c r="A47" s="167" t="s">
        <v>294</v>
      </c>
      <c r="B47" s="168" t="s">
        <v>4498</v>
      </c>
      <c r="C47" s="168" t="s">
        <v>4499</v>
      </c>
      <c r="D47" s="168" t="s">
        <v>4500</v>
      </c>
      <c r="E47" s="168" t="s">
        <v>4501</v>
      </c>
      <c r="J47" s="167" t="s">
        <v>294</v>
      </c>
      <c r="K47" s="168">
        <v>-2.6280000000000001</v>
      </c>
      <c r="L47" s="168">
        <v>-3.2559999999999998</v>
      </c>
    </row>
    <row r="48" spans="1:12" x14ac:dyDescent="0.2">
      <c r="A48" s="167" t="s">
        <v>295</v>
      </c>
      <c r="B48" s="168" t="s">
        <v>4502</v>
      </c>
      <c r="C48" s="168" t="s">
        <v>4503</v>
      </c>
      <c r="D48" s="168" t="s">
        <v>4504</v>
      </c>
      <c r="E48" s="168" t="s">
        <v>4505</v>
      </c>
      <c r="J48" s="167" t="s">
        <v>295</v>
      </c>
      <c r="K48" s="168">
        <v>-4.7919999999999998</v>
      </c>
      <c r="L48" s="168">
        <v>-5.56</v>
      </c>
    </row>
    <row r="49" spans="1:12" x14ac:dyDescent="0.2">
      <c r="A49" s="167" t="s">
        <v>296</v>
      </c>
      <c r="B49" s="168" t="s">
        <v>4506</v>
      </c>
      <c r="C49" s="168" t="s">
        <v>4507</v>
      </c>
      <c r="D49" s="168" t="s">
        <v>4508</v>
      </c>
      <c r="E49" s="168" t="s">
        <v>4509</v>
      </c>
      <c r="J49" s="167" t="s">
        <v>296</v>
      </c>
      <c r="K49" s="168">
        <v>-1.79</v>
      </c>
      <c r="L49" s="168">
        <v>-1.869</v>
      </c>
    </row>
    <row r="50" spans="1:12" x14ac:dyDescent="0.2">
      <c r="A50" s="167" t="s">
        <v>532</v>
      </c>
      <c r="B50" s="168" t="s">
        <v>4510</v>
      </c>
      <c r="C50" s="168" t="s">
        <v>867</v>
      </c>
      <c r="D50" s="168" t="s">
        <v>4511</v>
      </c>
      <c r="E50" s="168" t="s">
        <v>869</v>
      </c>
      <c r="J50" s="91" t="s">
        <v>537</v>
      </c>
      <c r="K50" s="27"/>
      <c r="L50" s="27"/>
    </row>
    <row r="51" spans="1:12" x14ac:dyDescent="0.2">
      <c r="A51" s="167" t="s">
        <v>538</v>
      </c>
      <c r="B51" s="168" t="s">
        <v>4512</v>
      </c>
      <c r="C51" s="168" t="s">
        <v>2847</v>
      </c>
      <c r="D51" s="168" t="s">
        <v>4513</v>
      </c>
      <c r="E51" s="168" t="s">
        <v>3168</v>
      </c>
      <c r="J51" s="167" t="s">
        <v>543</v>
      </c>
      <c r="K51" s="177">
        <f>B61 + 0</f>
        <v>2.0259999999999998</v>
      </c>
      <c r="L51" s="177">
        <f>D61 + 0</f>
        <v>2.9329999999999998</v>
      </c>
    </row>
    <row r="52" spans="1:12" x14ac:dyDescent="0.2">
      <c r="A52" s="167" t="s">
        <v>544</v>
      </c>
      <c r="B52" s="168" t="s">
        <v>4514</v>
      </c>
      <c r="C52" s="168" t="s">
        <v>2798</v>
      </c>
      <c r="D52" s="168" t="s">
        <v>4515</v>
      </c>
      <c r="E52" s="168" t="s">
        <v>2852</v>
      </c>
      <c r="J52" s="167" t="s">
        <v>532</v>
      </c>
      <c r="K52" s="177">
        <f>$K$51 + B50</f>
        <v>1.8029999999999997</v>
      </c>
      <c r="L52" s="177">
        <f>$L$51 + D50</f>
        <v>2.7049999999999996</v>
      </c>
    </row>
    <row r="53" spans="1:12" x14ac:dyDescent="0.2">
      <c r="A53" s="167" t="s">
        <v>549</v>
      </c>
      <c r="B53" s="168" t="s">
        <v>4516</v>
      </c>
      <c r="C53" s="168" t="s">
        <v>2335</v>
      </c>
      <c r="D53" s="168" t="s">
        <v>3101</v>
      </c>
      <c r="E53" s="168" t="s">
        <v>1752</v>
      </c>
      <c r="J53" s="167" t="s">
        <v>538</v>
      </c>
      <c r="K53" s="177">
        <f t="shared" ref="K53:K62" si="0">$K$51 + B51</f>
        <v>1.9328999999999998</v>
      </c>
      <c r="L53" s="177">
        <f t="shared" ref="L53:L62" si="1">$L$51 + D51</f>
        <v>2.823</v>
      </c>
    </row>
    <row r="54" spans="1:12" x14ac:dyDescent="0.2">
      <c r="A54" s="167" t="s">
        <v>554</v>
      </c>
      <c r="B54" s="168" t="s">
        <v>4517</v>
      </c>
      <c r="C54" s="168" t="s">
        <v>4090</v>
      </c>
      <c r="D54" s="168" t="s">
        <v>4518</v>
      </c>
      <c r="E54" s="168" t="s">
        <v>4090</v>
      </c>
      <c r="J54" s="167" t="s">
        <v>544</v>
      </c>
      <c r="K54" s="177">
        <f t="shared" si="0"/>
        <v>1.9414999999999998</v>
      </c>
      <c r="L54" s="177">
        <f t="shared" si="1"/>
        <v>2.8329999999999997</v>
      </c>
    </row>
    <row r="55" spans="1:12" x14ac:dyDescent="0.2">
      <c r="A55" s="167" t="s">
        <v>559</v>
      </c>
      <c r="B55" s="168" t="s">
        <v>3660</v>
      </c>
      <c r="C55" s="168" t="s">
        <v>3784</v>
      </c>
      <c r="D55" s="168" t="s">
        <v>4519</v>
      </c>
      <c r="E55" s="168" t="s">
        <v>3784</v>
      </c>
      <c r="J55" s="167" t="s">
        <v>549</v>
      </c>
      <c r="K55" s="177">
        <f t="shared" si="0"/>
        <v>1.7569999999999997</v>
      </c>
      <c r="L55" s="177">
        <f t="shared" si="1"/>
        <v>2.6309999999999998</v>
      </c>
    </row>
    <row r="56" spans="1:12" x14ac:dyDescent="0.2">
      <c r="A56" s="167" t="s">
        <v>564</v>
      </c>
      <c r="B56" s="168" t="s">
        <v>4520</v>
      </c>
      <c r="C56" s="168" t="s">
        <v>2971</v>
      </c>
      <c r="D56" s="168" t="s">
        <v>4521</v>
      </c>
      <c r="E56" s="168" t="s">
        <v>2801</v>
      </c>
      <c r="J56" s="167" t="s">
        <v>554</v>
      </c>
      <c r="K56" s="177">
        <f t="shared" si="0"/>
        <v>2.0362999999999998</v>
      </c>
      <c r="L56" s="177">
        <f t="shared" si="1"/>
        <v>2.9277699999999998</v>
      </c>
    </row>
    <row r="57" spans="1:12" x14ac:dyDescent="0.2">
      <c r="A57" s="167" t="s">
        <v>569</v>
      </c>
      <c r="B57" s="168" t="s">
        <v>1714</v>
      </c>
      <c r="C57" s="168" t="s">
        <v>2789</v>
      </c>
      <c r="D57" s="168" t="s">
        <v>4522</v>
      </c>
      <c r="E57" s="168" t="s">
        <v>1872</v>
      </c>
      <c r="J57" s="167" t="s">
        <v>559</v>
      </c>
      <c r="K57" s="177">
        <f t="shared" si="0"/>
        <v>2.0831999999999997</v>
      </c>
      <c r="L57" s="177">
        <f t="shared" si="1"/>
        <v>2.9692999999999996</v>
      </c>
    </row>
    <row r="58" spans="1:12" x14ac:dyDescent="0.2">
      <c r="A58" s="167" t="s">
        <v>574</v>
      </c>
      <c r="B58" s="168" t="s">
        <v>4523</v>
      </c>
      <c r="C58" s="168" t="s">
        <v>4093</v>
      </c>
      <c r="D58" s="168" t="s">
        <v>4524</v>
      </c>
      <c r="E58" s="168" t="s">
        <v>4073</v>
      </c>
      <c r="J58" s="167" t="s">
        <v>564</v>
      </c>
      <c r="K58" s="177">
        <f t="shared" si="0"/>
        <v>2.1539999999999999</v>
      </c>
      <c r="L58" s="177">
        <f t="shared" si="1"/>
        <v>3.0295999999999998</v>
      </c>
    </row>
    <row r="59" spans="1:12" x14ac:dyDescent="0.2">
      <c r="A59" s="167" t="s">
        <v>579</v>
      </c>
      <c r="B59" s="168" t="s">
        <v>4525</v>
      </c>
      <c r="C59" s="168" t="s">
        <v>4526</v>
      </c>
      <c r="D59" s="168" t="s">
        <v>3129</v>
      </c>
      <c r="E59" s="168" t="s">
        <v>4527</v>
      </c>
      <c r="J59" s="167" t="s">
        <v>569</v>
      </c>
      <c r="K59" s="177">
        <f t="shared" si="0"/>
        <v>1.7889999999999997</v>
      </c>
      <c r="L59" s="177">
        <f t="shared" si="1"/>
        <v>2.6799999999999997</v>
      </c>
    </row>
    <row r="60" spans="1:12" x14ac:dyDescent="0.2">
      <c r="A60" s="167" t="s">
        <v>584</v>
      </c>
      <c r="B60" s="168" t="s">
        <v>3554</v>
      </c>
      <c r="C60" s="168" t="s">
        <v>3923</v>
      </c>
      <c r="D60" s="168" t="s">
        <v>2779</v>
      </c>
      <c r="E60" s="168" t="s">
        <v>1967</v>
      </c>
      <c r="J60" s="167" t="s">
        <v>574</v>
      </c>
      <c r="K60" s="177">
        <f t="shared" si="0"/>
        <v>2.0801999999999996</v>
      </c>
      <c r="L60" s="177">
        <f t="shared" si="1"/>
        <v>2.9781999999999997</v>
      </c>
    </row>
    <row r="61" spans="1:12" x14ac:dyDescent="0.2">
      <c r="A61" s="167" t="s">
        <v>589</v>
      </c>
      <c r="B61" s="168" t="s">
        <v>4528</v>
      </c>
      <c r="C61" s="168" t="s">
        <v>4529</v>
      </c>
      <c r="D61" s="168" t="s">
        <v>4530</v>
      </c>
      <c r="E61" s="168" t="s">
        <v>4531</v>
      </c>
      <c r="J61" s="167" t="s">
        <v>579</v>
      </c>
      <c r="K61" s="177">
        <f t="shared" si="0"/>
        <v>1.8389999999999997</v>
      </c>
      <c r="L61" s="177">
        <f t="shared" si="1"/>
        <v>2.7329999999999997</v>
      </c>
    </row>
    <row r="62" spans="1:12" x14ac:dyDescent="0.2">
      <c r="A62" s="167" t="s">
        <v>348</v>
      </c>
      <c r="B62" s="168" t="s">
        <v>348</v>
      </c>
      <c r="C62" s="168" t="s">
        <v>348</v>
      </c>
      <c r="D62" s="168" t="s">
        <v>348</v>
      </c>
      <c r="E62" s="168" t="s">
        <v>348</v>
      </c>
      <c r="J62" s="167" t="s">
        <v>584</v>
      </c>
      <c r="K62" s="177">
        <f t="shared" si="0"/>
        <v>1.6749999999999998</v>
      </c>
      <c r="L62" s="177">
        <f t="shared" si="1"/>
        <v>2.5439999999999996</v>
      </c>
    </row>
    <row r="63" spans="1:12" x14ac:dyDescent="0.2">
      <c r="A63" s="167" t="s">
        <v>594</v>
      </c>
      <c r="B63" s="168" t="s">
        <v>595</v>
      </c>
      <c r="C63" s="168" t="s">
        <v>348</v>
      </c>
      <c r="D63" s="168" t="s">
        <v>595</v>
      </c>
      <c r="E63" s="168" t="s">
        <v>348</v>
      </c>
    </row>
    <row r="64" spans="1:12" x14ac:dyDescent="0.2">
      <c r="A64" s="288" t="s">
        <v>596</v>
      </c>
      <c r="B64" s="289" t="s">
        <v>4532</v>
      </c>
      <c r="C64" s="289" t="s">
        <v>348</v>
      </c>
      <c r="D64" s="289" t="s">
        <v>2723</v>
      </c>
      <c r="E64" s="289" t="s">
        <v>348</v>
      </c>
    </row>
    <row r="65" spans="1:1" x14ac:dyDescent="0.2">
      <c r="A65" s="167" t="s">
        <v>599</v>
      </c>
    </row>
    <row r="66" spans="1:1" x14ac:dyDescent="0.2">
      <c r="A66" s="167" t="s">
        <v>600</v>
      </c>
    </row>
  </sheetData>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0165F-243F-4E3F-BD62-5FAF3B58696C}">
  <dimension ref="A2:AD66"/>
  <sheetViews>
    <sheetView topLeftCell="A7" workbookViewId="0">
      <selection activeCell="J7" sqref="J7:K62"/>
    </sheetView>
  </sheetViews>
  <sheetFormatPr defaultRowHeight="15" x14ac:dyDescent="0.25"/>
  <cols>
    <col min="2" max="2" width="10.85546875" bestFit="1" customWidth="1"/>
    <col min="4" max="4" width="14.42578125" bestFit="1" customWidth="1"/>
    <col min="18" max="18" width="20.7109375" bestFit="1" customWidth="1"/>
  </cols>
  <sheetData>
    <row r="2" spans="1:30" ht="23.25" x14ac:dyDescent="0.35">
      <c r="A2" s="94"/>
      <c r="B2" s="95"/>
      <c r="C2" s="94"/>
      <c r="D2" s="94"/>
      <c r="E2" s="94"/>
      <c r="F2" s="94"/>
      <c r="G2" s="94"/>
      <c r="H2" s="94"/>
      <c r="I2" s="108"/>
      <c r="J2" s="107" t="s">
        <v>601</v>
      </c>
      <c r="K2" s="94"/>
      <c r="L2" s="94"/>
      <c r="M2" s="94"/>
      <c r="N2" s="94"/>
      <c r="O2" s="94"/>
      <c r="P2" s="94"/>
      <c r="Q2" s="94"/>
      <c r="R2" s="94"/>
      <c r="S2" s="94"/>
      <c r="T2" s="94"/>
      <c r="U2" s="94"/>
      <c r="V2" s="94"/>
      <c r="W2" s="94"/>
      <c r="X2" s="107" t="s">
        <v>602</v>
      </c>
      <c r="Y2" s="94"/>
      <c r="Z2" s="94"/>
      <c r="AA2" s="94"/>
      <c r="AB2" s="94"/>
      <c r="AC2" s="94"/>
      <c r="AD2" s="94"/>
    </row>
    <row r="3" spans="1:30" ht="18.75" x14ac:dyDescent="0.3">
      <c r="A3" s="94"/>
      <c r="B3" s="95"/>
      <c r="C3" s="94"/>
      <c r="D3" s="94"/>
      <c r="E3" s="94"/>
      <c r="F3" s="94"/>
      <c r="G3" s="94"/>
      <c r="H3" s="94"/>
      <c r="I3" s="106"/>
      <c r="J3" s="105" t="s">
        <v>603</v>
      </c>
      <c r="K3" s="94"/>
      <c r="L3" s="94"/>
      <c r="M3" s="94"/>
      <c r="N3" s="94"/>
      <c r="O3" s="94"/>
      <c r="P3" s="94"/>
      <c r="Q3" s="94"/>
      <c r="R3" s="94"/>
      <c r="S3" s="94"/>
      <c r="T3" s="94"/>
      <c r="U3" s="94"/>
      <c r="V3" s="94"/>
      <c r="W3" s="94"/>
      <c r="X3" s="105" t="s">
        <v>604</v>
      </c>
      <c r="Y3" s="94"/>
      <c r="Z3" s="94"/>
      <c r="AA3" s="94"/>
      <c r="AB3" s="94"/>
      <c r="AC3" s="94"/>
      <c r="AD3" s="94"/>
    </row>
    <row r="4" spans="1:30" x14ac:dyDescent="0.25">
      <c r="A4" s="94"/>
      <c r="B4" s="95"/>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row>
    <row r="5" spans="1:30" ht="15.75" x14ac:dyDescent="0.25">
      <c r="A5" s="103"/>
      <c r="B5" s="104"/>
      <c r="C5" s="103"/>
      <c r="D5" s="103"/>
      <c r="E5" s="103" t="s">
        <v>605</v>
      </c>
      <c r="F5" s="103" t="s">
        <v>606</v>
      </c>
      <c r="G5" s="103" t="s">
        <v>607</v>
      </c>
      <c r="H5" s="103" t="s">
        <v>608</v>
      </c>
      <c r="I5" s="103" t="s">
        <v>609</v>
      </c>
      <c r="J5" s="103" t="s">
        <v>610</v>
      </c>
      <c r="K5" s="103" t="s">
        <v>611</v>
      </c>
      <c r="L5" s="103" t="s">
        <v>612</v>
      </c>
      <c r="M5" s="103" t="s">
        <v>613</v>
      </c>
      <c r="N5" s="103" t="s">
        <v>614</v>
      </c>
      <c r="O5" s="103" t="s">
        <v>615</v>
      </c>
      <c r="P5" s="103" t="s">
        <v>616</v>
      </c>
      <c r="Q5" s="103"/>
      <c r="R5" s="103"/>
      <c r="S5" s="103" t="s">
        <v>605</v>
      </c>
      <c r="T5" s="103" t="s">
        <v>606</v>
      </c>
      <c r="U5" s="103" t="s">
        <v>607</v>
      </c>
      <c r="V5" s="103" t="s">
        <v>608</v>
      </c>
      <c r="W5" s="103" t="s">
        <v>609</v>
      </c>
      <c r="X5" s="103" t="s">
        <v>610</v>
      </c>
      <c r="Y5" s="103" t="s">
        <v>611</v>
      </c>
      <c r="Z5" s="103" t="s">
        <v>612</v>
      </c>
      <c r="AA5" s="103" t="s">
        <v>613</v>
      </c>
      <c r="AB5" s="103" t="s">
        <v>614</v>
      </c>
      <c r="AC5" s="103" t="s">
        <v>615</v>
      </c>
      <c r="AD5" s="103" t="s">
        <v>616</v>
      </c>
    </row>
    <row r="6" spans="1:30" x14ac:dyDescent="0.25">
      <c r="A6" s="94"/>
      <c r="B6" s="95"/>
      <c r="C6" s="94"/>
      <c r="D6" s="101" t="s">
        <v>617</v>
      </c>
      <c r="E6" s="102">
        <f>SUM(E11:E53)+$B55</f>
        <v>0.77000488147983037</v>
      </c>
      <c r="F6" s="102">
        <f>SUM(F11:F53)+$B56</f>
        <v>0.75138438012002773</v>
      </c>
      <c r="G6" s="102">
        <f>SUM(G11:G53)+$B57</f>
        <v>0.81242005280467766</v>
      </c>
      <c r="H6" s="102">
        <f>SUM(H11:H53)+$B58</f>
        <v>0.77497608124302442</v>
      </c>
      <c r="I6" s="102">
        <f>SUM(I11:I53)+$B59</f>
        <v>0.78994953217477837</v>
      </c>
      <c r="J6" s="102">
        <f>SUM(J11:J53)+$B60</f>
        <v>0.75879334599939829</v>
      </c>
      <c r="K6" s="102">
        <f>SUM(K11:K53)+$B61</f>
        <v>0.80301433694462743</v>
      </c>
      <c r="L6" s="102">
        <f>SUM(L11:L53)+$B62</f>
        <v>0.80291599114181689</v>
      </c>
      <c r="M6" s="102">
        <f>SUM(M11:M53)+$B63</f>
        <v>0.8835090450359705</v>
      </c>
      <c r="N6" s="102">
        <f>SUM(N11:N53)+$B64</f>
        <v>0.80234910266182613</v>
      </c>
      <c r="O6" s="102">
        <f>SUM(O11:O53)+$B65</f>
        <v>0.851453308835879</v>
      </c>
      <c r="P6" s="102">
        <f>SUM(P11:P53)+$B66</f>
        <v>0.77959969228233239</v>
      </c>
      <c r="Q6" s="94"/>
      <c r="R6" s="101" t="s">
        <v>617</v>
      </c>
      <c r="S6" s="102">
        <f>SUM(S11:S53)+$B55</f>
        <v>0.77404007457288149</v>
      </c>
      <c r="T6" s="102">
        <f>SUM(T11:T53)+$B56</f>
        <v>0.79396340779988783</v>
      </c>
      <c r="U6" s="102">
        <f>SUM(U11:U53)+$B57</f>
        <v>0.76446812456641267</v>
      </c>
      <c r="V6" s="102">
        <f>SUM(V11:V53)+$B58</f>
        <v>0.77949183156749258</v>
      </c>
      <c r="W6" s="102">
        <f>SUM(W11:W53)+$B59</f>
        <v>0.79130695894322778</v>
      </c>
      <c r="X6" s="102">
        <f>SUM(X11:X53)+$B60</f>
        <v>0.66974638728984148</v>
      </c>
      <c r="Y6" s="102">
        <f>SUM(Y11:Y53)+$B61</f>
        <v>0.80796294237393118</v>
      </c>
      <c r="Z6" s="102">
        <f>SUM(Z11:Z53)+$B62</f>
        <v>0.81240580604013868</v>
      </c>
      <c r="AA6" s="102">
        <f>SUM(AA11:AA53)+$B63</f>
        <v>0.79701014143325766</v>
      </c>
      <c r="AB6" s="102">
        <f>SUM(AB11:AB53)+$B64</f>
        <v>0.83692662617357416</v>
      </c>
      <c r="AC6" s="102">
        <f>SUM(AC11:AC53)+$B65</f>
        <v>0.80066643825015071</v>
      </c>
      <c r="AD6" s="102">
        <f>SUM(AD11:AD53)+$B66</f>
        <v>0.85547762528524229</v>
      </c>
    </row>
    <row r="7" spans="1:30" ht="49.5" customHeight="1" x14ac:dyDescent="0.25">
      <c r="A7" s="94"/>
      <c r="B7" s="95"/>
      <c r="C7" s="94"/>
      <c r="D7" s="101" t="s">
        <v>618</v>
      </c>
      <c r="E7" s="97">
        <f>E6-Transpose_Avg_q4er_adult!B4</f>
        <v>-3.6375899380325372E-5</v>
      </c>
      <c r="F7" s="97">
        <f>F6-Transpose_Avg_q4er_adult!C4</f>
        <v>-1.3441586368700964E-4</v>
      </c>
      <c r="G7" s="97">
        <f>G6-Transpose_Avg_q4er_adult!D4</f>
        <v>-2.3109214393413069E-5</v>
      </c>
      <c r="H7" s="97">
        <f>H6-Transpose_Avg_q4er_adult!E4</f>
        <v>-5.6405217462862645E-5</v>
      </c>
      <c r="I7" s="97">
        <f>I6-Transpose_Avg_q4er_adult!F4</f>
        <v>3.1571384032369476E-4</v>
      </c>
      <c r="J7" s="97">
        <f>J6-Transpose_Avg_q4er_adult!G4</f>
        <v>-1.9662827168476227E-5</v>
      </c>
      <c r="K7" s="97">
        <f>K6-Transpose_Avg_q4er_adult!H4</f>
        <v>5.0261078152757932E-6</v>
      </c>
      <c r="L7" s="97">
        <f>L6-Transpose_Avg_q4er_adult!I4</f>
        <v>2.4691883308436413E-4</v>
      </c>
      <c r="M7" s="97">
        <f>M6-Transpose_Avg_q4er_adult!J4</f>
        <v>1.81526965805201E-4</v>
      </c>
      <c r="N7" s="97">
        <f>N6-Transpose_Avg_q4er_adult!K4</f>
        <v>4.9643246708974686E-5</v>
      </c>
      <c r="O7" s="97">
        <f>O6-Transpose_Avg_q4er_adult!L4</f>
        <v>-1.3870659613524072E-4</v>
      </c>
      <c r="P7" s="97">
        <f>P6-Transpose_Avg_q4er_adult!M4</f>
        <v>7.5227991936044347E-5</v>
      </c>
      <c r="Q7" s="94"/>
      <c r="R7" s="99" t="s">
        <v>619</v>
      </c>
      <c r="S7" s="97">
        <f t="shared" ref="S7:AD7" si="0">S6-E6</f>
        <v>4.0351930930511148E-3</v>
      </c>
      <c r="T7" s="97">
        <f t="shared" si="0"/>
        <v>4.2579027679860104E-2</v>
      </c>
      <c r="U7" s="97">
        <f t="shared" si="0"/>
        <v>-4.7951928238264996E-2</v>
      </c>
      <c r="V7" s="97">
        <f t="shared" si="0"/>
        <v>4.5157503244681596E-3</v>
      </c>
      <c r="W7" s="97">
        <f t="shared" si="0"/>
        <v>1.3574267684494101E-3</v>
      </c>
      <c r="X7" s="97">
        <f t="shared" si="0"/>
        <v>-8.9046958709556812E-2</v>
      </c>
      <c r="Y7" s="97">
        <f t="shared" si="0"/>
        <v>4.948605429303754E-3</v>
      </c>
      <c r="Z7" s="97">
        <f t="shared" si="0"/>
        <v>9.4898148983217911E-3</v>
      </c>
      <c r="AA7" s="97">
        <f t="shared" si="0"/>
        <v>-8.649890360271284E-2</v>
      </c>
      <c r="AB7" s="97">
        <f t="shared" si="0"/>
        <v>3.4577523511748032E-2</v>
      </c>
      <c r="AC7" s="97">
        <f t="shared" si="0"/>
        <v>-5.0786870585728283E-2</v>
      </c>
      <c r="AD7" s="97">
        <f t="shared" si="0"/>
        <v>7.5877933002909903E-2</v>
      </c>
    </row>
    <row r="8" spans="1:30" ht="45" x14ac:dyDescent="0.25">
      <c r="A8" s="291" t="s">
        <v>348</v>
      </c>
      <c r="B8" s="292" t="s">
        <v>118</v>
      </c>
      <c r="C8" s="94"/>
      <c r="D8" s="99" t="s">
        <v>620</v>
      </c>
      <c r="E8" s="100">
        <f>SQRT((E7^2+F7^2+G7^2+H7^2+I7^2+J7^2+K7^2+L7^2+M7^2+N7^2+O7^2+P7^2)/12)</f>
        <v>1.4273451588219026E-4</v>
      </c>
      <c r="F8" s="94"/>
      <c r="G8" s="94"/>
      <c r="H8" s="94"/>
      <c r="I8" s="94"/>
      <c r="J8" s="94"/>
      <c r="K8" s="94"/>
      <c r="L8" s="94"/>
      <c r="M8" s="94"/>
      <c r="N8" s="94"/>
      <c r="O8" s="94"/>
      <c r="P8" s="94"/>
      <c r="Q8" s="94"/>
      <c r="R8" s="99" t="s">
        <v>621</v>
      </c>
      <c r="S8" s="98">
        <f>S6/Transpose_Avg_q4er_adult!P4</f>
        <v>0.95829294965351031</v>
      </c>
      <c r="T8" s="98">
        <f>T6/Transpose_Avg_q4er_adult!Q4</f>
        <v>0.98600225930422125</v>
      </c>
      <c r="U8" s="98">
        <f>U6/Transpose_Avg_q4er_adult!R4</f>
        <v>0.91257312317847616</v>
      </c>
      <c r="V8" s="98">
        <f>V6/Transpose_Avg_q4er_adult!S4</f>
        <v>0.91100828884166485</v>
      </c>
      <c r="W8" s="98">
        <f>W6/Transpose_Avg_q4er_adult!T4</f>
        <v>0.99153236367902209</v>
      </c>
      <c r="X8" s="98">
        <f>X6/Transpose_Avg_q4er_adult!U4</f>
        <v>0.95386913969156273</v>
      </c>
      <c r="Y8" s="98">
        <f>Y6/Transpose_Avg_q4er_adult!V4</f>
        <v>0.97154845074768681</v>
      </c>
      <c r="Z8" s="98">
        <f>Z6/Transpose_Avg_q4er_adult!W4</f>
        <v>0.94425946863312582</v>
      </c>
      <c r="AA8" s="98">
        <f>AA6/Transpose_Avg_q4er_adult!X4</f>
        <v>0.96291145897923347</v>
      </c>
      <c r="AB8" s="98">
        <f>AB6/Transpose_Avg_q4er_adult!Y4</f>
        <v>1.0793983402236991</v>
      </c>
      <c r="AC8" s="98">
        <f>AC6/Transpose_Avg_q4er_adult!Z4</f>
        <v>0.97785264288454798</v>
      </c>
      <c r="AD8" s="98">
        <f>AD6/Transpose_Avg_q4er_adult!AA4</f>
        <v>1.1590507730827913</v>
      </c>
    </row>
    <row r="9" spans="1:30" x14ac:dyDescent="0.25">
      <c r="A9" s="167" t="s">
        <v>353</v>
      </c>
      <c r="B9" s="168" t="s">
        <v>354</v>
      </c>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row>
    <row r="10" spans="1:30" x14ac:dyDescent="0.25">
      <c r="A10" s="286" t="s">
        <v>348</v>
      </c>
      <c r="B10" s="287" t="s">
        <v>348</v>
      </c>
      <c r="C10" s="94"/>
      <c r="D10" s="94"/>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row>
    <row r="11" spans="1:30" x14ac:dyDescent="0.25">
      <c r="A11" s="167" t="s">
        <v>242</v>
      </c>
      <c r="B11" s="168">
        <v>4.36E-2</v>
      </c>
      <c r="C11" s="94"/>
      <c r="D11" s="94"/>
      <c r="E11" s="97">
        <f>$B11*VLOOKUP($A11,Transpose_Avg_q4er_adult!$A$1:$M$52,2,FALSE)</f>
        <v>2.2866676965091766E-2</v>
      </c>
      <c r="F11" s="97">
        <f>$B11*VLOOKUP($A11, Transpose_Avg_q4er_adult!$A$1:$M$52,3,FALSE)</f>
        <v>2.4570251528786995E-2</v>
      </c>
      <c r="G11" s="97">
        <f>$B11*VLOOKUP($A11,Transpose_Avg_q4er_adult!$A$1:$M$52,4,FALSE)</f>
        <v>2.1308331106810127E-2</v>
      </c>
      <c r="H11" s="97">
        <f>$B11*VLOOKUP($A11,Transpose_Avg_q4er_adult!$A$1:$M$52,5,FALSE)</f>
        <v>1.6668926205703843E-2</v>
      </c>
      <c r="I11" s="97">
        <f>$B11*VLOOKUP($A11,Transpose_Avg_q4er_adult!$A$1:$M$52,6,FALSE)</f>
        <v>2.1947406039129955E-2</v>
      </c>
      <c r="J11" s="97">
        <f>$B11*VLOOKUP($A11,Transpose_Avg_q4er_adult!$A$1:$M$52,7,FALSE)</f>
        <v>2.1436816216789972E-2</v>
      </c>
      <c r="K11" s="97">
        <f>$B11*VLOOKUP($A11,Transpose_Avg_q4er_adult!$A$1:$M$52,8,FALSE)</f>
        <v>2.78244893431807E-2</v>
      </c>
      <c r="L11" s="97">
        <f>$B11*VLOOKUP($A11,Transpose_Avg_q4er_adult!$A$1:$M$52,9,FALSE)</f>
        <v>2.2200822245647341E-2</v>
      </c>
      <c r="M11" s="97">
        <f>$B11*VLOOKUP($A11,Transpose_Avg_q4er_adult!$A$1:$M$52,10,FALSE)</f>
        <v>2.0813530104835248E-2</v>
      </c>
      <c r="N11" s="97">
        <f>$B11*VLOOKUP($A11,Transpose_Avg_q4er_adult!$A$1:$M$52,11,FALSE)</f>
        <v>2.0968559443694582E-2</v>
      </c>
      <c r="O11" s="97">
        <f>$B11*VLOOKUP($A11,Transpose_Avg_q4er_adult!$A$1:$M$52,12,FALSE)</f>
        <v>2.0300124400623825E-2</v>
      </c>
      <c r="P11" s="97">
        <f>$B11*VLOOKUP($A11,Transpose_Avg_q4er_adult!$A$1:$M$52,13,FALSE)</f>
        <v>2.3489645975468751E-2</v>
      </c>
      <c r="Q11" s="97"/>
      <c r="R11" s="97"/>
      <c r="S11" s="97">
        <f>$B11*VLOOKUP($A11,Transpose_Avg_q4er_adult!$O$1:$AA$52,2,FALSE)</f>
        <v>2.184706911256154E-2</v>
      </c>
      <c r="T11" s="97">
        <f>$B11*VLOOKUP($A11,Transpose_Avg_q4er_adult!$O$1:$AA$52,3,FALSE)</f>
        <v>2.6539858568341693E-2</v>
      </c>
      <c r="U11" s="97">
        <f>$B11*VLOOKUP($A11,Transpose_Avg_q4er_adult!$O$1:$AA$52,4,FALSE)</f>
        <v>2.3052816039179677E-2</v>
      </c>
      <c r="V11" s="97">
        <f>$B11*VLOOKUP($A11,Transpose_Avg_q4er_adult!$O$1:$AA$52,5,FALSE)</f>
        <v>1.6033202821869489E-2</v>
      </c>
      <c r="W11" s="97">
        <f>$B11*VLOOKUP($A11,Transpose_Avg_q4er_adult!$O$1:$AA$52,6,FALSE)</f>
        <v>2.2466851285968936E-2</v>
      </c>
      <c r="X11" s="97">
        <f>$B11*VLOOKUP($A11,Transpose_Avg_q4er_adult!$O$1:$AA$52,7,FALSE)</f>
        <v>2.0882362806569497E-2</v>
      </c>
      <c r="Y11" s="97">
        <f>$B11*VLOOKUP($A11, Transpose_Avg_q4er_adult!$O$1:$AA$52,8,FALSE)</f>
        <v>2.9374102564102566E-2</v>
      </c>
      <c r="Z11" s="97">
        <f>$B11*VLOOKUP($A11,Transpose_Avg_q4er_adult!$O$1:$AA$52,9,FALSE)</f>
        <v>1.7441279968593647E-2</v>
      </c>
      <c r="AA11" s="97">
        <f>$B11*VLOOKUP($A11,Transpose_Avg_q4er_adult!$O$1:$AA$52,10,FALSE)</f>
        <v>2.1569834087481143E-2</v>
      </c>
      <c r="AB11" s="97">
        <f>$B11*VLOOKUP($A11,Transpose_Avg_q4er_adult!$O$1:$AA$52,11,FALSE)</f>
        <v>1.8634330031388854E-2</v>
      </c>
      <c r="AC11" s="97">
        <f>$B11*VLOOKUP($A11,Transpose_Avg_q4er_adult!$O$1:$AA$52,12,FALSE)</f>
        <v>1.7989073437209298E-2</v>
      </c>
      <c r="AD11" s="97">
        <f>$B11*VLOOKUP($A11,Transpose_Avg_q4er_adult!$O$1:$AA$52,13,FALSE)</f>
        <v>2.2862060616181012E-2</v>
      </c>
    </row>
    <row r="12" spans="1:30" x14ac:dyDescent="0.25">
      <c r="A12" s="167" t="s">
        <v>250</v>
      </c>
      <c r="B12" s="168">
        <v>-0.248</v>
      </c>
      <c r="C12" s="94"/>
      <c r="D12" s="94"/>
      <c r="E12" s="97">
        <f>$B12*VLOOKUP($A12,Transpose_Avg_q4er_adult!$A$1:$M$52,2,FALSE)</f>
        <v>-1.5961246422886544E-2</v>
      </c>
      <c r="F12" s="97">
        <f>$B12*VLOOKUP($A12, Transpose_Avg_q4er_adult!$A$1:$M$52,3,FALSE)</f>
        <v>-2.5123855488839362E-2</v>
      </c>
      <c r="G12" s="97">
        <f>$B12*VLOOKUP($A12,Transpose_Avg_q4er_adult!$A$1:$M$52,4,FALSE)</f>
        <v>-2.0776451392896765E-2</v>
      </c>
      <c r="H12" s="97">
        <f>$B12*VLOOKUP($A12,Transpose_Avg_q4er_adult!$A$1:$M$52,5,FALSE)</f>
        <v>-3.5342026030606308E-2</v>
      </c>
      <c r="I12" s="97">
        <f>$B12*VLOOKUP($A12,Transpose_Avg_q4er_adult!$A$1:$M$52,6,FALSE)</f>
        <v>-2.7842552097259051E-2</v>
      </c>
      <c r="J12" s="97">
        <f>$B12*VLOOKUP($A12,Transpose_Avg_q4er_adult!$A$1:$M$52,7,FALSE)</f>
        <v>-3.1203691478945764E-2</v>
      </c>
      <c r="K12" s="97">
        <f>$B12*VLOOKUP($A12,Transpose_Avg_q4er_adult!$A$1:$M$52,8,FALSE)</f>
        <v>-4.4009489185852936E-2</v>
      </c>
      <c r="L12" s="97">
        <f>$B12*VLOOKUP($A12,Transpose_Avg_q4er_adult!$A$1:$M$52,9,FALSE)</f>
        <v>-3.5824684273739534E-2</v>
      </c>
      <c r="M12" s="97">
        <f>$B12*VLOOKUP($A12,Transpose_Avg_q4er_adult!$A$1:$M$52,10,FALSE)</f>
        <v>-4.3127754217460096E-2</v>
      </c>
      <c r="N12" s="97">
        <f>$B12*VLOOKUP($A12,Transpose_Avg_q4er_adult!$A$1:$M$52,11,FALSE)</f>
        <v>-1.5761954530409399E-2</v>
      </c>
      <c r="O12" s="97">
        <f>$B12*VLOOKUP($A12,Transpose_Avg_q4er_adult!$A$1:$M$52,12,FALSE)</f>
        <v>-3.1396823360275571E-2</v>
      </c>
      <c r="P12" s="97">
        <f>$B12*VLOOKUP($A12,Transpose_Avg_q4er_adult!$A$1:$M$52,13,FALSE)</f>
        <v>-2.3610013035544618E-2</v>
      </c>
      <c r="Q12" s="97"/>
      <c r="R12" s="97"/>
      <c r="S12" s="97">
        <f>$B12*VLOOKUP($A12,Transpose_Avg_q4er_adult!$O$1:$AA$52,2,FALSE)</f>
        <v>-1.8561689401286847E-2</v>
      </c>
      <c r="T12" s="97">
        <f>$B12*VLOOKUP($A12,Transpose_Avg_q4er_adult!$O$1:$AA$52,3,FALSE)</f>
        <v>-2.1426534353199755E-2</v>
      </c>
      <c r="U12" s="97">
        <f>$B12*VLOOKUP($A12,Transpose_Avg_q4er_adult!$O$1:$AA$52,4,FALSE)</f>
        <v>-2.0072328316550196E-2</v>
      </c>
      <c r="V12" s="97">
        <f>$B12*VLOOKUP($A12,Transpose_Avg_q4er_adult!$O$1:$AA$52,5,FALSE)</f>
        <v>-2.6917478115949064E-2</v>
      </c>
      <c r="W12" s="97">
        <f>$B12*VLOOKUP($A12,Transpose_Avg_q4er_adult!$O$1:$AA$52,6,FALSE)</f>
        <v>-2.3319073083778966E-2</v>
      </c>
      <c r="X12" s="97">
        <f>$B12*VLOOKUP($A12,Transpose_Avg_q4er_adult!$O$1:$AA$52,7,FALSE)</f>
        <v>-2.139780592375121E-2</v>
      </c>
      <c r="Y12" s="97">
        <f>$B12*VLOOKUP($A12, Transpose_Avg_q4er_adult!$O$1:$AA$52,8,FALSE)</f>
        <v>-4.0485470085470078E-2</v>
      </c>
      <c r="Z12" s="97">
        <f>$B12*VLOOKUP($A12,Transpose_Avg_q4er_adult!$O$1:$AA$52,9,FALSE)</f>
        <v>-4.4738277693563297E-2</v>
      </c>
      <c r="AA12" s="97">
        <f>$B12*VLOOKUP($A12,Transpose_Avg_q4er_adult!$O$1:$AA$52,10,FALSE)</f>
        <v>-3.1670186023127198E-2</v>
      </c>
      <c r="AB12" s="97">
        <f>$B12*VLOOKUP($A12,Transpose_Avg_q4er_adult!$O$1:$AA$52,11,FALSE)</f>
        <v>-1.923121023121023E-2</v>
      </c>
      <c r="AC12" s="97">
        <f>$B12*VLOOKUP($A12,Transpose_Avg_q4er_adult!$O$1:$AA$52,12,FALSE)</f>
        <v>-2.9373667941482811E-2</v>
      </c>
      <c r="AD12" s="97">
        <f>$B12*VLOOKUP($A12,Transpose_Avg_q4er_adult!$O$1:$AA$52,13,FALSE)</f>
        <v>-2.6403937175883407E-2</v>
      </c>
    </row>
    <row r="13" spans="1:30" x14ac:dyDescent="0.25">
      <c r="A13" s="167" t="s">
        <v>253</v>
      </c>
      <c r="B13" s="168">
        <v>-9.1499999999999998E-2</v>
      </c>
      <c r="C13" s="94"/>
      <c r="D13" s="94"/>
      <c r="E13" s="97">
        <f>$B13*VLOOKUP($A13,Transpose_Avg_q4er_adult!$A$1:$M$52,2,FALSE)</f>
        <v>-4.7644341586088115E-2</v>
      </c>
      <c r="F13" s="97">
        <f>$B13*VLOOKUP($A13, Transpose_Avg_q4er_adult!$A$1:$M$52,3,FALSE)</f>
        <v>-4.5751712681878158E-2</v>
      </c>
      <c r="G13" s="97">
        <f>$B13*VLOOKUP($A13,Transpose_Avg_q4er_adult!$A$1:$M$52,4,FALSE)</f>
        <v>-3.4910511830544652E-2</v>
      </c>
      <c r="H13" s="97">
        <f>$B13*VLOOKUP($A13,Transpose_Avg_q4er_adult!$A$1:$M$52,5,FALSE)</f>
        <v>-4.958252605267717E-2</v>
      </c>
      <c r="I13" s="97">
        <f>$B13*VLOOKUP($A13,Transpose_Avg_q4er_adult!$A$1:$M$52,6,FALSE)</f>
        <v>-4.4987996174383288E-2</v>
      </c>
      <c r="J13" s="97">
        <f>$B13*VLOOKUP($A13,Transpose_Avg_q4er_adult!$A$1:$M$52,7,FALSE)</f>
        <v>-4.226662232309477E-2</v>
      </c>
      <c r="K13" s="97">
        <f>$B13*VLOOKUP($A13,Transpose_Avg_q4er_adult!$A$1:$M$52,8,FALSE)</f>
        <v>-4.7731164170548318E-2</v>
      </c>
      <c r="L13" s="97">
        <f>$B13*VLOOKUP($A13,Transpose_Avg_q4er_adult!$A$1:$M$52,9,FALSE)</f>
        <v>-3.3848718578222067E-2</v>
      </c>
      <c r="M13" s="97">
        <f>$B13*VLOOKUP($A13,Transpose_Avg_q4er_adult!$A$1:$M$52,10,FALSE)</f>
        <v>-4.6729671640655085E-2</v>
      </c>
      <c r="N13" s="97">
        <f>$B13*VLOOKUP($A13,Transpose_Avg_q4er_adult!$A$1:$M$52,11,FALSE)</f>
        <v>-4.3911233367282441E-2</v>
      </c>
      <c r="O13" s="97">
        <f>$B13*VLOOKUP($A13,Transpose_Avg_q4er_adult!$A$1:$M$52,12,FALSE)</f>
        <v>-4.4753088544979766E-2</v>
      </c>
      <c r="P13" s="97">
        <f>$B13*VLOOKUP($A13,Transpose_Avg_q4er_adult!$A$1:$M$52,13,FALSE)</f>
        <v>-4.729295259284181E-2</v>
      </c>
      <c r="Q13" s="97"/>
      <c r="R13" s="97"/>
      <c r="S13" s="97">
        <f>$B13*VLOOKUP($A13,Transpose_Avg_q4er_adult!$O$1:$AA$52,2,FALSE)</f>
        <v>-5.1165560740127854E-2</v>
      </c>
      <c r="T13" s="97">
        <f>$B13*VLOOKUP($A13,Transpose_Avg_q4er_adult!$O$1:$AA$52,3,FALSE)</f>
        <v>-5.5738257394032813E-2</v>
      </c>
      <c r="U13" s="97">
        <f>$B13*VLOOKUP($A13,Transpose_Avg_q4er_adult!$O$1:$AA$52,4,FALSE)</f>
        <v>-3.3143727334983115E-2</v>
      </c>
      <c r="V13" s="97">
        <f>$B13*VLOOKUP($A13,Transpose_Avg_q4er_adult!$O$1:$AA$52,5,FALSE)</f>
        <v>-5.3026210196106982E-2</v>
      </c>
      <c r="W13" s="97">
        <f>$B13*VLOOKUP($A13,Transpose_Avg_q4er_adult!$O$1:$AA$52,6,FALSE)</f>
        <v>-4.95946187186996E-2</v>
      </c>
      <c r="X13" s="97">
        <f>$B13*VLOOKUP($A13,Transpose_Avg_q4er_adult!$O$1:$AA$52,7,FALSE)</f>
        <v>-3.8385962900611727E-2</v>
      </c>
      <c r="Y13" s="97">
        <f>$B13*VLOOKUP($A13, Transpose_Avg_q4er_adult!$O$1:$AA$52,8,FALSE)</f>
        <v>-4.2827083333333335E-2</v>
      </c>
      <c r="Z13" s="97">
        <f>$B13*VLOOKUP($A13,Transpose_Avg_q4er_adult!$O$1:$AA$52,9,FALSE)</f>
        <v>-3.5422367300506137E-2</v>
      </c>
      <c r="AA13" s="97">
        <f>$B13*VLOOKUP($A13,Transpose_Avg_q4er_adult!$O$1:$AA$52,10,FALSE)</f>
        <v>-5.5048359728506781E-2</v>
      </c>
      <c r="AB13" s="97">
        <f>$B13*VLOOKUP($A13,Transpose_Avg_q4er_adult!$O$1:$AA$52,11,FALSE)</f>
        <v>-5.1741907039701156E-2</v>
      </c>
      <c r="AC13" s="97">
        <f>$B13*VLOOKUP($A13,Transpose_Avg_q4er_adult!$O$1:$AA$52,12,FALSE)</f>
        <v>-4.6611516813592276E-2</v>
      </c>
      <c r="AD13" s="97">
        <f>$B13*VLOOKUP($A13,Transpose_Avg_q4er_adult!$O$1:$AA$52,13,FALSE)</f>
        <v>-5.5051222481979349E-2</v>
      </c>
    </row>
    <row r="14" spans="1:30" x14ac:dyDescent="0.25">
      <c r="A14" s="167" t="s">
        <v>257</v>
      </c>
      <c r="B14" s="168">
        <v>-0.126</v>
      </c>
      <c r="C14" s="94"/>
      <c r="D14" s="94"/>
      <c r="E14" s="97">
        <f>$B14*VLOOKUP($A14,Transpose_Avg_q4er_adult!$A$1:$M$52,2,FALSE)</f>
        <v>-2.8204236859700086E-2</v>
      </c>
      <c r="F14" s="97">
        <f>$B14*VLOOKUP($A14, Transpose_Avg_q4er_adult!$A$1:$M$52,3,FALSE)</f>
        <v>-2.3635141981607558E-2</v>
      </c>
      <c r="G14" s="97">
        <f>$B14*VLOOKUP($A14,Transpose_Avg_q4er_adult!$A$1:$M$52,4,FALSE)</f>
        <v>-3.3146307218230864E-2</v>
      </c>
      <c r="H14" s="97">
        <f>$B14*VLOOKUP($A14,Transpose_Avg_q4er_adult!$A$1:$M$52,5,FALSE)</f>
        <v>-1.9882746003382801E-2</v>
      </c>
      <c r="I14" s="97">
        <f>$B14*VLOOKUP($A14,Transpose_Avg_q4er_adult!$A$1:$M$52,6,FALSE)</f>
        <v>-2.5358101175414604E-2</v>
      </c>
      <c r="J14" s="97">
        <f>$B14*VLOOKUP($A14,Transpose_Avg_q4er_adult!$A$1:$M$52,7,FALSE)</f>
        <v>-2.5478705494060932E-2</v>
      </c>
      <c r="K14" s="97">
        <f>$B14*VLOOKUP($A14,Transpose_Avg_q4er_adult!$A$1:$M$52,8,FALSE)</f>
        <v>-1.3828153553689326E-2</v>
      </c>
      <c r="L14" s="97">
        <f>$B14*VLOOKUP($A14,Transpose_Avg_q4er_adult!$A$1:$M$52,9,FALSE)</f>
        <v>-2.3288269116061862E-2</v>
      </c>
      <c r="M14" s="97">
        <f>$B14*VLOOKUP($A14,Transpose_Avg_q4er_adult!$A$1:$M$52,10,FALSE)</f>
        <v>-2.4370389843000134E-2</v>
      </c>
      <c r="N14" s="97">
        <f>$B14*VLOOKUP($A14,Transpose_Avg_q4er_adult!$A$1:$M$52,11,FALSE)</f>
        <v>-3.0873034682733926E-2</v>
      </c>
      <c r="O14" s="97">
        <f>$B14*VLOOKUP($A14,Transpose_Avg_q4er_adult!$A$1:$M$52,12,FALSE)</f>
        <v>-2.3896302693947845E-2</v>
      </c>
      <c r="P14" s="97">
        <f>$B14*VLOOKUP($A14,Transpose_Avg_q4er_adult!$A$1:$M$52,13,FALSE)</f>
        <v>-2.6313478192735006E-2</v>
      </c>
      <c r="Q14" s="97"/>
      <c r="R14" s="97"/>
      <c r="S14" s="97">
        <f>$B14*VLOOKUP($A14,Transpose_Avg_q4er_adult!$O$1:$AA$52,2,FALSE)</f>
        <v>-2.6472074767249838E-2</v>
      </c>
      <c r="T14" s="97">
        <f>$B14*VLOOKUP($A14,Transpose_Avg_q4er_adult!$O$1:$AA$52,3,FALSE)</f>
        <v>-1.6395321140681429E-2</v>
      </c>
      <c r="U14" s="97">
        <f>$B14*VLOOKUP($A14,Transpose_Avg_q4er_adult!$O$1:$AA$52,4,FALSE)</f>
        <v>-2.9179086706821684E-2</v>
      </c>
      <c r="V14" s="97">
        <f>$B14*VLOOKUP($A14,Transpose_Avg_q4er_adult!$O$1:$AA$52,5,FALSE)</f>
        <v>-1.8824566768603467E-2</v>
      </c>
      <c r="W14" s="97">
        <f>$B14*VLOOKUP($A14,Transpose_Avg_q4er_adult!$O$1:$AA$52,6,FALSE)</f>
        <v>-2.543204099821747E-2</v>
      </c>
      <c r="X14" s="97">
        <f>$B14*VLOOKUP($A14,Transpose_Avg_q4er_adult!$O$1:$AA$52,7,FALSE)</f>
        <v>-2.5869475200681037E-2</v>
      </c>
      <c r="Y14" s="97">
        <f>$B14*VLOOKUP($A14, Transpose_Avg_q4er_adult!$O$1:$AA$52,8,FALSE)</f>
        <v>-7.1480769230769228E-3</v>
      </c>
      <c r="Z14" s="97">
        <f>$B14*VLOOKUP($A14,Transpose_Avg_q4er_adult!$O$1:$AA$52,9,FALSE)</f>
        <v>-1.5637787468765089E-2</v>
      </c>
      <c r="AA14" s="97">
        <f>$B14*VLOOKUP($A14,Transpose_Avg_q4er_adult!$O$1:$AA$52,10,FALSE)</f>
        <v>-2.5557126696832577E-2</v>
      </c>
      <c r="AB14" s="97">
        <f>$B14*VLOOKUP($A14,Transpose_Avg_q4er_adult!$O$1:$AA$52,11,FALSE)</f>
        <v>-1.8220004558239852E-2</v>
      </c>
      <c r="AC14" s="97">
        <f>$B14*VLOOKUP($A14,Transpose_Avg_q4er_adult!$O$1:$AA$52,12,FALSE)</f>
        <v>-2.2788302707683415E-2</v>
      </c>
      <c r="AD14" s="97">
        <f>$B14*VLOOKUP($A14,Transpose_Avg_q4er_adult!$O$1:$AA$52,13,FALSE)</f>
        <v>-1.4164319111630626E-2</v>
      </c>
    </row>
    <row r="15" spans="1:30" x14ac:dyDescent="0.25">
      <c r="A15" s="167" t="s">
        <v>261</v>
      </c>
      <c r="B15" s="168">
        <v>-0.13400000000000001</v>
      </c>
      <c r="C15" s="94"/>
      <c r="D15" s="94"/>
      <c r="E15" s="97">
        <f>$B15*VLOOKUP($A15,Transpose_Avg_q4er_adult!$A$1:$M$52,2,FALSE)</f>
        <v>-1.3214677111717459E-2</v>
      </c>
      <c r="F15" s="97">
        <f>$B15*VLOOKUP($A15, Transpose_Avg_q4er_adult!$A$1:$M$52,3,FALSE)</f>
        <v>-1.4869565538737171E-2</v>
      </c>
      <c r="G15" s="97">
        <f>$B15*VLOOKUP($A15,Transpose_Avg_q4er_adult!$A$1:$M$52,4,FALSE)</f>
        <v>-2.0639858967089798E-2</v>
      </c>
      <c r="H15" s="97">
        <f>$B15*VLOOKUP($A15,Transpose_Avg_q4er_adult!$A$1:$M$52,5,FALSE)</f>
        <v>-8.8721261274738519E-3</v>
      </c>
      <c r="I15" s="97">
        <f>$B15*VLOOKUP($A15,Transpose_Avg_q4er_adult!$A$1:$M$52,6,FALSE)</f>
        <v>-1.2377722867257874E-2</v>
      </c>
      <c r="J15" s="97">
        <f>$B15*VLOOKUP($A15,Transpose_Avg_q4er_adult!$A$1:$M$52,7,FALSE)</f>
        <v>-1.0941025052781515E-2</v>
      </c>
      <c r="K15" s="97">
        <f>$B15*VLOOKUP($A15,Transpose_Avg_q4er_adult!$A$1:$M$52,8,FALSE)</f>
        <v>-4.792797408699174E-3</v>
      </c>
      <c r="L15" s="97">
        <f>$B15*VLOOKUP($A15,Transpose_Avg_q4er_adult!$A$1:$M$52,9,FALSE)</f>
        <v>-1.0322541501750427E-2</v>
      </c>
      <c r="M15" s="97">
        <f>$B15*VLOOKUP($A15,Transpose_Avg_q4er_adult!$A$1:$M$52,10,FALSE)</f>
        <v>-6.9383401388916095E-3</v>
      </c>
      <c r="N15" s="97">
        <f>$B15*VLOOKUP($A15,Transpose_Avg_q4er_adult!$A$1:$M$52,11,FALSE)</f>
        <v>-1.520273614020312E-2</v>
      </c>
      <c r="O15" s="97">
        <f>$B15*VLOOKUP($A15,Transpose_Avg_q4er_adult!$A$1:$M$52,12,FALSE)</f>
        <v>-1.2375774969616248E-2</v>
      </c>
      <c r="P15" s="97">
        <f>$B15*VLOOKUP($A15,Transpose_Avg_q4er_adult!$A$1:$M$52,13,FALSE)</f>
        <v>-1.1911085895448025E-2</v>
      </c>
      <c r="Q15" s="97"/>
      <c r="R15" s="97"/>
      <c r="S15" s="97">
        <f>$B15*VLOOKUP($A15,Transpose_Avg_q4er_adult!$O$1:$AA$52,2,FALSE)</f>
        <v>-9.6336306270986636E-3</v>
      </c>
      <c r="T15" s="97">
        <f>$B15*VLOOKUP($A15,Transpose_Avg_q4er_adult!$O$1:$AA$52,3,FALSE)</f>
        <v>-1.1899242912364928E-2</v>
      </c>
      <c r="U15" s="97">
        <f>$B15*VLOOKUP($A15,Transpose_Avg_q4er_adult!$O$1:$AA$52,4,FALSE)</f>
        <v>-2.2374784050053696E-2</v>
      </c>
      <c r="V15" s="97">
        <f>$B15*VLOOKUP($A15,Transpose_Avg_q4er_adult!$O$1:$AA$52,5,FALSE)</f>
        <v>-8.9244221154312908E-3</v>
      </c>
      <c r="W15" s="97">
        <f>$B15*VLOOKUP($A15,Transpose_Avg_q4er_adult!$O$1:$AA$52,6,FALSE)</f>
        <v>-1.3953594063888183E-2</v>
      </c>
      <c r="X15" s="97">
        <f>$B15*VLOOKUP($A15,Transpose_Avg_q4er_adult!$O$1:$AA$52,7,FALSE)</f>
        <v>-1.6129788741489359E-2</v>
      </c>
      <c r="Y15" s="97">
        <f>$B15*VLOOKUP($A15, Transpose_Avg_q4er_adult!$O$1:$AA$52,8,FALSE)</f>
        <v>-2.5769230769230773E-3</v>
      </c>
      <c r="Z15" s="97">
        <f>$B15*VLOOKUP($A15,Transpose_Avg_q4er_adult!$O$1:$AA$52,9,FALSE)</f>
        <v>-1.00667454341843E-2</v>
      </c>
      <c r="AA15" s="97">
        <f>$B15*VLOOKUP($A15,Transpose_Avg_q4er_adult!$O$1:$AA$52,10,FALSE)</f>
        <v>-5.0106837606837609E-3</v>
      </c>
      <c r="AB15" s="97">
        <f>$B15*VLOOKUP($A15,Transpose_Avg_q4er_adult!$O$1:$AA$52,11,FALSE)</f>
        <v>-1.416028976323094E-2</v>
      </c>
      <c r="AC15" s="97">
        <f>$B15*VLOOKUP($A15,Transpose_Avg_q4er_adult!$O$1:$AA$52,12,FALSE)</f>
        <v>-9.0019033201843394E-3</v>
      </c>
      <c r="AD15" s="97">
        <f>$B15*VLOOKUP($A15,Transpose_Avg_q4er_adult!$O$1:$AA$52,13,FALSE)</f>
        <v>-1.702802454704851E-2</v>
      </c>
    </row>
    <row r="16" spans="1:30" x14ac:dyDescent="0.25">
      <c r="A16" s="167" t="s">
        <v>265</v>
      </c>
      <c r="B16" s="168">
        <v>-0.21299999999999999</v>
      </c>
      <c r="C16" s="94"/>
      <c r="D16" s="94"/>
      <c r="E16" s="97">
        <f>$B16*VLOOKUP($A16,Transpose_Avg_q4er_adult!$A$1:$M$52,2,FALSE)</f>
        <v>-1.4747135723483044E-2</v>
      </c>
      <c r="F16" s="97">
        <f>$B16*VLOOKUP($A16, Transpose_Avg_q4er_adult!$A$1:$M$52,3,FALSE)</f>
        <v>-1.584933848907636E-2</v>
      </c>
      <c r="G16" s="97">
        <f>$B16*VLOOKUP($A16,Transpose_Avg_q4er_adult!$A$1:$M$52,4,FALSE)</f>
        <v>-1.9570889611059121E-2</v>
      </c>
      <c r="H16" s="97">
        <f>$B16*VLOOKUP($A16,Transpose_Avg_q4er_adult!$A$1:$M$52,5,FALSE)</f>
        <v>-1.0030899927436795E-2</v>
      </c>
      <c r="I16" s="97">
        <f>$B16*VLOOKUP($A16,Transpose_Avg_q4er_adult!$A$1:$M$52,6,FALSE)</f>
        <v>-1.2736169126327966E-2</v>
      </c>
      <c r="J16" s="97">
        <f>$B16*VLOOKUP($A16,Transpose_Avg_q4er_adult!$A$1:$M$52,7,FALSE)</f>
        <v>-1.714284434656017E-2</v>
      </c>
      <c r="K16" s="97">
        <f>$B16*VLOOKUP($A16,Transpose_Avg_q4er_adult!$A$1:$M$52,8,FALSE)</f>
        <v>-1.2123883928571429E-3</v>
      </c>
      <c r="L16" s="97">
        <f>$B16*VLOOKUP($A16,Transpose_Avg_q4er_adult!$A$1:$M$52,9,FALSE)</f>
        <v>-1.3876521974530388E-2</v>
      </c>
      <c r="M16" s="97">
        <f>$B16*VLOOKUP($A16,Transpose_Avg_q4er_adult!$A$1:$M$52,10,FALSE)</f>
        <v>-6.8051572253318591E-3</v>
      </c>
      <c r="N16" s="97">
        <f>$B16*VLOOKUP($A16,Transpose_Avg_q4er_adult!$A$1:$M$52,11,FALSE)</f>
        <v>-1.8821581312959849E-2</v>
      </c>
      <c r="O16" s="97">
        <f>$B16*VLOOKUP($A16,Transpose_Avg_q4er_adult!$A$1:$M$52,12,FALSE)</f>
        <v>-1.1312894244215797E-2</v>
      </c>
      <c r="P16" s="97">
        <f>$B16*VLOOKUP($A16,Transpose_Avg_q4er_adult!$A$1:$M$52,13,FALSE)</f>
        <v>-1.466070476677934E-2</v>
      </c>
      <c r="Q16" s="97"/>
      <c r="R16" s="97"/>
      <c r="S16" s="97">
        <f>$B16*VLOOKUP($A16,Transpose_Avg_q4er_adult!$O$1:$AA$52,2,FALSE)</f>
        <v>-1.3093757244060299E-2</v>
      </c>
      <c r="T16" s="97">
        <f>$B16*VLOOKUP($A16,Transpose_Avg_q4er_adult!$O$1:$AA$52,3,FALSE)</f>
        <v>-1.6006359352681382E-2</v>
      </c>
      <c r="U16" s="97">
        <f>$B16*VLOOKUP($A16,Transpose_Avg_q4er_adult!$O$1:$AA$52,4,FALSE)</f>
        <v>-2.9109270672829996E-2</v>
      </c>
      <c r="V16" s="97">
        <f>$B16*VLOOKUP($A16,Transpose_Avg_q4er_adult!$O$1:$AA$52,5,FALSE)</f>
        <v>-1.2140626061841658E-2</v>
      </c>
      <c r="W16" s="97">
        <f>$B16*VLOOKUP($A16,Transpose_Avg_q4er_adult!$O$1:$AA$52,6,FALSE)</f>
        <v>-8.9940263984381614E-3</v>
      </c>
      <c r="X16" s="97">
        <f>$B16*VLOOKUP($A16,Transpose_Avg_q4er_adult!$O$1:$AA$52,7,FALSE)</f>
        <v>-2.378653622626889E-2</v>
      </c>
      <c r="Y16" s="97">
        <f>$B16*VLOOKUP($A16, Transpose_Avg_q4er_adult!$O$1:$AA$52,8,FALSE)</f>
        <v>-6.7586538461538457E-3</v>
      </c>
      <c r="Z16" s="97">
        <f>$B16*VLOOKUP($A16,Transpose_Avg_q4er_adult!$O$1:$AA$52,9,FALSE)</f>
        <v>-1.8582844392971833E-2</v>
      </c>
      <c r="AA16" s="97">
        <f>$B16*VLOOKUP($A16,Transpose_Avg_q4er_adult!$O$1:$AA$52,10,FALSE)</f>
        <v>-6.4855769230769229E-3</v>
      </c>
      <c r="AB16" s="97">
        <f>$B16*VLOOKUP($A16,Transpose_Avg_q4er_adult!$O$1:$AA$52,11,FALSE)</f>
        <v>-2.0242187065716479E-2</v>
      </c>
      <c r="AC16" s="97">
        <f>$B16*VLOOKUP($A16,Transpose_Avg_q4er_adult!$O$1:$AA$52,12,FALSE)</f>
        <v>-1.4512923902929492E-2</v>
      </c>
      <c r="AD16" s="97">
        <f>$B16*VLOOKUP($A16,Transpose_Avg_q4er_adult!$O$1:$AA$52,13,FALSE)</f>
        <v>-1.1159020066238066E-2</v>
      </c>
    </row>
    <row r="17" spans="1:30" x14ac:dyDescent="0.25">
      <c r="A17" s="167" t="s">
        <v>304</v>
      </c>
      <c r="B17" s="168">
        <v>0.57599999999999996</v>
      </c>
      <c r="C17" s="94"/>
      <c r="D17" s="94"/>
      <c r="E17" s="97">
        <f>$B17*VLOOKUP($A17,Transpose_Avg_q4er_adult!$A$1:$M$52,2,FALSE)</f>
        <v>0.18515841015226012</v>
      </c>
      <c r="F17" s="97">
        <f>$B17*VLOOKUP($A17, Transpose_Avg_q4er_adult!$A$1:$M$52,3,FALSE)</f>
        <v>0.19428478346834571</v>
      </c>
      <c r="G17" s="97">
        <f>$B17*VLOOKUP($A17,Transpose_Avg_q4er_adult!$A$1:$M$52,4,FALSE)</f>
        <v>7.2039590855400029E-2</v>
      </c>
      <c r="H17" s="97">
        <f>$B17*VLOOKUP($A17,Transpose_Avg_q4er_adult!$A$1:$M$52,5,FALSE)</f>
        <v>7.5064797548488771E-2</v>
      </c>
      <c r="I17" s="97">
        <f>$B17*VLOOKUP($A17,Transpose_Avg_q4er_adult!$A$1:$M$52,6,FALSE)</f>
        <v>9.5427963498457169E-2</v>
      </c>
      <c r="J17" s="97">
        <f>$B17*VLOOKUP($A17,Transpose_Avg_q4er_adult!$A$1:$M$52,7,FALSE)</f>
        <v>4.4469977373895409E-2</v>
      </c>
      <c r="K17" s="97">
        <f>$B17*VLOOKUP($A17,Transpose_Avg_q4er_adult!$A$1:$M$52,8,FALSE)</f>
        <v>4.5884436770659683E-2</v>
      </c>
      <c r="L17" s="97">
        <f>$B17*VLOOKUP($A17,Transpose_Avg_q4er_adult!$A$1:$M$52,9,FALSE)</f>
        <v>1.5321685339708083E-2</v>
      </c>
      <c r="M17" s="97">
        <f>$B17*VLOOKUP($A17,Transpose_Avg_q4er_adult!$A$1:$M$52,10,FALSE)</f>
        <v>2.115985289220583E-2</v>
      </c>
      <c r="N17" s="97">
        <f>$B17*VLOOKUP($A17,Transpose_Avg_q4er_adult!$A$1:$M$52,11,FALSE)</f>
        <v>6.4884385889004137E-2</v>
      </c>
      <c r="O17" s="97">
        <f>$B17*VLOOKUP($A17,Transpose_Avg_q4er_adult!$A$1:$M$52,12,FALSE)</f>
        <v>6.8732391298249804E-2</v>
      </c>
      <c r="P17" s="97">
        <f>$B17*VLOOKUP($A17,Transpose_Avg_q4er_adult!$A$1:$M$52,13,FALSE)</f>
        <v>0.34137324741769065</v>
      </c>
      <c r="Q17" s="97"/>
      <c r="R17" s="97"/>
      <c r="S17" s="97">
        <f>$B17*VLOOKUP($A17,Transpose_Avg_q4er_adult!$O$1:$AA$52,2,FALSE)</f>
        <v>0.22721330137684154</v>
      </c>
      <c r="T17" s="97">
        <f>$B17*VLOOKUP($A17,Transpose_Avg_q4er_adult!$O$1:$AA$52,3,FALSE)</f>
        <v>0.22790965313231376</v>
      </c>
      <c r="U17" s="97">
        <f>$B17*VLOOKUP($A17,Transpose_Avg_q4er_adult!$O$1:$AA$52,4,FALSE)</f>
        <v>7.7949666153055971E-2</v>
      </c>
      <c r="V17" s="97">
        <f>$B17*VLOOKUP($A17,Transpose_Avg_q4er_adult!$O$1:$AA$52,5,FALSE)</f>
        <v>5.8724450269404392E-2</v>
      </c>
      <c r="W17" s="97">
        <f>$B17*VLOOKUP($A17,Transpose_Avg_q4er_adult!$O$1:$AA$52,6,FALSE)</f>
        <v>0.17032289279348103</v>
      </c>
      <c r="X17" s="97">
        <f>$B17*VLOOKUP($A17,Transpose_Avg_q4er_adult!$O$1:$AA$52,7,FALSE)</f>
        <v>5.8472927296440401E-2</v>
      </c>
      <c r="Y17" s="97">
        <f>$B17*VLOOKUP($A17, Transpose_Avg_q4er_adult!$O$1:$AA$52,8,FALSE)</f>
        <v>4.0430769230769228E-2</v>
      </c>
      <c r="Z17" s="97">
        <f>$B17*VLOOKUP($A17,Transpose_Avg_q4er_adult!$O$1:$AA$52,9,FALSE)</f>
        <v>2.7236350550268459E-2</v>
      </c>
      <c r="AA17" s="97">
        <f>$B17*VLOOKUP($A17,Transpose_Avg_q4er_adult!$O$1:$AA$52,10,FALSE)</f>
        <v>2.0470588235294115E-2</v>
      </c>
      <c r="AB17" s="97">
        <f>$B17*VLOOKUP($A17,Transpose_Avg_q4er_adult!$O$1:$AA$52,11,FALSE)</f>
        <v>0.13153399223987461</v>
      </c>
      <c r="AC17" s="97">
        <f>$B17*VLOOKUP($A17,Transpose_Avg_q4er_adult!$O$1:$AA$52,12,FALSE)</f>
        <v>8.9201226981865819E-2</v>
      </c>
      <c r="AD17" s="97">
        <f>$B17*VLOOKUP($A17,Transpose_Avg_q4er_adult!$O$1:$AA$52,13,FALSE)</f>
        <v>0.4735687400851632</v>
      </c>
    </row>
    <row r="18" spans="1:30" x14ac:dyDescent="0.25">
      <c r="A18" s="167" t="s">
        <v>307</v>
      </c>
      <c r="B18" s="168">
        <v>0.41099999999999998</v>
      </c>
      <c r="C18" s="94"/>
      <c r="D18" s="94"/>
      <c r="E18" s="97">
        <f>$B18*VLOOKUP($A18,Transpose_Avg_q4er_adult!$A$1:$M$52,2,FALSE)</f>
        <v>0.22470997426010217</v>
      </c>
      <c r="F18" s="97">
        <f>$B18*VLOOKUP($A18, Transpose_Avg_q4er_adult!$A$1:$M$52,3,FALSE)</f>
        <v>0.22640352848575176</v>
      </c>
      <c r="G18" s="97">
        <f>$B18*VLOOKUP($A18,Transpose_Avg_q4er_adult!$A$1:$M$52,4,FALSE)</f>
        <v>0.324406177088645</v>
      </c>
      <c r="H18" s="97">
        <f>$B18*VLOOKUP($A18,Transpose_Avg_q4er_adult!$A$1:$M$52,5,FALSE)</f>
        <v>0.31284038073665366</v>
      </c>
      <c r="I18" s="97">
        <f>$B18*VLOOKUP($A18,Transpose_Avg_q4er_adult!$A$1:$M$52,6,FALSE)</f>
        <v>0.30293141279364838</v>
      </c>
      <c r="J18" s="97">
        <f>$B18*VLOOKUP($A18,Transpose_Avg_q4er_adult!$A$1:$M$52,7,FALSE)</f>
        <v>0.34818486950377681</v>
      </c>
      <c r="K18" s="97">
        <f>$B18*VLOOKUP($A18,Transpose_Avg_q4er_adult!$A$1:$M$52,8,FALSE)</f>
        <v>0.34783374248807974</v>
      </c>
      <c r="L18" s="97">
        <f>$B18*VLOOKUP($A18,Transpose_Avg_q4er_adult!$A$1:$M$52,9,FALSE)</f>
        <v>0.37926444361823097</v>
      </c>
      <c r="M18" s="97">
        <f>$B18*VLOOKUP($A18,Transpose_Avg_q4er_adult!$A$1:$M$52,10,FALSE)</f>
        <v>0.37880131243858267</v>
      </c>
      <c r="N18" s="97">
        <f>$B18*VLOOKUP($A18,Transpose_Avg_q4er_adult!$A$1:$M$52,11,FALSE)</f>
        <v>0.34090715134625271</v>
      </c>
      <c r="O18" s="97">
        <f>$B18*VLOOKUP($A18,Transpose_Avg_q4er_adult!$A$1:$M$52,12,FALSE)</f>
        <v>0.33590212243768602</v>
      </c>
      <c r="P18" s="97">
        <f>$B18*VLOOKUP($A18,Transpose_Avg_q4er_adult!$A$1:$M$52,13,FALSE)</f>
        <v>0.12531563846420199</v>
      </c>
      <c r="Q18" s="97"/>
      <c r="R18" s="97"/>
      <c r="S18" s="97">
        <f>$B18*VLOOKUP($A18,Transpose_Avg_q4er_adult!$O$1:$AA$52,2,FALSE)</f>
        <v>0.18813689726854052</v>
      </c>
      <c r="T18" s="97">
        <f>$B18*VLOOKUP($A18,Transpose_Avg_q4er_adult!$O$1:$AA$52,3,FALSE)</f>
        <v>0.19979972632900117</v>
      </c>
      <c r="U18" s="97">
        <f>$B18*VLOOKUP($A18,Transpose_Avg_q4er_adult!$O$1:$AA$52,4,FALSE)</f>
        <v>0.31371338967486889</v>
      </c>
      <c r="V18" s="97">
        <f>$B18*VLOOKUP($A18,Transpose_Avg_q4er_adult!$O$1:$AA$52,5,FALSE)</f>
        <v>0.33188720499004898</v>
      </c>
      <c r="W18" s="97">
        <f>$B18*VLOOKUP($A18,Transpose_Avg_q4er_adult!$O$1:$AA$52,6,FALSE)</f>
        <v>0.26003406173075289</v>
      </c>
      <c r="X18" s="97">
        <f>$B18*VLOOKUP($A18,Transpose_Avg_q4er_adult!$O$1:$AA$52,7,FALSE)</f>
        <v>0.33940478878696434</v>
      </c>
      <c r="Y18" s="97">
        <f>$B18*VLOOKUP($A18, Transpose_Avg_q4er_adult!$O$1:$AA$52,8,FALSE)</f>
        <v>0.33389358974358979</v>
      </c>
      <c r="Z18" s="97">
        <f>$B18*VLOOKUP($A18,Transpose_Avg_q4er_adult!$O$1:$AA$52,9,FALSE)</f>
        <v>0.36668345357369725</v>
      </c>
      <c r="AA18" s="97">
        <f>$B18*VLOOKUP($A18,Transpose_Avg_q4er_adult!$O$1:$AA$52,10,FALSE)</f>
        <v>0.3810247926093514</v>
      </c>
      <c r="AB18" s="97">
        <f>$B18*VLOOKUP($A18,Transpose_Avg_q4er_adult!$O$1:$AA$52,11,FALSE)</f>
        <v>0.29701052286346402</v>
      </c>
      <c r="AC18" s="97">
        <f>$B18*VLOOKUP($A18,Transpose_Avg_q4er_adult!$O$1:$AA$52,12,FALSE)</f>
        <v>0.32509383307236966</v>
      </c>
      <c r="AD18" s="97">
        <f>$B18*VLOOKUP($A18,Transpose_Avg_q4er_adult!$O$1:$AA$52,13,FALSE)</f>
        <v>3.7537117322089565E-2</v>
      </c>
    </row>
    <row r="19" spans="1:30" x14ac:dyDescent="0.25">
      <c r="A19" s="167" t="s">
        <v>310</v>
      </c>
      <c r="B19" s="168">
        <v>0.439</v>
      </c>
      <c r="C19" s="94"/>
      <c r="D19" s="94"/>
      <c r="E19" s="97">
        <f>$B19*VLOOKUP($A19,Transpose_Avg_q4er_adult!$A$1:$M$52,2,FALSE)</f>
        <v>4.9930685869132782E-2</v>
      </c>
      <c r="F19" s="97">
        <f>$B19*VLOOKUP($A19, Transpose_Avg_q4er_adult!$A$1:$M$52,3,FALSE)</f>
        <v>3.9266281904260042E-2</v>
      </c>
      <c r="G19" s="97">
        <f>$B19*VLOOKUP($A19,Transpose_Avg_q4er_adult!$A$1:$M$52,4,FALSE)</f>
        <v>3.1100815361122559E-2</v>
      </c>
      <c r="H19" s="97">
        <f>$B19*VLOOKUP($A19,Transpose_Avg_q4er_adult!$A$1:$M$52,5,FALSE)</f>
        <v>4.0325538817999405E-2</v>
      </c>
      <c r="I19" s="97">
        <f>$B19*VLOOKUP($A19,Transpose_Avg_q4er_adult!$A$1:$M$52,6,FALSE)</f>
        <v>3.3171837571459514E-2</v>
      </c>
      <c r="J19" s="97">
        <f>$B19*VLOOKUP($A19,Transpose_Avg_q4er_adult!$A$1:$M$52,7,FALSE)</f>
        <v>2.8931176410852591E-2</v>
      </c>
      <c r="K19" s="97">
        <f>$B19*VLOOKUP($A19,Transpose_Avg_q4er_adult!$A$1:$M$52,8,FALSE)</f>
        <v>2.9089259594784592E-2</v>
      </c>
      <c r="L19" s="97">
        <f>$B19*VLOOKUP($A19,Transpose_Avg_q4er_adult!$A$1:$M$52,9,FALSE)</f>
        <v>1.9847569947225488E-2</v>
      </c>
      <c r="M19" s="97">
        <f>$B19*VLOOKUP($A19,Transpose_Avg_q4er_adult!$A$1:$M$52,10,FALSE)</f>
        <v>1.2705184293511501E-2</v>
      </c>
      <c r="N19" s="97">
        <f>$B19*VLOOKUP($A19,Transpose_Avg_q4er_adult!$A$1:$M$52,11,FALSE)</f>
        <v>2.3122667241015561E-2</v>
      </c>
      <c r="O19" s="97">
        <f>$B19*VLOOKUP($A19,Transpose_Avg_q4er_adult!$A$1:$M$52,12,FALSE)</f>
        <v>2.3545414461302996E-2</v>
      </c>
      <c r="P19" s="97">
        <f>$B19*VLOOKUP($A19,Transpose_Avg_q4er_adult!$A$1:$M$52,13,FALSE)</f>
        <v>3.7256292375799631E-2</v>
      </c>
      <c r="Q19" s="97"/>
      <c r="R19" s="97"/>
      <c r="S19" s="97">
        <f>$B19*VLOOKUP($A19,Transpose_Avg_q4er_adult!$O$1:$AA$52,2,FALSE)</f>
        <v>4.7842421891412509E-2</v>
      </c>
      <c r="T19" s="97">
        <f>$B19*VLOOKUP($A19,Transpose_Avg_q4er_adult!$O$1:$AA$52,3,FALSE)</f>
        <v>3.6762030701747966E-2</v>
      </c>
      <c r="U19" s="97">
        <f>$B19*VLOOKUP($A19,Transpose_Avg_q4er_adult!$O$1:$AA$52,4,FALSE)</f>
        <v>3.0863895762971265E-2</v>
      </c>
      <c r="V19" s="97">
        <f>$B19*VLOOKUP($A19,Transpose_Avg_q4er_adult!$O$1:$AA$52,5,FALSE)</f>
        <v>2.9214955261071464E-2</v>
      </c>
      <c r="W19" s="97">
        <f>$B19*VLOOKUP($A19,Transpose_Avg_q4er_adult!$O$1:$AA$52,6,FALSE)</f>
        <v>2.5657784957417312E-2</v>
      </c>
      <c r="X19" s="97">
        <f>$B19*VLOOKUP($A19,Transpose_Avg_q4er_adult!$O$1:$AA$52,7,FALSE)</f>
        <v>2.3279489970950591E-2</v>
      </c>
      <c r="Y19" s="97">
        <f>$B19*VLOOKUP($A19, Transpose_Avg_q4er_adult!$O$1:$AA$52,8,FALSE)</f>
        <v>4.3102670940170937E-2</v>
      </c>
      <c r="Z19" s="97">
        <f>$B19*VLOOKUP($A19,Transpose_Avg_q4er_adult!$O$1:$AA$52,9,FALSE)</f>
        <v>2.1992541098594488E-2</v>
      </c>
      <c r="AA19" s="97">
        <f>$B19*VLOOKUP($A19,Transpose_Avg_q4er_adult!$O$1:$AA$52,10,FALSE)</f>
        <v>1.0318376068376068E-2</v>
      </c>
      <c r="AB19" s="97">
        <f>$B19*VLOOKUP($A19,Transpose_Avg_q4er_adult!$O$1:$AA$52,11,FALSE)</f>
        <v>1.6540122701887407E-2</v>
      </c>
      <c r="AC19" s="97">
        <f>$B19*VLOOKUP($A19,Transpose_Avg_q4er_adult!$O$1:$AA$52,12,FALSE)</f>
        <v>1.7548520110378624E-2</v>
      </c>
      <c r="AD19" s="97">
        <f>$B19*VLOOKUP($A19,Transpose_Avg_q4er_adult!$O$1:$AA$52,13,FALSE)</f>
        <v>2.7917967423673151E-2</v>
      </c>
    </row>
    <row r="20" spans="1:30" x14ac:dyDescent="0.25">
      <c r="A20" s="167" t="s">
        <v>299</v>
      </c>
      <c r="B20" s="168">
        <v>0.158</v>
      </c>
      <c r="C20" s="94"/>
      <c r="D20" s="94"/>
      <c r="E20" s="97">
        <f>$B20*VLOOKUP($A20,Transpose_Avg_q4er_adult!$A$1:$M$52,2,FALSE)</f>
        <v>1.7413405599221273E-2</v>
      </c>
      <c r="F20" s="97">
        <f>$B20*VLOOKUP($A20, Transpose_Avg_q4er_adult!$A$1:$M$52,3,FALSE)</f>
        <v>9.6267921612464679E-3</v>
      </c>
      <c r="G20" s="97">
        <f>$B20*VLOOKUP($A20,Transpose_Avg_q4er_adult!$A$1:$M$52,4,FALSE)</f>
        <v>5.5186024138610436E-3</v>
      </c>
      <c r="H20" s="97">
        <f>$B20*VLOOKUP($A20,Transpose_Avg_q4er_adult!$A$1:$M$52,5,FALSE)</f>
        <v>8.83355148299419E-3</v>
      </c>
      <c r="I20" s="97">
        <f>$B20*VLOOKUP($A20,Transpose_Avg_q4er_adult!$A$1:$M$52,6,FALSE)</f>
        <v>5.4616184305059431E-3</v>
      </c>
      <c r="J20" s="97">
        <f>$B20*VLOOKUP($A20,Transpose_Avg_q4er_adult!$A$1:$M$52,7,FALSE)</f>
        <v>3.4860278342104716E-3</v>
      </c>
      <c r="K20" s="97">
        <f>$B20*VLOOKUP($A20,Transpose_Avg_q4er_adult!$A$1:$M$52,8,FALSE)</f>
        <v>2.1434419046874069E-3</v>
      </c>
      <c r="L20" s="97">
        <f>$B20*VLOOKUP($A20,Transpose_Avg_q4er_adult!$A$1:$M$52,9,FALSE)</f>
        <v>2.8682753815951942E-3</v>
      </c>
      <c r="M20" s="97">
        <f>$B20*VLOOKUP($A20,Transpose_Avg_q4er_adult!$A$1:$M$52,10,FALSE)</f>
        <v>2.8867480150568388E-3</v>
      </c>
      <c r="N20" s="97">
        <f>$B20*VLOOKUP($A20,Transpose_Avg_q4er_adult!$A$1:$M$52,11,FALSE)</f>
        <v>3.1167098775442504E-3</v>
      </c>
      <c r="O20" s="97">
        <f>$B20*VLOOKUP($A20,Transpose_Avg_q4er_adult!$A$1:$M$52,12,FALSE)</f>
        <v>3.2386450598990966E-3</v>
      </c>
      <c r="P20" s="97">
        <f>$B20*VLOOKUP($A20,Transpose_Avg_q4er_adult!$A$1:$M$52,13,FALSE)</f>
        <v>7.6512020486305633E-3</v>
      </c>
      <c r="Q20" s="97"/>
      <c r="R20" s="97"/>
      <c r="S20" s="97">
        <f>$B20*VLOOKUP($A20,Transpose_Avg_q4er_adult!$O$1:$AA$52,2,FALSE)</f>
        <v>2.1181880608388999E-2</v>
      </c>
      <c r="T20" s="97">
        <f>$B20*VLOOKUP($A20,Transpose_Avg_q4er_adult!$O$1:$AA$52,3,FALSE)</f>
        <v>1.461609606413402E-2</v>
      </c>
      <c r="U20" s="97">
        <f>$B20*VLOOKUP($A20,Transpose_Avg_q4er_adult!$O$1:$AA$52,4,FALSE)</f>
        <v>1.085203343138628E-2</v>
      </c>
      <c r="V20" s="97">
        <f>$B20*VLOOKUP($A20,Transpose_Avg_q4er_adult!$O$1:$AA$52,5,FALSE)</f>
        <v>7.8853128488908311E-3</v>
      </c>
      <c r="W20" s="97">
        <f>$B20*VLOOKUP($A20,Transpose_Avg_q4er_adult!$O$1:$AA$52,6,FALSE)</f>
        <v>5.7076790312084432E-3</v>
      </c>
      <c r="X20" s="97">
        <f>$B20*VLOOKUP($A20,Transpose_Avg_q4er_adult!$O$1:$AA$52,7,FALSE)</f>
        <v>2.7152428454233087E-3</v>
      </c>
      <c r="Y20" s="97">
        <f>$B20*VLOOKUP($A20, Transpose_Avg_q4er_adult!$O$1:$AA$52,8,FALSE)</f>
        <v>3.0384615384615385E-3</v>
      </c>
      <c r="Z20" s="97">
        <f>$B20*VLOOKUP($A20,Transpose_Avg_q4er_adult!$O$1:$AA$52,9,FALSE)</f>
        <v>4.8624292611506945E-3</v>
      </c>
      <c r="AA20" s="97">
        <f>$B20*VLOOKUP($A20,Transpose_Avg_q4er_adult!$O$1:$AA$52,10,FALSE)</f>
        <v>4.3888888888888884E-3</v>
      </c>
      <c r="AB20" s="97">
        <f>$B20*VLOOKUP($A20,Transpose_Avg_q4er_adult!$O$1:$AA$52,11,FALSE)</f>
        <v>2.8548978843096493E-3</v>
      </c>
      <c r="AC20" s="97">
        <f>$B20*VLOOKUP($A20,Transpose_Avg_q4er_adult!$O$1:$AA$52,12,FALSE)</f>
        <v>4.7842731223868172E-3</v>
      </c>
      <c r="AD20" s="97">
        <f>$B20*VLOOKUP($A20,Transpose_Avg_q4er_adult!$O$1:$AA$52,13,FALSE)</f>
        <v>2.7241379310344828E-3</v>
      </c>
    </row>
    <row r="21" spans="1:30" x14ac:dyDescent="0.25">
      <c r="A21" s="167" t="s">
        <v>311</v>
      </c>
      <c r="B21" s="168">
        <v>0.26</v>
      </c>
      <c r="C21" s="94"/>
      <c r="D21" s="94"/>
      <c r="E21" s="97">
        <f>$B21*VLOOKUP($A21,Transpose_Avg_q4er_adult!$A$1:$M$52,2,FALSE)</f>
        <v>0.1108383676286262</v>
      </c>
      <c r="F21" s="97">
        <f>$B21*VLOOKUP($A21, Transpose_Avg_q4er_adult!$A$1:$M$52,3,FALSE)</f>
        <v>0.1420964051634066</v>
      </c>
      <c r="G21" s="97">
        <f>$B21*VLOOKUP($A21,Transpose_Avg_q4er_adult!$A$1:$M$52,4,FALSE)</f>
        <v>0.11510979286319514</v>
      </c>
      <c r="H21" s="97">
        <f>$B21*VLOOKUP($A21,Transpose_Avg_q4er_adult!$A$1:$M$52,5,FALSE)</f>
        <v>0.15413083071782388</v>
      </c>
      <c r="I21" s="97">
        <f>$B21*VLOOKUP($A21,Transpose_Avg_q4er_adult!$A$1:$M$52,6,FALSE)</f>
        <v>0.12747054863391549</v>
      </c>
      <c r="J21" s="97">
        <f>$B21*VLOOKUP($A21,Transpose_Avg_q4er_adult!$A$1:$M$52,7,FALSE)</f>
        <v>0.13617267646809739</v>
      </c>
      <c r="K21" s="97">
        <f>$B21*VLOOKUP($A21,Transpose_Avg_q4er_adult!$A$1:$M$52,8,FALSE)</f>
        <v>0.14379303911047434</v>
      </c>
      <c r="L21" s="97">
        <f>$B21*VLOOKUP($A21,Transpose_Avg_q4er_adult!$A$1:$M$52,9,FALSE)</f>
        <v>0.14269436019895318</v>
      </c>
      <c r="M21" s="97">
        <f>$B21*VLOOKUP($A21,Transpose_Avg_q4er_adult!$A$1:$M$52,10,FALSE)</f>
        <v>0.17713823060789974</v>
      </c>
      <c r="N21" s="97">
        <f>$B21*VLOOKUP($A21,Transpose_Avg_q4er_adult!$A$1:$M$52,11,FALSE)</f>
        <v>9.6237583946917143E-2</v>
      </c>
      <c r="O21" s="97">
        <f>$B21*VLOOKUP($A21,Transpose_Avg_q4er_adult!$A$1:$M$52,12,FALSE)</f>
        <v>0.11871610991707859</v>
      </c>
      <c r="P21" s="97">
        <f>$B21*VLOOKUP($A21,Transpose_Avg_q4er_adult!$A$1:$M$52,13,FALSE)</f>
        <v>0.10537860899041243</v>
      </c>
      <c r="Q21" s="97"/>
      <c r="R21" s="97"/>
      <c r="S21" s="97">
        <f>$B21*VLOOKUP($A21,Transpose_Avg_q4er_adult!$O$1:$AA$52,2,FALSE)</f>
        <v>0.14201773496018166</v>
      </c>
      <c r="T21" s="97">
        <f>$B21*VLOOKUP($A21,Transpose_Avg_q4er_adult!$O$1:$AA$52,3,FALSE)</f>
        <v>0.16024827201305941</v>
      </c>
      <c r="U21" s="97">
        <f>$B21*VLOOKUP($A21,Transpose_Avg_q4er_adult!$O$1:$AA$52,4,FALSE)</f>
        <v>0.10856837507068631</v>
      </c>
      <c r="V21" s="97">
        <f>$B21*VLOOKUP($A21,Transpose_Avg_q4er_adult!$O$1:$AA$52,5,FALSE)</f>
        <v>0.15549478099768621</v>
      </c>
      <c r="W21" s="97">
        <f>$B21*VLOOKUP($A21,Transpose_Avg_q4er_adult!$O$1:$AA$52,6,FALSE)</f>
        <v>0.13463458110516935</v>
      </c>
      <c r="X21" s="97">
        <f>$B21*VLOOKUP($A21,Transpose_Avg_q4er_adult!$O$1:$AA$52,7,FALSE)</f>
        <v>0.13982250756248715</v>
      </c>
      <c r="Y21" s="97">
        <f>$B21*VLOOKUP($A21, Transpose_Avg_q4er_adult!$O$1:$AA$52,8,FALSE)</f>
        <v>0.18955555555555556</v>
      </c>
      <c r="Z21" s="97">
        <f>$B21*VLOOKUP($A21,Transpose_Avg_q4er_adult!$O$1:$AA$52,9,FALSE)</f>
        <v>0.17700992139097135</v>
      </c>
      <c r="AA21" s="97">
        <f>$B21*VLOOKUP($A21,Transpose_Avg_q4er_adult!$O$1:$AA$52,10,FALSE)</f>
        <v>0.19025326797385622</v>
      </c>
      <c r="AB21" s="97">
        <f>$B21*VLOOKUP($A21,Transpose_Avg_q4er_adult!$O$1:$AA$52,11,FALSE)</f>
        <v>0.13422255142843381</v>
      </c>
      <c r="AC21" s="97">
        <f>$B21*VLOOKUP($A21,Transpose_Avg_q4er_adult!$O$1:$AA$52,12,FALSE)</f>
        <v>0.14526169039244513</v>
      </c>
      <c r="AD21" s="97">
        <f>$B21*VLOOKUP($A21,Transpose_Avg_q4er_adult!$O$1:$AA$52,13,FALSE)</f>
        <v>0.13900824033100481</v>
      </c>
    </row>
    <row r="22" spans="1:30" x14ac:dyDescent="0.25">
      <c r="A22" s="167" t="s">
        <v>312</v>
      </c>
      <c r="B22" s="168">
        <v>1.2500000000000001E-2</v>
      </c>
      <c r="C22" s="94"/>
      <c r="D22" s="94"/>
      <c r="E22" s="97">
        <f>$B22*VLOOKUP($A22,Transpose_Avg_q4er_adult!$A$1:$M$52,2,FALSE)</f>
        <v>2.2335092889774889E-3</v>
      </c>
      <c r="F22" s="97">
        <f>$B22*VLOOKUP($A22, Transpose_Avg_q4er_adult!$A$1:$M$52,3,FALSE)</f>
        <v>1.5497968027395406E-3</v>
      </c>
      <c r="G22" s="97">
        <f>$B22*VLOOKUP($A22,Transpose_Avg_q4er_adult!$A$1:$M$52,4,FALSE)</f>
        <v>2.0113913537343959E-3</v>
      </c>
      <c r="H22" s="97">
        <f>$B22*VLOOKUP($A22,Transpose_Avg_q4er_adult!$A$1:$M$52,5,FALSE)</f>
        <v>1.9862430342251262E-3</v>
      </c>
      <c r="I22" s="97">
        <f>$B22*VLOOKUP($A22,Transpose_Avg_q4er_adult!$A$1:$M$52,6,FALSE)</f>
        <v>1.4253610498919796E-3</v>
      </c>
      <c r="J22" s="97">
        <f>$B22*VLOOKUP($A22,Transpose_Avg_q4er_adult!$A$1:$M$52,7,FALSE)</f>
        <v>2.2566890580133442E-3</v>
      </c>
      <c r="K22" s="97">
        <f>$B22*VLOOKUP($A22,Transpose_Avg_q4er_adult!$A$1:$M$52,8,FALSE)</f>
        <v>2.5162064076503666E-3</v>
      </c>
      <c r="L22" s="97">
        <f>$B22*VLOOKUP($A22,Transpose_Avg_q4er_adult!$A$1:$M$52,9,FALSE)</f>
        <v>2.106012578269366E-3</v>
      </c>
      <c r="M22" s="97">
        <f>$B22*VLOOKUP($A22,Transpose_Avg_q4er_adult!$A$1:$M$52,10,FALSE)</f>
        <v>1.733606084479246E-3</v>
      </c>
      <c r="N22" s="97">
        <f>$B22*VLOOKUP($A22,Transpose_Avg_q4er_adult!$A$1:$M$52,11,FALSE)</f>
        <v>2.5659033065896361E-3</v>
      </c>
      <c r="O22" s="97">
        <f>$B22*VLOOKUP($A22,Transpose_Avg_q4er_adult!$A$1:$M$52,12,FALSE)</f>
        <v>2.2155113857961852E-3</v>
      </c>
      <c r="P22" s="97">
        <f>$B22*VLOOKUP($A22,Transpose_Avg_q4er_adult!$A$1:$M$52,13,FALSE)</f>
        <v>2.5171082471284311E-3</v>
      </c>
      <c r="Q22" s="97"/>
      <c r="R22" s="97"/>
      <c r="S22" s="97">
        <f>$B22*VLOOKUP($A22,Transpose_Avg_q4er_adult!$O$1:$AA$52,2,FALSE)</f>
        <v>1.6195862698963539E-3</v>
      </c>
      <c r="T22" s="97">
        <f>$B22*VLOOKUP($A22,Transpose_Avg_q4er_adult!$O$1:$AA$52,3,FALSE)</f>
        <v>1.3550481302684516E-3</v>
      </c>
      <c r="U22" s="97">
        <f>$B22*VLOOKUP($A22,Transpose_Avg_q4er_adult!$O$1:$AA$52,4,FALSE)</f>
        <v>2.0286730297323519E-3</v>
      </c>
      <c r="V22" s="97">
        <f>$B22*VLOOKUP($A22,Transpose_Avg_q4er_adult!$O$1:$AA$52,5,FALSE)</f>
        <v>1.9491403127679886E-3</v>
      </c>
      <c r="W22" s="97">
        <f>$B22*VLOOKUP($A22,Transpose_Avg_q4er_adult!$O$1:$AA$52,6,FALSE)</f>
        <v>1.0780622223636931E-3</v>
      </c>
      <c r="X22" s="97">
        <f>$B22*VLOOKUP($A22,Transpose_Avg_q4er_adult!$O$1:$AA$52,7,FALSE)</f>
        <v>1.4596680236397073E-3</v>
      </c>
      <c r="Y22" s="97">
        <f>$B22*VLOOKUP($A22, Transpose_Avg_q4er_adult!$O$1:$AA$52,8,FALSE)</f>
        <v>1.1404914529914531E-3</v>
      </c>
      <c r="Z22" s="97">
        <f>$B22*VLOOKUP($A22,Transpose_Avg_q4er_adult!$O$1:$AA$52,9,FALSE)</f>
        <v>8.5325268854760943E-4</v>
      </c>
      <c r="AA22" s="97">
        <f>$B22*VLOOKUP($A22,Transpose_Avg_q4er_adult!$O$1:$AA$52,10,FALSE)</f>
        <v>1.0652337858220212E-3</v>
      </c>
      <c r="AB22" s="97">
        <f>$B22*VLOOKUP($A22,Transpose_Avg_q4er_adult!$O$1:$AA$52,11,FALSE)</f>
        <v>2.9499953213188513E-3</v>
      </c>
      <c r="AC22" s="97">
        <f>$B22*VLOOKUP($A22,Transpose_Avg_q4er_adult!$O$1:$AA$52,12,FALSE)</f>
        <v>1.2367966009651612E-3</v>
      </c>
      <c r="AD22" s="97">
        <f>$B22*VLOOKUP($A22,Transpose_Avg_q4er_adult!$O$1:$AA$52,13,FALSE)</f>
        <v>2.7931269307840028E-3</v>
      </c>
    </row>
    <row r="23" spans="1:30" x14ac:dyDescent="0.25">
      <c r="A23" s="167" t="s">
        <v>313</v>
      </c>
      <c r="B23" s="168">
        <v>-0.14799999999999999</v>
      </c>
      <c r="C23" s="94"/>
      <c r="D23" s="94"/>
      <c r="E23" s="97">
        <f>$B23*VLOOKUP($A23,Transpose_Avg_q4er_adult!$A$1:$M$52,2,FALSE)</f>
        <v>-1.2996007279279059E-2</v>
      </c>
      <c r="F23" s="97">
        <f>$B23*VLOOKUP($A23, Transpose_Avg_q4er_adult!$A$1:$M$52,3,FALSE)</f>
        <v>-5.1597582073563139E-3</v>
      </c>
      <c r="G23" s="97">
        <f>$B23*VLOOKUP($A23,Transpose_Avg_q4er_adult!$A$1:$M$52,4,FALSE)</f>
        <v>-7.2970288324069521E-3</v>
      </c>
      <c r="H23" s="97">
        <f>$B23*VLOOKUP($A23,Transpose_Avg_q4er_adult!$A$1:$M$52,5,FALSE)</f>
        <v>-4.547127877268361E-3</v>
      </c>
      <c r="I23" s="97">
        <f>$B23*VLOOKUP($A23,Transpose_Avg_q4er_adult!$A$1:$M$52,6,FALSE)</f>
        <v>-6.5017593915252378E-3</v>
      </c>
      <c r="J23" s="97">
        <f>$B23*VLOOKUP($A23,Transpose_Avg_q4er_adult!$A$1:$M$52,7,FALSE)</f>
        <v>-6.5353523492030375E-3</v>
      </c>
      <c r="K23" s="97">
        <f>$B23*VLOOKUP($A23,Transpose_Avg_q4er_adult!$A$1:$M$52,8,FALSE)</f>
        <v>-4.971103983091211E-3</v>
      </c>
      <c r="L23" s="97">
        <f>$B23*VLOOKUP($A23,Transpose_Avg_q4er_adult!$A$1:$M$52,9,FALSE)</f>
        <v>-3.973262058409914E-3</v>
      </c>
      <c r="M23" s="97">
        <f>$B23*VLOOKUP($A23,Transpose_Avg_q4er_adult!$A$1:$M$52,10,FALSE)</f>
        <v>-5.2310732636100289E-3</v>
      </c>
      <c r="N23" s="97">
        <f>$B23*VLOOKUP($A23,Transpose_Avg_q4er_adult!$A$1:$M$52,11,FALSE)</f>
        <v>-5.9375932951331815E-3</v>
      </c>
      <c r="O23" s="97">
        <f>$B23*VLOOKUP($A23,Transpose_Avg_q4er_adult!$A$1:$M$52,12,FALSE)</f>
        <v>-8.6730222022304154E-3</v>
      </c>
      <c r="P23" s="97">
        <f>$B23*VLOOKUP($A23,Transpose_Avg_q4er_adult!$A$1:$M$52,13,FALSE)</f>
        <v>-5.9428399398945859E-3</v>
      </c>
      <c r="Q23" s="97"/>
      <c r="R23" s="97"/>
      <c r="S23" s="97">
        <f>$B23*VLOOKUP($A23,Transpose_Avg_q4er_adult!$O$1:$AA$52,2,FALSE)</f>
        <v>-1.525388490572417E-2</v>
      </c>
      <c r="T23" s="97">
        <f>$B23*VLOOKUP($A23,Transpose_Avg_q4er_adult!$O$1:$AA$52,3,FALSE)</f>
        <v>-3.3676953100641137E-3</v>
      </c>
      <c r="U23" s="97">
        <f>$B23*VLOOKUP($A23,Transpose_Avg_q4er_adult!$O$1:$AA$52,4,FALSE)</f>
        <v>-1.4684644337571919E-2</v>
      </c>
      <c r="V23" s="97">
        <f>$B23*VLOOKUP($A23,Transpose_Avg_q4er_adult!$O$1:$AA$52,5,FALSE)</f>
        <v>-5.645872045046357E-3</v>
      </c>
      <c r="W23" s="97">
        <f>$B23*VLOOKUP($A23,Transpose_Avg_q4er_adult!$O$1:$AA$52,6,FALSE)</f>
        <v>-1.4490305718246894E-2</v>
      </c>
      <c r="X23" s="97">
        <f>$B23*VLOOKUP($A23,Transpose_Avg_q4er_adult!$O$1:$AA$52,7,FALSE)</f>
        <v>-6.6489394327998207E-3</v>
      </c>
      <c r="Y23" s="97">
        <f>$B23*VLOOKUP($A23, Transpose_Avg_q4er_adult!$O$1:$AA$52,8,FALSE)</f>
        <v>-1.8500000000000001E-3</v>
      </c>
      <c r="Z23" s="97">
        <f>$B23*VLOOKUP($A23,Transpose_Avg_q4er_adult!$O$1:$AA$52,9,FALSE)</f>
        <v>-4.9693226000994944E-3</v>
      </c>
      <c r="AA23" s="97">
        <f>$B23*VLOOKUP($A23,Transpose_Avg_q4er_adult!$O$1:$AA$52,10,FALSE)</f>
        <v>-5.2598039215686274E-3</v>
      </c>
      <c r="AB23" s="97">
        <f>$B23*VLOOKUP($A23,Transpose_Avg_q4er_adult!$O$1:$AA$52,11,FALSE)</f>
        <v>-6.0226244343891408E-3</v>
      </c>
      <c r="AC23" s="97">
        <f>$B23*VLOOKUP($A23,Transpose_Avg_q4er_adult!$O$1:$AA$52,12,FALSE)</f>
        <v>-5.3195867731577013E-3</v>
      </c>
      <c r="AD23" s="97">
        <f>$B23*VLOOKUP($A23,Transpose_Avg_q4er_adult!$O$1:$AA$52,13,FALSE)</f>
        <v>-7.3486840518401002E-3</v>
      </c>
    </row>
    <row r="24" spans="1:30" x14ac:dyDescent="0.25">
      <c r="A24" s="167" t="s">
        <v>314</v>
      </c>
      <c r="B24" s="168">
        <v>4.07E-2</v>
      </c>
      <c r="C24" s="94"/>
      <c r="D24" s="94"/>
      <c r="E24" s="97">
        <f>$B24*VLOOKUP($A24,Transpose_Avg_q4er_adult!$A$1:$M$52,2,FALSE)</f>
        <v>3.5126561053866164E-3</v>
      </c>
      <c r="F24" s="97">
        <f>$B24*VLOOKUP($A24, Transpose_Avg_q4er_adult!$A$1:$M$52,3,FALSE)</f>
        <v>2.6746626303642508E-3</v>
      </c>
      <c r="G24" s="97">
        <f>$B24*VLOOKUP($A24,Transpose_Avg_q4er_adult!$A$1:$M$52,4,FALSE)</f>
        <v>4.64680901983243E-3</v>
      </c>
      <c r="H24" s="97">
        <f>$B24*VLOOKUP($A24,Transpose_Avg_q4er_adult!$A$1:$M$52,5,FALSE)</f>
        <v>2.7315677903592133E-3</v>
      </c>
      <c r="I24" s="97">
        <f>$B24*VLOOKUP($A24,Transpose_Avg_q4er_adult!$A$1:$M$52,6,FALSE)</f>
        <v>2.7423296584360621E-3</v>
      </c>
      <c r="J24" s="97">
        <f>$B24*VLOOKUP($A24,Transpose_Avg_q4er_adult!$A$1:$M$52,7,FALSE)</f>
        <v>2.9103172242547718E-3</v>
      </c>
      <c r="K24" s="97">
        <f>$B24*VLOOKUP($A24,Transpose_Avg_q4er_adult!$A$1:$M$52,8,FALSE)</f>
        <v>2.0978474674192907E-3</v>
      </c>
      <c r="L24" s="97">
        <f>$B24*VLOOKUP($A24,Transpose_Avg_q4er_adult!$A$1:$M$52,9,FALSE)</f>
        <v>2.3933009013940754E-3</v>
      </c>
      <c r="M24" s="97">
        <f>$B24*VLOOKUP($A24,Transpose_Avg_q4er_adult!$A$1:$M$52,10,FALSE)</f>
        <v>2.1168833251783621E-3</v>
      </c>
      <c r="N24" s="97">
        <f>$B24*VLOOKUP($A24,Transpose_Avg_q4er_adult!$A$1:$M$52,11,FALSE)</f>
        <v>4.0628565779863958E-3</v>
      </c>
      <c r="O24" s="97">
        <f>$B24*VLOOKUP($A24,Transpose_Avg_q4er_adult!$A$1:$M$52,12,FALSE)</f>
        <v>3.1022107202182546E-3</v>
      </c>
      <c r="P24" s="97">
        <f>$B24*VLOOKUP($A24,Transpose_Avg_q4er_adult!$A$1:$M$52,13,FALSE)</f>
        <v>3.0598666131681964E-3</v>
      </c>
      <c r="Q24" s="97"/>
      <c r="R24" s="97"/>
      <c r="S24" s="97">
        <f>$B24*VLOOKUP($A24,Transpose_Avg_q4er_adult!$O$1:$AA$52,2,FALSE)</f>
        <v>2.5052056011995462E-3</v>
      </c>
      <c r="T24" s="97">
        <f>$B24*VLOOKUP($A24,Transpose_Avg_q4er_adult!$O$1:$AA$52,3,FALSE)</f>
        <v>2.2590551527891865E-3</v>
      </c>
      <c r="U24" s="97">
        <f>$B24*VLOOKUP($A24,Transpose_Avg_q4er_adult!$O$1:$AA$52,4,FALSE)</f>
        <v>3.5454242281572784E-3</v>
      </c>
      <c r="V24" s="97">
        <f>$B24*VLOOKUP($A24,Transpose_Avg_q4er_adult!$O$1:$AA$52,5,FALSE)</f>
        <v>3.68346096467809E-3</v>
      </c>
      <c r="W24" s="97">
        <f>$B24*VLOOKUP($A24,Transpose_Avg_q4er_adult!$O$1:$AA$52,6,FALSE)</f>
        <v>4.4157018362900721E-3</v>
      </c>
      <c r="X24" s="97">
        <f>$B24*VLOOKUP($A24,Transpose_Avg_q4er_adult!$O$1:$AA$52,7,FALSE)</f>
        <v>2.8046385376705538E-3</v>
      </c>
      <c r="Y24" s="97">
        <f>$B24*VLOOKUP($A24, Transpose_Avg_q4er_adult!$O$1:$AA$52,8,FALSE)</f>
        <v>3.139465811965812E-3</v>
      </c>
      <c r="Z24" s="97">
        <f>$B24*VLOOKUP($A24,Transpose_Avg_q4er_adult!$O$1:$AA$52,9,FALSE)</f>
        <v>1.3927715512329878E-3</v>
      </c>
      <c r="AA24" s="97">
        <f>$B24*VLOOKUP($A24,Transpose_Avg_q4er_adult!$O$1:$AA$52,10,FALSE)</f>
        <v>2.1204311211664153E-3</v>
      </c>
      <c r="AB24" s="97">
        <f>$B24*VLOOKUP($A24,Transpose_Avg_q4er_adult!$O$1:$AA$52,11,FALSE)</f>
        <v>1.6562217194570138E-3</v>
      </c>
      <c r="AC24" s="97">
        <f>$B24*VLOOKUP($A24,Transpose_Avg_q4er_adult!$O$1:$AA$52,12,FALSE)</f>
        <v>3.3236759928420021E-3</v>
      </c>
      <c r="AD24" s="97">
        <f>$B24*VLOOKUP($A24,Transpose_Avg_q4er_adult!$O$1:$AA$52,13,FALSE)</f>
        <v>2.0873319696084161E-3</v>
      </c>
    </row>
    <row r="25" spans="1:30" x14ac:dyDescent="0.25">
      <c r="A25" s="167" t="s">
        <v>315</v>
      </c>
      <c r="B25" s="168">
        <v>0.26600000000000001</v>
      </c>
      <c r="C25" s="94"/>
      <c r="D25" s="94"/>
      <c r="E25" s="97">
        <f>$B25*VLOOKUP($A25,Transpose_Avg_q4er_adult!$A$1:$M$52,2,FALSE)</f>
        <v>2.9859418283369309E-2</v>
      </c>
      <c r="F25" s="97">
        <f>$B25*VLOOKUP($A25, Transpose_Avg_q4er_adult!$A$1:$M$52,3,FALSE)</f>
        <v>2.0024151833709536E-2</v>
      </c>
      <c r="G25" s="97">
        <f>$B25*VLOOKUP($A25,Transpose_Avg_q4er_adult!$A$1:$M$52,4,FALSE)</f>
        <v>3.5825642616907141E-2</v>
      </c>
      <c r="H25" s="97">
        <f>$B25*VLOOKUP($A25,Transpose_Avg_q4er_adult!$A$1:$M$52,5,FALSE)</f>
        <v>1.7082781256905551E-2</v>
      </c>
      <c r="I25" s="97">
        <f>$B25*VLOOKUP($A25,Transpose_Avg_q4er_adult!$A$1:$M$52,6,FALSE)</f>
        <v>2.6077618590300888E-2</v>
      </c>
      <c r="J25" s="97">
        <f>$B25*VLOOKUP($A25,Transpose_Avg_q4er_adult!$A$1:$M$52,7,FALSE)</f>
        <v>1.5087487705259639E-2</v>
      </c>
      <c r="K25" s="97">
        <f>$B25*VLOOKUP($A25,Transpose_Avg_q4er_adult!$A$1:$M$52,8,FALSE)</f>
        <v>6.4466911764705882E-3</v>
      </c>
      <c r="L25" s="97">
        <f>$B25*VLOOKUP($A25,Transpose_Avg_q4er_adult!$A$1:$M$52,9,FALSE)</f>
        <v>1.5656468452633826E-2</v>
      </c>
      <c r="M25" s="97">
        <f>$B25*VLOOKUP($A25,Transpose_Avg_q4er_adult!$A$1:$M$52,10,FALSE)</f>
        <v>8.5256392164480416E-3</v>
      </c>
      <c r="N25" s="97">
        <f>$B25*VLOOKUP($A25,Transpose_Avg_q4er_adult!$A$1:$M$52,11,FALSE)</f>
        <v>3.8731890585081856E-2</v>
      </c>
      <c r="O25" s="97">
        <f>$B25*VLOOKUP($A25,Transpose_Avg_q4er_adult!$A$1:$M$52,12,FALSE)</f>
        <v>2.3323031361260509E-2</v>
      </c>
      <c r="P25" s="97">
        <f>$B25*VLOOKUP($A25,Transpose_Avg_q4er_adult!$A$1:$M$52,13,FALSE)</f>
        <v>4.1834033630523793E-2</v>
      </c>
      <c r="Q25" s="97"/>
      <c r="R25" s="97"/>
      <c r="S25" s="97">
        <f>$B25*VLOOKUP($A25,Transpose_Avg_q4er_adult!$O$1:$AA$52,2,FALSE)</f>
        <v>2.1363097431969943E-2</v>
      </c>
      <c r="T25" s="97">
        <f>$B25*VLOOKUP($A25,Transpose_Avg_q4er_adult!$O$1:$AA$52,3,FALSE)</f>
        <v>1.1901101555783699E-2</v>
      </c>
      <c r="U25" s="97">
        <f>$B25*VLOOKUP($A25,Transpose_Avg_q4er_adult!$O$1:$AA$52,4,FALSE)</f>
        <v>4.4561896572297185E-2</v>
      </c>
      <c r="V25" s="97">
        <f>$B25*VLOOKUP($A25,Transpose_Avg_q4er_adult!$O$1:$AA$52,5,FALSE)</f>
        <v>1.3000829085966701E-2</v>
      </c>
      <c r="W25" s="97">
        <f>$B25*VLOOKUP($A25,Transpose_Avg_q4er_adult!$O$1:$AA$52,6,FALSE)</f>
        <v>2.5227495543672016E-2</v>
      </c>
      <c r="X25" s="97">
        <f>$B25*VLOOKUP($A25,Transpose_Avg_q4er_adult!$O$1:$AA$52,7,FALSE)</f>
        <v>2.0746955359952562E-2</v>
      </c>
      <c r="Y25" s="97">
        <f>$B25*VLOOKUP($A25, Transpose_Avg_q4er_adult!$O$1:$AA$52,8,FALSE)</f>
        <v>6.6500000000000005E-3</v>
      </c>
      <c r="Z25" s="97">
        <f>$B25*VLOOKUP($A25,Transpose_Avg_q4er_adult!$O$1:$AA$52,9,FALSE)</f>
        <v>1.3250391593579589E-2</v>
      </c>
      <c r="AA25" s="97">
        <f>$B25*VLOOKUP($A25,Transpose_Avg_q4er_adult!$O$1:$AA$52,10,FALSE)</f>
        <v>5.541666666666667E-3</v>
      </c>
      <c r="AB25" s="97">
        <f>$B25*VLOOKUP($A25,Transpose_Avg_q4er_adult!$O$1:$AA$52,11,FALSE)</f>
        <v>3.2606541444776739E-2</v>
      </c>
      <c r="AC25" s="97">
        <f>$B25*VLOOKUP($A25,Transpose_Avg_q4er_adult!$O$1:$AA$52,12,FALSE)</f>
        <v>1.6188241146100645E-2</v>
      </c>
      <c r="AD25" s="97">
        <f>$B25*VLOOKUP($A25,Transpose_Avg_q4er_adult!$O$1:$AA$52,13,FALSE)</f>
        <v>2.5382347879732453E-2</v>
      </c>
    </row>
    <row r="26" spans="1:30" x14ac:dyDescent="0.25">
      <c r="A26" s="167" t="s">
        <v>316</v>
      </c>
      <c r="B26" s="168">
        <v>0.13</v>
      </c>
      <c r="C26" s="94"/>
      <c r="D26" s="94"/>
      <c r="E26" s="97">
        <f>$B26*VLOOKUP($A26,Transpose_Avg_q4er_adult!$A$1:$M$52,2,FALSE)</f>
        <v>4.5491696689980796E-3</v>
      </c>
      <c r="F26" s="97">
        <f>$B26*VLOOKUP($A26, Transpose_Avg_q4er_adult!$A$1:$M$52,3,FALSE)</f>
        <v>1.6406802681721182E-3</v>
      </c>
      <c r="G26" s="97">
        <f>$B26*VLOOKUP($A26,Transpose_Avg_q4er_adult!$A$1:$M$52,4,FALSE)</f>
        <v>4.8479304549181382E-3</v>
      </c>
      <c r="H26" s="97">
        <f>$B26*VLOOKUP($A26,Transpose_Avg_q4er_adult!$A$1:$M$52,5,FALSE)</f>
        <v>1.7011128874022073E-3</v>
      </c>
      <c r="I26" s="97">
        <f>$B26*VLOOKUP($A26,Transpose_Avg_q4er_adult!$A$1:$M$52,6,FALSE)</f>
        <v>5.3018983384725176E-3</v>
      </c>
      <c r="J26" s="97">
        <f>$B26*VLOOKUP($A26,Transpose_Avg_q4er_adult!$A$1:$M$52,7,FALSE)</f>
        <v>2.4262650559454622E-3</v>
      </c>
      <c r="K26" s="97">
        <f>$B26*VLOOKUP($A26,Transpose_Avg_q4er_adult!$A$1:$M$52,8,FALSE)</f>
        <v>0</v>
      </c>
      <c r="L26" s="97">
        <f>$B26*VLOOKUP($A26,Transpose_Avg_q4er_adult!$A$1:$M$52,9,FALSE)</f>
        <v>2.3727583948619109E-3</v>
      </c>
      <c r="M26" s="97">
        <f>$B26*VLOOKUP($A26,Transpose_Avg_q4er_adult!$A$1:$M$52,10,FALSE)</f>
        <v>9.2105955387205391E-4</v>
      </c>
      <c r="N26" s="97">
        <f>$B26*VLOOKUP($A26,Transpose_Avg_q4er_adult!$A$1:$M$52,11,FALSE)</f>
        <v>5.5915800057576978E-3</v>
      </c>
      <c r="O26" s="97">
        <f>$B26*VLOOKUP($A26,Transpose_Avg_q4er_adult!$A$1:$M$52,12,FALSE)</f>
        <v>2.3575752736709628E-3</v>
      </c>
      <c r="P26" s="97">
        <f>$B26*VLOOKUP($A26,Transpose_Avg_q4er_adult!$A$1:$M$52,13,FALSE)</f>
        <v>6.767620311526678E-3</v>
      </c>
      <c r="Q26" s="97"/>
      <c r="R26" s="97"/>
      <c r="S26" s="97">
        <f>$B26*VLOOKUP($A26,Transpose_Avg_q4er_adult!$O$1:$AA$52,2,FALSE)</f>
        <v>2.6640668776585297E-3</v>
      </c>
      <c r="T26" s="97">
        <f>$B26*VLOOKUP($A26,Transpose_Avg_q4er_adult!$O$1:$AA$52,3,FALSE)</f>
        <v>2.5966359993996918E-3</v>
      </c>
      <c r="U26" s="97">
        <f>$B26*VLOOKUP($A26,Transpose_Avg_q4er_adult!$O$1:$AA$52,4,FALSE)</f>
        <v>4.0581372274361488E-3</v>
      </c>
      <c r="V26" s="97">
        <f>$B26*VLOOKUP($A26,Transpose_Avg_q4er_adult!$O$1:$AA$52,5,FALSE)</f>
        <v>1.4616402116402116E-3</v>
      </c>
      <c r="W26" s="97">
        <f>$B26*VLOOKUP($A26,Transpose_Avg_q4er_adult!$O$1:$AA$52,6,FALSE)</f>
        <v>4.8874600345188588E-3</v>
      </c>
      <c r="X26" s="97">
        <f>$B26*VLOOKUP($A26,Transpose_Avg_q4er_adult!$O$1:$AA$52,7,FALSE)</f>
        <v>4.0324372945668326E-3</v>
      </c>
      <c r="Y26" s="97">
        <f>$B26*VLOOKUP($A26, Transpose_Avg_q4er_adult!$O$1:$AA$52,8,FALSE)</f>
        <v>0</v>
      </c>
      <c r="Z26" s="97">
        <f>$B26*VLOOKUP($A26,Transpose_Avg_q4er_adult!$O$1:$AA$52,9,FALSE)</f>
        <v>6.5878378378378389E-4</v>
      </c>
      <c r="AA26" s="97">
        <f>$B26*VLOOKUP($A26,Transpose_Avg_q4er_adult!$O$1:$AA$52,10,FALSE)</f>
        <v>1.911764705882353E-3</v>
      </c>
      <c r="AB26" s="97">
        <f>$B26*VLOOKUP($A26,Transpose_Avg_q4er_adult!$O$1:$AA$52,11,FALSE)</f>
        <v>1.2745098039215687E-3</v>
      </c>
      <c r="AC26" s="97">
        <f>$B26*VLOOKUP($A26,Transpose_Avg_q4er_adult!$O$1:$AA$52,12,FALSE)</f>
        <v>3.2095674776641565E-3</v>
      </c>
      <c r="AD26" s="97">
        <f>$B26*VLOOKUP($A26,Transpose_Avg_q4er_adult!$O$1:$AA$52,13,FALSE)</f>
        <v>4.2488368910782708E-3</v>
      </c>
    </row>
    <row r="27" spans="1:30" x14ac:dyDescent="0.25">
      <c r="A27" s="167" t="s">
        <v>323</v>
      </c>
      <c r="B27" s="168">
        <v>-0.95699999999999996</v>
      </c>
      <c r="C27" s="94"/>
      <c r="D27" s="94"/>
      <c r="E27" s="97">
        <f>$B27*VLOOKUP($A27,Transpose_Avg_q4er_adult!$A$1:$M$52,2,FALSE)</f>
        <v>-1.7818105392867008E-3</v>
      </c>
      <c r="F27" s="97">
        <f>$B27*VLOOKUP($A27, Transpose_Avg_q4er_adult!$A$1:$M$52,3,FALSE)</f>
        <v>-3.2818514436027306E-3</v>
      </c>
      <c r="G27" s="97">
        <f>$B27*VLOOKUP($A27,Transpose_Avg_q4er_adult!$A$1:$M$52,4,FALSE)</f>
        <v>-4.2121478873239433E-4</v>
      </c>
      <c r="H27" s="97">
        <f>$B27*VLOOKUP($A27,Transpose_Avg_q4er_adult!$A$1:$M$52,5,FALSE)</f>
        <v>-3.7893811707411197E-3</v>
      </c>
      <c r="I27" s="97">
        <f>$B27*VLOOKUP($A27,Transpose_Avg_q4er_adult!$A$1:$M$52,6,FALSE)</f>
        <v>0</v>
      </c>
      <c r="J27" s="97">
        <f>$B27*VLOOKUP($A27,Transpose_Avg_q4er_adult!$A$1:$M$52,7,FALSE)</f>
        <v>-6.7051659876917738E-4</v>
      </c>
      <c r="K27" s="97">
        <f>$B27*VLOOKUP($A27,Transpose_Avg_q4er_adult!$A$1:$M$52,8,FALSE)</f>
        <v>-3.7529411764705882E-3</v>
      </c>
      <c r="L27" s="97">
        <f>$B27*VLOOKUP($A27,Transpose_Avg_q4er_adult!$A$1:$M$52,9,FALSE)</f>
        <v>-4.9843749999999997E-4</v>
      </c>
      <c r="M27" s="97">
        <f>$B27*VLOOKUP($A27,Transpose_Avg_q4er_adult!$A$1:$M$52,10,FALSE)</f>
        <v>0</v>
      </c>
      <c r="N27" s="97">
        <f>$B27*VLOOKUP($A27,Transpose_Avg_q4er_adult!$A$1:$M$52,11,FALSE)</f>
        <v>-4.090695325286416E-3</v>
      </c>
      <c r="O27" s="97">
        <f>$B27*VLOOKUP($A27,Transpose_Avg_q4er_adult!$A$1:$M$52,12,FALSE)</f>
        <v>-1.2086622677239909E-3</v>
      </c>
      <c r="P27" s="97">
        <f>$B27*VLOOKUP($A27,Transpose_Avg_q4er_adult!$A$1:$M$52,13,FALSE)</f>
        <v>-2.4989896878483834E-3</v>
      </c>
      <c r="Q27" s="97"/>
      <c r="R27" s="97"/>
      <c r="S27" s="97">
        <f>$B27*VLOOKUP($A27,Transpose_Avg_q4er_adult!$O$1:$AA$52,2,FALSE)</f>
        <v>-6.7012938589743141E-3</v>
      </c>
      <c r="T27" s="97">
        <f>$B27*VLOOKUP($A27,Transpose_Avg_q4er_adult!$O$1:$AA$52,3,FALSE)</f>
        <v>0</v>
      </c>
      <c r="U27" s="97">
        <f>$B27*VLOOKUP($A27,Transpose_Avg_q4er_adult!$O$1:$AA$52,4,FALSE)</f>
        <v>0</v>
      </c>
      <c r="V27" s="97">
        <f>$B27*VLOOKUP($A27,Transpose_Avg_q4er_adult!$O$1:$AA$52,5,FALSE)</f>
        <v>-2.1949541284403671E-3</v>
      </c>
      <c r="W27" s="97">
        <f>$B27*VLOOKUP($A27,Transpose_Avg_q4er_adult!$O$1:$AA$52,6,FALSE)</f>
        <v>0</v>
      </c>
      <c r="X27" s="97">
        <f>$B27*VLOOKUP($A27,Transpose_Avg_q4er_adult!$O$1:$AA$52,7,FALSE)</f>
        <v>-2.6882022471910109E-3</v>
      </c>
      <c r="Y27" s="97">
        <f>$B27*VLOOKUP($A27, Transpose_Avg_q4er_adult!$O$1:$AA$52,8,FALSE)</f>
        <v>-6.6458333333333326E-3</v>
      </c>
      <c r="Z27" s="97">
        <f>$B27*VLOOKUP($A27,Transpose_Avg_q4er_adult!$O$1:$AA$52,9,FALSE)</f>
        <v>-2.2570754716981132E-3</v>
      </c>
      <c r="AA27" s="97">
        <f>$B27*VLOOKUP($A27,Transpose_Avg_q4er_adult!$O$1:$AA$52,10,FALSE)</f>
        <v>0</v>
      </c>
      <c r="AB27" s="97">
        <f>$B27*VLOOKUP($A27,Transpose_Avg_q4er_adult!$O$1:$AA$52,11,FALSE)</f>
        <v>-1.0874999999999999E-2</v>
      </c>
      <c r="AC27" s="97">
        <f>$B27*VLOOKUP($A27,Transpose_Avg_q4er_adult!$O$1:$AA$52,12,FALSE)</f>
        <v>-7.9303346781744218E-3</v>
      </c>
      <c r="AD27" s="97">
        <f>$B27*VLOOKUP($A27,Transpose_Avg_q4er_adult!$O$1:$AA$52,13,FALSE)</f>
        <v>-4.0550847457627116E-3</v>
      </c>
    </row>
    <row r="28" spans="1:30" x14ac:dyDescent="0.25">
      <c r="A28" s="167" t="s">
        <v>324</v>
      </c>
      <c r="B28" s="168">
        <v>0.34</v>
      </c>
      <c r="C28" s="94"/>
      <c r="D28" s="94"/>
      <c r="E28" s="97">
        <f>$B28*VLOOKUP($A28,Transpose_Avg_q4er_adult!$A$1:$M$52,2,FALSE)</f>
        <v>9.9471645833420878E-3</v>
      </c>
      <c r="F28" s="97">
        <f>$B28*VLOOKUP($A28, Transpose_Avg_q4er_adult!$A$1:$M$52,3,FALSE)</f>
        <v>7.8648445583813387E-3</v>
      </c>
      <c r="G28" s="97">
        <f>$B28*VLOOKUP($A28,Transpose_Avg_q4er_adult!$A$1:$M$52,4,FALSE)</f>
        <v>3.8758669786015955E-3</v>
      </c>
      <c r="H28" s="97">
        <f>$B28*VLOOKUP($A28,Transpose_Avg_q4er_adult!$A$1:$M$52,5,FALSE)</f>
        <v>6.0009848630545818E-3</v>
      </c>
      <c r="I28" s="97">
        <f>$B28*VLOOKUP($A28,Transpose_Avg_q4er_adult!$A$1:$M$52,6,FALSE)</f>
        <v>5.0015700812280689E-3</v>
      </c>
      <c r="J28" s="97">
        <f>$B28*VLOOKUP($A28,Transpose_Avg_q4er_adult!$A$1:$M$52,7,FALSE)</f>
        <v>7.3664055871740476E-3</v>
      </c>
      <c r="K28" s="97">
        <f>$B28*VLOOKUP($A28,Transpose_Avg_q4er_adult!$A$1:$M$52,8,FALSE)</f>
        <v>4.9035152986633256E-3</v>
      </c>
      <c r="L28" s="97">
        <f>$B28*VLOOKUP($A28,Transpose_Avg_q4er_adult!$A$1:$M$52,9,FALSE)</f>
        <v>3.5113764528356389E-3</v>
      </c>
      <c r="M28" s="97">
        <f>$B28*VLOOKUP($A28,Transpose_Avg_q4er_adult!$A$1:$M$52,10,FALSE)</f>
        <v>5.2155743561993571E-3</v>
      </c>
      <c r="N28" s="97">
        <f>$B28*VLOOKUP($A28,Transpose_Avg_q4er_adult!$A$1:$M$52,11,FALSE)</f>
        <v>6.9938338420028924E-3</v>
      </c>
      <c r="O28" s="97">
        <f>$B28*VLOOKUP($A28,Transpose_Avg_q4er_adult!$A$1:$M$52,12,FALSE)</f>
        <v>3.144211521463752E-3</v>
      </c>
      <c r="P28" s="97">
        <f>$B28*VLOOKUP($A28,Transpose_Avg_q4er_adult!$A$1:$M$52,13,FALSE)</f>
        <v>8.5444139168280794E-3</v>
      </c>
      <c r="Q28" s="97"/>
      <c r="R28" s="97"/>
      <c r="S28" s="97">
        <f>$B28*VLOOKUP($A28,Transpose_Avg_q4er_adult!$O$1:$AA$52,2,FALSE)</f>
        <v>1.0692268994491189E-2</v>
      </c>
      <c r="T28" s="97">
        <f>$B28*VLOOKUP($A28,Transpose_Avg_q4er_adult!$O$1:$AA$52,3,FALSE)</f>
        <v>9.7821678130053397E-3</v>
      </c>
      <c r="U28" s="97">
        <f>$B28*VLOOKUP($A28,Transpose_Avg_q4er_adult!$O$1:$AA$52,4,FALSE)</f>
        <v>1.421528458701032E-2</v>
      </c>
      <c r="V28" s="97">
        <f>$B28*VLOOKUP($A28,Transpose_Avg_q4er_adult!$O$1:$AA$52,5,FALSE)</f>
        <v>8.5079219455366263E-3</v>
      </c>
      <c r="W28" s="97">
        <f>$B28*VLOOKUP($A28,Transpose_Avg_q4er_adult!$O$1:$AA$52,6,FALSE)</f>
        <v>4.9729437229437236E-3</v>
      </c>
      <c r="X28" s="97">
        <f>$B28*VLOOKUP($A28,Transpose_Avg_q4er_adult!$O$1:$AA$52,7,FALSE)</f>
        <v>1.6325940922559769E-2</v>
      </c>
      <c r="Y28" s="97">
        <f>$B28*VLOOKUP($A28, Transpose_Avg_q4er_adult!$O$1:$AA$52,8,FALSE)</f>
        <v>6.538461538461539E-3</v>
      </c>
      <c r="Z28" s="97">
        <f>$B28*VLOOKUP($A28,Transpose_Avg_q4er_adult!$O$1:$AA$52,9,FALSE)</f>
        <v>2.8873565346168089E-3</v>
      </c>
      <c r="AA28" s="97">
        <f>$B28*VLOOKUP($A28,Transpose_Avg_q4er_adult!$O$1:$AA$52,10,FALSE)</f>
        <v>5.0000000000000001E-3</v>
      </c>
      <c r="AB28" s="97">
        <f>$B28*VLOOKUP($A28,Transpose_Avg_q4er_adult!$O$1:$AA$52,11,FALSE)</f>
        <v>1.5419580419580419E-2</v>
      </c>
      <c r="AC28" s="97">
        <f>$B28*VLOOKUP($A28,Transpose_Avg_q4er_adult!$O$1:$AA$52,12,FALSE)</f>
        <v>4.0499312850071894E-3</v>
      </c>
      <c r="AD28" s="97">
        <f>$B28*VLOOKUP($A28,Transpose_Avg_q4er_adult!$O$1:$AA$52,13,FALSE)</f>
        <v>8.2161225682558254E-3</v>
      </c>
    </row>
    <row r="29" spans="1:30" x14ac:dyDescent="0.25">
      <c r="A29" s="167" t="s">
        <v>325</v>
      </c>
      <c r="B29" s="168">
        <v>0.54600000000000004</v>
      </c>
      <c r="C29" s="94"/>
      <c r="D29" s="94"/>
      <c r="E29" s="97">
        <f>$B29*VLOOKUP($A29,Transpose_Avg_q4er_adult!$A$1:$M$52,2,FALSE)</f>
        <v>1.1057270489581894E-3</v>
      </c>
      <c r="F29" s="97">
        <f>$B29*VLOOKUP($A29, Transpose_Avg_q4er_adult!$A$1:$M$52,3,FALSE)</f>
        <v>3.1022727272727273E-4</v>
      </c>
      <c r="G29" s="97">
        <f>$B29*VLOOKUP($A29,Transpose_Avg_q4er_adult!$A$1:$M$52,4,FALSE)</f>
        <v>1.0115242207288995E-3</v>
      </c>
      <c r="H29" s="97">
        <f>$B29*VLOOKUP($A29,Transpose_Avg_q4er_adult!$A$1:$M$52,5,FALSE)</f>
        <v>1.68645145764698E-3</v>
      </c>
      <c r="I29" s="97">
        <f>$B29*VLOOKUP($A29,Transpose_Avg_q4er_adult!$A$1:$M$52,6,FALSE)</f>
        <v>5.1348238482384824E-4</v>
      </c>
      <c r="J29" s="97">
        <f>$B29*VLOOKUP($A29,Transpose_Avg_q4er_adult!$A$1:$M$52,7,FALSE)</f>
        <v>9.0506664539968598E-3</v>
      </c>
      <c r="K29" s="97">
        <f>$B29*VLOOKUP($A29,Transpose_Avg_q4er_adult!$A$1:$M$52,8,FALSE)</f>
        <v>1.421875E-3</v>
      </c>
      <c r="L29" s="97">
        <f>$B29*VLOOKUP($A29,Transpose_Avg_q4er_adult!$A$1:$M$52,9,FALSE)</f>
        <v>0</v>
      </c>
      <c r="M29" s="97">
        <f>$B29*VLOOKUP($A29,Transpose_Avg_q4er_adult!$A$1:$M$52,10,FALSE)</f>
        <v>6.3194444444444442E-4</v>
      </c>
      <c r="N29" s="97">
        <f>$B29*VLOOKUP($A29,Transpose_Avg_q4er_adult!$A$1:$M$52,11,FALSE)</f>
        <v>1.3354388297872339E-3</v>
      </c>
      <c r="O29" s="97">
        <f>$B29*VLOOKUP($A29,Transpose_Avg_q4er_adult!$A$1:$M$52,12,FALSE)</f>
        <v>5.2073644462758174E-3</v>
      </c>
      <c r="P29" s="97">
        <f>$B29*VLOOKUP($A29,Transpose_Avg_q4er_adult!$A$1:$M$52,13,FALSE)</f>
        <v>2.3383129065127754E-3</v>
      </c>
      <c r="Q29" s="97"/>
      <c r="R29" s="97"/>
      <c r="S29" s="97">
        <f>$B29*VLOOKUP($A29,Transpose_Avg_q4er_adult!$O$1:$AA$52,2,FALSE)</f>
        <v>0</v>
      </c>
      <c r="T29" s="97">
        <f>$B29*VLOOKUP($A29,Transpose_Avg_q4er_adult!$O$1:$AA$52,3,FALSE)</f>
        <v>0</v>
      </c>
      <c r="U29" s="97">
        <f>$B29*VLOOKUP($A29,Transpose_Avg_q4er_adult!$O$1:$AA$52,4,FALSE)</f>
        <v>1.1567796610169492E-3</v>
      </c>
      <c r="V29" s="97">
        <f>$B29*VLOOKUP($A29,Transpose_Avg_q4er_adult!$O$1:$AA$52,5,FALSE)</f>
        <v>4.6226639483520219E-3</v>
      </c>
      <c r="W29" s="97">
        <f>$B29*VLOOKUP($A29,Transpose_Avg_q4er_adult!$O$1:$AA$52,6,FALSE)</f>
        <v>0</v>
      </c>
      <c r="X29" s="97">
        <f>$B29*VLOOKUP($A29,Transpose_Avg_q4er_adult!$O$1:$AA$52,7,FALSE)</f>
        <v>5.4779938172233714E-2</v>
      </c>
      <c r="Y29" s="97">
        <f>$B29*VLOOKUP($A29, Transpose_Avg_q4er_adult!$O$1:$AA$52,8,FALSE)</f>
        <v>0</v>
      </c>
      <c r="Z29" s="97">
        <f>$B29*VLOOKUP($A29,Transpose_Avg_q4er_adult!$O$1:$AA$52,9,FALSE)</f>
        <v>0</v>
      </c>
      <c r="AA29" s="97">
        <f>$B29*VLOOKUP($A29,Transpose_Avg_q4er_adult!$O$1:$AA$52,10,FALSE)</f>
        <v>0</v>
      </c>
      <c r="AB29" s="97">
        <f>$B29*VLOOKUP($A29,Transpose_Avg_q4er_adult!$O$1:$AA$52,11,FALSE)</f>
        <v>0</v>
      </c>
      <c r="AC29" s="97">
        <f>$B29*VLOOKUP($A29,Transpose_Avg_q4er_adult!$O$1:$AA$52,12,FALSE)</f>
        <v>3.5625129802699896E-3</v>
      </c>
      <c r="AD29" s="97">
        <f>$B29*VLOOKUP($A29,Transpose_Avg_q4er_adult!$O$1:$AA$52,13,FALSE)</f>
        <v>2.353448275862069E-3</v>
      </c>
    </row>
    <row r="30" spans="1:30" x14ac:dyDescent="0.25">
      <c r="A30" s="167" t="s">
        <v>322</v>
      </c>
      <c r="B30" s="168">
        <v>-4.58E-2</v>
      </c>
      <c r="C30" s="94"/>
      <c r="D30" s="94"/>
      <c r="E30" s="97">
        <f>$B30*VLOOKUP($A30,Transpose_Avg_q4er_adult!$A$1:$M$52,2,FALSE)</f>
        <v>-2.077755204253328E-2</v>
      </c>
      <c r="F30" s="97">
        <f>$B30*VLOOKUP($A30, Transpose_Avg_q4er_adult!$A$1:$M$52,3,FALSE)</f>
        <v>-2.330901308223781E-2</v>
      </c>
      <c r="G30" s="97">
        <f>$B30*VLOOKUP($A30,Transpose_Avg_q4er_adult!$A$1:$M$52,4,FALSE)</f>
        <v>-8.8068055476443596E-3</v>
      </c>
      <c r="H30" s="97">
        <f>$B30*VLOOKUP($A30,Transpose_Avg_q4er_adult!$A$1:$M$52,5,FALSE)</f>
        <v>-2.1460252134377775E-2</v>
      </c>
      <c r="I30" s="97">
        <f>$B30*VLOOKUP($A30,Transpose_Avg_q4er_adult!$A$1:$M$52,6,FALSE)</f>
        <v>-1.74070405774699E-2</v>
      </c>
      <c r="J30" s="97">
        <f>$B30*VLOOKUP($A30,Transpose_Avg_q4er_adult!$A$1:$M$52,7,FALSE)</f>
        <v>-1.7944968770903826E-2</v>
      </c>
      <c r="K30" s="97">
        <f>$B30*VLOOKUP($A30,Transpose_Avg_q4er_adult!$A$1:$M$52,8,FALSE)</f>
        <v>-3.1379667672510006E-2</v>
      </c>
      <c r="L30" s="97">
        <f>$B30*VLOOKUP($A30,Transpose_Avg_q4er_adult!$A$1:$M$52,9,FALSE)</f>
        <v>-1.7021657743404819E-2</v>
      </c>
      <c r="M30" s="97">
        <f>$B30*VLOOKUP($A30,Transpose_Avg_q4er_adult!$A$1:$M$52,10,FALSE)</f>
        <v>-1.9616076622519636E-2</v>
      </c>
      <c r="N30" s="97">
        <f>$B30*VLOOKUP($A30,Transpose_Avg_q4er_adult!$A$1:$M$52,11,FALSE)</f>
        <v>-1.2533979972489631E-2</v>
      </c>
      <c r="O30" s="97">
        <f>$B30*VLOOKUP($A30,Transpose_Avg_q4er_adult!$A$1:$M$52,12,FALSE)</f>
        <v>-2.0745170742618113E-2</v>
      </c>
      <c r="P30" s="97">
        <f>$B30*VLOOKUP($A30,Transpose_Avg_q4er_adult!$A$1:$M$52,13,FALSE)</f>
        <v>-2.2980289990017791E-2</v>
      </c>
      <c r="Q30" s="97"/>
      <c r="R30" s="97"/>
      <c r="S30" s="97">
        <f>$B30*VLOOKUP($A30,Transpose_Avg_q4er_adult!$O$1:$AA$52,2,FALSE)</f>
        <v>-2.9371733995826509E-2</v>
      </c>
      <c r="T30" s="97">
        <f>$B30*VLOOKUP($A30,Transpose_Avg_q4er_adult!$O$1:$AA$52,3,FALSE)</f>
        <v>-3.1473093254832815E-2</v>
      </c>
      <c r="U30" s="97">
        <f>$B30*VLOOKUP($A30,Transpose_Avg_q4er_adult!$O$1:$AA$52,4,FALSE)</f>
        <v>-1.5892100187805118E-2</v>
      </c>
      <c r="V30" s="97">
        <f>$B30*VLOOKUP($A30,Transpose_Avg_q4er_adult!$O$1:$AA$52,5,FALSE)</f>
        <v>-1.9544104914000937E-2</v>
      </c>
      <c r="W30" s="97">
        <f>$B30*VLOOKUP($A30,Transpose_Avg_q4er_adult!$O$1:$AA$52,6,FALSE)</f>
        <v>-1.673808869507399E-2</v>
      </c>
      <c r="X30" s="97">
        <f>$B30*VLOOKUP($A30,Transpose_Avg_q4er_adult!$O$1:$AA$52,7,FALSE)</f>
        <v>-2.1738308813230668E-2</v>
      </c>
      <c r="Y30" s="97">
        <f>$B30*VLOOKUP($A30, Transpose_Avg_q4er_adult!$O$1:$AA$52,8,FALSE)</f>
        <v>-3.4834423076923075E-2</v>
      </c>
      <c r="Z30" s="97">
        <f>$B30*VLOOKUP($A30,Transpose_Avg_q4er_adult!$O$1:$AA$52,9,FALSE)</f>
        <v>-1.7241394537906622E-2</v>
      </c>
      <c r="AA30" s="97">
        <f>$B30*VLOOKUP($A30,Transpose_Avg_q4er_adult!$O$1:$AA$52,10,FALSE)</f>
        <v>-2.2452419557566616E-2</v>
      </c>
      <c r="AB30" s="97">
        <f>$B30*VLOOKUP($A30,Transpose_Avg_q4er_adult!$O$1:$AA$52,11,FALSE)</f>
        <v>-2.036771950889598E-2</v>
      </c>
      <c r="AC30" s="97">
        <f>$B30*VLOOKUP($A30,Transpose_Avg_q4er_adult!$O$1:$AA$52,12,FALSE)</f>
        <v>-2.4908421748877755E-2</v>
      </c>
      <c r="AD30" s="97">
        <f>$B30*VLOOKUP($A30,Transpose_Avg_q4er_adult!$O$1:$AA$52,13,FALSE)</f>
        <v>-2.6375406890985498E-2</v>
      </c>
    </row>
    <row r="31" spans="1:30" x14ac:dyDescent="0.25">
      <c r="A31" s="167" t="s">
        <v>335</v>
      </c>
      <c r="B31" s="168">
        <v>4.4299999999999999E-2</v>
      </c>
      <c r="C31" s="94"/>
      <c r="D31" s="94"/>
      <c r="E31" s="97">
        <f>$B31*VLOOKUP($A31,Transpose_Avg_q4er_adult!$A$1:$M$52,2,FALSE)</f>
        <v>1.3899450481984741E-2</v>
      </c>
      <c r="F31" s="97">
        <f>$B31*VLOOKUP($A31, Transpose_Avg_q4er_adult!$A$1:$M$52,3,FALSE)</f>
        <v>1.156872589279012E-2</v>
      </c>
      <c r="G31" s="97">
        <f>$B31*VLOOKUP($A31,Transpose_Avg_q4er_adult!$A$1:$M$52,4,FALSE)</f>
        <v>1.2169863236860609E-2</v>
      </c>
      <c r="H31" s="97">
        <f>$B31*VLOOKUP($A31,Transpose_Avg_q4er_adult!$A$1:$M$52,5,FALSE)</f>
        <v>1.1665739682773138E-2</v>
      </c>
      <c r="I31" s="97">
        <f>$B31*VLOOKUP($A31,Transpose_Avg_q4er_adult!$A$1:$M$52,6,FALSE)</f>
        <v>1.2067957605382084E-2</v>
      </c>
      <c r="J31" s="97">
        <f>$B31*VLOOKUP($A31,Transpose_Avg_q4er_adult!$A$1:$M$52,7,FALSE)</f>
        <v>1.1533471050149471E-2</v>
      </c>
      <c r="K31" s="97">
        <f>$B31*VLOOKUP($A31,Transpose_Avg_q4er_adult!$A$1:$M$52,8,FALSE)</f>
        <v>1.7417584586437888E-2</v>
      </c>
      <c r="L31" s="97">
        <f>$B31*VLOOKUP($A31,Transpose_Avg_q4er_adult!$A$1:$M$52,9,FALSE)</f>
        <v>1.1525470471422035E-2</v>
      </c>
      <c r="M31" s="97">
        <f>$B31*VLOOKUP($A31,Transpose_Avg_q4er_adult!$A$1:$M$52,10,FALSE)</f>
        <v>1.4944844622799585E-2</v>
      </c>
      <c r="N31" s="97">
        <f>$B31*VLOOKUP($A31,Transpose_Avg_q4er_adult!$A$1:$M$52,11,FALSE)</f>
        <v>1.02148311095184E-2</v>
      </c>
      <c r="O31" s="97">
        <f>$B31*VLOOKUP($A31,Transpose_Avg_q4er_adult!$A$1:$M$52,12,FALSE)</f>
        <v>7.595088523879634E-3</v>
      </c>
      <c r="P31" s="97">
        <f>$B31*VLOOKUP($A31,Transpose_Avg_q4er_adult!$A$1:$M$52,13,FALSE)</f>
        <v>1.5272155680591109E-2</v>
      </c>
      <c r="Q31" s="97"/>
      <c r="R31" s="97"/>
      <c r="S31" s="97">
        <f>$B31*VLOOKUP($A31,Transpose_Avg_q4er_adult!$O$1:$AA$52,2,FALSE)</f>
        <v>1.3462645537943773E-2</v>
      </c>
      <c r="T31" s="97">
        <f>$B31*VLOOKUP($A31,Transpose_Avg_q4er_adult!$O$1:$AA$52,3,FALSE)</f>
        <v>1.6274637510268176E-2</v>
      </c>
      <c r="U31" s="97">
        <f>$B31*VLOOKUP($A31,Transpose_Avg_q4er_adult!$O$1:$AA$52,4,FALSE)</f>
        <v>1.0572323485237581E-2</v>
      </c>
      <c r="V31" s="97">
        <f>$B31*VLOOKUP($A31,Transpose_Avg_q4er_adult!$O$1:$AA$52,5,FALSE)</f>
        <v>2.0480134139928483E-2</v>
      </c>
      <c r="W31" s="97">
        <f>$B31*VLOOKUP($A31,Transpose_Avg_q4er_adult!$O$1:$AA$52,6,FALSE)</f>
        <v>1.8127701825679767E-2</v>
      </c>
      <c r="X31" s="97">
        <f>$B31*VLOOKUP($A31,Transpose_Avg_q4er_adult!$O$1:$AA$52,7,FALSE)</f>
        <v>6.190430893510358E-3</v>
      </c>
      <c r="Y31" s="97">
        <f>$B31*VLOOKUP($A31, Transpose_Avg_q4er_adult!$O$1:$AA$52,8,FALSE)</f>
        <v>2.3688194444444442E-2</v>
      </c>
      <c r="Z31" s="97">
        <f>$B31*VLOOKUP($A31,Transpose_Avg_q4er_adult!$O$1:$AA$52,9,FALSE)</f>
        <v>1.6435781170649887E-2</v>
      </c>
      <c r="AA31" s="97">
        <f>$B31*VLOOKUP($A31,Transpose_Avg_q4er_adult!$O$1:$AA$52,10,FALSE)</f>
        <v>1.2638251005530416E-2</v>
      </c>
      <c r="AB31" s="97">
        <f>$B31*VLOOKUP($A31,Transpose_Avg_q4er_adult!$O$1:$AA$52,11,FALSE)</f>
        <v>1.1988877014612308E-2</v>
      </c>
      <c r="AC31" s="97">
        <f>$B31*VLOOKUP($A31,Transpose_Avg_q4er_adult!$O$1:$AA$52,12,FALSE)</f>
        <v>8.1843552601348121E-3</v>
      </c>
      <c r="AD31" s="97">
        <f>$B31*VLOOKUP($A31,Transpose_Avg_q4er_adult!$O$1:$AA$52,13,FALSE)</f>
        <v>1.9464507968977578E-2</v>
      </c>
    </row>
    <row r="32" spans="1:30" x14ac:dyDescent="0.25">
      <c r="A32" s="167" t="s">
        <v>328</v>
      </c>
      <c r="B32" s="168">
        <v>-5.0000000000000001E-3</v>
      </c>
      <c r="C32" s="94"/>
      <c r="D32" s="94"/>
      <c r="E32" s="97">
        <f>$B32*VLOOKUP($A32,Transpose_Avg_q4er_adult!$A$1:$M$52,2,FALSE)</f>
        <v>-1.3642020878671765E-3</v>
      </c>
      <c r="F32" s="97">
        <f>$B32*VLOOKUP($A32, Transpose_Avg_q4er_adult!$A$1:$M$52,3,FALSE)</f>
        <v>-1.7007379491453681E-3</v>
      </c>
      <c r="G32" s="97">
        <f>$B32*VLOOKUP($A32,Transpose_Avg_q4er_adult!$A$1:$M$52,4,FALSE)</f>
        <v>-1.8297657279945185E-3</v>
      </c>
      <c r="H32" s="97">
        <f>$B32*VLOOKUP($A32,Transpose_Avg_q4er_adult!$A$1:$M$52,5,FALSE)</f>
        <v>-1.4391149125749297E-3</v>
      </c>
      <c r="I32" s="97">
        <f>$B32*VLOOKUP($A32,Transpose_Avg_q4er_adult!$A$1:$M$52,6,FALSE)</f>
        <v>-1.1351443980390204E-3</v>
      </c>
      <c r="J32" s="97">
        <f>$B32*VLOOKUP($A32,Transpose_Avg_q4er_adult!$A$1:$M$52,7,FALSE)</f>
        <v>-1.5322840210624806E-3</v>
      </c>
      <c r="K32" s="97">
        <f>$B32*VLOOKUP($A32,Transpose_Avg_q4er_adult!$A$1:$M$52,8,FALSE)</f>
        <v>-6.0708344797059726E-4</v>
      </c>
      <c r="L32" s="97">
        <f>$B32*VLOOKUP($A32,Transpose_Avg_q4er_adult!$A$1:$M$52,9,FALSE)</f>
        <v>-1.6585370492417368E-3</v>
      </c>
      <c r="M32" s="97">
        <f>$B32*VLOOKUP($A32,Transpose_Avg_q4er_adult!$A$1:$M$52,10,FALSE)</f>
        <v>-9.7773327231047793E-4</v>
      </c>
      <c r="N32" s="97">
        <f>$B32*VLOOKUP($A32,Transpose_Avg_q4er_adult!$A$1:$M$52,11,FALSE)</f>
        <v>-1.1376192029733188E-3</v>
      </c>
      <c r="O32" s="97">
        <f>$B32*VLOOKUP($A32,Transpose_Avg_q4er_adult!$A$1:$M$52,12,FALSE)</f>
        <v>-1.5379099546326839E-3</v>
      </c>
      <c r="P32" s="97">
        <f>$B32*VLOOKUP($A32,Transpose_Avg_q4er_adult!$A$1:$M$52,13,FALSE)</f>
        <v>-1.2456892236388569E-3</v>
      </c>
      <c r="Q32" s="97"/>
      <c r="R32" s="97"/>
      <c r="S32" s="97">
        <f>$B32*VLOOKUP($A32,Transpose_Avg_q4er_adult!$O$1:$AA$52,2,FALSE)</f>
        <v>-1.7632522378471689E-3</v>
      </c>
      <c r="T32" s="97">
        <f>$B32*VLOOKUP($A32,Transpose_Avg_q4er_adult!$O$1:$AA$52,3,FALSE)</f>
        <v>-1.3259687101996073E-3</v>
      </c>
      <c r="U32" s="97">
        <f>$B32*VLOOKUP($A32,Transpose_Avg_q4er_adult!$O$1:$AA$52,4,FALSE)</f>
        <v>-2.0955105108610502E-3</v>
      </c>
      <c r="V32" s="97">
        <f>$B32*VLOOKUP($A32,Transpose_Avg_q4er_adult!$O$1:$AA$52,5,FALSE)</f>
        <v>-1.1613867854311278E-3</v>
      </c>
      <c r="W32" s="97">
        <f>$B32*VLOOKUP($A32,Transpose_Avg_q4er_adult!$O$1:$AA$52,6,FALSE)</f>
        <v>-1.0462246767393827E-3</v>
      </c>
      <c r="X32" s="97">
        <f>$B32*VLOOKUP($A32,Transpose_Avg_q4er_adult!$O$1:$AA$52,7,FALSE)</f>
        <v>-2.874114602375976E-3</v>
      </c>
      <c r="Y32" s="97">
        <f>$B32*VLOOKUP($A32, Transpose_Avg_q4er_adult!$O$1:$AA$52,8,FALSE)</f>
        <v>-9.3696581196581197E-4</v>
      </c>
      <c r="Z32" s="97">
        <f>$B32*VLOOKUP($A32,Transpose_Avg_q4er_adult!$O$1:$AA$52,9,FALSE)</f>
        <v>-1.4850438190088973E-3</v>
      </c>
      <c r="AA32" s="97">
        <f>$B32*VLOOKUP($A32,Transpose_Avg_q4er_adult!$O$1:$AA$52,10,FALSE)</f>
        <v>-1.9530857214680748E-3</v>
      </c>
      <c r="AB32" s="97">
        <f>$B32*VLOOKUP($A32,Transpose_Avg_q4er_adult!$O$1:$AA$52,11,FALSE)</f>
        <v>-1.9748782616429679E-3</v>
      </c>
      <c r="AC32" s="97">
        <f>$B32*VLOOKUP($A32,Transpose_Avg_q4er_adult!$O$1:$AA$52,12,FALSE)</f>
        <v>-1.677042084265842E-3</v>
      </c>
      <c r="AD32" s="97">
        <f>$B32*VLOOKUP($A32,Transpose_Avg_q4er_adult!$O$1:$AA$52,13,FALSE)</f>
        <v>-1.4720894445836E-3</v>
      </c>
    </row>
    <row r="33" spans="1:30" x14ac:dyDescent="0.25">
      <c r="A33" s="167" t="s">
        <v>329</v>
      </c>
      <c r="B33" s="168">
        <v>0.41599999999999998</v>
      </c>
      <c r="C33" s="94"/>
      <c r="D33" s="94"/>
      <c r="E33" s="97">
        <f>$B33*VLOOKUP($A33,Transpose_Avg_q4er_adult!$A$1:$M$52,2,FALSE)</f>
        <v>1.1848508229932353E-2</v>
      </c>
      <c r="F33" s="97">
        <f>$B33*VLOOKUP($A33, Transpose_Avg_q4er_adult!$A$1:$M$52,3,FALSE)</f>
        <v>6.7652010785006957E-3</v>
      </c>
      <c r="G33" s="97">
        <f>$B33*VLOOKUP($A33,Transpose_Avg_q4er_adult!$A$1:$M$52,4,FALSE)</f>
        <v>8.4188922938395697E-3</v>
      </c>
      <c r="H33" s="97">
        <f>$B33*VLOOKUP($A33,Transpose_Avg_q4er_adult!$A$1:$M$52,5,FALSE)</f>
        <v>5.1435354608209659E-3</v>
      </c>
      <c r="I33" s="97">
        <f>$B33*VLOOKUP($A33,Transpose_Avg_q4er_adult!$A$1:$M$52,6,FALSE)</f>
        <v>9.1659597028332547E-3</v>
      </c>
      <c r="J33" s="97">
        <f>$B33*VLOOKUP($A33,Transpose_Avg_q4er_adult!$A$1:$M$52,7,FALSE)</f>
        <v>1.2407817017122957E-2</v>
      </c>
      <c r="K33" s="97">
        <f>$B33*VLOOKUP($A33,Transpose_Avg_q4er_adult!$A$1:$M$52,8,FALSE)</f>
        <v>1.5771542801517772E-2</v>
      </c>
      <c r="L33" s="97">
        <f>$B33*VLOOKUP($A33,Transpose_Avg_q4er_adult!$A$1:$M$52,9,FALSE)</f>
        <v>1.6518252930611974E-2</v>
      </c>
      <c r="M33" s="97">
        <f>$B33*VLOOKUP($A33,Transpose_Avg_q4er_adult!$A$1:$M$52,10,FALSE)</f>
        <v>8.4174603174603166E-3</v>
      </c>
      <c r="N33" s="97">
        <f>$B33*VLOOKUP($A33,Transpose_Avg_q4er_adult!$A$1:$M$52,11,FALSE)</f>
        <v>6.2125391342426296E-3</v>
      </c>
      <c r="O33" s="97">
        <f>$B33*VLOOKUP($A33,Transpose_Avg_q4er_adult!$A$1:$M$52,12,FALSE)</f>
        <v>6.6441430540503188E-3</v>
      </c>
      <c r="P33" s="97">
        <f>$B33*VLOOKUP($A33,Transpose_Avg_q4er_adult!$A$1:$M$52,13,FALSE)</f>
        <v>5.2752428655765647E-3</v>
      </c>
      <c r="Q33" s="97"/>
      <c r="R33" s="97"/>
      <c r="S33" s="97">
        <f>$B33*VLOOKUP($A33,Transpose_Avg_q4er_adult!$O$1:$AA$52,2,FALSE)</f>
        <v>7.2434571818340322E-3</v>
      </c>
      <c r="T33" s="97">
        <f>$B33*VLOOKUP($A33,Transpose_Avg_q4er_adult!$O$1:$AA$52,3,FALSE)</f>
        <v>8.7857270294380008E-3</v>
      </c>
      <c r="U33" s="97">
        <f>$B33*VLOOKUP($A33,Transpose_Avg_q4er_adult!$O$1:$AA$52,4,FALSE)</f>
        <v>3.4598683288976045E-3</v>
      </c>
      <c r="V33" s="97">
        <f>$B33*VLOOKUP($A33,Transpose_Avg_q4er_adult!$O$1:$AA$52,5,FALSE)</f>
        <v>5.1434758830477484E-3</v>
      </c>
      <c r="W33" s="97">
        <f>$B33*VLOOKUP($A33,Transpose_Avg_q4er_adult!$O$1:$AA$52,6,FALSE)</f>
        <v>4.127351950881362E-3</v>
      </c>
      <c r="X33" s="97">
        <f>$B33*VLOOKUP($A33,Transpose_Avg_q4er_adult!$O$1:$AA$52,7,FALSE)</f>
        <v>2.0473368949328152E-3</v>
      </c>
      <c r="Y33" s="97">
        <f>$B33*VLOOKUP($A33, Transpose_Avg_q4er_adult!$O$1:$AA$52,8,FALSE)</f>
        <v>0</v>
      </c>
      <c r="Z33" s="97">
        <f>$B33*VLOOKUP($A33,Transpose_Avg_q4er_adult!$O$1:$AA$52,9,FALSE)</f>
        <v>4.5331498466675514E-3</v>
      </c>
      <c r="AA33" s="97">
        <f>$B33*VLOOKUP($A33,Transpose_Avg_q4er_adult!$O$1:$AA$52,10,FALSE)</f>
        <v>5.7777777777777775E-3</v>
      </c>
      <c r="AB33" s="97">
        <f>$B33*VLOOKUP($A33,Transpose_Avg_q4er_adult!$O$1:$AA$52,11,FALSE)</f>
        <v>2.0392156862745095E-3</v>
      </c>
      <c r="AC33" s="97">
        <f>$B33*VLOOKUP($A33,Transpose_Avg_q4er_adult!$O$1:$AA$52,12,FALSE)</f>
        <v>1.590047668875712E-3</v>
      </c>
      <c r="AD33" s="97">
        <f>$B33*VLOOKUP($A33,Transpose_Avg_q4er_adult!$O$1:$AA$52,13,FALSE)</f>
        <v>8.3507389162561577E-3</v>
      </c>
    </row>
    <row r="34" spans="1:30" x14ac:dyDescent="0.25">
      <c r="A34" s="167" t="s">
        <v>330</v>
      </c>
      <c r="B34" s="168">
        <v>-0.16</v>
      </c>
      <c r="C34" s="94"/>
      <c r="D34" s="94"/>
      <c r="E34" s="97">
        <f>$B34*VLOOKUP($A34,Transpose_Avg_q4er_adult!$A$1:$M$52,2,FALSE)</f>
        <v>-1.436305691063893E-2</v>
      </c>
      <c r="F34" s="97">
        <f>$B34*VLOOKUP($A34, Transpose_Avg_q4er_adult!$A$1:$M$52,3,FALSE)</f>
        <v>-2.3538955490790527E-2</v>
      </c>
      <c r="G34" s="97">
        <f>$B34*VLOOKUP($A34,Transpose_Avg_q4er_adult!$A$1:$M$52,4,FALSE)</f>
        <v>-1.254892242408018E-2</v>
      </c>
      <c r="H34" s="97">
        <f>$B34*VLOOKUP($A34,Transpose_Avg_q4er_adult!$A$1:$M$52,5,FALSE)</f>
        <v>-1.4827401636558619E-2</v>
      </c>
      <c r="I34" s="97">
        <f>$B34*VLOOKUP($A34,Transpose_Avg_q4er_adult!$A$1:$M$52,6,FALSE)</f>
        <v>-1.5942115856351829E-2</v>
      </c>
      <c r="J34" s="97">
        <f>$B34*VLOOKUP($A34,Transpose_Avg_q4er_adult!$A$1:$M$52,7,FALSE)</f>
        <v>-2.0743349320417579E-2</v>
      </c>
      <c r="K34" s="97">
        <f>$B34*VLOOKUP($A34,Transpose_Avg_q4er_adult!$A$1:$M$52,8,FALSE)</f>
        <v>-1.6075381578967478E-2</v>
      </c>
      <c r="L34" s="97">
        <f>$B34*VLOOKUP($A34,Transpose_Avg_q4er_adult!$A$1:$M$52,9,FALSE)</f>
        <v>-2.1501022088915037E-2</v>
      </c>
      <c r="M34" s="97">
        <f>$B34*VLOOKUP($A34,Transpose_Avg_q4er_adult!$A$1:$M$52,10,FALSE)</f>
        <v>-1.7727435962730079E-2</v>
      </c>
      <c r="N34" s="97">
        <f>$B34*VLOOKUP($A34,Transpose_Avg_q4er_adult!$A$1:$M$52,11,FALSE)</f>
        <v>-2.1145549542971525E-2</v>
      </c>
      <c r="O34" s="97">
        <f>$B34*VLOOKUP($A34,Transpose_Avg_q4er_adult!$A$1:$M$52,12,FALSE)</f>
        <v>-1.8264128591925288E-2</v>
      </c>
      <c r="P34" s="97">
        <f>$B34*VLOOKUP($A34,Transpose_Avg_q4er_adult!$A$1:$M$52,13,FALSE)</f>
        <v>-1.9212934273139918E-2</v>
      </c>
      <c r="Q34" s="97"/>
      <c r="R34" s="97"/>
      <c r="S34" s="97">
        <f>$B34*VLOOKUP($A34,Transpose_Avg_q4er_adult!$O$1:$AA$52,2,FALSE)</f>
        <v>-3.2241477414107426E-2</v>
      </c>
      <c r="T34" s="97">
        <f>$B34*VLOOKUP($A34,Transpose_Avg_q4er_adult!$O$1:$AA$52,3,FALSE)</f>
        <v>-3.0803245087442064E-2</v>
      </c>
      <c r="U34" s="97">
        <f>$B34*VLOOKUP($A34,Transpose_Avg_q4er_adult!$O$1:$AA$52,4,FALSE)</f>
        <v>-2.6393882326085718E-2</v>
      </c>
      <c r="V34" s="97">
        <f>$B34*VLOOKUP($A34,Transpose_Avg_q4er_adult!$O$1:$AA$52,5,FALSE)</f>
        <v>-1.9909395984013721E-2</v>
      </c>
      <c r="W34" s="97">
        <f>$B34*VLOOKUP($A34,Transpose_Avg_q4er_adult!$O$1:$AA$52,6,FALSE)</f>
        <v>-2.6093144328438449E-2</v>
      </c>
      <c r="X34" s="97">
        <f>$B34*VLOOKUP($A34,Transpose_Avg_q4er_adult!$O$1:$AA$52,7,FALSE)</f>
        <v>-4.4945493703535948E-2</v>
      </c>
      <c r="Y34" s="97">
        <f>$B34*VLOOKUP($A34, Transpose_Avg_q4er_adult!$O$1:$AA$52,8,FALSE)</f>
        <v>-1.1521367521367521E-2</v>
      </c>
      <c r="Z34" s="97">
        <f>$B34*VLOOKUP($A34,Transpose_Avg_q4er_adult!$O$1:$AA$52,9,FALSE)</f>
        <v>-3.5026716659046428E-2</v>
      </c>
      <c r="AA34" s="97">
        <f>$B34*VLOOKUP($A34,Transpose_Avg_q4er_adult!$O$1:$AA$52,10,FALSE)</f>
        <v>-4.9200603318250373E-2</v>
      </c>
      <c r="AB34" s="97">
        <f>$B34*VLOOKUP($A34,Transpose_Avg_q4er_adult!$O$1:$AA$52,11,FALSE)</f>
        <v>-3.7461764520588053E-2</v>
      </c>
      <c r="AC34" s="97">
        <f>$B34*VLOOKUP($A34,Transpose_Avg_q4er_adult!$O$1:$AA$52,12,FALSE)</f>
        <v>-3.4387923450182024E-2</v>
      </c>
      <c r="AD34" s="97">
        <f>$B34*VLOOKUP($A34,Transpose_Avg_q4er_adult!$O$1:$AA$52,13,FALSE)</f>
        <v>-3.1239746551260286E-2</v>
      </c>
    </row>
    <row r="35" spans="1:30" x14ac:dyDescent="0.25">
      <c r="A35" s="167" t="s">
        <v>319</v>
      </c>
      <c r="B35" s="168">
        <v>-5.2900000000000003E-2</v>
      </c>
      <c r="C35" s="94"/>
      <c r="D35" s="94"/>
      <c r="E35" s="97">
        <f>$B35*VLOOKUP($A35,Transpose_Avg_q4er_adult!$A$1:$M$52,2,FALSE)</f>
        <v>-4.8846074631932659E-3</v>
      </c>
      <c r="F35" s="97">
        <f>$B35*VLOOKUP($A35, Transpose_Avg_q4er_adult!$A$1:$M$52,3,FALSE)</f>
        <v>-2.2411443929459501E-3</v>
      </c>
      <c r="G35" s="97">
        <f>$B35*VLOOKUP($A35,Transpose_Avg_q4er_adult!$A$1:$M$52,4,FALSE)</f>
        <v>-5.2584711557278497E-3</v>
      </c>
      <c r="H35" s="97">
        <f>$B35*VLOOKUP($A35,Transpose_Avg_q4er_adult!$A$1:$M$52,5,FALSE)</f>
        <v>-6.8893896741616303E-3</v>
      </c>
      <c r="I35" s="97">
        <f>$B35*VLOOKUP($A35,Transpose_Avg_q4er_adult!$A$1:$M$52,6,FALSE)</f>
        <v>-3.4262856566939842E-3</v>
      </c>
      <c r="J35" s="97">
        <f>$B35*VLOOKUP($A35,Transpose_Avg_q4er_adult!$A$1:$M$52,7,FALSE)</f>
        <v>-3.6589630526015367E-3</v>
      </c>
      <c r="K35" s="97">
        <f>$B35*VLOOKUP($A35,Transpose_Avg_q4er_adult!$A$1:$M$52,8,FALSE)</f>
        <v>-2.229885801617643E-3</v>
      </c>
      <c r="L35" s="97">
        <f>$B35*VLOOKUP($A35,Transpose_Avg_q4er_adult!$A$1:$M$52,9,FALSE)</f>
        <v>-4.3480235038595126E-3</v>
      </c>
      <c r="M35" s="97">
        <f>$B35*VLOOKUP($A35,Transpose_Avg_q4er_adult!$A$1:$M$52,10,FALSE)</f>
        <v>-3.0239547071256629E-3</v>
      </c>
      <c r="N35" s="97">
        <f>$B35*VLOOKUP($A35,Transpose_Avg_q4er_adult!$A$1:$M$52,11,FALSE)</f>
        <v>-6.6268171238277026E-3</v>
      </c>
      <c r="O35" s="97">
        <f>$B35*VLOOKUP($A35,Transpose_Avg_q4er_adult!$A$1:$M$52,12,FALSE)</f>
        <v>-4.8688320496694691E-3</v>
      </c>
      <c r="P35" s="97">
        <f>$B35*VLOOKUP($A35,Transpose_Avg_q4er_adult!$A$1:$M$52,13,FALSE)</f>
        <v>-4.2832223127725931E-3</v>
      </c>
      <c r="Q35" s="97"/>
      <c r="R35" s="97"/>
      <c r="S35" s="97">
        <f>$B35*VLOOKUP($A35,Transpose_Avg_q4er_adult!$O$1:$AA$52,2,FALSE)</f>
        <v>-3.1015855450629458E-3</v>
      </c>
      <c r="T35" s="97">
        <f>$B35*VLOOKUP($A35,Transpose_Avg_q4er_adult!$O$1:$AA$52,3,FALSE)</f>
        <v>-1.8064166602368105E-3</v>
      </c>
      <c r="U35" s="97">
        <f>$B35*VLOOKUP($A35,Transpose_Avg_q4er_adult!$O$1:$AA$52,4,FALSE)</f>
        <v>-7.3684059067822558E-3</v>
      </c>
      <c r="V35" s="97">
        <f>$B35*VLOOKUP($A35,Transpose_Avg_q4er_adult!$O$1:$AA$52,5,FALSE)</f>
        <v>-5.0243380539779624E-3</v>
      </c>
      <c r="W35" s="97">
        <f>$B35*VLOOKUP($A35,Transpose_Avg_q4er_adult!$O$1:$AA$52,6,FALSE)</f>
        <v>-1.9515415888577653E-3</v>
      </c>
      <c r="X35" s="97">
        <f>$B35*VLOOKUP($A35,Transpose_Avg_q4er_adult!$O$1:$AA$52,7,FALSE)</f>
        <v>-4.6631564629933814E-3</v>
      </c>
      <c r="Y35" s="97">
        <f>$B35*VLOOKUP($A35, Transpose_Avg_q4er_adult!$O$1:$AA$52,8,FALSE)</f>
        <v>-3.0745299145299148E-3</v>
      </c>
      <c r="Z35" s="97">
        <f>$B35*VLOOKUP($A35,Transpose_Avg_q4er_adult!$O$1:$AA$52,9,FALSE)</f>
        <v>-2.1665873724173151E-3</v>
      </c>
      <c r="AA35" s="97">
        <f>$B35*VLOOKUP($A35,Transpose_Avg_q4er_adult!$O$1:$AA$52,10,FALSE)</f>
        <v>-2.7560394670688793E-3</v>
      </c>
      <c r="AB35" s="97">
        <f>$B35*VLOOKUP($A35,Transpose_Avg_q4er_adult!$O$1:$AA$52,11,FALSE)</f>
        <v>-8.2091344532521024E-3</v>
      </c>
      <c r="AC35" s="97">
        <f>$B35*VLOOKUP($A35,Transpose_Avg_q4er_adult!$O$1:$AA$52,12,FALSE)</f>
        <v>-3.6306077944642389E-3</v>
      </c>
      <c r="AD35" s="97">
        <f>$B35*VLOOKUP($A35,Transpose_Avg_q4er_adult!$O$1:$AA$52,13,FALSE)</f>
        <v>-2.1122236369708609E-3</v>
      </c>
    </row>
    <row r="36" spans="1:30" x14ac:dyDescent="0.25">
      <c r="A36" s="167" t="s">
        <v>318</v>
      </c>
      <c r="B36" s="168">
        <v>-0.25900000000000001</v>
      </c>
      <c r="C36" s="94"/>
      <c r="D36" s="94"/>
      <c r="E36" s="97">
        <f>$B36*VLOOKUP($A36,Transpose_Avg_q4er_adult!$A$1:$M$52,2,FALSE)</f>
        <v>-1.6008294430132061E-2</v>
      </c>
      <c r="F36" s="97">
        <f>$B36*VLOOKUP($A36, Transpose_Avg_q4er_adult!$A$1:$M$52,3,FALSE)</f>
        <v>-1.4662033011585994E-2</v>
      </c>
      <c r="G36" s="97">
        <f>$B36*VLOOKUP($A36,Transpose_Avg_q4er_adult!$A$1:$M$52,4,FALSE)</f>
        <v>-1.1752271665309179E-2</v>
      </c>
      <c r="H36" s="97">
        <f>$B36*VLOOKUP($A36,Transpose_Avg_q4er_adult!$A$1:$M$52,5,FALSE)</f>
        <v>-1.4016860064848299E-2</v>
      </c>
      <c r="I36" s="97">
        <f>$B36*VLOOKUP($A36,Transpose_Avg_q4er_adult!$A$1:$M$52,6,FALSE)</f>
        <v>-1.3510376938876868E-2</v>
      </c>
      <c r="J36" s="97">
        <f>$B36*VLOOKUP($A36,Transpose_Avg_q4er_adult!$A$1:$M$52,7,FALSE)</f>
        <v>-2.3188129574315871E-2</v>
      </c>
      <c r="K36" s="97">
        <f>$B36*VLOOKUP($A36,Transpose_Avg_q4er_adult!$A$1:$M$52,8,FALSE)</f>
        <v>-1.892150201889015E-2</v>
      </c>
      <c r="L36" s="97">
        <f>$B36*VLOOKUP($A36,Transpose_Avg_q4er_adult!$A$1:$M$52,9,FALSE)</f>
        <v>-1.699086189440192E-2</v>
      </c>
      <c r="M36" s="97">
        <f>$B36*VLOOKUP($A36,Transpose_Avg_q4er_adult!$A$1:$M$52,10,FALSE)</f>
        <v>-7.9108933176028767E-3</v>
      </c>
      <c r="N36" s="97">
        <f>$B36*VLOOKUP($A36,Transpose_Avg_q4er_adult!$A$1:$M$52,11,FALSE)</f>
        <v>-1.9129948534524238E-2</v>
      </c>
      <c r="O36" s="97">
        <f>$B36*VLOOKUP($A36,Transpose_Avg_q4er_adult!$A$1:$M$52,12,FALSE)</f>
        <v>-1.8405569881168541E-2</v>
      </c>
      <c r="P36" s="97">
        <f>$B36*VLOOKUP($A36,Transpose_Avg_q4er_adult!$A$1:$M$52,13,FALSE)</f>
        <v>-1.2940938674091226E-2</v>
      </c>
      <c r="Q36" s="97"/>
      <c r="R36" s="97"/>
      <c r="S36" s="97">
        <f>$B36*VLOOKUP($A36,Transpose_Avg_q4er_adult!$O$1:$AA$52,2,FALSE)</f>
        <v>-9.0576683233744709E-3</v>
      </c>
      <c r="T36" s="97">
        <f>$B36*VLOOKUP($A36,Transpose_Avg_q4er_adult!$O$1:$AA$52,3,FALSE)</f>
        <v>-1.0947960227337107E-2</v>
      </c>
      <c r="U36" s="97">
        <f>$B36*VLOOKUP($A36,Transpose_Avg_q4er_adult!$O$1:$AA$52,4,FALSE)</f>
        <v>-2.3276380912359337E-2</v>
      </c>
      <c r="V36" s="97">
        <f>$B36*VLOOKUP($A36,Transpose_Avg_q4er_adult!$O$1:$AA$52,5,FALSE)</f>
        <v>-1.9781107713217807E-2</v>
      </c>
      <c r="W36" s="97">
        <f>$B36*VLOOKUP($A36,Transpose_Avg_q4er_adult!$O$1:$AA$52,6,FALSE)</f>
        <v>-1.5001250247573778E-2</v>
      </c>
      <c r="X36" s="97">
        <f>$B36*VLOOKUP($A36,Transpose_Avg_q4er_adult!$O$1:$AA$52,7,FALSE)</f>
        <v>-8.3935176024505564E-2</v>
      </c>
      <c r="Y36" s="97">
        <f>$B36*VLOOKUP($A36, Transpose_Avg_q4er_adult!$O$1:$AA$52,8,FALSE)</f>
        <v>-1.1455769230769231E-2</v>
      </c>
      <c r="Z36" s="97">
        <f>$B36*VLOOKUP($A36,Transpose_Avg_q4er_adult!$O$1:$AA$52,9,FALSE)</f>
        <v>-1.7336695459080589E-2</v>
      </c>
      <c r="AA36" s="97">
        <f>$B36*VLOOKUP($A36,Transpose_Avg_q4er_adult!$O$1:$AA$52,10,FALSE)</f>
        <v>-1.0588203871292107E-2</v>
      </c>
      <c r="AB36" s="97">
        <f>$B36*VLOOKUP($A36,Transpose_Avg_q4er_adult!$O$1:$AA$52,11,FALSE)</f>
        <v>-3.4145036336212811E-2</v>
      </c>
      <c r="AC36" s="97">
        <f>$B36*VLOOKUP($A36,Transpose_Avg_q4er_adult!$O$1:$AA$52,12,FALSE)</f>
        <v>-9.5510585356601424E-3</v>
      </c>
      <c r="AD36" s="97">
        <f>$B36*VLOOKUP($A36,Transpose_Avg_q4er_adult!$O$1:$AA$52,13,FALSE)</f>
        <v>-1.0974576271186442E-3</v>
      </c>
    </row>
    <row r="37" spans="1:30" x14ac:dyDescent="0.25">
      <c r="A37" s="167" t="s">
        <v>320</v>
      </c>
      <c r="B37" s="168">
        <v>0.16900000000000001</v>
      </c>
      <c r="C37" s="94"/>
      <c r="D37" s="94"/>
      <c r="E37" s="97">
        <f>$B37*VLOOKUP($A37,Transpose_Avg_q4er_adult!$A$1:$M$52,2,FALSE)</f>
        <v>6.8494818574681995E-4</v>
      </c>
      <c r="F37" s="97">
        <f>$B37*VLOOKUP($A37, Transpose_Avg_q4er_adult!$A$1:$M$52,3,FALSE)</f>
        <v>2.3829650410146226E-3</v>
      </c>
      <c r="G37" s="97">
        <f>$B37*VLOOKUP($A37,Transpose_Avg_q4er_adult!$A$1:$M$52,4,FALSE)</f>
        <v>9.0227609674721151E-4</v>
      </c>
      <c r="H37" s="97">
        <f>$B37*VLOOKUP($A37,Transpose_Avg_q4er_adult!$A$1:$M$52,5,FALSE)</f>
        <v>3.2884199045552046E-4</v>
      </c>
      <c r="I37" s="97">
        <f>$B37*VLOOKUP($A37,Transpose_Avg_q4er_adult!$A$1:$M$52,6,FALSE)</f>
        <v>3.373204674808593E-3</v>
      </c>
      <c r="J37" s="97">
        <f>$B37*VLOOKUP($A37,Transpose_Avg_q4er_adult!$A$1:$M$52,7,FALSE)</f>
        <v>1.3104302287196418E-3</v>
      </c>
      <c r="K37" s="97">
        <f>$B37*VLOOKUP($A37,Transpose_Avg_q4er_adult!$A$1:$M$52,8,FALSE)</f>
        <v>7.2274665220231431E-4</v>
      </c>
      <c r="L37" s="97">
        <f>$B37*VLOOKUP($A37,Transpose_Avg_q4er_adult!$A$1:$M$52,9,FALSE)</f>
        <v>5.5110411329647991E-4</v>
      </c>
      <c r="M37" s="97">
        <f>$B37*VLOOKUP($A37,Transpose_Avg_q4er_adult!$A$1:$M$52,10,FALSE)</f>
        <v>2.9340277777777779E-4</v>
      </c>
      <c r="N37" s="97">
        <f>$B37*VLOOKUP($A37,Transpose_Avg_q4er_adult!$A$1:$M$52,11,FALSE)</f>
        <v>1.8488731151993713E-3</v>
      </c>
      <c r="O37" s="97">
        <f>$B37*VLOOKUP($A37,Transpose_Avg_q4er_adult!$A$1:$M$52,12,FALSE)</f>
        <v>1.4475150457225459E-3</v>
      </c>
      <c r="P37" s="97">
        <f>$B37*VLOOKUP($A37,Transpose_Avg_q4er_adult!$A$1:$M$52,13,FALSE)</f>
        <v>2.2360011106977804E-3</v>
      </c>
      <c r="Q37" s="97"/>
      <c r="R37" s="97"/>
      <c r="S37" s="97">
        <f>$B37*VLOOKUP($A37,Transpose_Avg_q4er_adult!$O$1:$AA$52,2,FALSE)</f>
        <v>7.0702043228638967E-4</v>
      </c>
      <c r="T37" s="97">
        <f>$B37*VLOOKUP($A37,Transpose_Avg_q4er_adult!$O$1:$AA$52,3,FALSE)</f>
        <v>3.5733235861593934E-3</v>
      </c>
      <c r="U37" s="97">
        <f>$B37*VLOOKUP($A37,Transpose_Avg_q4er_adult!$O$1:$AA$52,4,FALSE)</f>
        <v>2.1791016222834406E-3</v>
      </c>
      <c r="V37" s="97">
        <f>$B37*VLOOKUP($A37,Transpose_Avg_q4er_adult!$O$1:$AA$52,5,FALSE)</f>
        <v>7.578174603174604E-4</v>
      </c>
      <c r="W37" s="97">
        <f>$B37*VLOOKUP($A37,Transpose_Avg_q4er_adult!$O$1:$AA$52,6,FALSE)</f>
        <v>9.750505757858699E-3</v>
      </c>
      <c r="X37" s="97">
        <f>$B37*VLOOKUP($A37,Transpose_Avg_q4er_adult!$O$1:$AA$52,7,FALSE)</f>
        <v>5.3489476182940344E-4</v>
      </c>
      <c r="Y37" s="97">
        <f>$B37*VLOOKUP($A37, Transpose_Avg_q4er_adult!$O$1:$AA$52,8,FALSE)</f>
        <v>0</v>
      </c>
      <c r="Z37" s="97">
        <f>$B37*VLOOKUP($A37,Transpose_Avg_q4er_adult!$O$1:$AA$52,9,FALSE)</f>
        <v>4.5430107526881727E-4</v>
      </c>
      <c r="AA37" s="97">
        <f>$B37*VLOOKUP($A37,Transpose_Avg_q4er_adult!$O$1:$AA$52,10,FALSE)</f>
        <v>0</v>
      </c>
      <c r="AB37" s="97">
        <f>$B37*VLOOKUP($A37,Transpose_Avg_q4er_adult!$O$1:$AA$52,11,FALSE)</f>
        <v>2.2252252252252256E-3</v>
      </c>
      <c r="AC37" s="97">
        <f>$B37*VLOOKUP($A37,Transpose_Avg_q4er_adult!$O$1:$AA$52,12,FALSE)</f>
        <v>4.0079594725817951E-3</v>
      </c>
      <c r="AD37" s="97">
        <f>$B37*VLOOKUP($A37,Transpose_Avg_q4er_adult!$O$1:$AA$52,13,FALSE)</f>
        <v>1.456896551724138E-3</v>
      </c>
    </row>
    <row r="38" spans="1:30" x14ac:dyDescent="0.25">
      <c r="A38" s="167" t="s">
        <v>321</v>
      </c>
      <c r="B38" s="168">
        <v>-8.0500000000000002E-2</v>
      </c>
      <c r="C38" s="94"/>
      <c r="D38" s="94"/>
      <c r="E38" s="97">
        <f>$B38*VLOOKUP($A38,Transpose_Avg_q4er_adult!$A$1:$M$52,2,FALSE)</f>
        <v>-7.2924618370444286E-3</v>
      </c>
      <c r="F38" s="97">
        <f>$B38*VLOOKUP($A38, Transpose_Avg_q4er_adult!$A$1:$M$52,3,FALSE)</f>
        <v>-1.0060563181633422E-2</v>
      </c>
      <c r="G38" s="97">
        <f>$B38*VLOOKUP($A38,Transpose_Avg_q4er_adult!$A$1:$M$52,4,FALSE)</f>
        <v>-5.1316064210170263E-3</v>
      </c>
      <c r="H38" s="97">
        <f>$B38*VLOOKUP($A38,Transpose_Avg_q4er_adult!$A$1:$M$52,5,FALSE)</f>
        <v>-7.6933728059077914E-3</v>
      </c>
      <c r="I38" s="97">
        <f>$B38*VLOOKUP($A38,Transpose_Avg_q4er_adult!$A$1:$M$52,6,FALSE)</f>
        <v>-1.1025810107054335E-2</v>
      </c>
      <c r="J38" s="97">
        <f>$B38*VLOOKUP($A38,Transpose_Avg_q4er_adult!$A$1:$M$52,7,FALSE)</f>
        <v>-1.1165925539990785E-2</v>
      </c>
      <c r="K38" s="97">
        <f>$B38*VLOOKUP($A38,Transpose_Avg_q4er_adult!$A$1:$M$52,8,FALSE)</f>
        <v>-1.7753078393140855E-2</v>
      </c>
      <c r="L38" s="97">
        <f>$B38*VLOOKUP($A38,Transpose_Avg_q4er_adult!$A$1:$M$52,9,FALSE)</f>
        <v>-7.2082180410423602E-3</v>
      </c>
      <c r="M38" s="97">
        <f>$B38*VLOOKUP($A38,Transpose_Avg_q4er_adult!$A$1:$M$52,10,FALSE)</f>
        <v>-1.0662224722955421E-2</v>
      </c>
      <c r="N38" s="97">
        <f>$B38*VLOOKUP($A38,Transpose_Avg_q4er_adult!$A$1:$M$52,11,FALSE)</f>
        <v>-9.3277547079562099E-3</v>
      </c>
      <c r="O38" s="97">
        <f>$B38*VLOOKUP($A38,Transpose_Avg_q4er_adult!$A$1:$M$52,12,FALSE)</f>
        <v>-1.1015953645218311E-2</v>
      </c>
      <c r="P38" s="97">
        <f>$B38*VLOOKUP($A38,Transpose_Avg_q4er_adult!$A$1:$M$52,13,FALSE)</f>
        <v>-1.1014266874583378E-2</v>
      </c>
      <c r="Q38" s="97"/>
      <c r="R38" s="97"/>
      <c r="S38" s="97">
        <f>$B38*VLOOKUP($A38,Transpose_Avg_q4er_adult!$O$1:$AA$52,2,FALSE)</f>
        <v>-9.4443012608796239E-3</v>
      </c>
      <c r="T38" s="97">
        <f>$B38*VLOOKUP($A38,Transpose_Avg_q4er_adult!$O$1:$AA$52,3,FALSE)</f>
        <v>-1.7816530945632861E-2</v>
      </c>
      <c r="U38" s="97">
        <f>$B38*VLOOKUP($A38,Transpose_Avg_q4er_adult!$O$1:$AA$52,4,FALSE)</f>
        <v>-5.719613475536049E-3</v>
      </c>
      <c r="V38" s="97">
        <f>$B38*VLOOKUP($A38,Transpose_Avg_q4er_adult!$O$1:$AA$52,5,FALSE)</f>
        <v>-7.5075012742099904E-3</v>
      </c>
      <c r="W38" s="97">
        <f>$B38*VLOOKUP($A38,Transpose_Avg_q4er_adult!$O$1:$AA$52,6,FALSE)</f>
        <v>-1.4813168449197863E-2</v>
      </c>
      <c r="X38" s="97">
        <f>$B38*VLOOKUP($A38,Transpose_Avg_q4er_adult!$O$1:$AA$52,7,FALSE)</f>
        <v>-1.2615368401809539E-2</v>
      </c>
      <c r="Y38" s="97">
        <f>$B38*VLOOKUP($A38, Transpose_Avg_q4er_adult!$O$1:$AA$52,8,FALSE)</f>
        <v>-2.4571420940170941E-2</v>
      </c>
      <c r="Z38" s="97">
        <f>$B38*VLOOKUP($A38,Transpose_Avg_q4er_adult!$O$1:$AA$52,9,FALSE)</f>
        <v>-7.8670518859474282E-3</v>
      </c>
      <c r="AA38" s="97">
        <f>$B38*VLOOKUP($A38,Transpose_Avg_q4er_adult!$O$1:$AA$52,10,FALSE)</f>
        <v>-1.7420924459527403E-2</v>
      </c>
      <c r="AB38" s="97">
        <f>$B38*VLOOKUP($A38,Transpose_Avg_q4er_adult!$O$1:$AA$52,11,FALSE)</f>
        <v>-1.4010853150559032E-2</v>
      </c>
      <c r="AC38" s="97">
        <f>$B38*VLOOKUP($A38,Transpose_Avg_q4er_adult!$O$1:$AA$52,12,FALSE)</f>
        <v>-1.2593877338999075E-2</v>
      </c>
      <c r="AD38" s="97">
        <f>$B38*VLOOKUP($A38,Transpose_Avg_q4er_adult!$O$1:$AA$52,13,FALSE)</f>
        <v>-1.1704259611013701E-2</v>
      </c>
    </row>
    <row r="39" spans="1:30" x14ac:dyDescent="0.25">
      <c r="A39" s="167" t="s">
        <v>326</v>
      </c>
      <c r="B39" s="168">
        <v>-0.224</v>
      </c>
      <c r="C39" s="94"/>
      <c r="D39" s="94"/>
      <c r="E39" s="97">
        <f>$B39*VLOOKUP($A39,Transpose_Avg_q4er_adult!$A$1:$M$52,2,FALSE)</f>
        <v>-5.8442069958510858E-3</v>
      </c>
      <c r="F39" s="97">
        <f>$B39*VLOOKUP($A39, Transpose_Avg_q4er_adult!$A$1:$M$52,3,FALSE)</f>
        <v>-5.7885262484069213E-3</v>
      </c>
      <c r="G39" s="97">
        <f>$B39*VLOOKUP($A39,Transpose_Avg_q4er_adult!$A$1:$M$52,4,FALSE)</f>
        <v>-2.8350800063482711E-3</v>
      </c>
      <c r="H39" s="97">
        <f>$B39*VLOOKUP($A39,Transpose_Avg_q4er_adult!$A$1:$M$52,5,FALSE)</f>
        <v>-5.2704118748865001E-3</v>
      </c>
      <c r="I39" s="97">
        <f>$B39*VLOOKUP($A39,Transpose_Avg_q4er_adult!$A$1:$M$52,6,FALSE)</f>
        <v>-2.9542274432982777E-3</v>
      </c>
      <c r="J39" s="97">
        <f>$B39*VLOOKUP($A39,Transpose_Avg_q4er_adult!$A$1:$M$52,7,FALSE)</f>
        <v>-5.0360287106696686E-3</v>
      </c>
      <c r="K39" s="97">
        <f>$B39*VLOOKUP($A39,Transpose_Avg_q4er_adult!$A$1:$M$52,8,FALSE)</f>
        <v>-1.1131650385913114E-2</v>
      </c>
      <c r="L39" s="97">
        <f>$B39*VLOOKUP($A39,Transpose_Avg_q4er_adult!$A$1:$M$52,9,FALSE)</f>
        <v>-7.7165939557235696E-3</v>
      </c>
      <c r="M39" s="97">
        <f>$B39*VLOOKUP($A39,Transpose_Avg_q4er_adult!$A$1:$M$52,10,FALSE)</f>
        <v>-4.3524384112619404E-3</v>
      </c>
      <c r="N39" s="97">
        <f>$B39*VLOOKUP($A39,Transpose_Avg_q4er_adult!$A$1:$M$52,11,FALSE)</f>
        <v>-1.1718449612576922E-2</v>
      </c>
      <c r="O39" s="97">
        <f>$B39*VLOOKUP($A39,Transpose_Avg_q4er_adult!$A$1:$M$52,12,FALSE)</f>
        <v>-1.0088518190090072E-2</v>
      </c>
      <c r="P39" s="97">
        <f>$B39*VLOOKUP($A39,Transpose_Avg_q4er_adult!$A$1:$M$52,13,FALSE)</f>
        <v>-1.3066308225317597E-2</v>
      </c>
      <c r="Q39" s="97"/>
      <c r="R39" s="97"/>
      <c r="S39" s="97">
        <f>$B39*VLOOKUP($A39,Transpose_Avg_q4er_adult!$O$1:$AA$52,2,FALSE)</f>
        <v>-1.6660143014038141E-2</v>
      </c>
      <c r="T39" s="97">
        <f>$B39*VLOOKUP($A39,Transpose_Avg_q4er_adult!$O$1:$AA$52,3,FALSE)</f>
        <v>-1.0223506881385069E-2</v>
      </c>
      <c r="U39" s="97">
        <f>$B39*VLOOKUP($A39,Transpose_Avg_q4er_adult!$O$1:$AA$52,4,FALSE)</f>
        <v>-4.3441814135188562E-3</v>
      </c>
      <c r="V39" s="97">
        <f>$B39*VLOOKUP($A39,Transpose_Avg_q4er_adult!$O$1:$AA$52,5,FALSE)</f>
        <v>-1.7651194925812665E-3</v>
      </c>
      <c r="W39" s="97">
        <f>$B39*VLOOKUP($A39,Transpose_Avg_q4er_adult!$O$1:$AA$52,6,FALSE)</f>
        <v>-3.6201227965933849E-3</v>
      </c>
      <c r="X39" s="97">
        <f>$B39*VLOOKUP($A39,Transpose_Avg_q4er_adult!$O$1:$AA$52,7,FALSE)</f>
        <v>-5.2256602510582029E-3</v>
      </c>
      <c r="Y39" s="97">
        <f>$B39*VLOOKUP($A39, Transpose_Avg_q4er_adult!$O$1:$AA$52,8,FALSE)</f>
        <v>-8.6153846153846168E-3</v>
      </c>
      <c r="Z39" s="97">
        <f>$B39*VLOOKUP($A39,Transpose_Avg_q4er_adult!$O$1:$AA$52,9,FALSE)</f>
        <v>-3.586428506562908E-3</v>
      </c>
      <c r="AA39" s="97">
        <f>$B39*VLOOKUP($A39,Transpose_Avg_q4er_adult!$O$1:$AA$52,10,FALSE)</f>
        <v>-7.4188034188034189E-3</v>
      </c>
      <c r="AB39" s="97">
        <f>$B39*VLOOKUP($A39,Transpose_Avg_q4er_adult!$O$1:$AA$52,11,FALSE)</f>
        <v>-1.0290978761566996E-2</v>
      </c>
      <c r="AC39" s="97">
        <f>$B39*VLOOKUP($A39,Transpose_Avg_q4er_adult!$O$1:$AA$52,12,FALSE)</f>
        <v>-1.1458332829274482E-2</v>
      </c>
      <c r="AD39" s="97">
        <f>$B39*VLOOKUP($A39,Transpose_Avg_q4er_adult!$O$1:$AA$52,13,FALSE)</f>
        <v>-8.2421455938697322E-3</v>
      </c>
    </row>
    <row r="40" spans="1:30" x14ac:dyDescent="0.25">
      <c r="A40" s="167" t="s">
        <v>327</v>
      </c>
      <c r="B40" s="168">
        <v>-7.6899999999999996E-2</v>
      </c>
      <c r="C40" s="94"/>
      <c r="D40" s="94"/>
      <c r="E40" s="97">
        <f>$B40*VLOOKUP($A40,Transpose_Avg_q4er_adult!$A$1:$M$52,2,FALSE)</f>
        <v>-6.8938234118708181E-3</v>
      </c>
      <c r="F40" s="97">
        <f>$B40*VLOOKUP($A40, Transpose_Avg_q4er_adult!$A$1:$M$52,3,FALSE)</f>
        <v>-1.0196426896184935E-2</v>
      </c>
      <c r="G40" s="97">
        <f>$B40*VLOOKUP($A40,Transpose_Avg_q4er_adult!$A$1:$M$52,4,FALSE)</f>
        <v>-3.4986652300591108E-3</v>
      </c>
      <c r="H40" s="97">
        <f>$B40*VLOOKUP($A40,Transpose_Avg_q4er_adult!$A$1:$M$52,5,FALSE)</f>
        <v>-9.9278764326092232E-3</v>
      </c>
      <c r="I40" s="97">
        <f>$B40*VLOOKUP($A40,Transpose_Avg_q4er_adult!$A$1:$M$52,6,FALSE)</f>
        <v>-6.3229450776522162E-3</v>
      </c>
      <c r="J40" s="97">
        <f>$B40*VLOOKUP($A40,Transpose_Avg_q4er_adult!$A$1:$M$52,7,FALSE)</f>
        <v>-1.18590983252159E-2</v>
      </c>
      <c r="K40" s="97">
        <f>$B40*VLOOKUP($A40,Transpose_Avg_q4er_adult!$A$1:$M$52,8,FALSE)</f>
        <v>-7.9847622348310152E-3</v>
      </c>
      <c r="L40" s="97">
        <f>$B40*VLOOKUP($A40,Transpose_Avg_q4er_adult!$A$1:$M$52,9,FALSE)</f>
        <v>-9.1869747835885314E-3</v>
      </c>
      <c r="M40" s="97">
        <f>$B40*VLOOKUP($A40,Transpose_Avg_q4er_adult!$A$1:$M$52,10,FALSE)</f>
        <v>-1.0716788447459404E-2</v>
      </c>
      <c r="N40" s="97">
        <f>$B40*VLOOKUP($A40,Transpose_Avg_q4er_adult!$A$1:$M$52,11,FALSE)</f>
        <v>-5.9967071846114021E-3</v>
      </c>
      <c r="O40" s="97">
        <f>$B40*VLOOKUP($A40,Transpose_Avg_q4er_adult!$A$1:$M$52,12,FALSE)</f>
        <v>-1.0656145456360306E-2</v>
      </c>
      <c r="P40" s="97">
        <f>$B40*VLOOKUP($A40,Transpose_Avg_q4er_adult!$A$1:$M$52,13,FALSE)</f>
        <v>-8.9982153947521758E-3</v>
      </c>
      <c r="Q40" s="97"/>
      <c r="R40" s="97"/>
      <c r="S40" s="97">
        <f>$B40*VLOOKUP($A40,Transpose_Avg_q4er_adult!$O$1:$AA$52,2,FALSE)</f>
        <v>-1.2999811933177804E-2</v>
      </c>
      <c r="T40" s="97">
        <f>$B40*VLOOKUP($A40,Transpose_Avg_q4er_adult!$O$1:$AA$52,3,FALSE)</f>
        <v>-1.0833551208274696E-2</v>
      </c>
      <c r="U40" s="97">
        <f>$B40*VLOOKUP($A40,Transpose_Avg_q4er_adult!$O$1:$AA$52,4,FALSE)</f>
        <v>-4.5174805320799157E-3</v>
      </c>
      <c r="V40" s="97">
        <f>$B40*VLOOKUP($A40,Transpose_Avg_q4er_adult!$O$1:$AA$52,5,FALSE)</f>
        <v>-5.1656311748620619E-3</v>
      </c>
      <c r="W40" s="97">
        <f>$B40*VLOOKUP($A40,Transpose_Avg_q4er_adult!$O$1:$AA$52,6,FALSE)</f>
        <v>-7.4616341107149927E-3</v>
      </c>
      <c r="X40" s="97">
        <f>$B40*VLOOKUP($A40,Transpose_Avg_q4er_adult!$O$1:$AA$52,7,FALSE)</f>
        <v>-1.6355358747473864E-2</v>
      </c>
      <c r="Y40" s="97">
        <f>$B40*VLOOKUP($A40, Transpose_Avg_q4er_adult!$O$1:$AA$52,8,FALSE)</f>
        <v>-3.0809294871794869E-3</v>
      </c>
      <c r="Z40" s="97">
        <f>$B40*VLOOKUP($A40,Transpose_Avg_q4er_adult!$O$1:$AA$52,9,FALSE)</f>
        <v>-8.5053053301344106E-3</v>
      </c>
      <c r="AA40" s="97">
        <f>$B40*VLOOKUP($A40,Transpose_Avg_q4er_adult!$O$1:$AA$52,10,FALSE)</f>
        <v>-1.4976941930618399E-2</v>
      </c>
      <c r="AB40" s="97">
        <f>$B40*VLOOKUP($A40,Transpose_Avg_q4er_adult!$O$1:$AA$52,11,FALSE)</f>
        <v>-7.5213330257447907E-3</v>
      </c>
      <c r="AC40" s="97">
        <f>$B40*VLOOKUP($A40,Transpose_Avg_q4er_adult!$O$1:$AA$52,12,FALSE)</f>
        <v>-1.6462126903486193E-2</v>
      </c>
      <c r="AD40" s="97">
        <f>$B40*VLOOKUP($A40,Transpose_Avg_q4er_adult!$O$1:$AA$52,13,FALSE)</f>
        <v>-6.3339430899965682E-3</v>
      </c>
    </row>
    <row r="41" spans="1:30" x14ac:dyDescent="0.25">
      <c r="A41" s="167" t="s">
        <v>338</v>
      </c>
      <c r="B41" s="168">
        <v>-0.995</v>
      </c>
      <c r="C41" s="94"/>
      <c r="D41" s="94"/>
      <c r="E41" s="97">
        <f>$B41*VLOOKUP($A41,Transpose_Avg_q4er_adult!$A$1:$M$52,2,FALSE)</f>
        <v>-7.7439714822278016E-3</v>
      </c>
      <c r="F41" s="97">
        <f>$B41*VLOOKUP($A41, Transpose_Avg_q4er_adult!$A$1:$M$52,3,FALSE)</f>
        <v>-3.48830107363981E-3</v>
      </c>
      <c r="G41" s="97">
        <f>$B41*VLOOKUP($A41,Transpose_Avg_q4er_adult!$A$1:$M$52,4,FALSE)</f>
        <v>-2.1192068373854221E-3</v>
      </c>
      <c r="H41" s="97">
        <f>$B41*VLOOKUP($A41,Transpose_Avg_q4er_adult!$A$1:$M$52,5,FALSE)</f>
        <v>-2.6362830897699845E-3</v>
      </c>
      <c r="I41" s="97">
        <f>$B41*VLOOKUP($A41,Transpose_Avg_q4er_adult!$A$1:$M$52,6,FALSE)</f>
        <v>-5.9761646159109567E-3</v>
      </c>
      <c r="J41" s="97">
        <f>$B41*VLOOKUP($A41,Transpose_Avg_q4er_adult!$A$1:$M$52,7,FALSE)</f>
        <v>-3.1437619177677647E-3</v>
      </c>
      <c r="K41" s="97">
        <f>$B41*VLOOKUP($A41,Transpose_Avg_q4er_adult!$A$1:$M$52,8,FALSE)</f>
        <v>-7.3600535025507025E-3</v>
      </c>
      <c r="L41" s="97">
        <f>$B41*VLOOKUP($A41,Transpose_Avg_q4er_adult!$A$1:$M$52,9,FALSE)</f>
        <v>-5.9601325719767359E-3</v>
      </c>
      <c r="M41" s="97">
        <f>$B41*VLOOKUP($A41,Transpose_Avg_q4er_adult!$A$1:$M$52,10,FALSE)</f>
        <v>-4.128116096866097E-3</v>
      </c>
      <c r="N41" s="97">
        <f>$B41*VLOOKUP($A41,Transpose_Avg_q4er_adult!$A$1:$M$52,11,FALSE)</f>
        <v>-8.3834416778285903E-3</v>
      </c>
      <c r="O41" s="97">
        <f>$B41*VLOOKUP($A41,Transpose_Avg_q4er_adult!$A$1:$M$52,12,FALSE)</f>
        <v>-2.3551220891277393E-3</v>
      </c>
      <c r="P41" s="97">
        <f>$B41*VLOOKUP($A41,Transpose_Avg_q4er_adult!$A$1:$M$52,13,FALSE)</f>
        <v>-2.7994265680190466E-3</v>
      </c>
      <c r="Q41" s="97"/>
      <c r="R41" s="97"/>
      <c r="S41" s="97">
        <f>$B41*VLOOKUP($A41,Transpose_Avg_q4er_adult!$O$1:$AA$52,2,FALSE)</f>
        <v>-9.654437453487005E-3</v>
      </c>
      <c r="T41" s="97">
        <f>$B41*VLOOKUP($A41,Transpose_Avg_q4er_adult!$O$1:$AA$52,3,FALSE)</f>
        <v>-2.1080508474576273E-3</v>
      </c>
      <c r="U41" s="97">
        <f>$B41*VLOOKUP($A41,Transpose_Avg_q4er_adult!$O$1:$AA$52,4,FALSE)</f>
        <v>-2.0557851239669423E-3</v>
      </c>
      <c r="V41" s="97">
        <f>$B41*VLOOKUP($A41,Transpose_Avg_q4er_adult!$O$1:$AA$52,5,FALSE)</f>
        <v>0</v>
      </c>
      <c r="W41" s="97">
        <f>$B41*VLOOKUP($A41,Transpose_Avg_q4er_adult!$O$1:$AA$52,6,FALSE)</f>
        <v>-3.2305194805194808E-3</v>
      </c>
      <c r="X41" s="97">
        <f>$B41*VLOOKUP($A41,Transpose_Avg_q4er_adult!$O$1:$AA$52,7,FALSE)</f>
        <v>-1.3974719101123596E-3</v>
      </c>
      <c r="Y41" s="97">
        <f>$B41*VLOOKUP($A41, Transpose_Avg_q4er_adult!$O$1:$AA$52,8,FALSE)</f>
        <v>0</v>
      </c>
      <c r="Z41" s="97">
        <f>$B41*VLOOKUP($A41,Transpose_Avg_q4er_adult!$O$1:$AA$52,9,FALSE)</f>
        <v>-5.3494623655913984E-3</v>
      </c>
      <c r="AA41" s="97">
        <f>$B41*VLOOKUP($A41,Transpose_Avg_q4er_adult!$O$1:$AA$52,10,FALSE)</f>
        <v>-1.3819444444444443E-2</v>
      </c>
      <c r="AB41" s="97">
        <f>$B41*VLOOKUP($A41,Transpose_Avg_q4er_adult!$O$1:$AA$52,11,FALSE)</f>
        <v>0</v>
      </c>
      <c r="AC41" s="97">
        <f>$B41*VLOOKUP($A41,Transpose_Avg_q4er_adult!$O$1:$AA$52,12,FALSE)</f>
        <v>-6.1278851785328157E-3</v>
      </c>
      <c r="AD41" s="97">
        <f>$B41*VLOOKUP($A41,Transpose_Avg_q4er_adult!$O$1:$AA$52,13,FALSE)</f>
        <v>0</v>
      </c>
    </row>
    <row r="42" spans="1:30" x14ac:dyDescent="0.25">
      <c r="A42" s="167" t="s">
        <v>298</v>
      </c>
      <c r="B42" s="168">
        <v>-0.33600000000000002</v>
      </c>
      <c r="C42" s="94"/>
      <c r="D42" s="94"/>
      <c r="E42" s="97">
        <f>$B42*VLOOKUP($A42,Transpose_Avg_q4er_adult!$A$1:$M$52,2,FALSE)</f>
        <v>-1.9277390999999994E-2</v>
      </c>
      <c r="F42" s="97">
        <f>$B42*VLOOKUP($A42, Transpose_Avg_q4er_adult!$A$1:$M$52,3,FALSE)</f>
        <v>-1.4153033999999983E-2</v>
      </c>
      <c r="G42" s="97">
        <f>$B42*VLOOKUP($A42,Transpose_Avg_q4er_adult!$A$1:$M$52,4,FALSE)</f>
        <v>-1.3736058000000009E-2</v>
      </c>
      <c r="H42" s="97">
        <f>$B42*VLOOKUP($A42,Transpose_Avg_q4er_adult!$A$1:$M$52,5,FALSE)</f>
        <v>-1.4057063999999994E-2</v>
      </c>
      <c r="I42" s="97">
        <f>$B42*VLOOKUP($A42,Transpose_Avg_q4er_adult!$A$1:$M$52,6,FALSE)</f>
        <v>-1.1825499000000001E-2</v>
      </c>
      <c r="J42" s="97">
        <f>$B42*VLOOKUP($A42,Transpose_Avg_q4er_adult!$A$1:$M$52,7,FALSE)</f>
        <v>-1.529188500000001E-2</v>
      </c>
      <c r="K42" s="97">
        <f>$B42*VLOOKUP($A42,Transpose_Avg_q4er_adult!$A$1:$M$52,8,FALSE)</f>
        <v>-1.6454108999999998E-2</v>
      </c>
      <c r="L42" s="97">
        <f>$B42*VLOOKUP($A42,Transpose_Avg_q4er_adult!$A$1:$M$52,9,FALSE)</f>
        <v>-1.3930391999999998E-2</v>
      </c>
      <c r="M42" s="97">
        <f>$B42*VLOOKUP($A42,Transpose_Avg_q4er_adult!$A$1:$M$52,10,FALSE)</f>
        <v>-1.3676187000000001E-2</v>
      </c>
      <c r="N42" s="97">
        <f>$B42*VLOOKUP($A42,Transpose_Avg_q4er_adult!$A$1:$M$52,11,FALSE)</f>
        <v>-1.4346906000000003E-2</v>
      </c>
      <c r="O42" s="97">
        <f>$B42*VLOOKUP($A42,Transpose_Avg_q4er_adult!$A$1:$M$52,12,FALSE)</f>
        <v>-1.2764157000000002E-2</v>
      </c>
      <c r="P42" s="97">
        <f>$B42*VLOOKUP($A42,Transpose_Avg_q4er_adult!$A$1:$M$52,13,FALSE)</f>
        <v>-1.5194067000000009E-2</v>
      </c>
      <c r="Q42" s="97"/>
      <c r="R42" s="97"/>
      <c r="S42" s="97">
        <f>$B42*VLOOKUP($A42,Transpose_Avg_q4er_adult!$O$1:$AA$52,2,FALSE)</f>
        <v>-1.8502428000000036E-2</v>
      </c>
      <c r="T42" s="97">
        <f>$B42*VLOOKUP($A42,Transpose_Avg_q4er_adult!$O$1:$AA$52,3,FALSE)</f>
        <v>-1.1243148000000005E-2</v>
      </c>
      <c r="U42" s="97">
        <f>$B42*VLOOKUP($A42,Transpose_Avg_q4er_adult!$O$1:$AA$52,4,FALSE)</f>
        <v>-1.1193840000000005E-2</v>
      </c>
      <c r="V42" s="97">
        <f>$B42*VLOOKUP($A42,Transpose_Avg_q4er_adult!$O$1:$AA$52,5,FALSE)</f>
        <v>-1.2394787999999995E-2</v>
      </c>
      <c r="W42" s="97">
        <f>$B42*VLOOKUP($A42,Transpose_Avg_q4er_adult!$O$1:$AA$52,6,FALSE)</f>
        <v>-9.2836799999999938E-3</v>
      </c>
      <c r="X42" s="97">
        <f>$B42*VLOOKUP($A42,Transpose_Avg_q4er_adult!$O$1:$AA$52,7,FALSE)</f>
        <v>-1.2481056000000003E-2</v>
      </c>
      <c r="Y42" s="97">
        <f>$B42*VLOOKUP($A42, Transpose_Avg_q4er_adult!$O$1:$AA$52,8,FALSE)</f>
        <v>-1.3682676E-2</v>
      </c>
      <c r="Z42" s="97">
        <f>$B42*VLOOKUP($A42,Transpose_Avg_q4er_adult!$O$1:$AA$52,9,FALSE)</f>
        <v>-1.1096820000000011E-2</v>
      </c>
      <c r="AA42" s="97">
        <f>$B42*VLOOKUP($A42,Transpose_Avg_q4er_adult!$O$1:$AA$52,10,FALSE)</f>
        <v>-1.0423896E-2</v>
      </c>
      <c r="AB42" s="97">
        <f>$B42*VLOOKUP($A42,Transpose_Avg_q4er_adult!$O$1:$AA$52,11,FALSE)</f>
        <v>-1.0861703999999996E-2</v>
      </c>
      <c r="AC42" s="97">
        <f>$B42*VLOOKUP($A42,Transpose_Avg_q4er_adult!$O$1:$AA$52,12,FALSE)</f>
        <v>-1.1032308000000006E-2</v>
      </c>
      <c r="AD42" s="97">
        <f>$B42*VLOOKUP($A42,Transpose_Avg_q4er_adult!$O$1:$AA$52,13,FALSE)</f>
        <v>-1.5281868000000006E-2</v>
      </c>
    </row>
    <row r="43" spans="1:30" x14ac:dyDescent="0.25">
      <c r="A43" s="167" t="s">
        <v>269</v>
      </c>
      <c r="B43" s="168">
        <v>12.28</v>
      </c>
      <c r="C43" s="94"/>
      <c r="D43" s="94"/>
      <c r="E43" s="97">
        <f>$B43*VLOOKUP($A43,Transpose_Avg_q4er_adult!$A$1:$M$52,2,FALSE)</f>
        <v>9.7832457499999803E-2</v>
      </c>
      <c r="F43" s="97">
        <f>$B43*VLOOKUP($A43, Transpose_Avg_q4er_adult!$A$1:$M$52,3,FALSE)</f>
        <v>5.2217630000000015E-2</v>
      </c>
      <c r="G43" s="97">
        <f>$B43*VLOOKUP($A43,Transpose_Avg_q4er_adult!$A$1:$M$52,4,FALSE)</f>
        <v>8.4506355000000061E-2</v>
      </c>
      <c r="H43" s="97">
        <f>$B43*VLOOKUP($A43,Transpose_Avg_q4er_adult!$A$1:$M$52,5,FALSE)</f>
        <v>0.16168845749999988</v>
      </c>
      <c r="I43" s="97">
        <f>$B43*VLOOKUP($A43,Transpose_Avg_q4er_adult!$A$1:$M$52,6,FALSE)</f>
        <v>6.842492750000001E-2</v>
      </c>
      <c r="J43" s="97">
        <f>$B43*VLOOKUP($A43,Transpose_Avg_q4er_adult!$A$1:$M$52,7,FALSE)</f>
        <v>0.140275975</v>
      </c>
      <c r="K43" s="97">
        <f>$B43*VLOOKUP($A43,Transpose_Avg_q4er_adult!$A$1:$M$52,8,FALSE)</f>
        <v>0.16733188499999999</v>
      </c>
      <c r="L43" s="97">
        <f>$B43*VLOOKUP($A43,Transpose_Avg_q4er_adult!$A$1:$M$52,9,FALSE)</f>
        <v>0.12665975750000005</v>
      </c>
      <c r="M43" s="97">
        <f>$B43*VLOOKUP($A43,Transpose_Avg_q4er_adult!$A$1:$M$52,10,FALSE)</f>
        <v>0.12647862750000002</v>
      </c>
      <c r="N43" s="97">
        <f>$B43*VLOOKUP($A43,Transpose_Avg_q4er_adult!$A$1:$M$52,11,FALSE)</f>
        <v>6.6020350000000005E-2</v>
      </c>
      <c r="O43" s="97">
        <f>$B43*VLOOKUP($A43,Transpose_Avg_q4er_adult!$A$1:$M$52,12,FALSE)</f>
        <v>0.207429155</v>
      </c>
      <c r="P43" s="97">
        <f>$B43*VLOOKUP($A43,Transpose_Avg_q4er_adult!$A$1:$M$52,13,FALSE)</f>
        <v>1.2896302500000002E-2</v>
      </c>
      <c r="Q43" s="97"/>
      <c r="R43" s="97"/>
      <c r="S43" s="97">
        <f>$B43*VLOOKUP($A43,Transpose_Avg_q4er_adult!$O$1:$AA$52,2,FALSE)</f>
        <v>0.10587815999999983</v>
      </c>
      <c r="T43" s="97">
        <f>$B43*VLOOKUP($A43,Transpose_Avg_q4er_adult!$O$1:$AA$52,3,FALSE)</f>
        <v>5.1275140000000011E-2</v>
      </c>
      <c r="U43" s="97">
        <f>$B43*VLOOKUP($A43,Transpose_Avg_q4er_adult!$O$1:$AA$52,4,FALSE)</f>
        <v>8.5352139999999993E-2</v>
      </c>
      <c r="V43" s="97">
        <f>$B43*VLOOKUP($A43,Transpose_Avg_q4er_adult!$O$1:$AA$52,5,FALSE)</f>
        <v>0.16874254999999991</v>
      </c>
      <c r="W43" s="97">
        <f>$B43*VLOOKUP($A43,Transpose_Avg_q4er_adult!$O$1:$AA$52,6,FALSE)</f>
        <v>6.6689610000000024E-2</v>
      </c>
      <c r="X43" s="97">
        <f>$B43*VLOOKUP($A43,Transpose_Avg_q4er_adult!$O$1:$AA$52,7,FALSE)</f>
        <v>0.14836695999999988</v>
      </c>
      <c r="Y43" s="97">
        <f>$B43*VLOOKUP($A43, Transpose_Avg_q4er_adult!$O$1:$AA$52,8,FALSE)</f>
        <v>0.15532971999999998</v>
      </c>
      <c r="Z43" s="97">
        <f>$B43*VLOOKUP($A43,Transpose_Avg_q4er_adult!$O$1:$AA$52,9,FALSE)</f>
        <v>0.1207154700000001</v>
      </c>
      <c r="AA43" s="97">
        <f>$B43*VLOOKUP($A43,Transpose_Avg_q4er_adult!$O$1:$AA$52,10,FALSE)</f>
        <v>0.12144613</v>
      </c>
      <c r="AB43" s="97">
        <f>$B43*VLOOKUP($A43,Transpose_Avg_q4er_adult!$O$1:$AA$52,11,FALSE)</f>
        <v>6.1605690000000025E-2</v>
      </c>
      <c r="AC43" s="97">
        <f>$B43*VLOOKUP($A43,Transpose_Avg_q4er_adult!$O$1:$AA$52,12,FALSE)</f>
        <v>0.16814390000000004</v>
      </c>
      <c r="AD43" s="97">
        <f>$B43*VLOOKUP($A43,Transpose_Avg_q4er_adult!$O$1:$AA$52,13,FALSE)</f>
        <v>1.3989989999999996E-2</v>
      </c>
    </row>
    <row r="44" spans="1:30" x14ac:dyDescent="0.25">
      <c r="A44" s="167" t="s">
        <v>273</v>
      </c>
      <c r="B44" s="168">
        <v>-3.702</v>
      </c>
      <c r="C44" s="94"/>
      <c r="D44" s="94"/>
      <c r="E44" s="97">
        <f>$B44*VLOOKUP($A44,Transpose_Avg_q4er_adult!$A$1:$M$52,2,FALSE)</f>
        <v>-0.22024956449999997</v>
      </c>
      <c r="F44" s="97">
        <f>$B44*VLOOKUP($A44, Transpose_Avg_q4er_adult!$A$1:$M$52,3,FALSE)</f>
        <v>-0.13474053712500003</v>
      </c>
      <c r="G44" s="97">
        <f>$B44*VLOOKUP($A44,Transpose_Avg_q4er_adult!$A$1:$M$52,4,FALSE)</f>
        <v>-0.16302127199999994</v>
      </c>
      <c r="H44" s="97">
        <f>$B44*VLOOKUP($A44,Transpose_Avg_q4er_adult!$A$1:$M$52,5,FALSE)</f>
        <v>-0.13758043387499994</v>
      </c>
      <c r="I44" s="97">
        <f>$B44*VLOOKUP($A44,Transpose_Avg_q4er_adult!$A$1:$M$52,6,FALSE)</f>
        <v>-0.20488788412499964</v>
      </c>
      <c r="J44" s="97">
        <f>$B44*VLOOKUP($A44,Transpose_Avg_q4er_adult!$A$1:$M$52,7,FALSE)</f>
        <v>-0.13086639412500004</v>
      </c>
      <c r="K44" s="97">
        <f>$B44*VLOOKUP($A44,Transpose_Avg_q4er_adult!$A$1:$M$52,8,FALSE)</f>
        <v>-0.16266773099999998</v>
      </c>
      <c r="L44" s="97">
        <f>$B44*VLOOKUP($A44,Transpose_Avg_q4er_adult!$A$1:$M$52,9,FALSE)</f>
        <v>-0.18319300725000018</v>
      </c>
      <c r="M44" s="97">
        <f>$B44*VLOOKUP($A44,Transpose_Avg_q4er_adult!$A$1:$M$52,10,FALSE)</f>
        <v>-0.129268518375</v>
      </c>
      <c r="N44" s="97">
        <f>$B44*VLOOKUP($A44,Transpose_Avg_q4er_adult!$A$1:$M$52,11,FALSE)</f>
        <v>-0.17454652350000005</v>
      </c>
      <c r="O44" s="97">
        <f>$B44*VLOOKUP($A44,Transpose_Avg_q4er_adult!$A$1:$M$52,12,FALSE)</f>
        <v>-0.19887583612500009</v>
      </c>
      <c r="P44" s="97">
        <f>$B44*VLOOKUP($A44,Transpose_Avg_q4er_adult!$A$1:$M$52,13,FALSE)</f>
        <v>-0.17630057737499999</v>
      </c>
      <c r="Q44" s="97"/>
      <c r="R44" s="97"/>
      <c r="S44" s="97">
        <f>$B44*VLOOKUP($A44,Transpose_Avg_q4er_adult!$O$1:$AA$52,2,FALSE)</f>
        <v>-0.22310750849999969</v>
      </c>
      <c r="T44" s="97">
        <f>$B44*VLOOKUP($A44,Transpose_Avg_q4er_adult!$O$1:$AA$52,3,FALSE)</f>
        <v>-0.13814290649999988</v>
      </c>
      <c r="U44" s="97">
        <f>$B44*VLOOKUP($A44,Transpose_Avg_q4er_adult!$O$1:$AA$52,4,FALSE)</f>
        <v>-0.1766816519999998</v>
      </c>
      <c r="V44" s="97">
        <f>$B44*VLOOKUP($A44,Transpose_Avg_q4er_adult!$O$1:$AA$52,5,FALSE)</f>
        <v>-0.15128315550000004</v>
      </c>
      <c r="W44" s="97">
        <f>$B44*VLOOKUP($A44,Transpose_Avg_q4er_adult!$O$1:$AA$52,6,FALSE)</f>
        <v>-0.21556931100000004</v>
      </c>
      <c r="X44" s="97">
        <f>$B44*VLOOKUP($A44,Transpose_Avg_q4er_adult!$O$1:$AA$52,7,FALSE)</f>
        <v>-0.15913879949999982</v>
      </c>
      <c r="Y44" s="97">
        <f>$B44*VLOOKUP($A44, Transpose_Avg_q4er_adult!$O$1:$AA$52,8,FALSE)</f>
        <v>-0.17831423400000002</v>
      </c>
      <c r="Z44" s="97">
        <f>$B44*VLOOKUP($A44,Transpose_Avg_q4er_adult!$O$1:$AA$52,9,FALSE)</f>
        <v>-0.19948967399999989</v>
      </c>
      <c r="AA44" s="97">
        <f>$B44*VLOOKUP($A44,Transpose_Avg_q4er_adult!$O$1:$AA$52,10,FALSE)</f>
        <v>-0.1439087715</v>
      </c>
      <c r="AB44" s="97">
        <f>$B44*VLOOKUP($A44,Transpose_Avg_q4er_adult!$O$1:$AA$52,11,FALSE)</f>
        <v>-0.18137948999999995</v>
      </c>
      <c r="AC44" s="97">
        <f>$B44*VLOOKUP($A44,Transpose_Avg_q4er_adult!$O$1:$AA$52,12,FALSE)</f>
        <v>-0.19382098650000013</v>
      </c>
      <c r="AD44" s="97">
        <f>$B44*VLOOKUP($A44,Transpose_Avg_q4er_adult!$O$1:$AA$52,13,FALSE)</f>
        <v>-0.19093527750000006</v>
      </c>
    </row>
    <row r="45" spans="1:30" x14ac:dyDescent="0.25">
      <c r="A45" s="167" t="s">
        <v>277</v>
      </c>
      <c r="B45" s="168">
        <v>-1.04</v>
      </c>
      <c r="C45" s="94"/>
      <c r="D45" s="94"/>
      <c r="E45" s="97">
        <f>$B45*VLOOKUP($A45,Transpose_Avg_q4er_adult!$A$1:$M$52,2,FALSE)</f>
        <v>-0.15095359499999977</v>
      </c>
      <c r="F45" s="97">
        <f>$B45*VLOOKUP($A45, Transpose_Avg_q4er_adult!$A$1:$M$52,3,FALSE)</f>
        <v>-0.34341066500000011</v>
      </c>
      <c r="G45" s="97">
        <f>$B45*VLOOKUP($A45,Transpose_Avg_q4er_adult!$A$1:$M$52,4,FALSE)</f>
        <v>-0.24877586499999998</v>
      </c>
      <c r="H45" s="97">
        <f>$B45*VLOOKUP($A45,Transpose_Avg_q4er_adult!$A$1:$M$52,5,FALSE)</f>
        <v>-0.27151221500000028</v>
      </c>
      <c r="I45" s="97">
        <f>$B45*VLOOKUP($A45,Transpose_Avg_q4er_adult!$A$1:$M$52,6,FALSE)</f>
        <v>-9.330789000000006E-2</v>
      </c>
      <c r="J45" s="97">
        <f>$B45*VLOOKUP($A45,Transpose_Avg_q4er_adult!$A$1:$M$52,7,FALSE)</f>
        <v>-0.18230920500000014</v>
      </c>
      <c r="K45" s="97">
        <f>$B45*VLOOKUP($A45,Transpose_Avg_q4er_adult!$A$1:$M$52,8,FALSE)</f>
        <v>-0.16790455500000004</v>
      </c>
      <c r="L45" s="97">
        <f>$B45*VLOOKUP($A45,Transpose_Avg_q4er_adult!$A$1:$M$52,9,FALSE)</f>
        <v>-0.14703740999999998</v>
      </c>
      <c r="M45" s="97">
        <f>$B45*VLOOKUP($A45,Transpose_Avg_q4er_adult!$A$1:$M$52,10,FALSE)</f>
        <v>-0.30839795999999997</v>
      </c>
      <c r="N45" s="97">
        <f>$B45*VLOOKUP($A45,Transpose_Avg_q4er_adult!$A$1:$M$52,11,FALSE)</f>
        <v>-0.19232551000000003</v>
      </c>
      <c r="O45" s="97">
        <f>$B45*VLOOKUP($A45,Transpose_Avg_q4er_adult!$A$1:$M$52,12,FALSE)</f>
        <v>-0.21299914999999994</v>
      </c>
      <c r="P45" s="97">
        <f>$B45*VLOOKUP($A45,Transpose_Avg_q4er_adult!$A$1:$M$52,13,FALSE)</f>
        <v>-9.3169310000000047E-2</v>
      </c>
      <c r="Q45" s="97"/>
      <c r="R45" s="97"/>
      <c r="S45" s="97">
        <f>$B45*VLOOKUP($A45,Transpose_Avg_q4er_adult!$O$1:$AA$52,2,FALSE)</f>
        <v>-0.14590211999999991</v>
      </c>
      <c r="T45" s="97">
        <f>$B45*VLOOKUP($A45,Transpose_Avg_q4er_adult!$O$1:$AA$52,3,FALSE)</f>
        <v>-0.35831276000000001</v>
      </c>
      <c r="U45" s="97">
        <f>$B45*VLOOKUP($A45,Transpose_Avg_q4er_adult!$O$1:$AA$52,4,FALSE)</f>
        <v>-0.25053183999999967</v>
      </c>
      <c r="V45" s="97">
        <f>$B45*VLOOKUP($A45,Transpose_Avg_q4er_adult!$O$1:$AA$52,5,FALSE)</f>
        <v>-0.26490204000000006</v>
      </c>
      <c r="W45" s="97">
        <f>$B45*VLOOKUP($A45,Transpose_Avg_q4er_adult!$O$1:$AA$52,6,FALSE)</f>
        <v>-9.1191099999999997E-2</v>
      </c>
      <c r="X45" s="97">
        <f>$B45*VLOOKUP($A45,Transpose_Avg_q4er_adult!$O$1:$AA$52,7,FALSE)</f>
        <v>-0.17563962000000002</v>
      </c>
      <c r="Y45" s="97">
        <f>$B45*VLOOKUP($A45, Transpose_Avg_q4er_adult!$O$1:$AA$52,8,FALSE)</f>
        <v>-0.15284125999999998</v>
      </c>
      <c r="Z45" s="97">
        <f>$B45*VLOOKUP($A45,Transpose_Avg_q4er_adult!$O$1:$AA$52,9,FALSE)</f>
        <v>-0.15992028000000003</v>
      </c>
      <c r="AA45" s="97">
        <f>$B45*VLOOKUP($A45,Transpose_Avg_q4er_adult!$O$1:$AA$52,10,FALSE)</f>
        <v>-0.30634136000000001</v>
      </c>
      <c r="AB45" s="97">
        <f>$B45*VLOOKUP($A45,Transpose_Avg_q4er_adult!$O$1:$AA$52,11,FALSE)</f>
        <v>-0.18123923999999997</v>
      </c>
      <c r="AC45" s="97">
        <f>$B45*VLOOKUP($A45,Transpose_Avg_q4er_adult!$O$1:$AA$52,12,FALSE)</f>
        <v>-0.21649939999999993</v>
      </c>
      <c r="AD45" s="97">
        <f>$B45*VLOOKUP($A45,Transpose_Avg_q4er_adult!$O$1:$AA$52,13,FALSE)</f>
        <v>-9.3012660000000053E-2</v>
      </c>
    </row>
    <row r="46" spans="1:30" x14ac:dyDescent="0.25">
      <c r="A46" s="167" t="s">
        <v>297</v>
      </c>
      <c r="B46" s="168">
        <v>-0.88800000000000001</v>
      </c>
      <c r="C46" s="94"/>
      <c r="D46" s="94"/>
      <c r="E46" s="97">
        <f>$B46*VLOOKUP($A46,Transpose_Avg_q4er_adult!$A$1:$M$52,2,FALSE)</f>
        <v>-0.18721415399999991</v>
      </c>
      <c r="F46" s="97">
        <f>$B46*VLOOKUP($A46, Transpose_Avg_q4er_adult!$A$1:$M$52,3,FALSE)</f>
        <v>-0.14948308950000008</v>
      </c>
      <c r="G46" s="97">
        <f>$B46*VLOOKUP($A46,Transpose_Avg_q4er_adult!$A$1:$M$52,4,FALSE)</f>
        <v>-0.17292290399999999</v>
      </c>
      <c r="H46" s="97">
        <f>$B46*VLOOKUP($A46,Transpose_Avg_q4er_adult!$A$1:$M$52,5,FALSE)</f>
        <v>-0.14803220849999985</v>
      </c>
      <c r="I46" s="97">
        <f>$B46*VLOOKUP($A46,Transpose_Avg_q4er_adult!$A$1:$M$52,6,FALSE)</f>
        <v>-0.23132177999999995</v>
      </c>
      <c r="J46" s="97">
        <f>$B46*VLOOKUP($A46,Transpose_Avg_q4er_adult!$A$1:$M$52,7,FALSE)</f>
        <v>-0.1652151750000001</v>
      </c>
      <c r="K46" s="97">
        <f>$B46*VLOOKUP($A46,Transpose_Avg_q4er_adult!$A$1:$M$52,8,FALSE)</f>
        <v>-0.17958307049999997</v>
      </c>
      <c r="L46" s="97">
        <f>$B46*VLOOKUP($A46,Transpose_Avg_q4er_adult!$A$1:$M$52,9,FALSE)</f>
        <v>-0.14334612150000006</v>
      </c>
      <c r="M46" s="97">
        <f>$B46*VLOOKUP($A46,Transpose_Avg_q4er_adult!$A$1:$M$52,10,FALSE)</f>
        <v>-0.16530647249999997</v>
      </c>
      <c r="N46" s="97">
        <f>$B46*VLOOKUP($A46,Transpose_Avg_q4er_adult!$A$1:$M$52,11,FALSE)</f>
        <v>-0.20539284600000007</v>
      </c>
      <c r="O46" s="97">
        <f>$B46*VLOOKUP($A46,Transpose_Avg_q4er_adult!$A$1:$M$52,12,FALSE)</f>
        <v>-0.17641729499999995</v>
      </c>
      <c r="P46" s="97">
        <f>$B46*VLOOKUP($A46,Transpose_Avg_q4er_adult!$A$1:$M$52,13,FALSE)</f>
        <v>-0.17763529799999997</v>
      </c>
      <c r="Q46" s="97"/>
      <c r="R46" s="97"/>
      <c r="S46" s="97">
        <f>$B46*VLOOKUP($A46,Transpose_Avg_q4er_adult!$O$1:$AA$52,2,FALSE)</f>
        <v>-0.19241117399999952</v>
      </c>
      <c r="T46" s="97">
        <f>$B46*VLOOKUP($A46,Transpose_Avg_q4er_adult!$O$1:$AA$52,3,FALSE)</f>
        <v>-0.14903903399999996</v>
      </c>
      <c r="U46" s="97">
        <f>$B46*VLOOKUP($A46,Transpose_Avg_q4er_adult!$O$1:$AA$52,4,FALSE)</f>
        <v>-0.17820161999999995</v>
      </c>
      <c r="V46" s="97">
        <f>$B46*VLOOKUP($A46,Transpose_Avg_q4er_adult!$O$1:$AA$52,5,FALSE)</f>
        <v>-0.15002160599999984</v>
      </c>
      <c r="W46" s="97">
        <f>$B46*VLOOKUP($A46,Transpose_Avg_q4er_adult!$O$1:$AA$52,6,FALSE)</f>
        <v>-0.24457762199999997</v>
      </c>
      <c r="X46" s="97">
        <f>$B46*VLOOKUP($A46,Transpose_Avg_q4er_adult!$O$1:$AA$52,7,FALSE)</f>
        <v>-0.16492846200000003</v>
      </c>
      <c r="Y46" s="97">
        <f>$B46*VLOOKUP($A46, Transpose_Avg_q4er_adult!$O$1:$AA$52,8,FALSE)</f>
        <v>-0.18666936599999998</v>
      </c>
      <c r="Z46" s="97">
        <f>$B46*VLOOKUP($A46,Transpose_Avg_q4er_adult!$O$1:$AA$52,9,FALSE)</f>
        <v>-0.13935805799999998</v>
      </c>
      <c r="AA46" s="97">
        <f>$B46*VLOOKUP($A46,Transpose_Avg_q4er_adult!$O$1:$AA$52,10,FALSE)</f>
        <v>-0.172777494</v>
      </c>
      <c r="AB46" s="97">
        <f>$B46*VLOOKUP($A46,Transpose_Avg_q4er_adult!$O$1:$AA$52,11,FALSE)</f>
        <v>-0.22525052400000001</v>
      </c>
      <c r="AC46" s="97">
        <f>$B46*VLOOKUP($A46,Transpose_Avg_q4er_adult!$O$1:$AA$52,12,FALSE)</f>
        <v>-0.18047245800000011</v>
      </c>
      <c r="AD46" s="97">
        <f>$B46*VLOOKUP($A46,Transpose_Avg_q4er_adult!$O$1:$AA$52,13,FALSE)</f>
        <v>-0.17498728200000002</v>
      </c>
    </row>
    <row r="47" spans="1:30" x14ac:dyDescent="0.25">
      <c r="A47" s="167" t="s">
        <v>281</v>
      </c>
      <c r="B47" s="168">
        <v>8.1959999999999997</v>
      </c>
      <c r="C47" s="94"/>
      <c r="D47" s="94"/>
      <c r="E47" s="97">
        <f>$B47*VLOOKUP($A47,Transpose_Avg_q4er_adult!$A$1:$M$52,2,FALSE)</f>
        <v>7.5519480750000131E-2</v>
      </c>
      <c r="F47" s="97">
        <f>$B47*VLOOKUP($A47, Transpose_Avg_q4er_adult!$A$1:$M$52,3,FALSE)</f>
        <v>7.3307072999999959E-2</v>
      </c>
      <c r="G47" s="97">
        <f>$B47*VLOOKUP($A47,Transpose_Avg_q4er_adult!$A$1:$M$52,4,FALSE)</f>
        <v>0.10301501175000001</v>
      </c>
      <c r="H47" s="97">
        <f>$B47*VLOOKUP($A47,Transpose_Avg_q4er_adult!$A$1:$M$52,5,FALSE)</f>
        <v>7.5406785749999983E-2</v>
      </c>
      <c r="I47" s="97">
        <f>$B47*VLOOKUP($A47,Transpose_Avg_q4er_adult!$A$1:$M$52,6,FALSE)</f>
        <v>0.10670013824999995</v>
      </c>
      <c r="J47" s="97">
        <f>$B47*VLOOKUP($A47,Transpose_Avg_q4er_adult!$A$1:$M$52,7,FALSE)</f>
        <v>7.713204374999999E-2</v>
      </c>
      <c r="K47" s="97">
        <f>$B47*VLOOKUP($A47,Transpose_Avg_q4er_adult!$A$1:$M$52,8,FALSE)</f>
        <v>8.3914233749999984E-2</v>
      </c>
      <c r="L47" s="97">
        <f>$B47*VLOOKUP($A47,Transpose_Avg_q4er_adult!$A$1:$M$52,9,FALSE)</f>
        <v>0.11129143500000004</v>
      </c>
      <c r="M47" s="97">
        <f>$B47*VLOOKUP($A47,Transpose_Avg_q4er_adult!$A$1:$M$52,10,FALSE)</f>
        <v>6.4681295250000007E-2</v>
      </c>
      <c r="N47" s="97">
        <f>$B47*VLOOKUP($A47,Transpose_Avg_q4er_adult!$A$1:$M$52,11,FALSE)</f>
        <v>5.3083955250000009E-2</v>
      </c>
      <c r="O47" s="97">
        <f>$B47*VLOOKUP($A47,Transpose_Avg_q4er_adult!$A$1:$M$52,12,FALSE)</f>
        <v>8.7493836750000081E-2</v>
      </c>
      <c r="P47" s="97">
        <f>$B47*VLOOKUP($A47,Transpose_Avg_q4er_adult!$A$1:$M$52,13,FALSE)</f>
        <v>0.12593717474999996</v>
      </c>
      <c r="Q47" s="97"/>
      <c r="R47" s="97"/>
      <c r="S47" s="97">
        <f>$B47*VLOOKUP($A47,Transpose_Avg_q4er_adult!$O$1:$AA$52,2,FALSE)</f>
        <v>6.9827871E-2</v>
      </c>
      <c r="T47" s="97">
        <f>$B47*VLOOKUP($A47,Transpose_Avg_q4er_adult!$O$1:$AA$52,3,FALSE)</f>
        <v>6.4875438000000105E-2</v>
      </c>
      <c r="U47" s="97">
        <f>$B47*VLOOKUP($A47,Transpose_Avg_q4er_adult!$O$1:$AA$52,4,FALSE)</f>
        <v>9.2446781999999977E-2</v>
      </c>
      <c r="V47" s="97">
        <f>$B47*VLOOKUP($A47,Transpose_Avg_q4er_adult!$O$1:$AA$52,5,FALSE)</f>
        <v>6.9518472000000026E-2</v>
      </c>
      <c r="W47" s="97">
        <f>$B47*VLOOKUP($A47,Transpose_Avg_q4er_adult!$O$1:$AA$52,6,FALSE)</f>
        <v>7.2647295000000084E-2</v>
      </c>
      <c r="X47" s="97">
        <f>$B47*VLOOKUP($A47,Transpose_Avg_q4er_adult!$O$1:$AA$52,7,FALSE)</f>
        <v>6.9999986999999819E-2</v>
      </c>
      <c r="Y47" s="97">
        <f>$B47*VLOOKUP($A47, Transpose_Avg_q4er_adult!$O$1:$AA$52,8,FALSE)</f>
        <v>7.8870107999999967E-2</v>
      </c>
      <c r="Z47" s="97">
        <f>$B47*VLOOKUP($A47,Transpose_Avg_q4er_adult!$O$1:$AA$52,9,FALSE)</f>
        <v>9.0395732999999978E-2</v>
      </c>
      <c r="AA47" s="97">
        <f>$B47*VLOOKUP($A47,Transpose_Avg_q4er_adult!$O$1:$AA$52,10,FALSE)</f>
        <v>5.3898945000000011E-2</v>
      </c>
      <c r="AB47" s="97">
        <f>$B47*VLOOKUP($A47,Transpose_Avg_q4er_adult!$O$1:$AA$52,11,FALSE)</f>
        <v>4.5196842000000001E-2</v>
      </c>
      <c r="AC47" s="97">
        <f>$B47*VLOOKUP($A47,Transpose_Avg_q4er_adult!$O$1:$AA$52,12,FALSE)</f>
        <v>8.3002940999999955E-2</v>
      </c>
      <c r="AD47" s="97">
        <f>$B47*VLOOKUP($A47,Transpose_Avg_q4er_adult!$O$1:$AA$52,13,FALSE)</f>
        <v>0.12034801500000002</v>
      </c>
    </row>
    <row r="48" spans="1:30" x14ac:dyDescent="0.25">
      <c r="A48" s="167" t="s">
        <v>285</v>
      </c>
      <c r="B48" s="168">
        <v>-2.4319999999999999</v>
      </c>
      <c r="C48" s="94"/>
      <c r="D48" s="94"/>
      <c r="E48" s="97">
        <f>$B48*VLOOKUP($A48,Transpose_Avg_q4er_adult!$A$1:$M$52,2,FALSE)</f>
        <v>-7.8898640000000089E-2</v>
      </c>
      <c r="F48" s="97">
        <f>$B48*VLOOKUP($A48, Transpose_Avg_q4er_adult!$A$1:$M$52,3,FALSE)</f>
        <v>-7.407507200000002E-2</v>
      </c>
      <c r="G48" s="97">
        <f>$B48*VLOOKUP($A48,Transpose_Avg_q4er_adult!$A$1:$M$52,4,FALSE)</f>
        <v>-0.10457843200000003</v>
      </c>
      <c r="H48" s="97">
        <f>$B48*VLOOKUP($A48,Transpose_Avg_q4er_adult!$A$1:$M$52,5,FALSE)</f>
        <v>-7.8637656000000097E-2</v>
      </c>
      <c r="I48" s="97">
        <f>$B48*VLOOKUP($A48,Transpose_Avg_q4er_adult!$A$1:$M$52,6,FALSE)</f>
        <v>-0.16171340799999995</v>
      </c>
      <c r="J48" s="97">
        <f>$B48*VLOOKUP($A48,Transpose_Avg_q4er_adult!$A$1:$M$52,7,FALSE)</f>
        <v>-9.3675016000000069E-2</v>
      </c>
      <c r="K48" s="97">
        <f>$B48*VLOOKUP($A48,Transpose_Avg_q4er_adult!$A$1:$M$52,8,FALSE)</f>
        <v>-8.9252424000000011E-2</v>
      </c>
      <c r="L48" s="97">
        <f>$B48*VLOOKUP($A48,Transpose_Avg_q4er_adult!$A$1:$M$52,9,FALSE)</f>
        <v>-8.2853679999999971E-2</v>
      </c>
      <c r="M48" s="97">
        <f>$B48*VLOOKUP($A48,Transpose_Avg_q4er_adult!$A$1:$M$52,10,FALSE)</f>
        <v>-6.3555760000000003E-2</v>
      </c>
      <c r="N48" s="97">
        <f>$B48*VLOOKUP($A48,Transpose_Avg_q4er_adult!$A$1:$M$52,11,FALSE)</f>
        <v>-9.6883736000000012E-2</v>
      </c>
      <c r="O48" s="97">
        <f>$B48*VLOOKUP($A48,Transpose_Avg_q4er_adult!$A$1:$M$52,12,FALSE)</f>
        <v>-7.3490783999999948E-2</v>
      </c>
      <c r="P48" s="97">
        <f>$B48*VLOOKUP($A48,Transpose_Avg_q4er_adult!$A$1:$M$52,13,FALSE)</f>
        <v>-0.15093341599999988</v>
      </c>
      <c r="Q48" s="97"/>
      <c r="R48" s="97"/>
      <c r="S48" s="97">
        <f>$B48*VLOOKUP($A48,Transpose_Avg_q4er_adult!$O$1:$AA$52,2,FALSE)</f>
        <v>-8.1856864000000182E-2</v>
      </c>
      <c r="T48" s="97">
        <f>$B48*VLOOKUP($A48,Transpose_Avg_q4er_adult!$O$1:$AA$52,3,FALSE)</f>
        <v>-7.2899199999999886E-2</v>
      </c>
      <c r="U48" s="97">
        <f>$B48*VLOOKUP($A48,Transpose_Avg_q4er_adult!$O$1:$AA$52,4,FALSE)</f>
        <v>-0.10660489600000003</v>
      </c>
      <c r="V48" s="97">
        <f>$B48*VLOOKUP($A48,Transpose_Avg_q4er_adult!$O$1:$AA$52,5,FALSE)</f>
        <v>-7.8552992000000071E-2</v>
      </c>
      <c r="W48" s="97">
        <f>$B48*VLOOKUP($A48,Transpose_Avg_q4er_adult!$O$1:$AA$52,6,FALSE)</f>
        <v>-0.1616057919999998</v>
      </c>
      <c r="X48" s="97">
        <f>$B48*VLOOKUP($A48,Transpose_Avg_q4er_adult!$O$1:$AA$52,7,FALSE)</f>
        <v>-9.0403520000000001E-2</v>
      </c>
      <c r="Y48" s="97">
        <f>$B48*VLOOKUP($A48, Transpose_Avg_q4er_adult!$O$1:$AA$52,8,FALSE)</f>
        <v>-8.9105439999999994E-2</v>
      </c>
      <c r="Z48" s="97">
        <f>$B48*VLOOKUP($A48,Transpose_Avg_q4er_adult!$O$1:$AA$52,9,FALSE)</f>
        <v>-8.1724927999999919E-2</v>
      </c>
      <c r="AA48" s="97">
        <f>$B48*VLOOKUP($A48,Transpose_Avg_q4er_adult!$O$1:$AA$52,10,FALSE)</f>
        <v>-6.4389632000000002E-2</v>
      </c>
      <c r="AB48" s="97">
        <f>$B48*VLOOKUP($A48,Transpose_Avg_q4er_adult!$O$1:$AA$52,11,FALSE)</f>
        <v>-9.8902144000000039E-2</v>
      </c>
      <c r="AC48" s="97">
        <f>$B48*VLOOKUP($A48,Transpose_Avg_q4er_adult!$O$1:$AA$52,12,FALSE)</f>
        <v>-7.7716991999999888E-2</v>
      </c>
      <c r="AD48" s="97">
        <f>$B48*VLOOKUP($A48,Transpose_Avg_q4er_adult!$O$1:$AA$52,13,FALSE)</f>
        <v>-0.14936614400000003</v>
      </c>
    </row>
    <row r="49" spans="1:30" x14ac:dyDescent="0.25">
      <c r="A49" s="167" t="s">
        <v>288</v>
      </c>
      <c r="B49" s="168">
        <v>2.4319999999999999</v>
      </c>
      <c r="C49" s="94"/>
      <c r="D49" s="94"/>
      <c r="E49" s="97">
        <f>$B49*VLOOKUP($A49,Transpose_Avg_q4er_adult!$A$1:$M$52,2,FALSE)</f>
        <v>0.20400634400000009</v>
      </c>
      <c r="F49" s="97">
        <f>$B49*VLOOKUP($A49, Transpose_Avg_q4er_adult!$A$1:$M$52,3,FALSE)</f>
        <v>0.19638172000000009</v>
      </c>
      <c r="G49" s="97">
        <f>$B49*VLOOKUP($A49,Transpose_Avg_q4er_adult!$A$1:$M$52,4,FALSE)</f>
        <v>0.19000820799999979</v>
      </c>
      <c r="H49" s="97">
        <f>$B49*VLOOKUP($A49,Transpose_Avg_q4er_adult!$A$1:$M$52,5,FALSE)</f>
        <v>0.15155494399999989</v>
      </c>
      <c r="I49" s="97">
        <f>$B49*VLOOKUP($A49,Transpose_Avg_q4er_adult!$A$1:$M$52,6,FALSE)</f>
        <v>0.31900756800000002</v>
      </c>
      <c r="J49" s="97">
        <f>$B49*VLOOKUP($A49,Transpose_Avg_q4er_adult!$A$1:$M$52,7,FALSE)</f>
        <v>0.18994421600000005</v>
      </c>
      <c r="K49" s="97">
        <f>$B49*VLOOKUP($A49,Transpose_Avg_q4er_adult!$A$1:$M$52,8,FALSE)</f>
        <v>0.14763623200000001</v>
      </c>
      <c r="L49" s="97">
        <f>$B49*VLOOKUP($A49,Transpose_Avg_q4er_adult!$A$1:$M$52,9,FALSE)</f>
        <v>0.17287811200000006</v>
      </c>
      <c r="M49" s="97">
        <f>$B49*VLOOKUP($A49,Transpose_Avg_q4er_adult!$A$1:$M$52,10,FALSE)</f>
        <v>0.22436872000000002</v>
      </c>
      <c r="N49" s="97">
        <f>$B49*VLOOKUP($A49,Transpose_Avg_q4er_adult!$A$1:$M$52,11,FALSE)</f>
        <v>0.17838036000000002</v>
      </c>
      <c r="O49" s="97">
        <f>$B49*VLOOKUP($A49,Transpose_Avg_q4er_adult!$A$1:$M$52,12,FALSE)</f>
        <v>0.24684724000000008</v>
      </c>
      <c r="P49" s="97">
        <f>$B49*VLOOKUP($A49,Transpose_Avg_q4er_adult!$A$1:$M$52,13,FALSE)</f>
        <v>0.41381361599999977</v>
      </c>
      <c r="Q49" s="97"/>
      <c r="R49" s="97"/>
      <c r="S49" s="97">
        <f>$B49*VLOOKUP($A49,Transpose_Avg_q4er_adult!$O$1:$AA$52,2,FALSE)</f>
        <v>0.21532441600000032</v>
      </c>
      <c r="T49" s="97">
        <f>$B49*VLOOKUP($A49,Transpose_Avg_q4er_adult!$O$1:$AA$52,3,FALSE)</f>
        <v>0.19780003199999999</v>
      </c>
      <c r="U49" s="97">
        <f>$B49*VLOOKUP($A49,Transpose_Avg_q4er_adult!$O$1:$AA$52,4,FALSE)</f>
        <v>0.20232051199999976</v>
      </c>
      <c r="V49" s="97">
        <f>$B49*VLOOKUP($A49,Transpose_Avg_q4er_adult!$O$1:$AA$52,5,FALSE)</f>
        <v>0.15132694400000005</v>
      </c>
      <c r="W49" s="97">
        <f>$B49*VLOOKUP($A49,Transpose_Avg_q4er_adult!$O$1:$AA$52,6,FALSE)</f>
        <v>0.31813539199999991</v>
      </c>
      <c r="X49" s="97">
        <f>$B49*VLOOKUP($A49,Transpose_Avg_q4er_adult!$O$1:$AA$52,7,FALSE)</f>
        <v>0.18084716800000025</v>
      </c>
      <c r="Y49" s="97">
        <f>$B49*VLOOKUP($A49, Transpose_Avg_q4er_adult!$O$1:$AA$52,8,FALSE)</f>
        <v>0.13988134399999996</v>
      </c>
      <c r="Z49" s="97">
        <f>$B49*VLOOKUP($A49,Transpose_Avg_q4er_adult!$O$1:$AA$52,9,FALSE)</f>
        <v>0.18557315199999977</v>
      </c>
      <c r="AA49" s="97">
        <f>$B49*VLOOKUP($A49,Transpose_Avg_q4er_adult!$O$1:$AA$52,10,FALSE)</f>
        <v>0.21312771199999991</v>
      </c>
      <c r="AB49" s="97">
        <f>$B49*VLOOKUP($A49,Transpose_Avg_q4er_adult!$O$1:$AA$52,11,FALSE)</f>
        <v>0.18724393600000003</v>
      </c>
      <c r="AC49" s="97">
        <f>$B49*VLOOKUP($A49,Transpose_Avg_q4er_adult!$O$1:$AA$52,12,FALSE)</f>
        <v>0.2419779200000001</v>
      </c>
      <c r="AD49" s="97">
        <f>$B49*VLOOKUP($A49,Transpose_Avg_q4er_adult!$O$1:$AA$52,13,FALSE)</f>
        <v>0.4333471359999998</v>
      </c>
    </row>
    <row r="50" spans="1:30" x14ac:dyDescent="0.25">
      <c r="A50" s="167" t="s">
        <v>291</v>
      </c>
      <c r="B50" s="168">
        <v>-3.5489999999999999</v>
      </c>
      <c r="C50" s="94"/>
      <c r="D50" s="94"/>
      <c r="E50" s="97">
        <f>$B50*VLOOKUP($A50,Transpose_Avg_q4er_adult!$A$1:$M$52,2,FALSE)</f>
        <v>-0.86584221018749974</v>
      </c>
      <c r="F50" s="97">
        <f>$B50*VLOOKUP($A50, Transpose_Avg_q4er_adult!$A$1:$M$52,3,FALSE)</f>
        <v>-0.74231482893750012</v>
      </c>
      <c r="G50" s="97">
        <f>$B50*VLOOKUP($A50,Transpose_Avg_q4er_adult!$A$1:$M$52,4,FALSE)</f>
        <v>-0.80880334762499939</v>
      </c>
      <c r="H50" s="97">
        <f>$B50*VLOOKUP($A50,Transpose_Avg_q4er_adult!$A$1:$M$52,5,FALSE)</f>
        <v>-0.87958327275000048</v>
      </c>
      <c r="I50" s="97">
        <f>$B50*VLOOKUP($A50,Transpose_Avg_q4er_adult!$A$1:$M$52,6,FALSE)</f>
        <v>-0.68411011987500003</v>
      </c>
      <c r="J50" s="97">
        <f>$B50*VLOOKUP($A50,Transpose_Avg_q4er_adult!$A$1:$M$52,7,FALSE)</f>
        <v>-1.0509886603124996</v>
      </c>
      <c r="K50" s="97">
        <f>$B50*VLOOKUP($A50,Transpose_Avg_q4er_adult!$A$1:$M$52,8,FALSE)</f>
        <v>-0.94144589174999993</v>
      </c>
      <c r="L50" s="97">
        <f>$B50*VLOOKUP($A50,Transpose_Avg_q4er_adult!$A$1:$M$52,9,FALSE)</f>
        <v>-1.0247954876250003</v>
      </c>
      <c r="M50" s="97">
        <f>$B50*VLOOKUP($A50,Transpose_Avg_q4er_adult!$A$1:$M$52,10,FALSE)</f>
        <v>-0.65784175274999979</v>
      </c>
      <c r="N50" s="97">
        <f>$B50*VLOOKUP($A50,Transpose_Avg_q4er_adult!$A$1:$M$52,11,FALSE)</f>
        <v>-0.76407042074999998</v>
      </c>
      <c r="O50" s="97">
        <f>$B50*VLOOKUP($A50,Transpose_Avg_q4er_adult!$A$1:$M$52,12,FALSE)</f>
        <v>-0.80286387431249939</v>
      </c>
      <c r="P50" s="97">
        <f>$B50*VLOOKUP($A50,Transpose_Avg_q4er_adult!$A$1:$M$52,13,FALSE)</f>
        <v>-0.84245629650000042</v>
      </c>
      <c r="Q50" s="97"/>
      <c r="R50" s="97"/>
      <c r="S50" s="97">
        <f>$B50*VLOOKUP($A50,Transpose_Avg_q4er_adult!$O$1:$AA$52,2,FALSE)</f>
        <v>-0.84959422275000185</v>
      </c>
      <c r="T50" s="97">
        <f>$B50*VLOOKUP($A50,Transpose_Avg_q4er_adult!$O$1:$AA$52,3,FALSE)</f>
        <v>-0.70741152299999954</v>
      </c>
      <c r="U50" s="97">
        <f>$B50*VLOOKUP($A50,Transpose_Avg_q4er_adult!$O$1:$AA$52,4,FALSE)</f>
        <v>-0.80128257299999905</v>
      </c>
      <c r="V50" s="97">
        <f>$B50*VLOOKUP($A50,Transpose_Avg_q4er_adult!$O$1:$AA$52,5,FALSE)</f>
        <v>-0.87313473974999978</v>
      </c>
      <c r="W50" s="97">
        <f>$B50*VLOOKUP($A50,Transpose_Avg_q4er_adult!$O$1:$AA$52,6,FALSE)</f>
        <v>-0.67621758749999994</v>
      </c>
      <c r="X50" s="97">
        <f>$B50*VLOOKUP($A50,Transpose_Avg_q4er_adult!$O$1:$AA$52,7,FALSE)</f>
        <v>-1.0555072027500008</v>
      </c>
      <c r="Y50" s="97">
        <f>$B50*VLOOKUP($A50, Transpose_Avg_q4er_adult!$O$1:$AA$52,8,FALSE)</f>
        <v>-0.96586301175</v>
      </c>
      <c r="Z50" s="97">
        <f>$B50*VLOOKUP($A50,Transpose_Avg_q4er_adult!$O$1:$AA$52,9,FALSE)</f>
        <v>-1.0058921827499998</v>
      </c>
      <c r="AA50" s="97">
        <f>$B50*VLOOKUP($A50,Transpose_Avg_q4er_adult!$O$1:$AA$52,10,FALSE)</f>
        <v>-0.65532551174999987</v>
      </c>
      <c r="AB50" s="97">
        <f>$B50*VLOOKUP($A50,Transpose_Avg_q4er_adult!$O$1:$AA$52,11,FALSE)</f>
        <v>-0.73843688099999982</v>
      </c>
      <c r="AC50" s="97">
        <f>$B50*VLOOKUP($A50,Transpose_Avg_q4er_adult!$O$1:$AA$52,12,FALSE)</f>
        <v>-0.80258949224999898</v>
      </c>
      <c r="AD50" s="97">
        <f>$B50*VLOOKUP($A50,Transpose_Avg_q4er_adult!$O$1:$AA$52,13,FALSE)</f>
        <v>-0.86209557525000058</v>
      </c>
    </row>
    <row r="51" spans="1:30" x14ac:dyDescent="0.25">
      <c r="A51" s="167" t="s">
        <v>294</v>
      </c>
      <c r="B51" s="168">
        <v>-2.6280000000000001</v>
      </c>
      <c r="C51" s="94"/>
      <c r="D51" s="94"/>
      <c r="E51" s="97">
        <f>$B51*VLOOKUP($A51,Transpose_Avg_q4er_adult!$A$1:$M$52,2,FALSE)</f>
        <v>-0.32182668674999987</v>
      </c>
      <c r="F51" s="97">
        <f>$B51*VLOOKUP($A51, Transpose_Avg_q4er_adult!$A$1:$M$52,3,FALSE)</f>
        <v>-0.2048956335000002</v>
      </c>
      <c r="G51" s="97">
        <f>$B51*VLOOKUP($A51,Transpose_Avg_q4er_adult!$A$1:$M$52,4,FALSE)</f>
        <v>-0.24036689925000018</v>
      </c>
      <c r="H51" s="97">
        <f>$B51*VLOOKUP($A51,Transpose_Avg_q4er_adult!$A$1:$M$52,5,FALSE)</f>
        <v>-0.25601187600000036</v>
      </c>
      <c r="I51" s="97">
        <f>$B51*VLOOKUP($A51,Transpose_Avg_q4er_adult!$A$1:$M$52,6,FALSE)</f>
        <v>-0.31643255250000013</v>
      </c>
      <c r="J51" s="97">
        <f>$B51*VLOOKUP($A51,Transpose_Avg_q4er_adult!$A$1:$M$52,7,FALSE)</f>
        <v>-0.26183470274999965</v>
      </c>
      <c r="K51" s="97">
        <f>$B51*VLOOKUP($A51,Transpose_Avg_q4er_adult!$A$1:$M$52,8,FALSE)</f>
        <v>-0.28024844175000008</v>
      </c>
      <c r="L51" s="97">
        <f>$B51*VLOOKUP($A51,Transpose_Avg_q4er_adult!$A$1:$M$52,9,FALSE)</f>
        <v>-0.32257221749999981</v>
      </c>
      <c r="M51" s="97">
        <f>$B51*VLOOKUP($A51,Transpose_Avg_q4er_adult!$A$1:$M$52,10,FALSE)</f>
        <v>-0.26190368775000006</v>
      </c>
      <c r="N51" s="97">
        <f>$B51*VLOOKUP($A51,Transpose_Avg_q4er_adult!$A$1:$M$52,11,FALSE)</f>
        <v>-0.31084148249999993</v>
      </c>
      <c r="O51" s="97">
        <f>$B51*VLOOKUP($A51,Transpose_Avg_q4er_adult!$A$1:$M$52,12,FALSE)</f>
        <v>-0.24728182424999995</v>
      </c>
      <c r="P51" s="97">
        <f>$B51*VLOOKUP($A51,Transpose_Avg_q4er_adult!$A$1:$M$52,13,FALSE)</f>
        <v>-0.24415893899999988</v>
      </c>
      <c r="Q51" s="97"/>
      <c r="R51" s="97"/>
      <c r="S51" s="97">
        <f>$B51*VLOOKUP($A51,Transpose_Avg_q4er_adult!$O$1:$AA$52,2,FALSE)</f>
        <v>-0.31761613800000088</v>
      </c>
      <c r="T51" s="97">
        <f>$B51*VLOOKUP($A51,Transpose_Avg_q4er_adult!$O$1:$AA$52,3,FALSE)</f>
        <v>-0.19670842799999994</v>
      </c>
      <c r="U51" s="97">
        <f>$B51*VLOOKUP($A51,Transpose_Avg_q4er_adult!$O$1:$AA$52,4,FALSE)</f>
        <v>-0.23470602300000004</v>
      </c>
      <c r="V51" s="97">
        <f>$B51*VLOOKUP($A51,Transpose_Avg_q4er_adult!$O$1:$AA$52,5,FALSE)</f>
        <v>-0.26106946200000009</v>
      </c>
      <c r="W51" s="97">
        <f>$B51*VLOOKUP($A51,Transpose_Avg_q4er_adult!$O$1:$AA$52,6,FALSE)</f>
        <v>-0.2954062529999999</v>
      </c>
      <c r="X51" s="97">
        <f>$B51*VLOOKUP($A51,Transpose_Avg_q4er_adult!$O$1:$AA$52,7,FALSE)</f>
        <v>-0.26479793699999998</v>
      </c>
      <c r="Y51" s="97">
        <f>$B51*VLOOKUP($A51, Transpose_Avg_q4er_adult!$O$1:$AA$52,8,FALSE)</f>
        <v>-0.27948714300000005</v>
      </c>
      <c r="Z51" s="97">
        <f>$B51*VLOOKUP($A51,Transpose_Avg_q4er_adult!$O$1:$AA$52,9,FALSE)</f>
        <v>-0.30483814500000023</v>
      </c>
      <c r="AA51" s="97">
        <f>$B51*VLOOKUP($A51,Transpose_Avg_q4er_adult!$O$1:$AA$52,10,FALSE)</f>
        <v>-0.24990046200000005</v>
      </c>
      <c r="AB51" s="97">
        <f>$B51*VLOOKUP($A51,Transpose_Avg_q4er_adult!$O$1:$AA$52,11,FALSE)</f>
        <v>-0.29746397699999994</v>
      </c>
      <c r="AC51" s="97">
        <f>$B51*VLOOKUP($A51,Transpose_Avg_q4er_adult!$O$1:$AA$52,12,FALSE)</f>
        <v>-0.24155721900000007</v>
      </c>
      <c r="AD51" s="97">
        <f>$B51*VLOOKUP($A51,Transpose_Avg_q4er_adult!$O$1:$AA$52,13,FALSE)</f>
        <v>-0.21504792600000006</v>
      </c>
    </row>
    <row r="52" spans="1:30" x14ac:dyDescent="0.25">
      <c r="A52" s="167" t="s">
        <v>295</v>
      </c>
      <c r="B52" s="168">
        <v>-4.7919999999999998</v>
      </c>
      <c r="E52" s="97">
        <f>$B52*VLOOKUP($A52,Transpose_Avg_q4er_adult!$A$1:$M$52,2,FALSE)</f>
        <v>-0.17000548450000005</v>
      </c>
      <c r="F52" s="97">
        <f>$B52*VLOOKUP($A52, Transpose_Avg_q4er_adult!$A$1:$M$52,3,FALSE)</f>
        <v>-0.12291210450000006</v>
      </c>
      <c r="G52" s="97">
        <f>$B52*VLOOKUP($A52,Transpose_Avg_q4er_adult!$A$1:$M$52,4,FALSE)</f>
        <v>-0.13950680049999997</v>
      </c>
      <c r="H52" s="97">
        <f>$B52*VLOOKUP($A52,Transpose_Avg_q4er_adult!$A$1:$M$52,5,FALSE)</f>
        <v>-0.12684394049999992</v>
      </c>
      <c r="I52" s="97">
        <f>$B52*VLOOKUP($A52,Transpose_Avg_q4er_adult!$A$1:$M$52,6,FALSE)</f>
        <v>-0.13174705499999997</v>
      </c>
      <c r="J52" s="97">
        <f>$B52*VLOOKUP($A52,Transpose_Avg_q4er_adult!$A$1:$M$52,7,FALSE)</f>
        <v>-0.11735608000000002</v>
      </c>
      <c r="K52" s="97">
        <f>$B52*VLOOKUP($A52,Transpose_Avg_q4er_adult!$A$1:$M$52,8,FALSE)</f>
        <v>-0.125422214</v>
      </c>
      <c r="L52" s="97">
        <f>$B52*VLOOKUP($A52,Transpose_Avg_q4er_adult!$A$1:$M$52,9,FALSE)</f>
        <v>-0.12437037000000002</v>
      </c>
      <c r="M52" s="97">
        <f>$B52*VLOOKUP($A52,Transpose_Avg_q4er_adult!$A$1:$M$52,10,FALSE)</f>
        <v>-9.0483742000000006E-2</v>
      </c>
      <c r="N52" s="97">
        <f>$B52*VLOOKUP($A52,Transpose_Avg_q4er_adult!$A$1:$M$52,11,FALSE)</f>
        <v>-0.11799910650000001</v>
      </c>
      <c r="O52" s="97">
        <f>$B52*VLOOKUP($A52,Transpose_Avg_q4er_adult!$A$1:$M$52,12,FALSE)</f>
        <v>-0.13652497849999995</v>
      </c>
      <c r="P52" s="97">
        <f>$B52*VLOOKUP($A52,Transpose_Avg_q4er_adult!$A$1:$M$52,13,FALSE)</f>
        <v>-0.15938671200000001</v>
      </c>
      <c r="S52" s="97">
        <f>$B52*VLOOKUP($A52,Transpose_Avg_q4er_adult!$O$1:$AA$52,2,FALSE)</f>
        <v>-0.17308823799999976</v>
      </c>
      <c r="T52" s="97">
        <f>$B52*VLOOKUP($A52,Transpose_Avg_q4er_adult!$O$1:$AA$52,3,FALSE)</f>
        <v>-0.11981078199999988</v>
      </c>
      <c r="U52" s="97">
        <f>$B52*VLOOKUP($A52,Transpose_Avg_q4er_adult!$O$1:$AA$52,4,FALSE)</f>
        <v>-0.14116273599999973</v>
      </c>
      <c r="V52" s="97">
        <f>$B52*VLOOKUP($A52,Transpose_Avg_q4er_adult!$O$1:$AA$52,5,FALSE)</f>
        <v>-0.12806020999999987</v>
      </c>
      <c r="W52" s="97">
        <f>$B52*VLOOKUP($A52,Transpose_Avg_q4er_adult!$O$1:$AA$52,6,FALSE)</f>
        <v>-0.12792962800000002</v>
      </c>
      <c r="X52" s="97">
        <f>$B52*VLOOKUP($A52,Transpose_Avg_q4er_adult!$O$1:$AA$52,7,FALSE)</f>
        <v>-0.12564863599999995</v>
      </c>
      <c r="Y52" s="97">
        <f>$B52*VLOOKUP($A52, Transpose_Avg_q4er_adult!$O$1:$AA$52,8,FALSE)</f>
        <v>-0.126102678</v>
      </c>
      <c r="Z52" s="97">
        <f>$B52*VLOOKUP($A52,Transpose_Avg_q4er_adult!$O$1:$AA$52,9,FALSE)</f>
        <v>-0.11667082399999983</v>
      </c>
      <c r="AA52" s="97">
        <f>$B52*VLOOKUP($A52,Transpose_Avg_q4er_adult!$O$1:$AA$52,10,FALSE)</f>
        <v>-9.4894777999999985E-2</v>
      </c>
      <c r="AB52" s="97">
        <f>$B52*VLOOKUP($A52,Transpose_Avg_q4er_adult!$O$1:$AA$52,11,FALSE)</f>
        <v>-0.10931630199999999</v>
      </c>
      <c r="AC52" s="97">
        <f>$B52*VLOOKUP($A52,Transpose_Avg_q4er_adult!$O$1:$AA$52,12,FALSE)</f>
        <v>-0.13421793000000001</v>
      </c>
      <c r="AD52" s="97">
        <f>$B52*VLOOKUP($A52,Transpose_Avg_q4er_adult!$O$1:$AA$52,13,FALSE)</f>
        <v>-0.15055266000000009</v>
      </c>
    </row>
    <row r="53" spans="1:30" x14ac:dyDescent="0.25">
      <c r="A53" s="167" t="s">
        <v>296</v>
      </c>
      <c r="B53" s="168">
        <v>-1.79</v>
      </c>
      <c r="E53" s="97">
        <f>$B53*VLOOKUP($A53,Transpose_Avg_q4er_adult!$A$1:$M$52,2,FALSE)</f>
        <v>-8.792211499999994E-2</v>
      </c>
      <c r="F53" s="97">
        <f>$B53*VLOOKUP($A53, Transpose_Avg_q4er_adult!$A$1:$M$52,3,FALSE)</f>
        <v>-4.9909451250000007E-2</v>
      </c>
      <c r="G53" s="97">
        <f>$B53*VLOOKUP($A53,Transpose_Avg_q4er_adult!$A$1:$M$52,4,FALSE)</f>
        <v>-5.8948391875000013E-2</v>
      </c>
      <c r="H53" s="97">
        <f>$B53*VLOOKUP($A53,Transpose_Avg_q4er_adult!$A$1:$M$52,5,FALSE)</f>
        <v>-8.2898927499999858E-2</v>
      </c>
      <c r="I53" s="97">
        <f>$B53*VLOOKUP($A53,Transpose_Avg_q4er_adult!$A$1:$M$52,6,FALSE)</f>
        <v>-7.0412670624999979E-2</v>
      </c>
      <c r="J53" s="97">
        <f>$B53*VLOOKUP($A53,Transpose_Avg_q4er_adult!$A$1:$M$52,7,FALSE)</f>
        <v>-8.1841596874999992E-2</v>
      </c>
      <c r="K53" s="97">
        <f>$B53*VLOOKUP($A53,Transpose_Avg_q4er_adult!$A$1:$M$52,8,FALSE)</f>
        <v>-0.13021489250000001</v>
      </c>
      <c r="L53" s="97">
        <f>$B53*VLOOKUP($A53,Transpose_Avg_q4er_adult!$A$1:$M$52,9,FALSE)</f>
        <v>-0.14342207187499986</v>
      </c>
      <c r="M53" s="97">
        <f>$B53*VLOOKUP($A53,Transpose_Avg_q4er_adult!$A$1:$M$52,10,FALSE)</f>
        <v>-7.4572742500000011E-2</v>
      </c>
      <c r="N53" s="97">
        <f>$B53*VLOOKUP($A53,Transpose_Avg_q4er_adult!$A$1:$M$52,11,FALSE)</f>
        <v>-9.5124739375000017E-2</v>
      </c>
      <c r="O53" s="97">
        <f>$B53*VLOOKUP($A53,Transpose_Avg_q4er_adult!$A$1:$M$52,12,FALSE)</f>
        <v>-6.2016563749999948E-2</v>
      </c>
      <c r="P53" s="97">
        <f>$B53*VLOOKUP($A53,Transpose_Avg_q4er_adult!$A$1:$M$52,13,FALSE)</f>
        <v>-8.8350819999999983E-2</v>
      </c>
      <c r="S53" s="97">
        <f>$B53*VLOOKUP($A53,Transpose_Avg_q4er_adult!$O$1:$AA$52,2,FALSE)</f>
        <v>-8.4232030000000027E-2</v>
      </c>
      <c r="T53" s="97">
        <f>$B53*VLOOKUP($A53,Transpose_Avg_q4er_adult!$O$1:$AA$52,3,FALSE)</f>
        <v>-4.96510199999999E-2</v>
      </c>
      <c r="U53" s="97">
        <f>$B53*VLOOKUP($A53,Transpose_Avg_q4er_adult!$O$1:$AA$52,4,FALSE)</f>
        <v>-5.8736612499999966E-2</v>
      </c>
      <c r="V53" s="97">
        <f>$B53*VLOOKUP($A53,Transpose_Avg_q4er_adult!$O$1:$AA$52,5,FALSE)</f>
        <v>-8.3491417500000026E-2</v>
      </c>
      <c r="W53" s="97">
        <f>$B53*VLOOKUP($A53,Transpose_Avg_q4er_adult!$O$1:$AA$52,6,FALSE)</f>
        <v>-6.705608499999996E-2</v>
      </c>
      <c r="X53" s="97">
        <f>$B53*VLOOKUP($A53,Transpose_Avg_q4er_adult!$O$1:$AA$52,7,FALSE)</f>
        <v>-8.2065235000000125E-2</v>
      </c>
      <c r="Y53" s="97">
        <f>$B53*VLOOKUP($A53, Transpose_Avg_q4er_adult!$O$1:$AA$52,8,FALSE)</f>
        <v>-0.13142135249999998</v>
      </c>
      <c r="Z53" s="97">
        <f>$B53*VLOOKUP($A53,Transpose_Avg_q4er_adult!$O$1:$AA$52,9,FALSE)</f>
        <v>-0.14474029500000002</v>
      </c>
      <c r="AA53" s="97">
        <f>$B53*VLOOKUP($A53,Transpose_Avg_q4er_adult!$O$1:$AA$52,10,FALSE)</f>
        <v>-7.4963409999999994E-2</v>
      </c>
      <c r="AB53" s="97">
        <f>$B53*VLOOKUP($A53,Transpose_Avg_q4er_adult!$O$1:$AA$52,11,FALSE)</f>
        <v>-9.0951242500000015E-2</v>
      </c>
      <c r="AC53" s="97">
        <f>$B53*VLOOKUP($A53,Transpose_Avg_q4er_adult!$O$1:$AA$52,12,FALSE)</f>
        <v>-6.2447730000000007E-2</v>
      </c>
      <c r="AD53" s="97">
        <f>$B53*VLOOKUP($A53,Transpose_Avg_q4er_adult!$O$1:$AA$52,13,FALSE)</f>
        <v>-9.0112180000000042E-2</v>
      </c>
    </row>
    <row r="54" spans="1:30" x14ac:dyDescent="0.25">
      <c r="A54" s="91" t="s">
        <v>537</v>
      </c>
      <c r="B54" s="168"/>
    </row>
    <row r="55" spans="1:30" x14ac:dyDescent="0.25">
      <c r="A55" s="167" t="s">
        <v>543</v>
      </c>
      <c r="B55" s="168">
        <v>2.0259999999999998</v>
      </c>
    </row>
    <row r="56" spans="1:30" x14ac:dyDescent="0.25">
      <c r="A56" s="167" t="s">
        <v>532</v>
      </c>
      <c r="B56" s="168">
        <v>1.8029999999999997</v>
      </c>
    </row>
    <row r="57" spans="1:30" x14ac:dyDescent="0.25">
      <c r="A57" s="167" t="s">
        <v>538</v>
      </c>
      <c r="B57" s="168">
        <v>1.9328999999999998</v>
      </c>
    </row>
    <row r="58" spans="1:30" x14ac:dyDescent="0.25">
      <c r="A58" s="167" t="s">
        <v>544</v>
      </c>
      <c r="B58" s="168">
        <v>1.9414999999999998</v>
      </c>
    </row>
    <row r="59" spans="1:30" x14ac:dyDescent="0.25">
      <c r="A59" s="167" t="s">
        <v>549</v>
      </c>
      <c r="B59" s="168">
        <v>1.7569999999999997</v>
      </c>
    </row>
    <row r="60" spans="1:30" x14ac:dyDescent="0.25">
      <c r="A60" s="167" t="s">
        <v>554</v>
      </c>
      <c r="B60" s="168">
        <v>2.0362999999999998</v>
      </c>
    </row>
    <row r="61" spans="1:30" x14ac:dyDescent="0.25">
      <c r="A61" s="167" t="s">
        <v>559</v>
      </c>
      <c r="B61" s="168">
        <v>2.0831999999999997</v>
      </c>
    </row>
    <row r="62" spans="1:30" x14ac:dyDescent="0.25">
      <c r="A62" s="167" t="s">
        <v>564</v>
      </c>
      <c r="B62" s="168">
        <v>2.1539999999999999</v>
      </c>
    </row>
    <row r="63" spans="1:30" x14ac:dyDescent="0.25">
      <c r="A63" s="167" t="s">
        <v>569</v>
      </c>
      <c r="B63" s="168">
        <v>1.7889999999999997</v>
      </c>
    </row>
    <row r="64" spans="1:30" x14ac:dyDescent="0.25">
      <c r="A64" s="167" t="s">
        <v>574</v>
      </c>
      <c r="B64" s="168">
        <v>2.0801999999999996</v>
      </c>
    </row>
    <row r="65" spans="1:2" x14ac:dyDescent="0.25">
      <c r="A65" s="167" t="s">
        <v>579</v>
      </c>
      <c r="B65" s="168">
        <v>1.8389999999999997</v>
      </c>
    </row>
    <row r="66" spans="1:2" x14ac:dyDescent="0.25">
      <c r="A66" s="172" t="s">
        <v>584</v>
      </c>
      <c r="B66" s="168">
        <v>1.6749999999999998</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2292F-C7BE-4FA7-8471-9049C9511FD2}">
  <dimension ref="A2:AC62"/>
  <sheetViews>
    <sheetView workbookViewId="0">
      <selection activeCell="J7" sqref="J7:K62"/>
    </sheetView>
  </sheetViews>
  <sheetFormatPr defaultColWidth="8.7109375" defaultRowHeight="12.75" x14ac:dyDescent="0.2"/>
  <cols>
    <col min="1" max="1" width="19.5703125" style="167" customWidth="1"/>
    <col min="2" max="17" width="10.5703125" style="167" customWidth="1"/>
    <col min="18" max="20" width="8.7109375" style="167"/>
    <col min="21" max="21" width="11.85546875" style="167" bestFit="1" customWidth="1"/>
    <col min="22" max="16384" width="8.7109375" style="167"/>
  </cols>
  <sheetData>
    <row r="2" spans="1:29" ht="15.75" x14ac:dyDescent="0.25">
      <c r="A2" s="166" t="s">
        <v>4533</v>
      </c>
    </row>
    <row r="3" spans="1:29" x14ac:dyDescent="0.2">
      <c r="A3" s="286" t="s">
        <v>348</v>
      </c>
      <c r="B3" s="287" t="s">
        <v>349</v>
      </c>
      <c r="C3" s="287" t="s">
        <v>350</v>
      </c>
      <c r="D3" s="287" t="s">
        <v>351</v>
      </c>
      <c r="E3" s="287" t="s">
        <v>352</v>
      </c>
      <c r="F3" s="287" t="s">
        <v>848</v>
      </c>
      <c r="G3" s="287" t="s">
        <v>849</v>
      </c>
      <c r="H3" s="287" t="s">
        <v>2073</v>
      </c>
      <c r="I3" s="287" t="s">
        <v>851</v>
      </c>
      <c r="J3" s="287" t="s">
        <v>852</v>
      </c>
      <c r="K3" s="287" t="s">
        <v>853</v>
      </c>
      <c r="L3" s="287" t="s">
        <v>854</v>
      </c>
      <c r="M3" s="287" t="s">
        <v>855</v>
      </c>
      <c r="N3" s="287" t="s">
        <v>856</v>
      </c>
      <c r="O3" s="287" t="s">
        <v>857</v>
      </c>
      <c r="P3" s="287" t="s">
        <v>858</v>
      </c>
      <c r="Q3" s="287" t="s">
        <v>859</v>
      </c>
      <c r="U3" s="286" t="s">
        <v>348</v>
      </c>
      <c r="V3" s="287" t="s">
        <v>349</v>
      </c>
      <c r="W3" s="287" t="s">
        <v>351</v>
      </c>
      <c r="X3" s="287" t="s">
        <v>848</v>
      </c>
      <c r="Y3" s="287" t="s">
        <v>2073</v>
      </c>
      <c r="Z3" s="287" t="s">
        <v>852</v>
      </c>
      <c r="AA3" s="287" t="s">
        <v>854</v>
      </c>
      <c r="AB3" s="287" t="s">
        <v>856</v>
      </c>
      <c r="AC3" s="287" t="s">
        <v>858</v>
      </c>
    </row>
    <row r="4" spans="1:29" x14ac:dyDescent="0.2">
      <c r="A4" s="167" t="s">
        <v>353</v>
      </c>
      <c r="B4" s="168" t="s">
        <v>354</v>
      </c>
      <c r="C4" s="168" t="s">
        <v>355</v>
      </c>
      <c r="D4" s="168" t="s">
        <v>356</v>
      </c>
      <c r="E4" s="168" t="s">
        <v>355</v>
      </c>
      <c r="F4" s="168" t="s">
        <v>860</v>
      </c>
      <c r="G4" s="168" t="s">
        <v>355</v>
      </c>
      <c r="H4" s="168" t="s">
        <v>861</v>
      </c>
      <c r="I4" s="168" t="s">
        <v>355</v>
      </c>
      <c r="J4" s="168" t="s">
        <v>862</v>
      </c>
      <c r="K4" s="168" t="s">
        <v>355</v>
      </c>
      <c r="L4" s="168" t="s">
        <v>863</v>
      </c>
      <c r="M4" s="168" t="s">
        <v>355</v>
      </c>
      <c r="N4" s="168" t="s">
        <v>864</v>
      </c>
      <c r="O4" s="168" t="s">
        <v>355</v>
      </c>
      <c r="P4" s="168" t="s">
        <v>865</v>
      </c>
      <c r="Q4" s="168" t="s">
        <v>355</v>
      </c>
      <c r="U4" s="167" t="s">
        <v>353</v>
      </c>
      <c r="V4" s="168" t="s">
        <v>354</v>
      </c>
      <c r="W4" s="168" t="s">
        <v>356</v>
      </c>
      <c r="X4" s="168" t="s">
        <v>860</v>
      </c>
      <c r="Y4" s="168" t="s">
        <v>861</v>
      </c>
      <c r="Z4" s="168" t="s">
        <v>862</v>
      </c>
      <c r="AA4" s="168" t="s">
        <v>863</v>
      </c>
      <c r="AB4" s="168" t="s">
        <v>864</v>
      </c>
      <c r="AC4" s="168" t="s">
        <v>865</v>
      </c>
    </row>
    <row r="5" spans="1:29" x14ac:dyDescent="0.2">
      <c r="A5" s="286" t="s">
        <v>348</v>
      </c>
      <c r="B5" s="287" t="s">
        <v>348</v>
      </c>
      <c r="C5" s="287" t="s">
        <v>348</v>
      </c>
      <c r="D5" s="287" t="s">
        <v>348</v>
      </c>
      <c r="E5" s="287" t="s">
        <v>348</v>
      </c>
      <c r="F5" s="287" t="s">
        <v>348</v>
      </c>
      <c r="G5" s="287" t="s">
        <v>348</v>
      </c>
      <c r="H5" s="287" t="s">
        <v>348</v>
      </c>
      <c r="I5" s="287" t="s">
        <v>348</v>
      </c>
      <c r="J5" s="287" t="s">
        <v>348</v>
      </c>
      <c r="K5" s="287" t="s">
        <v>348</v>
      </c>
      <c r="L5" s="287" t="s">
        <v>348</v>
      </c>
      <c r="M5" s="287" t="s">
        <v>348</v>
      </c>
      <c r="N5" s="287" t="s">
        <v>348</v>
      </c>
      <c r="O5" s="287" t="s">
        <v>348</v>
      </c>
      <c r="P5" s="287" t="s">
        <v>348</v>
      </c>
      <c r="Q5" s="287" t="s">
        <v>348</v>
      </c>
      <c r="U5" s="286" t="s">
        <v>348</v>
      </c>
      <c r="V5" s="287" t="s">
        <v>348</v>
      </c>
      <c r="W5" s="287" t="s">
        <v>348</v>
      </c>
      <c r="X5" s="287" t="s">
        <v>348</v>
      </c>
      <c r="Y5" s="287" t="s">
        <v>348</v>
      </c>
      <c r="Z5" s="287" t="s">
        <v>348</v>
      </c>
      <c r="AA5" s="287" t="s">
        <v>348</v>
      </c>
      <c r="AB5" s="287" t="s">
        <v>348</v>
      </c>
      <c r="AC5" s="287" t="s">
        <v>348</v>
      </c>
    </row>
    <row r="6" spans="1:29" x14ac:dyDescent="0.2">
      <c r="A6" s="167" t="s">
        <v>222</v>
      </c>
      <c r="B6" s="168" t="s">
        <v>348</v>
      </c>
      <c r="C6" s="168" t="s">
        <v>348</v>
      </c>
      <c r="D6" s="168" t="s">
        <v>348</v>
      </c>
      <c r="E6" s="168" t="s">
        <v>348</v>
      </c>
      <c r="F6" s="168" t="s">
        <v>348</v>
      </c>
      <c r="G6" s="168" t="s">
        <v>348</v>
      </c>
      <c r="H6" s="168" t="s">
        <v>348</v>
      </c>
      <c r="I6" s="168" t="s">
        <v>348</v>
      </c>
      <c r="J6" s="168" t="s">
        <v>348</v>
      </c>
      <c r="K6" s="168" t="s">
        <v>348</v>
      </c>
      <c r="L6" s="168" t="s">
        <v>348</v>
      </c>
      <c r="M6" s="168" t="s">
        <v>348</v>
      </c>
      <c r="N6" s="168" t="s">
        <v>348</v>
      </c>
      <c r="O6" s="168" t="s">
        <v>348</v>
      </c>
      <c r="P6" s="168" t="s">
        <v>348</v>
      </c>
      <c r="Q6" s="168" t="s">
        <v>348</v>
      </c>
      <c r="U6" s="167" t="s">
        <v>222</v>
      </c>
      <c r="V6" s="168" t="s">
        <v>348</v>
      </c>
      <c r="W6" s="168" t="s">
        <v>348</v>
      </c>
      <c r="X6" s="168"/>
      <c r="Y6" s="168" t="s">
        <v>348</v>
      </c>
      <c r="Z6" s="168" t="s">
        <v>348</v>
      </c>
      <c r="AA6" s="168" t="s">
        <v>348</v>
      </c>
      <c r="AB6" s="168" t="s">
        <v>348</v>
      </c>
      <c r="AC6" s="168" t="s">
        <v>348</v>
      </c>
    </row>
    <row r="7" spans="1:29" x14ac:dyDescent="0.2">
      <c r="A7" s="167" t="s">
        <v>242</v>
      </c>
      <c r="B7" s="168" t="s">
        <v>4534</v>
      </c>
      <c r="C7" s="168" t="s">
        <v>4535</v>
      </c>
      <c r="D7" s="168" t="s">
        <v>4536</v>
      </c>
      <c r="E7" s="168" t="s">
        <v>4537</v>
      </c>
      <c r="F7" s="168" t="s">
        <v>3214</v>
      </c>
      <c r="G7" s="168" t="s">
        <v>4538</v>
      </c>
      <c r="H7" s="168" t="s">
        <v>4539</v>
      </c>
      <c r="I7" s="168" t="s">
        <v>4540</v>
      </c>
      <c r="J7" s="168" t="s">
        <v>4541</v>
      </c>
      <c r="K7" s="168" t="s">
        <v>4542</v>
      </c>
      <c r="L7" s="168" t="s">
        <v>3983</v>
      </c>
      <c r="M7" s="168" t="s">
        <v>4543</v>
      </c>
      <c r="N7" s="168" t="s">
        <v>3988</v>
      </c>
      <c r="O7" s="168" t="s">
        <v>4544</v>
      </c>
      <c r="P7" s="168" t="s">
        <v>4545</v>
      </c>
      <c r="Q7" s="168" t="s">
        <v>4546</v>
      </c>
      <c r="U7" s="167" t="s">
        <v>242</v>
      </c>
      <c r="V7" s="168">
        <v>-6.13E-2</v>
      </c>
      <c r="W7" s="168">
        <v>-5.67E-2</v>
      </c>
      <c r="X7" s="168">
        <v>-5.9200000000000003E-2</v>
      </c>
      <c r="Y7" s="168">
        <v>-5.5E-2</v>
      </c>
      <c r="Z7" s="168">
        <v>-8.4699999999999998E-2</v>
      </c>
      <c r="AA7" s="168">
        <v>-8.0799999999999997E-2</v>
      </c>
      <c r="AB7" s="168">
        <v>-8.2500000000000004E-2</v>
      </c>
      <c r="AC7" s="168">
        <v>-7.8899999999999998E-2</v>
      </c>
    </row>
    <row r="8" spans="1:29" x14ac:dyDescent="0.2">
      <c r="A8" s="167" t="s">
        <v>246</v>
      </c>
      <c r="B8" s="168" t="s">
        <v>2213</v>
      </c>
      <c r="C8" s="168" t="s">
        <v>2604</v>
      </c>
      <c r="D8" s="168" t="s">
        <v>3020</v>
      </c>
      <c r="E8" s="168" t="s">
        <v>3549</v>
      </c>
      <c r="F8" s="168" t="s">
        <v>348</v>
      </c>
      <c r="G8" s="168" t="s">
        <v>348</v>
      </c>
      <c r="H8" s="168" t="s">
        <v>348</v>
      </c>
      <c r="I8" s="168" t="s">
        <v>348</v>
      </c>
      <c r="J8" s="168" t="s">
        <v>4547</v>
      </c>
      <c r="K8" s="168" t="s">
        <v>4548</v>
      </c>
      <c r="L8" s="168" t="s">
        <v>2359</v>
      </c>
      <c r="M8" s="168" t="s">
        <v>4549</v>
      </c>
      <c r="N8" s="168" t="s">
        <v>348</v>
      </c>
      <c r="O8" s="168" t="s">
        <v>348</v>
      </c>
      <c r="P8" s="168" t="s">
        <v>348</v>
      </c>
      <c r="Q8" s="168" t="s">
        <v>348</v>
      </c>
      <c r="U8" s="167" t="s">
        <v>246</v>
      </c>
      <c r="V8" s="168">
        <v>0.39600000000000002</v>
      </c>
      <c r="W8" s="168">
        <v>0.35799999999999998</v>
      </c>
      <c r="X8" s="168"/>
      <c r="Y8" s="168"/>
      <c r="Z8" s="168">
        <v>0.49199999999999999</v>
      </c>
      <c r="AA8" s="168">
        <v>0.44900000000000001</v>
      </c>
      <c r="AB8" s="168"/>
      <c r="AC8" s="168"/>
    </row>
    <row r="9" spans="1:29" x14ac:dyDescent="0.2">
      <c r="A9" s="167" t="s">
        <v>250</v>
      </c>
      <c r="B9" s="168" t="s">
        <v>3612</v>
      </c>
      <c r="C9" s="168" t="s">
        <v>4550</v>
      </c>
      <c r="D9" s="168" t="s">
        <v>4551</v>
      </c>
      <c r="E9" s="168" t="s">
        <v>4550</v>
      </c>
      <c r="F9" s="168" t="s">
        <v>4552</v>
      </c>
      <c r="G9" s="168" t="s">
        <v>4553</v>
      </c>
      <c r="H9" s="168" t="s">
        <v>4554</v>
      </c>
      <c r="I9" s="168" t="s">
        <v>4555</v>
      </c>
      <c r="J9" s="168" t="s">
        <v>4084</v>
      </c>
      <c r="K9" s="168" t="s">
        <v>4556</v>
      </c>
      <c r="L9" s="168" t="s">
        <v>4557</v>
      </c>
      <c r="M9" s="168" t="s">
        <v>3091</v>
      </c>
      <c r="N9" s="168" t="s">
        <v>4558</v>
      </c>
      <c r="O9" s="168" t="s">
        <v>4559</v>
      </c>
      <c r="P9" s="168" t="s">
        <v>4560</v>
      </c>
      <c r="Q9" s="168" t="s">
        <v>3245</v>
      </c>
      <c r="U9" s="167" t="s">
        <v>250</v>
      </c>
      <c r="V9" s="168">
        <v>0.46400000000000002</v>
      </c>
      <c r="W9" s="168">
        <v>0.433</v>
      </c>
      <c r="X9" s="168">
        <v>6.9599999999999995E-2</v>
      </c>
      <c r="Y9" s="168">
        <v>7.6999999999999999E-2</v>
      </c>
      <c r="Z9" s="168">
        <v>0.54400000000000004</v>
      </c>
      <c r="AA9" s="168">
        <v>0.51</v>
      </c>
      <c r="AB9" s="168">
        <v>5.4699999999999999E-2</v>
      </c>
      <c r="AC9" s="168">
        <v>6.3399999999999998E-2</v>
      </c>
    </row>
    <row r="10" spans="1:29" x14ac:dyDescent="0.2">
      <c r="A10" s="167" t="s">
        <v>304</v>
      </c>
      <c r="B10" s="168" t="s">
        <v>4561</v>
      </c>
      <c r="C10" s="168" t="s">
        <v>1774</v>
      </c>
      <c r="D10" s="168" t="s">
        <v>4562</v>
      </c>
      <c r="E10" s="168" t="s">
        <v>4071</v>
      </c>
      <c r="F10" s="168" t="s">
        <v>1696</v>
      </c>
      <c r="G10" s="168" t="s">
        <v>3152</v>
      </c>
      <c r="H10" s="168" t="s">
        <v>4563</v>
      </c>
      <c r="I10" s="168" t="s">
        <v>4080</v>
      </c>
      <c r="J10" s="168" t="s">
        <v>4564</v>
      </c>
      <c r="K10" s="168" t="s">
        <v>3914</v>
      </c>
      <c r="L10" s="168" t="s">
        <v>4565</v>
      </c>
      <c r="M10" s="168" t="s">
        <v>4073</v>
      </c>
      <c r="N10" s="168" t="s">
        <v>1906</v>
      </c>
      <c r="O10" s="168" t="s">
        <v>4566</v>
      </c>
      <c r="P10" s="168" t="s">
        <v>4567</v>
      </c>
      <c r="Q10" s="168" t="s">
        <v>4076</v>
      </c>
      <c r="U10" s="167" t="s">
        <v>304</v>
      </c>
      <c r="V10" s="168">
        <v>0.25700000000000001</v>
      </c>
      <c r="W10" s="168">
        <v>3.4700000000000002E-2</v>
      </c>
      <c r="X10" s="168">
        <v>0.251</v>
      </c>
      <c r="Y10" s="168">
        <v>3.5200000000000002E-2</v>
      </c>
      <c r="Z10" s="168">
        <v>0.34499999999999997</v>
      </c>
      <c r="AA10" s="168">
        <v>5.0299999999999997E-2</v>
      </c>
      <c r="AB10" s="168">
        <v>0.34</v>
      </c>
      <c r="AC10" s="168">
        <v>5.1200000000000002E-2</v>
      </c>
    </row>
    <row r="11" spans="1:29" x14ac:dyDescent="0.2">
      <c r="A11" s="167" t="s">
        <v>307</v>
      </c>
      <c r="B11" s="168" t="s">
        <v>4568</v>
      </c>
      <c r="C11" s="168" t="s">
        <v>4569</v>
      </c>
      <c r="D11" s="168" t="s">
        <v>348</v>
      </c>
      <c r="E11" s="168" t="s">
        <v>348</v>
      </c>
      <c r="F11" s="168" t="s">
        <v>4570</v>
      </c>
      <c r="G11" s="168" t="s">
        <v>3914</v>
      </c>
      <c r="H11" s="168" t="s">
        <v>348</v>
      </c>
      <c r="I11" s="168" t="s">
        <v>348</v>
      </c>
      <c r="J11" s="168" t="s">
        <v>2815</v>
      </c>
      <c r="K11" s="168" t="s">
        <v>4566</v>
      </c>
      <c r="L11" s="168" t="s">
        <v>348</v>
      </c>
      <c r="M11" s="168" t="s">
        <v>348</v>
      </c>
      <c r="N11" s="168" t="s">
        <v>360</v>
      </c>
      <c r="O11" s="168" t="s">
        <v>1967</v>
      </c>
      <c r="P11" s="168" t="s">
        <v>348</v>
      </c>
      <c r="Q11" s="168" t="s">
        <v>348</v>
      </c>
      <c r="U11" s="167" t="s">
        <v>307</v>
      </c>
      <c r="V11" s="168">
        <v>0.23400000000000001</v>
      </c>
      <c r="W11" s="168"/>
      <c r="X11" s="168">
        <v>0.22700000000000001</v>
      </c>
      <c r="Y11" s="168"/>
      <c r="Z11" s="168">
        <v>0.312</v>
      </c>
      <c r="AA11" s="168"/>
      <c r="AB11" s="168">
        <v>0.30499999999999999</v>
      </c>
      <c r="AC11" s="168"/>
    </row>
    <row r="12" spans="1:29" x14ac:dyDescent="0.2">
      <c r="A12" s="167" t="s">
        <v>310</v>
      </c>
      <c r="B12" s="168" t="s">
        <v>2975</v>
      </c>
      <c r="C12" s="168" t="s">
        <v>1775</v>
      </c>
      <c r="D12" s="168" t="s">
        <v>4571</v>
      </c>
      <c r="E12" s="168" t="s">
        <v>3147</v>
      </c>
      <c r="F12" s="168" t="s">
        <v>1741</v>
      </c>
      <c r="G12" s="168" t="s">
        <v>2267</v>
      </c>
      <c r="H12" s="168" t="s">
        <v>3125</v>
      </c>
      <c r="I12" s="168" t="s">
        <v>3147</v>
      </c>
      <c r="J12" s="168" t="s">
        <v>866</v>
      </c>
      <c r="K12" s="168" t="s">
        <v>4566</v>
      </c>
      <c r="L12" s="168" t="s">
        <v>4572</v>
      </c>
      <c r="M12" s="168" t="s">
        <v>3823</v>
      </c>
      <c r="N12" s="168" t="s">
        <v>4573</v>
      </c>
      <c r="O12" s="168" t="s">
        <v>1967</v>
      </c>
      <c r="P12" s="168" t="s">
        <v>4574</v>
      </c>
      <c r="Q12" s="168" t="s">
        <v>3823</v>
      </c>
      <c r="U12" s="167" t="s">
        <v>310</v>
      </c>
      <c r="V12" s="168">
        <v>0.19700000000000001</v>
      </c>
      <c r="W12" s="168">
        <v>-1.4999999999999999E-2</v>
      </c>
      <c r="X12" s="168">
        <v>0.19</v>
      </c>
      <c r="Y12" s="168">
        <v>-1.52E-2</v>
      </c>
      <c r="Z12" s="168">
        <v>0.23</v>
      </c>
      <c r="AA12" s="168">
        <v>-5.6300000000000003E-2</v>
      </c>
      <c r="AB12" s="168">
        <v>0.222</v>
      </c>
      <c r="AC12" s="168">
        <v>-5.7099999999999998E-2</v>
      </c>
    </row>
    <row r="13" spans="1:29" x14ac:dyDescent="0.2">
      <c r="A13" s="167" t="s">
        <v>299</v>
      </c>
      <c r="B13" s="168" t="s">
        <v>1674</v>
      </c>
      <c r="C13" s="168" t="s">
        <v>4575</v>
      </c>
      <c r="D13" s="168" t="s">
        <v>4576</v>
      </c>
      <c r="E13" s="168" t="s">
        <v>3712</v>
      </c>
      <c r="F13" s="168" t="s">
        <v>4577</v>
      </c>
      <c r="G13" s="168" t="s">
        <v>4575</v>
      </c>
      <c r="H13" s="168" t="s">
        <v>4576</v>
      </c>
      <c r="I13" s="168" t="s">
        <v>3850</v>
      </c>
      <c r="J13" s="168" t="s">
        <v>2260</v>
      </c>
      <c r="K13" s="168" t="s">
        <v>3784</v>
      </c>
      <c r="L13" s="168" t="s">
        <v>4578</v>
      </c>
      <c r="M13" s="168" t="s">
        <v>3849</v>
      </c>
      <c r="N13" s="168" t="s">
        <v>2260</v>
      </c>
      <c r="O13" s="168" t="s">
        <v>4579</v>
      </c>
      <c r="P13" s="168" t="s">
        <v>3760</v>
      </c>
      <c r="Q13" s="168" t="s">
        <v>3712</v>
      </c>
      <c r="U13" s="167" t="s">
        <v>299</v>
      </c>
      <c r="V13" s="168">
        <v>-0.20100000000000001</v>
      </c>
      <c r="W13" s="168">
        <v>-0.21199999999999999</v>
      </c>
      <c r="X13" s="168">
        <v>-0.20200000000000001</v>
      </c>
      <c r="Y13" s="168">
        <v>-0.21199999999999999</v>
      </c>
      <c r="Z13" s="168">
        <v>-0.19</v>
      </c>
      <c r="AA13" s="168">
        <v>-0.20300000000000001</v>
      </c>
      <c r="AB13" s="168">
        <v>-0.19</v>
      </c>
      <c r="AC13" s="168">
        <v>-0.20399999999999999</v>
      </c>
    </row>
    <row r="14" spans="1:29" x14ac:dyDescent="0.2">
      <c r="A14" s="167" t="s">
        <v>311</v>
      </c>
      <c r="B14" s="168" t="s">
        <v>4580</v>
      </c>
      <c r="C14" s="168" t="s">
        <v>4581</v>
      </c>
      <c r="D14" s="168" t="s">
        <v>4582</v>
      </c>
      <c r="E14" s="168" t="s">
        <v>4583</v>
      </c>
      <c r="F14" s="168" t="s">
        <v>4584</v>
      </c>
      <c r="G14" s="168" t="s">
        <v>3843</v>
      </c>
      <c r="H14" s="168" t="s">
        <v>4585</v>
      </c>
      <c r="I14" s="168" t="s">
        <v>4586</v>
      </c>
      <c r="J14" s="168" t="s">
        <v>4587</v>
      </c>
      <c r="K14" s="168" t="s">
        <v>4559</v>
      </c>
      <c r="L14" s="168" t="s">
        <v>4588</v>
      </c>
      <c r="M14" s="168" t="s">
        <v>4589</v>
      </c>
      <c r="N14" s="168" t="s">
        <v>4590</v>
      </c>
      <c r="O14" s="168" t="s">
        <v>4591</v>
      </c>
      <c r="P14" s="168" t="s">
        <v>2850</v>
      </c>
      <c r="Q14" s="168" t="s">
        <v>4592</v>
      </c>
      <c r="U14" s="167" t="s">
        <v>311</v>
      </c>
      <c r="V14" s="168">
        <v>-3.6099999999999999E-3</v>
      </c>
      <c r="W14" s="168">
        <v>-1.32E-2</v>
      </c>
      <c r="X14" s="168">
        <v>-4.4799999999999999E-4</v>
      </c>
      <c r="Y14" s="168">
        <v>-1.01E-2</v>
      </c>
      <c r="Z14" s="168">
        <v>2.6700000000000002E-2</v>
      </c>
      <c r="AA14" s="168">
        <v>1.66E-2</v>
      </c>
      <c r="AB14" s="168">
        <v>3.1199999999999999E-2</v>
      </c>
      <c r="AC14" s="168">
        <v>2.0899999999999998E-2</v>
      </c>
    </row>
    <row r="15" spans="1:29" x14ac:dyDescent="0.2">
      <c r="A15" s="167" t="s">
        <v>312</v>
      </c>
      <c r="B15" s="168" t="s">
        <v>4593</v>
      </c>
      <c r="C15" s="168" t="s">
        <v>4594</v>
      </c>
      <c r="D15" s="168" t="s">
        <v>4595</v>
      </c>
      <c r="E15" s="168" t="s">
        <v>3715</v>
      </c>
      <c r="F15" s="168" t="s">
        <v>4596</v>
      </c>
      <c r="G15" s="168" t="s">
        <v>4594</v>
      </c>
      <c r="H15" s="168" t="s">
        <v>4597</v>
      </c>
      <c r="I15" s="168" t="s">
        <v>3715</v>
      </c>
      <c r="J15" s="168" t="s">
        <v>4598</v>
      </c>
      <c r="K15" s="168" t="s">
        <v>2335</v>
      </c>
      <c r="L15" s="168" t="s">
        <v>4599</v>
      </c>
      <c r="M15" s="168" t="s">
        <v>2253</v>
      </c>
      <c r="N15" s="168" t="s">
        <v>4600</v>
      </c>
      <c r="O15" s="168" t="s">
        <v>2269</v>
      </c>
      <c r="P15" s="168" t="s">
        <v>4601</v>
      </c>
      <c r="Q15" s="168" t="s">
        <v>2263</v>
      </c>
      <c r="U15" s="167" t="s">
        <v>312</v>
      </c>
      <c r="V15" s="168">
        <v>1.84E-2</v>
      </c>
      <c r="W15" s="168">
        <v>7.6499999999999997E-3</v>
      </c>
      <c r="X15" s="168">
        <v>1.9400000000000001E-2</v>
      </c>
      <c r="Y15" s="168">
        <v>8.8500000000000002E-3</v>
      </c>
      <c r="Z15" s="168">
        <v>-2.1899999999999999E-2</v>
      </c>
      <c r="AA15" s="168">
        <v>-4.0500000000000001E-2</v>
      </c>
      <c r="AB15" s="168">
        <v>-2.1499999999999998E-2</v>
      </c>
      <c r="AC15" s="168">
        <v>-3.9699999999999999E-2</v>
      </c>
    </row>
    <row r="16" spans="1:29" x14ac:dyDescent="0.2">
      <c r="A16" s="167" t="s">
        <v>313</v>
      </c>
      <c r="B16" s="168" t="s">
        <v>4602</v>
      </c>
      <c r="C16" s="168" t="s">
        <v>4603</v>
      </c>
      <c r="D16" s="168" t="s">
        <v>2630</v>
      </c>
      <c r="E16" s="168" t="s">
        <v>3352</v>
      </c>
      <c r="F16" s="168" t="s">
        <v>4604</v>
      </c>
      <c r="G16" s="168" t="s">
        <v>4605</v>
      </c>
      <c r="H16" s="168" t="s">
        <v>4606</v>
      </c>
      <c r="I16" s="168" t="s">
        <v>1705</v>
      </c>
      <c r="J16" s="168" t="s">
        <v>2441</v>
      </c>
      <c r="K16" s="168" t="s">
        <v>2920</v>
      </c>
      <c r="L16" s="168" t="s">
        <v>4607</v>
      </c>
      <c r="M16" s="168" t="s">
        <v>4608</v>
      </c>
      <c r="N16" s="168" t="s">
        <v>1845</v>
      </c>
      <c r="O16" s="168" t="s">
        <v>2785</v>
      </c>
      <c r="P16" s="168" t="s">
        <v>2622</v>
      </c>
      <c r="Q16" s="168" t="s">
        <v>4608</v>
      </c>
      <c r="U16" s="167" t="s">
        <v>313</v>
      </c>
      <c r="V16" s="168">
        <v>0.61099999999999999</v>
      </c>
      <c r="W16" s="168">
        <v>0.55700000000000005</v>
      </c>
      <c r="X16" s="168">
        <v>0.60699999999999998</v>
      </c>
      <c r="Y16" s="168">
        <v>0.55500000000000005</v>
      </c>
      <c r="Z16" s="168">
        <v>0.56699999999999995</v>
      </c>
      <c r="AA16" s="168">
        <v>0.49</v>
      </c>
      <c r="AB16" s="168">
        <v>0.56200000000000006</v>
      </c>
      <c r="AC16" s="168">
        <v>0.48599999999999999</v>
      </c>
    </row>
    <row r="17" spans="1:29" x14ac:dyDescent="0.2">
      <c r="A17" s="167" t="s">
        <v>314</v>
      </c>
      <c r="B17" s="168" t="s">
        <v>2959</v>
      </c>
      <c r="C17" s="168" t="s">
        <v>4609</v>
      </c>
      <c r="D17" s="168" t="s">
        <v>4610</v>
      </c>
      <c r="E17" s="168" t="s">
        <v>4611</v>
      </c>
      <c r="F17" s="168" t="s">
        <v>4612</v>
      </c>
      <c r="G17" s="168" t="s">
        <v>4609</v>
      </c>
      <c r="H17" s="168" t="s">
        <v>4613</v>
      </c>
      <c r="I17" s="168" t="s">
        <v>4614</v>
      </c>
      <c r="J17" s="168" t="s">
        <v>348</v>
      </c>
      <c r="K17" s="168" t="s">
        <v>348</v>
      </c>
      <c r="L17" s="168" t="s">
        <v>348</v>
      </c>
      <c r="M17" s="168" t="s">
        <v>348</v>
      </c>
      <c r="N17" s="168" t="s">
        <v>348</v>
      </c>
      <c r="O17" s="168" t="s">
        <v>348</v>
      </c>
      <c r="P17" s="168" t="s">
        <v>348</v>
      </c>
      <c r="Q17" s="168" t="s">
        <v>348</v>
      </c>
      <c r="U17" s="167" t="s">
        <v>314</v>
      </c>
      <c r="V17" s="168">
        <v>0.91100000000000003</v>
      </c>
      <c r="W17" s="168">
        <v>0.97699999999999998</v>
      </c>
      <c r="X17" s="168">
        <v>0.92600000000000005</v>
      </c>
      <c r="Y17" s="168">
        <v>0.98799999999999999</v>
      </c>
      <c r="Z17" s="168"/>
      <c r="AA17" s="168"/>
      <c r="AB17" s="168"/>
      <c r="AC17" s="168"/>
    </row>
    <row r="18" spans="1:29" x14ac:dyDescent="0.2">
      <c r="A18" s="167" t="s">
        <v>323</v>
      </c>
      <c r="B18" s="168" t="s">
        <v>3099</v>
      </c>
      <c r="C18" s="168" t="s">
        <v>2677</v>
      </c>
      <c r="D18" s="168" t="s">
        <v>1657</v>
      </c>
      <c r="E18" s="168" t="s">
        <v>4615</v>
      </c>
      <c r="F18" s="168" t="s">
        <v>4616</v>
      </c>
      <c r="G18" s="168" t="s">
        <v>2681</v>
      </c>
      <c r="H18" s="168" t="s">
        <v>1653</v>
      </c>
      <c r="I18" s="168" t="s">
        <v>4617</v>
      </c>
      <c r="J18" s="168" t="s">
        <v>4618</v>
      </c>
      <c r="K18" s="168" t="s">
        <v>3718</v>
      </c>
      <c r="L18" s="168" t="s">
        <v>1887</v>
      </c>
      <c r="M18" s="168" t="s">
        <v>2926</v>
      </c>
      <c r="N18" s="168" t="s">
        <v>4557</v>
      </c>
      <c r="O18" s="168" t="s">
        <v>4619</v>
      </c>
      <c r="P18" s="168" t="s">
        <v>4620</v>
      </c>
      <c r="Q18" s="168" t="s">
        <v>2675</v>
      </c>
      <c r="U18" s="167" t="s">
        <v>323</v>
      </c>
      <c r="V18" s="168">
        <v>0.438</v>
      </c>
      <c r="W18" s="168">
        <v>0.42399999999999999</v>
      </c>
      <c r="X18" s="168">
        <v>0.44700000000000001</v>
      </c>
      <c r="Y18" s="168">
        <v>0.432</v>
      </c>
      <c r="Z18" s="168">
        <v>0.498</v>
      </c>
      <c r="AA18" s="168">
        <v>0.48499999999999999</v>
      </c>
      <c r="AB18" s="168">
        <v>0.51</v>
      </c>
      <c r="AC18" s="168">
        <v>0.496</v>
      </c>
    </row>
    <row r="19" spans="1:29" x14ac:dyDescent="0.2">
      <c r="A19" s="167" t="s">
        <v>324</v>
      </c>
      <c r="B19" s="168" t="s">
        <v>4621</v>
      </c>
      <c r="C19" s="168" t="s">
        <v>3218</v>
      </c>
      <c r="D19" s="168" t="s">
        <v>4622</v>
      </c>
      <c r="E19" s="168" t="s">
        <v>3220</v>
      </c>
      <c r="F19" s="168" t="s">
        <v>4623</v>
      </c>
      <c r="G19" s="168" t="s">
        <v>1907</v>
      </c>
      <c r="H19" s="168" t="s">
        <v>4624</v>
      </c>
      <c r="I19" s="168" t="s">
        <v>3977</v>
      </c>
      <c r="J19" s="168" t="s">
        <v>4625</v>
      </c>
      <c r="K19" s="168" t="s">
        <v>3599</v>
      </c>
      <c r="L19" s="168" t="s">
        <v>4626</v>
      </c>
      <c r="M19" s="168" t="s">
        <v>3599</v>
      </c>
      <c r="N19" s="168" t="s">
        <v>4590</v>
      </c>
      <c r="O19" s="168" t="s">
        <v>1921</v>
      </c>
      <c r="P19" s="168" t="s">
        <v>4627</v>
      </c>
      <c r="Q19" s="168" t="s">
        <v>3681</v>
      </c>
      <c r="U19" s="167" t="s">
        <v>324</v>
      </c>
      <c r="V19" s="168">
        <v>-4.9000000000000002E-2</v>
      </c>
      <c r="W19" s="168">
        <v>-3.15E-2</v>
      </c>
      <c r="X19" s="168">
        <v>-4.3400000000000001E-2</v>
      </c>
      <c r="Y19" s="168">
        <v>-2.69E-2</v>
      </c>
      <c r="Z19" s="168">
        <v>2.2700000000000001E-2</v>
      </c>
      <c r="AA19" s="168">
        <v>5.3600000000000002E-2</v>
      </c>
      <c r="AB19" s="168">
        <v>3.1199999999999999E-2</v>
      </c>
      <c r="AC19" s="168">
        <v>6.0699999999999997E-2</v>
      </c>
    </row>
    <row r="20" spans="1:29" x14ac:dyDescent="0.2">
      <c r="A20" s="167" t="s">
        <v>325</v>
      </c>
      <c r="B20" s="168" t="s">
        <v>4628</v>
      </c>
      <c r="C20" s="168" t="s">
        <v>4629</v>
      </c>
      <c r="D20" s="168" t="s">
        <v>4630</v>
      </c>
      <c r="E20" s="168" t="s">
        <v>4631</v>
      </c>
      <c r="F20" s="168" t="s">
        <v>4632</v>
      </c>
      <c r="G20" s="168" t="s">
        <v>4633</v>
      </c>
      <c r="H20" s="168" t="s">
        <v>4634</v>
      </c>
      <c r="I20" s="168" t="s">
        <v>1683</v>
      </c>
      <c r="J20" s="168" t="s">
        <v>3173</v>
      </c>
      <c r="K20" s="168" t="s">
        <v>4635</v>
      </c>
      <c r="L20" s="168" t="s">
        <v>4636</v>
      </c>
      <c r="M20" s="168" t="s">
        <v>4637</v>
      </c>
      <c r="N20" s="168" t="s">
        <v>3581</v>
      </c>
      <c r="O20" s="168" t="s">
        <v>4638</v>
      </c>
      <c r="P20" s="168" t="s">
        <v>2515</v>
      </c>
      <c r="Q20" s="168" t="s">
        <v>4639</v>
      </c>
      <c r="U20" s="167" t="s">
        <v>325</v>
      </c>
      <c r="V20" s="168">
        <v>0.72299999999999998</v>
      </c>
      <c r="W20" s="168">
        <v>0.75700000000000001</v>
      </c>
      <c r="X20" s="168">
        <v>0.70899999999999996</v>
      </c>
      <c r="Y20" s="168">
        <v>0.74399999999999999</v>
      </c>
      <c r="Z20" s="168">
        <v>0.77600000000000002</v>
      </c>
      <c r="AA20" s="168">
        <v>0.82899999999999996</v>
      </c>
      <c r="AB20" s="168">
        <v>0.76</v>
      </c>
      <c r="AC20" s="168">
        <v>0.81200000000000006</v>
      </c>
    </row>
    <row r="21" spans="1:29" x14ac:dyDescent="0.2">
      <c r="A21" s="167" t="s">
        <v>322</v>
      </c>
      <c r="B21" s="168" t="s">
        <v>4640</v>
      </c>
      <c r="C21" s="168" t="s">
        <v>4641</v>
      </c>
      <c r="D21" s="168" t="s">
        <v>4642</v>
      </c>
      <c r="E21" s="168" t="s">
        <v>4643</v>
      </c>
      <c r="F21" s="168" t="s">
        <v>4571</v>
      </c>
      <c r="G21" s="168" t="s">
        <v>4644</v>
      </c>
      <c r="H21" s="168" t="s">
        <v>3121</v>
      </c>
      <c r="I21" s="168" t="s">
        <v>4544</v>
      </c>
      <c r="J21" s="168" t="s">
        <v>4645</v>
      </c>
      <c r="K21" s="168" t="s">
        <v>4646</v>
      </c>
      <c r="L21" s="168" t="s">
        <v>4647</v>
      </c>
      <c r="M21" s="168" t="s">
        <v>4648</v>
      </c>
      <c r="N21" s="168" t="s">
        <v>4649</v>
      </c>
      <c r="O21" s="168" t="s">
        <v>4650</v>
      </c>
      <c r="P21" s="168" t="s">
        <v>4651</v>
      </c>
      <c r="Q21" s="168" t="s">
        <v>3690</v>
      </c>
      <c r="U21" s="167" t="s">
        <v>322</v>
      </c>
      <c r="V21" s="168">
        <v>-1.06E-2</v>
      </c>
      <c r="W21" s="168">
        <v>-9.8099999999999993E-3</v>
      </c>
      <c r="X21" s="168">
        <v>-1.4999999999999999E-2</v>
      </c>
      <c r="Y21" s="168">
        <v>-1.38E-2</v>
      </c>
      <c r="Z21" s="168">
        <v>-1.41E-2</v>
      </c>
      <c r="AA21" s="168">
        <v>-1.3299999999999999E-2</v>
      </c>
      <c r="AB21" s="168">
        <v>-1.9599999999999999E-2</v>
      </c>
      <c r="AC21" s="168">
        <v>-1.83E-2</v>
      </c>
    </row>
    <row r="22" spans="1:29" x14ac:dyDescent="0.2">
      <c r="A22" s="167" t="s">
        <v>335</v>
      </c>
      <c r="B22" s="168" t="s">
        <v>4652</v>
      </c>
      <c r="C22" s="168" t="s">
        <v>3243</v>
      </c>
      <c r="D22" s="168" t="s">
        <v>2172</v>
      </c>
      <c r="E22" s="168" t="s">
        <v>4653</v>
      </c>
      <c r="F22" s="168" t="s">
        <v>4654</v>
      </c>
      <c r="G22" s="168" t="s">
        <v>4553</v>
      </c>
      <c r="H22" s="168" t="s">
        <v>4655</v>
      </c>
      <c r="I22" s="168" t="s">
        <v>4656</v>
      </c>
      <c r="J22" s="168" t="s">
        <v>4657</v>
      </c>
      <c r="K22" s="168" t="s">
        <v>4658</v>
      </c>
      <c r="L22" s="168" t="s">
        <v>4659</v>
      </c>
      <c r="M22" s="168" t="s">
        <v>4660</v>
      </c>
      <c r="N22" s="168" t="s">
        <v>4661</v>
      </c>
      <c r="O22" s="168" t="s">
        <v>3243</v>
      </c>
      <c r="P22" s="168" t="s">
        <v>4662</v>
      </c>
      <c r="Q22" s="168" t="s">
        <v>4663</v>
      </c>
      <c r="U22" s="167" t="s">
        <v>335</v>
      </c>
      <c r="V22" s="168">
        <v>1.5299999999999999E-2</v>
      </c>
      <c r="W22" s="168">
        <v>2.5999999999999999E-2</v>
      </c>
      <c r="X22" s="168">
        <v>1.9800000000000002E-2</v>
      </c>
      <c r="Y22" s="168">
        <v>2.9700000000000001E-2</v>
      </c>
      <c r="Z22" s="168">
        <v>-7.9100000000000004E-3</v>
      </c>
      <c r="AA22" s="168">
        <v>4.3600000000000002E-3</v>
      </c>
      <c r="AB22" s="168">
        <v>-2.82E-3</v>
      </c>
      <c r="AC22" s="168">
        <v>8.7500000000000008E-3</v>
      </c>
    </row>
    <row r="23" spans="1:29" x14ac:dyDescent="0.2">
      <c r="A23" s="167" t="s">
        <v>328</v>
      </c>
      <c r="B23" s="168" t="s">
        <v>4664</v>
      </c>
      <c r="C23" s="168" t="s">
        <v>1661</v>
      </c>
      <c r="D23" s="168" t="s">
        <v>4665</v>
      </c>
      <c r="E23" s="168" t="s">
        <v>1661</v>
      </c>
      <c r="F23" s="168" t="s">
        <v>4666</v>
      </c>
      <c r="G23" s="168" t="s">
        <v>3014</v>
      </c>
      <c r="H23" s="168" t="s">
        <v>4667</v>
      </c>
      <c r="I23" s="168" t="s">
        <v>3014</v>
      </c>
      <c r="J23" s="168" t="s">
        <v>4668</v>
      </c>
      <c r="K23" s="168" t="s">
        <v>1661</v>
      </c>
      <c r="L23" s="168" t="s">
        <v>3125</v>
      </c>
      <c r="M23" s="168" t="s">
        <v>1661</v>
      </c>
      <c r="N23" s="168" t="s">
        <v>4669</v>
      </c>
      <c r="O23" s="168" t="s">
        <v>3306</v>
      </c>
      <c r="P23" s="168" t="s">
        <v>3117</v>
      </c>
      <c r="Q23" s="168" t="s">
        <v>3014</v>
      </c>
      <c r="U23" s="167" t="s">
        <v>328</v>
      </c>
      <c r="V23" s="168">
        <v>-7.5199999999999998E-3</v>
      </c>
      <c r="W23" s="168">
        <v>-2.2100000000000002E-2</v>
      </c>
      <c r="X23" s="168">
        <v>-9.7300000000000008E-3</v>
      </c>
      <c r="Y23" s="168">
        <v>-2.3699999999999999E-2</v>
      </c>
      <c r="Z23" s="168">
        <v>3.5899999999999999E-3</v>
      </c>
      <c r="AA23" s="168">
        <v>-1.52E-2</v>
      </c>
      <c r="AB23" s="168">
        <v>1.06E-3</v>
      </c>
      <c r="AC23" s="168">
        <v>-1.72E-2</v>
      </c>
    </row>
    <row r="24" spans="1:29" x14ac:dyDescent="0.2">
      <c r="A24" s="167" t="s">
        <v>329</v>
      </c>
      <c r="B24" s="168" t="s">
        <v>3550</v>
      </c>
      <c r="C24" s="168" t="s">
        <v>4670</v>
      </c>
      <c r="D24" s="168" t="s">
        <v>3714</v>
      </c>
      <c r="E24" s="168" t="s">
        <v>2629</v>
      </c>
      <c r="F24" s="168" t="s">
        <v>3911</v>
      </c>
      <c r="G24" s="168" t="s">
        <v>4671</v>
      </c>
      <c r="H24" s="168" t="s">
        <v>3912</v>
      </c>
      <c r="I24" s="168" t="s">
        <v>2625</v>
      </c>
      <c r="J24" s="168" t="s">
        <v>4672</v>
      </c>
      <c r="K24" s="168" t="s">
        <v>4673</v>
      </c>
      <c r="L24" s="168" t="s">
        <v>4674</v>
      </c>
      <c r="M24" s="168" t="s">
        <v>2153</v>
      </c>
      <c r="N24" s="168" t="s">
        <v>1974</v>
      </c>
      <c r="O24" s="168" t="s">
        <v>4675</v>
      </c>
      <c r="P24" s="168" t="s">
        <v>3874</v>
      </c>
      <c r="Q24" s="168" t="s">
        <v>1709</v>
      </c>
      <c r="U24" s="167" t="s">
        <v>329</v>
      </c>
      <c r="V24" s="168">
        <v>-0.35299999999999998</v>
      </c>
      <c r="W24" s="168">
        <v>-0.34100000000000003</v>
      </c>
      <c r="X24" s="168">
        <v>-0.34399999999999997</v>
      </c>
      <c r="Y24" s="168">
        <v>-0.33300000000000002</v>
      </c>
      <c r="Z24" s="168">
        <v>-0.46500000000000002</v>
      </c>
      <c r="AA24" s="168">
        <v>-0.45900000000000002</v>
      </c>
      <c r="AB24" s="168">
        <v>-0.45600000000000002</v>
      </c>
      <c r="AC24" s="168">
        <v>-0.45100000000000001</v>
      </c>
    </row>
    <row r="25" spans="1:29" x14ac:dyDescent="0.2">
      <c r="A25" s="167" t="s">
        <v>330</v>
      </c>
      <c r="B25" s="168" t="s">
        <v>4676</v>
      </c>
      <c r="C25" s="168" t="s">
        <v>3239</v>
      </c>
      <c r="D25" s="168" t="s">
        <v>4677</v>
      </c>
      <c r="E25" s="168" t="s">
        <v>4592</v>
      </c>
      <c r="F25" s="168" t="s">
        <v>2825</v>
      </c>
      <c r="G25" s="168" t="s">
        <v>4592</v>
      </c>
      <c r="H25" s="168" t="s">
        <v>4676</v>
      </c>
      <c r="I25" s="168" t="s">
        <v>3233</v>
      </c>
      <c r="J25" s="168" t="s">
        <v>3845</v>
      </c>
      <c r="K25" s="168" t="s">
        <v>3237</v>
      </c>
      <c r="L25" s="168" t="s">
        <v>3617</v>
      </c>
      <c r="M25" s="168" t="s">
        <v>4658</v>
      </c>
      <c r="N25" s="168" t="s">
        <v>2918</v>
      </c>
      <c r="O25" s="168" t="s">
        <v>4678</v>
      </c>
      <c r="P25" s="168" t="s">
        <v>3773</v>
      </c>
      <c r="Q25" s="168" t="s">
        <v>4679</v>
      </c>
      <c r="U25" s="167" t="s">
        <v>330</v>
      </c>
      <c r="V25" s="168">
        <v>-0.111</v>
      </c>
      <c r="W25" s="168">
        <v>-0.109</v>
      </c>
      <c r="X25" s="168">
        <v>-0.113</v>
      </c>
      <c r="Y25" s="168">
        <v>-0.111</v>
      </c>
      <c r="Z25" s="168">
        <v>-0.13500000000000001</v>
      </c>
      <c r="AA25" s="168">
        <v>-0.13400000000000001</v>
      </c>
      <c r="AB25" s="168">
        <v>-0.13800000000000001</v>
      </c>
      <c r="AC25" s="168">
        <v>-0.13700000000000001</v>
      </c>
    </row>
    <row r="26" spans="1:29" x14ac:dyDescent="0.2">
      <c r="A26" s="167" t="s">
        <v>319</v>
      </c>
      <c r="B26" s="168" t="s">
        <v>4680</v>
      </c>
      <c r="C26" s="168" t="s">
        <v>4681</v>
      </c>
      <c r="D26" s="168" t="s">
        <v>1881</v>
      </c>
      <c r="E26" s="168" t="s">
        <v>4682</v>
      </c>
      <c r="F26" s="168" t="s">
        <v>4683</v>
      </c>
      <c r="G26" s="168" t="s">
        <v>4684</v>
      </c>
      <c r="H26" s="168" t="s">
        <v>4685</v>
      </c>
      <c r="I26" s="168" t="s">
        <v>2988</v>
      </c>
      <c r="J26" s="168" t="s">
        <v>4686</v>
      </c>
      <c r="K26" s="168" t="s">
        <v>2599</v>
      </c>
      <c r="L26" s="168" t="s">
        <v>4345</v>
      </c>
      <c r="M26" s="168" t="s">
        <v>4687</v>
      </c>
      <c r="N26" s="168" t="s">
        <v>4578</v>
      </c>
      <c r="O26" s="168" t="s">
        <v>4688</v>
      </c>
      <c r="P26" s="168" t="s">
        <v>2612</v>
      </c>
      <c r="Q26" s="168" t="s">
        <v>4689</v>
      </c>
      <c r="U26" s="167" t="s">
        <v>319</v>
      </c>
      <c r="V26" s="168">
        <v>-6.7599999999999993E-2</v>
      </c>
      <c r="W26" s="168">
        <v>-1.29E-2</v>
      </c>
      <c r="X26" s="168">
        <v>-8.1799999999999998E-2</v>
      </c>
      <c r="Y26" s="168">
        <v>-2.7199999999999998E-2</v>
      </c>
      <c r="Z26" s="168">
        <v>-0.184</v>
      </c>
      <c r="AA26" s="168">
        <v>-0.12</v>
      </c>
      <c r="AB26" s="168">
        <v>-0.20300000000000001</v>
      </c>
      <c r="AC26" s="168">
        <v>-0.14000000000000001</v>
      </c>
    </row>
    <row r="27" spans="1:29" x14ac:dyDescent="0.2">
      <c r="A27" s="167" t="s">
        <v>318</v>
      </c>
      <c r="B27" s="168" t="s">
        <v>2196</v>
      </c>
      <c r="C27" s="168" t="s">
        <v>4690</v>
      </c>
      <c r="D27" s="168" t="s">
        <v>4691</v>
      </c>
      <c r="E27" s="168" t="s">
        <v>4692</v>
      </c>
      <c r="F27" s="168" t="s">
        <v>2839</v>
      </c>
      <c r="G27" s="168" t="s">
        <v>4693</v>
      </c>
      <c r="H27" s="168" t="s">
        <v>4694</v>
      </c>
      <c r="I27" s="168" t="s">
        <v>4695</v>
      </c>
      <c r="J27" s="168" t="s">
        <v>1966</v>
      </c>
      <c r="K27" s="168" t="s">
        <v>4696</v>
      </c>
      <c r="L27" s="168" t="s">
        <v>2185</v>
      </c>
      <c r="M27" s="168" t="s">
        <v>4697</v>
      </c>
      <c r="N27" s="168" t="s">
        <v>2085</v>
      </c>
      <c r="O27" s="168" t="s">
        <v>4698</v>
      </c>
      <c r="P27" s="168" t="s">
        <v>3845</v>
      </c>
      <c r="Q27" s="168" t="s">
        <v>4699</v>
      </c>
      <c r="U27" s="167" t="s">
        <v>318</v>
      </c>
      <c r="V27" s="168">
        <v>-0.17799999999999999</v>
      </c>
      <c r="W27" s="168">
        <v>-0.192</v>
      </c>
      <c r="X27" s="168">
        <v>-0.17399999999999999</v>
      </c>
      <c r="Y27" s="168">
        <v>-0.188</v>
      </c>
      <c r="Z27" s="168">
        <v>-0.127</v>
      </c>
      <c r="AA27" s="168">
        <v>-0.14099999999999999</v>
      </c>
      <c r="AB27" s="168">
        <v>-0.121</v>
      </c>
      <c r="AC27" s="168">
        <v>-0.13500000000000001</v>
      </c>
    </row>
    <row r="28" spans="1:29" x14ac:dyDescent="0.2">
      <c r="A28" s="167" t="s">
        <v>320</v>
      </c>
      <c r="B28" s="168" t="s">
        <v>4435</v>
      </c>
      <c r="C28" s="168" t="s">
        <v>4700</v>
      </c>
      <c r="D28" s="168" t="s">
        <v>2703</v>
      </c>
      <c r="E28" s="168" t="s">
        <v>4701</v>
      </c>
      <c r="F28" s="168" t="s">
        <v>4702</v>
      </c>
      <c r="G28" s="168" t="s">
        <v>4703</v>
      </c>
      <c r="H28" s="168" t="s">
        <v>4704</v>
      </c>
      <c r="I28" s="168" t="s">
        <v>4705</v>
      </c>
      <c r="J28" s="168" t="s">
        <v>4436</v>
      </c>
      <c r="K28" s="168" t="s">
        <v>4706</v>
      </c>
      <c r="L28" s="168" t="s">
        <v>4707</v>
      </c>
      <c r="M28" s="168" t="s">
        <v>4703</v>
      </c>
      <c r="N28" s="168" t="s">
        <v>4088</v>
      </c>
      <c r="O28" s="168" t="s">
        <v>4700</v>
      </c>
      <c r="P28" s="168" t="s">
        <v>4708</v>
      </c>
      <c r="Q28" s="168" t="s">
        <v>4709</v>
      </c>
      <c r="U28" s="167" t="s">
        <v>320</v>
      </c>
      <c r="V28" s="168">
        <v>0.54600000000000004</v>
      </c>
      <c r="W28" s="168">
        <v>0.57899999999999996</v>
      </c>
      <c r="X28" s="168">
        <v>0.55400000000000005</v>
      </c>
      <c r="Y28" s="168">
        <v>0.58499999999999996</v>
      </c>
      <c r="Z28" s="168">
        <v>0.57799999999999996</v>
      </c>
      <c r="AA28" s="168">
        <v>0.625</v>
      </c>
      <c r="AB28" s="168">
        <v>0.58799999999999997</v>
      </c>
      <c r="AC28" s="168">
        <v>0.63400000000000001</v>
      </c>
    </row>
    <row r="29" spans="1:29" x14ac:dyDescent="0.2">
      <c r="A29" s="167" t="s">
        <v>321</v>
      </c>
      <c r="B29" s="168" t="s">
        <v>4710</v>
      </c>
      <c r="C29" s="168" t="s">
        <v>3235</v>
      </c>
      <c r="D29" s="168" t="s">
        <v>4711</v>
      </c>
      <c r="E29" s="168" t="s">
        <v>4663</v>
      </c>
      <c r="F29" s="168" t="s">
        <v>4712</v>
      </c>
      <c r="G29" s="168" t="s">
        <v>4713</v>
      </c>
      <c r="H29" s="168" t="s">
        <v>4714</v>
      </c>
      <c r="I29" s="168" t="s">
        <v>4660</v>
      </c>
      <c r="J29" s="168" t="s">
        <v>4524</v>
      </c>
      <c r="K29" s="168" t="s">
        <v>4583</v>
      </c>
      <c r="L29" s="168" t="s">
        <v>4715</v>
      </c>
      <c r="M29" s="168" t="s">
        <v>3964</v>
      </c>
      <c r="N29" s="168" t="s">
        <v>4716</v>
      </c>
      <c r="O29" s="168" t="s">
        <v>4679</v>
      </c>
      <c r="P29" s="168" t="s">
        <v>4717</v>
      </c>
      <c r="Q29" s="168" t="s">
        <v>4718</v>
      </c>
      <c r="U29" s="167" t="s">
        <v>321</v>
      </c>
      <c r="V29" s="168">
        <v>1.5599999999999999E-2</v>
      </c>
      <c r="W29" s="168">
        <v>4.4999999999999999E-4</v>
      </c>
      <c r="X29" s="168">
        <v>1.7899999999999999E-2</v>
      </c>
      <c r="Y29" s="168">
        <v>2.9299999999999999E-3</v>
      </c>
      <c r="Z29" s="168">
        <v>4.5199999999999997E-2</v>
      </c>
      <c r="AA29" s="168">
        <v>2.7400000000000001E-2</v>
      </c>
      <c r="AB29" s="168">
        <v>4.8599999999999997E-2</v>
      </c>
      <c r="AC29" s="168">
        <v>3.09E-2</v>
      </c>
    </row>
    <row r="30" spans="1:29" x14ac:dyDescent="0.2">
      <c r="A30" s="167" t="s">
        <v>326</v>
      </c>
      <c r="B30" s="168" t="s">
        <v>1670</v>
      </c>
      <c r="C30" s="168" t="s">
        <v>2088</v>
      </c>
      <c r="D30" s="168" t="s">
        <v>1660</v>
      </c>
      <c r="E30" s="168" t="s">
        <v>4344</v>
      </c>
      <c r="F30" s="168" t="s">
        <v>1955</v>
      </c>
      <c r="G30" s="168" t="s">
        <v>2973</v>
      </c>
      <c r="H30" s="168" t="s">
        <v>4131</v>
      </c>
      <c r="I30" s="168" t="s">
        <v>2084</v>
      </c>
      <c r="J30" s="168" t="s">
        <v>2838</v>
      </c>
      <c r="K30" s="168" t="s">
        <v>2770</v>
      </c>
      <c r="L30" s="168" t="s">
        <v>4719</v>
      </c>
      <c r="M30" s="168" t="s">
        <v>3655</v>
      </c>
      <c r="N30" s="168" t="s">
        <v>4720</v>
      </c>
      <c r="O30" s="168" t="s">
        <v>2983</v>
      </c>
      <c r="P30" s="168" t="s">
        <v>4525</v>
      </c>
      <c r="Q30" s="168" t="s">
        <v>2772</v>
      </c>
      <c r="U30" s="167" t="s">
        <v>326</v>
      </c>
      <c r="V30" s="168">
        <v>-0.22600000000000001</v>
      </c>
      <c r="W30" s="168">
        <v>-0.23300000000000001</v>
      </c>
      <c r="X30" s="168">
        <v>-0.219</v>
      </c>
      <c r="Y30" s="168">
        <v>-0.22700000000000001</v>
      </c>
      <c r="Z30" s="168">
        <v>-0.189</v>
      </c>
      <c r="AA30" s="168">
        <v>-0.19500000000000001</v>
      </c>
      <c r="AB30" s="168">
        <v>-0.18</v>
      </c>
      <c r="AC30" s="168">
        <v>-0.187</v>
      </c>
    </row>
    <row r="31" spans="1:29" x14ac:dyDescent="0.2">
      <c r="A31" s="167" t="s">
        <v>327</v>
      </c>
      <c r="B31" s="168" t="s">
        <v>4410</v>
      </c>
      <c r="C31" s="168" t="s">
        <v>3817</v>
      </c>
      <c r="D31" s="168" t="s">
        <v>2109</v>
      </c>
      <c r="E31" s="168" t="s">
        <v>2824</v>
      </c>
      <c r="F31" s="168" t="s">
        <v>4721</v>
      </c>
      <c r="G31" s="168" t="s">
        <v>3817</v>
      </c>
      <c r="H31" s="168" t="s">
        <v>4722</v>
      </c>
      <c r="I31" s="168" t="s">
        <v>2824</v>
      </c>
      <c r="J31" s="168" t="s">
        <v>4723</v>
      </c>
      <c r="K31" s="168" t="s">
        <v>4724</v>
      </c>
      <c r="L31" s="168" t="s">
        <v>2077</v>
      </c>
      <c r="M31" s="168" t="s">
        <v>3253</v>
      </c>
      <c r="N31" s="168" t="s">
        <v>3137</v>
      </c>
      <c r="O31" s="168" t="s">
        <v>4724</v>
      </c>
      <c r="P31" s="168" t="s">
        <v>2085</v>
      </c>
      <c r="Q31" s="168" t="s">
        <v>3253</v>
      </c>
      <c r="U31" s="167" t="s">
        <v>327</v>
      </c>
      <c r="V31" s="168">
        <v>-9.1499999999999998E-2</v>
      </c>
      <c r="W31" s="168">
        <v>-9.5000000000000001E-2</v>
      </c>
      <c r="X31" s="168">
        <v>-8.9700000000000002E-2</v>
      </c>
      <c r="Y31" s="168">
        <v>-9.3299999999999994E-2</v>
      </c>
      <c r="Z31" s="168">
        <v>-0.11600000000000001</v>
      </c>
      <c r="AA31" s="168">
        <v>-0.123</v>
      </c>
      <c r="AB31" s="168">
        <v>-0.114</v>
      </c>
      <c r="AC31" s="168">
        <v>-0.121</v>
      </c>
    </row>
    <row r="32" spans="1:29" x14ac:dyDescent="0.2">
      <c r="A32" s="167" t="s">
        <v>317</v>
      </c>
      <c r="B32" s="168" t="s">
        <v>4725</v>
      </c>
      <c r="C32" s="168" t="s">
        <v>4726</v>
      </c>
      <c r="D32" s="168" t="s">
        <v>1863</v>
      </c>
      <c r="E32" s="168" t="s">
        <v>4727</v>
      </c>
      <c r="F32" s="168" t="s">
        <v>2368</v>
      </c>
      <c r="G32" s="168" t="s">
        <v>4034</v>
      </c>
      <c r="H32" s="168" t="s">
        <v>4725</v>
      </c>
      <c r="I32" s="168" t="s">
        <v>3083</v>
      </c>
      <c r="J32" s="168" t="s">
        <v>2366</v>
      </c>
      <c r="K32" s="168" t="s">
        <v>3095</v>
      </c>
      <c r="L32" s="168" t="s">
        <v>4728</v>
      </c>
      <c r="M32" s="168" t="s">
        <v>4729</v>
      </c>
      <c r="N32" s="168" t="s">
        <v>4730</v>
      </c>
      <c r="O32" s="168" t="s">
        <v>4731</v>
      </c>
      <c r="P32" s="168" t="s">
        <v>1863</v>
      </c>
      <c r="Q32" s="168" t="s">
        <v>4732</v>
      </c>
      <c r="U32" s="167" t="s">
        <v>317</v>
      </c>
      <c r="V32" s="168">
        <v>-0.72199999999999998</v>
      </c>
      <c r="W32" s="168">
        <v>-0.70499999999999996</v>
      </c>
      <c r="X32" s="168">
        <v>-0.74</v>
      </c>
      <c r="Y32" s="168">
        <v>-0.72199999999999998</v>
      </c>
      <c r="Z32" s="168">
        <v>-0.70899999999999996</v>
      </c>
      <c r="AA32" s="168">
        <v>-0.68400000000000005</v>
      </c>
      <c r="AB32" s="168">
        <v>-0.73199999999999998</v>
      </c>
      <c r="AC32" s="168">
        <v>-0.70499999999999996</v>
      </c>
    </row>
    <row r="33" spans="1:29" x14ac:dyDescent="0.2">
      <c r="A33" s="167" t="s">
        <v>346</v>
      </c>
      <c r="B33" s="168" t="s">
        <v>4131</v>
      </c>
      <c r="C33" s="168" t="s">
        <v>3681</v>
      </c>
      <c r="D33" s="168" t="s">
        <v>4733</v>
      </c>
      <c r="E33" s="168" t="s">
        <v>1921</v>
      </c>
      <c r="F33" s="168" t="s">
        <v>4734</v>
      </c>
      <c r="G33" s="168" t="s">
        <v>3599</v>
      </c>
      <c r="H33" s="168" t="s">
        <v>1668</v>
      </c>
      <c r="I33" s="168" t="s">
        <v>2967</v>
      </c>
      <c r="J33" s="168" t="s">
        <v>4735</v>
      </c>
      <c r="K33" s="168" t="s">
        <v>3977</v>
      </c>
      <c r="L33" s="168" t="s">
        <v>1941</v>
      </c>
      <c r="M33" s="168" t="s">
        <v>1909</v>
      </c>
      <c r="N33" s="168" t="s">
        <v>4736</v>
      </c>
      <c r="O33" s="168" t="s">
        <v>2795</v>
      </c>
      <c r="P33" s="168" t="s">
        <v>4326</v>
      </c>
      <c r="Q33" s="168" t="s">
        <v>3774</v>
      </c>
      <c r="U33" s="167" t="s">
        <v>346</v>
      </c>
      <c r="V33" s="168">
        <v>-0.22700000000000001</v>
      </c>
      <c r="W33" s="168">
        <v>-0.23400000000000001</v>
      </c>
      <c r="X33" s="168">
        <v>-0.23100000000000001</v>
      </c>
      <c r="Y33" s="168">
        <v>-0.23799999999999999</v>
      </c>
      <c r="Z33" s="168">
        <v>-0.245</v>
      </c>
      <c r="AA33" s="168">
        <v>-0.25800000000000001</v>
      </c>
      <c r="AB33" s="168">
        <v>-0.251</v>
      </c>
      <c r="AC33" s="168">
        <v>-0.26300000000000001</v>
      </c>
    </row>
    <row r="34" spans="1:29" x14ac:dyDescent="0.2">
      <c r="A34" s="167" t="s">
        <v>298</v>
      </c>
      <c r="B34" s="168" t="s">
        <v>1702</v>
      </c>
      <c r="C34" s="168" t="s">
        <v>4689</v>
      </c>
      <c r="D34" s="168" t="s">
        <v>4737</v>
      </c>
      <c r="E34" s="168" t="s">
        <v>2592</v>
      </c>
      <c r="F34" s="168" t="s">
        <v>4122</v>
      </c>
      <c r="G34" s="168" t="s">
        <v>2595</v>
      </c>
      <c r="H34" s="168" t="s">
        <v>3109</v>
      </c>
      <c r="I34" s="168" t="s">
        <v>2592</v>
      </c>
      <c r="J34" s="168" t="s">
        <v>1856</v>
      </c>
      <c r="K34" s="168" t="s">
        <v>4738</v>
      </c>
      <c r="L34" s="168" t="s">
        <v>2186</v>
      </c>
      <c r="M34" s="168" t="s">
        <v>4739</v>
      </c>
      <c r="N34" s="168" t="s">
        <v>3526</v>
      </c>
      <c r="O34" s="168" t="s">
        <v>3807</v>
      </c>
      <c r="P34" s="168" t="s">
        <v>1834</v>
      </c>
      <c r="Q34" s="168" t="s">
        <v>2595</v>
      </c>
      <c r="U34" s="167" t="s">
        <v>298</v>
      </c>
      <c r="V34" s="168">
        <v>0.36699999999999999</v>
      </c>
      <c r="W34" s="168">
        <v>0.30399999999999999</v>
      </c>
      <c r="X34" s="168">
        <v>0.39200000000000002</v>
      </c>
      <c r="Y34" s="168">
        <v>0.32900000000000001</v>
      </c>
      <c r="Z34" s="168">
        <v>0.27100000000000002</v>
      </c>
      <c r="AA34" s="168">
        <v>0.17699999999999999</v>
      </c>
      <c r="AB34" s="168">
        <v>0.30099999999999999</v>
      </c>
      <c r="AC34" s="168">
        <v>0.20599999999999999</v>
      </c>
    </row>
    <row r="35" spans="1:29" x14ac:dyDescent="0.2">
      <c r="A35" s="167" t="s">
        <v>269</v>
      </c>
      <c r="B35" s="168" t="s">
        <v>4740</v>
      </c>
      <c r="C35" s="168" t="s">
        <v>4741</v>
      </c>
      <c r="D35" s="168" t="s">
        <v>4742</v>
      </c>
      <c r="E35" s="168" t="s">
        <v>4743</v>
      </c>
      <c r="F35" s="168" t="s">
        <v>4744</v>
      </c>
      <c r="G35" s="168" t="s">
        <v>4745</v>
      </c>
      <c r="H35" s="168" t="s">
        <v>4746</v>
      </c>
      <c r="I35" s="168" t="s">
        <v>4747</v>
      </c>
      <c r="J35" s="168" t="s">
        <v>4748</v>
      </c>
      <c r="K35" s="168" t="s">
        <v>4749</v>
      </c>
      <c r="L35" s="168" t="s">
        <v>4750</v>
      </c>
      <c r="M35" s="168" t="s">
        <v>4751</v>
      </c>
      <c r="N35" s="168" t="s">
        <v>4752</v>
      </c>
      <c r="O35" s="168" t="s">
        <v>4753</v>
      </c>
      <c r="P35" s="168" t="s">
        <v>4754</v>
      </c>
      <c r="Q35" s="168" t="s">
        <v>4755</v>
      </c>
      <c r="U35" s="167" t="s">
        <v>269</v>
      </c>
      <c r="V35" s="168">
        <v>-27.8</v>
      </c>
      <c r="W35" s="168">
        <v>-27.16</v>
      </c>
      <c r="X35" s="168">
        <v>-27.69</v>
      </c>
      <c r="Y35" s="168">
        <v>-27.08</v>
      </c>
      <c r="Z35" s="168">
        <v>-24.09</v>
      </c>
      <c r="AA35" s="168">
        <v>-22.85</v>
      </c>
      <c r="AB35" s="168">
        <v>-23.88</v>
      </c>
      <c r="AC35" s="168">
        <v>-22.69</v>
      </c>
    </row>
    <row r="36" spans="1:29" x14ac:dyDescent="0.2">
      <c r="A36" s="167" t="s">
        <v>273</v>
      </c>
      <c r="B36" s="168" t="s">
        <v>4756</v>
      </c>
      <c r="C36" s="168" t="s">
        <v>4757</v>
      </c>
      <c r="D36" s="168" t="s">
        <v>4758</v>
      </c>
      <c r="E36" s="168" t="s">
        <v>4759</v>
      </c>
      <c r="F36" s="168" t="s">
        <v>4760</v>
      </c>
      <c r="G36" s="168" t="s">
        <v>4761</v>
      </c>
      <c r="H36" s="168" t="s">
        <v>4762</v>
      </c>
      <c r="I36" s="168" t="s">
        <v>4763</v>
      </c>
      <c r="J36" s="168" t="s">
        <v>4764</v>
      </c>
      <c r="K36" s="168" t="s">
        <v>4765</v>
      </c>
      <c r="L36" s="168" t="s">
        <v>4758</v>
      </c>
      <c r="M36" s="168" t="s">
        <v>4766</v>
      </c>
      <c r="N36" s="168" t="s">
        <v>4767</v>
      </c>
      <c r="O36" s="168" t="s">
        <v>4768</v>
      </c>
      <c r="P36" s="168" t="s">
        <v>4769</v>
      </c>
      <c r="Q36" s="168" t="s">
        <v>4770</v>
      </c>
      <c r="U36" s="167" t="s">
        <v>273</v>
      </c>
      <c r="V36" s="168">
        <v>-1.6180000000000001</v>
      </c>
      <c r="W36" s="168">
        <v>-1.9219999999999999</v>
      </c>
      <c r="X36" s="168">
        <v>-1.1299999999999999</v>
      </c>
      <c r="Y36" s="168">
        <v>-1.472</v>
      </c>
      <c r="Z36" s="168">
        <v>-1.5169999999999999</v>
      </c>
      <c r="AA36" s="168">
        <v>-1.9219999999999999</v>
      </c>
      <c r="AB36" s="168">
        <v>-0.90600000000000003</v>
      </c>
      <c r="AC36" s="168">
        <v>-1.355</v>
      </c>
    </row>
    <row r="37" spans="1:29" x14ac:dyDescent="0.2">
      <c r="A37" s="167" t="s">
        <v>277</v>
      </c>
      <c r="B37" s="168" t="s">
        <v>4159</v>
      </c>
      <c r="C37" s="168" t="s">
        <v>4771</v>
      </c>
      <c r="D37" s="168" t="s">
        <v>4772</v>
      </c>
      <c r="E37" s="168" t="s">
        <v>4773</v>
      </c>
      <c r="F37" s="168" t="s">
        <v>4772</v>
      </c>
      <c r="G37" s="168" t="s">
        <v>4774</v>
      </c>
      <c r="H37" s="168" t="s">
        <v>4775</v>
      </c>
      <c r="I37" s="168" t="s">
        <v>4776</v>
      </c>
      <c r="J37" s="168" t="s">
        <v>4777</v>
      </c>
      <c r="K37" s="168" t="s">
        <v>4778</v>
      </c>
      <c r="L37" s="168" t="s">
        <v>4779</v>
      </c>
      <c r="M37" s="168" t="s">
        <v>4780</v>
      </c>
      <c r="N37" s="168" t="s">
        <v>4781</v>
      </c>
      <c r="O37" s="168" t="s">
        <v>4782</v>
      </c>
      <c r="P37" s="168" t="s">
        <v>4783</v>
      </c>
      <c r="Q37" s="168" t="s">
        <v>2514</v>
      </c>
      <c r="U37" s="167" t="s">
        <v>277</v>
      </c>
      <c r="V37" s="168">
        <v>-12.8</v>
      </c>
      <c r="W37" s="168">
        <v>-12.35</v>
      </c>
      <c r="X37" s="168">
        <v>-12.35</v>
      </c>
      <c r="Y37" s="168">
        <v>-11.95</v>
      </c>
      <c r="Z37" s="168">
        <v>-11.55</v>
      </c>
      <c r="AA37" s="168">
        <v>-10.82</v>
      </c>
      <c r="AB37" s="168">
        <v>-10.97</v>
      </c>
      <c r="AC37" s="168">
        <v>-10.3</v>
      </c>
    </row>
    <row r="38" spans="1:29" x14ac:dyDescent="0.2">
      <c r="A38" s="167" t="s">
        <v>297</v>
      </c>
      <c r="B38" s="168" t="s">
        <v>4784</v>
      </c>
      <c r="C38" s="168" t="s">
        <v>4785</v>
      </c>
      <c r="D38" s="168" t="s">
        <v>4786</v>
      </c>
      <c r="E38" s="168" t="s">
        <v>4787</v>
      </c>
      <c r="F38" s="168" t="s">
        <v>4788</v>
      </c>
      <c r="G38" s="168" t="s">
        <v>4789</v>
      </c>
      <c r="H38" s="168" t="s">
        <v>4790</v>
      </c>
      <c r="I38" s="168" t="s">
        <v>4791</v>
      </c>
      <c r="J38" s="168" t="s">
        <v>4792</v>
      </c>
      <c r="K38" s="168" t="s">
        <v>4793</v>
      </c>
      <c r="L38" s="168" t="s">
        <v>4794</v>
      </c>
      <c r="M38" s="168" t="s">
        <v>4795</v>
      </c>
      <c r="N38" s="168" t="s">
        <v>4796</v>
      </c>
      <c r="O38" s="168" t="s">
        <v>4797</v>
      </c>
      <c r="P38" s="168" t="s">
        <v>4798</v>
      </c>
      <c r="Q38" s="168" t="s">
        <v>4799</v>
      </c>
      <c r="U38" s="167" t="s">
        <v>297</v>
      </c>
      <c r="V38" s="168">
        <v>-13.12</v>
      </c>
      <c r="W38" s="168">
        <v>-12.52</v>
      </c>
      <c r="X38" s="168">
        <v>-12.75</v>
      </c>
      <c r="Y38" s="168">
        <v>-12.2</v>
      </c>
      <c r="Z38" s="168">
        <v>-12.11</v>
      </c>
      <c r="AA38" s="168">
        <v>-11.2</v>
      </c>
      <c r="AB38" s="168">
        <v>-11.63</v>
      </c>
      <c r="AC38" s="168">
        <v>-10.77</v>
      </c>
    </row>
    <row r="39" spans="1:29" x14ac:dyDescent="0.2">
      <c r="A39" s="167" t="s">
        <v>281</v>
      </c>
      <c r="B39" s="168" t="s">
        <v>4800</v>
      </c>
      <c r="C39" s="168" t="s">
        <v>4801</v>
      </c>
      <c r="D39" s="168" t="s">
        <v>4802</v>
      </c>
      <c r="E39" s="168" t="s">
        <v>4803</v>
      </c>
      <c r="F39" s="168" t="s">
        <v>3890</v>
      </c>
      <c r="G39" s="168" t="s">
        <v>4804</v>
      </c>
      <c r="H39" s="168" t="s">
        <v>4805</v>
      </c>
      <c r="I39" s="168" t="s">
        <v>4806</v>
      </c>
      <c r="J39" s="168" t="s">
        <v>4807</v>
      </c>
      <c r="K39" s="168" t="s">
        <v>4808</v>
      </c>
      <c r="L39" s="168" t="s">
        <v>4809</v>
      </c>
      <c r="M39" s="168" t="s">
        <v>4810</v>
      </c>
      <c r="N39" s="168" t="s">
        <v>4811</v>
      </c>
      <c r="O39" s="168" t="s">
        <v>4812</v>
      </c>
      <c r="P39" s="168" t="s">
        <v>4813</v>
      </c>
      <c r="Q39" s="168" t="s">
        <v>4814</v>
      </c>
      <c r="U39" s="167" t="s">
        <v>281</v>
      </c>
      <c r="V39" s="168">
        <v>4.2910000000000004</v>
      </c>
      <c r="W39" s="168">
        <v>5.3179999999999996</v>
      </c>
      <c r="X39" s="168">
        <v>3.8849999999999998</v>
      </c>
      <c r="Y39" s="168">
        <v>4.923</v>
      </c>
      <c r="Z39" s="168">
        <v>4.2140000000000004</v>
      </c>
      <c r="AA39" s="168">
        <v>5.609</v>
      </c>
      <c r="AB39" s="168">
        <v>3.7069999999999999</v>
      </c>
      <c r="AC39" s="168">
        <v>5.1159999999999997</v>
      </c>
    </row>
    <row r="40" spans="1:29" x14ac:dyDescent="0.2">
      <c r="A40" s="167" t="s">
        <v>285</v>
      </c>
      <c r="B40" s="168" t="s">
        <v>4815</v>
      </c>
      <c r="C40" s="168" t="s">
        <v>4816</v>
      </c>
      <c r="D40" s="168" t="s">
        <v>4817</v>
      </c>
      <c r="E40" s="168" t="s">
        <v>4818</v>
      </c>
      <c r="F40" s="168" t="s">
        <v>4819</v>
      </c>
      <c r="G40" s="168" t="s">
        <v>4820</v>
      </c>
      <c r="H40" s="168" t="s">
        <v>4821</v>
      </c>
      <c r="I40" s="168" t="s">
        <v>3409</v>
      </c>
      <c r="J40" s="168" t="s">
        <v>4822</v>
      </c>
      <c r="K40" s="168" t="s">
        <v>4823</v>
      </c>
      <c r="L40" s="168" t="s">
        <v>4824</v>
      </c>
      <c r="M40" s="168" t="s">
        <v>4825</v>
      </c>
      <c r="N40" s="168" t="s">
        <v>4826</v>
      </c>
      <c r="O40" s="168" t="s">
        <v>4827</v>
      </c>
      <c r="P40" s="168" t="s">
        <v>4828</v>
      </c>
      <c r="Q40" s="168" t="s">
        <v>4829</v>
      </c>
      <c r="U40" s="167" t="s">
        <v>285</v>
      </c>
      <c r="V40" s="168">
        <v>-15.26</v>
      </c>
      <c r="W40" s="168">
        <v>-15.09</v>
      </c>
      <c r="X40" s="168">
        <v>-15.43</v>
      </c>
      <c r="Y40" s="168">
        <v>-15.25</v>
      </c>
      <c r="Z40" s="168">
        <v>-13.56</v>
      </c>
      <c r="AA40" s="168">
        <v>-13.16</v>
      </c>
      <c r="AB40" s="168">
        <v>-13.74</v>
      </c>
      <c r="AC40" s="168">
        <v>-13.33</v>
      </c>
    </row>
    <row r="41" spans="1:29" x14ac:dyDescent="0.2">
      <c r="A41" s="167" t="s">
        <v>288</v>
      </c>
      <c r="B41" s="168" t="s">
        <v>4830</v>
      </c>
      <c r="C41" s="168" t="s">
        <v>4831</v>
      </c>
      <c r="D41" s="168" t="s">
        <v>4832</v>
      </c>
      <c r="E41" s="168" t="s">
        <v>4833</v>
      </c>
      <c r="F41" s="168" t="s">
        <v>4834</v>
      </c>
      <c r="G41" s="168" t="s">
        <v>4835</v>
      </c>
      <c r="H41" s="168" t="s">
        <v>4836</v>
      </c>
      <c r="I41" s="168" t="s">
        <v>4837</v>
      </c>
      <c r="J41" s="168" t="s">
        <v>4838</v>
      </c>
      <c r="K41" s="168" t="s">
        <v>4839</v>
      </c>
      <c r="L41" s="168" t="s">
        <v>4840</v>
      </c>
      <c r="M41" s="168" t="s">
        <v>4841</v>
      </c>
      <c r="N41" s="168" t="s">
        <v>4842</v>
      </c>
      <c r="O41" s="168" t="s">
        <v>4843</v>
      </c>
      <c r="P41" s="168" t="s">
        <v>4844</v>
      </c>
      <c r="Q41" s="168" t="s">
        <v>4845</v>
      </c>
      <c r="U41" s="167" t="s">
        <v>288</v>
      </c>
      <c r="V41" s="168">
        <v>-5.7649999999999997</v>
      </c>
      <c r="W41" s="168">
        <v>-5.3319999999999999</v>
      </c>
      <c r="X41" s="168">
        <v>-5.6520000000000001</v>
      </c>
      <c r="Y41" s="168">
        <v>-5.2409999999999997</v>
      </c>
      <c r="Z41" s="168">
        <v>-5.117</v>
      </c>
      <c r="AA41" s="168">
        <v>-4.4630000000000001</v>
      </c>
      <c r="AB41" s="168">
        <v>-4.9640000000000004</v>
      </c>
      <c r="AC41" s="168">
        <v>-4.3360000000000003</v>
      </c>
    </row>
    <row r="42" spans="1:29" x14ac:dyDescent="0.2">
      <c r="A42" s="167" t="s">
        <v>291</v>
      </c>
      <c r="B42" s="168" t="s">
        <v>4846</v>
      </c>
      <c r="C42" s="168" t="s">
        <v>4847</v>
      </c>
      <c r="D42" s="168" t="s">
        <v>4848</v>
      </c>
      <c r="E42" s="168" t="s">
        <v>4849</v>
      </c>
      <c r="F42" s="168" t="s">
        <v>4848</v>
      </c>
      <c r="G42" s="168" t="s">
        <v>4850</v>
      </c>
      <c r="H42" s="168" t="s">
        <v>4851</v>
      </c>
      <c r="I42" s="168" t="s">
        <v>4852</v>
      </c>
      <c r="J42" s="168" t="s">
        <v>4853</v>
      </c>
      <c r="K42" s="168" t="s">
        <v>4854</v>
      </c>
      <c r="L42" s="168" t="s">
        <v>4855</v>
      </c>
      <c r="M42" s="168" t="s">
        <v>4856</v>
      </c>
      <c r="N42" s="168" t="s">
        <v>4857</v>
      </c>
      <c r="O42" s="168" t="s">
        <v>4858</v>
      </c>
      <c r="P42" s="168" t="s">
        <v>4859</v>
      </c>
      <c r="Q42" s="168" t="s">
        <v>4860</v>
      </c>
      <c r="U42" s="167" t="s">
        <v>291</v>
      </c>
      <c r="V42" s="168">
        <v>-14.63</v>
      </c>
      <c r="W42" s="168">
        <v>-14.32</v>
      </c>
      <c r="X42" s="168">
        <v>-14.32</v>
      </c>
      <c r="Y42" s="168">
        <v>-14.05</v>
      </c>
      <c r="Z42" s="168">
        <v>-13.32</v>
      </c>
      <c r="AA42" s="168">
        <v>-12.78</v>
      </c>
      <c r="AB42" s="168">
        <v>-12.9</v>
      </c>
      <c r="AC42" s="168">
        <v>-12.41</v>
      </c>
    </row>
    <row r="43" spans="1:29" x14ac:dyDescent="0.2">
      <c r="A43" s="167" t="s">
        <v>294</v>
      </c>
      <c r="B43" s="168" t="s">
        <v>4861</v>
      </c>
      <c r="C43" s="168" t="s">
        <v>4862</v>
      </c>
      <c r="D43" s="168" t="s">
        <v>4863</v>
      </c>
      <c r="E43" s="168" t="s">
        <v>4864</v>
      </c>
      <c r="F43" s="168" t="s">
        <v>4865</v>
      </c>
      <c r="G43" s="168" t="s">
        <v>4866</v>
      </c>
      <c r="H43" s="168" t="s">
        <v>4867</v>
      </c>
      <c r="I43" s="168" t="s">
        <v>4868</v>
      </c>
      <c r="J43" s="168" t="s">
        <v>4869</v>
      </c>
      <c r="K43" s="168" t="s">
        <v>4870</v>
      </c>
      <c r="L43" s="168" t="s">
        <v>4871</v>
      </c>
      <c r="M43" s="168" t="s">
        <v>4872</v>
      </c>
      <c r="N43" s="168" t="s">
        <v>4873</v>
      </c>
      <c r="O43" s="168" t="s">
        <v>4874</v>
      </c>
      <c r="P43" s="168" t="s">
        <v>4875</v>
      </c>
      <c r="Q43" s="168" t="s">
        <v>4876</v>
      </c>
      <c r="U43" s="167" t="s">
        <v>294</v>
      </c>
      <c r="V43" s="168">
        <v>-16.899999999999999</v>
      </c>
      <c r="W43" s="168">
        <v>-16.37</v>
      </c>
      <c r="X43" s="168">
        <v>-16.57</v>
      </c>
      <c r="Y43" s="168">
        <v>-16.09</v>
      </c>
      <c r="Z43" s="168">
        <v>-15.76</v>
      </c>
      <c r="AA43" s="168">
        <v>-14.93</v>
      </c>
      <c r="AB43" s="168">
        <v>-15.33</v>
      </c>
      <c r="AC43" s="168">
        <v>-14.55</v>
      </c>
    </row>
    <row r="44" spans="1:29" x14ac:dyDescent="0.2">
      <c r="A44" s="167" t="s">
        <v>295</v>
      </c>
      <c r="B44" s="168" t="s">
        <v>4877</v>
      </c>
      <c r="C44" s="168" t="s">
        <v>4878</v>
      </c>
      <c r="D44" s="168" t="s">
        <v>4879</v>
      </c>
      <c r="E44" s="168" t="s">
        <v>4880</v>
      </c>
      <c r="F44" s="168" t="s">
        <v>4881</v>
      </c>
      <c r="G44" s="168" t="s">
        <v>4882</v>
      </c>
      <c r="H44" s="168" t="s">
        <v>4883</v>
      </c>
      <c r="I44" s="168" t="s">
        <v>4884</v>
      </c>
      <c r="J44" s="168" t="s">
        <v>4885</v>
      </c>
      <c r="K44" s="168" t="s">
        <v>4279</v>
      </c>
      <c r="L44" s="168" t="s">
        <v>4886</v>
      </c>
      <c r="M44" s="168" t="s">
        <v>4887</v>
      </c>
      <c r="N44" s="168" t="s">
        <v>4888</v>
      </c>
      <c r="O44" s="168" t="s">
        <v>4889</v>
      </c>
      <c r="P44" s="168" t="s">
        <v>4890</v>
      </c>
      <c r="Q44" s="168" t="s">
        <v>4887</v>
      </c>
      <c r="U44" s="167" t="s">
        <v>295</v>
      </c>
      <c r="V44" s="168">
        <v>8.8490000000000002</v>
      </c>
      <c r="W44" s="168">
        <v>8.6259999999999994</v>
      </c>
      <c r="X44" s="168">
        <v>9.3239999999999998</v>
      </c>
      <c r="Y44" s="168">
        <v>9.0619999999999994</v>
      </c>
      <c r="Z44" s="168">
        <v>6.9710000000000001</v>
      </c>
      <c r="AA44" s="168">
        <v>6.4820000000000002</v>
      </c>
      <c r="AB44" s="168">
        <v>7.5250000000000004</v>
      </c>
      <c r="AC44" s="168">
        <v>6.9989999999999997</v>
      </c>
    </row>
    <row r="45" spans="1:29" x14ac:dyDescent="0.2">
      <c r="A45" s="167" t="s">
        <v>296</v>
      </c>
      <c r="B45" s="168" t="s">
        <v>4891</v>
      </c>
      <c r="C45" s="168" t="s">
        <v>4892</v>
      </c>
      <c r="D45" s="168" t="s">
        <v>4893</v>
      </c>
      <c r="E45" s="168" t="s">
        <v>4894</v>
      </c>
      <c r="F45" s="168" t="s">
        <v>4895</v>
      </c>
      <c r="G45" s="168" t="s">
        <v>4896</v>
      </c>
      <c r="H45" s="168" t="s">
        <v>4897</v>
      </c>
      <c r="I45" s="168" t="s">
        <v>4898</v>
      </c>
      <c r="J45" s="168" t="s">
        <v>1481</v>
      </c>
      <c r="K45" s="168" t="s">
        <v>4899</v>
      </c>
      <c r="L45" s="168" t="s">
        <v>4900</v>
      </c>
      <c r="M45" s="168" t="s">
        <v>4901</v>
      </c>
      <c r="N45" s="168" t="s">
        <v>4902</v>
      </c>
      <c r="O45" s="168" t="s">
        <v>4903</v>
      </c>
      <c r="P45" s="168" t="s">
        <v>4859</v>
      </c>
      <c r="Q45" s="168" t="s">
        <v>4904</v>
      </c>
      <c r="U45" s="167" t="s">
        <v>296</v>
      </c>
      <c r="V45" s="168">
        <v>-15.88</v>
      </c>
      <c r="W45" s="168">
        <v>-14.59</v>
      </c>
      <c r="X45" s="168">
        <v>-15.73</v>
      </c>
      <c r="Y45" s="168">
        <v>-14.49</v>
      </c>
      <c r="Z45" s="168">
        <v>-14.46</v>
      </c>
      <c r="AA45" s="168">
        <v>-12.56</v>
      </c>
      <c r="AB45" s="168">
        <v>-14.26</v>
      </c>
      <c r="AC45" s="168">
        <v>-12.41</v>
      </c>
    </row>
    <row r="46" spans="1:29" x14ac:dyDescent="0.2">
      <c r="A46" s="167" t="s">
        <v>532</v>
      </c>
      <c r="B46" s="168" t="s">
        <v>2784</v>
      </c>
      <c r="C46" s="168" t="s">
        <v>4905</v>
      </c>
      <c r="D46" s="168" t="s">
        <v>2400</v>
      </c>
      <c r="E46" s="168" t="s">
        <v>4906</v>
      </c>
      <c r="F46" s="168" t="s">
        <v>623</v>
      </c>
      <c r="G46" s="168" t="s">
        <v>4907</v>
      </c>
      <c r="H46" s="168" t="s">
        <v>4908</v>
      </c>
      <c r="I46" s="168" t="s">
        <v>4909</v>
      </c>
      <c r="J46" s="168" t="s">
        <v>4910</v>
      </c>
      <c r="K46" s="168" t="s">
        <v>4906</v>
      </c>
      <c r="L46" s="168" t="s">
        <v>4911</v>
      </c>
      <c r="M46" s="168" t="s">
        <v>2305</v>
      </c>
      <c r="N46" s="168" t="s">
        <v>4912</v>
      </c>
      <c r="O46" s="168" t="s">
        <v>4913</v>
      </c>
      <c r="P46" s="168" t="s">
        <v>4914</v>
      </c>
      <c r="Q46" s="168" t="s">
        <v>2306</v>
      </c>
      <c r="U46" s="91" t="s">
        <v>537</v>
      </c>
      <c r="V46" s="27"/>
      <c r="W46" s="27"/>
      <c r="X46" s="189"/>
      <c r="Y46" s="189"/>
      <c r="Z46" s="189"/>
      <c r="AA46" s="189"/>
      <c r="AB46" s="189"/>
      <c r="AC46" s="189"/>
    </row>
    <row r="47" spans="1:29" x14ac:dyDescent="0.2">
      <c r="A47" s="167" t="s">
        <v>538</v>
      </c>
      <c r="B47" s="168" t="s">
        <v>1980</v>
      </c>
      <c r="C47" s="168" t="s">
        <v>3922</v>
      </c>
      <c r="D47" s="168" t="s">
        <v>4915</v>
      </c>
      <c r="E47" s="168" t="s">
        <v>2161</v>
      </c>
      <c r="F47" s="168" t="s">
        <v>1980</v>
      </c>
      <c r="G47" s="168" t="s">
        <v>3922</v>
      </c>
      <c r="H47" s="168" t="s">
        <v>4915</v>
      </c>
      <c r="I47" s="168" t="s">
        <v>2161</v>
      </c>
      <c r="J47" s="168" t="s">
        <v>4059</v>
      </c>
      <c r="K47" s="168" t="s">
        <v>2805</v>
      </c>
      <c r="L47" s="168" t="s">
        <v>4916</v>
      </c>
      <c r="M47" s="168" t="s">
        <v>4917</v>
      </c>
      <c r="N47" s="168" t="s">
        <v>4918</v>
      </c>
      <c r="O47" s="168" t="s">
        <v>2805</v>
      </c>
      <c r="P47" s="168" t="s">
        <v>4919</v>
      </c>
      <c r="Q47" s="168" t="s">
        <v>4917</v>
      </c>
      <c r="U47" s="27" t="s">
        <v>543</v>
      </c>
      <c r="V47" s="90" t="str">
        <f>B57</f>
        <v>12.20</v>
      </c>
      <c r="W47" s="90" t="str">
        <f>D57</f>
        <v>12.04</v>
      </c>
      <c r="X47" s="90" t="str">
        <f>F57</f>
        <v>12.28</v>
      </c>
      <c r="Y47" s="90" t="str">
        <f>H57</f>
        <v>12.12</v>
      </c>
      <c r="Z47" s="90" t="str">
        <f>J57</f>
        <v>11.05</v>
      </c>
      <c r="AA47" s="90" t="str">
        <f>L57</f>
        <v>10.72</v>
      </c>
      <c r="AB47" s="90" t="str">
        <f>N57</f>
        <v>11.13</v>
      </c>
      <c r="AC47" s="90" t="str">
        <f>P57</f>
        <v>10.80</v>
      </c>
    </row>
    <row r="48" spans="1:29" x14ac:dyDescent="0.2">
      <c r="A48" s="167" t="s">
        <v>544</v>
      </c>
      <c r="B48" s="168" t="s">
        <v>2676</v>
      </c>
      <c r="C48" s="168" t="s">
        <v>4920</v>
      </c>
      <c r="D48" s="168" t="s">
        <v>2624</v>
      </c>
      <c r="E48" s="168" t="s">
        <v>4920</v>
      </c>
      <c r="F48" s="168" t="s">
        <v>4921</v>
      </c>
      <c r="G48" s="168" t="s">
        <v>4920</v>
      </c>
      <c r="H48" s="168" t="s">
        <v>4702</v>
      </c>
      <c r="I48" s="168" t="s">
        <v>4920</v>
      </c>
      <c r="J48" s="168" t="s">
        <v>2674</v>
      </c>
      <c r="K48" s="168" t="s">
        <v>4922</v>
      </c>
      <c r="L48" s="168" t="s">
        <v>3602</v>
      </c>
      <c r="M48" s="168" t="s">
        <v>4922</v>
      </c>
      <c r="N48" s="168" t="s">
        <v>2679</v>
      </c>
      <c r="O48" s="168" t="s">
        <v>4922</v>
      </c>
      <c r="P48" s="168" t="s">
        <v>2706</v>
      </c>
      <c r="Q48" s="168" t="s">
        <v>4922</v>
      </c>
      <c r="U48" s="27" t="s">
        <v>532</v>
      </c>
      <c r="V48" s="90">
        <f>$V$47 + B46</f>
        <v>12.334</v>
      </c>
      <c r="W48" s="90">
        <f>$W$47 + D46</f>
        <v>12.17</v>
      </c>
      <c r="X48" s="90">
        <f>$X$47 + F46</f>
        <v>12.394</v>
      </c>
      <c r="Y48" s="90">
        <f>$Y$47 + H46</f>
        <v>12.231999999999999</v>
      </c>
      <c r="Z48" s="90">
        <f>$Z$47 + J46</f>
        <v>11.13</v>
      </c>
      <c r="AA48" s="90">
        <f>$AA$47 + L46</f>
        <v>10.7888</v>
      </c>
      <c r="AB48" s="90">
        <f>$AB$47 + N46</f>
        <v>11.183900000000001</v>
      </c>
      <c r="AC48" s="90">
        <f>$AC$47 + P46</f>
        <v>10.8453</v>
      </c>
    </row>
    <row r="49" spans="1:29" x14ac:dyDescent="0.2">
      <c r="A49" s="167" t="s">
        <v>549</v>
      </c>
      <c r="B49" s="168" t="s">
        <v>4409</v>
      </c>
      <c r="C49" s="168" t="s">
        <v>2061</v>
      </c>
      <c r="D49" s="168" t="s">
        <v>3802</v>
      </c>
      <c r="E49" s="168" t="s">
        <v>1671</v>
      </c>
      <c r="F49" s="168" t="s">
        <v>4923</v>
      </c>
      <c r="G49" s="168" t="s">
        <v>1954</v>
      </c>
      <c r="H49" s="168" t="s">
        <v>4719</v>
      </c>
      <c r="I49" s="168" t="s">
        <v>4924</v>
      </c>
      <c r="J49" s="168" t="s">
        <v>4578</v>
      </c>
      <c r="K49" s="168" t="s">
        <v>4925</v>
      </c>
      <c r="L49" s="168" t="s">
        <v>4576</v>
      </c>
      <c r="M49" s="168" t="s">
        <v>2969</v>
      </c>
      <c r="N49" s="168" t="s">
        <v>4926</v>
      </c>
      <c r="O49" s="168" t="s">
        <v>3268</v>
      </c>
      <c r="P49" s="168" t="s">
        <v>2839</v>
      </c>
      <c r="Q49" s="168" t="s">
        <v>1669</v>
      </c>
      <c r="U49" s="27" t="s">
        <v>538</v>
      </c>
      <c r="V49" s="90">
        <f t="shared" ref="V49:V58" si="0">$V$47 + B47</f>
        <v>12.318999999999999</v>
      </c>
      <c r="W49" s="90">
        <f t="shared" ref="W49:W58" si="1">$W$47 + D47</f>
        <v>12.157999999999999</v>
      </c>
      <c r="X49" s="90">
        <f t="shared" ref="X49:X58" si="2">$X$47 + F47</f>
        <v>12.398999999999999</v>
      </c>
      <c r="Y49" s="90">
        <f t="shared" ref="Y49:Y58" si="3">$Y$47 + H47</f>
        <v>12.238</v>
      </c>
      <c r="Z49" s="90">
        <f t="shared" ref="Z49:Z58" si="4">$Z$47 + J47</f>
        <v>11.129800000000001</v>
      </c>
      <c r="AA49" s="90">
        <f t="shared" ref="AA49:AA58" si="5">$AA$47 + L47</f>
        <v>10.7943</v>
      </c>
      <c r="AB49" s="90">
        <f t="shared" ref="AB49:AB58" si="6">$AB$47 + N47</f>
        <v>11.2087</v>
      </c>
      <c r="AC49" s="90">
        <f t="shared" ref="AC49:AC58" si="7">$AC$47 + P47</f>
        <v>10.8735</v>
      </c>
    </row>
    <row r="50" spans="1:29" x14ac:dyDescent="0.2">
      <c r="A50" s="167" t="s">
        <v>554</v>
      </c>
      <c r="B50" s="168" t="s">
        <v>4927</v>
      </c>
      <c r="C50" s="168" t="s">
        <v>4928</v>
      </c>
      <c r="D50" s="168" t="s">
        <v>4929</v>
      </c>
      <c r="E50" s="168" t="s">
        <v>4930</v>
      </c>
      <c r="F50" s="168" t="s">
        <v>4088</v>
      </c>
      <c r="G50" s="168" t="s">
        <v>4931</v>
      </c>
      <c r="H50" s="168" t="s">
        <v>4932</v>
      </c>
      <c r="I50" s="168" t="s">
        <v>4933</v>
      </c>
      <c r="J50" s="168" t="s">
        <v>2628</v>
      </c>
      <c r="K50" s="168" t="s">
        <v>4934</v>
      </c>
      <c r="L50" s="168" t="s">
        <v>2716</v>
      </c>
      <c r="M50" s="168" t="s">
        <v>4935</v>
      </c>
      <c r="N50" s="168" t="s">
        <v>4936</v>
      </c>
      <c r="O50" s="168" t="s">
        <v>4934</v>
      </c>
      <c r="P50" s="168" t="s">
        <v>1887</v>
      </c>
      <c r="Q50" s="168" t="s">
        <v>4935</v>
      </c>
      <c r="U50" s="27" t="s">
        <v>544</v>
      </c>
      <c r="V50" s="90">
        <f t="shared" si="0"/>
        <v>12.773</v>
      </c>
      <c r="W50" s="90">
        <f t="shared" si="1"/>
        <v>12.600999999999999</v>
      </c>
      <c r="X50" s="90">
        <f t="shared" si="2"/>
        <v>12.844999999999999</v>
      </c>
      <c r="Y50" s="90">
        <f t="shared" si="3"/>
        <v>12.673999999999999</v>
      </c>
      <c r="Z50" s="90">
        <f t="shared" si="4"/>
        <v>11.532</v>
      </c>
      <c r="AA50" s="90">
        <f t="shared" si="5"/>
        <v>11.177000000000001</v>
      </c>
      <c r="AB50" s="90">
        <f t="shared" si="6"/>
        <v>11.601000000000001</v>
      </c>
      <c r="AC50" s="90">
        <f t="shared" si="7"/>
        <v>11.246</v>
      </c>
    </row>
    <row r="51" spans="1:29" x14ac:dyDescent="0.2">
      <c r="A51" s="167" t="s">
        <v>559</v>
      </c>
      <c r="B51" s="168" t="s">
        <v>4937</v>
      </c>
      <c r="C51" s="168" t="s">
        <v>4938</v>
      </c>
      <c r="D51" s="168" t="s">
        <v>4939</v>
      </c>
      <c r="E51" s="168" t="s">
        <v>4940</v>
      </c>
      <c r="F51" s="168" t="s">
        <v>4941</v>
      </c>
      <c r="G51" s="168" t="s">
        <v>4942</v>
      </c>
      <c r="H51" s="168" t="s">
        <v>4943</v>
      </c>
      <c r="I51" s="168" t="s">
        <v>4944</v>
      </c>
      <c r="J51" s="168" t="s">
        <v>4945</v>
      </c>
      <c r="K51" s="168" t="s">
        <v>4946</v>
      </c>
      <c r="L51" s="168" t="s">
        <v>4084</v>
      </c>
      <c r="M51" s="168" t="s">
        <v>4947</v>
      </c>
      <c r="N51" s="168" t="s">
        <v>3818</v>
      </c>
      <c r="O51" s="168" t="s">
        <v>4946</v>
      </c>
      <c r="P51" s="168" t="s">
        <v>3972</v>
      </c>
      <c r="Q51" s="168" t="s">
        <v>4947</v>
      </c>
      <c r="U51" s="27" t="s">
        <v>549</v>
      </c>
      <c r="V51" s="90">
        <f t="shared" si="0"/>
        <v>11.981999999999999</v>
      </c>
      <c r="W51" s="90">
        <f t="shared" si="1"/>
        <v>11.815</v>
      </c>
      <c r="X51" s="90">
        <f t="shared" si="2"/>
        <v>12.094999999999999</v>
      </c>
      <c r="Y51" s="90">
        <f t="shared" si="3"/>
        <v>11.924999999999999</v>
      </c>
      <c r="Z51" s="90">
        <f t="shared" si="4"/>
        <v>10.847000000000001</v>
      </c>
      <c r="AA51" s="90">
        <f t="shared" si="5"/>
        <v>10.508000000000001</v>
      </c>
      <c r="AB51" s="90">
        <f t="shared" si="6"/>
        <v>10.968</v>
      </c>
      <c r="AC51" s="90">
        <f t="shared" si="7"/>
        <v>10.626000000000001</v>
      </c>
    </row>
    <row r="52" spans="1:29" x14ac:dyDescent="0.2">
      <c r="A52" s="167" t="s">
        <v>564</v>
      </c>
      <c r="B52" s="168" t="s">
        <v>4948</v>
      </c>
      <c r="C52" s="168" t="s">
        <v>4949</v>
      </c>
      <c r="D52" s="168" t="s">
        <v>4950</v>
      </c>
      <c r="E52" s="168" t="s">
        <v>3322</v>
      </c>
      <c r="F52" s="168" t="s">
        <v>4951</v>
      </c>
      <c r="G52" s="168" t="s">
        <v>4107</v>
      </c>
      <c r="H52" s="168" t="s">
        <v>2620</v>
      </c>
      <c r="I52" s="168" t="s">
        <v>4101</v>
      </c>
      <c r="J52" s="168" t="s">
        <v>3612</v>
      </c>
      <c r="K52" s="168" t="s">
        <v>4952</v>
      </c>
      <c r="L52" s="168" t="s">
        <v>2030</v>
      </c>
      <c r="M52" s="168" t="s">
        <v>4953</v>
      </c>
      <c r="N52" s="168" t="s">
        <v>4954</v>
      </c>
      <c r="O52" s="168" t="s">
        <v>4107</v>
      </c>
      <c r="P52" s="168" t="s">
        <v>2706</v>
      </c>
      <c r="Q52" s="168" t="s">
        <v>4952</v>
      </c>
      <c r="U52" s="27" t="s">
        <v>554</v>
      </c>
      <c r="V52" s="90">
        <f t="shared" si="0"/>
        <v>12.776999999999999</v>
      </c>
      <c r="W52" s="90">
        <f t="shared" si="1"/>
        <v>12.613999999999999</v>
      </c>
      <c r="X52" s="90">
        <f t="shared" si="2"/>
        <v>12.867999999999999</v>
      </c>
      <c r="Y52" s="90">
        <f t="shared" si="3"/>
        <v>12.703999999999999</v>
      </c>
      <c r="Z52" s="90">
        <f t="shared" si="4"/>
        <v>11.537000000000001</v>
      </c>
      <c r="AA52" s="90">
        <f t="shared" si="5"/>
        <v>11.194000000000001</v>
      </c>
      <c r="AB52" s="90">
        <f t="shared" si="6"/>
        <v>11.629000000000001</v>
      </c>
      <c r="AC52" s="90">
        <f t="shared" si="7"/>
        <v>11.285</v>
      </c>
    </row>
    <row r="53" spans="1:29" x14ac:dyDescent="0.2">
      <c r="A53" s="167" t="s">
        <v>569</v>
      </c>
      <c r="B53" s="168" t="s">
        <v>3642</v>
      </c>
      <c r="C53" s="168" t="s">
        <v>2308</v>
      </c>
      <c r="D53" s="168" t="s">
        <v>2815</v>
      </c>
      <c r="E53" s="168" t="s">
        <v>1909</v>
      </c>
      <c r="F53" s="168" t="s">
        <v>4955</v>
      </c>
      <c r="G53" s="168" t="s">
        <v>2303</v>
      </c>
      <c r="H53" s="168" t="s">
        <v>2059</v>
      </c>
      <c r="I53" s="168" t="s">
        <v>1909</v>
      </c>
      <c r="J53" s="168" t="s">
        <v>4956</v>
      </c>
      <c r="K53" s="168" t="s">
        <v>2308</v>
      </c>
      <c r="L53" s="168" t="s">
        <v>4570</v>
      </c>
      <c r="M53" s="168" t="s">
        <v>1942</v>
      </c>
      <c r="N53" s="168" t="s">
        <v>3088</v>
      </c>
      <c r="O53" s="168" t="s">
        <v>3774</v>
      </c>
      <c r="P53" s="168" t="s">
        <v>3821</v>
      </c>
      <c r="Q53" s="168" t="s">
        <v>3220</v>
      </c>
      <c r="U53" s="27" t="s">
        <v>559</v>
      </c>
      <c r="V53" s="90">
        <f t="shared" si="0"/>
        <v>12.863999999999999</v>
      </c>
      <c r="W53" s="90">
        <f t="shared" si="1"/>
        <v>12.675999999999998</v>
      </c>
      <c r="X53" s="90">
        <f t="shared" si="2"/>
        <v>12.95</v>
      </c>
      <c r="Y53" s="90">
        <f t="shared" si="3"/>
        <v>12.761999999999999</v>
      </c>
      <c r="Z53" s="90">
        <f t="shared" si="4"/>
        <v>11.64</v>
      </c>
      <c r="AA53" s="90">
        <f t="shared" si="5"/>
        <v>11.264000000000001</v>
      </c>
      <c r="AB53" s="90">
        <f t="shared" si="6"/>
        <v>11.726000000000001</v>
      </c>
      <c r="AC53" s="90">
        <f t="shared" si="7"/>
        <v>11.350000000000001</v>
      </c>
    </row>
    <row r="54" spans="1:29" x14ac:dyDescent="0.2">
      <c r="A54" s="167" t="s">
        <v>574</v>
      </c>
      <c r="B54" s="168" t="s">
        <v>3099</v>
      </c>
      <c r="C54" s="168" t="s">
        <v>4447</v>
      </c>
      <c r="D54" s="168" t="s">
        <v>2060</v>
      </c>
      <c r="E54" s="168" t="s">
        <v>4957</v>
      </c>
      <c r="F54" s="168" t="s">
        <v>2045</v>
      </c>
      <c r="G54" s="168" t="s">
        <v>4447</v>
      </c>
      <c r="H54" s="168" t="s">
        <v>1657</v>
      </c>
      <c r="I54" s="168" t="s">
        <v>4957</v>
      </c>
      <c r="J54" s="168" t="s">
        <v>4958</v>
      </c>
      <c r="K54" s="168" t="s">
        <v>4447</v>
      </c>
      <c r="L54" s="168" t="s">
        <v>3020</v>
      </c>
      <c r="M54" s="168" t="s">
        <v>3259</v>
      </c>
      <c r="N54" s="168" t="s">
        <v>4959</v>
      </c>
      <c r="O54" s="168" t="s">
        <v>4447</v>
      </c>
      <c r="P54" s="168" t="s">
        <v>3255</v>
      </c>
      <c r="Q54" s="168" t="s">
        <v>3261</v>
      </c>
      <c r="U54" s="27" t="s">
        <v>564</v>
      </c>
      <c r="V54" s="90">
        <f t="shared" si="0"/>
        <v>12.725999999999999</v>
      </c>
      <c r="W54" s="90">
        <f t="shared" si="1"/>
        <v>12.542999999999999</v>
      </c>
      <c r="X54" s="90">
        <f t="shared" si="2"/>
        <v>12.822999999999999</v>
      </c>
      <c r="Y54" s="90">
        <f t="shared" si="3"/>
        <v>12.638999999999999</v>
      </c>
      <c r="Z54" s="90">
        <f t="shared" si="4"/>
        <v>11.514000000000001</v>
      </c>
      <c r="AA54" s="90">
        <f t="shared" si="5"/>
        <v>11.147</v>
      </c>
      <c r="AB54" s="90">
        <f t="shared" si="6"/>
        <v>11.614000000000001</v>
      </c>
      <c r="AC54" s="90">
        <f t="shared" si="7"/>
        <v>11.246</v>
      </c>
    </row>
    <row r="55" spans="1:29" x14ac:dyDescent="0.2">
      <c r="A55" s="167" t="s">
        <v>579</v>
      </c>
      <c r="B55" s="168" t="s">
        <v>4960</v>
      </c>
      <c r="C55" s="168" t="s">
        <v>2985</v>
      </c>
      <c r="D55" s="168" t="s">
        <v>4961</v>
      </c>
      <c r="E55" s="168" t="s">
        <v>3165</v>
      </c>
      <c r="F55" s="168" t="s">
        <v>4962</v>
      </c>
      <c r="G55" s="168" t="s">
        <v>3165</v>
      </c>
      <c r="H55" s="168" t="s">
        <v>4009</v>
      </c>
      <c r="I55" s="168" t="s">
        <v>2983</v>
      </c>
      <c r="J55" s="168" t="s">
        <v>4963</v>
      </c>
      <c r="K55" s="168" t="s">
        <v>3165</v>
      </c>
      <c r="L55" s="168" t="s">
        <v>4964</v>
      </c>
      <c r="M55" s="168" t="s">
        <v>2770</v>
      </c>
      <c r="N55" s="168" t="s">
        <v>4965</v>
      </c>
      <c r="O55" s="168" t="s">
        <v>2770</v>
      </c>
      <c r="P55" s="168" t="s">
        <v>4966</v>
      </c>
      <c r="Q55" s="168" t="s">
        <v>3767</v>
      </c>
      <c r="U55" s="27" t="s">
        <v>569</v>
      </c>
      <c r="V55" s="90">
        <f t="shared" si="0"/>
        <v>12.536999999999999</v>
      </c>
      <c r="W55" s="90">
        <f t="shared" si="1"/>
        <v>12.351999999999999</v>
      </c>
      <c r="X55" s="90">
        <f t="shared" si="2"/>
        <v>12.601999999999999</v>
      </c>
      <c r="Y55" s="90">
        <f t="shared" si="3"/>
        <v>12.42</v>
      </c>
      <c r="Z55" s="90">
        <f t="shared" si="4"/>
        <v>11.317</v>
      </c>
      <c r="AA55" s="90">
        <f t="shared" si="5"/>
        <v>10.947000000000001</v>
      </c>
      <c r="AB55" s="90">
        <f t="shared" si="6"/>
        <v>11.378</v>
      </c>
      <c r="AC55" s="90">
        <f t="shared" si="7"/>
        <v>11.010000000000002</v>
      </c>
    </row>
    <row r="56" spans="1:29" x14ac:dyDescent="0.2">
      <c r="A56" s="167" t="s">
        <v>584</v>
      </c>
      <c r="B56" s="168" t="s">
        <v>4967</v>
      </c>
      <c r="C56" s="168" t="s">
        <v>3583</v>
      </c>
      <c r="D56" s="168" t="s">
        <v>4968</v>
      </c>
      <c r="E56" s="168" t="s">
        <v>4969</v>
      </c>
      <c r="F56" s="168" t="s">
        <v>4730</v>
      </c>
      <c r="G56" s="168" t="s">
        <v>4970</v>
      </c>
      <c r="H56" s="168" t="s">
        <v>4386</v>
      </c>
      <c r="I56" s="168" t="s">
        <v>4970</v>
      </c>
      <c r="J56" s="168" t="s">
        <v>4971</v>
      </c>
      <c r="K56" s="168" t="s">
        <v>4972</v>
      </c>
      <c r="L56" s="168" t="s">
        <v>4973</v>
      </c>
      <c r="M56" s="168" t="s">
        <v>4974</v>
      </c>
      <c r="N56" s="168" t="s">
        <v>4975</v>
      </c>
      <c r="O56" s="168" t="s">
        <v>4976</v>
      </c>
      <c r="P56" s="168" t="s">
        <v>4977</v>
      </c>
      <c r="Q56" s="168" t="s">
        <v>4976</v>
      </c>
      <c r="U56" s="27" t="s">
        <v>574</v>
      </c>
      <c r="V56" s="90">
        <f t="shared" si="0"/>
        <v>12.638</v>
      </c>
      <c r="W56" s="90">
        <f t="shared" si="1"/>
        <v>12.465999999999999</v>
      </c>
      <c r="X56" s="90">
        <f t="shared" si="2"/>
        <v>12.715999999999999</v>
      </c>
      <c r="Y56" s="90">
        <f t="shared" si="3"/>
        <v>12.543999999999999</v>
      </c>
      <c r="Z56" s="90">
        <f t="shared" si="4"/>
        <v>11.430000000000001</v>
      </c>
      <c r="AA56" s="90">
        <f t="shared" si="5"/>
        <v>11.078000000000001</v>
      </c>
      <c r="AB56" s="90">
        <f t="shared" si="6"/>
        <v>11.506</v>
      </c>
      <c r="AC56" s="90">
        <f t="shared" si="7"/>
        <v>11.154</v>
      </c>
    </row>
    <row r="57" spans="1:29" x14ac:dyDescent="0.2">
      <c r="A57" s="167" t="s">
        <v>589</v>
      </c>
      <c r="B57" s="168" t="s">
        <v>4232</v>
      </c>
      <c r="C57" s="168" t="s">
        <v>4978</v>
      </c>
      <c r="D57" s="168" t="s">
        <v>4979</v>
      </c>
      <c r="E57" s="168" t="s">
        <v>4980</v>
      </c>
      <c r="F57" s="168" t="s">
        <v>4467</v>
      </c>
      <c r="G57" s="168" t="s">
        <v>4981</v>
      </c>
      <c r="H57" s="168" t="s">
        <v>4982</v>
      </c>
      <c r="I57" s="168" t="s">
        <v>4983</v>
      </c>
      <c r="J57" s="168" t="s">
        <v>4984</v>
      </c>
      <c r="K57" s="168" t="s">
        <v>4985</v>
      </c>
      <c r="L57" s="168" t="s">
        <v>4986</v>
      </c>
      <c r="M57" s="168" t="s">
        <v>4987</v>
      </c>
      <c r="N57" s="168" t="s">
        <v>4988</v>
      </c>
      <c r="O57" s="168" t="s">
        <v>2296</v>
      </c>
      <c r="P57" s="168" t="s">
        <v>4989</v>
      </c>
      <c r="Q57" s="168" t="s">
        <v>4990</v>
      </c>
      <c r="U57" s="27" t="s">
        <v>579</v>
      </c>
      <c r="V57" s="90">
        <f t="shared" si="0"/>
        <v>12.2197</v>
      </c>
      <c r="W57" s="90">
        <f t="shared" si="1"/>
        <v>12.061499999999999</v>
      </c>
      <c r="X57" s="90">
        <f t="shared" si="2"/>
        <v>12.2987</v>
      </c>
      <c r="Y57" s="90">
        <f t="shared" si="3"/>
        <v>12.140599999999999</v>
      </c>
      <c r="Z57" s="90">
        <f t="shared" si="4"/>
        <v>11.0289</v>
      </c>
      <c r="AA57" s="90">
        <f t="shared" si="5"/>
        <v>10.6973</v>
      </c>
      <c r="AB57" s="90">
        <f t="shared" si="6"/>
        <v>11.106900000000001</v>
      </c>
      <c r="AC57" s="90">
        <f t="shared" si="7"/>
        <v>10.775600000000001</v>
      </c>
    </row>
    <row r="58" spans="1:29" x14ac:dyDescent="0.2">
      <c r="A58" s="167" t="s">
        <v>348</v>
      </c>
      <c r="B58" s="168" t="s">
        <v>348</v>
      </c>
      <c r="C58" s="168" t="s">
        <v>348</v>
      </c>
      <c r="D58" s="168" t="s">
        <v>348</v>
      </c>
      <c r="E58" s="168" t="s">
        <v>348</v>
      </c>
      <c r="F58" s="168" t="s">
        <v>348</v>
      </c>
      <c r="G58" s="168" t="s">
        <v>348</v>
      </c>
      <c r="H58" s="168" t="s">
        <v>348</v>
      </c>
      <c r="I58" s="168" t="s">
        <v>348</v>
      </c>
      <c r="J58" s="168" t="s">
        <v>348</v>
      </c>
      <c r="K58" s="168" t="s">
        <v>348</v>
      </c>
      <c r="L58" s="168" t="s">
        <v>348</v>
      </c>
      <c r="M58" s="168" t="s">
        <v>348</v>
      </c>
      <c r="N58" s="168" t="s">
        <v>348</v>
      </c>
      <c r="O58" s="168" t="s">
        <v>348</v>
      </c>
      <c r="P58" s="168" t="s">
        <v>348</v>
      </c>
      <c r="Q58" s="168" t="s">
        <v>348</v>
      </c>
      <c r="U58" s="27" t="s">
        <v>584</v>
      </c>
      <c r="V58" s="90">
        <f t="shared" si="0"/>
        <v>11.417999999999999</v>
      </c>
      <c r="W58" s="90">
        <f t="shared" si="1"/>
        <v>11.254999999999999</v>
      </c>
      <c r="X58" s="90">
        <f t="shared" si="2"/>
        <v>11.548</v>
      </c>
      <c r="Y58" s="90">
        <f t="shared" si="3"/>
        <v>11.379</v>
      </c>
      <c r="Z58" s="90">
        <f t="shared" si="4"/>
        <v>10.307</v>
      </c>
      <c r="AA58" s="90">
        <f t="shared" si="5"/>
        <v>9.9760000000000009</v>
      </c>
      <c r="AB58" s="90">
        <f t="shared" si="6"/>
        <v>10.449000000000002</v>
      </c>
      <c r="AC58" s="90">
        <f t="shared" si="7"/>
        <v>10.113000000000001</v>
      </c>
    </row>
    <row r="59" spans="1:29" x14ac:dyDescent="0.2">
      <c r="A59" s="167" t="s">
        <v>594</v>
      </c>
      <c r="B59" s="168" t="s">
        <v>595</v>
      </c>
      <c r="C59" s="168" t="s">
        <v>348</v>
      </c>
      <c r="D59" s="168" t="s">
        <v>595</v>
      </c>
      <c r="E59" s="168" t="s">
        <v>348</v>
      </c>
      <c r="F59" s="168" t="s">
        <v>595</v>
      </c>
      <c r="G59" s="168" t="s">
        <v>348</v>
      </c>
      <c r="H59" s="168" t="s">
        <v>595</v>
      </c>
      <c r="I59" s="168" t="s">
        <v>348</v>
      </c>
      <c r="J59" s="168" t="s">
        <v>595</v>
      </c>
      <c r="K59" s="168" t="s">
        <v>348</v>
      </c>
      <c r="L59" s="168" t="s">
        <v>595</v>
      </c>
      <c r="M59" s="168" t="s">
        <v>348</v>
      </c>
      <c r="N59" s="168" t="s">
        <v>595</v>
      </c>
      <c r="O59" s="168" t="s">
        <v>348</v>
      </c>
      <c r="P59" s="168" t="s">
        <v>595</v>
      </c>
      <c r="Q59" s="168" t="s">
        <v>348</v>
      </c>
    </row>
    <row r="60" spans="1:29" x14ac:dyDescent="0.2">
      <c r="A60" s="288" t="s">
        <v>596</v>
      </c>
      <c r="B60" s="289" t="s">
        <v>3164</v>
      </c>
      <c r="C60" s="289" t="s">
        <v>348</v>
      </c>
      <c r="D60" s="289" t="s">
        <v>3164</v>
      </c>
      <c r="E60" s="289" t="s">
        <v>348</v>
      </c>
      <c r="F60" s="289" t="s">
        <v>1747</v>
      </c>
      <c r="G60" s="289" t="s">
        <v>348</v>
      </c>
      <c r="H60" s="289" t="s">
        <v>1682</v>
      </c>
      <c r="I60" s="289" t="s">
        <v>348</v>
      </c>
      <c r="J60" s="289" t="s">
        <v>1840</v>
      </c>
      <c r="K60" s="289" t="s">
        <v>348</v>
      </c>
      <c r="L60" s="289" t="s">
        <v>2777</v>
      </c>
      <c r="M60" s="289" t="s">
        <v>348</v>
      </c>
      <c r="N60" s="289" t="s">
        <v>1980</v>
      </c>
      <c r="O60" s="289" t="s">
        <v>348</v>
      </c>
      <c r="P60" s="289" t="s">
        <v>1840</v>
      </c>
      <c r="Q60" s="289" t="s">
        <v>348</v>
      </c>
    </row>
    <row r="61" spans="1:29" x14ac:dyDescent="0.2">
      <c r="A61" s="167" t="s">
        <v>599</v>
      </c>
    </row>
    <row r="62" spans="1:29" x14ac:dyDescent="0.2">
      <c r="A62" s="167" t="s">
        <v>600</v>
      </c>
    </row>
  </sheetData>
  <autoFilter ref="Z7:Z45" xr:uid="{1C47ECFD-B4B5-4C99-B2EF-2E714E0087C0}"/>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52A72-D7EF-4CAC-9960-1FFEA283846B}">
  <sheetPr codeName="Sheet4">
    <tabColor theme="9" tint="-0.499984740745262"/>
  </sheetPr>
  <dimension ref="B1:I35"/>
  <sheetViews>
    <sheetView topLeftCell="B1" zoomScale="85" zoomScaleNormal="85" workbookViewId="0">
      <selection activeCell="B1" sqref="B1"/>
    </sheetView>
  </sheetViews>
  <sheetFormatPr defaultColWidth="8.7109375" defaultRowHeight="15" x14ac:dyDescent="0.25"/>
  <cols>
    <col min="1" max="1" width="2.140625" style="124" customWidth="1"/>
    <col min="2" max="2" width="61.85546875" style="124" customWidth="1"/>
    <col min="3" max="3" width="10.28515625" style="124" customWidth="1"/>
    <col min="4" max="4" width="10" style="124" customWidth="1"/>
    <col min="5" max="5" width="10.42578125" style="124" customWidth="1"/>
    <col min="6" max="6" width="8.7109375" style="124"/>
    <col min="7" max="7" width="10.42578125" style="124" customWidth="1"/>
    <col min="8" max="8" width="8.7109375" style="124"/>
    <col min="9" max="9" width="10.140625" style="124" bestFit="1" customWidth="1"/>
    <col min="10" max="16384" width="8.7109375" style="124"/>
  </cols>
  <sheetData>
    <row r="1" spans="2:9" ht="8.25" customHeight="1" x14ac:dyDescent="0.25">
      <c r="B1" s="153" t="s">
        <v>86</v>
      </c>
    </row>
    <row r="2" spans="2:9" ht="7.5" customHeight="1" x14ac:dyDescent="0.25">
      <c r="B2" s="153"/>
    </row>
    <row r="3" spans="2:9" ht="9" customHeight="1" x14ac:dyDescent="0.25">
      <c r="B3" s="126"/>
    </row>
    <row r="4" spans="2:9" ht="15.75" thickBot="1" x14ac:dyDescent="0.3"/>
    <row r="5" spans="2:9" ht="21.75" thickBot="1" x14ac:dyDescent="0.4">
      <c r="B5" s="152" t="s">
        <v>176</v>
      </c>
      <c r="C5" s="342" t="s">
        <v>78</v>
      </c>
      <c r="D5" s="343"/>
      <c r="E5" s="343"/>
      <c r="F5" s="344"/>
    </row>
    <row r="7" spans="2:9" ht="19.5" thickBot="1" x14ac:dyDescent="0.35">
      <c r="B7" s="125" t="s">
        <v>88</v>
      </c>
      <c r="C7" s="139" t="s">
        <v>89</v>
      </c>
      <c r="D7" s="139" t="s">
        <v>41</v>
      </c>
      <c r="E7" s="139" t="s">
        <v>90</v>
      </c>
      <c r="I7" s="124" t="str">
        <f>VLOOKUP($B$24, BTS!$H$2:$I$16, 2,FALSE)</f>
        <v>q2er_adult</v>
      </c>
    </row>
    <row r="8" spans="2:9" ht="20.25" customHeight="1" thickBot="1" x14ac:dyDescent="0.3">
      <c r="B8" s="148" t="s">
        <v>91</v>
      </c>
      <c r="C8" s="151">
        <f>VLOOKUP($B$1&amp;" "&amp;INDEX(BTS!$A$3:$A$14, MATCH($B$5, BTS!$C$3:$C$14, 0), 1), Avg_q2er_adult!$A$14:$E$25, 5, FALSE)</f>
        <v>0.89535939693450928</v>
      </c>
      <c r="D8" s="151">
        <f>VLOOKUP($B$1&amp;" "&amp;INDEX(BTS!$A$3:$A$14, MATCH($B$5, BTS!$C$3:$C$14, 0), 1),Avg_q2er_dw!$A$14:$E$25, 5, FALSE)</f>
        <v>0.86245298385620117</v>
      </c>
      <c r="E8" s="151">
        <f>VLOOKUP($B$1&amp;" "&amp;INDEX(BTS!$A$3:$A$14, MATCH($B$5, BTS!$C$3:$C$14, 0), 1), Avg_q2er_youth!$A$14:$E$25, 5, FALSE)</f>
        <v>0.87287825345993042</v>
      </c>
      <c r="I8" s="124" t="str">
        <f>MID($I$7, SEARCH("_", $I$7) + 1, LEN($I$7))</f>
        <v>adult</v>
      </c>
    </row>
    <row r="9" spans="2:9" ht="20.25" customHeight="1" thickBot="1" x14ac:dyDescent="0.3">
      <c r="B9" s="146" t="s">
        <v>92</v>
      </c>
      <c r="C9" s="151">
        <f>VLOOKUP($B$1&amp;" "&amp;INDEX(BTS!$A$3:$A$14, MATCH($B$5, BTS!$C$3:$C$14, 0), 1), Avg_q4er_adult!$A$14:$E$25, 5, FALSE)</f>
        <v>0.80079948902130127</v>
      </c>
      <c r="D9" s="151">
        <f>VLOOKUP($B$1&amp;" "&amp;INDEX(BTS!$A$3:$A$14, MATCH($B$5, BTS!$C$3:$C$14, 0), 1), Avg_q4er_dw!$A$14:$E$25, 5, FALSE)</f>
        <v>0.82740455865859985</v>
      </c>
      <c r="E9" s="151">
        <f>VLOOKUP($B$1&amp;" "&amp;INDEX(BTS!$A$3:$A$14, MATCH($B$5, BTS!$C$3:$C$14, 0), 1),Avg_q4er_youth!$A$14:$E$25, 5, FALSE)</f>
        <v>0.83520489931106567</v>
      </c>
    </row>
    <row r="10" spans="2:9" ht="20.25" customHeight="1" thickBot="1" x14ac:dyDescent="0.3">
      <c r="B10" s="146" t="s">
        <v>93</v>
      </c>
      <c r="C10" s="179">
        <f>VLOOKUP($B$1&amp;" "&amp;INDEX(BTS!$A$3:$A$14, MATCH($B$5, BTS!$C$3:$C$14, 0), 1),Avg_me_adult!$A$14:$E$25, 5, FALSE)</f>
        <v>6175.37646484375</v>
      </c>
      <c r="D10" s="179">
        <f>VLOOKUP($B$1&amp;" "&amp;INDEX(BTS!$A$3:$A$14, MATCH($B$5, BTS!$C$3:$C$14, 0), 1),Avg_me_dw!$A$14:$E$25, 5, FALSE)</f>
        <v>8179.447265625</v>
      </c>
      <c r="E10" s="179">
        <f>VLOOKUP($B$1&amp;" "&amp;INDEX(BTS!$A$3:$A$14, MATCH($B$5, BTS!$C$3:$C$14, 0), 1),Avg_me_youth!$A$14:$E$25, 5, FALSE)</f>
        <v>3139.24267578125</v>
      </c>
    </row>
    <row r="11" spans="2:9" ht="20.25" customHeight="1" thickBot="1" x14ac:dyDescent="0.3">
      <c r="B11" s="146" t="s">
        <v>94</v>
      </c>
      <c r="C11" s="151">
        <f>VLOOKUP($B$1&amp;" "&amp;INDEX(BTS!$A$3:$A$14, MATCH($B$5, BTS!$C$3:$C$14, 0), 1), Avg_cred_adult!$A$14:$E$25, 5, FALSE)</f>
        <v>0.72867017984390259</v>
      </c>
      <c r="D11" s="151">
        <f>VLOOKUP($B$1&amp;" "&amp;INDEX(BTS!$A$3:$A$14, MATCH($B$5, BTS!$C$3:$C$14, 0), 1), Avg_cred_dw!$A$14:$E$25, 5, FALSE)</f>
        <v>1.0944458246231079</v>
      </c>
      <c r="E11" s="151">
        <f>VLOOKUP($B$1&amp;" "&amp;INDEX(BTS!$A$3:$A$14, MATCH($B$5, BTS!$C$3:$C$14, 0), 1), Avg_cred_youth!$A$14:$E$25, 5, FALSE)</f>
        <v>0.78243613243103027</v>
      </c>
    </row>
    <row r="12" spans="2:9" ht="20.25" customHeight="1" thickBot="1" x14ac:dyDescent="0.3">
      <c r="B12" s="150" t="s">
        <v>95</v>
      </c>
      <c r="C12" s="198">
        <f>VLOOKUP($B$1&amp;" "&amp;INDEX(BTS!$A$3:$A$14, MATCH($B$5, BTS!$C$3:$C$14, 0), 1),Avg_msg_adult!$A$14:$E$25, 5, FALSE)</f>
        <v>0.36820593476295471</v>
      </c>
      <c r="D12" s="198">
        <f>VLOOKUP($B$1&amp;" "&amp;INDEX(BTS!$A$3:$A$14, MATCH($B$5, BTS!$C$3:$C$14, 0), 1), Avg_msg_dw!$A$14:$E$25, 5, FALSE)</f>
        <v>0.17975737154483795</v>
      </c>
      <c r="E12" s="198">
        <f>VLOOKUP($B$1&amp;" "&amp;INDEX(BTS!$A$3:$A$14, MATCH($B$5, BTS!$C$3:$C$14, 0), 1), Avg_msg_youth!$A$14:$E$25, 5, FALSE)</f>
        <v>-2.2449269890785217E-2</v>
      </c>
    </row>
    <row r="13" spans="2:9" x14ac:dyDescent="0.25">
      <c r="C13" s="149"/>
      <c r="D13" s="149"/>
      <c r="E13" s="149"/>
    </row>
    <row r="14" spans="2:9" ht="19.5" thickBot="1" x14ac:dyDescent="0.35">
      <c r="B14" s="125" t="s">
        <v>96</v>
      </c>
      <c r="C14" s="149"/>
      <c r="D14" s="149"/>
      <c r="E14" s="149"/>
    </row>
    <row r="15" spans="2:9" ht="19.5" customHeight="1" thickBot="1" x14ac:dyDescent="0.3">
      <c r="B15" s="148" t="s">
        <v>91</v>
      </c>
      <c r="C15" s="147">
        <f>VLOOKUP($B$1&amp;" "&amp;INDEX(BTS!$A$3:$A$14, MATCH($B$5, BTS!$C$3:$C$14, 0), 1), Avg_q2er_adult!$A$2:$E$14, 4, FALSE)</f>
        <v>0.86625906418986753</v>
      </c>
      <c r="D15" s="147">
        <f>VLOOKUP($B$1&amp;" "&amp;INDEX(BTS!$A$3:$A$14, MATCH($B$5, BTS!$C$3:$C$14, 0), 1), Avg_q2er_dw!$A$2:$E$14, 4, FALSE)</f>
        <v>0.83003373374139733</v>
      </c>
      <c r="E15" s="147">
        <f>VLOOKUP($B$1&amp;" "&amp;INDEX(BTS!$A$3:$A$14, MATCH($B$5, BTS!$C$3:$C$14, 0), 1),Avg_q2er_youth!$A$2:$E$14, 4, FALSE)</f>
        <v>0.84365044920932752</v>
      </c>
    </row>
    <row r="16" spans="2:9" ht="19.5" customHeight="1" thickBot="1" x14ac:dyDescent="0.3">
      <c r="B16" s="146" t="s">
        <v>92</v>
      </c>
      <c r="C16" s="147">
        <f>VLOOKUP($B$1&amp;" "&amp;INDEX(BTS!$A$3:$A$14, MATCH($B$5,BTS!$C$3:$C$14, 0), 1), Avg_q4er_adult!$A$2:$E$14, 4, FALSE)</f>
        <v>0.85159201543201424</v>
      </c>
      <c r="D16" s="147">
        <f>VLOOKUP($B$1&amp;" "&amp;INDEX(BTS!$A$3:$A$14, MATCH($B$5, BTS!$C$3:$C$14, 0), 1), Avg_q4er_dw!$A$2:$E$14, 4, FALSE)</f>
        <v>0.83831088405324106</v>
      </c>
      <c r="E16" s="147">
        <f>VLOOKUP($B$1&amp;" "&amp;INDEX(BTS!$A$3:$A$14, MATCH($B$5, BTS!$C$3:$C$14, 0), 1), Avg_q4er_youth!$A$2:$E$14, 4, FALSE)</f>
        <v>0.83661253555470616</v>
      </c>
    </row>
    <row r="17" spans="2:8" ht="19.5" customHeight="1" thickBot="1" x14ac:dyDescent="0.3">
      <c r="B17" s="146" t="s">
        <v>93</v>
      </c>
      <c r="C17" s="180">
        <f>VLOOKUP($B$1&amp;" "&amp;INDEX(BTS!$A$3:$A$14, MATCH($B$5, BTS!$C$3:$C$14, 0), 1), Avg_me_adult!$A$2:$E$14, 4, FALSE)</f>
        <v>5769.60888671875</v>
      </c>
      <c r="D17" s="180">
        <f>VLOOKUP($B$1&amp;" "&amp;INDEX(BTS!$A$3:$A$14, MATCH($B$5, BTS!$C$3:$C$14, 0), 1), Avg_me_dw!$A$2:$E$14, 4, FALSE)</f>
        <v>6232.4482421875</v>
      </c>
      <c r="E17" s="180">
        <f>VLOOKUP($B$1&amp;" "&amp;INDEX(BTS!$A$3:$A$14, MATCH($B$5, BTS!$C$3:$C$14, 0), 1),Avg_me_youth!$A$2:$E$14, 4, FALSE)</f>
        <v>2741.670654296875</v>
      </c>
    </row>
    <row r="18" spans="2:8" ht="19.5" customHeight="1" thickBot="1" x14ac:dyDescent="0.3">
      <c r="B18" s="146" t="s">
        <v>94</v>
      </c>
      <c r="C18" s="147">
        <f>VLOOKUP($B$1&amp;" "&amp;INDEX(BTS!$A$3:$A$14, MATCH($B$5, BTS!$C$3:$C$14, 0), 1), Avg_cred_adult!$A$2:$E$14, 4, FALSE)</f>
        <v>0.63689120082279715</v>
      </c>
      <c r="D18" s="147">
        <f>VLOOKUP($B$1&amp;" "&amp;INDEX(BTS!$A$3:$A$14, MATCH($B$5, BTS!$C$3:$C$14, 0), 1), Avg_cred_dw!$A$2:$E$14, 4, FALSE)</f>
        <v>0.74894330117337082</v>
      </c>
      <c r="E18" s="147">
        <f>VLOOKUP($B$1&amp;" "&amp;INDEX(BTS!$A$3:$A$14, MATCH($B$5, BTS!$C$3:$C$14, 0), 1), Avg_cred_youth!$A$2:$E$14, 4, FALSE)</f>
        <v>0.69525540273553588</v>
      </c>
    </row>
    <row r="19" spans="2:8" ht="19.5" customHeight="1" thickBot="1" x14ac:dyDescent="0.3">
      <c r="B19" s="145" t="s">
        <v>95</v>
      </c>
      <c r="C19" s="198">
        <f>VLOOKUP($B$1&amp;" "&amp;INDEX(BTS!$A$3:$A$14, MATCH($B$5, BTS!$C$3:$C$14, 0), 1),Avg_msg_adult!$A$2:$E$14, 4, FALSE)</f>
        <v>0.327751610362426</v>
      </c>
      <c r="D19" s="198">
        <f>VLOOKUP($B$1&amp;" "&amp;INDEX(BTS!$A$3:$A$14, MATCH($B$5, BTS!$C$3:$C$14, 0), 1), Avg_msg_dw!$A$2:$E$14, 4, FALSE)</f>
        <v>0.23490953383561741</v>
      </c>
      <c r="E19" s="198">
        <f>VLOOKUP($B$1&amp;" "&amp;INDEX(BTS!$A$3:$A$14, MATCH($B$5, BTS!$C$3:$C$14, 0), 1), Avg_msg_youth!$A$2:$E$14, 4, FALSE)</f>
        <v>0.27247890811800879</v>
      </c>
    </row>
    <row r="20" spans="2:8" ht="15.75" x14ac:dyDescent="0.25">
      <c r="B20" s="144" t="s">
        <v>97</v>
      </c>
    </row>
    <row r="21" spans="2:8" ht="15.75" x14ac:dyDescent="0.25">
      <c r="B21" s="143"/>
    </row>
    <row r="22" spans="2:8" ht="19.5" thickBot="1" x14ac:dyDescent="0.35">
      <c r="B22" s="125" t="s">
        <v>98</v>
      </c>
    </row>
    <row r="23" spans="2:8" ht="23.25" customHeight="1" thickBot="1" x14ac:dyDescent="0.35">
      <c r="B23" s="142" t="s">
        <v>99</v>
      </c>
      <c r="C23" s="141">
        <v>2018</v>
      </c>
      <c r="D23" s="141">
        <v>2019</v>
      </c>
      <c r="E23" s="141">
        <v>2020</v>
      </c>
      <c r="F23" s="141">
        <v>2021</v>
      </c>
      <c r="G23" s="140">
        <v>2022</v>
      </c>
      <c r="H23" s="139"/>
    </row>
    <row r="24" spans="2:8" ht="21.75" customHeight="1" x14ac:dyDescent="0.3">
      <c r="B24" s="322" t="s">
        <v>100</v>
      </c>
      <c r="C24" s="324">
        <f ca="1">C25</f>
        <v>0.90009664885866925</v>
      </c>
      <c r="D24" s="324">
        <f ca="1">D25</f>
        <v>0.88746654217242449</v>
      </c>
      <c r="E24" s="324">
        <f ca="1">E25</f>
        <v>0.85316209482798311</v>
      </c>
      <c r="F24" s="324">
        <f ca="1">F25</f>
        <v>0.82431097090039362</v>
      </c>
      <c r="G24" s="325">
        <f ca="1">G29</f>
        <v>0.89535939693450928</v>
      </c>
    </row>
    <row r="25" spans="2:8" ht="15.75" x14ac:dyDescent="0.25">
      <c r="B25" s="138" t="s">
        <v>101</v>
      </c>
      <c r="C25" s="323" cm="1">
        <f t="array" aca="1" ref="C25" ca="1">SUMPRODUCT(( INDIRECT("'Annual_"&amp;$I$7&amp;"'!$A$2:$A$61")=C$23)*( INDIRECT("'Annual_"&amp;$I$7&amp;"'!$B$2:$B$61")="Region "&amp;INDEX(BTS!$A$3:$A$14, MATCH($B$5, BTS!$C$3:$C$14, 0), 1))*( INDIRECT("'Annual_"&amp;$I$7&amp;"'!$C$2:$C$61")=$I$8)*( INDIRECT("'Annual_"&amp;$I$7&amp;"'!$D$2:$D$61")))</f>
        <v>0.90009664885866925</v>
      </c>
      <c r="D25" s="323">
        <f ca="1">SUMPRODUCT(( INDIRECT("'Annual_"&amp;$I$7&amp;"'!$A$2:$A$61")=D$23)*( INDIRECT("'Annual_"&amp;$I$7&amp;"'!$B$2:$B$61")="Region "&amp;INDEX(BTS!$A$3:$A$14, MATCH($B$5, BTS!$C$3:$C$14, 0), 1))*( INDIRECT("'Annual_"&amp;$I$7&amp;"'!$C$2:$C$61")=$I$8)*( INDIRECT("'Annual_"&amp;$I$7&amp;"'!$D$2:$D$61")))</f>
        <v>0.88746654217242449</v>
      </c>
      <c r="E25" s="323">
        <f ca="1">SUMPRODUCT(( INDIRECT("'Annual_"&amp;$I$7&amp;"'!$A$2:$A$61")=E$23)*( INDIRECT("'Annual_"&amp;$I$7&amp;"'!$B$2:$B$61")="Region "&amp;INDEX(BTS!$A$3:$A$14, MATCH($B$5, BTS!$C$3:$C$14, 0), 1))*( INDIRECT("'Annual_"&amp;$I$7&amp;"'!$C$2:$C$61")=$I$8)*( INDIRECT("'Annual_"&amp;$I$7&amp;"'!$D$2:$D$61")))</f>
        <v>0.85316209482798311</v>
      </c>
      <c r="F25" s="323">
        <f ca="1">SUMPRODUCT(( INDIRECT("'Annual_"&amp;$I$7&amp;"'!$A$2:$A$61")=F$23)*( INDIRECT("'Annual_"&amp;$I$7&amp;"'!$B$2:$B$61")="Region "&amp;INDEX(BTS!$A$3:$A$14, MATCH($B$5, BTS!$C$3:$C$14, 0), 1))*( INDIRECT("'Annual_"&amp;$I$7&amp;"'!$C$2:$C$61")=$I$8)*( INDIRECT("'Annual_"&amp;$I$7&amp;"'!$D$2:$D$61")))</f>
        <v>0.82431097090039362</v>
      </c>
      <c r="G25" s="137"/>
    </row>
    <row r="26" spans="2:8" ht="15.75" x14ac:dyDescent="0.25">
      <c r="B26" s="136" t="s">
        <v>102</v>
      </c>
      <c r="C26" s="135"/>
      <c r="D26" s="135"/>
      <c r="E26" s="135"/>
      <c r="F26" s="135"/>
      <c r="G26" s="134">
        <f ca="1">SUMPRODUCT(( INDIRECT("'Annual_"&amp;$I$7&amp;"'!$A$2:$A$61")=G$23)*( INDIRECT("'Annual_"&amp;$I$7&amp;"'!$B$2:$B$61")="Region "&amp;INDEX(BTS!$A$3:$A$14, MATCH($B$5, BTS!$C$3:$C$14, 0), 1))*( INDIRECT("'Annual_"&amp;$I$7&amp;"'!$C$2:$C$61")=$I$8)*( INDIRECT("'Annual_"&amp;$I$7&amp;"'!$D$2:$D$61")))</f>
        <v>0.81589000497931674</v>
      </c>
    </row>
    <row r="27" spans="2:8" ht="15.75" x14ac:dyDescent="0.25">
      <c r="B27" s="133" t="s">
        <v>103</v>
      </c>
      <c r="C27" s="132"/>
      <c r="D27" s="132"/>
      <c r="E27" s="132"/>
      <c r="F27" s="132"/>
      <c r="G27" s="131">
        <f ca="1">G29</f>
        <v>0.89535939693450928</v>
      </c>
    </row>
    <row r="28" spans="2:8" ht="15.75" x14ac:dyDescent="0.25">
      <c r="B28" s="130" t="s">
        <v>104</v>
      </c>
      <c r="C28" s="326">
        <f ca="1">SUMPRODUCT(( INDIRECT("'Annual_"&amp;$I$7&amp;"'!$A$2:$A$61")=C$23)*( INDIRECT("'Annual_"&amp;$I$7&amp;"'!$B$2:$B$61")="Region "&amp;INDEX(BTS!$A$3:$A$14, MATCH($B$5, BTS!$C$3:$C$14, 0), 1))*( INDIRECT("'Annual_"&amp;$I$7&amp;"'!$C$2:$C$61")=$I$8)*( INDIRECT("'Annual_"&amp;$I$7&amp;"'!$E$2:$E$61")))</f>
        <v>0.89448332786560059</v>
      </c>
      <c r="D28" s="326">
        <f ca="1">SUMPRODUCT(( INDIRECT("'Annual_"&amp;$I$7&amp;"'!$A$2:$A$61")=D$23)*( INDIRECT("'Annual_"&amp;$I$7&amp;"'!$B$2:$B$61")="Region "&amp;INDEX(BTS!$A$3:$A$14, MATCH($B$5, BTS!$C$3:$C$14, 0), 1))*( INDIRECT("'Annual_"&amp;$I$7&amp;"'!$C$2:$C$61")=$I$8)*( INDIRECT("'Annual_"&amp;$I$7&amp;"'!$E$2:$E$61")))</f>
        <v>0.88437521457672119</v>
      </c>
      <c r="E28" s="326">
        <f ca="1">SUMPRODUCT(( INDIRECT("'Annual_"&amp;$I$7&amp;"'!$A$2:$A$61")=E$23)*( INDIRECT("'Annual_"&amp;$I$7&amp;"'!$B$2:$B$61")="Region "&amp;INDEX(BTS!$A$3:$A$14, MATCH($B$5, BTS!$C$3:$C$14, 0), 1))*( INDIRECT("'Annual_"&amp;$I$7&amp;"'!$C$2:$C$61")=$I$8)*( INDIRECT("'Annual_"&amp;$I$7&amp;"'!$E$2:$E$61")))</f>
        <v>0.85376960039138794</v>
      </c>
      <c r="F28" s="326">
        <f ca="1">SUMPRODUCT(( INDIRECT("'Annual_"&amp;$I$7&amp;"'!$A$2:$A$61")=F$23)*( INDIRECT("'Annual_"&amp;$I$7&amp;"'!$B$2:$B$61")="Region "&amp;INDEX(BTS!$A$3:$A$14, MATCH($B$5, BTS!$C$3:$C$14, 0), 1))*( INDIRECT("'Annual_"&amp;$I$7&amp;"'!$C$2:$C$61")=$I$8)*( INDIRECT("'Annual_"&amp;$I$7&amp;"'!$E$2:$E$61")))</f>
        <v>0.83240813016891479</v>
      </c>
      <c r="G28" s="299"/>
    </row>
    <row r="29" spans="2:8" ht="16.5" thickBot="1" x14ac:dyDescent="0.3">
      <c r="B29" s="129" t="s">
        <v>105</v>
      </c>
      <c r="C29" s="128"/>
      <c r="D29" s="128"/>
      <c r="E29" s="128"/>
      <c r="F29" s="128"/>
      <c r="G29" s="127">
        <f ca="1">SUMPRODUCT(( INDIRECT("'Annual_"&amp;$I$7&amp;"'!$A$2:$A$61")=G$23)*( INDIRECT("'Annual_"&amp;$I$7&amp;"'!$B$2:$B$61")="Region "&amp;INDEX(BTS!$A$3:$A$14, MATCH($B$5, BTS!$C$3:$C$14, 0), 1))*( INDIRECT("'Annual_"&amp;$I$7&amp;"'!$C$2:$C$61")=$I$8)*( INDIRECT("'Annual_"&amp;$I$7&amp;"'!$E$2:$E$61")))</f>
        <v>0.89535939693450928</v>
      </c>
    </row>
    <row r="30" spans="2:8" x14ac:dyDescent="0.25">
      <c r="B30" s="126"/>
    </row>
    <row r="33" spans="2:5" x14ac:dyDescent="0.25">
      <c r="E33" s="154"/>
    </row>
    <row r="34" spans="2:5" ht="18.75" x14ac:dyDescent="0.3">
      <c r="B34" s="125"/>
    </row>
    <row r="35" spans="2:5" x14ac:dyDescent="0.25">
      <c r="D35" s="155"/>
    </row>
  </sheetData>
  <mergeCells count="1">
    <mergeCell ref="C5:F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2">
        <x14:dataValidation type="list" showInputMessage="1" showErrorMessage="1" xr:uid="{31B36CC0-D72C-4675-8FA7-5CC5E1ADAAC7}">
          <x14:formula1>
            <xm:f>BTS!$C$3:$C$14</xm:f>
          </x14:formula1>
          <xm:sqref>B5</xm:sqref>
        </x14:dataValidation>
        <x14:dataValidation type="list" allowBlank="1" showInputMessage="1" showErrorMessage="1" xr:uid="{BB19008B-5D24-431A-8BD2-D4B8BFDE3CB6}">
          <x14:formula1>
            <xm:f>BTS!$H$2:$H$16</xm:f>
          </x14:formula1>
          <xm:sqref>B24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B8147-3D91-4B34-974E-43B96F8DF550}">
  <dimension ref="A1:AD62"/>
  <sheetViews>
    <sheetView workbookViewId="0">
      <selection activeCell="J7" sqref="J7:K62"/>
    </sheetView>
  </sheetViews>
  <sheetFormatPr defaultRowHeight="15" x14ac:dyDescent="0.25"/>
  <cols>
    <col min="2" max="2" width="10.85546875" bestFit="1" customWidth="1"/>
    <col min="4" max="4" width="14.42578125" bestFit="1" customWidth="1"/>
    <col min="18" max="18" width="20.7109375" bestFit="1" customWidth="1"/>
  </cols>
  <sheetData>
    <row r="1" spans="1:30" x14ac:dyDescent="0.25">
      <c r="A1" s="94"/>
      <c r="B1" s="95"/>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row>
    <row r="2" spans="1:30" ht="23.25" x14ac:dyDescent="0.35">
      <c r="A2" s="94"/>
      <c r="B2" s="95"/>
      <c r="C2" s="94"/>
      <c r="D2" s="94"/>
      <c r="E2" s="94"/>
      <c r="F2" s="94"/>
      <c r="G2" s="94"/>
      <c r="H2" s="94"/>
      <c r="I2" s="108"/>
      <c r="J2" s="107" t="s">
        <v>601</v>
      </c>
      <c r="K2" s="94"/>
      <c r="L2" s="94"/>
      <c r="M2" s="94"/>
      <c r="N2" s="94"/>
      <c r="O2" s="94"/>
      <c r="P2" s="94"/>
      <c r="Q2" s="94"/>
      <c r="R2" s="94"/>
      <c r="S2" s="94"/>
      <c r="T2" s="94"/>
      <c r="U2" s="94"/>
      <c r="V2" s="94"/>
      <c r="W2" s="94"/>
      <c r="X2" s="107" t="s">
        <v>602</v>
      </c>
      <c r="Y2" s="94"/>
      <c r="Z2" s="94"/>
      <c r="AA2" s="94"/>
      <c r="AB2" s="94"/>
      <c r="AC2" s="94"/>
      <c r="AD2" s="94"/>
    </row>
    <row r="3" spans="1:30" ht="18.75" x14ac:dyDescent="0.3">
      <c r="A3" s="94"/>
      <c r="B3" s="95"/>
      <c r="C3" s="94"/>
      <c r="D3" s="94"/>
      <c r="E3" s="94"/>
      <c r="F3" s="94"/>
      <c r="G3" s="94"/>
      <c r="H3" s="94"/>
      <c r="I3" s="106"/>
      <c r="J3" s="105" t="s">
        <v>603</v>
      </c>
      <c r="K3" s="94"/>
      <c r="L3" s="94"/>
      <c r="M3" s="94"/>
      <c r="N3" s="94"/>
      <c r="O3" s="94"/>
      <c r="P3" s="94"/>
      <c r="Q3" s="94"/>
      <c r="R3" s="94"/>
      <c r="S3" s="94"/>
      <c r="T3" s="94"/>
      <c r="U3" s="94"/>
      <c r="V3" s="94"/>
      <c r="W3" s="94"/>
      <c r="X3" s="105" t="s">
        <v>604</v>
      </c>
      <c r="Y3" s="94"/>
      <c r="Z3" s="94"/>
      <c r="AA3" s="94"/>
      <c r="AB3" s="94"/>
      <c r="AC3" s="94"/>
      <c r="AD3" s="94"/>
    </row>
    <row r="4" spans="1:30" x14ac:dyDescent="0.25">
      <c r="A4" s="94"/>
      <c r="B4" s="95"/>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row>
    <row r="5" spans="1:30" ht="15.75" x14ac:dyDescent="0.25">
      <c r="A5" s="103"/>
      <c r="B5" s="104"/>
      <c r="C5" s="103"/>
      <c r="D5" s="103"/>
      <c r="E5" s="103" t="s">
        <v>605</v>
      </c>
      <c r="F5" s="103" t="s">
        <v>606</v>
      </c>
      <c r="G5" s="103" t="s">
        <v>607</v>
      </c>
      <c r="H5" s="103" t="s">
        <v>608</v>
      </c>
      <c r="I5" s="103" t="s">
        <v>609</v>
      </c>
      <c r="J5" s="103" t="s">
        <v>610</v>
      </c>
      <c r="K5" s="103" t="s">
        <v>611</v>
      </c>
      <c r="L5" s="103" t="s">
        <v>612</v>
      </c>
      <c r="M5" s="103" t="s">
        <v>613</v>
      </c>
      <c r="N5" s="103" t="s">
        <v>614</v>
      </c>
      <c r="O5" s="103" t="s">
        <v>615</v>
      </c>
      <c r="P5" s="103" t="s">
        <v>616</v>
      </c>
      <c r="Q5" s="103"/>
      <c r="R5" s="103"/>
      <c r="S5" s="103" t="s">
        <v>605</v>
      </c>
      <c r="T5" s="103" t="s">
        <v>606</v>
      </c>
      <c r="U5" s="103" t="s">
        <v>607</v>
      </c>
      <c r="V5" s="103" t="s">
        <v>608</v>
      </c>
      <c r="W5" s="103" t="s">
        <v>609</v>
      </c>
      <c r="X5" s="103" t="s">
        <v>610</v>
      </c>
      <c r="Y5" s="103" t="s">
        <v>611</v>
      </c>
      <c r="Z5" s="103" t="s">
        <v>612</v>
      </c>
      <c r="AA5" s="103" t="s">
        <v>613</v>
      </c>
      <c r="AB5" s="103" t="s">
        <v>614</v>
      </c>
      <c r="AC5" s="103" t="s">
        <v>615</v>
      </c>
      <c r="AD5" s="103" t="s">
        <v>616</v>
      </c>
    </row>
    <row r="6" spans="1:30" x14ac:dyDescent="0.25">
      <c r="A6" s="94"/>
      <c r="B6" s="95"/>
      <c r="C6" s="94"/>
      <c r="D6" s="101" t="s">
        <v>617</v>
      </c>
      <c r="E6" s="102">
        <f>SUM(E11:E49)+$B51</f>
        <v>0.79392693455898744</v>
      </c>
      <c r="F6" s="102">
        <f>SUM(F11:F49)+$B52</f>
        <v>0.78153205387748237</v>
      </c>
      <c r="G6" s="102">
        <f>SUM(G11:G49)+$B53</f>
        <v>0.76268245579210614</v>
      </c>
      <c r="H6" s="102">
        <f>SUM(H11:H49)+$B54</f>
        <v>0.78989514922582771</v>
      </c>
      <c r="I6" s="102">
        <f>SUM(I11:I49)+$B55</f>
        <v>0.77232305119632372</v>
      </c>
      <c r="J6" s="102">
        <f>SUM(J11:J49)+$B56</f>
        <v>0.75578784566956614</v>
      </c>
      <c r="K6" s="102">
        <f>SUM(K11:K49)+$B57</f>
        <v>0.76579521298621422</v>
      </c>
      <c r="L6" s="102">
        <f>SUM(L11:L49)+$B58</f>
        <v>0.75422451101701782</v>
      </c>
      <c r="M6" s="102">
        <f>SUM(M11:M49)+$B59</f>
        <v>0.74519354227233237</v>
      </c>
      <c r="N6" s="102">
        <f>SUM(N11:N49)+$B60</f>
        <v>0.78734861993920191</v>
      </c>
      <c r="O6" s="102">
        <f>SUM(O11:O49)+$B61</f>
        <v>0.83434777557247486</v>
      </c>
      <c r="P6" s="102">
        <f>SUM(P11:P49)+$B62</f>
        <v>0.72291643425169916</v>
      </c>
      <c r="Q6" s="94"/>
      <c r="R6" s="101" t="s">
        <v>617</v>
      </c>
      <c r="S6" s="102">
        <f>SUM(S11:S49)+$B51</f>
        <v>0.813983188074344</v>
      </c>
      <c r="T6" s="102">
        <f>SUM(T11:T49)+$B52</f>
        <v>0.77056659127218019</v>
      </c>
      <c r="U6" s="102">
        <f>SUM(U11:U49)+$B53</f>
        <v>0.69047300794178668</v>
      </c>
      <c r="V6" s="102">
        <f>SUM(V11:V49)+$B54</f>
        <v>0.7743087072965178</v>
      </c>
      <c r="W6" s="102">
        <f>SUM(W11:W49)+$B55</f>
        <v>0.7740008615128442</v>
      </c>
      <c r="X6" s="102">
        <f>SUM(X11:X49)+$B56</f>
        <v>0.7876940759978357</v>
      </c>
      <c r="Y6" s="102">
        <f>SUM(Y11:Y49)+$B57</f>
        <v>0.74373784683899125</v>
      </c>
      <c r="Z6" s="102">
        <f>SUM(Z11:Z49)+$B58</f>
        <v>0.81270058124999878</v>
      </c>
      <c r="AA6" s="102">
        <f>SUM(AA11:AA49)+$B59</f>
        <v>0.72739200925732561</v>
      </c>
      <c r="AB6" s="102">
        <f>SUM(AB11:AB49)+$B60</f>
        <v>0.81398467816666553</v>
      </c>
      <c r="AC6" s="102">
        <f>SUM(AC11:AC49)+$B61</f>
        <v>0.83296806611652485</v>
      </c>
      <c r="AD6" s="102">
        <f>SUM(AD11:AD49)+$B62</f>
        <v>0.75309935056402466</v>
      </c>
    </row>
    <row r="7" spans="1:30" ht="49.5" customHeight="1" x14ac:dyDescent="0.25">
      <c r="A7" s="94"/>
      <c r="B7" s="95"/>
      <c r="C7" s="94"/>
      <c r="D7" s="101" t="s">
        <v>618</v>
      </c>
      <c r="E7" s="97">
        <f>E6-Transpose_Avg_q4er_youth!B4</f>
        <v>-2.2835531331181214E-3</v>
      </c>
      <c r="F7" s="97">
        <f>F6-Transpose_Avg_q4er_youth!C4</f>
        <v>-2.6531426509770473E-3</v>
      </c>
      <c r="G7" s="97">
        <f>G6-Transpose_Avg_q4er_youth!D4</f>
        <v>-2.7387299689951572E-3</v>
      </c>
      <c r="H7" s="97">
        <f>H6-Transpose_Avg_q4er_youth!E4</f>
        <v>-2.6920203064496606E-3</v>
      </c>
      <c r="I7" s="97">
        <f>I6-Transpose_Avg_q4er_youth!F4</f>
        <v>-2.0572654638832955E-3</v>
      </c>
      <c r="J7" s="97">
        <f>J6-Transpose_Avg_q4er_youth!G4</f>
        <v>-2.5452891332147232E-3</v>
      </c>
      <c r="K7" s="97">
        <f>K6-Transpose_Avg_q4er_youth!H4</f>
        <v>-2.559842153864067E-3</v>
      </c>
      <c r="L7" s="97">
        <f>L6-Transpose_Avg_q4er_youth!I4</f>
        <v>-2.4209860679998974E-3</v>
      </c>
      <c r="M7" s="97">
        <f>M6-Transpose_Avg_q4er_youth!J4</f>
        <v>-2.077631707132821E-3</v>
      </c>
      <c r="N7" s="97">
        <f>N6-Transpose_Avg_q4er_youth!K4</f>
        <v>-2.6133288554676115E-3</v>
      </c>
      <c r="O7" s="97">
        <f>O6-Transpose_Avg_q4er_youth!L4</f>
        <v>-2.2647599822313014E-3</v>
      </c>
      <c r="P7" s="97">
        <f>P6-Transpose_Avg_q4er_youth!M4</f>
        <v>-2.4398571057995255E-3</v>
      </c>
      <c r="Q7" s="94"/>
      <c r="R7" s="99" t="s">
        <v>619</v>
      </c>
      <c r="S7" s="97">
        <f t="shared" ref="S7:AD7" si="0">S6-E6</f>
        <v>2.0056253515356559E-2</v>
      </c>
      <c r="T7" s="97">
        <f t="shared" si="0"/>
        <v>-1.0965462605302179E-2</v>
      </c>
      <c r="U7" s="97">
        <f t="shared" si="0"/>
        <v>-7.2209447850319464E-2</v>
      </c>
      <c r="V7" s="97">
        <f t="shared" si="0"/>
        <v>-1.5586441929309913E-2</v>
      </c>
      <c r="W7" s="97">
        <f t="shared" si="0"/>
        <v>1.6778103165204783E-3</v>
      </c>
      <c r="X7" s="97">
        <f t="shared" si="0"/>
        <v>3.1906230328269558E-2</v>
      </c>
      <c r="Y7" s="97">
        <f t="shared" si="0"/>
        <v>-2.2057366147222979E-2</v>
      </c>
      <c r="Z7" s="97">
        <f t="shared" si="0"/>
        <v>5.8476070232980959E-2</v>
      </c>
      <c r="AA7" s="97">
        <f t="shared" si="0"/>
        <v>-1.7801533015006754E-2</v>
      </c>
      <c r="AB7" s="97">
        <f t="shared" si="0"/>
        <v>2.6636058227463622E-2</v>
      </c>
      <c r="AC7" s="97">
        <f t="shared" si="0"/>
        <v>-1.3797094559500067E-3</v>
      </c>
      <c r="AD7" s="97">
        <f t="shared" si="0"/>
        <v>3.0182916312325503E-2</v>
      </c>
    </row>
    <row r="8" spans="1:30" ht="63" customHeight="1" x14ac:dyDescent="0.25">
      <c r="A8" s="291" t="s">
        <v>348</v>
      </c>
      <c r="B8" s="292" t="s">
        <v>118</v>
      </c>
      <c r="C8" s="94"/>
      <c r="D8" s="99" t="s">
        <v>620</v>
      </c>
      <c r="E8" s="100">
        <f>SQRT((E7^2+F7^2+G7^2+H7^2+I7^2+J7^2+K7^2+L7^2+M7^2+N7^2+O7^2+P7^2)/12)</f>
        <v>2.4555087907508029E-3</v>
      </c>
      <c r="F8" s="94"/>
      <c r="G8" s="94"/>
      <c r="H8" s="94"/>
      <c r="I8" s="94"/>
      <c r="J8" s="94"/>
      <c r="K8" s="94"/>
      <c r="L8" s="94"/>
      <c r="M8" s="94"/>
      <c r="N8" s="94"/>
      <c r="O8" s="94"/>
      <c r="P8" s="94"/>
      <c r="Q8" s="94"/>
      <c r="R8" s="99" t="s">
        <v>621</v>
      </c>
      <c r="S8" s="98">
        <f>S6/Transpose_Avg_q4er_youth!P4</f>
        <v>1.0093247915211327</v>
      </c>
      <c r="T8" s="98">
        <f>T6/Transpose_Avg_q4er_youth!Q4</f>
        <v>0.93131490784106719</v>
      </c>
      <c r="U8" s="98">
        <f>U6/Transpose_Avg_q4er_youth!R4</f>
        <v>0.81827930251027792</v>
      </c>
      <c r="V8" s="98">
        <f>V6/Transpose_Avg_q4er_youth!S4</f>
        <v>0.89364662582811005</v>
      </c>
      <c r="W8" s="98">
        <f>W6/Transpose_Avg_q4er_youth!T4</f>
        <v>0.91251184072837654</v>
      </c>
      <c r="X8" s="98">
        <f>X6/Transpose_Avg_q4er_youth!U4</f>
        <v>1.1044870081899922</v>
      </c>
      <c r="Y8" s="98">
        <f>Y6/Transpose_Avg_q4er_youth!V4</f>
        <v>1.1351688711855099</v>
      </c>
      <c r="Z8" s="98">
        <f>Z6/Transpose_Avg_q4er_youth!W4</f>
        <v>0.97038875373134181</v>
      </c>
      <c r="AA8" s="98">
        <f>AA6/Transpose_Avg_q4er_youth!X4</f>
        <v>0.86034343255781165</v>
      </c>
      <c r="AB8" s="98">
        <f>AB6/Transpose_Avg_q4er_youth!Y4</f>
        <v>0.98169006412060156</v>
      </c>
      <c r="AC8" s="98">
        <f>AC6/Transpose_Avg_q4er_youth!Z4</f>
        <v>0.96219555786920852</v>
      </c>
      <c r="AD8" s="98">
        <f>AD6/Transpose_Avg_q4er_youth!AA4</f>
        <v>0.96713062215292567</v>
      </c>
    </row>
    <row r="9" spans="1:30" x14ac:dyDescent="0.25">
      <c r="A9" s="27" t="s">
        <v>353</v>
      </c>
      <c r="B9" s="96" t="s">
        <v>354</v>
      </c>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row>
    <row r="10" spans="1:30" x14ac:dyDescent="0.25">
      <c r="A10" s="291" t="s">
        <v>348</v>
      </c>
      <c r="B10" s="293" t="s">
        <v>348</v>
      </c>
      <c r="C10" s="94"/>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94"/>
    </row>
    <row r="11" spans="1:30" x14ac:dyDescent="0.25">
      <c r="A11" s="27" t="s">
        <v>242</v>
      </c>
      <c r="B11" s="96">
        <v>-6.13E-2</v>
      </c>
      <c r="C11" s="27"/>
      <c r="D11" s="94"/>
      <c r="E11" s="97">
        <f>$B11*VLOOKUP($A11,Transpose_Avg_q4er_youth!$A:$M,2,FALSE)</f>
        <v>-3.2959518951070542E-2</v>
      </c>
      <c r="F11" s="97">
        <f>$B11*VLOOKUP($A11,Transpose_Avg_q4er_youth!$A:$M,3,FALSE)</f>
        <v>-3.6855923574977106E-2</v>
      </c>
      <c r="G11" s="97">
        <f>$B11*VLOOKUP($A11,Transpose_Avg_q4er_youth!$A:$M,4,FALSE)</f>
        <v>-3.4363193428097641E-2</v>
      </c>
      <c r="H11" s="97">
        <f>$B11*VLOOKUP($A11,Transpose_Avg_q4er_youth!$A:$M,5,FALSE)</f>
        <v>-3.1580874759995256E-2</v>
      </c>
      <c r="I11" s="97">
        <f>$B11*VLOOKUP($A11,Transpose_Avg_q4er_youth!$A:$M,6,FALSE)</f>
        <v>-3.4967139092909445E-2</v>
      </c>
      <c r="J11" s="97">
        <f>$B11*VLOOKUP($A11,Transpose_Avg_q4er_youth!$A:$M,7,FALSE)</f>
        <v>-3.0130585133014795E-2</v>
      </c>
      <c r="K11" s="97">
        <f>$B11*VLOOKUP($A11,Transpose_Avg_q4er_youth!$A:$M,8,FALSE)</f>
        <v>-3.8037845411024597E-2</v>
      </c>
      <c r="L11" s="97">
        <f>$B11*VLOOKUP($A11,Transpose_Avg_q4er_youth!$A:$M,9,FALSE)</f>
        <v>-3.7589804107277504E-2</v>
      </c>
      <c r="M11" s="97">
        <f>$B11*VLOOKUP($A11,Transpose_Avg_q4er_youth!$A:$M,10,FALSE)</f>
        <v>-3.6041629650810363E-2</v>
      </c>
      <c r="N11" s="97">
        <f>$B11*VLOOKUP($A11,Transpose_Avg_q4er_youth!$A:$M,11,FALSE)</f>
        <v>-2.7033459025655716E-2</v>
      </c>
      <c r="O11" s="97">
        <f>$B11*VLOOKUP($A11,Transpose_Avg_q4er_youth!$A:$M,12,FALSE)</f>
        <v>-3.5175182909841424E-2</v>
      </c>
      <c r="P11" s="97">
        <f>$B11*VLOOKUP($A11,Transpose_Avg_q4er_youth!$A:$M,13,FALSE)</f>
        <v>-2.7517013544430757E-2</v>
      </c>
      <c r="Q11" s="97"/>
      <c r="R11" s="97"/>
      <c r="S11" s="97">
        <f>$B11*VLOOKUP($A11,Transpose_Avg_q4er_youth!$O:$AA,2,FALSE)</f>
        <v>-2.9346352977029377E-2</v>
      </c>
      <c r="T11" s="97">
        <f>$B11*VLOOKUP($A11,Transpose_Avg_q4er_youth!$O:$AA,3,FALSE)</f>
        <v>-3.6832874087275494E-2</v>
      </c>
      <c r="U11" s="97">
        <f>$B11*VLOOKUP($A11,Transpose_Avg_q4er_youth!$O:$AA,4,FALSE)</f>
        <v>-2.9197750531632111E-2</v>
      </c>
      <c r="V11" s="97">
        <f>$B11*VLOOKUP($A11,Transpose_Avg_q4er_youth!$O:$AA,5,FALSE)</f>
        <v>-3.2366908368114435E-2</v>
      </c>
      <c r="W11" s="97">
        <f>$B11*VLOOKUP($A11,Transpose_Avg_q4er_youth!$O:$AA,6,FALSE)</f>
        <v>-3.2781458316100034E-2</v>
      </c>
      <c r="X11" s="97">
        <f>$B11*VLOOKUP($A11,Transpose_Avg_q4er_youth!$O:$AA,7,FALSE)</f>
        <v>-2.4659594606782111E-2</v>
      </c>
      <c r="Y11" s="97">
        <f>$B11*VLOOKUP($A11,Transpose_Avg_q4er_youth!$O:$AA,8,FALSE)</f>
        <v>-3.6447269397269395E-2</v>
      </c>
      <c r="Z11" s="97">
        <f>$B11*VLOOKUP($A11,Transpose_Avg_q4er_youth!$O:$AA,9,FALSE)</f>
        <v>-2.5030833333333332E-2</v>
      </c>
      <c r="AA11" s="97">
        <f>$B11*VLOOKUP($A11,Transpose_Avg_q4er_youth!$O:$AA,10,FALSE)</f>
        <v>-4.0894734432234431E-2</v>
      </c>
      <c r="AB11" s="97">
        <f>$B11*VLOOKUP($A11,Transpose_Avg_q4er_youth!$O:$AA,11,FALSE)</f>
        <v>-1.6985208333333335E-2</v>
      </c>
      <c r="AC11" s="97">
        <f>$B11*VLOOKUP($A11,Transpose_Avg_q4er_youth!$O:$AA,12,FALSE)</f>
        <v>-3.1697101719340093E-2</v>
      </c>
      <c r="AD11" s="97">
        <f>$B11*VLOOKUP($A11,Transpose_Avg_q4er_youth!$O:$AA,13,FALSE)</f>
        <v>-2.8081988401235648E-2</v>
      </c>
    </row>
    <row r="12" spans="1:30" x14ac:dyDescent="0.25">
      <c r="A12" s="27" t="s">
        <v>246</v>
      </c>
      <c r="B12" s="96">
        <v>0.39600000000000002</v>
      </c>
      <c r="C12" s="27"/>
      <c r="D12" s="94"/>
      <c r="E12" s="97">
        <f>$B12*VLOOKUP($A12,Transpose_Avg_q4er_youth!$A:$M,2,FALSE)</f>
        <v>0.20841496581741936</v>
      </c>
      <c r="F12" s="97">
        <f>$B12*VLOOKUP($A12,Transpose_Avg_q4er_youth!$A:$M,3,FALSE)</f>
        <v>0.26353235912139938</v>
      </c>
      <c r="G12" s="97">
        <f>$B12*VLOOKUP($A12,Transpose_Avg_q4er_youth!$A:$M,4,FALSE)</f>
        <v>0.30301361693018464</v>
      </c>
      <c r="H12" s="97">
        <f>$B12*VLOOKUP($A12,Transpose_Avg_q4er_youth!$A:$M,5,FALSE)</f>
        <v>0.25779095336021268</v>
      </c>
      <c r="I12" s="97">
        <f>$B12*VLOOKUP($A12,Transpose_Avg_q4er_youth!$A:$M,6,FALSE)</f>
        <v>0.21260511256118658</v>
      </c>
      <c r="J12" s="97">
        <f>$B12*VLOOKUP($A12,Transpose_Avg_q4er_youth!$A:$M,7,FALSE)</f>
        <v>0.28034990582511676</v>
      </c>
      <c r="K12" s="97">
        <f>$B12*VLOOKUP($A12,Transpose_Avg_q4er_youth!$A:$M,8,FALSE)</f>
        <v>0.25823121775025804</v>
      </c>
      <c r="L12" s="97">
        <f>$B12*VLOOKUP($A12,Transpose_Avg_q4er_youth!$A:$M,9,FALSE)</f>
        <v>0.25258816574431681</v>
      </c>
      <c r="M12" s="97">
        <f>$B12*VLOOKUP($A12,Transpose_Avg_q4er_youth!$A:$M,10,FALSE)</f>
        <v>0.26177431242059163</v>
      </c>
      <c r="N12" s="97">
        <f>$B12*VLOOKUP($A12,Transpose_Avg_q4er_youth!$A:$M,11,FALSE)</f>
        <v>0.15587761554621851</v>
      </c>
      <c r="O12" s="97">
        <f>$B12*VLOOKUP($A12,Transpose_Avg_q4er_youth!$A:$M,12,FALSE)</f>
        <v>0.25402347880145049</v>
      </c>
      <c r="P12" s="97">
        <f>$B12*VLOOKUP($A12,Transpose_Avg_q4er_youth!$A:$M,13,FALSE)</f>
        <v>0.1870771063011121</v>
      </c>
      <c r="Q12" s="97"/>
      <c r="R12" s="97"/>
      <c r="S12" s="97">
        <f>$B12*VLOOKUP($A12,Transpose_Avg_q4er_youth!$O:$AA,2,FALSE)</f>
        <v>0.19918724004285726</v>
      </c>
      <c r="T12" s="97">
        <f>$B12*VLOOKUP($A12,Transpose_Avg_q4er_youth!$O:$AA,3,FALSE)</f>
        <v>0.2526563927483822</v>
      </c>
      <c r="U12" s="97">
        <f>$B12*VLOOKUP($A12,Transpose_Avg_q4er_youth!$O:$AA,4,FALSE)</f>
        <v>0.33932017543859655</v>
      </c>
      <c r="V12" s="97">
        <f>$B12*VLOOKUP($A12,Transpose_Avg_q4er_youth!$O:$AA,5,FALSE)</f>
        <v>0.2373712338593974</v>
      </c>
      <c r="W12" s="97">
        <f>$B12*VLOOKUP($A12,Transpose_Avg_q4er_youth!$O:$AA,6,FALSE)</f>
        <v>0.24001023657870793</v>
      </c>
      <c r="X12" s="97">
        <f>$B12*VLOOKUP($A12,Transpose_Avg_q4er_youth!$O:$AA,7,FALSE)</f>
        <v>0.22224464285714288</v>
      </c>
      <c r="Y12" s="97">
        <f>$B12*VLOOKUP($A12,Transpose_Avg_q4er_youth!$O:$AA,8,FALSE)</f>
        <v>0.29634065934065934</v>
      </c>
      <c r="Z12" s="97">
        <f>$B12*VLOOKUP($A12,Transpose_Avg_q4er_youth!$O:$AA,9,FALSE)</f>
        <v>0.21285000000000004</v>
      </c>
      <c r="AA12" s="97">
        <f>$B12*VLOOKUP($A12,Transpose_Avg_q4er_youth!$O:$AA,10,FALSE)</f>
        <v>0.32256593406593409</v>
      </c>
      <c r="AB12" s="97">
        <f>$B12*VLOOKUP($A12,Transpose_Avg_q4er_youth!$O:$AA,11,FALSE)</f>
        <v>4.9500000000000002E-2</v>
      </c>
      <c r="AC12" s="97">
        <f>$B12*VLOOKUP($A12,Transpose_Avg_q4er_youth!$O:$AA,12,FALSE)</f>
        <v>0.29447137745974961</v>
      </c>
      <c r="AD12" s="97">
        <f>$B12*VLOOKUP($A12,Transpose_Avg_q4er_youth!$O:$AA,13,FALSE)</f>
        <v>0.20634845471236229</v>
      </c>
    </row>
    <row r="13" spans="1:30" x14ac:dyDescent="0.25">
      <c r="A13" s="27" t="s">
        <v>250</v>
      </c>
      <c r="B13" s="96">
        <v>0.46400000000000002</v>
      </c>
      <c r="C13" s="27"/>
      <c r="D13" s="94"/>
      <c r="E13" s="97">
        <f>$B13*VLOOKUP($A13,Transpose_Avg_q4er_youth!$A:$M,2,FALSE)</f>
        <v>0.2165001847667011</v>
      </c>
      <c r="F13" s="97">
        <f>$B13*VLOOKUP($A13,Transpose_Avg_q4er_youth!$A:$M,3,FALSE)</f>
        <v>0.15447936094245926</v>
      </c>
      <c r="G13" s="97">
        <f>$B13*VLOOKUP($A13,Transpose_Avg_q4er_youth!$A:$M,4,FALSE)</f>
        <v>0.10801913834310105</v>
      </c>
      <c r="H13" s="97">
        <f>$B13*VLOOKUP($A13,Transpose_Avg_q4er_youth!$A:$M,5,FALSE)</f>
        <v>0.16067565789515326</v>
      </c>
      <c r="I13" s="97">
        <f>$B13*VLOOKUP($A13,Transpose_Avg_q4er_youth!$A:$M,6,FALSE)</f>
        <v>0.2125409714936197</v>
      </c>
      <c r="J13" s="97">
        <f>$B13*VLOOKUP($A13,Transpose_Avg_q4er_youth!$A:$M,7,FALSE)</f>
        <v>0.13550920125541868</v>
      </c>
      <c r="K13" s="97">
        <f>$B13*VLOOKUP($A13,Transpose_Avg_q4er_youth!$A:$M,8,FALSE)</f>
        <v>0.15958059334313207</v>
      </c>
      <c r="L13" s="97">
        <f>$B13*VLOOKUP($A13,Transpose_Avg_q4er_youth!$A:$M,9,FALSE)</f>
        <v>0.16803810882484094</v>
      </c>
      <c r="M13" s="97">
        <f>$B13*VLOOKUP($A13,Transpose_Avg_q4er_youth!$A:$M,10,FALSE)</f>
        <v>0.15401204302233715</v>
      </c>
      <c r="N13" s="97">
        <f>$B13*VLOOKUP($A13,Transpose_Avg_q4er_youth!$A:$M,11,FALSE)</f>
        <v>0.28135552117816831</v>
      </c>
      <c r="O13" s="97">
        <f>$B13*VLOOKUP($A13,Transpose_Avg_q4er_youth!$A:$M,12,FALSE)</f>
        <v>0.16286711830473249</v>
      </c>
      <c r="P13" s="97">
        <f>$B13*VLOOKUP($A13,Transpose_Avg_q4er_youth!$A:$M,13,FALSE)</f>
        <v>0.2447985421118283</v>
      </c>
      <c r="Q13" s="97"/>
      <c r="R13" s="97"/>
      <c r="S13" s="97">
        <f>$B13*VLOOKUP($A13,Transpose_Avg_q4er_youth!$O:$AA,2,FALSE)</f>
        <v>0.22870693230032749</v>
      </c>
      <c r="T13" s="97">
        <f>$B13*VLOOKUP($A13,Transpose_Avg_q4er_youth!$O:$AA,3,FALSE)</f>
        <v>0.16287109821088697</v>
      </c>
      <c r="U13" s="97">
        <f>$B13*VLOOKUP($A13,Transpose_Avg_q4er_youth!$O:$AA,4,FALSE)</f>
        <v>6.6412723728513201E-2</v>
      </c>
      <c r="V13" s="97">
        <f>$B13*VLOOKUP($A13,Transpose_Avg_q4er_youth!$O:$AA,5,FALSE)</f>
        <v>0.18586804921525152</v>
      </c>
      <c r="W13" s="97">
        <f>$B13*VLOOKUP($A13,Transpose_Avg_q4er_youth!$O:$AA,6,FALSE)</f>
        <v>0.18129817740645765</v>
      </c>
      <c r="X13" s="97">
        <f>$B13*VLOOKUP($A13,Transpose_Avg_q4er_youth!$O:$AA,7,FALSE)</f>
        <v>0.20359213564213569</v>
      </c>
      <c r="Y13" s="97">
        <f>$B13*VLOOKUP($A13,Transpose_Avg_q4er_youth!$O:$AA,8,FALSE)</f>
        <v>0.11677256077256078</v>
      </c>
      <c r="Z13" s="97">
        <f>$B13*VLOOKUP($A13,Transpose_Avg_q4er_youth!$O:$AA,9,FALSE)</f>
        <v>0.21459999999999999</v>
      </c>
      <c r="AA13" s="97">
        <f>$B13*VLOOKUP($A13,Transpose_Avg_q4er_youth!$O:$AA,10,FALSE)</f>
        <v>8.6043956043956052E-2</v>
      </c>
      <c r="AB13" s="97">
        <f>$B13*VLOOKUP($A13,Transpose_Avg_q4er_youth!$O:$AA,11,FALSE)</f>
        <v>0.40600000000000003</v>
      </c>
      <c r="AC13" s="97">
        <f>$B13*VLOOKUP($A13,Transpose_Avg_q4er_youth!$O:$AA,12,FALSE)</f>
        <v>0.11896283045120257</v>
      </c>
      <c r="AD13" s="97">
        <f>$B13*VLOOKUP($A13,Transpose_Avg_q4er_youth!$O:$AA,13,FALSE)</f>
        <v>0.21611270909832719</v>
      </c>
    </row>
    <row r="14" spans="1:30" x14ac:dyDescent="0.25">
      <c r="A14" s="27" t="s">
        <v>304</v>
      </c>
      <c r="B14" s="96">
        <v>0.25700000000000001</v>
      </c>
      <c r="C14" s="27"/>
      <c r="D14" s="94"/>
      <c r="E14" s="97">
        <f>$B14*VLOOKUP($A14,Transpose_Avg_q4er_youth!$A:$M,2,FALSE)</f>
        <v>8.8531379954888995E-2</v>
      </c>
      <c r="F14" s="97">
        <f>$B14*VLOOKUP($A14,Transpose_Avg_q4er_youth!$A:$M,3,FALSE)</f>
        <v>6.9655707502830191E-2</v>
      </c>
      <c r="G14" s="97">
        <f>$B14*VLOOKUP($A14,Transpose_Avg_q4er_youth!$A:$M,4,FALSE)</f>
        <v>6.1070413930416609E-2</v>
      </c>
      <c r="H14" s="97">
        <f>$B14*VLOOKUP($A14,Transpose_Avg_q4er_youth!$A:$M,5,FALSE)</f>
        <v>4.4682850362385805E-2</v>
      </c>
      <c r="I14" s="97">
        <f>$B14*VLOOKUP($A14,Transpose_Avg_q4er_youth!$A:$M,6,FALSE)</f>
        <v>2.8417374414144596E-2</v>
      </c>
      <c r="J14" s="97">
        <f>$B14*VLOOKUP($A14,Transpose_Avg_q4er_youth!$A:$M,7,FALSE)</f>
        <v>2.5517235064117457E-2</v>
      </c>
      <c r="K14" s="97">
        <f>$B14*VLOOKUP($A14,Transpose_Avg_q4er_youth!$A:$M,8,FALSE)</f>
        <v>2.3608969471361114E-2</v>
      </c>
      <c r="L14" s="97">
        <f>$B14*VLOOKUP($A14,Transpose_Avg_q4er_youth!$A:$M,9,FALSE)</f>
        <v>3.9110139456176116E-3</v>
      </c>
      <c r="M14" s="97">
        <f>$B14*VLOOKUP($A14,Transpose_Avg_q4er_youth!$A:$M,10,FALSE)</f>
        <v>6.5922239729225025E-3</v>
      </c>
      <c r="N14" s="97">
        <f>$B14*VLOOKUP($A14,Transpose_Avg_q4er_youth!$A:$M,11,FALSE)</f>
        <v>2.1472757936507936E-2</v>
      </c>
      <c r="O14" s="97">
        <f>$B14*VLOOKUP($A14,Transpose_Avg_q4er_youth!$A:$M,12,FALSE)</f>
        <v>4.7920407807277556E-2</v>
      </c>
      <c r="P14" s="97">
        <f>$B14*VLOOKUP($A14,Transpose_Avg_q4er_youth!$A:$M,13,FALSE)</f>
        <v>0.16772236411135169</v>
      </c>
      <c r="Q14" s="97"/>
      <c r="R14" s="97"/>
      <c r="S14" s="97">
        <f>$B14*VLOOKUP($A14,Transpose_Avg_q4er_youth!$O:$AA,2,FALSE)</f>
        <v>8.0819706075555497E-2</v>
      </c>
      <c r="T14" s="97">
        <f>$B14*VLOOKUP($A14,Transpose_Avg_q4er_youth!$O:$AA,3,FALSE)</f>
        <v>4.6009596314063747E-2</v>
      </c>
      <c r="U14" s="97">
        <f>$B14*VLOOKUP($A14,Transpose_Avg_q4er_youth!$O:$AA,4,FALSE)</f>
        <v>6.1059132996632993E-2</v>
      </c>
      <c r="V14" s="97">
        <f>$B14*VLOOKUP($A14,Transpose_Avg_q4er_youth!$O:$AA,5,FALSE)</f>
        <v>4.462631923612017E-2</v>
      </c>
      <c r="W14" s="97">
        <f>$B14*VLOOKUP($A14,Transpose_Avg_q4er_youth!$O:$AA,6,FALSE)</f>
        <v>3.0131880566355091E-2</v>
      </c>
      <c r="X14" s="97">
        <f>$B14*VLOOKUP($A14,Transpose_Avg_q4er_youth!$O:$AA,7,FALSE)</f>
        <v>3.1579153138528146E-2</v>
      </c>
      <c r="Y14" s="97">
        <f>$B14*VLOOKUP($A14,Transpose_Avg_q4er_youth!$O:$AA,8,FALSE)</f>
        <v>1.2805069930069931E-2</v>
      </c>
      <c r="Z14" s="97">
        <f>$B14*VLOOKUP($A14,Transpose_Avg_q4er_youth!$O:$AA,9,FALSE)</f>
        <v>5.3541666666666668E-3</v>
      </c>
      <c r="AA14" s="97">
        <f>$B14*VLOOKUP($A14,Transpose_Avg_q4er_youth!$O:$AA,10,FALSE)</f>
        <v>0</v>
      </c>
      <c r="AB14" s="97">
        <f>$B14*VLOOKUP($A14,Transpose_Avg_q4er_youth!$O:$AA,11,FALSE)</f>
        <v>3.5872916666666671E-2</v>
      </c>
      <c r="AC14" s="97">
        <f>$B14*VLOOKUP($A14,Transpose_Avg_q4er_youth!$O:$AA,12,FALSE)</f>
        <v>1.8437872689326174E-2</v>
      </c>
      <c r="AD14" s="97">
        <f>$B14*VLOOKUP($A14,Transpose_Avg_q4er_youth!$O:$AA,13,FALSE)</f>
        <v>0.14061638835460746</v>
      </c>
    </row>
    <row r="15" spans="1:30" x14ac:dyDescent="0.25">
      <c r="A15" s="27" t="s">
        <v>307</v>
      </c>
      <c r="B15" s="96">
        <v>0.23400000000000001</v>
      </c>
      <c r="C15" s="27"/>
      <c r="D15" s="94"/>
      <c r="E15" s="97">
        <f>$B15*VLOOKUP($A15,Transpose_Avg_q4er_youth!$A:$M,2,FALSE)</f>
        <v>0.12121951136636595</v>
      </c>
      <c r="F15" s="97">
        <f>$B15*VLOOKUP($A15,Transpose_Avg_q4er_youth!$A:$M,3,FALSE)</f>
        <v>0.12210357859149278</v>
      </c>
      <c r="G15" s="97">
        <f>$B15*VLOOKUP($A15,Transpose_Avg_q4er_youth!$A:$M,4,FALSE)</f>
        <v>0.14135140904282004</v>
      </c>
      <c r="H15" s="97">
        <f>$B15*VLOOKUP($A15,Transpose_Avg_q4er_youth!$A:$M,5,FALSE)</f>
        <v>0.1578438743759758</v>
      </c>
      <c r="I15" s="97">
        <f>$B15*VLOOKUP($A15,Transpose_Avg_q4er_youth!$A:$M,6,FALSE)</f>
        <v>0.18059996674392917</v>
      </c>
      <c r="J15" s="97">
        <f>$B15*VLOOKUP($A15,Transpose_Avg_q4er_youth!$A:$M,7,FALSE)</f>
        <v>0.18892940660950736</v>
      </c>
      <c r="K15" s="97">
        <f>$B15*VLOOKUP($A15,Transpose_Avg_q4er_youth!$A:$M,8,FALSE)</f>
        <v>0.19210190801200866</v>
      </c>
      <c r="L15" s="97">
        <f>$B15*VLOOKUP($A15,Transpose_Avg_q4er_youth!$A:$M,9,FALSE)</f>
        <v>0.2127547055161674</v>
      </c>
      <c r="M15" s="97">
        <f>$B15*VLOOKUP($A15,Transpose_Avg_q4er_youth!$A:$M,10,FALSE)</f>
        <v>0.20813937626774853</v>
      </c>
      <c r="N15" s="97">
        <f>$B15*VLOOKUP($A15,Transpose_Avg_q4er_youth!$A:$M,11,FALSE)</f>
        <v>0.19072611654889235</v>
      </c>
      <c r="O15" s="97">
        <f>$B15*VLOOKUP($A15,Transpose_Avg_q4er_youth!$A:$M,12,FALSE)</f>
        <v>0.16210188066590381</v>
      </c>
      <c r="P15" s="97">
        <f>$B15*VLOOKUP($A15,Transpose_Avg_q4er_youth!$A:$M,13,FALSE)</f>
        <v>5.0152228903966561E-2</v>
      </c>
      <c r="Q15" s="97"/>
      <c r="R15" s="97"/>
      <c r="S15" s="97">
        <f>$B15*VLOOKUP($A15,Transpose_Avg_q4er_youth!$O:$AA,2,FALSE)</f>
        <v>0.122049996192376</v>
      </c>
      <c r="T15" s="97">
        <f>$B15*VLOOKUP($A15,Transpose_Avg_q4er_youth!$O:$AA,3,FALSE)</f>
        <v>0.13970893496729764</v>
      </c>
      <c r="U15" s="97">
        <f>$B15*VLOOKUP($A15,Transpose_Avg_q4er_youth!$O:$AA,4,FALSE)</f>
        <v>0.12283133971291868</v>
      </c>
      <c r="V15" s="97">
        <f>$B15*VLOOKUP($A15,Transpose_Avg_q4er_youth!$O:$AA,5,FALSE)</f>
        <v>0.16110835398460938</v>
      </c>
      <c r="W15" s="97">
        <f>$B15*VLOOKUP($A15,Transpose_Avg_q4er_youth!$O:$AA,6,FALSE)</f>
        <v>0.17270630118289357</v>
      </c>
      <c r="X15" s="97">
        <f>$B15*VLOOKUP($A15,Transpose_Avg_q4er_youth!$O:$AA,7,FALSE)</f>
        <v>0.17776866883116887</v>
      </c>
      <c r="Y15" s="97">
        <f>$B15*VLOOKUP($A15,Transpose_Avg_q4er_youth!$O:$AA,8,FALSE)</f>
        <v>0.20416558441558444</v>
      </c>
      <c r="Z15" s="97">
        <f>$B15*VLOOKUP($A15,Transpose_Avg_q4er_youth!$O:$AA,9,FALSE)</f>
        <v>0.21547500000000003</v>
      </c>
      <c r="AA15" s="97">
        <f>$B15*VLOOKUP($A15,Transpose_Avg_q4er_youth!$O:$AA,10,FALSE)</f>
        <v>0.20683928571428573</v>
      </c>
      <c r="AB15" s="97">
        <f>$B15*VLOOKUP($A15,Transpose_Avg_q4er_youth!$O:$AA,11,FALSE)</f>
        <v>0.17501250000000002</v>
      </c>
      <c r="AC15" s="97">
        <f>$B15*VLOOKUP($A15,Transpose_Avg_q4er_youth!$O:$AA,12,FALSE)</f>
        <v>0.20261627906976745</v>
      </c>
      <c r="AD15" s="97">
        <f>$B15*VLOOKUP($A15,Transpose_Avg_q4er_youth!$O:$AA,13,FALSE)</f>
        <v>7.3972733432418267E-2</v>
      </c>
    </row>
    <row r="16" spans="1:30" x14ac:dyDescent="0.25">
      <c r="A16" s="27" t="s">
        <v>310</v>
      </c>
      <c r="B16" s="96">
        <v>0.19700000000000001</v>
      </c>
      <c r="C16" s="27"/>
      <c r="D16" s="94"/>
      <c r="E16" s="97">
        <f>$B16*VLOOKUP($A16,Transpose_Avg_q4er_youth!$A:$M,2,FALSE)</f>
        <v>2.3559407588619199E-2</v>
      </c>
      <c r="F16" s="97">
        <f>$B16*VLOOKUP($A16,Transpose_Avg_q4er_youth!$A:$M,3,FALSE)</f>
        <v>3.5962022002784109E-2</v>
      </c>
      <c r="G16" s="97">
        <f>$B16*VLOOKUP($A16,Transpose_Avg_q4er_youth!$A:$M,4,FALSE)</f>
        <v>2.6389487642375146E-2</v>
      </c>
      <c r="H16" s="97">
        <f>$B16*VLOOKUP($A16,Transpose_Avg_q4er_youth!$A:$M,5,FALSE)</f>
        <v>2.5786622568277427E-2</v>
      </c>
      <c r="I16" s="97">
        <f>$B16*VLOOKUP($A16,Transpose_Avg_q4er_youth!$A:$M,6,FALSE)</f>
        <v>1.8843626299790261E-2</v>
      </c>
      <c r="J16" s="97">
        <f>$B16*VLOOKUP($A16,Transpose_Avg_q4er_youth!$A:$M,7,FALSE)</f>
        <v>1.5809036999415781E-2</v>
      </c>
      <c r="K16" s="97">
        <f>$B16*VLOOKUP($A16,Transpose_Avg_q4er_youth!$A:$M,8,FALSE)</f>
        <v>1.3691801634861814E-2</v>
      </c>
      <c r="L16" s="97">
        <f>$B16*VLOOKUP($A16,Transpose_Avg_q4er_youth!$A:$M,9,FALSE)</f>
        <v>1.1647070266913511E-2</v>
      </c>
      <c r="M16" s="97">
        <f>$B16*VLOOKUP($A16,Transpose_Avg_q4er_youth!$A:$M,10,FALSE)</f>
        <v>1.2203784058937458E-2</v>
      </c>
      <c r="N16" s="97">
        <f>$B16*VLOOKUP($A16,Transpose_Avg_q4er_youth!$A:$M,11,FALSE)</f>
        <v>1.6984177184131231E-2</v>
      </c>
      <c r="O16" s="97">
        <f>$B16*VLOOKUP($A16,Transpose_Avg_q4er_youth!$A:$M,12,FALSE)</f>
        <v>1.9630209251292618E-2</v>
      </c>
      <c r="P16" s="97">
        <f>$B16*VLOOKUP($A16,Transpose_Avg_q4er_youth!$A:$M,13,FALSE)</f>
        <v>2.3396020906704784E-2</v>
      </c>
      <c r="Q16" s="97"/>
      <c r="R16" s="97"/>
      <c r="S16" s="97">
        <f>$B16*VLOOKUP($A16,Transpose_Avg_q4er_youth!$O:$AA,2,FALSE)</f>
        <v>2.7771889174130475E-2</v>
      </c>
      <c r="T16" s="97">
        <f>$B16*VLOOKUP($A16,Transpose_Avg_q4er_youth!$O:$AA,3,FALSE)</f>
        <v>3.9295545926047691E-2</v>
      </c>
      <c r="U16" s="97">
        <f>$B16*VLOOKUP($A16,Transpose_Avg_q4er_youth!$O:$AA,4,FALSE)</f>
        <v>3.9490330940988833E-2</v>
      </c>
      <c r="V16" s="97">
        <f>$B16*VLOOKUP($A16,Transpose_Avg_q4er_youth!$O:$AA,5,FALSE)</f>
        <v>2.2517245174122864E-2</v>
      </c>
      <c r="W16" s="97">
        <f>$B16*VLOOKUP($A16,Transpose_Avg_q4er_youth!$O:$AA,6,FALSE)</f>
        <v>2.6758053119916178E-2</v>
      </c>
      <c r="X16" s="97">
        <f>$B16*VLOOKUP($A16,Transpose_Avg_q4er_youth!$O:$AA,7,FALSE)</f>
        <v>1.5912085137085138E-2</v>
      </c>
      <c r="Y16" s="97">
        <f>$B16*VLOOKUP($A16,Transpose_Avg_q4er_youth!$O:$AA,8,FALSE)</f>
        <v>1.5301448551448554E-2</v>
      </c>
      <c r="Z16" s="97">
        <f>$B16*VLOOKUP($A16,Transpose_Avg_q4er_youth!$O:$AA,9,FALSE)</f>
        <v>1.1491666666666667E-2</v>
      </c>
      <c r="AA16" s="97">
        <f>$B16*VLOOKUP($A16,Transpose_Avg_q4er_youth!$O:$AA,10,FALSE)</f>
        <v>1.0553571428571428E-2</v>
      </c>
      <c r="AB16" s="97">
        <f>$B16*VLOOKUP($A16,Transpose_Avg_q4er_youth!$O:$AA,11,FALSE)</f>
        <v>1.2722916666666665E-2</v>
      </c>
      <c r="AC16" s="97">
        <f>$B16*VLOOKUP($A16,Transpose_Avg_q4er_youth!$O:$AA,12,FALSE)</f>
        <v>1.1656616477837408E-2</v>
      </c>
      <c r="AD16" s="97">
        <f>$B16*VLOOKUP($A16,Transpose_Avg_q4er_youth!$O:$AA,13,FALSE)</f>
        <v>2.1073055094130676E-2</v>
      </c>
    </row>
    <row r="17" spans="1:30" x14ac:dyDescent="0.25">
      <c r="A17" s="27" t="s">
        <v>299</v>
      </c>
      <c r="B17" s="96">
        <v>-0.20100000000000001</v>
      </c>
      <c r="C17" s="27"/>
      <c r="D17" s="94"/>
      <c r="E17" s="97">
        <f>$B17*VLOOKUP($A17,Transpose_Avg_q4er_youth!$A:$M,2,FALSE)</f>
        <v>-3.0725956428442249E-2</v>
      </c>
      <c r="F17" s="97">
        <f>$B17*VLOOKUP($A17,Transpose_Avg_q4er_youth!$A:$M,3,FALSE)</f>
        <v>-3.6202752700874946E-2</v>
      </c>
      <c r="G17" s="97">
        <f>$B17*VLOOKUP($A17,Transpose_Avg_q4er_youth!$A:$M,4,FALSE)</f>
        <v>-2.2491473521595941E-2</v>
      </c>
      <c r="H17" s="97">
        <f>$B17*VLOOKUP($A17,Transpose_Avg_q4er_youth!$A:$M,5,FALSE)</f>
        <v>-2.6560556907878386E-2</v>
      </c>
      <c r="I17" s="97">
        <f>$B17*VLOOKUP($A17,Transpose_Avg_q4er_youth!$A:$M,6,FALSE)</f>
        <v>-1.2864748087977154E-2</v>
      </c>
      <c r="J17" s="97">
        <f>$B17*VLOOKUP($A17,Transpose_Avg_q4er_youth!$A:$M,7,FALSE)</f>
        <v>-7.2746808801397557E-3</v>
      </c>
      <c r="K17" s="97">
        <f>$B17*VLOOKUP($A17,Transpose_Avg_q4er_youth!$A:$M,8,FALSE)</f>
        <v>-8.6030621576780649E-3</v>
      </c>
      <c r="L17" s="97">
        <f>$B17*VLOOKUP($A17,Transpose_Avg_q4er_youth!$A:$M,9,FALSE)</f>
        <v>-9.266401745363877E-3</v>
      </c>
      <c r="M17" s="97">
        <f>$B17*VLOOKUP($A17,Transpose_Avg_q4er_youth!$A:$M,10,FALSE)</f>
        <v>-6.7713806458149133E-3</v>
      </c>
      <c r="N17" s="97">
        <f>$B17*VLOOKUP($A17,Transpose_Avg_q4er_youth!$A:$M,11,FALSE)</f>
        <v>-1.022714767156863E-2</v>
      </c>
      <c r="O17" s="97">
        <f>$B17*VLOOKUP($A17,Transpose_Avg_q4er_youth!$A:$M,12,FALSE)</f>
        <v>-8.801108016208337E-3</v>
      </c>
      <c r="P17" s="97">
        <f>$B17*VLOOKUP($A17,Transpose_Avg_q4er_youth!$A:$M,13,FALSE)</f>
        <v>-2.1034800050208587E-2</v>
      </c>
      <c r="Q17" s="97"/>
      <c r="R17" s="97"/>
      <c r="S17" s="97">
        <f>$B17*VLOOKUP($A17,Transpose_Avg_q4er_youth!$O:$AA,2,FALSE)</f>
        <v>-3.9108636996987564E-2</v>
      </c>
      <c r="T17" s="97">
        <f>$B17*VLOOKUP($A17,Transpose_Avg_q4er_youth!$O:$AA,3,FALSE)</f>
        <v>-5.2130223293075408E-2</v>
      </c>
      <c r="U17" s="97">
        <f>$B17*VLOOKUP($A17,Transpose_Avg_q4er_youth!$O:$AA,4,FALSE)</f>
        <v>-1.6794524189261029E-2</v>
      </c>
      <c r="V17" s="97">
        <f>$B17*VLOOKUP($A17,Transpose_Avg_q4er_youth!$O:$AA,5,FALSE)</f>
        <v>-3.007577523803313E-2</v>
      </c>
      <c r="W17" s="97">
        <f>$B17*VLOOKUP($A17,Transpose_Avg_q4er_youth!$O:$AA,6,FALSE)</f>
        <v>-1.450290346596079E-2</v>
      </c>
      <c r="X17" s="97">
        <f>$B17*VLOOKUP($A17,Transpose_Avg_q4er_youth!$O:$AA,7,FALSE)</f>
        <v>-7.4396103896103901E-3</v>
      </c>
      <c r="Y17" s="97">
        <f>$B17*VLOOKUP($A17,Transpose_Avg_q4er_youth!$O:$AA,8,FALSE)</f>
        <v>-3.865384615384616E-3</v>
      </c>
      <c r="Z17" s="97">
        <f>$B17*VLOOKUP($A17,Transpose_Avg_q4er_youth!$O:$AA,9,FALSE)</f>
        <v>-1.9262499999999998E-2</v>
      </c>
      <c r="AA17" s="97">
        <f>$B17*VLOOKUP($A17,Transpose_Avg_q4er_youth!$O:$AA,10,FALSE)</f>
        <v>-7.4546703296703301E-3</v>
      </c>
      <c r="AB17" s="97">
        <f>$B17*VLOOKUP($A17,Transpose_Avg_q4er_youth!$O:$AA,11,FALSE)</f>
        <v>-1.8006249999999998E-2</v>
      </c>
      <c r="AC17" s="97">
        <f>$B17*VLOOKUP($A17,Transpose_Avg_q4er_youth!$O:$AA,12,FALSE)</f>
        <v>-2.0672816040548603E-2</v>
      </c>
      <c r="AD17" s="97">
        <f>$B17*VLOOKUP($A17,Transpose_Avg_q4er_youth!$O:$AA,13,FALSE)</f>
        <v>-2.6258824750830564E-2</v>
      </c>
    </row>
    <row r="18" spans="1:30" x14ac:dyDescent="0.25">
      <c r="A18" s="27" t="s">
        <v>311</v>
      </c>
      <c r="B18" s="96">
        <v>-3.6099999999999999E-3</v>
      </c>
      <c r="C18" s="27"/>
      <c r="D18" s="94"/>
      <c r="E18" s="97">
        <f>$B18*VLOOKUP($A18,Transpose_Avg_q4er_youth!$A:$M,2,FALSE)</f>
        <v>-1.4742202063160121E-3</v>
      </c>
      <c r="F18" s="97">
        <f>$B18*VLOOKUP($A18,Transpose_Avg_q4er_youth!$A:$M,3,FALSE)</f>
        <v>-1.0931625023376244E-3</v>
      </c>
      <c r="G18" s="97">
        <f>$B18*VLOOKUP($A18,Transpose_Avg_q4er_youth!$A:$M,4,FALSE)</f>
        <v>-4.7403177340368097E-4</v>
      </c>
      <c r="H18" s="97">
        <f>$B18*VLOOKUP($A18,Transpose_Avg_q4er_youth!$A:$M,5,FALSE)</f>
        <v>-1.1214833393529858E-3</v>
      </c>
      <c r="I18" s="97">
        <f>$B18*VLOOKUP($A18,Transpose_Avg_q4er_youth!$A:$M,6,FALSE)</f>
        <v>-1.1312878001886264E-3</v>
      </c>
      <c r="J18" s="97">
        <f>$B18*VLOOKUP($A18,Transpose_Avg_q4er_youth!$A:$M,7,FALSE)</f>
        <v>-9.0430039967819801E-4</v>
      </c>
      <c r="K18" s="97">
        <f>$B18*VLOOKUP($A18,Transpose_Avg_q4er_youth!$A:$M,8,FALSE)</f>
        <v>-1.7236512101052542E-3</v>
      </c>
      <c r="L18" s="97">
        <f>$B18*VLOOKUP($A18,Transpose_Avg_q4er_youth!$A:$M,9,FALSE)</f>
        <v>-1.4622953047537773E-3</v>
      </c>
      <c r="M18" s="97">
        <f>$B18*VLOOKUP($A18,Transpose_Avg_q4er_youth!$A:$M,10,FALSE)</f>
        <v>-6.9376538429161095E-4</v>
      </c>
      <c r="N18" s="97">
        <f>$B18*VLOOKUP($A18,Transpose_Avg_q4er_youth!$A:$M,11,FALSE)</f>
        <v>-1.709307833455352E-3</v>
      </c>
      <c r="O18" s="97">
        <f>$B18*VLOOKUP($A18,Transpose_Avg_q4er_youth!$A:$M,12,FALSE)</f>
        <v>-9.6627405388613886E-4</v>
      </c>
      <c r="P18" s="97">
        <f>$B18*VLOOKUP($A18,Transpose_Avg_q4er_youth!$A:$M,13,FALSE)</f>
        <v>-1.1718574710088468E-3</v>
      </c>
      <c r="Q18" s="97"/>
      <c r="R18" s="97"/>
      <c r="S18" s="97">
        <f>$B18*VLOOKUP($A18,Transpose_Avg_q4er_youth!$O:$AA,2,FALSE)</f>
        <v>-1.5664338400464824E-3</v>
      </c>
      <c r="T18" s="97">
        <f>$B18*VLOOKUP($A18,Transpose_Avg_q4er_youth!$O:$AA,3,FALSE)</f>
        <v>-9.2524149619770211E-4</v>
      </c>
      <c r="U18" s="97">
        <f>$B18*VLOOKUP($A18,Transpose_Avg_q4er_youth!$O:$AA,4,FALSE)</f>
        <v>-4.0255050505050505E-4</v>
      </c>
      <c r="V18" s="97">
        <f>$B18*VLOOKUP($A18,Transpose_Avg_q4er_youth!$O:$AA,5,FALSE)</f>
        <v>-1.5963942328594408E-3</v>
      </c>
      <c r="W18" s="97">
        <f>$B18*VLOOKUP($A18,Transpose_Avg_q4er_youth!$O:$AA,6,FALSE)</f>
        <v>-1.4652877719414344E-3</v>
      </c>
      <c r="X18" s="97">
        <f>$B18*VLOOKUP($A18,Transpose_Avg_q4er_youth!$O:$AA,7,FALSE)</f>
        <v>-1.0627979347041846E-3</v>
      </c>
      <c r="Y18" s="97">
        <f>$B18*VLOOKUP($A18,Transpose_Avg_q4er_youth!$O:$AA,8,FALSE)</f>
        <v>-1.3070171495171495E-3</v>
      </c>
      <c r="Z18" s="97">
        <f>$B18*VLOOKUP($A18,Transpose_Avg_q4er_youth!$O:$AA,9,FALSE)</f>
        <v>-1.5041666666666665E-3</v>
      </c>
      <c r="AA18" s="97">
        <f>$B18*VLOOKUP($A18,Transpose_Avg_q4er_youth!$O:$AA,10,FALSE)</f>
        <v>-1.7818589743589742E-3</v>
      </c>
      <c r="AB18" s="97">
        <f>$B18*VLOOKUP($A18,Transpose_Avg_q4er_youth!$O:$AA,11,FALSE)</f>
        <v>-2.3164166666666663E-3</v>
      </c>
      <c r="AC18" s="97">
        <f>$B18*VLOOKUP($A18,Transpose_Avg_q4er_youth!$O:$AA,12,FALSE)</f>
        <v>-9.2837668952494535E-4</v>
      </c>
      <c r="AD18" s="97">
        <f>$B18*VLOOKUP($A18,Transpose_Avg_q4er_youth!$O:$AA,13,FALSE)</f>
        <v>-1.2202581672203765E-3</v>
      </c>
    </row>
    <row r="19" spans="1:30" x14ac:dyDescent="0.25">
      <c r="A19" s="27" t="s">
        <v>312</v>
      </c>
      <c r="B19" s="96">
        <v>1.84E-2</v>
      </c>
      <c r="C19" s="27"/>
      <c r="D19" s="94"/>
      <c r="E19" s="97">
        <f>$B19*VLOOKUP($A19,Transpose_Avg_q4er_youth!$A:$M,2,FALSE)</f>
        <v>3.9341220281668987E-4</v>
      </c>
      <c r="F19" s="97">
        <f>$B19*VLOOKUP($A19,Transpose_Avg_q4er_youth!$A:$M,3,FALSE)</f>
        <v>4.9965418871668877E-5</v>
      </c>
      <c r="G19" s="97">
        <f>$B19*VLOOKUP($A19,Transpose_Avg_q4er_youth!$A:$M,4,FALSE)</f>
        <v>7.1874999999999999E-5</v>
      </c>
      <c r="H19" s="97">
        <f>$B19*VLOOKUP($A19,Transpose_Avg_q4er_youth!$A:$M,5,FALSE)</f>
        <v>4.233522266893582E-4</v>
      </c>
      <c r="I19" s="97">
        <f>$B19*VLOOKUP($A19,Transpose_Avg_q4er_youth!$A:$M,6,FALSE)</f>
        <v>6.0737011798317735E-4</v>
      </c>
      <c r="J19" s="97">
        <f>$B19*VLOOKUP($A19,Transpose_Avg_q4er_youth!$A:$M,7,FALSE)</f>
        <v>3.5438815552103889E-4</v>
      </c>
      <c r="K19" s="97">
        <f>$B19*VLOOKUP($A19,Transpose_Avg_q4er_youth!$A:$M,8,FALSE)</f>
        <v>6.7353804259609202E-4</v>
      </c>
      <c r="L19" s="97">
        <f>$B19*VLOOKUP($A19,Transpose_Avg_q4er_youth!$A:$M,9,FALSE)</f>
        <v>1.1077168781811438E-3</v>
      </c>
      <c r="M19" s="97">
        <f>$B19*VLOOKUP($A19,Transpose_Avg_q4er_youth!$A:$M,10,FALSE)</f>
        <v>1.5059523809523806E-4</v>
      </c>
      <c r="N19" s="97">
        <f>$B19*VLOOKUP($A19,Transpose_Avg_q4er_youth!$A:$M,11,FALSE)</f>
        <v>1.8180615609880314E-3</v>
      </c>
      <c r="O19" s="97">
        <f>$B19*VLOOKUP($A19,Transpose_Avg_q4er_youth!$A:$M,12,FALSE)</f>
        <v>5.7387115430069396E-4</v>
      </c>
      <c r="P19" s="97">
        <f>$B19*VLOOKUP($A19,Transpose_Avg_q4er_youth!$A:$M,13,FALSE)</f>
        <v>3.8774267868297874E-4</v>
      </c>
      <c r="Q19" s="97"/>
      <c r="R19" s="97"/>
      <c r="S19" s="97">
        <f>$B19*VLOOKUP($A19,Transpose_Avg_q4er_youth!$O:$AA,2,FALSE)</f>
        <v>5.3488372093023257E-5</v>
      </c>
      <c r="T19" s="97">
        <f>$B19*VLOOKUP($A19,Transpose_Avg_q4er_youth!$O:$AA,3,FALSE)</f>
        <v>0</v>
      </c>
      <c r="U19" s="97">
        <f>$B19*VLOOKUP($A19,Transpose_Avg_q4er_youth!$O:$AA,4,FALSE)</f>
        <v>0</v>
      </c>
      <c r="V19" s="97">
        <f>$B19*VLOOKUP($A19,Transpose_Avg_q4er_youth!$O:$AA,5,FALSE)</f>
        <v>4.1818181818181819E-4</v>
      </c>
      <c r="W19" s="97">
        <f>$B19*VLOOKUP($A19,Transpose_Avg_q4er_youth!$O:$AA,6,FALSE)</f>
        <v>7.9056277056277046E-4</v>
      </c>
      <c r="X19" s="97">
        <f>$B19*VLOOKUP($A19,Transpose_Avg_q4er_youth!$O:$AA,7,FALSE)</f>
        <v>1.3474747474747474E-3</v>
      </c>
      <c r="Y19" s="97">
        <f>$B19*VLOOKUP($A19,Transpose_Avg_q4er_youth!$O:$AA,8,FALSE)</f>
        <v>0</v>
      </c>
      <c r="Z19" s="97">
        <f>$B19*VLOOKUP($A19,Transpose_Avg_q4er_youth!$O:$AA,9,FALSE)</f>
        <v>3.8333333333333329E-4</v>
      </c>
      <c r="AA19" s="97">
        <f>$B19*VLOOKUP($A19,Transpose_Avg_q4er_youth!$O:$AA,10,FALSE)</f>
        <v>3.2857142857142856E-4</v>
      </c>
      <c r="AB19" s="97">
        <f>$B19*VLOOKUP($A19,Transpose_Avg_q4er_youth!$O:$AA,11,FALSE)</f>
        <v>3.7566666666666664E-3</v>
      </c>
      <c r="AC19" s="97">
        <f>$B19*VLOOKUP($A19,Transpose_Avg_q4er_youth!$O:$AA,12,FALSE)</f>
        <v>1.0697674418604651E-4</v>
      </c>
      <c r="AD19" s="97">
        <f>$B19*VLOOKUP($A19,Transpose_Avg_q4er_youth!$O:$AA,13,FALSE)</f>
        <v>1.0952380952380952E-4</v>
      </c>
    </row>
    <row r="20" spans="1:30" x14ac:dyDescent="0.25">
      <c r="A20" s="27" t="s">
        <v>313</v>
      </c>
      <c r="B20" s="96">
        <v>0.61099999999999999</v>
      </c>
      <c r="C20" s="27"/>
      <c r="D20" s="94"/>
      <c r="E20" s="97">
        <f>$B20*VLOOKUP($A20,Transpose_Avg_q4er_youth!$A:$M,2,FALSE)</f>
        <v>1.3400043582528051E-3</v>
      </c>
      <c r="F20" s="97">
        <f>$B20*VLOOKUP($A20,Transpose_Avg_q4er_youth!$A:$M,3,FALSE)</f>
        <v>5.9667968749999999E-4</v>
      </c>
      <c r="G20" s="97">
        <f>$B20*VLOOKUP($A20,Transpose_Avg_q4er_youth!$A:$M,4,FALSE)</f>
        <v>0</v>
      </c>
      <c r="H20" s="97">
        <f>$B20*VLOOKUP($A20,Transpose_Avg_q4er_youth!$A:$M,5,FALSE)</f>
        <v>2.9459728375191229E-3</v>
      </c>
      <c r="I20" s="97">
        <f>$B20*VLOOKUP($A20,Transpose_Avg_q4er_youth!$A:$M,6,FALSE)</f>
        <v>3.4407888908575476E-3</v>
      </c>
      <c r="J20" s="97">
        <f>$B20*VLOOKUP($A20,Transpose_Avg_q4er_youth!$A:$M,7,FALSE)</f>
        <v>7.8323652188147987E-3</v>
      </c>
      <c r="K20" s="97">
        <f>$B20*VLOOKUP($A20,Transpose_Avg_q4er_youth!$A:$M,8,FALSE)</f>
        <v>1.1571969696969697E-3</v>
      </c>
      <c r="L20" s="97">
        <f>$B20*VLOOKUP($A20,Transpose_Avg_q4er_youth!$A:$M,9,FALSE)</f>
        <v>1.6603260869565216E-3</v>
      </c>
      <c r="M20" s="97">
        <f>$B20*VLOOKUP($A20,Transpose_Avg_q4er_youth!$A:$M,10,FALSE)</f>
        <v>2.0677861590038312E-2</v>
      </c>
      <c r="N20" s="97">
        <f>$B20*VLOOKUP($A20,Transpose_Avg_q4er_youth!$A:$M,11,FALSE)</f>
        <v>3.9399801587301584E-3</v>
      </c>
      <c r="O20" s="97">
        <f>$B20*VLOOKUP($A20,Transpose_Avg_q4er_youth!$A:$M,12,FALSE)</f>
        <v>4.5699107142857139E-3</v>
      </c>
      <c r="P20" s="97">
        <f>$B20*VLOOKUP($A20,Transpose_Avg_q4er_youth!$A:$M,13,FALSE)</f>
        <v>8.0315608164111061E-4</v>
      </c>
      <c r="Q20" s="97"/>
      <c r="R20" s="97"/>
      <c r="S20" s="97">
        <f>$B20*VLOOKUP($A20,Transpose_Avg_q4er_youth!$O:$AA,2,FALSE)</f>
        <v>0</v>
      </c>
      <c r="T20" s="97">
        <f>$B20*VLOOKUP($A20,Transpose_Avg_q4er_youth!$O:$AA,3,FALSE)</f>
        <v>0</v>
      </c>
      <c r="U20" s="97">
        <f>$B20*VLOOKUP($A20,Transpose_Avg_q4er_youth!$O:$AA,4,FALSE)</f>
        <v>0</v>
      </c>
      <c r="V20" s="97">
        <f>$B20*VLOOKUP($A20,Transpose_Avg_q4er_youth!$O:$AA,5,FALSE)</f>
        <v>6.943181818181818E-3</v>
      </c>
      <c r="W20" s="97">
        <f>$B20*VLOOKUP($A20,Transpose_Avg_q4er_youth!$O:$AA,6,FALSE)</f>
        <v>0</v>
      </c>
      <c r="X20" s="97">
        <f>$B20*VLOOKUP($A20,Transpose_Avg_q4er_youth!$O:$AA,7,FALSE)</f>
        <v>0</v>
      </c>
      <c r="Y20" s="97">
        <f>$B20*VLOOKUP($A20,Transpose_Avg_q4er_youth!$O:$AA,8,FALSE)</f>
        <v>0</v>
      </c>
      <c r="Z20" s="97">
        <f>$B20*VLOOKUP($A20,Transpose_Avg_q4er_youth!$O:$AA,9,FALSE)</f>
        <v>2.5458333333333333E-2</v>
      </c>
      <c r="AA20" s="97">
        <f>$B20*VLOOKUP($A20,Transpose_Avg_q4er_youth!$O:$AA,10,FALSE)</f>
        <v>1.0910714285714286E-2</v>
      </c>
      <c r="AB20" s="97">
        <f>$B20*VLOOKUP($A20,Transpose_Avg_q4er_youth!$O:$AA,11,FALSE)</f>
        <v>1.909375E-2</v>
      </c>
      <c r="AC20" s="97">
        <f>$B20*VLOOKUP($A20,Transpose_Avg_q4er_youth!$O:$AA,12,FALSE)</f>
        <v>0</v>
      </c>
      <c r="AD20" s="97">
        <f>$B20*VLOOKUP($A20,Transpose_Avg_q4er_youth!$O:$AA,13,FALSE)</f>
        <v>0</v>
      </c>
    </row>
    <row r="21" spans="1:30" x14ac:dyDescent="0.25">
      <c r="A21" s="27" t="s">
        <v>314</v>
      </c>
      <c r="B21" s="96">
        <v>0.91100000000000003</v>
      </c>
      <c r="C21" s="27"/>
      <c r="D21" s="94"/>
      <c r="E21" s="97">
        <f>$B21*VLOOKUP($A21,Transpose_Avg_q4er_youth!$A:$M,2,FALSE)</f>
        <v>2.0979127811833705E-3</v>
      </c>
      <c r="F21" s="97">
        <f>$B21*VLOOKUP($A21,Transpose_Avg_q4er_youth!$A:$M,3,FALSE)</f>
        <v>1.4881871139897683E-3</v>
      </c>
      <c r="G21" s="97">
        <f>$B21*VLOOKUP($A21,Transpose_Avg_q4er_youth!$A:$M,4,FALSE)</f>
        <v>0</v>
      </c>
      <c r="H21" s="97">
        <f>$B21*VLOOKUP($A21,Transpose_Avg_q4er_youth!$A:$M,5,FALSE)</f>
        <v>4.3996816209591937E-3</v>
      </c>
      <c r="I21" s="97">
        <f>$B21*VLOOKUP($A21,Transpose_Avg_q4er_youth!$A:$M,6,FALSE)</f>
        <v>5.273858916056382E-3</v>
      </c>
      <c r="J21" s="97">
        <f>$B21*VLOOKUP($A21,Transpose_Avg_q4er_youth!$A:$M,7,FALSE)</f>
        <v>3.5080748256749511E-3</v>
      </c>
      <c r="K21" s="97">
        <f>$B21*VLOOKUP($A21,Transpose_Avg_q4er_youth!$A:$M,8,FALSE)</f>
        <v>1.4007351475279107E-2</v>
      </c>
      <c r="L21" s="97">
        <f>$B21*VLOOKUP($A21,Transpose_Avg_q4er_youth!$A:$M,9,FALSE)</f>
        <v>3.5585937500000001E-3</v>
      </c>
      <c r="M21" s="97">
        <f>$B21*VLOOKUP($A21,Transpose_Avg_q4er_youth!$A:$M,10,FALSE)</f>
        <v>7.9384014423076934E-3</v>
      </c>
      <c r="N21" s="97">
        <f>$B21*VLOOKUP($A21,Transpose_Avg_q4er_youth!$A:$M,11,FALSE)</f>
        <v>1.0438541666666667E-2</v>
      </c>
      <c r="O21" s="97">
        <f>$B21*VLOOKUP($A21,Transpose_Avg_q4er_youth!$A:$M,12,FALSE)</f>
        <v>0</v>
      </c>
      <c r="P21" s="97">
        <f>$B21*VLOOKUP($A21,Transpose_Avg_q4er_youth!$A:$M,13,FALSE)</f>
        <v>0</v>
      </c>
      <c r="Q21" s="97"/>
      <c r="R21" s="97"/>
      <c r="S21" s="97">
        <f>$B21*VLOOKUP($A21,Transpose_Avg_q4er_youth!$O:$AA,2,FALSE)</f>
        <v>1.9549356223175964E-3</v>
      </c>
      <c r="T21" s="97">
        <f>$B21*VLOOKUP($A21,Transpose_Avg_q4er_youth!$O:$AA,3,FALSE)</f>
        <v>5.1761363636363637E-3</v>
      </c>
      <c r="U21" s="97">
        <f>$B21*VLOOKUP($A21,Transpose_Avg_q4er_youth!$O:$AA,4,FALSE)</f>
        <v>0</v>
      </c>
      <c r="V21" s="97">
        <f>$B21*VLOOKUP($A21,Transpose_Avg_q4er_youth!$O:$AA,5,FALSE)</f>
        <v>2.6540385472370771E-2</v>
      </c>
      <c r="W21" s="97">
        <f>$B21*VLOOKUP($A21,Transpose_Avg_q4er_youth!$O:$AA,6,FALSE)</f>
        <v>1.4506369426751594E-3</v>
      </c>
      <c r="X21" s="97">
        <f>$B21*VLOOKUP($A21,Transpose_Avg_q4er_youth!$O:$AA,7,FALSE)</f>
        <v>6.5071428571428572E-3</v>
      </c>
      <c r="Y21" s="97">
        <f>$B21*VLOOKUP($A21,Transpose_Avg_q4er_youth!$O:$AA,8,FALSE)</f>
        <v>0</v>
      </c>
      <c r="Z21" s="97">
        <f>$B21*VLOOKUP($A21,Transpose_Avg_q4er_youth!$O:$AA,9,FALSE)</f>
        <v>0</v>
      </c>
      <c r="AA21" s="97">
        <f>$B21*VLOOKUP($A21,Transpose_Avg_q4er_youth!$O:$AA,10,FALSE)</f>
        <v>0</v>
      </c>
      <c r="AB21" s="97">
        <f>$B21*VLOOKUP($A21,Transpose_Avg_q4er_youth!$O:$AA,11,FALSE)</f>
        <v>2.8468750000000001E-2</v>
      </c>
      <c r="AC21" s="97">
        <f>$B21*VLOOKUP($A21,Transpose_Avg_q4er_youth!$O:$AA,12,FALSE)</f>
        <v>0</v>
      </c>
      <c r="AD21" s="97">
        <f>$B21*VLOOKUP($A21,Transpose_Avg_q4er_youth!$O:$AA,13,FALSE)</f>
        <v>0</v>
      </c>
    </row>
    <row r="22" spans="1:30" x14ac:dyDescent="0.25">
      <c r="A22" s="27" t="s">
        <v>323</v>
      </c>
      <c r="B22" s="96">
        <v>0.438</v>
      </c>
      <c r="C22" s="27"/>
      <c r="D22" s="94"/>
      <c r="E22" s="97">
        <f>$B22*VLOOKUP($A22,Transpose_Avg_q4er_youth!$A:$M,2,FALSE)</f>
        <v>3.7384584754358544E-3</v>
      </c>
      <c r="F22" s="97">
        <f>$B22*VLOOKUP($A22,Transpose_Avg_q4er_youth!$A:$M,3,FALSE)</f>
        <v>3.4050598894348896E-4</v>
      </c>
      <c r="G22" s="97">
        <f>$B22*VLOOKUP($A22,Transpose_Avg_q4er_youth!$A:$M,4,FALSE)</f>
        <v>0</v>
      </c>
      <c r="H22" s="97">
        <f>$B22*VLOOKUP($A22,Transpose_Avg_q4er_youth!$A:$M,5,FALSE)</f>
        <v>1.7220263057567671E-3</v>
      </c>
      <c r="I22" s="97">
        <f>$B22*VLOOKUP($A22,Transpose_Avg_q4er_youth!$A:$M,6,FALSE)</f>
        <v>1.6490963855421688E-4</v>
      </c>
      <c r="J22" s="97">
        <f>$B22*VLOOKUP($A22,Transpose_Avg_q4er_youth!$A:$M,7,FALSE)</f>
        <v>2.4886844392929585E-3</v>
      </c>
      <c r="K22" s="97">
        <f>$B22*VLOOKUP($A22,Transpose_Avg_q4er_youth!$A:$M,8,FALSE)</f>
        <v>4.1583541295306002E-3</v>
      </c>
      <c r="L22" s="97">
        <f>$B22*VLOOKUP($A22,Transpose_Avg_q4er_youth!$A:$M,9,FALSE)</f>
        <v>9.4396551724137934E-4</v>
      </c>
      <c r="M22" s="97">
        <f>$B22*VLOOKUP($A22,Transpose_Avg_q4er_youth!$A:$M,10,FALSE)</f>
        <v>0</v>
      </c>
      <c r="N22" s="97">
        <f>$B22*VLOOKUP($A22,Transpose_Avg_q4er_youth!$A:$M,11,FALSE)</f>
        <v>0</v>
      </c>
      <c r="O22" s="97">
        <f>$B22*VLOOKUP($A22,Transpose_Avg_q4er_youth!$A:$M,12,FALSE)</f>
        <v>5.9889855910286605E-3</v>
      </c>
      <c r="P22" s="97">
        <f>$B22*VLOOKUP($A22,Transpose_Avg_q4er_youth!$A:$M,13,FALSE)</f>
        <v>8.6090479952341471E-4</v>
      </c>
      <c r="Q22" s="97"/>
      <c r="R22" s="97"/>
      <c r="S22" s="97">
        <f>$B22*VLOOKUP($A22,Transpose_Avg_q4er_youth!$O:$AA,2,FALSE)</f>
        <v>8.5546875E-4</v>
      </c>
      <c r="T22" s="97">
        <f>$B22*VLOOKUP($A22,Transpose_Avg_q4er_youth!$O:$AA,3,FALSE)</f>
        <v>0</v>
      </c>
      <c r="U22" s="97">
        <f>$B22*VLOOKUP($A22,Transpose_Avg_q4er_youth!$O:$AA,4,FALSE)</f>
        <v>0</v>
      </c>
      <c r="V22" s="97">
        <f>$B22*VLOOKUP($A22,Transpose_Avg_q4er_youth!$O:$AA,5,FALSE)</f>
        <v>0</v>
      </c>
      <c r="W22" s="97">
        <f>$B22*VLOOKUP($A22,Transpose_Avg_q4er_youth!$O:$AA,6,FALSE)</f>
        <v>0</v>
      </c>
      <c r="X22" s="97">
        <f>$B22*VLOOKUP($A22,Transpose_Avg_q4er_youth!$O:$AA,7,FALSE)</f>
        <v>0</v>
      </c>
      <c r="Y22" s="97">
        <f>$B22*VLOOKUP($A22,Transpose_Avg_q4er_youth!$O:$AA,8,FALSE)</f>
        <v>0</v>
      </c>
      <c r="Z22" s="97">
        <f>$B22*VLOOKUP($A22,Transpose_Avg_q4er_youth!$O:$AA,9,FALSE)</f>
        <v>0</v>
      </c>
      <c r="AA22" s="97">
        <f>$B22*VLOOKUP($A22,Transpose_Avg_q4er_youth!$O:$AA,10,FALSE)</f>
        <v>8.4230769230769238E-3</v>
      </c>
      <c r="AB22" s="97">
        <f>$B22*VLOOKUP($A22,Transpose_Avg_q4er_youth!$O:$AA,11,FALSE)</f>
        <v>7.3000000000000001E-3</v>
      </c>
      <c r="AC22" s="97">
        <f>$B22*VLOOKUP($A22,Transpose_Avg_q4er_youth!$O:$AA,12,FALSE)</f>
        <v>0</v>
      </c>
      <c r="AD22" s="97">
        <f>$B22*VLOOKUP($A22,Transpose_Avg_q4er_youth!$O:$AA,13,FALSE)</f>
        <v>0</v>
      </c>
    </row>
    <row r="23" spans="1:30" x14ac:dyDescent="0.25">
      <c r="A23" s="27" t="s">
        <v>324</v>
      </c>
      <c r="B23" s="96">
        <v>-4.9000000000000002E-2</v>
      </c>
      <c r="C23" s="27"/>
      <c r="D23" s="94"/>
      <c r="E23" s="97">
        <f>$B23*VLOOKUP($A23,Transpose_Avg_q4er_youth!$A:$M,2,FALSE)</f>
        <v>-1.2610387713469084E-3</v>
      </c>
      <c r="F23" s="97">
        <f>$B23*VLOOKUP($A23,Transpose_Avg_q4er_youth!$A:$M,3,FALSE)</f>
        <v>-1.846297946826263E-4</v>
      </c>
      <c r="G23" s="97">
        <f>$B23*VLOOKUP($A23,Transpose_Avg_q4er_youth!$A:$M,4,FALSE)</f>
        <v>-4.5380484413901231E-4</v>
      </c>
      <c r="H23" s="97">
        <f>$B23*VLOOKUP($A23,Transpose_Avg_q4er_youth!$A:$M,5,FALSE)</f>
        <v>-1.3036446688935062E-3</v>
      </c>
      <c r="I23" s="97">
        <f>$B23*VLOOKUP($A23,Transpose_Avg_q4er_youth!$A:$M,6,FALSE)</f>
        <v>-6.3081673196617894E-4</v>
      </c>
      <c r="J23" s="97">
        <f>$B23*VLOOKUP($A23,Transpose_Avg_q4er_youth!$A:$M,7,FALSE)</f>
        <v>-1.0802414652625898E-3</v>
      </c>
      <c r="K23" s="97">
        <f>$B23*VLOOKUP($A23,Transpose_Avg_q4er_youth!$A:$M,8,FALSE)</f>
        <v>-9.6346433243685574E-4</v>
      </c>
      <c r="L23" s="97">
        <f>$B23*VLOOKUP($A23,Transpose_Avg_q4er_youth!$A:$M,9,FALSE)</f>
        <v>-4.7392079396111659E-4</v>
      </c>
      <c r="M23" s="97">
        <f>$B23*VLOOKUP($A23,Transpose_Avg_q4er_youth!$A:$M,10,FALSE)</f>
        <v>-7.2168803418803419E-4</v>
      </c>
      <c r="N23" s="97">
        <f>$B23*VLOOKUP($A23,Transpose_Avg_q4er_youth!$A:$M,11,FALSE)</f>
        <v>-1.3984090909090908E-3</v>
      </c>
      <c r="O23" s="97">
        <f>$B23*VLOOKUP($A23,Transpose_Avg_q4er_youth!$A:$M,12,FALSE)</f>
        <v>-4.1766595366975147E-4</v>
      </c>
      <c r="P23" s="97">
        <f>$B23*VLOOKUP($A23,Transpose_Avg_q4er_youth!$A:$M,13,FALSE)</f>
        <v>-1.1114708861706133E-3</v>
      </c>
      <c r="Q23" s="97"/>
      <c r="R23" s="97"/>
      <c r="S23" s="97">
        <f>$B23*VLOOKUP($A23,Transpose_Avg_q4er_youth!$O:$AA,2,FALSE)</f>
        <v>-6.1755529323295169E-4</v>
      </c>
      <c r="T23" s="97">
        <f>$B23*VLOOKUP($A23,Transpose_Avg_q4er_youth!$O:$AA,3,FALSE)</f>
        <v>0</v>
      </c>
      <c r="U23" s="97">
        <f>$B23*VLOOKUP($A23,Transpose_Avg_q4er_youth!$O:$AA,4,FALSE)</f>
        <v>-1.1342592592592592E-4</v>
      </c>
      <c r="V23" s="97">
        <f>$B23*VLOOKUP($A23,Transpose_Avg_q4er_youth!$O:$AA,5,FALSE)</f>
        <v>-3.6029411764705881E-4</v>
      </c>
      <c r="W23" s="97">
        <f>$B23*VLOOKUP($A23,Transpose_Avg_q4er_youth!$O:$AA,6,FALSE)</f>
        <v>-8.4279337965643703E-4</v>
      </c>
      <c r="X23" s="97">
        <f>$B23*VLOOKUP($A23,Transpose_Avg_q4er_youth!$O:$AA,7,FALSE)</f>
        <v>0</v>
      </c>
      <c r="Y23" s="97">
        <f>$B23*VLOOKUP($A23,Transpose_Avg_q4er_youth!$O:$AA,8,FALSE)</f>
        <v>-5.5681818181818187E-4</v>
      </c>
      <c r="Z23" s="97">
        <f>$B23*VLOOKUP($A23,Transpose_Avg_q4er_youth!$O:$AA,9,FALSE)</f>
        <v>-8.1666666666666671E-4</v>
      </c>
      <c r="AA23" s="97">
        <f>$B23*VLOOKUP($A23,Transpose_Avg_q4er_youth!$O:$AA,10,FALSE)</f>
        <v>-8.7500000000000002E-4</v>
      </c>
      <c r="AB23" s="97">
        <f>$B23*VLOOKUP($A23,Transpose_Avg_q4er_youth!$O:$AA,11,FALSE)</f>
        <v>0</v>
      </c>
      <c r="AC23" s="97">
        <f>$B23*VLOOKUP($A23,Transpose_Avg_q4er_youth!$O:$AA,12,FALSE)</f>
        <v>-5.9898628503279666E-4</v>
      </c>
      <c r="AD23" s="97">
        <f>$B23*VLOOKUP($A23,Transpose_Avg_q4er_youth!$O:$AA,13,FALSE)</f>
        <v>-2.9166666666666664E-4</v>
      </c>
    </row>
    <row r="24" spans="1:30" x14ac:dyDescent="0.25">
      <c r="A24" s="27" t="s">
        <v>325</v>
      </c>
      <c r="B24" s="96">
        <v>0.72299999999999998</v>
      </c>
      <c r="C24" s="27"/>
      <c r="D24" s="94"/>
      <c r="E24" s="97">
        <f>$B24*VLOOKUP($A24,Transpose_Avg_q4er_youth!$A:$M,2,FALSE)</f>
        <v>1.4294861562572556E-3</v>
      </c>
      <c r="F24" s="97">
        <f>$B24*VLOOKUP($A24,Transpose_Avg_q4er_youth!$A:$M,3,FALSE)</f>
        <v>1.1257375437062939E-3</v>
      </c>
      <c r="G24" s="97">
        <f>$B24*VLOOKUP($A24,Transpose_Avg_q4er_youth!$A:$M,4,FALSE)</f>
        <v>3.703893442622951E-4</v>
      </c>
      <c r="H24" s="97">
        <f>$B24*VLOOKUP($A24,Transpose_Avg_q4er_youth!$A:$M,5,FALSE)</f>
        <v>5.1404119793409158E-3</v>
      </c>
      <c r="I24" s="97">
        <f>$B24*VLOOKUP($A24,Transpose_Avg_q4er_youth!$A:$M,6,FALSE)</f>
        <v>2.1724759615384615E-4</v>
      </c>
      <c r="J24" s="97">
        <f>$B24*VLOOKUP($A24,Transpose_Avg_q4er_youth!$A:$M,7,FALSE)</f>
        <v>1.2627191485688197E-2</v>
      </c>
      <c r="K24" s="97">
        <f>$B24*VLOOKUP($A24,Transpose_Avg_q4er_youth!$A:$M,8,FALSE)</f>
        <v>1.50625E-3</v>
      </c>
      <c r="L24" s="97">
        <f>$B24*VLOOKUP($A24,Transpose_Avg_q4er_youth!$A:$M,9,FALSE)</f>
        <v>0</v>
      </c>
      <c r="M24" s="97">
        <f>$B24*VLOOKUP($A24,Transpose_Avg_q4er_youth!$A:$M,10,FALSE)</f>
        <v>2.6580882352941174E-3</v>
      </c>
      <c r="N24" s="97">
        <f>$B24*VLOOKUP($A24,Transpose_Avg_q4er_youth!$A:$M,11,FALSE)</f>
        <v>0</v>
      </c>
      <c r="O24" s="97">
        <f>$B24*VLOOKUP($A24,Transpose_Avg_q4er_youth!$A:$M,12,FALSE)</f>
        <v>1.1808444763182383E-2</v>
      </c>
      <c r="P24" s="97">
        <f>$B24*VLOOKUP($A24,Transpose_Avg_q4er_youth!$A:$M,13,FALSE)</f>
        <v>3.6214153095919825E-3</v>
      </c>
      <c r="Q24" s="97"/>
      <c r="R24" s="97"/>
      <c r="S24" s="97">
        <f>$B24*VLOOKUP($A24,Transpose_Avg_q4er_youth!$O:$AA,2,FALSE)</f>
        <v>0</v>
      </c>
      <c r="T24" s="97">
        <f>$B24*VLOOKUP($A24,Transpose_Avg_q4er_youth!$O:$AA,3,FALSE)</f>
        <v>0</v>
      </c>
      <c r="U24" s="97">
        <f>$B24*VLOOKUP($A24,Transpose_Avg_q4er_youth!$O:$AA,4,FALSE)</f>
        <v>0</v>
      </c>
      <c r="V24" s="97">
        <f>$B24*VLOOKUP($A24,Transpose_Avg_q4er_youth!$O:$AA,5,FALSE)</f>
        <v>0</v>
      </c>
      <c r="W24" s="97">
        <f>$B24*VLOOKUP($A24,Transpose_Avg_q4er_youth!$O:$AA,6,FALSE)</f>
        <v>0</v>
      </c>
      <c r="X24" s="97">
        <f>$B24*VLOOKUP($A24,Transpose_Avg_q4er_youth!$O:$AA,7,FALSE)</f>
        <v>5.9395806277056269E-2</v>
      </c>
      <c r="Y24" s="97">
        <f>$B24*VLOOKUP($A24,Transpose_Avg_q4er_youth!$O:$AA,8,FALSE)</f>
        <v>0</v>
      </c>
      <c r="Z24" s="97">
        <f>$B24*VLOOKUP($A24,Transpose_Avg_q4er_youth!$O:$AA,9,FALSE)</f>
        <v>0</v>
      </c>
      <c r="AA24" s="97">
        <f>$B24*VLOOKUP($A24,Transpose_Avg_q4er_youth!$O:$AA,10,FALSE)</f>
        <v>0</v>
      </c>
      <c r="AB24" s="97">
        <f>$B24*VLOOKUP($A24,Transpose_Avg_q4er_youth!$O:$AA,11,FALSE)</f>
        <v>0</v>
      </c>
      <c r="AC24" s="97">
        <f>$B24*VLOOKUP($A24,Transpose_Avg_q4er_youth!$O:$AA,12,FALSE)</f>
        <v>1.0041666666666666E-2</v>
      </c>
      <c r="AD24" s="97">
        <f>$B24*VLOOKUP($A24,Transpose_Avg_q4er_youth!$O:$AA,13,FALSE)</f>
        <v>0</v>
      </c>
    </row>
    <row r="25" spans="1:30" x14ac:dyDescent="0.25">
      <c r="A25" s="27" t="s">
        <v>322</v>
      </c>
      <c r="B25" s="96">
        <v>-1.06E-2</v>
      </c>
      <c r="C25" s="27"/>
      <c r="D25" s="94"/>
      <c r="E25" s="97">
        <f>$B25*VLOOKUP($A25,Transpose_Avg_q4er_youth!$A:$M,2,FALSE)</f>
        <v>-8.0805229334098509E-3</v>
      </c>
      <c r="F25" s="97">
        <f>$B25*VLOOKUP($A25,Transpose_Avg_q4er_youth!$A:$M,3,FALSE)</f>
        <v>-8.421601939674072E-3</v>
      </c>
      <c r="G25" s="97">
        <f>$B25*VLOOKUP($A25,Transpose_Avg_q4er_youth!$A:$M,4,FALSE)</f>
        <v>-7.9154735268246543E-3</v>
      </c>
      <c r="H25" s="97">
        <f>$B25*VLOOKUP($A25,Transpose_Avg_q4er_youth!$A:$M,5,FALSE)</f>
        <v>-8.4824460415588165E-3</v>
      </c>
      <c r="I25" s="97">
        <f>$B25*VLOOKUP($A25,Transpose_Avg_q4er_youth!$A:$M,6,FALSE)</f>
        <v>-7.1350332949870433E-3</v>
      </c>
      <c r="J25" s="97">
        <f>$B25*VLOOKUP($A25,Transpose_Avg_q4er_youth!$A:$M,7,FALSE)</f>
        <v>-8.7502671049136411E-3</v>
      </c>
      <c r="K25" s="97">
        <f>$B25*VLOOKUP($A25,Transpose_Avg_q4er_youth!$A:$M,8,FALSE)</f>
        <v>-8.7670123149339481E-3</v>
      </c>
      <c r="L25" s="97">
        <f>$B25*VLOOKUP($A25,Transpose_Avg_q4er_youth!$A:$M,9,FALSE)</f>
        <v>-7.5465700225327793E-3</v>
      </c>
      <c r="M25" s="97">
        <f>$B25*VLOOKUP($A25,Transpose_Avg_q4er_youth!$A:$M,10,FALSE)</f>
        <v>-6.6127030136398802E-3</v>
      </c>
      <c r="N25" s="97">
        <f>$B25*VLOOKUP($A25,Transpose_Avg_q4er_youth!$A:$M,11,FALSE)</f>
        <v>-4.5964677101901366E-3</v>
      </c>
      <c r="O25" s="97">
        <f>$B25*VLOOKUP($A25,Transpose_Avg_q4er_youth!$A:$M,12,FALSE)</f>
        <v>-9.2458421505879837E-3</v>
      </c>
      <c r="P25" s="97">
        <f>$B25*VLOOKUP($A25,Transpose_Avg_q4er_youth!$A:$M,13,FALSE)</f>
        <v>-9.644334252610855E-3</v>
      </c>
      <c r="Q25" s="97"/>
      <c r="R25" s="97"/>
      <c r="S25" s="97">
        <f>$B25*VLOOKUP($A25,Transpose_Avg_q4er_youth!$O:$AA,2,FALSE)</f>
        <v>-8.5553083516318983E-3</v>
      </c>
      <c r="T25" s="97">
        <f>$B25*VLOOKUP($A25,Transpose_Avg_q4er_youth!$O:$AA,3,FALSE)</f>
        <v>-8.4511994649098532E-3</v>
      </c>
      <c r="U25" s="97">
        <f>$B25*VLOOKUP($A25,Transpose_Avg_q4er_youth!$O:$AA,4,FALSE)</f>
        <v>-9.2916710969342554E-3</v>
      </c>
      <c r="V25" s="97">
        <f>$B25*VLOOKUP($A25,Transpose_Avg_q4er_youth!$O:$AA,5,FALSE)</f>
        <v>-9.6969077431416032E-3</v>
      </c>
      <c r="W25" s="97">
        <f>$B25*VLOOKUP($A25,Transpose_Avg_q4er_youth!$O:$AA,6,FALSE)</f>
        <v>-7.1777975845810247E-3</v>
      </c>
      <c r="X25" s="97">
        <f>$B25*VLOOKUP($A25,Transpose_Avg_q4er_youth!$O:$AA,7,FALSE)</f>
        <v>-8.0239457070707069E-3</v>
      </c>
      <c r="Y25" s="97">
        <f>$B25*VLOOKUP($A25,Transpose_Avg_q4er_youth!$O:$AA,8,FALSE)</f>
        <v>-9.5962121212121217E-3</v>
      </c>
      <c r="Z25" s="97">
        <f>$B25*VLOOKUP($A25,Transpose_Avg_q4er_youth!$O:$AA,9,FALSE)</f>
        <v>-8.1708333333333338E-3</v>
      </c>
      <c r="AA25" s="97">
        <f>$B25*VLOOKUP($A25,Transpose_Avg_q4er_youth!$O:$AA,10,FALSE)</f>
        <v>-5.9503663003663007E-3</v>
      </c>
      <c r="AB25" s="97">
        <f>$B25*VLOOKUP($A25,Transpose_Avg_q4er_youth!$O:$AA,11,FALSE)</f>
        <v>-3.2683333333333336E-3</v>
      </c>
      <c r="AC25" s="97">
        <f>$B25*VLOOKUP($A25,Transpose_Avg_q4er_youth!$O:$AA,12,FALSE)</f>
        <v>-9.6689972172530336E-3</v>
      </c>
      <c r="AD25" s="97">
        <f>$B25*VLOOKUP($A25,Transpose_Avg_q4er_youth!$O:$AA,13,FALSE)</f>
        <v>-1.014798478755027E-2</v>
      </c>
    </row>
    <row r="26" spans="1:30" x14ac:dyDescent="0.25">
      <c r="A26" s="27" t="s">
        <v>335</v>
      </c>
      <c r="B26" s="96">
        <v>1.5299999999999999E-2</v>
      </c>
      <c r="C26" s="27"/>
      <c r="D26" s="94"/>
      <c r="E26" s="97">
        <f>$B26*VLOOKUP($A26,Transpose_Avg_q4er_youth!$A:$M,2,FALSE)</f>
        <v>4.4605311484227769E-3</v>
      </c>
      <c r="F26" s="97">
        <f>$B26*VLOOKUP($A26,Transpose_Avg_q4er_youth!$A:$M,3,FALSE)</f>
        <v>5.0805040217132844E-3</v>
      </c>
      <c r="G26" s="97">
        <f>$B26*VLOOKUP($A26,Transpose_Avg_q4er_youth!$A:$M,4,FALSE)</f>
        <v>2.9198042712108466E-3</v>
      </c>
      <c r="H26" s="97">
        <f>$B26*VLOOKUP($A26,Transpose_Avg_q4er_youth!$A:$M,5,FALSE)</f>
        <v>3.3364827835919808E-3</v>
      </c>
      <c r="I26" s="97">
        <f>$B26*VLOOKUP($A26,Transpose_Avg_q4er_youth!$A:$M,6,FALSE)</f>
        <v>5.7155120021516164E-3</v>
      </c>
      <c r="J26" s="97">
        <f>$B26*VLOOKUP($A26,Transpose_Avg_q4er_youth!$A:$M,7,FALSE)</f>
        <v>3.0333819503203297E-3</v>
      </c>
      <c r="K26" s="97">
        <f>$B26*VLOOKUP($A26,Transpose_Avg_q4er_youth!$A:$M,8,FALSE)</f>
        <v>5.8591190333789006E-3</v>
      </c>
      <c r="L26" s="97">
        <f>$B26*VLOOKUP($A26,Transpose_Avg_q4er_youth!$A:$M,9,FALSE)</f>
        <v>5.5697950111958314E-3</v>
      </c>
      <c r="M26" s="97">
        <f>$B26*VLOOKUP($A26,Transpose_Avg_q4er_youth!$A:$M,10,FALSE)</f>
        <v>5.0950210681918653E-3</v>
      </c>
      <c r="N26" s="97">
        <f>$B26*VLOOKUP($A26,Transpose_Avg_q4er_youth!$A:$M,11,FALSE)</f>
        <v>2.2917901785714286E-3</v>
      </c>
      <c r="O26" s="97">
        <f>$B26*VLOOKUP($A26,Transpose_Avg_q4er_youth!$A:$M,12,FALSE)</f>
        <v>4.3790758640740975E-3</v>
      </c>
      <c r="P26" s="97">
        <f>$B26*VLOOKUP($A26,Transpose_Avg_q4er_youth!$A:$M,13,FALSE)</f>
        <v>4.4147056727016215E-3</v>
      </c>
      <c r="Q26" s="97"/>
      <c r="R26" s="97"/>
      <c r="S26" s="97">
        <f>$B26*VLOOKUP($A26,Transpose_Avg_q4er_youth!$O:$AA,2,FALSE)</f>
        <v>5.3745740871677539E-3</v>
      </c>
      <c r="T26" s="97">
        <f>$B26*VLOOKUP($A26,Transpose_Avg_q4er_youth!$O:$AA,3,FALSE)</f>
        <v>5.2870851375142747E-3</v>
      </c>
      <c r="U26" s="97">
        <f>$B26*VLOOKUP($A26,Transpose_Avg_q4er_youth!$O:$AA,4,FALSE)</f>
        <v>2.184310207336523E-3</v>
      </c>
      <c r="V26" s="97">
        <f>$B26*VLOOKUP($A26,Transpose_Avg_q4er_youth!$O:$AA,5,FALSE)</f>
        <v>3.869463691796009E-3</v>
      </c>
      <c r="W26" s="97">
        <f>$B26*VLOOKUP($A26,Transpose_Avg_q4er_youth!$O:$AA,6,FALSE)</f>
        <v>5.9326839482173876E-3</v>
      </c>
      <c r="X26" s="97">
        <f>$B26*VLOOKUP($A26,Transpose_Avg_q4er_youth!$O:$AA,7,FALSE)</f>
        <v>2.6292045454545457E-3</v>
      </c>
      <c r="Y26" s="97">
        <f>$B26*VLOOKUP($A26,Transpose_Avg_q4er_youth!$O:$AA,8,FALSE)</f>
        <v>5.8508616383616385E-3</v>
      </c>
      <c r="Z26" s="97">
        <f>$B26*VLOOKUP($A26,Transpose_Avg_q4er_youth!$O:$AA,9,FALSE)</f>
        <v>7.5224999999999988E-3</v>
      </c>
      <c r="AA26" s="97">
        <f>$B26*VLOOKUP($A26,Transpose_Avg_q4er_youth!$O:$AA,10,FALSE)</f>
        <v>5.6184065934065924E-3</v>
      </c>
      <c r="AB26" s="97">
        <f>$B26*VLOOKUP($A26,Transpose_Avg_q4er_youth!$O:$AA,11,FALSE)</f>
        <v>5.8968749999999993E-3</v>
      </c>
      <c r="AC26" s="97">
        <f>$B26*VLOOKUP($A26,Transpose_Avg_q4er_youth!$O:$AA,12,FALSE)</f>
        <v>4.8534771914132378E-3</v>
      </c>
      <c r="AD26" s="97">
        <f>$B26*VLOOKUP($A26,Transpose_Avg_q4er_youth!$O:$AA,13,FALSE)</f>
        <v>3.5539315221192512E-3</v>
      </c>
    </row>
    <row r="27" spans="1:30" x14ac:dyDescent="0.25">
      <c r="A27" s="27" t="s">
        <v>328</v>
      </c>
      <c r="B27" s="96">
        <v>-7.5199999999999998E-3</v>
      </c>
      <c r="C27" s="27"/>
      <c r="D27" s="94"/>
      <c r="E27" s="97">
        <f>$B27*VLOOKUP($A27,Transpose_Avg_q4er_youth!$A:$M,2,FALSE)</f>
        <v>-1.9213213679378731E-4</v>
      </c>
      <c r="F27" s="97">
        <f>$B27*VLOOKUP($A27,Transpose_Avg_q4er_youth!$A:$M,3,FALSE)</f>
        <v>-1.039592226033374E-4</v>
      </c>
      <c r="G27" s="97">
        <f>$B27*VLOOKUP($A27,Transpose_Avg_q4er_youth!$A:$M,4,FALSE)</f>
        <v>0</v>
      </c>
      <c r="H27" s="97">
        <f>$B27*VLOOKUP($A27,Transpose_Avg_q4er_youth!$A:$M,5,FALSE)</f>
        <v>-2.9278917033312879E-4</v>
      </c>
      <c r="I27" s="97">
        <f>$B27*VLOOKUP($A27,Transpose_Avg_q4er_youth!$A:$M,6,FALSE)</f>
        <v>-2.5881997305461163E-4</v>
      </c>
      <c r="J27" s="97">
        <f>$B27*VLOOKUP($A27,Transpose_Avg_q4er_youth!$A:$M,7,FALSE)</f>
        <v>-2.8421229707556656E-4</v>
      </c>
      <c r="K27" s="97">
        <f>$B27*VLOOKUP($A27,Transpose_Avg_q4er_youth!$A:$M,8,FALSE)</f>
        <v>-7.4416666666666655E-5</v>
      </c>
      <c r="L27" s="97">
        <f>$B27*VLOOKUP($A27,Transpose_Avg_q4er_youth!$A:$M,9,FALSE)</f>
        <v>-1.338711438635521E-4</v>
      </c>
      <c r="M27" s="97">
        <f>$B27*VLOOKUP($A27,Transpose_Avg_q4er_youth!$A:$M,10,FALSE)</f>
        <v>-1.5275E-4</v>
      </c>
      <c r="N27" s="97">
        <f>$B27*VLOOKUP($A27,Transpose_Avg_q4er_youth!$A:$M,11,FALSE)</f>
        <v>-7.2804898989898984E-4</v>
      </c>
      <c r="O27" s="97">
        <f>$B27*VLOOKUP($A27,Transpose_Avg_q4er_youth!$A:$M,12,FALSE)</f>
        <v>-2.7645671599081602E-4</v>
      </c>
      <c r="P27" s="97">
        <f>$B27*VLOOKUP($A27,Transpose_Avg_q4er_youth!$A:$M,13,FALSE)</f>
        <v>-9.1601616774030577E-5</v>
      </c>
      <c r="Q27" s="97"/>
      <c r="R27" s="97"/>
      <c r="S27" s="97">
        <f>$B27*VLOOKUP($A27,Transpose_Avg_q4er_youth!$O:$AA,2,FALSE)</f>
        <v>-1.6809666409764844E-4</v>
      </c>
      <c r="T27" s="97">
        <f>$B27*VLOOKUP($A27,Transpose_Avg_q4er_youth!$O:$AA,3,FALSE)</f>
        <v>-2.6170454545454549E-4</v>
      </c>
      <c r="U27" s="97">
        <f>$B27*VLOOKUP($A27,Transpose_Avg_q4er_youth!$O:$AA,4,FALSE)</f>
        <v>-4.2144249512670563E-5</v>
      </c>
      <c r="V27" s="97">
        <f>$B27*VLOOKUP($A27,Transpose_Avg_q4er_youth!$O:$AA,5,FALSE)</f>
        <v>-3.9624385896265383E-4</v>
      </c>
      <c r="W27" s="97">
        <f>$B27*VLOOKUP($A27,Transpose_Avg_q4er_youth!$O:$AA,6,FALSE)</f>
        <v>-3.511178757548184E-4</v>
      </c>
      <c r="X27" s="97">
        <f>$B27*VLOOKUP($A27,Transpose_Avg_q4er_youth!$O:$AA,7,FALSE)</f>
        <v>-1.0157222222222223E-3</v>
      </c>
      <c r="Y27" s="97">
        <f>$B27*VLOOKUP($A27,Transpose_Avg_q4er_youth!$O:$AA,8,FALSE)</f>
        <v>-2.1974025974025972E-4</v>
      </c>
      <c r="Z27" s="97">
        <f>$B27*VLOOKUP($A27,Transpose_Avg_q4er_youth!$O:$AA,9,FALSE)</f>
        <v>-4.3866666666666669E-4</v>
      </c>
      <c r="AA27" s="97">
        <f>$B27*VLOOKUP($A27,Transpose_Avg_q4er_youth!$O:$AA,10,FALSE)</f>
        <v>-5.5780219780219784E-4</v>
      </c>
      <c r="AB27" s="97">
        <f>$B27*VLOOKUP($A27,Transpose_Avg_q4er_youth!$O:$AA,11,FALSE)</f>
        <v>-6.736666666666666E-4</v>
      </c>
      <c r="AC27" s="97">
        <f>$B27*VLOOKUP($A27,Transpose_Avg_q4er_youth!$O:$AA,12,FALSE)</f>
        <v>-4.0927648578811365E-4</v>
      </c>
      <c r="AD27" s="97">
        <f>$B27*VLOOKUP($A27,Transpose_Avg_q4er_youth!$O:$AA,13,FALSE)</f>
        <v>-1.0554180509413068E-3</v>
      </c>
    </row>
    <row r="28" spans="1:30" x14ac:dyDescent="0.25">
      <c r="A28" s="27" t="s">
        <v>329</v>
      </c>
      <c r="B28" s="96">
        <v>-0.35299999999999998</v>
      </c>
      <c r="C28" s="27"/>
      <c r="D28" s="94"/>
      <c r="E28" s="97">
        <f>$B28*VLOOKUP($A28,Transpose_Avg_q4er_youth!$A:$M,2,FALSE)</f>
        <v>-1.5723838583475095E-3</v>
      </c>
      <c r="F28" s="97">
        <f>$B28*VLOOKUP($A28,Transpose_Avg_q4er_youth!$A:$M,3,FALSE)</f>
        <v>-2.7773954658113185E-3</v>
      </c>
      <c r="G28" s="97">
        <f>$B28*VLOOKUP($A28,Transpose_Avg_q4er_youth!$A:$M,4,FALSE)</f>
        <v>-4.3115219382237179E-3</v>
      </c>
      <c r="H28" s="97">
        <f>$B28*VLOOKUP($A28,Transpose_Avg_q4er_youth!$A:$M,5,FALSE)</f>
        <v>-3.4658108708101308E-3</v>
      </c>
      <c r="I28" s="97">
        <f>$B28*VLOOKUP($A28,Transpose_Avg_q4er_youth!$A:$M,6,FALSE)</f>
        <v>-4.3060192880889601E-3</v>
      </c>
      <c r="J28" s="97">
        <f>$B28*VLOOKUP($A28,Transpose_Avg_q4er_youth!$A:$M,7,FALSE)</f>
        <v>-2.8942204301075263E-3</v>
      </c>
      <c r="K28" s="97">
        <f>$B28*VLOOKUP($A28,Transpose_Avg_q4er_youth!$A:$M,8,FALSE)</f>
        <v>-1.0423414107535623E-2</v>
      </c>
      <c r="L28" s="97">
        <f>$B28*VLOOKUP($A28,Transpose_Avg_q4er_youth!$A:$M,9,FALSE)</f>
        <v>-8.0493773308238353E-3</v>
      </c>
      <c r="M28" s="97">
        <f>$B28*VLOOKUP($A28,Transpose_Avg_q4er_youth!$A:$M,10,FALSE)</f>
        <v>-3.2685185185185183E-3</v>
      </c>
      <c r="N28" s="97">
        <f>$B28*VLOOKUP($A28,Transpose_Avg_q4er_youth!$A:$M,11,FALSE)</f>
        <v>-2.49516369047619E-3</v>
      </c>
      <c r="O28" s="97">
        <f>$B28*VLOOKUP($A28,Transpose_Avg_q4er_youth!$A:$M,12,FALSE)</f>
        <v>-5.3622480806344974E-3</v>
      </c>
      <c r="P28" s="97">
        <f>$B28*VLOOKUP($A28,Transpose_Avg_q4er_youth!$A:$M,13,FALSE)</f>
        <v>-6.377369975134686E-4</v>
      </c>
      <c r="Q28" s="97"/>
      <c r="R28" s="97"/>
      <c r="S28" s="97">
        <f>$B28*VLOOKUP($A28,Transpose_Avg_q4er_youth!$O:$AA,2,FALSE)</f>
        <v>0</v>
      </c>
      <c r="T28" s="97">
        <f>$B28*VLOOKUP($A28,Transpose_Avg_q4er_youth!$O:$AA,3,FALSE)</f>
        <v>0</v>
      </c>
      <c r="U28" s="97">
        <f>$B28*VLOOKUP($A28,Transpose_Avg_q4er_youth!$O:$AA,4,FALSE)</f>
        <v>0</v>
      </c>
      <c r="V28" s="97">
        <f>$B28*VLOOKUP($A28,Transpose_Avg_q4er_youth!$O:$AA,5,FALSE)</f>
        <v>0</v>
      </c>
      <c r="W28" s="97">
        <f>$B28*VLOOKUP($A28,Transpose_Avg_q4er_youth!$O:$AA,6,FALSE)</f>
        <v>0</v>
      </c>
      <c r="X28" s="97">
        <f>$B28*VLOOKUP($A28,Transpose_Avg_q4er_youth!$O:$AA,7,FALSE)</f>
        <v>0</v>
      </c>
      <c r="Y28" s="97">
        <f>$B28*VLOOKUP($A28,Transpose_Avg_q4er_youth!$O:$AA,8,FALSE)</f>
        <v>0</v>
      </c>
      <c r="Z28" s="97">
        <f>$B28*VLOOKUP($A28,Transpose_Avg_q4er_youth!$O:$AA,9,FALSE)</f>
        <v>0</v>
      </c>
      <c r="AA28" s="97">
        <f>$B28*VLOOKUP($A28,Transpose_Avg_q4er_youth!$O:$AA,10,FALSE)</f>
        <v>0</v>
      </c>
      <c r="AB28" s="97">
        <f>$B28*VLOOKUP($A28,Transpose_Avg_q4er_youth!$O:$AA,11,FALSE)</f>
        <v>-1.4708333333333332E-2</v>
      </c>
      <c r="AC28" s="97">
        <f>$B28*VLOOKUP($A28,Transpose_Avg_q4er_youth!$O:$AA,12,FALSE)</f>
        <v>-1.1314102564102563E-3</v>
      </c>
      <c r="AD28" s="97">
        <f>$B28*VLOOKUP($A28,Transpose_Avg_q4er_youth!$O:$AA,13,FALSE)</f>
        <v>-2.0523255813953488E-3</v>
      </c>
    </row>
    <row r="29" spans="1:30" x14ac:dyDescent="0.25">
      <c r="A29" s="27" t="s">
        <v>330</v>
      </c>
      <c r="B29" s="96">
        <v>-0.111</v>
      </c>
      <c r="C29" s="27"/>
      <c r="D29" s="94"/>
      <c r="E29" s="97">
        <f>$B29*VLOOKUP($A29,Transpose_Avg_q4er_youth!$A:$M,2,FALSE)</f>
        <v>-1.2340952116798351E-2</v>
      </c>
      <c r="F29" s="97">
        <f>$B29*VLOOKUP($A29,Transpose_Avg_q4er_youth!$A:$M,3,FALSE)</f>
        <v>-1.4632756189363029E-2</v>
      </c>
      <c r="G29" s="97">
        <f>$B29*VLOOKUP($A29,Transpose_Avg_q4er_youth!$A:$M,4,FALSE)</f>
        <v>-3.3041061514505768E-2</v>
      </c>
      <c r="H29" s="97">
        <f>$B29*VLOOKUP($A29,Transpose_Avg_q4er_youth!$A:$M,5,FALSE)</f>
        <v>-1.8449645237770377E-2</v>
      </c>
      <c r="I29" s="97">
        <f>$B29*VLOOKUP($A29,Transpose_Avg_q4er_youth!$A:$M,6,FALSE)</f>
        <v>-2.3000269055186571E-2</v>
      </c>
      <c r="J29" s="97">
        <f>$B29*VLOOKUP($A29,Transpose_Avg_q4er_youth!$A:$M,7,FALSE)</f>
        <v>-2.5980742906607145E-2</v>
      </c>
      <c r="K29" s="97">
        <f>$B29*VLOOKUP($A29,Transpose_Avg_q4er_youth!$A:$M,8,FALSE)</f>
        <v>-1.2153350676993286E-2</v>
      </c>
      <c r="L29" s="97">
        <f>$B29*VLOOKUP($A29,Transpose_Avg_q4er_youth!$A:$M,9,FALSE)</f>
        <v>-2.5558276840373359E-2</v>
      </c>
      <c r="M29" s="97">
        <f>$B29*VLOOKUP($A29,Transpose_Avg_q4er_youth!$A:$M,10,FALSE)</f>
        <v>-2.2216616080561313E-2</v>
      </c>
      <c r="N29" s="97">
        <f>$B29*VLOOKUP($A29,Transpose_Avg_q4er_youth!$A:$M,11,FALSE)</f>
        <v>-1.1270481362999745E-2</v>
      </c>
      <c r="O29" s="97">
        <f>$B29*VLOOKUP($A29,Transpose_Avg_q4er_youth!$A:$M,12,FALSE)</f>
        <v>-6.5914028373879156E-3</v>
      </c>
      <c r="P29" s="97">
        <f>$B29*VLOOKUP($A29,Transpose_Avg_q4er_youth!$A:$M,13,FALSE)</f>
        <v>-3.2033108002420339E-2</v>
      </c>
      <c r="Q29" s="97"/>
      <c r="R29" s="97"/>
      <c r="S29" s="97">
        <f>$B29*VLOOKUP($A29,Transpose_Avg_q4er_youth!$O:$AA,2,FALSE)</f>
        <v>-1.5016409068200844E-2</v>
      </c>
      <c r="T29" s="97">
        <f>$B29*VLOOKUP($A29,Transpose_Avg_q4er_youth!$O:$AA,3,FALSE)</f>
        <v>-2.0797105073623562E-2</v>
      </c>
      <c r="U29" s="97">
        <f>$B29*VLOOKUP($A29,Transpose_Avg_q4er_youth!$O:$AA,4,FALSE)</f>
        <v>-2.6845162147793731E-2</v>
      </c>
      <c r="V29" s="97">
        <f>$B29*VLOOKUP($A29,Transpose_Avg_q4er_youth!$O:$AA,5,FALSE)</f>
        <v>-3.6249576105386719E-2</v>
      </c>
      <c r="W29" s="97">
        <f>$B29*VLOOKUP($A29,Transpose_Avg_q4er_youth!$O:$AA,6,FALSE)</f>
        <v>-2.5470593101166349E-2</v>
      </c>
      <c r="X29" s="97">
        <f>$B29*VLOOKUP($A29,Transpose_Avg_q4er_youth!$O:$AA,7,FALSE)</f>
        <v>-2.8412716450216449E-2</v>
      </c>
      <c r="Y29" s="97">
        <f>$B29*VLOOKUP($A29,Transpose_Avg_q4er_youth!$O:$AA,8,FALSE)</f>
        <v>-3.3192807192807192E-2</v>
      </c>
      <c r="Z29" s="97">
        <f>$B29*VLOOKUP($A29,Transpose_Avg_q4er_youth!$O:$AA,9,FALSE)</f>
        <v>-2.8212499999999998E-2</v>
      </c>
      <c r="AA29" s="97">
        <f>$B29*VLOOKUP($A29,Transpose_Avg_q4er_youth!$O:$AA,10,FALSE)</f>
        <v>-3.1790521978021978E-2</v>
      </c>
      <c r="AB29" s="97">
        <f>$B29*VLOOKUP($A29,Transpose_Avg_q4er_youth!$O:$AA,11,FALSE)</f>
        <v>-1.9887499999999999E-2</v>
      </c>
      <c r="AC29" s="97">
        <f>$B29*VLOOKUP($A29,Transpose_Avg_q4er_youth!$O:$AA,12,FALSE)</f>
        <v>-1.7087954680977936E-2</v>
      </c>
      <c r="AD29" s="97">
        <f>$B29*VLOOKUP($A29,Transpose_Avg_q4er_youth!$O:$AA,13,FALSE)</f>
        <v>-4.291064325056828E-2</v>
      </c>
    </row>
    <row r="30" spans="1:30" x14ac:dyDescent="0.25">
      <c r="A30" s="27" t="s">
        <v>319</v>
      </c>
      <c r="B30" s="96">
        <v>-6.7599999999999993E-2</v>
      </c>
      <c r="C30" s="27"/>
      <c r="D30" s="94"/>
      <c r="E30" s="97">
        <f>$B30*VLOOKUP($A30,Transpose_Avg_q4er_youth!$A:$M,2,FALSE)</f>
        <v>-2.2871163816646708E-4</v>
      </c>
      <c r="F30" s="97">
        <f>$B30*VLOOKUP($A30,Transpose_Avg_q4er_youth!$A:$M,3,FALSE)</f>
        <v>-1.2989375778331256E-4</v>
      </c>
      <c r="G30" s="97">
        <f>$B30*VLOOKUP($A30,Transpose_Avg_q4er_youth!$A:$M,4,FALSE)</f>
        <v>0</v>
      </c>
      <c r="H30" s="97">
        <f>$B30*VLOOKUP($A30,Transpose_Avg_q4er_youth!$A:$M,5,FALSE)</f>
        <v>-8.4120739772615795E-4</v>
      </c>
      <c r="I30" s="97">
        <f>$B30*VLOOKUP($A30,Transpose_Avg_q4er_youth!$A:$M,6,FALSE)</f>
        <v>-5.9080623259320797E-4</v>
      </c>
      <c r="J30" s="97">
        <f>$B30*VLOOKUP($A30,Transpose_Avg_q4er_youth!$A:$M,7,FALSE)</f>
        <v>-6.9047863426895681E-4</v>
      </c>
      <c r="K30" s="97">
        <f>$B30*VLOOKUP($A30,Transpose_Avg_q4er_youth!$A:$M,8,FALSE)</f>
        <v>-1.6899999999999999E-4</v>
      </c>
      <c r="L30" s="97">
        <f>$B30*VLOOKUP($A30,Transpose_Avg_q4er_youth!$A:$M,9,FALSE)</f>
        <v>0</v>
      </c>
      <c r="M30" s="97">
        <f>$B30*VLOOKUP($A30,Transpose_Avg_q4er_youth!$A:$M,10,FALSE)</f>
        <v>-1.4568965517241378E-4</v>
      </c>
      <c r="N30" s="97">
        <f>$B30*VLOOKUP($A30,Transpose_Avg_q4er_youth!$A:$M,11,FALSE)</f>
        <v>-3.7019047619047616E-4</v>
      </c>
      <c r="O30" s="97">
        <f>$B30*VLOOKUP($A30,Transpose_Avg_q4er_youth!$A:$M,12,FALSE)</f>
        <v>-1.3541666666666663E-4</v>
      </c>
      <c r="P30" s="97">
        <f>$B30*VLOOKUP($A30,Transpose_Avg_q4er_youth!$A:$M,13,FALSE)</f>
        <v>-3.2499999999999999E-4</v>
      </c>
      <c r="Q30" s="97"/>
      <c r="R30" s="97"/>
      <c r="S30" s="97">
        <f>$B30*VLOOKUP($A30,Transpose_Avg_q4er_youth!$O:$AA,2,FALSE)</f>
        <v>-9.0677966580478221E-4</v>
      </c>
      <c r="T30" s="97">
        <f>$B30*VLOOKUP($A30,Transpose_Avg_q4er_youth!$O:$AA,3,FALSE)</f>
        <v>0</v>
      </c>
      <c r="U30" s="97">
        <f>$B30*VLOOKUP($A30,Transpose_Avg_q4er_youth!$O:$AA,4,FALSE)</f>
        <v>0</v>
      </c>
      <c r="V30" s="97">
        <f>$B30*VLOOKUP($A30,Transpose_Avg_q4er_youth!$O:$AA,5,FALSE)</f>
        <v>0</v>
      </c>
      <c r="W30" s="97">
        <f>$B30*VLOOKUP($A30,Transpose_Avg_q4er_youth!$O:$AA,6,FALSE)</f>
        <v>0</v>
      </c>
      <c r="X30" s="97">
        <f>$B30*VLOOKUP($A30,Transpose_Avg_q4er_youth!$O:$AA,7,FALSE)</f>
        <v>-9.6571428571428557E-4</v>
      </c>
      <c r="Y30" s="97">
        <f>$B30*VLOOKUP($A30,Transpose_Avg_q4er_youth!$O:$AA,8,FALSE)</f>
        <v>0</v>
      </c>
      <c r="Z30" s="97">
        <f>$B30*VLOOKUP($A30,Transpose_Avg_q4er_youth!$O:$AA,9,FALSE)</f>
        <v>0</v>
      </c>
      <c r="AA30" s="97">
        <f>$B30*VLOOKUP($A30,Transpose_Avg_q4er_youth!$O:$AA,10,FALSE)</f>
        <v>0</v>
      </c>
      <c r="AB30" s="97">
        <f>$B30*VLOOKUP($A30,Transpose_Avg_q4er_youth!$O:$AA,11,FALSE)</f>
        <v>-1.1266666666666664E-2</v>
      </c>
      <c r="AC30" s="97">
        <f>$B30*VLOOKUP($A30,Transpose_Avg_q4er_youth!$O:$AA,12,FALSE)</f>
        <v>0</v>
      </c>
      <c r="AD30" s="97">
        <f>$B30*VLOOKUP($A30,Transpose_Avg_q4er_youth!$O:$AA,13,FALSE)</f>
        <v>0</v>
      </c>
    </row>
    <row r="31" spans="1:30" x14ac:dyDescent="0.25">
      <c r="A31" s="27" t="s">
        <v>318</v>
      </c>
      <c r="B31" s="96">
        <v>-0.17799999999999999</v>
      </c>
      <c r="C31" s="27"/>
      <c r="D31" s="94"/>
      <c r="E31" s="97">
        <f>$B31*VLOOKUP($A31,Transpose_Avg_q4er_youth!$A:$M,2,FALSE)</f>
        <v>-1.5491582718978417E-2</v>
      </c>
      <c r="F31" s="97">
        <f>$B31*VLOOKUP($A31,Transpose_Avg_q4er_youth!$A:$M,3,FALSE)</f>
        <v>-2.0325591196759165E-2</v>
      </c>
      <c r="G31" s="97">
        <f>$B31*VLOOKUP($A31,Transpose_Avg_q4er_youth!$A:$M,4,FALSE)</f>
        <v>-3.1036935032055957E-2</v>
      </c>
      <c r="H31" s="97">
        <f>$B31*VLOOKUP($A31,Transpose_Avg_q4er_youth!$A:$M,5,FALSE)</f>
        <v>-3.0550439638448886E-2</v>
      </c>
      <c r="I31" s="97">
        <f>$B31*VLOOKUP($A31,Transpose_Avg_q4er_youth!$A:$M,6,FALSE)</f>
        <v>-3.888941423700553E-2</v>
      </c>
      <c r="J31" s="97">
        <f>$B31*VLOOKUP($A31,Transpose_Avg_q4er_youth!$A:$M,7,FALSE)</f>
        <v>-4.2497920666247406E-2</v>
      </c>
      <c r="K31" s="97">
        <f>$B31*VLOOKUP($A31,Transpose_Avg_q4er_youth!$A:$M,8,FALSE)</f>
        <v>-3.2939471417886661E-2</v>
      </c>
      <c r="L31" s="97">
        <f>$B31*VLOOKUP($A31,Transpose_Avg_q4er_youth!$A:$M,9,FALSE)</f>
        <v>-3.0043328260083289E-2</v>
      </c>
      <c r="M31" s="97">
        <f>$B31*VLOOKUP($A31,Transpose_Avg_q4er_youth!$A:$M,10,FALSE)</f>
        <v>-2.762350982151628E-2</v>
      </c>
      <c r="N31" s="97">
        <f>$B31*VLOOKUP($A31,Transpose_Avg_q4er_youth!$A:$M,11,FALSE)</f>
        <v>-6.9931137610347166E-2</v>
      </c>
      <c r="O31" s="97">
        <f>$B31*VLOOKUP($A31,Transpose_Avg_q4er_youth!$A:$M,12,FALSE)</f>
        <v>-2.2202658981173302E-2</v>
      </c>
      <c r="P31" s="97">
        <f>$B31*VLOOKUP($A31,Transpose_Avg_q4er_youth!$A:$M,13,FALSE)</f>
        <v>-1.1441280444169843E-2</v>
      </c>
      <c r="Q31" s="97"/>
      <c r="R31" s="97"/>
      <c r="S31" s="97">
        <f>$B31*VLOOKUP($A31,Transpose_Avg_q4er_youth!$O:$AA,2,FALSE)</f>
        <v>-2.5574033768328387E-2</v>
      </c>
      <c r="T31" s="97">
        <f>$B31*VLOOKUP($A31,Transpose_Avg_q4er_youth!$O:$AA,3,FALSE)</f>
        <v>-2.3156165648683256E-2</v>
      </c>
      <c r="U31" s="97">
        <f>$B31*VLOOKUP($A31,Transpose_Avg_q4er_youth!$O:$AA,4,FALSE)</f>
        <v>-3.0307394116604644E-2</v>
      </c>
      <c r="V31" s="97">
        <f>$B31*VLOOKUP($A31,Transpose_Avg_q4er_youth!$O:$AA,5,FALSE)</f>
        <v>-8.4350677687926617E-2</v>
      </c>
      <c r="W31" s="97">
        <f>$B31*VLOOKUP($A31,Transpose_Avg_q4er_youth!$O:$AA,6,FALSE)</f>
        <v>-4.3290903576253884E-2</v>
      </c>
      <c r="X31" s="97">
        <f>$B31*VLOOKUP($A31,Transpose_Avg_q4er_youth!$O:$AA,7,FALSE)</f>
        <v>-0.11334657287157286</v>
      </c>
      <c r="Y31" s="97">
        <f>$B31*VLOOKUP($A31,Transpose_Avg_q4er_youth!$O:$AA,8,FALSE)</f>
        <v>-6.0696636696636691E-2</v>
      </c>
      <c r="Z31" s="97">
        <f>$B31*VLOOKUP($A31,Transpose_Avg_q4er_youth!$O:$AA,9,FALSE)</f>
        <v>-4.8208333333333325E-2</v>
      </c>
      <c r="AA31" s="97">
        <f>$B31*VLOOKUP($A31,Transpose_Avg_q4er_youth!$O:$AA,10,FALSE)</f>
        <v>-3.3008241758241755E-2</v>
      </c>
      <c r="AB31" s="97">
        <f>$B31*VLOOKUP($A31,Transpose_Avg_q4er_youth!$O:$AA,11,FALSE)</f>
        <v>-0.10383333333333332</v>
      </c>
      <c r="AC31" s="97">
        <f>$B31*VLOOKUP($A31,Transpose_Avg_q4er_youth!$O:$AA,12,FALSE)</f>
        <v>-2.4337457761876367E-2</v>
      </c>
      <c r="AD31" s="97">
        <f>$B31*VLOOKUP($A31,Transpose_Avg_q4er_youth!$O:$AA,13,FALSE)</f>
        <v>-1.1009256425948593E-2</v>
      </c>
    </row>
    <row r="32" spans="1:30" x14ac:dyDescent="0.25">
      <c r="A32" s="27" t="s">
        <v>320</v>
      </c>
      <c r="B32" s="96">
        <v>0.54600000000000004</v>
      </c>
      <c r="C32" s="27"/>
      <c r="D32" s="94"/>
      <c r="E32" s="97">
        <f>$B32*VLOOKUP($A32,Transpose_Avg_q4er_youth!$A:$M,2,FALSE)</f>
        <v>4.4995675685466675E-3</v>
      </c>
      <c r="F32" s="97">
        <f>$B32*VLOOKUP($A32,Transpose_Avg_q4er_youth!$A:$M,3,FALSE)</f>
        <v>1.1257871281627136E-2</v>
      </c>
      <c r="G32" s="97">
        <f>$B32*VLOOKUP($A32,Transpose_Avg_q4er_youth!$A:$M,4,FALSE)</f>
        <v>1.7620423945192479E-2</v>
      </c>
      <c r="H32" s="97">
        <f>$B32*VLOOKUP($A32,Transpose_Avg_q4er_youth!$A:$M,5,FALSE)</f>
        <v>1.2933156492090734E-2</v>
      </c>
      <c r="I32" s="97">
        <f>$B32*VLOOKUP($A32,Transpose_Avg_q4er_youth!$A:$M,6,FALSE)</f>
        <v>6.5213092937788895E-3</v>
      </c>
      <c r="J32" s="97">
        <f>$B32*VLOOKUP($A32,Transpose_Avg_q4er_youth!$A:$M,7,FALSE)</f>
        <v>3.316422722541101E-3</v>
      </c>
      <c r="K32" s="97">
        <f>$B32*VLOOKUP($A32,Transpose_Avg_q4er_youth!$A:$M,8,FALSE)</f>
        <v>2.5548128342245987E-3</v>
      </c>
      <c r="L32" s="97">
        <f>$B32*VLOOKUP($A32,Transpose_Avg_q4er_youth!$A:$M,9,FALSE)</f>
        <v>1.1008064516129033E-3</v>
      </c>
      <c r="M32" s="97">
        <f>$B32*VLOOKUP($A32,Transpose_Avg_q4er_youth!$A:$M,10,FALSE)</f>
        <v>1.1767241379310345E-3</v>
      </c>
      <c r="N32" s="97">
        <f>$B32*VLOOKUP($A32,Transpose_Avg_q4er_youth!$A:$M,11,FALSE)</f>
        <v>5.6874999999999998E-3</v>
      </c>
      <c r="O32" s="97">
        <f>$B32*VLOOKUP($A32,Transpose_Avg_q4er_youth!$A:$M,12,FALSE)</f>
        <v>1.0380232886587728E-2</v>
      </c>
      <c r="P32" s="97">
        <f>$B32*VLOOKUP($A32,Transpose_Avg_q4er_youth!$A:$M,13,FALSE)</f>
        <v>2.4379218542855928E-2</v>
      </c>
      <c r="Q32" s="97"/>
      <c r="R32" s="97"/>
      <c r="S32" s="97">
        <f>$B32*VLOOKUP($A32,Transpose_Avg_q4er_youth!$O:$AA,2,FALSE)</f>
        <v>5.8583690987124471E-4</v>
      </c>
      <c r="T32" s="97">
        <f>$B32*VLOOKUP($A32,Transpose_Avg_q4er_youth!$O:$AA,3,FALSE)</f>
        <v>1.5661340277537461E-2</v>
      </c>
      <c r="U32" s="97">
        <f>$B32*VLOOKUP($A32,Transpose_Avg_q4er_youth!$O:$AA,4,FALSE)</f>
        <v>1.4235380116959065E-2</v>
      </c>
      <c r="V32" s="97">
        <f>$B32*VLOOKUP($A32,Transpose_Avg_q4er_youth!$O:$AA,5,FALSE)</f>
        <v>2.4675753228120521E-2</v>
      </c>
      <c r="W32" s="97">
        <f>$B32*VLOOKUP($A32,Transpose_Avg_q4er_youth!$O:$AA,6,FALSE)</f>
        <v>2.2846540243196295E-2</v>
      </c>
      <c r="X32" s="97">
        <f>$B32*VLOOKUP($A32,Transpose_Avg_q4er_youth!$O:$AA,7,FALSE)</f>
        <v>0</v>
      </c>
      <c r="Y32" s="97">
        <f>$B32*VLOOKUP($A32,Transpose_Avg_q4er_youth!$O:$AA,8,FALSE)</f>
        <v>0</v>
      </c>
      <c r="Z32" s="97">
        <f>$B32*VLOOKUP($A32,Transpose_Avg_q4er_youth!$O:$AA,9,FALSE)</f>
        <v>0</v>
      </c>
      <c r="AA32" s="97">
        <f>$B32*VLOOKUP($A32,Transpose_Avg_q4er_youth!$O:$AA,10,FALSE)</f>
        <v>0</v>
      </c>
      <c r="AB32" s="97">
        <f>$B32*VLOOKUP($A32,Transpose_Avg_q4er_youth!$O:$AA,11,FALSE)</f>
        <v>0</v>
      </c>
      <c r="AC32" s="97">
        <f>$B32*VLOOKUP($A32,Transpose_Avg_q4er_youth!$O:$AA,12,FALSE)</f>
        <v>3.4091085271317836E-2</v>
      </c>
      <c r="AD32" s="97">
        <f>$B32*VLOOKUP($A32,Transpose_Avg_q4er_youth!$O:$AA,13,FALSE)</f>
        <v>5.312427325581396E-2</v>
      </c>
    </row>
    <row r="33" spans="1:30" x14ac:dyDescent="0.25">
      <c r="A33" s="27" t="s">
        <v>321</v>
      </c>
      <c r="B33" s="96">
        <v>1.5599999999999999E-2</v>
      </c>
      <c r="C33" s="27"/>
      <c r="D33" s="94"/>
      <c r="E33" s="97">
        <f>$B33*VLOOKUP($A33,Transpose_Avg_q4er_youth!$A:$M,2,FALSE)</f>
        <v>1.7495283097946999E-3</v>
      </c>
      <c r="F33" s="97">
        <f>$B33*VLOOKUP($A33,Transpose_Avg_q4er_youth!$A:$M,3,FALSE)</f>
        <v>1.9673010234530701E-3</v>
      </c>
      <c r="G33" s="97">
        <f>$B33*VLOOKUP($A33,Transpose_Avg_q4er_youth!$A:$M,4,FALSE)</f>
        <v>1.2357018694255557E-3</v>
      </c>
      <c r="H33" s="97">
        <f>$B33*VLOOKUP($A33,Transpose_Avg_q4er_youth!$A:$M,5,FALSE)</f>
        <v>1.3912281776884362E-3</v>
      </c>
      <c r="I33" s="97">
        <f>$B33*VLOOKUP($A33,Transpose_Avg_q4er_youth!$A:$M,6,FALSE)</f>
        <v>2.3603779366293837E-3</v>
      </c>
      <c r="J33" s="97">
        <f>$B33*VLOOKUP($A33,Transpose_Avg_q4er_youth!$A:$M,7,FALSE)</f>
        <v>1.4666629648836013E-3</v>
      </c>
      <c r="K33" s="97">
        <f>$B33*VLOOKUP($A33,Transpose_Avg_q4er_youth!$A:$M,8,FALSE)</f>
        <v>2.4361597102158248E-3</v>
      </c>
      <c r="L33" s="97">
        <f>$B33*VLOOKUP($A33,Transpose_Avg_q4er_youth!$A:$M,9,FALSE)</f>
        <v>2.5182048570132612E-3</v>
      </c>
      <c r="M33" s="97">
        <f>$B33*VLOOKUP($A33,Transpose_Avg_q4er_youth!$A:$M,10,FALSE)</f>
        <v>2.6183669789754979E-3</v>
      </c>
      <c r="N33" s="97">
        <f>$B33*VLOOKUP($A33,Transpose_Avg_q4er_youth!$A:$M,11,FALSE)</f>
        <v>2.2404810606060609E-3</v>
      </c>
      <c r="O33" s="97">
        <f>$B33*VLOOKUP($A33,Transpose_Avg_q4er_youth!$A:$M,12,FALSE)</f>
        <v>2.4589195288680326E-3</v>
      </c>
      <c r="P33" s="97">
        <f>$B33*VLOOKUP($A33,Transpose_Avg_q4er_youth!$A:$M,13,FALSE)</f>
        <v>3.3562489550348286E-3</v>
      </c>
      <c r="Q33" s="97"/>
      <c r="R33" s="97"/>
      <c r="S33" s="97">
        <f>$B33*VLOOKUP($A33,Transpose_Avg_q4er_youth!$O:$AA,2,FALSE)</f>
        <v>1.5354406521477116E-3</v>
      </c>
      <c r="T33" s="97">
        <f>$B33*VLOOKUP($A33,Transpose_Avg_q4er_youth!$O:$AA,3,FALSE)</f>
        <v>2.3475899314807768E-3</v>
      </c>
      <c r="U33" s="97">
        <f>$B33*VLOOKUP($A33,Transpose_Avg_q4er_youth!$O:$AA,4,FALSE)</f>
        <v>7.5505050505050506E-4</v>
      </c>
      <c r="V33" s="97">
        <f>$B33*VLOOKUP($A33,Transpose_Avg_q4er_youth!$O:$AA,5,FALSE)</f>
        <v>2.3365071083865921E-3</v>
      </c>
      <c r="W33" s="97">
        <f>$B33*VLOOKUP($A33,Transpose_Avg_q4er_youth!$O:$AA,6,FALSE)</f>
        <v>2.4947063446108027E-3</v>
      </c>
      <c r="X33" s="97">
        <f>$B33*VLOOKUP($A33,Transpose_Avg_q4er_youth!$O:$AA,7,FALSE)</f>
        <v>2.1033549783549782E-3</v>
      </c>
      <c r="Y33" s="97">
        <f>$B33*VLOOKUP($A33,Transpose_Avg_q4er_youth!$O:$AA,8,FALSE)</f>
        <v>7.3441558441558437E-4</v>
      </c>
      <c r="Z33" s="97">
        <f>$B33*VLOOKUP($A33,Transpose_Avg_q4er_youth!$O:$AA,9,FALSE)</f>
        <v>1.7549999999999998E-3</v>
      </c>
      <c r="AA33" s="97">
        <f>$B33*VLOOKUP($A33,Transpose_Avg_q4er_youth!$O:$AA,10,FALSE)</f>
        <v>8.4928571428571423E-3</v>
      </c>
      <c r="AB33" s="97">
        <f>$B33*VLOOKUP($A33,Transpose_Avg_q4er_youth!$O:$AA,11,FALSE)</f>
        <v>1.8849999999999997E-3</v>
      </c>
      <c r="AC33" s="97">
        <f>$B33*VLOOKUP($A33,Transpose_Avg_q4er_youth!$O:$AA,12,FALSE)</f>
        <v>2.2191860465116276E-3</v>
      </c>
      <c r="AD33" s="97">
        <f>$B33*VLOOKUP($A33,Transpose_Avg_q4er_youth!$O:$AA,13,FALSE)</f>
        <v>3.0837493442909592E-3</v>
      </c>
    </row>
    <row r="34" spans="1:30" x14ac:dyDescent="0.25">
      <c r="A34" s="27" t="s">
        <v>326</v>
      </c>
      <c r="B34" s="96">
        <v>-0.22600000000000001</v>
      </c>
      <c r="C34" s="27"/>
      <c r="D34" s="94"/>
      <c r="E34" s="97">
        <f>$B34*VLOOKUP($A34,Transpose_Avg_q4er_youth!$A:$M,2,FALSE)</f>
        <v>-3.4445800337999156E-3</v>
      </c>
      <c r="F34" s="97">
        <f>$B34*VLOOKUP($A34,Transpose_Avg_q4er_youth!$A:$M,3,FALSE)</f>
        <v>-7.1320414631936358E-3</v>
      </c>
      <c r="G34" s="97">
        <f>$B34*VLOOKUP($A34,Transpose_Avg_q4er_youth!$A:$M,4,FALSE)</f>
        <v>-6.2793419634561108E-3</v>
      </c>
      <c r="H34" s="97">
        <f>$B34*VLOOKUP($A34,Transpose_Avg_q4er_youth!$A:$M,5,FALSE)</f>
        <v>-2.592494600247229E-3</v>
      </c>
      <c r="I34" s="97">
        <f>$B34*VLOOKUP($A34,Transpose_Avg_q4er_youth!$A:$M,6,FALSE)</f>
        <v>-1.7357822418119504E-3</v>
      </c>
      <c r="J34" s="97">
        <f>$B34*VLOOKUP($A34,Transpose_Avg_q4er_youth!$A:$M,7,FALSE)</f>
        <v>-1.1960828051193024E-3</v>
      </c>
      <c r="K34" s="97">
        <f>$B34*VLOOKUP($A34,Transpose_Avg_q4er_youth!$A:$M,8,FALSE)</f>
        <v>-1.7723915871638393E-2</v>
      </c>
      <c r="L34" s="97">
        <f>$B34*VLOOKUP($A34,Transpose_Avg_q4er_youth!$A:$M,9,FALSE)</f>
        <v>-7.7963939371243829E-3</v>
      </c>
      <c r="M34" s="97">
        <f>$B34*VLOOKUP($A34,Transpose_Avg_q4er_youth!$A:$M,10,FALSE)</f>
        <v>-3.9773166478129715E-3</v>
      </c>
      <c r="N34" s="97">
        <f>$B34*VLOOKUP($A34,Transpose_Avg_q4er_youth!$A:$M,11,FALSE)</f>
        <v>-5.5392156862745096E-3</v>
      </c>
      <c r="O34" s="97">
        <f>$B34*VLOOKUP($A34,Transpose_Avg_q4er_youth!$A:$M,12,FALSE)</f>
        <v>-5.2589816421795936E-3</v>
      </c>
      <c r="P34" s="97">
        <f>$B34*VLOOKUP($A34,Transpose_Avg_q4er_youth!$A:$M,13,FALSE)</f>
        <v>-1.5115355805941349E-2</v>
      </c>
      <c r="Q34" s="97"/>
      <c r="R34" s="97"/>
      <c r="S34" s="97">
        <f>$B34*VLOOKUP($A34,Transpose_Avg_q4er_youth!$O:$AA,2,FALSE)</f>
        <v>-8.5782557804087323E-3</v>
      </c>
      <c r="T34" s="97">
        <f>$B34*VLOOKUP($A34,Transpose_Avg_q4er_youth!$O:$AA,3,FALSE)</f>
        <v>-6.0090028809218956E-3</v>
      </c>
      <c r="U34" s="97">
        <f>$B34*VLOOKUP($A34,Transpose_Avg_q4er_youth!$O:$AA,4,FALSE)</f>
        <v>-2.5681818181818184E-3</v>
      </c>
      <c r="V34" s="97">
        <f>$B34*VLOOKUP($A34,Transpose_Avg_q4er_youth!$O:$AA,5,FALSE)</f>
        <v>-4.9223484848484851E-3</v>
      </c>
      <c r="W34" s="97">
        <f>$B34*VLOOKUP($A34,Transpose_Avg_q4er_youth!$O:$AA,6,FALSE)</f>
        <v>-1.2840909090909092E-3</v>
      </c>
      <c r="X34" s="97">
        <f>$B34*VLOOKUP($A34,Transpose_Avg_q4er_youth!$O:$AA,7,FALSE)</f>
        <v>-8.2844246031746026E-3</v>
      </c>
      <c r="Y34" s="97">
        <f>$B34*VLOOKUP($A34,Transpose_Avg_q4er_youth!$O:$AA,8,FALSE)</f>
        <v>-6.9143356643356652E-3</v>
      </c>
      <c r="Z34" s="97">
        <f>$B34*VLOOKUP($A34,Transpose_Avg_q4er_youth!$O:$AA,9,FALSE)</f>
        <v>-9.4166666666666669E-3</v>
      </c>
      <c r="AA34" s="97">
        <f>$B34*VLOOKUP($A34,Transpose_Avg_q4er_youth!$O:$AA,10,FALSE)</f>
        <v>-8.6923076923076936E-3</v>
      </c>
      <c r="AB34" s="97">
        <f>$B34*VLOOKUP($A34,Transpose_Avg_q4er_youth!$O:$AA,11,FALSE)</f>
        <v>0</v>
      </c>
      <c r="AC34" s="97">
        <f>$B34*VLOOKUP($A34,Transpose_Avg_q4er_youth!$O:$AA,12,FALSE)</f>
        <v>-2.1730769230769234E-3</v>
      </c>
      <c r="AD34" s="97">
        <f>$B34*VLOOKUP($A34,Transpose_Avg_q4er_youth!$O:$AA,13,FALSE)</f>
        <v>-4.1785532144314283E-2</v>
      </c>
    </row>
    <row r="35" spans="1:30" x14ac:dyDescent="0.25">
      <c r="A35" s="27" t="s">
        <v>327</v>
      </c>
      <c r="B35" s="96">
        <v>-9.1499999999999998E-2</v>
      </c>
      <c r="C35" s="27"/>
      <c r="D35" s="94"/>
      <c r="E35" s="97">
        <f>$B35*VLOOKUP($A35,Transpose_Avg_q4er_youth!$A:$M,2,FALSE)</f>
        <v>-6.5441195524676013E-3</v>
      </c>
      <c r="F35" s="97">
        <f>$B35*VLOOKUP($A35,Transpose_Avg_q4er_youth!$A:$M,3,FALSE)</f>
        <v>-6.6697512578697106E-3</v>
      </c>
      <c r="G35" s="97">
        <f>$B35*VLOOKUP($A35,Transpose_Avg_q4er_youth!$A:$M,4,FALSE)</f>
        <v>-3.8746438134932776E-3</v>
      </c>
      <c r="H35" s="97">
        <f>$B35*VLOOKUP($A35,Transpose_Avg_q4er_youth!$A:$M,5,FALSE)</f>
        <v>-8.579827966838054E-3</v>
      </c>
      <c r="I35" s="97">
        <f>$B35*VLOOKUP($A35,Transpose_Avg_q4er_youth!$A:$M,6,FALSE)</f>
        <v>-6.0140516135148876E-3</v>
      </c>
      <c r="J35" s="97">
        <f>$B35*VLOOKUP($A35,Transpose_Avg_q4er_youth!$A:$M,7,FALSE)</f>
        <v>-8.3775496637837846E-3</v>
      </c>
      <c r="K35" s="97">
        <f>$B35*VLOOKUP($A35,Transpose_Avg_q4er_youth!$A:$M,8,FALSE)</f>
        <v>-1.0069735754549029E-2</v>
      </c>
      <c r="L35" s="97">
        <f>$B35*VLOOKUP($A35,Transpose_Avg_q4er_youth!$A:$M,9,FALSE)</f>
        <v>-1.0448203137316448E-2</v>
      </c>
      <c r="M35" s="97">
        <f>$B35*VLOOKUP($A35,Transpose_Avg_q4er_youth!$A:$M,10,FALSE)</f>
        <v>-8.3480525549079043E-3</v>
      </c>
      <c r="N35" s="97">
        <f>$B35*VLOOKUP($A35,Transpose_Avg_q4er_youth!$A:$M,11,FALSE)</f>
        <v>-1.5300725327062645E-2</v>
      </c>
      <c r="O35" s="97">
        <f>$B35*VLOOKUP($A35,Transpose_Avg_q4er_youth!$A:$M,12,FALSE)</f>
        <v>-6.4556618382815012E-3</v>
      </c>
      <c r="P35" s="97">
        <f>$B35*VLOOKUP($A35,Transpose_Avg_q4er_youth!$A:$M,13,FALSE)</f>
        <v>-2.4053618366753952E-2</v>
      </c>
      <c r="Q35" s="97"/>
      <c r="R35" s="97"/>
      <c r="S35" s="97">
        <f>$B35*VLOOKUP($A35,Transpose_Avg_q4er_youth!$O:$AA,2,FALSE)</f>
        <v>-6.0015898172746541E-3</v>
      </c>
      <c r="T35" s="97">
        <f>$B35*VLOOKUP($A35,Transpose_Avg_q4er_youth!$O:$AA,3,FALSE)</f>
        <v>-6.8536389752829018E-3</v>
      </c>
      <c r="U35" s="97">
        <f>$B35*VLOOKUP($A35,Transpose_Avg_q4er_youth!$O:$AA,4,FALSE)</f>
        <v>-1.552565124933546E-3</v>
      </c>
      <c r="V35" s="97">
        <f>$B35*VLOOKUP($A35,Transpose_Avg_q4er_youth!$O:$AA,5,FALSE)</f>
        <v>-5.8787437230989961E-3</v>
      </c>
      <c r="W35" s="97">
        <f>$B35*VLOOKUP($A35,Transpose_Avg_q4er_youth!$O:$AA,6,FALSE)</f>
        <v>-9.2574778724460252E-3</v>
      </c>
      <c r="X35" s="97">
        <f>$B35*VLOOKUP($A35,Transpose_Avg_q4er_youth!$O:$AA,7,FALSE)</f>
        <v>-1.4438399621212123E-2</v>
      </c>
      <c r="Y35" s="97">
        <f>$B35*VLOOKUP($A35,Transpose_Avg_q4er_youth!$O:$AA,8,FALSE)</f>
        <v>0</v>
      </c>
      <c r="Z35" s="97">
        <f>$B35*VLOOKUP($A35,Transpose_Avg_q4er_youth!$O:$AA,9,FALSE)</f>
        <v>-6.8624999999999997E-3</v>
      </c>
      <c r="AA35" s="97">
        <f>$B35*VLOOKUP($A35,Transpose_Avg_q4er_youth!$O:$AA,10,FALSE)</f>
        <v>-5.1531593406593411E-3</v>
      </c>
      <c r="AB35" s="97">
        <f>$B35*VLOOKUP($A35,Transpose_Avg_q4er_youth!$O:$AA,11,FALSE)</f>
        <v>-1.0293750000000001E-2</v>
      </c>
      <c r="AC35" s="97">
        <f>$B35*VLOOKUP($A35,Transpose_Avg_q4er_youth!$O:$AA,12,FALSE)</f>
        <v>-5.2731626416219436E-3</v>
      </c>
      <c r="AD35" s="97">
        <f>$B35*VLOOKUP($A35,Transpose_Avg_q4er_youth!$O:$AA,13,FALSE)</f>
        <v>-2.5895117972984789E-2</v>
      </c>
    </row>
    <row r="36" spans="1:30" x14ac:dyDescent="0.25">
      <c r="A36" s="27" t="s">
        <v>317</v>
      </c>
      <c r="B36" s="96">
        <v>-0.72199999999999998</v>
      </c>
      <c r="C36" s="27"/>
      <c r="D36" s="94"/>
      <c r="E36" s="97">
        <f>$B36*VLOOKUP($A36,Transpose_Avg_q4er_youth!$A:$M,2,FALSE)</f>
        <v>-2.127403340715935E-3</v>
      </c>
      <c r="F36" s="97">
        <f>$B36*VLOOKUP($A36,Transpose_Avg_q4er_youth!$A:$M,3,FALSE)</f>
        <v>-2.0482558331499012E-3</v>
      </c>
      <c r="G36" s="97">
        <f>$B36*VLOOKUP($A36,Transpose_Avg_q4er_youth!$A:$M,4,FALSE)</f>
        <v>-6.3442341081138562E-3</v>
      </c>
      <c r="H36" s="97">
        <f>$B36*VLOOKUP($A36,Transpose_Avg_q4er_youth!$A:$M,5,FALSE)</f>
        <v>-3.4980620155038758E-4</v>
      </c>
      <c r="I36" s="97">
        <f>$B36*VLOOKUP($A36,Transpose_Avg_q4er_youth!$A:$M,6,FALSE)</f>
        <v>-5.3951190092413493E-3</v>
      </c>
      <c r="J36" s="97">
        <f>$B36*VLOOKUP($A36,Transpose_Avg_q4er_youth!$A:$M,7,FALSE)</f>
        <v>-2.0511363636363635E-3</v>
      </c>
      <c r="K36" s="97">
        <f>$B36*VLOOKUP($A36,Transpose_Avg_q4er_youth!$A:$M,8,FALSE)</f>
        <v>-1.8802083333333331E-3</v>
      </c>
      <c r="L36" s="97">
        <f>$B36*VLOOKUP($A36,Transpose_Avg_q4er_youth!$A:$M,9,FALSE)</f>
        <v>0</v>
      </c>
      <c r="M36" s="97">
        <f>$B36*VLOOKUP($A36,Transpose_Avg_q4er_youth!$A:$M,10,FALSE)</f>
        <v>0</v>
      </c>
      <c r="N36" s="97">
        <f>$B36*VLOOKUP($A36,Transpose_Avg_q4er_youth!$A:$M,11,FALSE)</f>
        <v>0</v>
      </c>
      <c r="O36" s="97">
        <f>$B36*VLOOKUP($A36,Transpose_Avg_q4er_youth!$A:$M,12,FALSE)</f>
        <v>0</v>
      </c>
      <c r="P36" s="97">
        <f>$B36*VLOOKUP($A36,Transpose_Avg_q4er_youth!$A:$M,13,FALSE)</f>
        <v>0</v>
      </c>
      <c r="Q36" s="97"/>
      <c r="R36" s="97"/>
      <c r="S36" s="97">
        <f>$B36*VLOOKUP($A36,Transpose_Avg_q4er_youth!$O:$AA,2,FALSE)</f>
        <v>-1.41015625E-3</v>
      </c>
      <c r="T36" s="97">
        <f>$B36*VLOOKUP($A36,Transpose_Avg_q4er_youth!$O:$AA,3,FALSE)</f>
        <v>-5.6406249999999998E-3</v>
      </c>
      <c r="U36" s="97">
        <f>$B36*VLOOKUP($A36,Transpose_Avg_q4er_youth!$O:$AA,4,FALSE)</f>
        <v>0</v>
      </c>
      <c r="V36" s="97">
        <f>$B36*VLOOKUP($A36,Transpose_Avg_q4er_youth!$O:$AA,5,FALSE)</f>
        <v>0</v>
      </c>
      <c r="W36" s="97">
        <f>$B36*VLOOKUP($A36,Transpose_Avg_q4er_youth!$O:$AA,6,FALSE)</f>
        <v>-6.0166666666666667E-3</v>
      </c>
      <c r="X36" s="97">
        <f>$B36*VLOOKUP($A36,Transpose_Avg_q4er_youth!$O:$AA,7,FALSE)</f>
        <v>0</v>
      </c>
      <c r="Y36" s="97">
        <f>$B36*VLOOKUP($A36,Transpose_Avg_q4er_youth!$O:$AA,8,FALSE)</f>
        <v>0</v>
      </c>
      <c r="Z36" s="97">
        <f>$B36*VLOOKUP($A36,Transpose_Avg_q4er_youth!$O:$AA,9,FALSE)</f>
        <v>0</v>
      </c>
      <c r="AA36" s="97">
        <f>$B36*VLOOKUP($A36,Transpose_Avg_q4er_youth!$O:$AA,10,FALSE)</f>
        <v>0</v>
      </c>
      <c r="AB36" s="97">
        <f>$B36*VLOOKUP($A36,Transpose_Avg_q4er_youth!$O:$AA,11,FALSE)</f>
        <v>0</v>
      </c>
      <c r="AC36" s="97">
        <f>$B36*VLOOKUP($A36,Transpose_Avg_q4er_youth!$O:$AA,12,FALSE)</f>
        <v>0</v>
      </c>
      <c r="AD36" s="97">
        <f>$B36*VLOOKUP($A36,Transpose_Avg_q4er_youth!$O:$AA,13,FALSE)</f>
        <v>0</v>
      </c>
    </row>
    <row r="37" spans="1:30" x14ac:dyDescent="0.25">
      <c r="A37" s="27" t="s">
        <v>346</v>
      </c>
      <c r="B37" s="96">
        <v>-0.22700000000000001</v>
      </c>
      <c r="C37" s="27"/>
      <c r="D37" s="94"/>
      <c r="E37" s="97">
        <f>$B37*VLOOKUP($A37,Transpose_Avg_q4er_youth!$A:$M,2,FALSE)</f>
        <v>-2.9228207490668004E-3</v>
      </c>
      <c r="F37" s="97">
        <f>$B37*VLOOKUP($A37,Transpose_Avg_q4er_youth!$A:$M,3,FALSE)</f>
        <v>-1.3119142142103963E-3</v>
      </c>
      <c r="G37" s="97">
        <f>$B37*VLOOKUP($A37,Transpose_Avg_q4er_youth!$A:$M,4,FALSE)</f>
        <v>-5.608314812970347E-3</v>
      </c>
      <c r="H37" s="97">
        <f>$B37*VLOOKUP($A37,Transpose_Avg_q4er_youth!$A:$M,5,FALSE)</f>
        <v>-1.7075673334096516E-3</v>
      </c>
      <c r="I37" s="97">
        <f>$B37*VLOOKUP($A37,Transpose_Avg_q4er_youth!$A:$M,6,FALSE)</f>
        <v>-9.8671342498242096E-4</v>
      </c>
      <c r="J37" s="97">
        <f>$B37*VLOOKUP($A37,Transpose_Avg_q4er_youth!$A:$M,7,FALSE)</f>
        <v>-3.6896587843879914E-3</v>
      </c>
      <c r="K37" s="97">
        <f>$B37*VLOOKUP($A37,Transpose_Avg_q4er_youth!$A:$M,8,FALSE)</f>
        <v>-9.7119922280448582E-3</v>
      </c>
      <c r="L37" s="97">
        <f>$B37*VLOOKUP($A37,Transpose_Avg_q4er_youth!$A:$M,9,FALSE)</f>
        <v>-6.6147004595645898E-3</v>
      </c>
      <c r="M37" s="97">
        <f>$B37*VLOOKUP($A37,Transpose_Avg_q4er_youth!$A:$M,10,FALSE)</f>
        <v>-5.0269721538040504E-3</v>
      </c>
      <c r="N37" s="97">
        <f>$B37*VLOOKUP($A37,Transpose_Avg_q4er_youth!$A:$M,11,FALSE)</f>
        <v>-3.4618114177489179E-3</v>
      </c>
      <c r="O37" s="97">
        <f>$B37*VLOOKUP($A37,Transpose_Avg_q4er_youth!$A:$M,12,FALSE)</f>
        <v>-2.1634006640021851E-3</v>
      </c>
      <c r="P37" s="97">
        <f>$B37*VLOOKUP($A37,Transpose_Avg_q4er_youth!$A:$M,13,FALSE)</f>
        <v>-6.4928953102935715E-3</v>
      </c>
      <c r="Q37" s="97"/>
      <c r="R37" s="97"/>
      <c r="S37" s="97">
        <f>$B37*VLOOKUP($A37,Transpose_Avg_q4er_youth!$O:$AA,2,FALSE)</f>
        <v>-2.6128693814594251E-3</v>
      </c>
      <c r="T37" s="97">
        <f>$B37*VLOOKUP($A37,Transpose_Avg_q4er_youth!$O:$AA,3,FALSE)</f>
        <v>-2.4887163892445582E-3</v>
      </c>
      <c r="U37" s="97">
        <f>$B37*VLOOKUP($A37,Transpose_Avg_q4er_youth!$O:$AA,4,FALSE)</f>
        <v>-1.0157274499379762E-2</v>
      </c>
      <c r="V37" s="97">
        <f>$B37*VLOOKUP($A37,Transpose_Avg_q4er_youth!$O:$AA,5,FALSE)</f>
        <v>0</v>
      </c>
      <c r="W37" s="97">
        <f>$B37*VLOOKUP($A37,Transpose_Avg_q4er_youth!$O:$AA,6,FALSE)</f>
        <v>-2.9760615711252655E-3</v>
      </c>
      <c r="X37" s="97">
        <f>$B37*VLOOKUP($A37,Transpose_Avg_q4er_youth!$O:$AA,7,FALSE)</f>
        <v>-5.1683035714285711E-3</v>
      </c>
      <c r="Y37" s="97">
        <f>$B37*VLOOKUP($A37,Transpose_Avg_q4er_youth!$O:$AA,8,FALSE)</f>
        <v>-4.3653846153846156E-3</v>
      </c>
      <c r="Z37" s="97">
        <f>$B37*VLOOKUP($A37,Transpose_Avg_q4er_youth!$O:$AA,9,FALSE)</f>
        <v>-3.7833333333333334E-3</v>
      </c>
      <c r="AA37" s="97">
        <f>$B37*VLOOKUP($A37,Transpose_Avg_q4er_youth!$O:$AA,10,FALSE)</f>
        <v>-4.3653846153846156E-3</v>
      </c>
      <c r="AB37" s="97">
        <f>$B37*VLOOKUP($A37,Transpose_Avg_q4er_youth!$O:$AA,11,FALSE)</f>
        <v>0</v>
      </c>
      <c r="AC37" s="97">
        <f>$B37*VLOOKUP($A37,Transpose_Avg_q4er_youth!$O:$AA,12,FALSE)</f>
        <v>0</v>
      </c>
      <c r="AD37" s="97">
        <f>$B37*VLOOKUP($A37,Transpose_Avg_q4er_youth!$O:$AA,13,FALSE)</f>
        <v>-3.9907253599114068E-3</v>
      </c>
    </row>
    <row r="38" spans="1:30" x14ac:dyDescent="0.25">
      <c r="A38" s="27" t="s">
        <v>298</v>
      </c>
      <c r="B38" s="96">
        <v>0.36699999999999999</v>
      </c>
      <c r="C38" s="27"/>
      <c r="D38" s="94"/>
      <c r="E38" s="97">
        <f>$B38*VLOOKUP($A38,Transpose_Avg_q4er_youth!$A:$M,2,FALSE)</f>
        <v>2.10559598125E-2</v>
      </c>
      <c r="F38" s="97">
        <f>$B38*VLOOKUP($A38,Transpose_Avg_q4er_youth!$A:$M,3,FALSE)</f>
        <v>1.5458819874999988E-2</v>
      </c>
      <c r="G38" s="97">
        <f>$B38*VLOOKUP($A38,Transpose_Avg_q4er_youth!$A:$M,4,FALSE)</f>
        <v>1.5003372875000004E-2</v>
      </c>
      <c r="H38" s="97">
        <f>$B38*VLOOKUP($A38,Transpose_Avg_q4er_youth!$A:$M,5,FALSE)</f>
        <v>1.5353995499999998E-2</v>
      </c>
      <c r="I38" s="97">
        <f>$B38*VLOOKUP($A38,Transpose_Avg_q4er_youth!$A:$M,6,FALSE)</f>
        <v>1.2916542062500007E-2</v>
      </c>
      <c r="J38" s="97">
        <f>$B38*VLOOKUP($A38,Transpose_Avg_q4er_youth!$A:$M,7,FALSE)</f>
        <v>1.6702743437500001E-2</v>
      </c>
      <c r="K38" s="97">
        <f>$B38*VLOOKUP($A38,Transpose_Avg_q4er_youth!$A:$M,8,FALSE)</f>
        <v>1.7972196437499997E-2</v>
      </c>
      <c r="L38" s="97">
        <f>$B38*VLOOKUP($A38,Transpose_Avg_q4er_youth!$A:$M,9,FALSE)</f>
        <v>1.5215636499999999E-2</v>
      </c>
      <c r="M38" s="97">
        <f>$B38*VLOOKUP($A38,Transpose_Avg_q4er_youth!$A:$M,10,FALSE)</f>
        <v>1.4937978062500001E-2</v>
      </c>
      <c r="N38" s="97">
        <f>$B38*VLOOKUP($A38,Transpose_Avg_q4er_youth!$A:$M,11,FALSE)</f>
        <v>1.5670578875000001E-2</v>
      </c>
      <c r="O38" s="97">
        <f>$B38*VLOOKUP($A38,Transpose_Avg_q4er_youth!$A:$M,12,FALSE)</f>
        <v>1.3941802437499998E-2</v>
      </c>
      <c r="P38" s="97">
        <f>$B38*VLOOKUP($A38,Transpose_Avg_q4er_youth!$A:$M,13,FALSE)</f>
        <v>1.6595900562500005E-2</v>
      </c>
      <c r="Q38" s="97"/>
      <c r="R38" s="97"/>
      <c r="S38" s="97">
        <f>$B38*VLOOKUP($A38,Transpose_Avg_q4er_youth!$O:$AA,2,FALSE)</f>
        <v>2.020949725000001E-2</v>
      </c>
      <c r="T38" s="97">
        <f>$B38*VLOOKUP($A38,Transpose_Avg_q4er_youth!$O:$AA,3,FALSE)</f>
        <v>1.2280462250000009E-2</v>
      </c>
      <c r="U38" s="97">
        <f>$B38*VLOOKUP($A38,Transpose_Avg_q4er_youth!$O:$AA,4,FALSE)</f>
        <v>1.2226605000000003E-2</v>
      </c>
      <c r="V38" s="97">
        <f>$B38*VLOOKUP($A38,Transpose_Avg_q4er_youth!$O:$AA,5,FALSE)</f>
        <v>1.3538354749999993E-2</v>
      </c>
      <c r="W38" s="97">
        <f>$B38*VLOOKUP($A38,Transpose_Avg_q4er_youth!$O:$AA,6,FALSE)</f>
        <v>1.0140209999999988E-2</v>
      </c>
      <c r="X38" s="97">
        <f>$B38*VLOOKUP($A38,Transpose_Avg_q4er_youth!$O:$AA,7,FALSE)</f>
        <v>1.3632581999999999E-2</v>
      </c>
      <c r="Y38" s="97">
        <f>$B38*VLOOKUP($A38,Transpose_Avg_q4er_youth!$O:$AA,8,FALSE)</f>
        <v>1.4945065749999998E-2</v>
      </c>
      <c r="Z38" s="97">
        <f>$B38*VLOOKUP($A38,Transpose_Avg_q4er_youth!$O:$AA,9,FALSE)</f>
        <v>1.2120633750000002E-2</v>
      </c>
      <c r="AA38" s="97">
        <f>$B38*VLOOKUP($A38,Transpose_Avg_q4er_youth!$O:$AA,10,FALSE)</f>
        <v>1.13856245E-2</v>
      </c>
      <c r="AB38" s="97">
        <f>$B38*VLOOKUP($A38,Transpose_Avg_q4er_youth!$O:$AA,11,FALSE)</f>
        <v>1.1863825499999998E-2</v>
      </c>
      <c r="AC38" s="97">
        <f>$B38*VLOOKUP($A38,Transpose_Avg_q4er_youth!$O:$AA,12,FALSE)</f>
        <v>1.2050169750000003E-2</v>
      </c>
      <c r="AD38" s="97">
        <f>$B38*VLOOKUP($A38,Transpose_Avg_q4er_youth!$O:$AA,13,FALSE)</f>
        <v>1.6691802250000002E-2</v>
      </c>
    </row>
    <row r="39" spans="1:30" x14ac:dyDescent="0.25">
      <c r="A39" s="27" t="s">
        <v>269</v>
      </c>
      <c r="B39" s="96">
        <v>-27.8</v>
      </c>
      <c r="C39" s="27"/>
      <c r="D39" s="94"/>
      <c r="E39" s="97">
        <f>$B39*VLOOKUP($A39,Transpose_Avg_q4er_youth!$A:$M,2,FALSE)</f>
        <v>-0.22147738750000009</v>
      </c>
      <c r="F39" s="97">
        <f>$B39*VLOOKUP($A39,Transpose_Avg_q4er_youth!$A:$M,3,FALSE)</f>
        <v>-0.11821255000000007</v>
      </c>
      <c r="G39" s="97">
        <f>$B39*VLOOKUP($A39,Transpose_Avg_q4er_youth!$A:$M,4,FALSE)</f>
        <v>-0.19130917499999991</v>
      </c>
      <c r="H39" s="97">
        <f>$B39*VLOOKUP($A39,Transpose_Avg_q4er_youth!$A:$M,5,FALSE)</f>
        <v>-0.36603738749999981</v>
      </c>
      <c r="I39" s="97">
        <f>$B39*VLOOKUP($A39,Transpose_Avg_q4er_youth!$A:$M,6,FALSE)</f>
        <v>-0.15490333749999993</v>
      </c>
      <c r="J39" s="97">
        <f>$B39*VLOOKUP($A39,Transpose_Avg_q4er_youth!$A:$M,7,FALSE)</f>
        <v>-0.31756287500000002</v>
      </c>
      <c r="K39" s="97">
        <f>$B39*VLOOKUP($A39,Transpose_Avg_q4er_youth!$A:$M,8,FALSE)</f>
        <v>-0.37881322499999998</v>
      </c>
      <c r="L39" s="97">
        <f>$B39*VLOOKUP($A39,Transpose_Avg_q4er_youth!$A:$M,9,FALSE)</f>
        <v>-0.28673788750000001</v>
      </c>
      <c r="M39" s="97">
        <f>$B39*VLOOKUP($A39,Transpose_Avg_q4er_youth!$A:$M,10,FALSE)</f>
        <v>-0.28632783750000007</v>
      </c>
      <c r="N39" s="97">
        <f>$B39*VLOOKUP($A39,Transpose_Avg_q4er_youth!$A:$M,11,FALSE)</f>
        <v>-0.14945975</v>
      </c>
      <c r="O39" s="97">
        <f>$B39*VLOOKUP($A39,Transpose_Avg_q4er_youth!$A:$M,12,FALSE)</f>
        <v>-0.46958717499999991</v>
      </c>
      <c r="P39" s="97">
        <f>$B39*VLOOKUP($A39,Transpose_Avg_q4er_youth!$A:$M,13,FALSE)</f>
        <v>-2.9195212500000005E-2</v>
      </c>
      <c r="Q39" s="97"/>
      <c r="R39" s="97"/>
      <c r="S39" s="97">
        <f>$B39*VLOOKUP($A39,Transpose_Avg_q4er_youth!$O:$AA,2,FALSE)</f>
        <v>-0.23969160000000017</v>
      </c>
      <c r="T39" s="97">
        <f>$B39*VLOOKUP($A39,Transpose_Avg_q4er_youth!$O:$AA,3,FALSE)</f>
        <v>-0.11607889999999997</v>
      </c>
      <c r="U39" s="97">
        <f>$B39*VLOOKUP($A39,Transpose_Avg_q4er_youth!$O:$AA,4,FALSE)</f>
        <v>-0.19322390000000009</v>
      </c>
      <c r="V39" s="97">
        <f>$B39*VLOOKUP($A39,Transpose_Avg_q4er_youth!$O:$AA,5,FALSE)</f>
        <v>-0.38200675000000001</v>
      </c>
      <c r="W39" s="97">
        <f>$B39*VLOOKUP($A39,Transpose_Avg_q4er_youth!$O:$AA,6,FALSE)</f>
        <v>-0.15097484999999991</v>
      </c>
      <c r="X39" s="97">
        <f>$B39*VLOOKUP($A39,Transpose_Avg_q4er_youth!$O:$AA,7,FALSE)</f>
        <v>-0.33587960000000006</v>
      </c>
      <c r="Y39" s="97">
        <f>$B39*VLOOKUP($A39,Transpose_Avg_q4er_youth!$O:$AA,8,FALSE)</f>
        <v>-0.35164219999999996</v>
      </c>
      <c r="Z39" s="97">
        <f>$B39*VLOOKUP($A39,Transpose_Avg_q4er_youth!$O:$AA,9,FALSE)</f>
        <v>-0.27328095000000002</v>
      </c>
      <c r="AA39" s="97">
        <f>$B39*VLOOKUP($A39,Transpose_Avg_q4er_youth!$O:$AA,10,FALSE)</f>
        <v>-0.27493504999999996</v>
      </c>
      <c r="AB39" s="97">
        <f>$B39*VLOOKUP($A39,Transpose_Avg_q4er_youth!$O:$AA,11,FALSE)</f>
        <v>-0.13946565</v>
      </c>
      <c r="AC39" s="97">
        <f>$B39*VLOOKUP($A39,Transpose_Avg_q4er_youth!$O:$AA,12,FALSE)</f>
        <v>-0.38065150000000009</v>
      </c>
      <c r="AD39" s="97">
        <f>$B39*VLOOKUP($A39,Transpose_Avg_q4er_youth!$O:$AA,13,FALSE)</f>
        <v>-3.1671149999999988E-2</v>
      </c>
    </row>
    <row r="40" spans="1:30" x14ac:dyDescent="0.25">
      <c r="A40" s="27" t="s">
        <v>273</v>
      </c>
      <c r="B40" s="96">
        <v>-1.6180000000000001</v>
      </c>
      <c r="C40" s="27"/>
      <c r="D40" s="94"/>
      <c r="E40" s="97">
        <f>$B40*VLOOKUP($A40,Transpose_Avg_q4er_youth!$A:$M,2,FALSE)</f>
        <v>-9.6262505500000012E-2</v>
      </c>
      <c r="F40" s="97">
        <f>$B40*VLOOKUP($A40,Transpose_Avg_q4er_youth!$A:$M,3,FALSE)</f>
        <v>-5.8889840375000009E-2</v>
      </c>
      <c r="G40" s="97">
        <f>$B40*VLOOKUP($A40,Transpose_Avg_q4er_youth!$A:$M,4,FALSE)</f>
        <v>-7.1250248000000002E-2</v>
      </c>
      <c r="H40" s="97">
        <f>$B40*VLOOKUP($A40,Transpose_Avg_q4er_youth!$A:$M,5,FALSE)</f>
        <v>-6.013104862500001E-2</v>
      </c>
      <c r="I40" s="97">
        <f>$B40*VLOOKUP($A40,Transpose_Avg_q4er_youth!$A:$M,6,FALSE)</f>
        <v>-8.9548513374999944E-2</v>
      </c>
      <c r="J40" s="97">
        <f>$B40*VLOOKUP($A40,Transpose_Avg_q4er_youth!$A:$M,7,FALSE)</f>
        <v>-5.7196603375000009E-2</v>
      </c>
      <c r="K40" s="97">
        <f>$B40*VLOOKUP($A40,Transpose_Avg_q4er_youth!$A:$M,8,FALSE)</f>
        <v>-7.1095728999999996E-2</v>
      </c>
      <c r="L40" s="97">
        <f>$B40*VLOOKUP($A40,Transpose_Avg_q4er_youth!$A:$M,9,FALSE)</f>
        <v>-8.0066527749999991E-2</v>
      </c>
      <c r="M40" s="97">
        <f>$B40*VLOOKUP($A40,Transpose_Avg_q4er_youth!$A:$M,10,FALSE)</f>
        <v>-5.6498234125000005E-2</v>
      </c>
      <c r="N40" s="97">
        <f>$B40*VLOOKUP($A40,Transpose_Avg_q4er_youth!$A:$M,11,FALSE)</f>
        <v>-7.6287486500000001E-2</v>
      </c>
      <c r="O40" s="97">
        <f>$B40*VLOOKUP($A40,Transpose_Avg_q4er_youth!$A:$M,12,FALSE)</f>
        <v>-8.6920881374999981E-2</v>
      </c>
      <c r="P40" s="97">
        <f>$B40*VLOOKUP($A40,Transpose_Avg_q4er_youth!$A:$M,13,FALSE)</f>
        <v>-7.7054115125000017E-2</v>
      </c>
      <c r="Q40" s="97"/>
      <c r="R40" s="97"/>
      <c r="S40" s="97">
        <f>$B40*VLOOKUP($A40,Transpose_Avg_q4er_youth!$O:$AA,2,FALSE)</f>
        <v>-9.7511601499999948E-2</v>
      </c>
      <c r="T40" s="97">
        <f>$B40*VLOOKUP($A40,Transpose_Avg_q4er_youth!$O:$AA,3,FALSE)</f>
        <v>-6.0376883499999985E-2</v>
      </c>
      <c r="U40" s="97">
        <f>$B40*VLOOKUP($A40,Transpose_Avg_q4er_youth!$O:$AA,4,FALSE)</f>
        <v>-7.7220667999999965E-2</v>
      </c>
      <c r="V40" s="97">
        <f>$B40*VLOOKUP($A40,Transpose_Avg_q4er_youth!$O:$AA,5,FALSE)</f>
        <v>-6.6119974500000039E-2</v>
      </c>
      <c r="W40" s="97">
        <f>$B40*VLOOKUP($A40,Transpose_Avg_q4er_youth!$O:$AA,6,FALSE)</f>
        <v>-9.421694900000005E-2</v>
      </c>
      <c r="X40" s="97">
        <f>$B40*VLOOKUP($A40,Transpose_Avg_q4er_youth!$O:$AA,7,FALSE)</f>
        <v>-6.9553370500000017E-2</v>
      </c>
      <c r="Y40" s="97">
        <f>$B40*VLOOKUP($A40,Transpose_Avg_q4er_youth!$O:$AA,8,FALSE)</f>
        <v>-7.793420600000002E-2</v>
      </c>
      <c r="Z40" s="97">
        <f>$B40*VLOOKUP($A40,Transpose_Avg_q4er_youth!$O:$AA,9,FALSE)</f>
        <v>-8.7189165999999999E-2</v>
      </c>
      <c r="AA40" s="97">
        <f>$B40*VLOOKUP($A40,Transpose_Avg_q4er_youth!$O:$AA,10,FALSE)</f>
        <v>-6.289691850000001E-2</v>
      </c>
      <c r="AB40" s="97">
        <f>$B40*VLOOKUP($A40,Transpose_Avg_q4er_youth!$O:$AA,11,FALSE)</f>
        <v>-7.9273910000000017E-2</v>
      </c>
      <c r="AC40" s="97">
        <f>$B40*VLOOKUP($A40,Transpose_Avg_q4er_youth!$O:$AA,12,FALSE)</f>
        <v>-8.4711603499999955E-2</v>
      </c>
      <c r="AD40" s="97">
        <f>$B40*VLOOKUP($A40,Transpose_Avg_q4er_youth!$O:$AA,13,FALSE)</f>
        <v>-8.3450372500000036E-2</v>
      </c>
    </row>
    <row r="41" spans="1:30" x14ac:dyDescent="0.25">
      <c r="A41" s="27" t="s">
        <v>277</v>
      </c>
      <c r="B41" s="96">
        <v>-12.8</v>
      </c>
      <c r="C41" s="27"/>
      <c r="D41" s="94"/>
      <c r="E41" s="97">
        <f>$B41*VLOOKUP($A41,Transpose_Avg_q4er_youth!$A:$M,2,FALSE)</f>
        <v>-1.8578903999999998</v>
      </c>
      <c r="F41" s="97">
        <f>$B41*VLOOKUP($A41,Transpose_Avg_q4er_youth!$A:$M,3,FALSE)</f>
        <v>-4.2265928000000006</v>
      </c>
      <c r="G41" s="97">
        <f>$B41*VLOOKUP($A41,Transpose_Avg_q4er_youth!$A:$M,4,FALSE)</f>
        <v>-3.0618567999999993</v>
      </c>
      <c r="H41" s="97">
        <f>$B41*VLOOKUP($A41,Transpose_Avg_q4er_youth!$A:$M,5,FALSE)</f>
        <v>-3.3416888</v>
      </c>
      <c r="I41" s="97">
        <f>$B41*VLOOKUP($A41,Transpose_Avg_q4er_youth!$A:$M,6,FALSE)</f>
        <v>-1.1484048000000004</v>
      </c>
      <c r="J41" s="97">
        <f>$B41*VLOOKUP($A41,Transpose_Avg_q4er_youth!$A:$M,7,FALSE)</f>
        <v>-2.2438056000000013</v>
      </c>
      <c r="K41" s="97">
        <f>$B41*VLOOKUP($A41,Transpose_Avg_q4er_youth!$A:$M,8,FALSE)</f>
        <v>-2.0665176000000005</v>
      </c>
      <c r="L41" s="97">
        <f>$B41*VLOOKUP($A41,Transpose_Avg_q4er_youth!$A:$M,9,FALSE)</f>
        <v>-1.8096912000000005</v>
      </c>
      <c r="M41" s="97">
        <f>$B41*VLOOKUP($A41,Transpose_Avg_q4er_youth!$A:$M,10,FALSE)</f>
        <v>-3.7956672000000005</v>
      </c>
      <c r="N41" s="97">
        <f>$B41*VLOOKUP($A41,Transpose_Avg_q4er_youth!$A:$M,11,FALSE)</f>
        <v>-2.3670831999999997</v>
      </c>
      <c r="O41" s="97">
        <f>$B41*VLOOKUP($A41,Transpose_Avg_q4er_youth!$A:$M,12,FALSE)</f>
        <v>-2.6215280000000005</v>
      </c>
      <c r="P41" s="97">
        <f>$B41*VLOOKUP($A41,Transpose_Avg_q4er_youth!$A:$M,13,FALSE)</f>
        <v>-1.1466991999999996</v>
      </c>
      <c r="Q41" s="97"/>
      <c r="R41" s="97"/>
      <c r="S41" s="97">
        <f>$B41*VLOOKUP($A41,Transpose_Avg_q4er_youth!$O:$AA,2,FALSE)</f>
        <v>-1.7957184000000013</v>
      </c>
      <c r="T41" s="97">
        <f>$B41*VLOOKUP($A41,Transpose_Avg_q4er_youth!$O:$AA,3,FALSE)</f>
        <v>-4.410003200000002</v>
      </c>
      <c r="U41" s="97">
        <f>$B41*VLOOKUP($A41,Transpose_Avg_q4er_youth!$O:$AA,4,FALSE)</f>
        <v>-3.0834687999999986</v>
      </c>
      <c r="V41" s="97">
        <f>$B41*VLOOKUP($A41,Transpose_Avg_q4er_youth!$O:$AA,5,FALSE)</f>
        <v>-3.2603328000000014</v>
      </c>
      <c r="W41" s="97">
        <f>$B41*VLOOKUP($A41,Transpose_Avg_q4er_youth!$O:$AA,6,FALSE)</f>
        <v>-1.1223519999999994</v>
      </c>
      <c r="X41" s="97">
        <f>$B41*VLOOKUP($A41,Transpose_Avg_q4er_youth!$O:$AA,7,FALSE)</f>
        <v>-2.1617183999999994</v>
      </c>
      <c r="Y41" s="97">
        <f>$B41*VLOOKUP($A41,Transpose_Avg_q4er_youth!$O:$AA,8,FALSE)</f>
        <v>-1.8811232000000002</v>
      </c>
      <c r="Z41" s="97">
        <f>$B41*VLOOKUP($A41,Transpose_Avg_q4er_youth!$O:$AA,9,FALSE)</f>
        <v>-1.9682496</v>
      </c>
      <c r="AA41" s="97">
        <f>$B41*VLOOKUP($A41,Transpose_Avg_q4er_youth!$O:$AA,10,FALSE)</f>
        <v>-3.7703552000000005</v>
      </c>
      <c r="AB41" s="97">
        <f>$B41*VLOOKUP($A41,Transpose_Avg_q4er_youth!$O:$AA,11,FALSE)</f>
        <v>-2.2306368000000001</v>
      </c>
      <c r="AC41" s="97">
        <f>$B41*VLOOKUP($A41,Transpose_Avg_q4er_youth!$O:$AA,12,FALSE)</f>
        <v>-2.6646080000000008</v>
      </c>
      <c r="AD41" s="97">
        <f>$B41*VLOOKUP($A41,Transpose_Avg_q4er_youth!$O:$AA,13,FALSE)</f>
        <v>-1.1447712000000003</v>
      </c>
    </row>
    <row r="42" spans="1:30" x14ac:dyDescent="0.25">
      <c r="A42" s="27" t="s">
        <v>297</v>
      </c>
      <c r="B42" s="96">
        <v>-13.12</v>
      </c>
      <c r="C42" s="27"/>
      <c r="D42" s="94"/>
      <c r="E42" s="97">
        <f>$B42*VLOOKUP($A42,Transpose_Avg_q4er_youth!$A:$M,2,FALSE)</f>
        <v>-2.7660469599999975</v>
      </c>
      <c r="F42" s="97">
        <f>$B42*VLOOKUP($A42,Transpose_Avg_q4er_youth!$A:$M,3,FALSE)</f>
        <v>-2.2085789800000004</v>
      </c>
      <c r="G42" s="97">
        <f>$B42*VLOOKUP($A42,Transpose_Avg_q4er_youth!$A:$M,4,FALSE)</f>
        <v>-2.5548969600000002</v>
      </c>
      <c r="H42" s="97">
        <f>$B42*VLOOKUP($A42,Transpose_Avg_q4er_youth!$A:$M,5,FALSE)</f>
        <v>-2.18714254</v>
      </c>
      <c r="I42" s="97">
        <f>$B42*VLOOKUP($A42,Transpose_Avg_q4er_youth!$A:$M,6,FALSE)</f>
        <v>-3.4177272000000012</v>
      </c>
      <c r="J42" s="97">
        <f>$B42*VLOOKUP($A42,Transpose_Avg_q4er_youth!$A:$M,7,FALSE)</f>
        <v>-2.4410169999999995</v>
      </c>
      <c r="K42" s="97">
        <f>$B42*VLOOKUP($A42,Transpose_Avg_q4er_youth!$A:$M,8,FALSE)</f>
        <v>-2.6532994199999997</v>
      </c>
      <c r="L42" s="97">
        <f>$B42*VLOOKUP($A42,Transpose_Avg_q4er_youth!$A:$M,9,FALSE)</f>
        <v>-2.1179066599999996</v>
      </c>
      <c r="M42" s="97">
        <f>$B42*VLOOKUP($A42,Transpose_Avg_q4er_youth!$A:$M,10,FALSE)</f>
        <v>-2.4423658999999991</v>
      </c>
      <c r="N42" s="97">
        <f>$B42*VLOOKUP($A42,Transpose_Avg_q4er_youth!$A:$M,11,FALSE)</f>
        <v>-3.0346330400000001</v>
      </c>
      <c r="O42" s="97">
        <f>$B42*VLOOKUP($A42,Transpose_Avg_q4er_youth!$A:$M,12,FALSE)</f>
        <v>-2.6065258</v>
      </c>
      <c r="P42" s="97">
        <f>$B42*VLOOKUP($A42,Transpose_Avg_q4er_youth!$A:$M,13,FALSE)</f>
        <v>-2.6245215200000005</v>
      </c>
      <c r="Q42" s="97"/>
      <c r="R42" s="97"/>
      <c r="S42" s="97">
        <f>$B42*VLOOKUP($A42,Transpose_Avg_q4er_youth!$O:$AA,2,FALSE)</f>
        <v>-2.8428317599999966</v>
      </c>
      <c r="T42" s="97">
        <f>$B42*VLOOKUP($A42,Transpose_Avg_q4er_youth!$O:$AA,3,FALSE)</f>
        <v>-2.2020181599999979</v>
      </c>
      <c r="U42" s="97">
        <f>$B42*VLOOKUP($A42,Transpose_Avg_q4er_youth!$O:$AA,4,FALSE)</f>
        <v>-2.6328887999999995</v>
      </c>
      <c r="V42" s="97">
        <f>$B42*VLOOKUP($A42,Transpose_Avg_q4er_youth!$O:$AA,5,FALSE)</f>
        <v>-2.2165354399999999</v>
      </c>
      <c r="W42" s="97">
        <f>$B42*VLOOKUP($A42,Transpose_Avg_q4er_youth!$O:$AA,6,FALSE)</f>
        <v>-3.6135792800000015</v>
      </c>
      <c r="X42" s="97">
        <f>$B42*VLOOKUP($A42,Transpose_Avg_q4er_youth!$O:$AA,7,FALSE)</f>
        <v>-2.4367808799999993</v>
      </c>
      <c r="Y42" s="97">
        <f>$B42*VLOOKUP($A42,Transpose_Avg_q4er_youth!$O:$AA,8,FALSE)</f>
        <v>-2.7579978400000003</v>
      </c>
      <c r="Z42" s="97">
        <f>$B42*VLOOKUP($A42,Transpose_Avg_q4er_youth!$O:$AA,9,FALSE)</f>
        <v>-2.0589839200000002</v>
      </c>
      <c r="AA42" s="97">
        <f>$B42*VLOOKUP($A42,Transpose_Avg_q4er_youth!$O:$AA,10,FALSE)</f>
        <v>-2.5527485599999995</v>
      </c>
      <c r="AB42" s="97">
        <f>$B42*VLOOKUP($A42,Transpose_Avg_q4er_youth!$O:$AA,11,FALSE)</f>
        <v>-3.3280257600000005</v>
      </c>
      <c r="AC42" s="97">
        <f>$B42*VLOOKUP($A42,Transpose_Avg_q4er_youth!$O:$AA,12,FALSE)</f>
        <v>-2.6664399200000006</v>
      </c>
      <c r="AD42" s="97">
        <f>$B42*VLOOKUP($A42,Transpose_Avg_q4er_youth!$O:$AA,13,FALSE)</f>
        <v>-2.5853976800000011</v>
      </c>
    </row>
    <row r="43" spans="1:30" x14ac:dyDescent="0.25">
      <c r="A43" s="27" t="s">
        <v>281</v>
      </c>
      <c r="B43" s="96">
        <v>4.2910000000000004</v>
      </c>
      <c r="C43" s="27"/>
      <c r="D43" s="94"/>
      <c r="E43" s="97">
        <f>$B43*VLOOKUP($A43,Transpose_Avg_q4er_youth!$A:$M,2,FALSE)</f>
        <v>3.9538078562499981E-2</v>
      </c>
      <c r="F43" s="97">
        <f>$B43*VLOOKUP($A43,Transpose_Avg_q4er_youth!$A:$M,3,FALSE)</f>
        <v>3.837977674999999E-2</v>
      </c>
      <c r="G43" s="97">
        <f>$B43*VLOOKUP($A43,Transpose_Avg_q4er_youth!$A:$M,4,FALSE)</f>
        <v>5.3933310812500031E-2</v>
      </c>
      <c r="H43" s="97">
        <f>$B43*VLOOKUP($A43,Transpose_Avg_q4er_youth!$A:$M,5,FALSE)</f>
        <v>3.9479077312499999E-2</v>
      </c>
      <c r="I43" s="97">
        <f>$B43*VLOOKUP($A43,Transpose_Avg_q4er_youth!$A:$M,6,FALSE)</f>
        <v>5.5862651687500008E-2</v>
      </c>
      <c r="J43" s="97">
        <f>$B43*VLOOKUP($A43,Transpose_Avg_q4er_youth!$A:$M,7,FALSE)</f>
        <v>4.0382332812499991E-2</v>
      </c>
      <c r="K43" s="97">
        <f>$B43*VLOOKUP($A43,Transpose_Avg_q4er_youth!$A:$M,8,FALSE)</f>
        <v>4.3933135312499996E-2</v>
      </c>
      <c r="L43" s="97">
        <f>$B43*VLOOKUP($A43,Transpose_Avg_q4er_youth!$A:$M,9,FALSE)</f>
        <v>5.8266416250000008E-2</v>
      </c>
      <c r="M43" s="97">
        <f>$B43*VLOOKUP($A43,Transpose_Avg_q4er_youth!$A:$M,10,FALSE)</f>
        <v>3.3863767437499998E-2</v>
      </c>
      <c r="N43" s="97">
        <f>$B43*VLOOKUP($A43,Transpose_Avg_q4er_youth!$A:$M,11,FALSE)</f>
        <v>2.7792002437500001E-2</v>
      </c>
      <c r="O43" s="97">
        <f>$B43*VLOOKUP($A43,Transpose_Avg_q4er_youth!$A:$M,12,FALSE)</f>
        <v>4.5807229562499996E-2</v>
      </c>
      <c r="P43" s="97">
        <f>$B43*VLOOKUP($A43,Transpose_Avg_q4er_youth!$A:$M,13,FALSE)</f>
        <v>6.5934165062500036E-2</v>
      </c>
      <c r="Q43" s="97"/>
      <c r="R43" s="97"/>
      <c r="S43" s="97">
        <f>$B43*VLOOKUP($A43,Transpose_Avg_q4er_youth!$O:$AA,2,FALSE)</f>
        <v>3.655824725000003E-2</v>
      </c>
      <c r="T43" s="97">
        <f>$B43*VLOOKUP($A43,Transpose_Avg_q4er_youth!$O:$AA,3,FALSE)</f>
        <v>3.3965410500000008E-2</v>
      </c>
      <c r="U43" s="97">
        <f>$B43*VLOOKUP($A43,Transpose_Avg_q4er_youth!$O:$AA,4,FALSE)</f>
        <v>4.8400334500000031E-2</v>
      </c>
      <c r="V43" s="97">
        <f>$B43*VLOOKUP($A43,Transpose_Avg_q4er_youth!$O:$AA,5,FALSE)</f>
        <v>3.6396261999999985E-2</v>
      </c>
      <c r="W43" s="97">
        <f>$B43*VLOOKUP($A43,Transpose_Avg_q4er_youth!$O:$AA,6,FALSE)</f>
        <v>3.8034351250000036E-2</v>
      </c>
      <c r="X43" s="97">
        <f>$B43*VLOOKUP($A43,Transpose_Avg_q4er_youth!$O:$AA,7,FALSE)</f>
        <v>3.6648358249999999E-2</v>
      </c>
      <c r="Y43" s="97">
        <f>$B43*VLOOKUP($A43,Transpose_Avg_q4er_youth!$O:$AA,8,FALSE)</f>
        <v>4.1292293000000001E-2</v>
      </c>
      <c r="Z43" s="97">
        <f>$B43*VLOOKUP($A43,Transpose_Avg_q4er_youth!$O:$AA,9,FALSE)</f>
        <v>4.7326511750000008E-2</v>
      </c>
      <c r="AA43" s="97">
        <f>$B43*VLOOKUP($A43,Transpose_Avg_q4er_youth!$O:$AA,10,FALSE)</f>
        <v>2.8218688750000002E-2</v>
      </c>
      <c r="AB43" s="97">
        <f>$B43*VLOOKUP($A43,Transpose_Avg_q4er_youth!$O:$AA,11,FALSE)</f>
        <v>2.3662719500000002E-2</v>
      </c>
      <c r="AC43" s="97">
        <f>$B43*VLOOKUP($A43,Transpose_Avg_q4er_youth!$O:$AA,12,FALSE)</f>
        <v>4.3456029749999993E-2</v>
      </c>
      <c r="AD43" s="97">
        <f>$B43*VLOOKUP($A43,Transpose_Avg_q4er_youth!$O:$AA,13,FALSE)</f>
        <v>6.3007971250000017E-2</v>
      </c>
    </row>
    <row r="44" spans="1:30" x14ac:dyDescent="0.25">
      <c r="A44" s="27" t="s">
        <v>285</v>
      </c>
      <c r="B44" s="96">
        <v>-15.26</v>
      </c>
      <c r="C44" s="27"/>
      <c r="D44" s="94"/>
      <c r="E44" s="97">
        <f>$B44*VLOOKUP($A44,Transpose_Avg_q4er_youth!$A:$M,2,FALSE)</f>
        <v>-0.49506301250000023</v>
      </c>
      <c r="F44" s="97">
        <f>$B44*VLOOKUP($A44,Transpose_Avg_q4er_youth!$A:$M,3,FALSE)</f>
        <v>-0.46479671000000006</v>
      </c>
      <c r="G44" s="97">
        <f>$B44*VLOOKUP($A44,Transpose_Avg_q4er_youth!$A:$M,4,FALSE)</f>
        <v>-0.65619526000000017</v>
      </c>
      <c r="H44" s="97">
        <f>$B44*VLOOKUP($A44,Transpose_Avg_q4er_youth!$A:$M,5,FALSE)</f>
        <v>-0.49342542375000004</v>
      </c>
      <c r="I44" s="97">
        <f>$B44*VLOOKUP($A44,Transpose_Avg_q4er_youth!$A:$M,6,FALSE)</f>
        <v>-1.0146984400000001</v>
      </c>
      <c r="J44" s="97">
        <f>$B44*VLOOKUP($A44,Transpose_Avg_q4er_youth!$A:$M,7,FALSE)</f>
        <v>-0.58777991125000018</v>
      </c>
      <c r="K44" s="97">
        <f>$B44*VLOOKUP($A44,Transpose_Avg_q4er_youth!$A:$M,8,FALSE)</f>
        <v>-0.56002960125000001</v>
      </c>
      <c r="L44" s="97">
        <f>$B44*VLOOKUP($A44,Transpose_Avg_q4er_youth!$A:$M,9,FALSE)</f>
        <v>-0.51987958749999985</v>
      </c>
      <c r="M44" s="97">
        <f>$B44*VLOOKUP($A44,Transpose_Avg_q4er_youth!$A:$M,10,FALSE)</f>
        <v>-0.39879148749999999</v>
      </c>
      <c r="N44" s="97">
        <f>$B44*VLOOKUP($A44,Transpose_Avg_q4er_youth!$A:$M,11,FALSE)</f>
        <v>-0.6079135737500001</v>
      </c>
      <c r="O44" s="97">
        <f>$B44*VLOOKUP($A44,Transpose_Avg_q4er_youth!$A:$M,12,FALSE)</f>
        <v>-0.46113049499999992</v>
      </c>
      <c r="P44" s="97">
        <f>$B44*VLOOKUP($A44,Transpose_Avg_q4er_youth!$A:$M,13,FALSE)</f>
        <v>-0.94705753624999978</v>
      </c>
      <c r="Q44" s="97"/>
      <c r="R44" s="97"/>
      <c r="S44" s="97">
        <f>$B44*VLOOKUP($A44,Transpose_Avg_q4er_youth!$O:$AA,2,FALSE)</f>
        <v>-0.51362489500000008</v>
      </c>
      <c r="T44" s="97">
        <f>$B44*VLOOKUP($A44,Transpose_Avg_q4er_youth!$O:$AA,3,FALSE)</f>
        <v>-0.45741849999999989</v>
      </c>
      <c r="U44" s="97">
        <f>$B44*VLOOKUP($A44,Transpose_Avg_q4er_youth!$O:$AA,4,FALSE)</f>
        <v>-0.66891065500000013</v>
      </c>
      <c r="V44" s="97">
        <f>$B44*VLOOKUP($A44,Transpose_Avg_q4er_youth!$O:$AA,5,FALSE)</f>
        <v>-0.49289418500000004</v>
      </c>
      <c r="W44" s="97">
        <f>$B44*VLOOKUP($A44,Transpose_Avg_q4er_youth!$O:$AA,6,FALSE)</f>
        <v>-1.0140231849999997</v>
      </c>
      <c r="X44" s="97">
        <f>$B44*VLOOKUP($A44,Transpose_Avg_q4er_youth!$O:$AA,7,FALSE)</f>
        <v>-0.56725234999999996</v>
      </c>
      <c r="Y44" s="97">
        <f>$B44*VLOOKUP($A44,Transpose_Avg_q4er_youth!$O:$AA,8,FALSE)</f>
        <v>-0.55910732499999993</v>
      </c>
      <c r="Z44" s="97">
        <f>$B44*VLOOKUP($A44,Transpose_Avg_q4er_youth!$O:$AA,9,FALSE)</f>
        <v>-0.51279704000000004</v>
      </c>
      <c r="AA44" s="97">
        <f>$B44*VLOOKUP($A44,Transpose_Avg_q4er_youth!$O:$AA,10,FALSE)</f>
        <v>-0.40402375999999995</v>
      </c>
      <c r="AB44" s="97">
        <f>$B44*VLOOKUP($A44,Transpose_Avg_q4er_youth!$O:$AA,11,FALSE)</f>
        <v>-0.62057841999999996</v>
      </c>
      <c r="AC44" s="97">
        <f>$B44*VLOOKUP($A44,Transpose_Avg_q4er_youth!$O:$AA,12,FALSE)</f>
        <v>-0.48764856000000006</v>
      </c>
      <c r="AD44" s="97">
        <f>$B44*VLOOKUP($A44,Transpose_Avg_q4er_youth!$O:$AA,13,FALSE)</f>
        <v>-0.93722342000000003</v>
      </c>
    </row>
    <row r="45" spans="1:30" x14ac:dyDescent="0.25">
      <c r="A45" s="27" t="s">
        <v>288</v>
      </c>
      <c r="B45" s="96">
        <v>-5.7649999999999997</v>
      </c>
      <c r="C45" s="27"/>
      <c r="D45" s="94"/>
      <c r="E45" s="97">
        <f>$B45*VLOOKUP($A45,Transpose_Avg_q4er_youth!$A:$M,2,FALSE)</f>
        <v>-0.48359234093749998</v>
      </c>
      <c r="F45" s="97">
        <f>$B45*VLOOKUP($A45,Transpose_Avg_q4er_youth!$A:$M,3,FALSE)</f>
        <v>-0.46551834531250014</v>
      </c>
      <c r="G45" s="97">
        <f>$B45*VLOOKUP($A45,Transpose_Avg_q4er_youth!$A:$M,4,FALSE)</f>
        <v>-0.45041008187499987</v>
      </c>
      <c r="H45" s="97">
        <f>$B45*VLOOKUP($A45,Transpose_Avg_q4er_youth!$A:$M,5,FALSE)</f>
        <v>-0.35925750500000003</v>
      </c>
      <c r="I45" s="97">
        <f>$B45*VLOOKUP($A45,Transpose_Avg_q4er_youth!$A:$M,6,FALSE)</f>
        <v>-0.75620009437500024</v>
      </c>
      <c r="J45" s="97">
        <f>$B45*VLOOKUP($A45,Transpose_Avg_q4er_youth!$A:$M,7,FALSE)</f>
        <v>-0.45025839031249998</v>
      </c>
      <c r="K45" s="97">
        <f>$B45*VLOOKUP($A45,Transpose_Avg_q4er_youth!$A:$M,8,FALSE)</f>
        <v>-0.3499682884375</v>
      </c>
      <c r="L45" s="97">
        <f>$B45*VLOOKUP($A45,Transpose_Avg_q4er_youth!$A:$M,9,FALSE)</f>
        <v>-0.40980358375000009</v>
      </c>
      <c r="M45" s="97">
        <f>$B45*VLOOKUP($A45,Transpose_Avg_q4er_youth!$A:$M,10,FALSE)</f>
        <v>-0.5318608843749999</v>
      </c>
      <c r="N45" s="97">
        <f>$B45*VLOOKUP($A45,Transpose_Avg_q4er_youth!$A:$M,11,FALSE)</f>
        <v>-0.42284653593749993</v>
      </c>
      <c r="O45" s="97">
        <f>$B45*VLOOKUP($A45,Transpose_Avg_q4er_youth!$A:$M,12,FALSE)</f>
        <v>-0.58514569843749997</v>
      </c>
      <c r="P45" s="97">
        <f>$B45*VLOOKUP($A45,Transpose_Avg_q4er_youth!$A:$M,13,FALSE)</f>
        <v>-0.98093564812499967</v>
      </c>
      <c r="Q45" s="97"/>
      <c r="R45" s="97"/>
      <c r="S45" s="97">
        <f>$B45*VLOOKUP($A45,Transpose_Avg_q4er_youth!$O:$AA,2,FALSE)</f>
        <v>-0.51042156999999977</v>
      </c>
      <c r="T45" s="97">
        <f>$B45*VLOOKUP($A45,Transpose_Avg_q4er_youth!$O:$AA,3,FALSE)</f>
        <v>-0.46888042124999957</v>
      </c>
      <c r="U45" s="97">
        <f>$B45*VLOOKUP($A45,Transpose_Avg_q4er_youth!$O:$AA,4,FALSE)</f>
        <v>-0.4795961149999996</v>
      </c>
      <c r="V45" s="97">
        <f>$B45*VLOOKUP($A45,Transpose_Avg_q4er_youth!$O:$AA,5,FALSE)</f>
        <v>-0.35871703624999995</v>
      </c>
      <c r="W45" s="97">
        <f>$B45*VLOOKUP($A45,Transpose_Avg_q4er_youth!$O:$AA,6,FALSE)</f>
        <v>-0.75413262124999991</v>
      </c>
      <c r="X45" s="97">
        <f>$B45*VLOOKUP($A45,Transpose_Avg_q4er_youth!$O:$AA,7,FALSE)</f>
        <v>-0.42869404750000006</v>
      </c>
      <c r="Y45" s="97">
        <f>$B45*VLOOKUP($A45,Transpose_Avg_q4er_youth!$O:$AA,8,FALSE)</f>
        <v>-0.33158550499999995</v>
      </c>
      <c r="Z45" s="97">
        <f>$B45*VLOOKUP($A45,Transpose_Avg_q4er_youth!$O:$AA,9,FALSE)</f>
        <v>-0.43989688375000002</v>
      </c>
      <c r="AA45" s="97">
        <f>$B45*VLOOKUP($A45,Transpose_Avg_q4er_youth!$O:$AA,10,FALSE)</f>
        <v>-0.50521433374999991</v>
      </c>
      <c r="AB45" s="97">
        <f>$B45*VLOOKUP($A45,Transpose_Avg_q4er_youth!$O:$AA,11,FALSE)</f>
        <v>-0.44385743874999994</v>
      </c>
      <c r="AC45" s="97">
        <f>$B45*VLOOKUP($A45,Transpose_Avg_q4er_youth!$O:$AA,12,FALSE)</f>
        <v>-0.5736030875</v>
      </c>
      <c r="AD45" s="97">
        <f>$B45*VLOOKUP($A45,Transpose_Avg_q4er_youth!$O:$AA,13,FALSE)</f>
        <v>-1.0272394074999995</v>
      </c>
    </row>
    <row r="46" spans="1:30" x14ac:dyDescent="0.25">
      <c r="A46" s="27" t="s">
        <v>291</v>
      </c>
      <c r="B46" s="96">
        <v>-14.63</v>
      </c>
      <c r="C46" s="27"/>
      <c r="D46" s="94"/>
      <c r="E46" s="97">
        <f>$B46*VLOOKUP($A46,Transpose_Avg_q4er_youth!$A:$M,2,FALSE)</f>
        <v>-3.5692509256249974</v>
      </c>
      <c r="F46" s="97">
        <f>$B46*VLOOKUP($A46,Transpose_Avg_q4er_youth!$A:$M,3,FALSE)</f>
        <v>-3.0600354881249987</v>
      </c>
      <c r="G46" s="97">
        <f>$B46*VLOOKUP($A46,Transpose_Avg_q4er_youth!$A:$M,4,FALSE)</f>
        <v>-3.3341203087500011</v>
      </c>
      <c r="H46" s="97">
        <f>$B46*VLOOKUP($A46,Transpose_Avg_q4er_youth!$A:$M,5,FALSE)</f>
        <v>-3.6258955425000003</v>
      </c>
      <c r="I46" s="97">
        <f>$B46*VLOOKUP($A46,Transpose_Avg_q4er_youth!$A:$M,6,FALSE)</f>
        <v>-2.8200989162499992</v>
      </c>
      <c r="J46" s="97">
        <f>$B46*VLOOKUP($A46,Transpose_Avg_q4er_youth!$A:$M,7,FALSE)</f>
        <v>-4.332477909375001</v>
      </c>
      <c r="K46" s="97">
        <f>$B46*VLOOKUP($A46,Transpose_Avg_q4er_youth!$A:$M,8,FALSE)</f>
        <v>-3.8809110724999996</v>
      </c>
      <c r="L46" s="97">
        <f>$B46*VLOOKUP($A46,Transpose_Avg_q4er_youth!$A:$M,9,FALSE)</f>
        <v>-4.2245021087500003</v>
      </c>
      <c r="M46" s="97">
        <f>$B46*VLOOKUP($A46,Transpose_Avg_q4er_youth!$A:$M,10,FALSE)</f>
        <v>-2.7118131425000005</v>
      </c>
      <c r="N46" s="97">
        <f>$B46*VLOOKUP($A46,Transpose_Avg_q4er_youth!$A:$M,11,FALSE)</f>
        <v>-3.1497183025000002</v>
      </c>
      <c r="O46" s="97">
        <f>$B46*VLOOKUP($A46,Transpose_Avg_q4er_youth!$A:$M,12,FALSE)</f>
        <v>-3.3096360893749992</v>
      </c>
      <c r="P46" s="97">
        <f>$B46*VLOOKUP($A46,Transpose_Avg_q4er_youth!$A:$M,13,FALSE)</f>
        <v>-3.4728474550000006</v>
      </c>
      <c r="Q46" s="97"/>
      <c r="R46" s="97"/>
      <c r="S46" s="97">
        <f>$B46*VLOOKUP($A46,Transpose_Avg_q4er_youth!$O:$AA,2,FALSE)</f>
        <v>-3.5022720424999969</v>
      </c>
      <c r="T46" s="97">
        <f>$B46*VLOOKUP($A46,Transpose_Avg_q4er_youth!$O:$AA,3,FALSE)</f>
        <v>-2.9161540099999992</v>
      </c>
      <c r="U46" s="97">
        <f>$B46*VLOOKUP($A46,Transpose_Avg_q4er_youth!$O:$AA,4,FALSE)</f>
        <v>-3.3031175100000008</v>
      </c>
      <c r="V46" s="97">
        <f>$B46*VLOOKUP($A46,Transpose_Avg_q4er_youth!$O:$AA,5,FALSE)</f>
        <v>-3.5993128325000008</v>
      </c>
      <c r="W46" s="97">
        <f>$B46*VLOOKUP($A46,Transpose_Avg_q4er_youth!$O:$AA,6,FALSE)</f>
        <v>-2.7875636250000024</v>
      </c>
      <c r="X46" s="97">
        <f>$B46*VLOOKUP($A46,Transpose_Avg_q4er_youth!$O:$AA,7,FALSE)</f>
        <v>-4.3511046424999993</v>
      </c>
      <c r="Y46" s="97">
        <f>$B46*VLOOKUP($A46,Transpose_Avg_q4er_youth!$O:$AA,8,FALSE)</f>
        <v>-3.9815654725000003</v>
      </c>
      <c r="Z46" s="97">
        <f>$B46*VLOOKUP($A46,Transpose_Avg_q4er_youth!$O:$AA,9,FALSE)</f>
        <v>-4.1465772425000003</v>
      </c>
      <c r="AA46" s="97">
        <f>$B46*VLOOKUP($A46,Transpose_Avg_q4er_youth!$O:$AA,10,FALSE)</f>
        <v>-2.7014404724999999</v>
      </c>
      <c r="AB46" s="97">
        <f>$B46*VLOOKUP($A46,Transpose_Avg_q4er_youth!$O:$AA,11,FALSE)</f>
        <v>-3.04404947</v>
      </c>
      <c r="AC46" s="97">
        <f>$B46*VLOOKUP($A46,Transpose_Avg_q4er_youth!$O:$AA,12,FALSE)</f>
        <v>-3.3085050075000013</v>
      </c>
      <c r="AD46" s="97">
        <f>$B46*VLOOKUP($A46,Transpose_Avg_q4er_youth!$O:$AA,13,FALSE)</f>
        <v>-3.5538062175000009</v>
      </c>
    </row>
    <row r="47" spans="1:30" x14ac:dyDescent="0.25">
      <c r="A47" s="27" t="s">
        <v>294</v>
      </c>
      <c r="B47" s="96">
        <v>-16.899999999999999</v>
      </c>
      <c r="C47" s="27"/>
      <c r="D47" s="94"/>
      <c r="E47" s="97">
        <f>$B47*VLOOKUP($A47,Transpose_Avg_q4er_youth!$A:$M,2,FALSE)</f>
        <v>-2.0695856187500006</v>
      </c>
      <c r="F47" s="97">
        <f>$B47*VLOOKUP($A47,Transpose_Avg_q4er_youth!$A:$M,3,FALSE)</f>
        <v>-1.3176317375000002</v>
      </c>
      <c r="G47" s="97">
        <f>$B47*VLOOKUP($A47,Transpose_Avg_q4er_youth!$A:$M,4,FALSE)</f>
        <v>-1.5457384312499998</v>
      </c>
      <c r="H47" s="97">
        <f>$B47*VLOOKUP($A47,Transpose_Avg_q4er_youth!$A:$M,5,FALSE)</f>
        <v>-1.6463472999999995</v>
      </c>
      <c r="I47" s="97">
        <f>$B47*VLOOKUP($A47,Transpose_Avg_q4er_youth!$A:$M,6,FALSE)</f>
        <v>-2.0348973124999992</v>
      </c>
      <c r="J47" s="97">
        <f>$B47*VLOOKUP($A47,Transpose_Avg_q4er_youth!$A:$M,7,FALSE)</f>
        <v>-1.6837924187500002</v>
      </c>
      <c r="K47" s="97">
        <f>$B47*VLOOKUP($A47,Transpose_Avg_q4er_youth!$A:$M,8,FALSE)</f>
        <v>-1.8022064937500002</v>
      </c>
      <c r="L47" s="97">
        <f>$B47*VLOOKUP($A47,Transpose_Avg_q4er_youth!$A:$M,9,FALSE)</f>
        <v>-2.0743799374999994</v>
      </c>
      <c r="M47" s="97">
        <f>$B47*VLOOKUP($A47,Transpose_Avg_q4er_youth!$A:$M,10,FALSE)</f>
        <v>-1.6842360437499997</v>
      </c>
      <c r="N47" s="97">
        <f>$B47*VLOOKUP($A47,Transpose_Avg_q4er_youth!$A:$M,11,FALSE)</f>
        <v>-1.9989425624999999</v>
      </c>
      <c r="O47" s="97">
        <f>$B47*VLOOKUP($A47,Transpose_Avg_q4er_youth!$A:$M,12,FALSE)</f>
        <v>-1.5902065562499992</v>
      </c>
      <c r="P47" s="97">
        <f>$B47*VLOOKUP($A47,Transpose_Avg_q4er_youth!$A:$M,13,FALSE)</f>
        <v>-1.5701240749999996</v>
      </c>
      <c r="Q47" s="94"/>
      <c r="R47" s="94"/>
      <c r="S47" s="97">
        <f>$B47*VLOOKUP($A47,Transpose_Avg_q4er_youth!$O:$AA,2,FALSE)</f>
        <v>-2.0425086500000011</v>
      </c>
      <c r="T47" s="97">
        <f>$B47*VLOOKUP($A47,Transpose_Avg_q4er_youth!$O:$AA,3,FALSE)</f>
        <v>-1.2649818999999989</v>
      </c>
      <c r="U47" s="97">
        <f>$B47*VLOOKUP($A47,Transpose_Avg_q4er_youth!$O:$AA,4,FALSE)</f>
        <v>-1.5093347750000001</v>
      </c>
      <c r="V47" s="97">
        <f>$B47*VLOOKUP($A47,Transpose_Avg_q4er_youth!$O:$AA,5,FALSE)</f>
        <v>-1.6788713499999999</v>
      </c>
      <c r="W47" s="97">
        <f>$B47*VLOOKUP($A47,Transpose_Avg_q4er_youth!$O:$AA,6,FALSE)</f>
        <v>-1.899682525</v>
      </c>
      <c r="X47" s="97">
        <f>$B47*VLOOKUP($A47,Transpose_Avg_q4er_youth!$O:$AA,7,FALSE)</f>
        <v>-1.7028482249999999</v>
      </c>
      <c r="Y47" s="97">
        <f>$B47*VLOOKUP($A47,Transpose_Avg_q4er_youth!$O:$AA,8,FALSE)</f>
        <v>-1.7973107749999997</v>
      </c>
      <c r="Z47" s="97">
        <f>$B47*VLOOKUP($A47,Transpose_Avg_q4er_youth!$O:$AA,9,FALSE)</f>
        <v>-1.9603366250000005</v>
      </c>
      <c r="AA47" s="97">
        <f>$B47*VLOOKUP($A47,Transpose_Avg_q4er_youth!$O:$AA,10,FALSE)</f>
        <v>-1.6070463500000001</v>
      </c>
      <c r="AB47" s="97">
        <f>$B47*VLOOKUP($A47,Transpose_Avg_q4er_youth!$O:$AA,11,FALSE)</f>
        <v>-1.9129152250000001</v>
      </c>
      <c r="AC47" s="97">
        <f>$B47*VLOOKUP($A47,Transpose_Avg_q4er_youth!$O:$AA,12,FALSE)</f>
        <v>-1.5533930749999993</v>
      </c>
      <c r="AD47" s="97">
        <f>$B47*VLOOKUP($A47,Transpose_Avg_q4er_youth!$O:$AA,13,FALSE)</f>
        <v>-1.3829185499999999</v>
      </c>
    </row>
    <row r="48" spans="1:30" x14ac:dyDescent="0.25">
      <c r="A48" s="27" t="s">
        <v>295</v>
      </c>
      <c r="B48" s="96">
        <v>8.8490000000000002</v>
      </c>
      <c r="C48" s="27"/>
      <c r="D48" s="94"/>
      <c r="E48" s="97">
        <f>$B48*VLOOKUP($A48,Transpose_Avg_q4er_youth!$A:$M,2,FALSE)</f>
        <v>0.31393541993749996</v>
      </c>
      <c r="F48" s="97">
        <f>$B48*VLOOKUP($A48,Transpose_Avg_q4er_youth!$A:$M,3,FALSE)</f>
        <v>0.22697187243750014</v>
      </c>
      <c r="G48" s="97">
        <f>$B48*VLOOKUP($A48,Transpose_Avg_q4er_youth!$A:$M,4,FALSE)</f>
        <v>0.25761595943749993</v>
      </c>
      <c r="H48" s="97">
        <f>$B48*VLOOKUP($A48,Transpose_Avg_q4er_youth!$A:$M,5,FALSE)</f>
        <v>0.23423247693750004</v>
      </c>
      <c r="I48" s="97">
        <f>$B48*VLOOKUP($A48,Transpose_Avg_q4er_youth!$A:$M,6,FALSE)</f>
        <v>0.243286663125</v>
      </c>
      <c r="J48" s="97">
        <f>$B48*VLOOKUP($A48,Transpose_Avg_q4er_youth!$A:$M,7,FALSE)</f>
        <v>0.21671201000000007</v>
      </c>
      <c r="K48" s="97">
        <f>$B48*VLOOKUP($A48,Transpose_Avg_q4er_youth!$A:$M,8,FALSE)</f>
        <v>0.23160708925000004</v>
      </c>
      <c r="L48" s="97">
        <f>$B48*VLOOKUP($A48,Transpose_Avg_q4er_youth!$A:$M,9,FALSE)</f>
        <v>0.22966473374999999</v>
      </c>
      <c r="M48" s="97">
        <f>$B48*VLOOKUP($A48,Transpose_Avg_q4er_youth!$A:$M,10,FALSE)</f>
        <v>0.16708903024999999</v>
      </c>
      <c r="N48" s="97">
        <f>$B48*VLOOKUP($A48,Transpose_Avg_q4er_youth!$A:$M,11,FALSE)</f>
        <v>0.21789943518750002</v>
      </c>
      <c r="O48" s="97">
        <f>$B48*VLOOKUP($A48,Transpose_Avg_q4er_youth!$A:$M,12,FALSE)</f>
        <v>0.25210966918750005</v>
      </c>
      <c r="P48" s="97">
        <f>$B48*VLOOKUP($A48,Transpose_Avg_q4er_youth!$A:$M,13,FALSE)</f>
        <v>0.29432658900000008</v>
      </c>
      <c r="Q48" s="94"/>
      <c r="R48" s="94"/>
      <c r="S48" s="97">
        <f>$B48*VLOOKUP($A48,Transpose_Avg_q4er_youth!$O:$AA,2,FALSE)</f>
        <v>0.31962809225000005</v>
      </c>
      <c r="T48" s="97">
        <f>$B48*VLOOKUP($A48,Transpose_Avg_q4er_youth!$O:$AA,3,FALSE)</f>
        <v>0.22124491024999995</v>
      </c>
      <c r="U48" s="97">
        <f>$B48*VLOOKUP($A48,Transpose_Avg_q4er_youth!$O:$AA,4,FALSE)</f>
        <v>0.26067384199999988</v>
      </c>
      <c r="V48" s="97">
        <f>$B48*VLOOKUP($A48,Transpose_Avg_q4er_youth!$O:$AA,5,FALSE)</f>
        <v>0.23647846375000003</v>
      </c>
      <c r="W48" s="97">
        <f>$B48*VLOOKUP($A48,Transpose_Avg_q4er_youth!$O:$AA,6,FALSE)</f>
        <v>0.23623732850000009</v>
      </c>
      <c r="X48" s="97">
        <f>$B48*VLOOKUP($A48,Transpose_Avg_q4er_youth!$O:$AA,7,FALSE)</f>
        <v>0.23202520449999997</v>
      </c>
      <c r="Y48" s="97">
        <f>$B48*VLOOKUP($A48,Transpose_Avg_q4er_youth!$O:$AA,8,FALSE)</f>
        <v>0.23286364724999997</v>
      </c>
      <c r="Z48" s="97">
        <f>$B48*VLOOKUP($A48,Transpose_Avg_q4er_youth!$O:$AA,9,FALSE)</f>
        <v>0.21544660300000001</v>
      </c>
      <c r="AA48" s="97">
        <f>$B48*VLOOKUP($A48,Transpose_Avg_q4er_youth!$O:$AA,10,FALSE)</f>
        <v>0.17523453475</v>
      </c>
      <c r="AB48" s="97">
        <f>$B48*VLOOKUP($A48,Transpose_Avg_q4er_youth!$O:$AA,11,FALSE)</f>
        <v>0.20186560025</v>
      </c>
      <c r="AC48" s="97">
        <f>$B48*VLOOKUP($A48,Transpose_Avg_q4er_youth!$O:$AA,12,FALSE)</f>
        <v>0.24784942874999999</v>
      </c>
      <c r="AD48" s="97">
        <f>$B48*VLOOKUP($A48,Transpose_Avg_q4er_youth!$O:$AA,13,FALSE)</f>
        <v>0.27801345750000006</v>
      </c>
    </row>
    <row r="49" spans="1:30" x14ac:dyDescent="0.25">
      <c r="A49" s="27" t="s">
        <v>296</v>
      </c>
      <c r="B49" s="96">
        <v>-15.88</v>
      </c>
      <c r="C49" s="27"/>
      <c r="D49" s="94"/>
      <c r="E49" s="97">
        <f>$B49*VLOOKUP($A49,Transpose_Avg_q4er_youth!$A:$M,2,FALSE)</f>
        <v>-0.7800017800000002</v>
      </c>
      <c r="F49" s="97">
        <f>$B49*VLOOKUP($A49,Transpose_Avg_q4er_youth!$A:$M,3,FALSE)</f>
        <v>-0.44277211499999991</v>
      </c>
      <c r="G49" s="97">
        <f>$B49*VLOOKUP($A49,Transpose_Avg_q4er_youth!$A:$M,4,FALSE)</f>
        <v>-0.52296115250000008</v>
      </c>
      <c r="H49" s="97">
        <f>$B49*VLOOKUP($A49,Transpose_Avg_q4er_youth!$A:$M,5,FALSE)</f>
        <v>-0.73543853000000026</v>
      </c>
      <c r="I49" s="97">
        <f>$B49*VLOOKUP($A49,Transpose_Avg_q4er_youth!$A:$M,6,FALSE)</f>
        <v>-0.6246665975000002</v>
      </c>
      <c r="J49" s="97">
        <f>$B49*VLOOKUP($A49,Transpose_Avg_q4er_youth!$A:$M,7,FALSE)</f>
        <v>-0.72605841250000003</v>
      </c>
      <c r="K49" s="97">
        <f>$B49*VLOOKUP($A49,Transpose_Avg_q4er_youth!$A:$M,8,FALSE)</f>
        <v>-1.1552025100000003</v>
      </c>
      <c r="L49" s="97">
        <f>$B49*VLOOKUP($A49,Transpose_Avg_q4er_youth!$A:$M,9,FALSE)</f>
        <v>-1.2723701125000002</v>
      </c>
      <c r="M49" s="97">
        <f>$B49*VLOOKUP($A49,Transpose_Avg_q4er_youth!$A:$M,10,FALSE)</f>
        <v>-0.66157271000000006</v>
      </c>
      <c r="N49" s="97">
        <f>$B49*VLOOKUP($A49,Transpose_Avg_q4er_youth!$A:$M,11,FALSE)</f>
        <v>-0.84389992250000001</v>
      </c>
      <c r="O49" s="97">
        <f>$B49*VLOOKUP($A49,Transpose_Avg_q4er_youth!$A:$M,12,FALSE)</f>
        <v>-0.55018046499999984</v>
      </c>
      <c r="P49" s="97">
        <f>$B49*VLOOKUP($A49,Transpose_Avg_q4er_youth!$A:$M,13,FALSE)</f>
        <v>-0.78380504000000017</v>
      </c>
      <c r="Q49" s="94"/>
      <c r="R49" s="94"/>
      <c r="S49" s="97">
        <f>$B49*VLOOKUP($A49,Transpose_Avg_q4er_youth!$O:$AA,2,FALSE)</f>
        <v>-0.74726515999999998</v>
      </c>
      <c r="T49" s="97">
        <f>$B49*VLOOKUP($A49,Transpose_Avg_q4er_youth!$O:$AA,3,FALSE)</f>
        <v>-0.44047943999999978</v>
      </c>
      <c r="U49" s="97">
        <f>$B49*VLOOKUP($A49,Transpose_Avg_q4er_youth!$O:$AA,4,FALSE)</f>
        <v>-0.52108234999999958</v>
      </c>
      <c r="V49" s="97">
        <f>$B49*VLOOKUP($A49,Transpose_Avg_q4er_youth!$O:$AA,5,FALSE)</f>
        <v>-0.74069481000000026</v>
      </c>
      <c r="W49" s="97">
        <f>$B49*VLOOKUP($A49,Transpose_Avg_q4er_youth!$O:$AA,6,FALSE)</f>
        <v>-0.5948886200000002</v>
      </c>
      <c r="X49" s="97">
        <f>$B49*VLOOKUP($A49,Transpose_Avg_q4er_youth!$O:$AA,7,FALSE)</f>
        <v>-0.72804241999999997</v>
      </c>
      <c r="Y49" s="97">
        <f>$B49*VLOOKUP($A49,Transpose_Avg_q4er_youth!$O:$AA,8,FALSE)</f>
        <v>-1.1659056300000001</v>
      </c>
      <c r="Z49" s="97">
        <f>$B49*VLOOKUP($A49,Transpose_Avg_q4er_youth!$O:$AA,9,FALSE)</f>
        <v>-1.28406474</v>
      </c>
      <c r="AA49" s="97">
        <f>$B49*VLOOKUP($A49,Transpose_Avg_q4er_youth!$O:$AA,10,FALSE)</f>
        <v>-0.66503852000000019</v>
      </c>
      <c r="AB49" s="97">
        <f>$B49*VLOOKUP($A49,Transpose_Avg_q4er_youth!$O:$AA,11,FALSE)</f>
        <v>-0.80687470999999988</v>
      </c>
      <c r="AC49" s="97">
        <f>$B49*VLOOKUP($A49,Transpose_Avg_q4er_youth!$O:$AA,12,FALSE)</f>
        <v>-0.55400556000000023</v>
      </c>
      <c r="AD49" s="97">
        <f>$B49*VLOOKUP($A49,Transpose_Avg_q4er_youth!$O:$AA,13,FALSE)</f>
        <v>-0.79943096000000025</v>
      </c>
    </row>
    <row r="50" spans="1:30" x14ac:dyDescent="0.25">
      <c r="A50" s="91" t="s">
        <v>537</v>
      </c>
      <c r="B50" s="96"/>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row>
    <row r="51" spans="1:30" x14ac:dyDescent="0.25">
      <c r="A51" s="27" t="s">
        <v>543</v>
      </c>
      <c r="B51" s="290">
        <v>12.2</v>
      </c>
      <c r="C51" s="94"/>
      <c r="D51" s="94"/>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row>
    <row r="52" spans="1:30" x14ac:dyDescent="0.25">
      <c r="A52" s="27" t="s">
        <v>532</v>
      </c>
      <c r="B52" s="96">
        <v>12.334</v>
      </c>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row>
    <row r="53" spans="1:30" x14ac:dyDescent="0.25">
      <c r="A53" s="27" t="s">
        <v>538</v>
      </c>
      <c r="B53" s="96">
        <v>12.318999999999999</v>
      </c>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row>
    <row r="54" spans="1:30" x14ac:dyDescent="0.25">
      <c r="A54" s="27" t="s">
        <v>544</v>
      </c>
      <c r="B54" s="96">
        <v>12.773</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row>
    <row r="55" spans="1:30" x14ac:dyDescent="0.25">
      <c r="A55" s="27" t="s">
        <v>549</v>
      </c>
      <c r="B55" s="96">
        <v>11.981999999999999</v>
      </c>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row>
    <row r="56" spans="1:30" x14ac:dyDescent="0.25">
      <c r="A56" s="27" t="s">
        <v>554</v>
      </c>
      <c r="B56" s="96">
        <v>12.776999999999999</v>
      </c>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row>
    <row r="57" spans="1:30" x14ac:dyDescent="0.25">
      <c r="A57" s="27" t="s">
        <v>559</v>
      </c>
      <c r="B57" s="96">
        <v>12.863999999999999</v>
      </c>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row>
    <row r="58" spans="1:30" x14ac:dyDescent="0.25">
      <c r="A58" s="27" t="s">
        <v>564</v>
      </c>
      <c r="B58" s="96">
        <v>12.725999999999999</v>
      </c>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row>
    <row r="59" spans="1:30" x14ac:dyDescent="0.25">
      <c r="A59" s="27" t="s">
        <v>569</v>
      </c>
      <c r="B59" s="96">
        <v>12.536999999999999</v>
      </c>
    </row>
    <row r="60" spans="1:30" x14ac:dyDescent="0.25">
      <c r="A60" s="27" t="s">
        <v>574</v>
      </c>
      <c r="B60" s="96">
        <v>12.638</v>
      </c>
    </row>
    <row r="61" spans="1:30" x14ac:dyDescent="0.25">
      <c r="A61" s="27" t="s">
        <v>579</v>
      </c>
      <c r="B61" s="96">
        <v>12.2197</v>
      </c>
    </row>
    <row r="62" spans="1:30" x14ac:dyDescent="0.25">
      <c r="A62" s="27" t="s">
        <v>584</v>
      </c>
      <c r="B62" s="96">
        <v>11.417999999999999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DA07E-66BE-494C-9FB2-EA6210668136}">
  <dimension ref="A2:L66"/>
  <sheetViews>
    <sheetView workbookViewId="0">
      <selection activeCell="J7" sqref="J7:K62"/>
    </sheetView>
  </sheetViews>
  <sheetFormatPr defaultColWidth="8.7109375" defaultRowHeight="12.75" x14ac:dyDescent="0.2"/>
  <cols>
    <col min="1" max="1" width="19.5703125" style="167" customWidth="1"/>
    <col min="2" max="5" width="10.5703125" style="167" customWidth="1"/>
    <col min="6" max="9" width="8.7109375" style="167"/>
    <col min="10" max="10" width="11.85546875" style="167" bestFit="1" customWidth="1"/>
    <col min="11" max="16384" width="8.7109375" style="167"/>
  </cols>
  <sheetData>
    <row r="2" spans="1:12" ht="15.75" x14ac:dyDescent="0.25">
      <c r="A2" s="166" t="s">
        <v>4991</v>
      </c>
    </row>
    <row r="3" spans="1:12" x14ac:dyDescent="0.2">
      <c r="A3" s="286" t="s">
        <v>348</v>
      </c>
      <c r="B3" s="287" t="s">
        <v>349</v>
      </c>
      <c r="C3" s="287" t="s">
        <v>350</v>
      </c>
      <c r="D3" s="287" t="s">
        <v>351</v>
      </c>
      <c r="E3" s="287" t="s">
        <v>352</v>
      </c>
      <c r="J3" s="286" t="s">
        <v>348</v>
      </c>
      <c r="K3" s="287" t="s">
        <v>349</v>
      </c>
      <c r="L3" s="287" t="s">
        <v>351</v>
      </c>
    </row>
    <row r="4" spans="1:12" x14ac:dyDescent="0.2">
      <c r="A4" s="167" t="s">
        <v>353</v>
      </c>
      <c r="B4" s="168" t="s">
        <v>354</v>
      </c>
      <c r="C4" s="168" t="s">
        <v>355</v>
      </c>
      <c r="D4" s="168" t="s">
        <v>356</v>
      </c>
      <c r="E4" s="168" t="s">
        <v>355</v>
      </c>
      <c r="J4" s="167" t="s">
        <v>353</v>
      </c>
      <c r="K4" s="168" t="s">
        <v>354</v>
      </c>
      <c r="L4" s="168" t="s">
        <v>356</v>
      </c>
    </row>
    <row r="5" spans="1:12" x14ac:dyDescent="0.2">
      <c r="A5" s="286" t="s">
        <v>348</v>
      </c>
      <c r="B5" s="287" t="s">
        <v>348</v>
      </c>
      <c r="C5" s="287" t="s">
        <v>348</v>
      </c>
      <c r="D5" s="287" t="s">
        <v>348</v>
      </c>
      <c r="E5" s="287" t="s">
        <v>348</v>
      </c>
      <c r="J5" s="286" t="s">
        <v>348</v>
      </c>
      <c r="K5" s="287" t="s">
        <v>348</v>
      </c>
      <c r="L5" s="287" t="s">
        <v>348</v>
      </c>
    </row>
    <row r="6" spans="1:12" x14ac:dyDescent="0.2">
      <c r="A6" s="167" t="s">
        <v>222</v>
      </c>
      <c r="B6" s="168" t="s">
        <v>348</v>
      </c>
      <c r="C6" s="168" t="s">
        <v>348</v>
      </c>
      <c r="D6" s="168" t="s">
        <v>348</v>
      </c>
      <c r="E6" s="168" t="s">
        <v>348</v>
      </c>
      <c r="J6" s="167" t="s">
        <v>222</v>
      </c>
      <c r="K6" s="168" t="s">
        <v>348</v>
      </c>
      <c r="L6" s="168" t="s">
        <v>348</v>
      </c>
    </row>
    <row r="7" spans="1:12" x14ac:dyDescent="0.2">
      <c r="A7" s="167" t="s">
        <v>242</v>
      </c>
      <c r="B7" s="168" t="s">
        <v>4992</v>
      </c>
      <c r="C7" s="168" t="s">
        <v>4581</v>
      </c>
      <c r="D7" s="168" t="s">
        <v>4993</v>
      </c>
      <c r="E7" s="168" t="s">
        <v>4048</v>
      </c>
      <c r="J7" s="167" t="s">
        <v>242</v>
      </c>
      <c r="K7" s="168">
        <v>-1.6500000000000001E-2</v>
      </c>
      <c r="L7" s="168">
        <v>-1.43E-2</v>
      </c>
    </row>
    <row r="8" spans="1:12" x14ac:dyDescent="0.2">
      <c r="A8" s="167" t="s">
        <v>250</v>
      </c>
      <c r="B8" s="168" t="s">
        <v>4994</v>
      </c>
      <c r="C8" s="168" t="s">
        <v>4615</v>
      </c>
      <c r="D8" s="168" t="s">
        <v>2918</v>
      </c>
      <c r="E8" s="168" t="s">
        <v>4995</v>
      </c>
      <c r="J8" s="167" t="s">
        <v>250</v>
      </c>
      <c r="K8" s="168">
        <v>-4.02E-2</v>
      </c>
      <c r="L8" s="168">
        <v>-0.13800000000000001</v>
      </c>
    </row>
    <row r="9" spans="1:12" x14ac:dyDescent="0.2">
      <c r="A9" s="167" t="s">
        <v>253</v>
      </c>
      <c r="B9" s="168" t="s">
        <v>4996</v>
      </c>
      <c r="C9" s="168" t="s">
        <v>4997</v>
      </c>
      <c r="D9" s="168" t="s">
        <v>4998</v>
      </c>
      <c r="E9" s="168" t="s">
        <v>4381</v>
      </c>
      <c r="J9" s="167" t="s">
        <v>253</v>
      </c>
      <c r="K9" s="168">
        <v>-0.26200000000000001</v>
      </c>
      <c r="L9" s="168">
        <v>-0.315</v>
      </c>
    </row>
    <row r="10" spans="1:12" x14ac:dyDescent="0.2">
      <c r="A10" s="167" t="s">
        <v>257</v>
      </c>
      <c r="B10" s="168" t="s">
        <v>4339</v>
      </c>
      <c r="C10" s="168" t="s">
        <v>4065</v>
      </c>
      <c r="D10" s="168" t="s">
        <v>4340</v>
      </c>
      <c r="E10" s="168" t="s">
        <v>2037</v>
      </c>
      <c r="J10" s="167" t="s">
        <v>257</v>
      </c>
      <c r="K10" s="168">
        <v>-0.45400000000000001</v>
      </c>
      <c r="L10" s="168">
        <v>-0.51</v>
      </c>
    </row>
    <row r="11" spans="1:12" x14ac:dyDescent="0.2">
      <c r="A11" s="167" t="s">
        <v>261</v>
      </c>
      <c r="B11" s="168" t="s">
        <v>4999</v>
      </c>
      <c r="C11" s="168" t="s">
        <v>5000</v>
      </c>
      <c r="D11" s="168" t="s">
        <v>5001</v>
      </c>
      <c r="E11" s="168" t="s">
        <v>1855</v>
      </c>
      <c r="J11" s="167" t="s">
        <v>261</v>
      </c>
      <c r="K11" s="168">
        <v>-0.52500000000000002</v>
      </c>
      <c r="L11" s="168">
        <v>-0.56699999999999995</v>
      </c>
    </row>
    <row r="12" spans="1:12" x14ac:dyDescent="0.2">
      <c r="A12" s="167" t="s">
        <v>265</v>
      </c>
      <c r="B12" s="168" t="s">
        <v>5002</v>
      </c>
      <c r="C12" s="168" t="s">
        <v>5003</v>
      </c>
      <c r="D12" s="168" t="s">
        <v>2366</v>
      </c>
      <c r="E12" s="168" t="s">
        <v>5004</v>
      </c>
      <c r="J12" s="167" t="s">
        <v>265</v>
      </c>
      <c r="K12" s="168">
        <v>-0.63300000000000001</v>
      </c>
      <c r="L12" s="168">
        <v>-0.70899999999999996</v>
      </c>
    </row>
    <row r="13" spans="1:12" x14ac:dyDescent="0.2">
      <c r="A13" s="167" t="s">
        <v>304</v>
      </c>
      <c r="B13" s="168" t="s">
        <v>4028</v>
      </c>
      <c r="C13" s="168" t="s">
        <v>1711</v>
      </c>
      <c r="D13" s="168" t="s">
        <v>5005</v>
      </c>
      <c r="E13" s="168" t="s">
        <v>1744</v>
      </c>
      <c r="J13" s="167" t="s">
        <v>304</v>
      </c>
      <c r="K13" s="168">
        <v>0.45</v>
      </c>
      <c r="L13" s="168">
        <v>1.6199999999999999E-3</v>
      </c>
    </row>
    <row r="14" spans="1:12" x14ac:dyDescent="0.2">
      <c r="A14" s="167" t="s">
        <v>307</v>
      </c>
      <c r="B14" s="168" t="s">
        <v>4616</v>
      </c>
      <c r="C14" s="168" t="s">
        <v>2785</v>
      </c>
      <c r="D14" s="168" t="s">
        <v>348</v>
      </c>
      <c r="E14" s="168" t="s">
        <v>348</v>
      </c>
      <c r="J14" s="167" t="s">
        <v>307</v>
      </c>
      <c r="K14" s="168">
        <v>0.44700000000000001</v>
      </c>
      <c r="L14" s="168"/>
    </row>
    <row r="15" spans="1:12" x14ac:dyDescent="0.2">
      <c r="A15" s="167" t="s">
        <v>310</v>
      </c>
      <c r="B15" s="168" t="s">
        <v>5006</v>
      </c>
      <c r="C15" s="168" t="s">
        <v>1975</v>
      </c>
      <c r="D15" s="168" t="s">
        <v>5007</v>
      </c>
      <c r="E15" s="168" t="s">
        <v>3158</v>
      </c>
      <c r="J15" s="167" t="s">
        <v>310</v>
      </c>
      <c r="K15" s="168">
        <v>0.51700000000000002</v>
      </c>
      <c r="L15" s="168">
        <v>9.5200000000000007E-2</v>
      </c>
    </row>
    <row r="16" spans="1:12" x14ac:dyDescent="0.2">
      <c r="A16" s="167" t="s">
        <v>299</v>
      </c>
      <c r="B16" s="168" t="s">
        <v>5008</v>
      </c>
      <c r="C16" s="168" t="s">
        <v>5009</v>
      </c>
      <c r="D16" s="168" t="s">
        <v>5010</v>
      </c>
      <c r="E16" s="168" t="s">
        <v>2849</v>
      </c>
      <c r="J16" s="167" t="s">
        <v>299</v>
      </c>
      <c r="K16" s="168">
        <v>4.79E-3</v>
      </c>
      <c r="L16" s="168">
        <v>-4.5400000000000003E-2</v>
      </c>
    </row>
    <row r="17" spans="1:12" x14ac:dyDescent="0.2">
      <c r="A17" s="167" t="s">
        <v>311</v>
      </c>
      <c r="B17" s="168" t="s">
        <v>2268</v>
      </c>
      <c r="C17" s="168" t="s">
        <v>2798</v>
      </c>
      <c r="D17" s="168" t="s">
        <v>1878</v>
      </c>
      <c r="E17" s="168" t="s">
        <v>2798</v>
      </c>
      <c r="J17" s="167" t="s">
        <v>311</v>
      </c>
      <c r="K17" s="168">
        <v>0.16500000000000001</v>
      </c>
      <c r="L17" s="168">
        <v>0.16700000000000001</v>
      </c>
    </row>
    <row r="18" spans="1:12" x14ac:dyDescent="0.2">
      <c r="A18" s="167" t="s">
        <v>312</v>
      </c>
      <c r="B18" s="168" t="s">
        <v>5011</v>
      </c>
      <c r="C18" s="168" t="s">
        <v>2789</v>
      </c>
      <c r="D18" s="168" t="s">
        <v>5012</v>
      </c>
      <c r="E18" s="168" t="s">
        <v>3985</v>
      </c>
      <c r="J18" s="167" t="s">
        <v>312</v>
      </c>
      <c r="K18" s="168">
        <v>0.22600000000000001</v>
      </c>
      <c r="L18" s="168">
        <v>0.224</v>
      </c>
    </row>
    <row r="19" spans="1:12" x14ac:dyDescent="0.2">
      <c r="A19" s="167" t="s">
        <v>313</v>
      </c>
      <c r="B19" s="168" t="s">
        <v>2215</v>
      </c>
      <c r="C19" s="168" t="s">
        <v>5013</v>
      </c>
      <c r="D19" s="168" t="s">
        <v>2215</v>
      </c>
      <c r="E19" s="168" t="s">
        <v>5014</v>
      </c>
      <c r="J19" s="167" t="s">
        <v>313</v>
      </c>
      <c r="K19" s="168">
        <v>0.441</v>
      </c>
      <c r="L19" s="168">
        <v>0.441</v>
      </c>
    </row>
    <row r="20" spans="1:12" x14ac:dyDescent="0.2">
      <c r="A20" s="167" t="s">
        <v>314</v>
      </c>
      <c r="B20" s="168" t="s">
        <v>3271</v>
      </c>
      <c r="C20" s="168" t="s">
        <v>5015</v>
      </c>
      <c r="D20" s="168" t="s">
        <v>3709</v>
      </c>
      <c r="E20" s="168" t="s">
        <v>5016</v>
      </c>
      <c r="J20" s="167" t="s">
        <v>314</v>
      </c>
      <c r="K20" s="168">
        <v>0.31</v>
      </c>
      <c r="L20" s="168">
        <v>0.33400000000000002</v>
      </c>
    </row>
    <row r="21" spans="1:12" x14ac:dyDescent="0.2">
      <c r="A21" s="167" t="s">
        <v>315</v>
      </c>
      <c r="B21" s="168" t="s">
        <v>1939</v>
      </c>
      <c r="C21" s="168" t="s">
        <v>5017</v>
      </c>
      <c r="D21" s="168" t="s">
        <v>4148</v>
      </c>
      <c r="E21" s="168" t="s">
        <v>871</v>
      </c>
      <c r="J21" s="167" t="s">
        <v>315</v>
      </c>
      <c r="K21" s="168">
        <v>0.223</v>
      </c>
      <c r="L21" s="168">
        <v>0.22800000000000001</v>
      </c>
    </row>
    <row r="22" spans="1:12" x14ac:dyDescent="0.2">
      <c r="A22" s="167" t="s">
        <v>316</v>
      </c>
      <c r="B22" s="168" t="s">
        <v>5018</v>
      </c>
      <c r="C22" s="168" t="s">
        <v>5019</v>
      </c>
      <c r="D22" s="168" t="s">
        <v>2064</v>
      </c>
      <c r="E22" s="168" t="s">
        <v>5020</v>
      </c>
      <c r="J22" s="167" t="s">
        <v>316</v>
      </c>
      <c r="K22" s="168">
        <v>0.70799999999999996</v>
      </c>
      <c r="L22" s="168">
        <v>0.72099999999999997</v>
      </c>
    </row>
    <row r="23" spans="1:12" x14ac:dyDescent="0.2">
      <c r="A23" s="167" t="s">
        <v>323</v>
      </c>
      <c r="B23" s="168" t="s">
        <v>5021</v>
      </c>
      <c r="C23" s="168" t="s">
        <v>5022</v>
      </c>
      <c r="D23" s="168" t="s">
        <v>5023</v>
      </c>
      <c r="E23" s="168" t="s">
        <v>5024</v>
      </c>
      <c r="J23" s="167" t="s">
        <v>323</v>
      </c>
      <c r="K23" s="168">
        <v>-3.609</v>
      </c>
      <c r="L23" s="168">
        <v>-3.6419999999999999</v>
      </c>
    </row>
    <row r="24" spans="1:12" x14ac:dyDescent="0.2">
      <c r="A24" s="167" t="s">
        <v>324</v>
      </c>
      <c r="B24" s="168" t="s">
        <v>5025</v>
      </c>
      <c r="C24" s="168" t="s">
        <v>5026</v>
      </c>
      <c r="D24" s="168" t="s">
        <v>3912</v>
      </c>
      <c r="E24" s="168" t="s">
        <v>5027</v>
      </c>
      <c r="J24" s="167" t="s">
        <v>324</v>
      </c>
      <c r="K24" s="168">
        <v>-0.47</v>
      </c>
      <c r="L24" s="168">
        <v>-0.33300000000000002</v>
      </c>
    </row>
    <row r="25" spans="1:12" x14ac:dyDescent="0.2">
      <c r="A25" s="167" t="s">
        <v>325</v>
      </c>
      <c r="B25" s="168" t="s">
        <v>2802</v>
      </c>
      <c r="C25" s="168" t="s">
        <v>2604</v>
      </c>
      <c r="D25" s="168" t="s">
        <v>2186</v>
      </c>
      <c r="E25" s="168" t="s">
        <v>4681</v>
      </c>
      <c r="J25" s="167" t="s">
        <v>325</v>
      </c>
      <c r="K25" s="168">
        <v>0.216</v>
      </c>
      <c r="L25" s="168">
        <v>0.17699999999999999</v>
      </c>
    </row>
    <row r="26" spans="1:12" x14ac:dyDescent="0.2">
      <c r="A26" s="167" t="s">
        <v>322</v>
      </c>
      <c r="B26" s="168" t="s">
        <v>3703</v>
      </c>
      <c r="C26" s="168" t="s">
        <v>5028</v>
      </c>
      <c r="D26" s="168" t="s">
        <v>5029</v>
      </c>
      <c r="E26" s="168" t="s">
        <v>5030</v>
      </c>
      <c r="J26" s="167" t="s">
        <v>322</v>
      </c>
      <c r="K26" s="168">
        <v>1.2200000000000001E-2</v>
      </c>
      <c r="L26" s="168">
        <v>-8.7799999999999998E-4</v>
      </c>
    </row>
    <row r="27" spans="1:12" x14ac:dyDescent="0.2">
      <c r="A27" s="167" t="s">
        <v>335</v>
      </c>
      <c r="B27" s="168" t="s">
        <v>5031</v>
      </c>
      <c r="C27" s="168" t="s">
        <v>3171</v>
      </c>
      <c r="D27" s="168" t="s">
        <v>3153</v>
      </c>
      <c r="E27" s="168" t="s">
        <v>3784</v>
      </c>
      <c r="J27" s="167" t="s">
        <v>335</v>
      </c>
      <c r="K27" s="168">
        <v>-3.1899999999999998E-2</v>
      </c>
      <c r="L27" s="168">
        <v>-4.4900000000000002E-2</v>
      </c>
    </row>
    <row r="28" spans="1:12" x14ac:dyDescent="0.2">
      <c r="A28" s="167" t="s">
        <v>328</v>
      </c>
      <c r="B28" s="168" t="s">
        <v>5032</v>
      </c>
      <c r="C28" s="168" t="s">
        <v>5033</v>
      </c>
      <c r="D28" s="168" t="s">
        <v>3775</v>
      </c>
      <c r="E28" s="168" t="s">
        <v>5034</v>
      </c>
      <c r="J28" s="167" t="s">
        <v>328</v>
      </c>
      <c r="K28" s="168">
        <v>-0.17499999999999999</v>
      </c>
      <c r="L28" s="168">
        <v>-0.16900000000000001</v>
      </c>
    </row>
    <row r="29" spans="1:12" x14ac:dyDescent="0.2">
      <c r="A29" s="167" t="s">
        <v>329</v>
      </c>
      <c r="B29" s="168" t="s">
        <v>2054</v>
      </c>
      <c r="C29" s="168" t="s">
        <v>3256</v>
      </c>
      <c r="D29" s="168" t="s">
        <v>2962</v>
      </c>
      <c r="E29" s="168" t="s">
        <v>4957</v>
      </c>
      <c r="J29" s="167" t="s">
        <v>329</v>
      </c>
      <c r="K29" s="168">
        <v>0.35599999999999998</v>
      </c>
      <c r="L29" s="168">
        <v>0.374</v>
      </c>
    </row>
    <row r="30" spans="1:12" x14ac:dyDescent="0.2">
      <c r="A30" s="167" t="s">
        <v>330</v>
      </c>
      <c r="B30" s="168" t="s">
        <v>5035</v>
      </c>
      <c r="C30" s="168" t="s">
        <v>5036</v>
      </c>
      <c r="D30" s="168" t="s">
        <v>4454</v>
      </c>
      <c r="E30" s="168" t="s">
        <v>1768</v>
      </c>
      <c r="J30" s="167" t="s">
        <v>330</v>
      </c>
      <c r="K30" s="168">
        <v>-0.17699999999999999</v>
      </c>
      <c r="L30" s="168">
        <v>-0.25700000000000001</v>
      </c>
    </row>
    <row r="31" spans="1:12" x14ac:dyDescent="0.2">
      <c r="A31" s="167" t="s">
        <v>319</v>
      </c>
      <c r="B31" s="168" t="s">
        <v>5037</v>
      </c>
      <c r="C31" s="168" t="s">
        <v>4412</v>
      </c>
      <c r="D31" s="168" t="s">
        <v>5038</v>
      </c>
      <c r="E31" s="168" t="s">
        <v>2829</v>
      </c>
      <c r="J31" s="167" t="s">
        <v>319</v>
      </c>
      <c r="K31" s="168">
        <v>-8.6699999999999999E-2</v>
      </c>
      <c r="L31" s="168">
        <v>-8.8099999999999998E-2</v>
      </c>
    </row>
    <row r="32" spans="1:12" x14ac:dyDescent="0.2">
      <c r="A32" s="167" t="s">
        <v>318</v>
      </c>
      <c r="B32" s="168" t="s">
        <v>3979</v>
      </c>
      <c r="C32" s="168" t="s">
        <v>871</v>
      </c>
      <c r="D32" s="168" t="s">
        <v>5039</v>
      </c>
      <c r="E32" s="168" t="s">
        <v>3928</v>
      </c>
      <c r="J32" s="167" t="s">
        <v>318</v>
      </c>
      <c r="K32" s="168">
        <v>-5.3499999999999999E-2</v>
      </c>
      <c r="L32" s="168">
        <v>-2.1700000000000001E-2</v>
      </c>
    </row>
    <row r="33" spans="1:12" x14ac:dyDescent="0.2">
      <c r="A33" s="167" t="s">
        <v>320</v>
      </c>
      <c r="B33" s="168" t="s">
        <v>2771</v>
      </c>
      <c r="C33" s="168" t="s">
        <v>3082</v>
      </c>
      <c r="D33" s="168" t="s">
        <v>3191</v>
      </c>
      <c r="E33" s="168" t="s">
        <v>3081</v>
      </c>
      <c r="J33" s="167" t="s">
        <v>320</v>
      </c>
      <c r="K33" s="168">
        <v>0.15</v>
      </c>
      <c r="L33" s="168">
        <v>0.20699999999999999</v>
      </c>
    </row>
    <row r="34" spans="1:12" x14ac:dyDescent="0.2">
      <c r="A34" s="167" t="s">
        <v>321</v>
      </c>
      <c r="B34" s="168" t="s">
        <v>4345</v>
      </c>
      <c r="C34" s="168" t="s">
        <v>3702</v>
      </c>
      <c r="D34" s="168" t="s">
        <v>4320</v>
      </c>
      <c r="E34" s="168" t="s">
        <v>3154</v>
      </c>
      <c r="J34" s="167" t="s">
        <v>321</v>
      </c>
      <c r="K34" s="168">
        <v>-0.12</v>
      </c>
      <c r="L34" s="168">
        <v>-0.122</v>
      </c>
    </row>
    <row r="35" spans="1:12" x14ac:dyDescent="0.2">
      <c r="A35" s="167" t="s">
        <v>326</v>
      </c>
      <c r="B35" s="168" t="s">
        <v>5040</v>
      </c>
      <c r="C35" s="168" t="s">
        <v>3597</v>
      </c>
      <c r="D35" s="168" t="s">
        <v>5041</v>
      </c>
      <c r="E35" s="168" t="s">
        <v>4359</v>
      </c>
      <c r="J35" s="167" t="s">
        <v>326</v>
      </c>
      <c r="K35" s="168">
        <v>9.2799999999999994E-2</v>
      </c>
      <c r="L35" s="168">
        <v>7.1199999999999999E-2</v>
      </c>
    </row>
    <row r="36" spans="1:12" x14ac:dyDescent="0.2">
      <c r="A36" s="167" t="s">
        <v>327</v>
      </c>
      <c r="B36" s="168" t="s">
        <v>5042</v>
      </c>
      <c r="C36" s="168" t="s">
        <v>3029</v>
      </c>
      <c r="D36" s="168" t="s">
        <v>5043</v>
      </c>
      <c r="E36" s="168" t="s">
        <v>3772</v>
      </c>
      <c r="J36" s="167" t="s">
        <v>327</v>
      </c>
      <c r="K36" s="168">
        <v>3.4000000000000002E-2</v>
      </c>
      <c r="L36" s="168">
        <v>3.73E-2</v>
      </c>
    </row>
    <row r="37" spans="1:12" x14ac:dyDescent="0.2">
      <c r="A37" s="167" t="s">
        <v>338</v>
      </c>
      <c r="B37" s="168" t="s">
        <v>5044</v>
      </c>
      <c r="C37" s="168" t="s">
        <v>5045</v>
      </c>
      <c r="D37" s="168" t="s">
        <v>5046</v>
      </c>
      <c r="E37" s="168" t="s">
        <v>4924</v>
      </c>
      <c r="J37" s="167" t="s">
        <v>338</v>
      </c>
      <c r="K37" s="168">
        <v>-0.61299999999999999</v>
      </c>
      <c r="L37" s="168">
        <v>-0.51900000000000002</v>
      </c>
    </row>
    <row r="38" spans="1:12" x14ac:dyDescent="0.2">
      <c r="A38" s="167" t="s">
        <v>298</v>
      </c>
      <c r="B38" s="168" t="s">
        <v>5047</v>
      </c>
      <c r="C38" s="168" t="s">
        <v>5048</v>
      </c>
      <c r="D38" s="168" t="s">
        <v>4973</v>
      </c>
      <c r="E38" s="168" t="s">
        <v>2051</v>
      </c>
      <c r="J38" s="167" t="s">
        <v>298</v>
      </c>
      <c r="K38" s="168">
        <v>-0.71499999999999997</v>
      </c>
      <c r="L38" s="168">
        <v>-0.74399999999999999</v>
      </c>
    </row>
    <row r="39" spans="1:12" x14ac:dyDescent="0.2">
      <c r="A39" s="167" t="s">
        <v>269</v>
      </c>
      <c r="B39" s="168" t="s">
        <v>5049</v>
      </c>
      <c r="C39" s="168" t="s">
        <v>5050</v>
      </c>
      <c r="D39" s="168" t="s">
        <v>5051</v>
      </c>
      <c r="E39" s="168" t="s">
        <v>5052</v>
      </c>
      <c r="J39" s="167" t="s">
        <v>269</v>
      </c>
      <c r="K39" s="168">
        <v>1.405</v>
      </c>
      <c r="L39" s="168">
        <v>4.4480000000000004</v>
      </c>
    </row>
    <row r="40" spans="1:12" x14ac:dyDescent="0.2">
      <c r="A40" s="167" t="s">
        <v>273</v>
      </c>
      <c r="B40" s="168" t="s">
        <v>5053</v>
      </c>
      <c r="C40" s="168" t="s">
        <v>5054</v>
      </c>
      <c r="D40" s="168" t="s">
        <v>5055</v>
      </c>
      <c r="E40" s="168" t="s">
        <v>5056</v>
      </c>
      <c r="J40" s="167" t="s">
        <v>273</v>
      </c>
      <c r="K40" s="168">
        <v>-1.569</v>
      </c>
      <c r="L40" s="168">
        <v>-1.748</v>
      </c>
    </row>
    <row r="41" spans="1:12" x14ac:dyDescent="0.2">
      <c r="A41" s="167" t="s">
        <v>277</v>
      </c>
      <c r="B41" s="168" t="s">
        <v>5057</v>
      </c>
      <c r="C41" s="168" t="s">
        <v>5058</v>
      </c>
      <c r="D41" s="168" t="s">
        <v>3260</v>
      </c>
      <c r="E41" s="168" t="s">
        <v>5059</v>
      </c>
      <c r="J41" s="167" t="s">
        <v>277</v>
      </c>
      <c r="K41" s="168">
        <v>9.1300000000000006E-2</v>
      </c>
      <c r="L41" s="168">
        <v>0.42899999999999999</v>
      </c>
    </row>
    <row r="42" spans="1:12" x14ac:dyDescent="0.2">
      <c r="A42" s="167" t="s">
        <v>297</v>
      </c>
      <c r="B42" s="168" t="s">
        <v>2059</v>
      </c>
      <c r="C42" s="168" t="s">
        <v>5060</v>
      </c>
      <c r="D42" s="168" t="s">
        <v>3544</v>
      </c>
      <c r="E42" s="168" t="s">
        <v>5060</v>
      </c>
      <c r="J42" s="167" t="s">
        <v>297</v>
      </c>
      <c r="K42" s="168">
        <v>0.3</v>
      </c>
      <c r="L42" s="168">
        <v>0.78700000000000003</v>
      </c>
    </row>
    <row r="43" spans="1:12" x14ac:dyDescent="0.2">
      <c r="A43" s="167" t="s">
        <v>281</v>
      </c>
      <c r="B43" s="168" t="s">
        <v>2821</v>
      </c>
      <c r="C43" s="168" t="s">
        <v>5061</v>
      </c>
      <c r="D43" s="168" t="s">
        <v>4951</v>
      </c>
      <c r="E43" s="168" t="s">
        <v>5062</v>
      </c>
      <c r="J43" s="167" t="s">
        <v>281</v>
      </c>
      <c r="K43" s="168">
        <v>-0.497</v>
      </c>
      <c r="L43" s="168">
        <v>0.54300000000000004</v>
      </c>
    </row>
    <row r="44" spans="1:12" x14ac:dyDescent="0.2">
      <c r="A44" s="167" t="s">
        <v>285</v>
      </c>
      <c r="B44" s="168" t="s">
        <v>5063</v>
      </c>
      <c r="C44" s="168" t="s">
        <v>3479</v>
      </c>
      <c r="D44" s="168" t="s">
        <v>5064</v>
      </c>
      <c r="E44" s="168" t="s">
        <v>5065</v>
      </c>
      <c r="J44" s="167" t="s">
        <v>285</v>
      </c>
      <c r="K44" s="168">
        <v>9.7360000000000007</v>
      </c>
      <c r="L44" s="168">
        <v>9.1029999999999998</v>
      </c>
    </row>
    <row r="45" spans="1:12" x14ac:dyDescent="0.2">
      <c r="A45" s="167" t="s">
        <v>288</v>
      </c>
      <c r="B45" s="168" t="s">
        <v>5066</v>
      </c>
      <c r="C45" s="168" t="s">
        <v>5067</v>
      </c>
      <c r="D45" s="168" t="s">
        <v>5068</v>
      </c>
      <c r="E45" s="168" t="s">
        <v>5069</v>
      </c>
      <c r="J45" s="167" t="s">
        <v>288</v>
      </c>
      <c r="K45" s="168">
        <v>2.573</v>
      </c>
      <c r="L45" s="168">
        <v>2.4700000000000002</v>
      </c>
    </row>
    <row r="46" spans="1:12" x14ac:dyDescent="0.2">
      <c r="A46" s="167" t="s">
        <v>291</v>
      </c>
      <c r="B46" s="168" t="s">
        <v>5070</v>
      </c>
      <c r="C46" s="168" t="s">
        <v>5071</v>
      </c>
      <c r="D46" s="168" t="s">
        <v>5072</v>
      </c>
      <c r="E46" s="168" t="s">
        <v>5073</v>
      </c>
      <c r="J46" s="167" t="s">
        <v>291</v>
      </c>
      <c r="K46" s="168">
        <v>-0.67</v>
      </c>
      <c r="L46" s="168">
        <v>-0.378</v>
      </c>
    </row>
    <row r="47" spans="1:12" x14ac:dyDescent="0.2">
      <c r="A47" s="167" t="s">
        <v>294</v>
      </c>
      <c r="B47" s="168" t="s">
        <v>5074</v>
      </c>
      <c r="C47" s="168" t="s">
        <v>5075</v>
      </c>
      <c r="D47" s="168" t="s">
        <v>5076</v>
      </c>
      <c r="E47" s="168" t="s">
        <v>5077</v>
      </c>
      <c r="J47" s="167" t="s">
        <v>294</v>
      </c>
      <c r="K47" s="168">
        <v>2.5510000000000002</v>
      </c>
      <c r="L47" s="168">
        <v>2.8319999999999999</v>
      </c>
    </row>
    <row r="48" spans="1:12" x14ac:dyDescent="0.2">
      <c r="A48" s="167" t="s">
        <v>295</v>
      </c>
      <c r="B48" s="168" t="s">
        <v>5078</v>
      </c>
      <c r="C48" s="168" t="s">
        <v>5079</v>
      </c>
      <c r="D48" s="168" t="s">
        <v>5080</v>
      </c>
      <c r="E48" s="168" t="s">
        <v>5081</v>
      </c>
      <c r="J48" s="167" t="s">
        <v>295</v>
      </c>
      <c r="K48" s="168">
        <v>-8.2739999999999991</v>
      </c>
      <c r="L48" s="168">
        <v>-9.1430000000000007</v>
      </c>
    </row>
    <row r="49" spans="1:12" x14ac:dyDescent="0.2">
      <c r="A49" s="167" t="s">
        <v>296</v>
      </c>
      <c r="B49" s="168" t="s">
        <v>5082</v>
      </c>
      <c r="C49" s="168" t="s">
        <v>5083</v>
      </c>
      <c r="D49" s="168" t="s">
        <v>2336</v>
      </c>
      <c r="E49" s="168" t="s">
        <v>3937</v>
      </c>
      <c r="J49" s="167" t="s">
        <v>296</v>
      </c>
      <c r="K49" s="168">
        <v>5.2600000000000001E-2</v>
      </c>
      <c r="L49" s="168">
        <v>0.155</v>
      </c>
    </row>
    <row r="50" spans="1:12" x14ac:dyDescent="0.2">
      <c r="A50" s="167" t="s">
        <v>532</v>
      </c>
      <c r="B50" s="168" t="s">
        <v>5084</v>
      </c>
      <c r="C50" s="168" t="s">
        <v>5085</v>
      </c>
      <c r="D50" s="168" t="s">
        <v>5086</v>
      </c>
      <c r="E50" s="168" t="s">
        <v>3668</v>
      </c>
      <c r="J50" s="91" t="s">
        <v>537</v>
      </c>
      <c r="K50" s="27"/>
      <c r="L50" s="27"/>
    </row>
    <row r="51" spans="1:12" x14ac:dyDescent="0.2">
      <c r="A51" s="167" t="s">
        <v>538</v>
      </c>
      <c r="B51" s="168" t="s">
        <v>5087</v>
      </c>
      <c r="C51" s="168" t="s">
        <v>3715</v>
      </c>
      <c r="D51" s="168" t="s">
        <v>5088</v>
      </c>
      <c r="E51" s="168" t="s">
        <v>4348</v>
      </c>
      <c r="J51" s="167" t="s">
        <v>543</v>
      </c>
      <c r="K51" s="177">
        <f>B61 + 0</f>
        <v>0.32800000000000001</v>
      </c>
      <c r="L51" s="177">
        <f>D61 + 0</f>
        <v>0.59299999999999997</v>
      </c>
    </row>
    <row r="52" spans="1:12" x14ac:dyDescent="0.2">
      <c r="A52" s="167" t="s">
        <v>544</v>
      </c>
      <c r="B52" s="168" t="s">
        <v>5089</v>
      </c>
      <c r="C52" s="168" t="s">
        <v>4917</v>
      </c>
      <c r="D52" s="168" t="s">
        <v>5090</v>
      </c>
      <c r="E52" s="168" t="s">
        <v>3715</v>
      </c>
      <c r="J52" s="167" t="s">
        <v>532</v>
      </c>
      <c r="K52" s="177">
        <f>$K$51 + B50</f>
        <v>0.33085999999999999</v>
      </c>
      <c r="L52" s="177">
        <f>$L$51 + D50</f>
        <v>0.57140000000000002</v>
      </c>
    </row>
    <row r="53" spans="1:12" x14ac:dyDescent="0.2">
      <c r="A53" s="167" t="s">
        <v>549</v>
      </c>
      <c r="B53" s="168" t="s">
        <v>5091</v>
      </c>
      <c r="C53" s="168" t="s">
        <v>1833</v>
      </c>
      <c r="D53" s="168" t="s">
        <v>5092</v>
      </c>
      <c r="E53" s="168" t="s">
        <v>1833</v>
      </c>
      <c r="J53" s="167" t="s">
        <v>538</v>
      </c>
      <c r="K53" s="177">
        <f t="shared" ref="K53:K62" si="0">$K$51 + B51</f>
        <v>0.24249999999999999</v>
      </c>
      <c r="L53" s="177">
        <f t="shared" ref="L53:L62" si="1">$L$51 + D51</f>
        <v>0.49859999999999999</v>
      </c>
    </row>
    <row r="54" spans="1:12" x14ac:dyDescent="0.2">
      <c r="A54" s="167" t="s">
        <v>554</v>
      </c>
      <c r="B54" s="168" t="s">
        <v>5093</v>
      </c>
      <c r="C54" s="168" t="s">
        <v>3772</v>
      </c>
      <c r="D54" s="168" t="s">
        <v>4723</v>
      </c>
      <c r="E54" s="168" t="s">
        <v>3980</v>
      </c>
      <c r="J54" s="167" t="s">
        <v>544</v>
      </c>
      <c r="K54" s="177">
        <f t="shared" si="0"/>
        <v>0.28870000000000001</v>
      </c>
      <c r="L54" s="177">
        <f t="shared" si="1"/>
        <v>0.51429999999999998</v>
      </c>
    </row>
    <row r="55" spans="1:12" x14ac:dyDescent="0.2">
      <c r="A55" s="167" t="s">
        <v>559</v>
      </c>
      <c r="B55" s="168" t="s">
        <v>5094</v>
      </c>
      <c r="C55" s="168" t="s">
        <v>2076</v>
      </c>
      <c r="D55" s="168" t="s">
        <v>5086</v>
      </c>
      <c r="E55" s="168" t="s">
        <v>4344</v>
      </c>
      <c r="J55" s="167" t="s">
        <v>549</v>
      </c>
      <c r="K55" s="177">
        <f t="shared" si="0"/>
        <v>-0.20600000000000002</v>
      </c>
      <c r="L55" s="177">
        <f t="shared" si="1"/>
        <v>9.099999999999997E-2</v>
      </c>
    </row>
    <row r="56" spans="1:12" x14ac:dyDescent="0.2">
      <c r="A56" s="167" t="s">
        <v>564</v>
      </c>
      <c r="B56" s="168" t="s">
        <v>5095</v>
      </c>
      <c r="C56" s="168" t="s">
        <v>2161</v>
      </c>
      <c r="D56" s="168" t="s">
        <v>5096</v>
      </c>
      <c r="E56" s="168" t="s">
        <v>5036</v>
      </c>
      <c r="J56" s="167" t="s">
        <v>554</v>
      </c>
      <c r="K56" s="177">
        <f t="shared" si="0"/>
        <v>0.2359</v>
      </c>
      <c r="L56" s="177">
        <f t="shared" si="1"/>
        <v>0.47699999999999998</v>
      </c>
    </row>
    <row r="57" spans="1:12" x14ac:dyDescent="0.2">
      <c r="A57" s="167" t="s">
        <v>569</v>
      </c>
      <c r="B57" s="168" t="s">
        <v>5097</v>
      </c>
      <c r="C57" s="168" t="s">
        <v>4905</v>
      </c>
      <c r="D57" s="168" t="s">
        <v>1966</v>
      </c>
      <c r="E57" s="168" t="s">
        <v>2271</v>
      </c>
      <c r="J57" s="167" t="s">
        <v>559</v>
      </c>
      <c r="K57" s="177">
        <f t="shared" si="0"/>
        <v>0.33674000000000004</v>
      </c>
      <c r="L57" s="177">
        <f t="shared" si="1"/>
        <v>0.57140000000000002</v>
      </c>
    </row>
    <row r="58" spans="1:12" x14ac:dyDescent="0.2">
      <c r="A58" s="167" t="s">
        <v>574</v>
      </c>
      <c r="B58" s="168" t="s">
        <v>5098</v>
      </c>
      <c r="C58" s="168" t="s">
        <v>3772</v>
      </c>
      <c r="D58" s="168" t="s">
        <v>3615</v>
      </c>
      <c r="E58" s="168" t="s">
        <v>4362</v>
      </c>
      <c r="J58" s="167" t="s">
        <v>564</v>
      </c>
      <c r="K58" s="177">
        <f t="shared" si="0"/>
        <v>0.29920000000000002</v>
      </c>
      <c r="L58" s="177">
        <f t="shared" si="1"/>
        <v>0.55679999999999996</v>
      </c>
    </row>
    <row r="59" spans="1:12" x14ac:dyDescent="0.2">
      <c r="A59" s="167" t="s">
        <v>579</v>
      </c>
      <c r="B59" s="168" t="s">
        <v>5099</v>
      </c>
      <c r="C59" s="168" t="s">
        <v>3653</v>
      </c>
      <c r="D59" s="168" t="s">
        <v>5100</v>
      </c>
      <c r="E59" s="168" t="s">
        <v>869</v>
      </c>
      <c r="J59" s="167" t="s">
        <v>569</v>
      </c>
      <c r="K59" s="177">
        <f t="shared" si="0"/>
        <v>0.23950000000000002</v>
      </c>
      <c r="L59" s="177">
        <f t="shared" si="1"/>
        <v>0.46599999999999997</v>
      </c>
    </row>
    <row r="60" spans="1:12" x14ac:dyDescent="0.2">
      <c r="A60" s="167" t="s">
        <v>584</v>
      </c>
      <c r="B60" s="168" t="s">
        <v>5101</v>
      </c>
      <c r="C60" s="168" t="s">
        <v>2379</v>
      </c>
      <c r="D60" s="168" t="s">
        <v>5102</v>
      </c>
      <c r="E60" s="168" t="s">
        <v>2381</v>
      </c>
      <c r="J60" s="167" t="s">
        <v>574</v>
      </c>
      <c r="K60" s="177">
        <f t="shared" si="0"/>
        <v>0.18600000000000003</v>
      </c>
      <c r="L60" s="177">
        <f t="shared" si="1"/>
        <v>0.43999999999999995</v>
      </c>
    </row>
    <row r="61" spans="1:12" x14ac:dyDescent="0.2">
      <c r="A61" s="167" t="s">
        <v>589</v>
      </c>
      <c r="B61" s="168" t="s">
        <v>3522</v>
      </c>
      <c r="C61" s="168" t="s">
        <v>5103</v>
      </c>
      <c r="D61" s="168" t="s">
        <v>5104</v>
      </c>
      <c r="E61" s="168" t="s">
        <v>5105</v>
      </c>
      <c r="J61" s="167" t="s">
        <v>579</v>
      </c>
      <c r="K61" s="177">
        <f t="shared" si="0"/>
        <v>0.33091000000000004</v>
      </c>
      <c r="L61" s="177">
        <f t="shared" si="1"/>
        <v>0.56379999999999997</v>
      </c>
    </row>
    <row r="62" spans="1:12" x14ac:dyDescent="0.2">
      <c r="A62" s="167" t="s">
        <v>348</v>
      </c>
      <c r="B62" s="168" t="s">
        <v>348</v>
      </c>
      <c r="C62" s="168" t="s">
        <v>348</v>
      </c>
      <c r="D62" s="168" t="s">
        <v>348</v>
      </c>
      <c r="E62" s="168" t="s">
        <v>348</v>
      </c>
      <c r="J62" s="167" t="s">
        <v>584</v>
      </c>
      <c r="K62" s="177">
        <f t="shared" si="0"/>
        <v>-0.183</v>
      </c>
      <c r="L62" s="177">
        <f t="shared" si="1"/>
        <v>0.15799999999999997</v>
      </c>
    </row>
    <row r="63" spans="1:12" x14ac:dyDescent="0.2">
      <c r="A63" s="167" t="s">
        <v>594</v>
      </c>
      <c r="B63" s="168" t="s">
        <v>595</v>
      </c>
      <c r="C63" s="168" t="s">
        <v>348</v>
      </c>
      <c r="D63" s="168" t="s">
        <v>595</v>
      </c>
      <c r="E63" s="168" t="s">
        <v>348</v>
      </c>
    </row>
    <row r="64" spans="1:12" x14ac:dyDescent="0.2">
      <c r="A64" s="288" t="s">
        <v>596</v>
      </c>
      <c r="B64" s="289" t="s">
        <v>2962</v>
      </c>
      <c r="C64" s="289" t="s">
        <v>348</v>
      </c>
      <c r="D64" s="289" t="s">
        <v>2241</v>
      </c>
      <c r="E64" s="289" t="s">
        <v>348</v>
      </c>
    </row>
    <row r="65" spans="1:1" x14ac:dyDescent="0.2">
      <c r="A65" s="167" t="s">
        <v>599</v>
      </c>
    </row>
    <row r="66" spans="1:1" x14ac:dyDescent="0.2">
      <c r="A66" s="167" t="s">
        <v>600</v>
      </c>
    </row>
  </sheetData>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1FD19-BFAA-4D65-85B1-3EC5B28D88B7}">
  <dimension ref="A2:AD66"/>
  <sheetViews>
    <sheetView workbookViewId="0">
      <selection activeCell="J7" sqref="J7:K62"/>
    </sheetView>
  </sheetViews>
  <sheetFormatPr defaultRowHeight="15" x14ac:dyDescent="0.25"/>
  <cols>
    <col min="2" max="2" width="10.85546875" bestFit="1" customWidth="1"/>
    <col min="4" max="4" width="14.42578125" bestFit="1" customWidth="1"/>
    <col min="18" max="18" width="26.5703125" bestFit="1" customWidth="1"/>
  </cols>
  <sheetData>
    <row r="2" spans="1:30" ht="23.25" x14ac:dyDescent="0.35">
      <c r="A2" s="94"/>
      <c r="B2" s="95"/>
      <c r="C2" s="94"/>
      <c r="D2" s="94"/>
      <c r="E2" s="94"/>
      <c r="F2" s="94"/>
      <c r="G2" s="94"/>
      <c r="H2" s="94"/>
      <c r="I2" s="108"/>
      <c r="J2" s="107" t="s">
        <v>601</v>
      </c>
      <c r="K2" s="94"/>
      <c r="L2" s="94"/>
      <c r="M2" s="94"/>
      <c r="N2" s="94"/>
      <c r="O2" s="94"/>
      <c r="P2" s="94"/>
      <c r="Q2" s="94"/>
      <c r="R2" s="94"/>
      <c r="S2" s="94"/>
      <c r="T2" s="94"/>
      <c r="U2" s="94"/>
      <c r="V2" s="94"/>
      <c r="W2" s="94"/>
      <c r="X2" s="107" t="s">
        <v>602</v>
      </c>
      <c r="Y2" s="94"/>
      <c r="Z2" s="94"/>
      <c r="AA2" s="94"/>
      <c r="AB2" s="94"/>
      <c r="AC2" s="94"/>
      <c r="AD2" s="94"/>
    </row>
    <row r="3" spans="1:30" ht="18.75" x14ac:dyDescent="0.3">
      <c r="A3" s="94"/>
      <c r="B3" s="95"/>
      <c r="C3" s="94"/>
      <c r="D3" s="94"/>
      <c r="E3" s="94"/>
      <c r="F3" s="94"/>
      <c r="G3" s="94"/>
      <c r="H3" s="94"/>
      <c r="I3" s="106"/>
      <c r="J3" s="105" t="s">
        <v>603</v>
      </c>
      <c r="K3" s="94"/>
      <c r="L3" s="94"/>
      <c r="M3" s="94"/>
      <c r="N3" s="94"/>
      <c r="O3" s="94"/>
      <c r="P3" s="94"/>
      <c r="Q3" s="94"/>
      <c r="R3" s="94"/>
      <c r="S3" s="94"/>
      <c r="T3" s="94"/>
      <c r="U3" s="94"/>
      <c r="V3" s="94"/>
      <c r="W3" s="94"/>
      <c r="X3" s="105" t="s">
        <v>604</v>
      </c>
      <c r="Y3" s="94"/>
      <c r="Z3" s="94"/>
      <c r="AA3" s="94"/>
      <c r="AB3" s="94"/>
      <c r="AC3" s="94"/>
      <c r="AD3" s="94"/>
    </row>
    <row r="4" spans="1:30" x14ac:dyDescent="0.25">
      <c r="A4" s="94"/>
      <c r="B4" s="95"/>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row>
    <row r="5" spans="1:30" ht="15.75" x14ac:dyDescent="0.25">
      <c r="A5" s="103"/>
      <c r="B5" s="104"/>
      <c r="C5" s="103"/>
      <c r="D5" s="103"/>
      <c r="E5" s="103" t="s">
        <v>605</v>
      </c>
      <c r="F5" s="103" t="s">
        <v>606</v>
      </c>
      <c r="G5" s="103" t="s">
        <v>607</v>
      </c>
      <c r="H5" s="103" t="s">
        <v>608</v>
      </c>
      <c r="I5" s="103" t="s">
        <v>609</v>
      </c>
      <c r="J5" s="103" t="s">
        <v>610</v>
      </c>
      <c r="K5" s="103" t="s">
        <v>611</v>
      </c>
      <c r="L5" s="103" t="s">
        <v>612</v>
      </c>
      <c r="M5" s="103" t="s">
        <v>613</v>
      </c>
      <c r="N5" s="103" t="s">
        <v>614</v>
      </c>
      <c r="O5" s="103" t="s">
        <v>615</v>
      </c>
      <c r="P5" s="103" t="s">
        <v>616</v>
      </c>
      <c r="Q5" s="103"/>
      <c r="R5" s="103"/>
      <c r="S5" s="103" t="s">
        <v>605</v>
      </c>
      <c r="T5" s="103" t="s">
        <v>606</v>
      </c>
      <c r="U5" s="103" t="s">
        <v>607</v>
      </c>
      <c r="V5" s="103" t="s">
        <v>608</v>
      </c>
      <c r="W5" s="103" t="s">
        <v>609</v>
      </c>
      <c r="X5" s="103" t="s">
        <v>610</v>
      </c>
      <c r="Y5" s="103" t="s">
        <v>611</v>
      </c>
      <c r="Z5" s="103" t="s">
        <v>612</v>
      </c>
      <c r="AA5" s="103" t="s">
        <v>613</v>
      </c>
      <c r="AB5" s="103" t="s">
        <v>614</v>
      </c>
      <c r="AC5" s="103" t="s">
        <v>615</v>
      </c>
      <c r="AD5" s="103" t="s">
        <v>616</v>
      </c>
    </row>
    <row r="6" spans="1:30" x14ac:dyDescent="0.25">
      <c r="A6" s="94"/>
      <c r="B6" s="95"/>
      <c r="C6" s="94"/>
      <c r="D6" s="101" t="s">
        <v>617</v>
      </c>
      <c r="E6" s="102">
        <f>SUM(E11:E53)+$B55</f>
        <v>0.76204690291164734</v>
      </c>
      <c r="F6" s="102">
        <f>SUM(F11:F53)+$B56</f>
        <v>0.77988393341501627</v>
      </c>
      <c r="G6" s="102">
        <f>SUM(G11:G53)+$B57</f>
        <v>0.80772508121414566</v>
      </c>
      <c r="H6" s="102">
        <f>SUM(H11:H53)+$B58</f>
        <v>0.70782905328971246</v>
      </c>
      <c r="I6" s="102">
        <f>SUM(I11:I53)+$B59</f>
        <v>0.82805353961824046</v>
      </c>
      <c r="J6" s="102">
        <f>SUM(J11:J53)+$B60</f>
        <v>0.76466371438445613</v>
      </c>
      <c r="K6" s="102">
        <f>SUM(K11:K53)+$B61</f>
        <v>0.87611647459231656</v>
      </c>
      <c r="L6" s="102">
        <f>SUM(L11:L53)+$B62</f>
        <v>0.76491043216934629</v>
      </c>
      <c r="M6" s="102">
        <f>SUM(M11:M53)+$B63</f>
        <v>0.80017989913878051</v>
      </c>
      <c r="N6" s="102">
        <f>SUM(N11:N53)+$B64</f>
        <v>0.79767344950887631</v>
      </c>
      <c r="O6" s="102">
        <f>SUM(O11:O53)+$B65</f>
        <v>0.83797589163868624</v>
      </c>
      <c r="P6" s="102">
        <f>SUM(P11:P53)+$B66</f>
        <v>0.78852297552255513</v>
      </c>
      <c r="Q6" s="94"/>
      <c r="R6" s="101" t="s">
        <v>617</v>
      </c>
      <c r="S6" s="102">
        <f>SUM(S11:S53)+$B55</f>
        <v>0.7446872036606631</v>
      </c>
      <c r="T6" s="102">
        <f>SUM(T11:T53)+$B56</f>
        <v>0.77057707326832814</v>
      </c>
      <c r="U6" s="102">
        <f>SUM(U11:U53)+$B57</f>
        <v>0.78146650222077141</v>
      </c>
      <c r="V6" s="102">
        <f>SUM(V11:V53)+$B58</f>
        <v>0.67482276322853052</v>
      </c>
      <c r="W6" s="102">
        <f>SUM(W11:W53)+$B59</f>
        <v>0.76626599014400276</v>
      </c>
      <c r="X6" s="102">
        <f>SUM(X11:X53)+$B60</f>
        <v>0.6418476154056324</v>
      </c>
      <c r="Y6" s="102">
        <f>SUM(Y11:Y53)+$B61</f>
        <v>0.78558772186944459</v>
      </c>
      <c r="Z6" s="102">
        <f>SUM(Z11:Z53)+$B62</f>
        <v>0.72771332667777811</v>
      </c>
      <c r="AA6" s="102">
        <f>SUM(AA11:AA53)+$B63</f>
        <v>0.69222808122820512</v>
      </c>
      <c r="AB6" s="102">
        <f>SUM(AB11:AB53)+$B64</f>
        <v>0.75579106144047636</v>
      </c>
      <c r="AC6" s="102">
        <f>SUM(AC11:AC53)+$B65</f>
        <v>0.8271118223514724</v>
      </c>
      <c r="AD6" s="102">
        <f>SUM(AD11:AD53)+$B66</f>
        <v>0.68292455105803307</v>
      </c>
    </row>
    <row r="7" spans="1:30" ht="62.45" customHeight="1" x14ac:dyDescent="0.25">
      <c r="A7" s="94"/>
      <c r="B7" s="95"/>
      <c r="C7" s="94"/>
      <c r="D7" s="101" t="s">
        <v>618</v>
      </c>
      <c r="E7" s="97">
        <f>E6-Transpose_Avg_q4er_dw!B4</f>
        <v>-3.1453254533930775E-4</v>
      </c>
      <c r="F7" s="97">
        <f>F6-Transpose_Avg_q4er_dw!C4</f>
        <v>-3.6892045449243849E-4</v>
      </c>
      <c r="G7" s="97">
        <f>G6-Transpose_Avg_q4er_dw!D4</f>
        <v>-4.5611180165483489E-4</v>
      </c>
      <c r="H7" s="97">
        <f>H6-Transpose_Avg_q4er_dw!E4</f>
        <v>-4.4276818236088644E-4</v>
      </c>
      <c r="I7" s="97">
        <f>I6-Transpose_Avg_q4er_dw!F4</f>
        <v>-5.8153393265425457E-4</v>
      </c>
      <c r="J7" s="97">
        <f>J6-Transpose_Avg_q4er_dw!G4</f>
        <v>-5.2748958959081271E-4</v>
      </c>
      <c r="K7" s="97">
        <f>K6-Transpose_Avg_q4er_dw!H4</f>
        <v>-6.0474020939360607E-4</v>
      </c>
      <c r="L7" s="97">
        <f>L6-Transpose_Avg_q4er_dw!I4</f>
        <v>-6.1721523623470276E-4</v>
      </c>
      <c r="M7" s="97">
        <f>M6-Transpose_Avg_q4er_dw!J4</f>
        <v>-5.0141120924984683E-4</v>
      </c>
      <c r="N7" s="97">
        <f>N6-Transpose_Avg_q4er_dw!K4</f>
        <v>-5.0954681107806543E-4</v>
      </c>
      <c r="O7" s="97">
        <f>O6-Transpose_Avg_q4er_dw!L4</f>
        <v>-3.3499241455481332E-4</v>
      </c>
      <c r="P7" s="97">
        <f>P6-Transpose_Avg_q4er_dw!M4</f>
        <v>-9.2065395131735173E-5</v>
      </c>
      <c r="Q7" s="94"/>
      <c r="R7" s="99" t="s">
        <v>619</v>
      </c>
      <c r="S7" s="97">
        <f t="shared" ref="S7:AD7" si="0">S6-E6</f>
        <v>-1.735969925098424E-2</v>
      </c>
      <c r="T7" s="97">
        <f t="shared" si="0"/>
        <v>-9.306860146688134E-3</v>
      </c>
      <c r="U7" s="97">
        <f t="shared" si="0"/>
        <v>-2.6258578993374249E-2</v>
      </c>
      <c r="V7" s="97">
        <f t="shared" si="0"/>
        <v>-3.3006290061181942E-2</v>
      </c>
      <c r="W7" s="97">
        <f t="shared" si="0"/>
        <v>-6.1787549474237702E-2</v>
      </c>
      <c r="X7" s="97">
        <f t="shared" si="0"/>
        <v>-0.12281609897882373</v>
      </c>
      <c r="Y7" s="97">
        <f t="shared" si="0"/>
        <v>-9.0528752722871975E-2</v>
      </c>
      <c r="Z7" s="97">
        <f t="shared" si="0"/>
        <v>-3.7197105491568183E-2</v>
      </c>
      <c r="AA7" s="97">
        <f t="shared" si="0"/>
        <v>-0.1079518179105754</v>
      </c>
      <c r="AB7" s="97">
        <f t="shared" si="0"/>
        <v>-4.1882388068399945E-2</v>
      </c>
      <c r="AC7" s="97">
        <f t="shared" si="0"/>
        <v>-1.086406928721384E-2</v>
      </c>
      <c r="AD7" s="97">
        <f t="shared" si="0"/>
        <v>-0.10559842446452206</v>
      </c>
    </row>
    <row r="8" spans="1:30" ht="42.95" customHeight="1" x14ac:dyDescent="0.25">
      <c r="A8" s="291" t="s">
        <v>348</v>
      </c>
      <c r="B8" s="292" t="s">
        <v>118</v>
      </c>
      <c r="C8" s="94"/>
      <c r="D8" s="99" t="s">
        <v>620</v>
      </c>
      <c r="E8" s="100">
        <f>SQRT((E7^2+F7^2+G7^2+H7^2+I7^2+J7^2+K7^2+L7^2+M7^2+N7^2+O7^2+P7^2)/12)</f>
        <v>4.6850419080520227E-4</v>
      </c>
      <c r="F8" s="94"/>
      <c r="G8" s="94"/>
      <c r="H8" s="94"/>
      <c r="I8" s="94"/>
      <c r="J8" s="94"/>
      <c r="K8" s="94"/>
      <c r="L8" s="94"/>
      <c r="M8" s="94"/>
      <c r="N8" s="94"/>
      <c r="O8" s="94"/>
      <c r="P8" s="94"/>
      <c r="Q8" s="94"/>
      <c r="R8" s="99" t="s">
        <v>621</v>
      </c>
      <c r="S8" s="98">
        <f>S6/Transpose_Avg_q4er_dw!P4</f>
        <v>0.86394183963062721</v>
      </c>
      <c r="T8" s="98">
        <f>T6/Transpose_Avg_q4er_dw!Q4</f>
        <v>0.89722128446158966</v>
      </c>
      <c r="U8" s="98">
        <f>U6/Transpose_Avg_q4er_dw!R4</f>
        <v>0.94616421455990429</v>
      </c>
      <c r="V8" s="98">
        <f>V6/Transpose_Avg_q4er_dw!S4</f>
        <v>0.82239978283055915</v>
      </c>
      <c r="W8" s="98">
        <f>W6/Transpose_Avg_q4er_dw!T4</f>
        <v>1.010379887145108</v>
      </c>
      <c r="X8" s="98">
        <f>X6/Transpose_Avg_q4er_dw!U4</f>
        <v>0.95308036717888289</v>
      </c>
      <c r="Y8" s="98">
        <f>Y6/Transpose_Avg_q4er_dw!V4</f>
        <v>1.0011029376035401</v>
      </c>
      <c r="Z8" s="98">
        <f>Z6/Transpose_Avg_q4er_dw!W4</f>
        <v>0.87431576870267025</v>
      </c>
      <c r="AA8" s="98">
        <f>AA6/Transpose_Avg_q4er_dw!X4</f>
        <v>0.86286520712425085</v>
      </c>
      <c r="AB8" s="98">
        <f>AB6/Transpose_Avg_q4er_dw!Y4</f>
        <v>1.0285370459457273</v>
      </c>
      <c r="AC8" s="98">
        <f>AC6/Transpose_Avg_q4er_dw!Z4</f>
        <v>1.0419006881869921</v>
      </c>
      <c r="AD8" s="98">
        <f>AD6/Transpose_Avg_q4er_dw!AA4</f>
        <v>0.95293794339845794</v>
      </c>
    </row>
    <row r="9" spans="1:30" x14ac:dyDescent="0.25">
      <c r="A9" s="167" t="s">
        <v>353</v>
      </c>
      <c r="B9" s="168" t="s">
        <v>354</v>
      </c>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row>
    <row r="10" spans="1:30" x14ac:dyDescent="0.25">
      <c r="A10" s="286" t="s">
        <v>348</v>
      </c>
      <c r="B10" s="287" t="s">
        <v>348</v>
      </c>
      <c r="C10" s="94"/>
      <c r="D10" s="94"/>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row>
    <row r="11" spans="1:30" x14ac:dyDescent="0.25">
      <c r="A11" s="167" t="s">
        <v>242</v>
      </c>
      <c r="B11" s="168">
        <v>-1.6500000000000001E-2</v>
      </c>
      <c r="C11" s="94"/>
      <c r="D11" s="94"/>
      <c r="E11" s="97">
        <f>$B11*VLOOKUP($A11,Transpose_Avg_q4er_dw!$A$1:$M$52,2,FALSE)</f>
        <v>-9.0945608636180605E-3</v>
      </c>
      <c r="F11" s="97">
        <f>$B11*VLOOKUP($A11,Transpose_Avg_q4er_dw!$A$1:$M$52,3,FALSE)</f>
        <v>-8.8779149739510316E-3</v>
      </c>
      <c r="G11" s="97">
        <f>$B11*VLOOKUP($A11,Transpose_Avg_q4er_dw!$A$1:$M$52,4,FALSE)</f>
        <v>-9.2628467320091147E-3</v>
      </c>
      <c r="H11" s="97">
        <f>$B11*VLOOKUP($A11,Transpose_Avg_q4er_dw!$A$1:$M$52,5,FALSE)</f>
        <v>-8.0301804124378474E-3</v>
      </c>
      <c r="I11" s="97">
        <f>$B11*VLOOKUP($A11,Transpose_Avg_q4er_dw!$A$1:$M$52,6,FALSE)</f>
        <v>-8.6522662614465316E-3</v>
      </c>
      <c r="J11" s="97">
        <f>$B11*VLOOKUP($A11,Transpose_Avg_q4er_dw!$A$1:$M$52,7,FALSE)</f>
        <v>-8.3602913859084048E-3</v>
      </c>
      <c r="K11" s="97">
        <f>$B11*VLOOKUP($A11,Transpose_Avg_q4er_dw!$A$1:$M$52,8,FALSE)</f>
        <v>-6.1387349347633794E-3</v>
      </c>
      <c r="L11" s="97">
        <f>$B11*VLOOKUP($A11,Transpose_Avg_q4er_dw!$A$1:$M$52,9,FALSE)</f>
        <v>-7.1971447765798238E-3</v>
      </c>
      <c r="M11" s="97">
        <f>$B11*VLOOKUP($A11,Transpose_Avg_q4er_dw!$A$1:$M$52,10,FALSE)</f>
        <v>-9.006658282651828E-3</v>
      </c>
      <c r="N11" s="97">
        <f>$B11*VLOOKUP($A11,Transpose_Avg_q4er_dw!$A$1:$M$52,11,FALSE)</f>
        <v>-7.9637648456207487E-3</v>
      </c>
      <c r="O11" s="97">
        <f>$B11*VLOOKUP($A11,Transpose_Avg_q4er_dw!$A$1:$M$52,12,FALSE)</f>
        <v>-7.7013847819443482E-3</v>
      </c>
      <c r="P11" s="97">
        <f>$B11*VLOOKUP($A11,Transpose_Avg_q4er_dw!$A$1:$M$52,13,FALSE)</f>
        <v>-9.7791668547243735E-3</v>
      </c>
      <c r="Q11" s="97"/>
      <c r="R11" s="97"/>
      <c r="S11" s="97">
        <f>$B11*VLOOKUP($A11,Transpose_Avg_q4er_dw!$O$1:$AA$52,2,FALSE)</f>
        <v>-8.1145637898686687E-3</v>
      </c>
      <c r="T11" s="97">
        <f>$B11*VLOOKUP($A11,Transpose_Avg_q4er_dw!$O$1:$AA$52,3,FALSE)</f>
        <v>-9.0531792803970213E-3</v>
      </c>
      <c r="U11" s="97">
        <f>$B11*VLOOKUP($A11,Transpose_Avg_q4er_dw!$O$1:$AA$52,4,FALSE)</f>
        <v>-9.4393302745292545E-3</v>
      </c>
      <c r="V11" s="97">
        <f>$B11*VLOOKUP($A11,Transpose_Avg_q4er_dw!$O$1:$AA$52,5,FALSE)</f>
        <v>-1.0198539993940312E-2</v>
      </c>
      <c r="W11" s="97">
        <f>$B11*VLOOKUP($A11,Transpose_Avg_q4er_dw!$O$1:$AA$52,6,FALSE)</f>
        <v>-8.4060595188779758E-3</v>
      </c>
      <c r="X11" s="97">
        <f>$B11*VLOOKUP($A11,Transpose_Avg_q4er_dw!$O$1:$AA$52,7,FALSE)</f>
        <v>-8.6101186974040789E-3</v>
      </c>
      <c r="Y11" s="97">
        <f>$B11*VLOOKUP($A11,Transpose_Avg_q4er_dw!$O$1:$AA$52,8,FALSE)</f>
        <v>-8.2614583333333342E-3</v>
      </c>
      <c r="Z11" s="97">
        <f>$B11*VLOOKUP($A11,Transpose_Avg_q4er_dw!$O$1:$AA$52,9,FALSE)</f>
        <v>-6.329166666666667E-3</v>
      </c>
      <c r="AA11" s="97">
        <f>$B11*VLOOKUP($A11,Transpose_Avg_q4er_dw!$O$1:$AA$52,10,FALSE)</f>
        <v>-8.8026442307692302E-3</v>
      </c>
      <c r="AB11" s="97">
        <f>$B11*VLOOKUP($A11,Transpose_Avg_q4er_dw!$O$1:$AA$52,11,FALSE)</f>
        <v>-9.5513392857142863E-3</v>
      </c>
      <c r="AC11" s="97">
        <f>$B11*VLOOKUP($A11,Transpose_Avg_q4er_dw!$O$1:$AA$52,12,FALSE)</f>
        <v>-5.4768278454757589E-3</v>
      </c>
      <c r="AD11" s="97">
        <f>$B11*VLOOKUP($A11, Transpose_Avg_q4er_dw!$O$1:$AA$52,13,FALSE)</f>
        <v>-8.9336599099099096E-3</v>
      </c>
    </row>
    <row r="12" spans="1:30" x14ac:dyDescent="0.25">
      <c r="A12" s="167" t="s">
        <v>250</v>
      </c>
      <c r="B12" s="168">
        <v>-4.02E-2</v>
      </c>
      <c r="C12" s="94"/>
      <c r="D12" s="94"/>
      <c r="E12" s="97">
        <f>$B12*VLOOKUP($A12,Transpose_Avg_q4er_dw!$A$1:$M$52,2,FALSE)</f>
        <v>-9.3467588075849938E-4</v>
      </c>
      <c r="F12" s="97">
        <f>$B12*VLOOKUP($A12,Transpose_Avg_q4er_dw!$A$1:$M$52,3,FALSE)</f>
        <v>-1.4546370906475688E-3</v>
      </c>
      <c r="G12" s="97">
        <f>$B12*VLOOKUP($A12,Transpose_Avg_q4er_dw!$A$1:$M$52,4,FALSE)</f>
        <v>-1.5724842948348725E-3</v>
      </c>
      <c r="H12" s="97">
        <f>$B12*VLOOKUP($A12,Transpose_Avg_q4er_dw!$A$1:$M$52,5,FALSE)</f>
        <v>-1.3114684011915668E-3</v>
      </c>
      <c r="I12" s="97">
        <f>$B12*VLOOKUP($A12,Transpose_Avg_q4er_dw!$A$1:$M$52,6,FALSE)</f>
        <v>-8.2586525772333286E-4</v>
      </c>
      <c r="J12" s="97">
        <f>$B12*VLOOKUP($A12,Transpose_Avg_q4er_dw!$A$1:$M$52,7,FALSE)</f>
        <v>-1.1771111673669675E-3</v>
      </c>
      <c r="K12" s="97">
        <f>$B12*VLOOKUP($A12,Transpose_Avg_q4er_dw!$A$1:$M$52,8,FALSE)</f>
        <v>-1.935485588972431E-3</v>
      </c>
      <c r="L12" s="97">
        <f>$B12*VLOOKUP($A12,Transpose_Avg_q4er_dw!$A$1:$M$52,9,FALSE)</f>
        <v>-1.2339389776889777E-3</v>
      </c>
      <c r="M12" s="97">
        <f>$B12*VLOOKUP($A12,Transpose_Avg_q4er_dw!$A$1:$M$52,10,FALSE)</f>
        <v>-8.775400141117053E-4</v>
      </c>
      <c r="N12" s="97">
        <f>$B12*VLOOKUP($A12,Transpose_Avg_q4er_dw!$A$1:$M$52,11,FALSE)</f>
        <v>-7.3875241388076957E-4</v>
      </c>
      <c r="O12" s="97">
        <f>$B12*VLOOKUP($A12,Transpose_Avg_q4er_dw!$A$1:$M$52,12,FALSE)</f>
        <v>-1.0725979835761379E-3</v>
      </c>
      <c r="P12" s="97">
        <f>$B12*VLOOKUP($A12,Transpose_Avg_q4er_dw!$A$1:$M$52,13,FALSE)</f>
        <v>-1.0885535659992181E-3</v>
      </c>
      <c r="Q12" s="97"/>
      <c r="R12" s="97"/>
      <c r="S12" s="97">
        <f>$B12*VLOOKUP($A12,Transpose_Avg_q4er_dw!$O$1:$AA$52,2,FALSE)</f>
        <v>-1.2568785178236398E-3</v>
      </c>
      <c r="T12" s="97">
        <f>$B12*VLOOKUP($A12,Transpose_Avg_q4er_dw!$O$1:$AA$52,3,FALSE)</f>
        <v>-2.3535771486577939E-3</v>
      </c>
      <c r="U12" s="97">
        <f>$B12*VLOOKUP($A12,Transpose_Avg_q4er_dw!$O$1:$AA$52,4,FALSE)</f>
        <v>-1.6542361680794823E-3</v>
      </c>
      <c r="V12" s="97">
        <f>$B12*VLOOKUP($A12,Transpose_Avg_q4er_dw!$O$1:$AA$52,5,FALSE)</f>
        <v>-4.3695652173913042E-4</v>
      </c>
      <c r="W12" s="97">
        <f>$B12*VLOOKUP($A12,Transpose_Avg_q4er_dw!$O$1:$AA$52,6,FALSE)</f>
        <v>-1.1437846329312776E-3</v>
      </c>
      <c r="X12" s="97">
        <f>$B12*VLOOKUP($A12,Transpose_Avg_q4er_dw!$O$1:$AA$52,7,FALSE)</f>
        <v>-2.6477001828758887E-3</v>
      </c>
      <c r="Y12" s="97">
        <f>$B12*VLOOKUP($A12,Transpose_Avg_q4er_dw!$O$1:$AA$52,8,FALSE)</f>
        <v>0</v>
      </c>
      <c r="Z12" s="97">
        <f>$B12*VLOOKUP($A12,Transpose_Avg_q4er_dw!$O$1:$AA$52,9,FALSE)</f>
        <v>-4.6544696969696977E-3</v>
      </c>
      <c r="AA12" s="97">
        <f>$B12*VLOOKUP($A12,Transpose_Avg_q4er_dw!$O$1:$AA$52,10,FALSE)</f>
        <v>0</v>
      </c>
      <c r="AB12" s="97">
        <f>$B12*VLOOKUP($A12,Transpose_Avg_q4er_dw!$O$1:$AA$52,11,FALSE)</f>
        <v>-1.2083928571428571E-3</v>
      </c>
      <c r="AC12" s="97">
        <f>$B12*VLOOKUP($A12,Transpose_Avg_q4er_dw!$O$1:$AA$52,12,FALSE)</f>
        <v>-1.9444709975839148E-3</v>
      </c>
      <c r="AD12" s="97">
        <f>$B12*VLOOKUP($A12, Transpose_Avg_q4er_dw!$O$1:$AA$52,13,FALSE)</f>
        <v>-5.4807207207207215E-3</v>
      </c>
    </row>
    <row r="13" spans="1:30" x14ac:dyDescent="0.25">
      <c r="A13" s="167" t="s">
        <v>253</v>
      </c>
      <c r="B13" s="168">
        <v>-0.26200000000000001</v>
      </c>
      <c r="C13" s="94"/>
      <c r="D13" s="94"/>
      <c r="E13" s="97">
        <f>$B13*VLOOKUP($A13,Transpose_Avg_q4er_dw!$A$1:$M$52,2,FALSE)</f>
        <v>-0.10034075429931626</v>
      </c>
      <c r="F13" s="97">
        <f>$B13*VLOOKUP($A13,Transpose_Avg_q4er_dw!$A$1:$M$52,3,FALSE)</f>
        <v>-0.11214629160814915</v>
      </c>
      <c r="G13" s="97">
        <f>$B13*VLOOKUP($A13,Transpose_Avg_q4er_dw!$A$1:$M$52,4,FALSE)</f>
        <v>-7.263010093359254E-2</v>
      </c>
      <c r="H13" s="97">
        <f>$B13*VLOOKUP($A13,Transpose_Avg_q4er_dw!$A$1:$M$52,5,FALSE)</f>
        <v>-0.11148188539854273</v>
      </c>
      <c r="I13" s="97">
        <f>$B13*VLOOKUP($A13,Transpose_Avg_q4er_dw!$A$1:$M$52,6,FALSE)</f>
        <v>-0.10081894842886871</v>
      </c>
      <c r="J13" s="97">
        <f>$B13*VLOOKUP($A13,Transpose_Avg_q4er_dw!$A$1:$M$52,7,FALSE)</f>
        <v>-0.11615814990207678</v>
      </c>
      <c r="K13" s="97">
        <f>$B13*VLOOKUP($A13,Transpose_Avg_q4er_dw!$A$1:$M$52,8,FALSE)</f>
        <v>-9.8066969199960691E-2</v>
      </c>
      <c r="L13" s="97">
        <f>$B13*VLOOKUP($A13,Transpose_Avg_q4er_dw!$A$1:$M$52,9,FALSE)</f>
        <v>-9.0977302352124825E-2</v>
      </c>
      <c r="M13" s="97">
        <f>$B13*VLOOKUP($A13,Transpose_Avg_q4er_dw!$A$1:$M$52,10,FALSE)</f>
        <v>-0.10931982517274039</v>
      </c>
      <c r="N13" s="97">
        <f>$B13*VLOOKUP($A13,Transpose_Avg_q4er_dw!$A$1:$M$52,11,FALSE)</f>
        <v>-9.5153997125391201E-2</v>
      </c>
      <c r="O13" s="97">
        <f>$B13*VLOOKUP($A13,Transpose_Avg_q4er_dw!$A$1:$M$52,12,FALSE)</f>
        <v>-0.11499557734500328</v>
      </c>
      <c r="P13" s="97">
        <f>$B13*VLOOKUP($A13,Transpose_Avg_q4er_dw!$A$1:$M$52,13,FALSE)</f>
        <v>-0.12544560989752682</v>
      </c>
      <c r="Q13" s="97"/>
      <c r="R13" s="97"/>
      <c r="S13" s="97">
        <f>$B13*VLOOKUP($A13,Transpose_Avg_q4er_dw!$O$1:$AA$52,2,FALSE)</f>
        <v>-0.11029110381488429</v>
      </c>
      <c r="T13" s="97">
        <f>$B13*VLOOKUP($A13,Transpose_Avg_q4er_dw!$O$1:$AA$52,3,FALSE)</f>
        <v>-9.5440429731558765E-2</v>
      </c>
      <c r="U13" s="97">
        <f>$B13*VLOOKUP($A13,Transpose_Avg_q4er_dw!$O$1:$AA$52,4,FALSE)</f>
        <v>-8.2954360473948593E-2</v>
      </c>
      <c r="V13" s="97">
        <f>$B13*VLOOKUP($A13,Transpose_Avg_q4er_dw!$O$1:$AA$52,5,FALSE)</f>
        <v>-0.10655871527729957</v>
      </c>
      <c r="W13" s="97">
        <f>$B13*VLOOKUP($A13,Transpose_Avg_q4er_dw!$O$1:$AA$52,6,FALSE)</f>
        <v>-0.10006781957341195</v>
      </c>
      <c r="X13" s="97">
        <f>$B13*VLOOKUP($A13,Transpose_Avg_q4er_dw!$O$1:$AA$52,7,FALSE)</f>
        <v>-0.10777069154933405</v>
      </c>
      <c r="Y13" s="97">
        <f>$B13*VLOOKUP($A13,Transpose_Avg_q4er_dw!$O$1:$AA$52,8,FALSE)</f>
        <v>-9.1336111111111104E-2</v>
      </c>
      <c r="Z13" s="97">
        <f>$B13*VLOOKUP($A13,Transpose_Avg_q4er_dw!$O$1:$AA$52,9,FALSE)</f>
        <v>-8.313207070707071E-2</v>
      </c>
      <c r="AA13" s="97">
        <f>$B13*VLOOKUP($A13,Transpose_Avg_q4er_dw!$O$1:$AA$52,10,FALSE)</f>
        <v>-0.15875352564102563</v>
      </c>
      <c r="AB13" s="97">
        <f>$B13*VLOOKUP($A13,Transpose_Avg_q4er_dw!$O$1:$AA$52,11,FALSE)</f>
        <v>-7.2829761904761911E-2</v>
      </c>
      <c r="AC13" s="97">
        <f>$B13*VLOOKUP($A13,Transpose_Avg_q4er_dw!$O$1:$AA$52,12,FALSE)</f>
        <v>-0.11858755396737723</v>
      </c>
      <c r="AD13" s="97">
        <f>$B13*VLOOKUP($A13, Transpose_Avg_q4er_dw!$O$1:$AA$52,13,FALSE)</f>
        <v>-0.11700306306306306</v>
      </c>
    </row>
    <row r="14" spans="1:30" x14ac:dyDescent="0.25">
      <c r="A14" s="167" t="s">
        <v>257</v>
      </c>
      <c r="B14" s="168">
        <v>-0.45400000000000001</v>
      </c>
      <c r="C14" s="94"/>
      <c r="D14" s="94"/>
      <c r="E14" s="97">
        <f>$B14*VLOOKUP($A14,Transpose_Avg_q4er_dw!$A$1:$M$52,2,FALSE)</f>
        <v>-0.14679190213988871</v>
      </c>
      <c r="F14" s="97">
        <f>$B14*VLOOKUP($A14,Transpose_Avg_q4er_dw!$A$1:$M$52,3,FALSE)</f>
        <v>-0.1212759102050599</v>
      </c>
      <c r="G14" s="97">
        <f>$B14*VLOOKUP($A14,Transpose_Avg_q4er_dw!$A$1:$M$52,4,FALSE)</f>
        <v>-0.1418261953755702</v>
      </c>
      <c r="H14" s="97">
        <f>$B14*VLOOKUP($A14,Transpose_Avg_q4er_dw!$A$1:$M$52,5,FALSE)</f>
        <v>-0.11866121820526568</v>
      </c>
      <c r="I14" s="97">
        <f>$B14*VLOOKUP($A14,Transpose_Avg_q4er_dw!$A$1:$M$52,6,FALSE)</f>
        <v>-0.13969704352688275</v>
      </c>
      <c r="J14" s="97">
        <f>$B14*VLOOKUP($A14,Transpose_Avg_q4er_dw!$A$1:$M$52,7,FALSE)</f>
        <v>-0.1245557558875445</v>
      </c>
      <c r="K14" s="97">
        <f>$B14*VLOOKUP($A14,Transpose_Avg_q4er_dw!$A$1:$M$52,8,FALSE)</f>
        <v>-0.15900660321146001</v>
      </c>
      <c r="L14" s="97">
        <f>$B14*VLOOKUP($A14,Transpose_Avg_q4er_dw!$A$1:$M$52,9,FALSE)</f>
        <v>-0.16176570921216785</v>
      </c>
      <c r="M14" s="97">
        <f>$B14*VLOOKUP($A14,Transpose_Avg_q4er_dw!$A$1:$M$52,10,FALSE)</f>
        <v>-0.1470565496642223</v>
      </c>
      <c r="N14" s="97">
        <f>$B14*VLOOKUP($A14,Transpose_Avg_q4er_dw!$A$1:$M$52,11,FALSE)</f>
        <v>-0.14663929669789191</v>
      </c>
      <c r="O14" s="97">
        <f>$B14*VLOOKUP($A14,Transpose_Avg_q4er_dw!$A$1:$M$52,12,FALSE)</f>
        <v>-0.1255499352393461</v>
      </c>
      <c r="P14" s="97">
        <f>$B14*VLOOKUP($A14,Transpose_Avg_q4er_dw!$A$1:$M$52,13,FALSE)</f>
        <v>-0.1079689949320856</v>
      </c>
      <c r="Q14" s="97"/>
      <c r="R14" s="97"/>
      <c r="S14" s="97">
        <f>$B14*VLOOKUP($A14,Transpose_Avg_q4er_dw!$O$1:$AA$52,2,FALSE)</f>
        <v>-0.16586509537210756</v>
      </c>
      <c r="T14" s="97">
        <f>$B14*VLOOKUP($A14,Transpose_Avg_q4er_dw!$O$1:$AA$52,3,FALSE)</f>
        <v>-0.11628053237085495</v>
      </c>
      <c r="U14" s="97">
        <f>$B14*VLOOKUP($A14,Transpose_Avg_q4er_dw!$O$1:$AA$52,4,FALSE)</f>
        <v>-0.11110967833449568</v>
      </c>
      <c r="V14" s="97">
        <f>$B14*VLOOKUP($A14,Transpose_Avg_q4er_dw!$O$1:$AA$52,5,FALSE)</f>
        <v>-0.12185867556798097</v>
      </c>
      <c r="W14" s="97">
        <f>$B14*VLOOKUP($A14,Transpose_Avg_q4er_dw!$O$1:$AA$52,6,FALSE)</f>
        <v>-0.12453026133628867</v>
      </c>
      <c r="X14" s="97">
        <f>$B14*VLOOKUP($A14,Transpose_Avg_q4er_dw!$O$1:$AA$52,7,FALSE)</f>
        <v>-0.10514367418376566</v>
      </c>
      <c r="Y14" s="97">
        <f>$B14*VLOOKUP($A14,Transpose_Avg_q4er_dw!$O$1:$AA$52,8,FALSE)</f>
        <v>-0.17781666666666665</v>
      </c>
      <c r="Z14" s="97">
        <f>$B14*VLOOKUP($A14,Transpose_Avg_q4er_dw!$O$1:$AA$52,9,FALSE)</f>
        <v>-9.27489898989899E-2</v>
      </c>
      <c r="AA14" s="97">
        <f>$B14*VLOOKUP($A14,Transpose_Avg_q4er_dw!$O$1:$AA$52,10,FALSE)</f>
        <v>-4.5836538461538463E-2</v>
      </c>
      <c r="AB14" s="97">
        <f>$B14*VLOOKUP($A14,Transpose_Avg_q4er_dw!$O$1:$AA$52,11,FALSE)</f>
        <v>-0.11160833333333334</v>
      </c>
      <c r="AC14" s="97">
        <f>$B14*VLOOKUP($A14,Transpose_Avg_q4er_dw!$O$1:$AA$52,12,FALSE)</f>
        <v>-0.10375766753214873</v>
      </c>
      <c r="AD14" s="97">
        <f>$B14*VLOOKUP($A14, Transpose_Avg_q4er_dw!$O$1:$AA$52,13,FALSE)</f>
        <v>-0.11165945945945946</v>
      </c>
    </row>
    <row r="15" spans="1:30" x14ac:dyDescent="0.25">
      <c r="A15" s="167" t="s">
        <v>261</v>
      </c>
      <c r="B15" s="168">
        <v>-0.52500000000000002</v>
      </c>
      <c r="C15" s="94"/>
      <c r="D15" s="94"/>
      <c r="E15" s="97">
        <f>$B15*VLOOKUP($A15,Transpose_Avg_q4er_dw!$A$1:$M$52,2,FALSE)</f>
        <v>-7.9667791399120003E-2</v>
      </c>
      <c r="F15" s="97">
        <f>$B15*VLOOKUP($A15,Transpose_Avg_q4er_dw!$A$1:$M$52,3,FALSE)</f>
        <v>-7.7108102354132818E-2</v>
      </c>
      <c r="G15" s="97">
        <f>$B15*VLOOKUP($A15,Transpose_Avg_q4er_dw!$A$1:$M$52,4,FALSE)</f>
        <v>-0.1179320392251995</v>
      </c>
      <c r="H15" s="97">
        <f>$B15*VLOOKUP($A15,Transpose_Avg_q4er_dw!$A$1:$M$52,5,FALSE)</f>
        <v>-7.5765476311182189E-2</v>
      </c>
      <c r="I15" s="97">
        <f>$B15*VLOOKUP($A15,Transpose_Avg_q4er_dw!$A$1:$M$52,6,FALSE)</f>
        <v>-8.3961788837914275E-2</v>
      </c>
      <c r="J15" s="97">
        <f>$B15*VLOOKUP($A15,Transpose_Avg_q4er_dw!$A$1:$M$52,7,FALSE)</f>
        <v>-7.1770207183816562E-2</v>
      </c>
      <c r="K15" s="97">
        <f>$B15*VLOOKUP($A15,Transpose_Avg_q4er_dw!$A$1:$M$52,8,FALSE)</f>
        <v>-7.3285603715170275E-2</v>
      </c>
      <c r="L15" s="97">
        <f>$B15*VLOOKUP($A15,Transpose_Avg_q4er_dw!$A$1:$M$52,9,FALSE)</f>
        <v>-7.6160844558833415E-2</v>
      </c>
      <c r="M15" s="97">
        <f>$B15*VLOOKUP($A15,Transpose_Avg_q4er_dw!$A$1:$M$52,10,FALSE)</f>
        <v>-6.9770678986556742E-2</v>
      </c>
      <c r="N15" s="97">
        <f>$B15*VLOOKUP($A15,Transpose_Avg_q4er_dw!$A$1:$M$52,11,FALSE)</f>
        <v>-9.147766250065277E-2</v>
      </c>
      <c r="O15" s="97">
        <f>$B15*VLOOKUP($A15,Transpose_Avg_q4er_dw!$A$1:$M$52,12,FALSE)</f>
        <v>-7.0630515551580036E-2</v>
      </c>
      <c r="P15" s="97">
        <f>$B15*VLOOKUP($A15,Transpose_Avg_q4er_dw!$A$1:$M$52,13,FALSE)</f>
        <v>-7.3644882564316366E-2</v>
      </c>
      <c r="Q15" s="97"/>
      <c r="R15" s="97"/>
      <c r="S15" s="97">
        <f>$B15*VLOOKUP($A15,Transpose_Avg_q4er_dw!$O$1:$AA$52,2,FALSE)</f>
        <v>-4.6206320356472791E-2</v>
      </c>
      <c r="T15" s="97">
        <f>$B15*VLOOKUP($A15,Transpose_Avg_q4er_dw!$O$1:$AA$52,3,FALSE)</f>
        <v>-0.10095265621475299</v>
      </c>
      <c r="U15" s="97">
        <f>$B15*VLOOKUP($A15,Transpose_Avg_q4er_dw!$O$1:$AA$52,4,FALSE)</f>
        <v>-0.11960575767403706</v>
      </c>
      <c r="V15" s="97">
        <f>$B15*VLOOKUP($A15,Transpose_Avg_q4er_dw!$O$1:$AA$52,5,FALSE)</f>
        <v>-7.8617263568880755E-2</v>
      </c>
      <c r="W15" s="97">
        <f>$B15*VLOOKUP($A15,Transpose_Avg_q4er_dw!$O$1:$AA$52,6,FALSE)</f>
        <v>-8.9585843940649237E-2</v>
      </c>
      <c r="X15" s="97">
        <f>$B15*VLOOKUP($A15,Transpose_Avg_q4er_dw!$O$1:$AA$52,7,FALSE)</f>
        <v>-7.4252068178576519E-2</v>
      </c>
      <c r="Y15" s="97">
        <f>$B15*VLOOKUP($A15,Transpose_Avg_q4er_dw!$O$1:$AA$52,8,FALSE)</f>
        <v>-0.10536458333333334</v>
      </c>
      <c r="Z15" s="97">
        <f>$B15*VLOOKUP($A15,Transpose_Avg_q4er_dw!$O$1:$AA$52,9,FALSE)</f>
        <v>-4.984848484848485E-2</v>
      </c>
      <c r="AA15" s="97">
        <f>$B15*VLOOKUP($A15,Transpose_Avg_q4er_dw!$O$1:$AA$52,10,FALSE)</f>
        <v>-6.2848557692307697E-2</v>
      </c>
      <c r="AB15" s="97">
        <f>$B15*VLOOKUP($A15,Transpose_Avg_q4er_dw!$O$1:$AA$52,11,FALSE)</f>
        <v>-0.11078125</v>
      </c>
      <c r="AC15" s="97">
        <f>$B15*VLOOKUP($A15,Transpose_Avg_q4er_dw!$O$1:$AA$52,12,FALSE)</f>
        <v>-6.1531898524422E-2</v>
      </c>
      <c r="AD15" s="97">
        <f>$B15*VLOOKUP($A15, Transpose_Avg_q4er_dw!$O$1:$AA$52,13,FALSE)</f>
        <v>-4.8775337837837843E-2</v>
      </c>
    </row>
    <row r="16" spans="1:30" x14ac:dyDescent="0.25">
      <c r="A16" s="167" t="s">
        <v>265</v>
      </c>
      <c r="B16" s="168">
        <v>-0.63300000000000001</v>
      </c>
      <c r="C16" s="94"/>
      <c r="D16" s="94"/>
      <c r="E16" s="97">
        <f>$B16*VLOOKUP($A16,Transpose_Avg_q4er_dw!$A$1:$M$52,2,FALSE)</f>
        <v>-7.4355682226867822E-2</v>
      </c>
      <c r="F16" s="97">
        <f>$B16*VLOOKUP($A16,Transpose_Avg_q4er_dw!$A$1:$M$52,3,FALSE)</f>
        <v>-7.2251017291560013E-2</v>
      </c>
      <c r="G16" s="97">
        <f>$B16*VLOOKUP($A16,Transpose_Avg_q4er_dw!$A$1:$M$52,4,FALSE)</f>
        <v>-8.9907743358053113E-2</v>
      </c>
      <c r="H16" s="97">
        <f>$B16*VLOOKUP($A16,Transpose_Avg_q4er_dw!$A$1:$M$52,5,FALSE)</f>
        <v>-8.4620016867463371E-2</v>
      </c>
      <c r="I16" s="97">
        <f>$B16*VLOOKUP($A16,Transpose_Avg_q4er_dw!$A$1:$M$52,6,FALSE)</f>
        <v>-7.9057674131256528E-2</v>
      </c>
      <c r="J16" s="97">
        <f>$B16*VLOOKUP($A16,Transpose_Avg_q4er_dw!$A$1:$M$52,7,FALSE)</f>
        <v>-7.2911309073620492E-2</v>
      </c>
      <c r="K16" s="97">
        <f>$B16*VLOOKUP($A16,Transpose_Avg_q4er_dw!$A$1:$M$52,8,FALSE)</f>
        <v>-4.3881440273477811E-2</v>
      </c>
      <c r="L16" s="97">
        <f>$B16*VLOOKUP($A16,Transpose_Avg_q4er_dw!$A$1:$M$52,9,FALSE)</f>
        <v>-7.6392325292554242E-2</v>
      </c>
      <c r="M16" s="97">
        <f>$B16*VLOOKUP($A16,Transpose_Avg_q4er_dw!$A$1:$M$52,10,FALSE)</f>
        <v>-6.5901483718487391E-2</v>
      </c>
      <c r="N16" s="97">
        <f>$B16*VLOOKUP($A16,Transpose_Avg_q4er_dw!$A$1:$M$52,11,FALSE)</f>
        <v>-7.5879532821278961E-2</v>
      </c>
      <c r="O16" s="97">
        <f>$B16*VLOOKUP($A16,Transpose_Avg_q4er_dw!$A$1:$M$52,12,FALSE)</f>
        <v>-7.740153147023987E-2</v>
      </c>
      <c r="P16" s="97">
        <f>$B16*VLOOKUP($A16,Transpose_Avg_q4er_dw!$A$1:$M$52,13,FALSE)</f>
        <v>-7.2431540871012723E-2</v>
      </c>
      <c r="Q16" s="97"/>
      <c r="R16" s="97"/>
      <c r="S16" s="97">
        <f>$B16*VLOOKUP($A16,Transpose_Avg_q4er_dw!$O$1:$AA$52,2,FALSE)</f>
        <v>-5.1851864446529082E-2</v>
      </c>
      <c r="T16" s="97">
        <f>$B16*VLOOKUP($A16,Transpose_Avg_q4er_dw!$O$1:$AA$52,3,FALSE)</f>
        <v>-7.846279889465374E-2</v>
      </c>
      <c r="U16" s="97">
        <f>$B16*VLOOKUP($A16,Transpose_Avg_q4er_dw!$O$1:$AA$52,4,FALSE)</f>
        <v>-0.104473520041208</v>
      </c>
      <c r="V16" s="97">
        <f>$B16*VLOOKUP($A16,Transpose_Avg_q4er_dw!$O$1:$AA$52,5,FALSE)</f>
        <v>-0.10397622088939691</v>
      </c>
      <c r="W16" s="97">
        <f>$B16*VLOOKUP($A16,Transpose_Avg_q4er_dw!$O$1:$AA$52,6,FALSE)</f>
        <v>-8.9780328024295517E-2</v>
      </c>
      <c r="X16" s="97">
        <f>$B16*VLOOKUP($A16,Transpose_Avg_q4er_dw!$O$1:$AA$52,7,FALSE)</f>
        <v>-8.9257867420074577E-2</v>
      </c>
      <c r="Y16" s="97">
        <f>$B16*VLOOKUP($A16,Transpose_Avg_q4er_dw!$O$1:$AA$52,8,FALSE)</f>
        <v>-3.7364583333333333E-2</v>
      </c>
      <c r="Z16" s="97">
        <f>$B16*VLOOKUP($A16,Transpose_Avg_q4er_dw!$O$1:$AA$52,9,FALSE)</f>
        <v>-0.15185606060606061</v>
      </c>
      <c r="AA16" s="97">
        <f>$B16*VLOOKUP($A16,Transpose_Avg_q4er_dw!$O$1:$AA$52,10,FALSE)</f>
        <v>-8.9979326923076919E-2</v>
      </c>
      <c r="AB16" s="97">
        <f>$B16*VLOOKUP($A16,Transpose_Avg_q4er_dw!$O$1:$AA$52,11,FALSE)</f>
        <v>-0.14883035714285714</v>
      </c>
      <c r="AC16" s="97">
        <f>$B16*VLOOKUP($A16,Transpose_Avg_q4er_dw!$O$1:$AA$52,12,FALSE)</f>
        <v>-9.4237953391725179E-2</v>
      </c>
      <c r="AD16" s="97">
        <f>$B16*VLOOKUP($A16, Transpose_Avg_q4er_dw!$O$1:$AA$52,13,FALSE)</f>
        <v>-3.6335720720720721E-2</v>
      </c>
    </row>
    <row r="17" spans="1:30" x14ac:dyDescent="0.25">
      <c r="A17" s="167" t="s">
        <v>304</v>
      </c>
      <c r="B17" s="168">
        <v>0.45</v>
      </c>
      <c r="C17" s="94"/>
      <c r="D17" s="94"/>
      <c r="E17" s="97">
        <f>$B17*VLOOKUP($A17,Transpose_Avg_q4er_dw!$A$1:$M$52,2,FALSE)</f>
        <v>9.4712094417741491E-2</v>
      </c>
      <c r="F17" s="97">
        <f>$B17*VLOOKUP($A17,Transpose_Avg_q4er_dw!$A$1:$M$52,3,FALSE)</f>
        <v>7.6536395441691218E-2</v>
      </c>
      <c r="G17" s="97">
        <f>$B17*VLOOKUP($A17,Transpose_Avg_q4er_dw!$A$1:$M$52,4,FALSE)</f>
        <v>3.4840446247868063E-2</v>
      </c>
      <c r="H17" s="97">
        <f>$B17*VLOOKUP($A17,Transpose_Avg_q4er_dw!$A$1:$M$52,5,FALSE)</f>
        <v>3.272156770304132E-2</v>
      </c>
      <c r="I17" s="97">
        <f>$B17*VLOOKUP($A17,Transpose_Avg_q4er_dw!$A$1:$M$52,6,FALSE)</f>
        <v>3.0859656558654858E-2</v>
      </c>
      <c r="J17" s="97">
        <f>$B17*VLOOKUP($A17,Transpose_Avg_q4er_dw!$A$1:$M$52,7,FALSE)</f>
        <v>2.0765577830875629E-2</v>
      </c>
      <c r="K17" s="97">
        <f>$B17*VLOOKUP($A17,Transpose_Avg_q4er_dw!$A$1:$M$52,8,FALSE)</f>
        <v>1.7170741651923928E-2</v>
      </c>
      <c r="L17" s="97">
        <f>$B17*VLOOKUP($A17,Transpose_Avg_q4er_dw!$A$1:$M$52,9,FALSE)</f>
        <v>6.7722902097902106E-3</v>
      </c>
      <c r="M17" s="97">
        <f>$B17*VLOOKUP($A17,Transpose_Avg_q4er_dw!$A$1:$M$52,10,FALSE)</f>
        <v>7.4330357142857149E-3</v>
      </c>
      <c r="N17" s="97">
        <f>$B17*VLOOKUP($A17,Transpose_Avg_q4er_dw!$A$1:$M$52,11,FALSE)</f>
        <v>3.2105386531574895E-2</v>
      </c>
      <c r="O17" s="97">
        <f>$B17*VLOOKUP($A17,Transpose_Avg_q4er_dw!$A$1:$M$52,12,FALSE)</f>
        <v>3.8020923117762742E-2</v>
      </c>
      <c r="P17" s="97">
        <f>$B17*VLOOKUP($A17,Transpose_Avg_q4er_dw!$A$1:$M$52,13,FALSE)</f>
        <v>0.22325760375480544</v>
      </c>
      <c r="Q17" s="97"/>
      <c r="R17" s="97"/>
      <c r="S17" s="97">
        <f>$B17*VLOOKUP($A17,Transpose_Avg_q4er_dw!$O$1:$AA$52,2,FALSE)</f>
        <v>0.18395051594746717</v>
      </c>
      <c r="T17" s="97">
        <f>$B17*VLOOKUP($A17,Transpose_Avg_q4er_dw!$O$1:$AA$52,3,FALSE)</f>
        <v>9.1683820212046019E-2</v>
      </c>
      <c r="U17" s="97">
        <f>$B17*VLOOKUP($A17,Transpose_Avg_q4er_dw!$O$1:$AA$52,4,FALSE)</f>
        <v>4.1198982836357159E-2</v>
      </c>
      <c r="V17" s="97">
        <f>$B17*VLOOKUP($A17,Transpose_Avg_q4er_dw!$O$1:$AA$52,5,FALSE)</f>
        <v>4.6645825012739117E-2</v>
      </c>
      <c r="W17" s="97">
        <f>$B17*VLOOKUP($A17,Transpose_Avg_q4er_dw!$O$1:$AA$52,6,FALSE)</f>
        <v>7.464815631758466E-2</v>
      </c>
      <c r="X17" s="97">
        <f>$B17*VLOOKUP($A17,Transpose_Avg_q4er_dw!$O$1:$AA$52,7,FALSE)</f>
        <v>3.9382239898526808E-2</v>
      </c>
      <c r="Y17" s="97">
        <f>$B17*VLOOKUP($A17,Transpose_Avg_q4er_dw!$O$1:$AA$52,8,FALSE)</f>
        <v>1.2499999999999999E-2</v>
      </c>
      <c r="Z17" s="97">
        <f>$B17*VLOOKUP($A17,Transpose_Avg_q4er_dw!$O$1:$AA$52,9,FALSE)</f>
        <v>1.375E-2</v>
      </c>
      <c r="AA17" s="97">
        <f>$B17*VLOOKUP($A17,Transpose_Avg_q4er_dw!$O$1:$AA$52,10,FALSE)</f>
        <v>8.6538461538461543E-3</v>
      </c>
      <c r="AB17" s="97">
        <f>$B17*VLOOKUP($A17,Transpose_Avg_q4er_dw!$O$1:$AA$52,11,FALSE)</f>
        <v>6.0133928571428574E-2</v>
      </c>
      <c r="AC17" s="97">
        <f>$B17*VLOOKUP($A17,Transpose_Avg_q4er_dw!$O$1:$AA$52,12,FALSE)</f>
        <v>8.3905744496172968E-2</v>
      </c>
      <c r="AD17" s="97">
        <f>$B17*VLOOKUP($A17, Transpose_Avg_q4er_dw!$O$1:$AA$52,13,FALSE)</f>
        <v>0.35242567567567568</v>
      </c>
    </row>
    <row r="18" spans="1:30" x14ac:dyDescent="0.25">
      <c r="A18" s="167" t="s">
        <v>307</v>
      </c>
      <c r="B18" s="168">
        <v>0.44700000000000001</v>
      </c>
      <c r="C18" s="94"/>
      <c r="D18" s="94"/>
      <c r="E18" s="97">
        <f>$B18*VLOOKUP($A18,Transpose_Avg_q4er_dw!$A$1:$M$52,2,FALSE)</f>
        <v>0.30590346545522878</v>
      </c>
      <c r="F18" s="97">
        <f>$B18*VLOOKUP($A18,Transpose_Avg_q4er_dw!$A$1:$M$52,3,FALSE)</f>
        <v>0.33122635153333413</v>
      </c>
      <c r="G18" s="97">
        <f>$B18*VLOOKUP($A18,Transpose_Avg_q4er_dw!$A$1:$M$52,4,FALSE)</f>
        <v>0.37649087509986645</v>
      </c>
      <c r="H18" s="97">
        <f>$B18*VLOOKUP($A18,Transpose_Avg_q4er_dw!$A$1:$M$52,5,FALSE)</f>
        <v>0.38479752794224165</v>
      </c>
      <c r="I18" s="97">
        <f>$B18*VLOOKUP($A18,Transpose_Avg_q4er_dw!$A$1:$M$52,6,FALSE)</f>
        <v>0.38668367186378128</v>
      </c>
      <c r="J18" s="97">
        <f>$B18*VLOOKUP($A18,Transpose_Avg_q4er_dw!$A$1:$M$52,7,FALSE)</f>
        <v>0.40683084753464033</v>
      </c>
      <c r="K18" s="97">
        <f>$B18*VLOOKUP($A18,Transpose_Avg_q4er_dw!$A$1:$M$52,8,FALSE)</f>
        <v>0.41287081329242226</v>
      </c>
      <c r="L18" s="97">
        <f>$B18*VLOOKUP($A18,Transpose_Avg_q4er_dw!$A$1:$M$52,9,FALSE)</f>
        <v>0.41945595990821327</v>
      </c>
      <c r="M18" s="97">
        <f>$B18*VLOOKUP($A18,Transpose_Avg_q4er_dw!$A$1:$M$52,10,FALSE)</f>
        <v>0.42379534632034632</v>
      </c>
      <c r="N18" s="97">
        <f>$B18*VLOOKUP($A18,Transpose_Avg_q4er_dw!$A$1:$M$52,11,FALSE)</f>
        <v>0.39266155295276994</v>
      </c>
      <c r="O18" s="97">
        <f>$B18*VLOOKUP($A18,Transpose_Avg_q4er_dw!$A$1:$M$52,12,FALSE)</f>
        <v>0.38496637184673116</v>
      </c>
      <c r="P18" s="97">
        <f>$B18*VLOOKUP($A18,Transpose_Avg_q4er_dw!$A$1:$M$52,13,FALSE)</f>
        <v>0.18410219966578087</v>
      </c>
      <c r="Q18" s="97"/>
      <c r="R18" s="97"/>
      <c r="S18" s="97">
        <f>$B18*VLOOKUP($A18,Transpose_Avg_q4er_dw!$O$1:$AA$52,2,FALSE)</f>
        <v>0.208025175891182</v>
      </c>
      <c r="T18" s="97">
        <f>$B18*VLOOKUP($A18,Transpose_Avg_q4er_dw!$O$1:$AA$52,3,FALSE)</f>
        <v>0.31405959846605008</v>
      </c>
      <c r="U18" s="97">
        <f>$B18*VLOOKUP($A18,Transpose_Avg_q4er_dw!$O$1:$AA$52,4,FALSE)</f>
        <v>0.36689512467329305</v>
      </c>
      <c r="V18" s="97">
        <f>$B18*VLOOKUP($A18,Transpose_Avg_q4er_dw!$O$1:$AA$52,5,FALSE)</f>
        <v>0.38025051989368003</v>
      </c>
      <c r="W18" s="97">
        <f>$B18*VLOOKUP($A18,Transpose_Avg_q4er_dw!$O$1:$AA$52,6,FALSE)</f>
        <v>0.3499882870081451</v>
      </c>
      <c r="X18" s="97">
        <f>$B18*VLOOKUP($A18,Transpose_Avg_q4er_dw!$O$1:$AA$52,7,FALSE)</f>
        <v>0.37629580627126757</v>
      </c>
      <c r="Y18" s="97">
        <f>$B18*VLOOKUP($A18,Transpose_Avg_q4er_dw!$O$1:$AA$52,8,FALSE)</f>
        <v>0.42061458333333335</v>
      </c>
      <c r="Z18" s="97">
        <f>$B18*VLOOKUP($A18,Transpose_Avg_q4er_dw!$O$1:$AA$52,9,FALSE)</f>
        <v>0.40726666666666672</v>
      </c>
      <c r="AA18" s="97">
        <f>$B18*VLOOKUP($A18,Transpose_Avg_q4er_dw!$O$1:$AA$52,10,FALSE)</f>
        <v>0.42980769230769234</v>
      </c>
      <c r="AB18" s="97">
        <f>$B18*VLOOKUP($A18,Transpose_Avg_q4er_dw!$O$1:$AA$52,11,FALSE)</f>
        <v>0.36864196428571427</v>
      </c>
      <c r="AC18" s="97">
        <f>$B18*VLOOKUP($A18,Transpose_Avg_q4er_dw!$O$1:$AA$52,12,FALSE)</f>
        <v>0.34068018340453837</v>
      </c>
      <c r="AD18" s="97">
        <f>$B18*VLOOKUP($A18, Transpose_Avg_q4er_dw!$O$1:$AA$52,13,FALSE)</f>
        <v>5.7049549549549557E-2</v>
      </c>
    </row>
    <row r="19" spans="1:30" x14ac:dyDescent="0.25">
      <c r="A19" s="167" t="s">
        <v>310</v>
      </c>
      <c r="B19" s="168">
        <v>0.51700000000000002</v>
      </c>
      <c r="C19" s="94"/>
      <c r="D19" s="94"/>
      <c r="E19" s="97">
        <f>$B19*VLOOKUP($A19,Transpose_Avg_q4er_dw!$A$1:$M$52,2,FALSE)</f>
        <v>4.2230053600969271E-2</v>
      </c>
      <c r="F19" s="97">
        <f>$B19*VLOOKUP($A19,Transpose_Avg_q4er_dw!$A$1:$M$52,3,FALSE)</f>
        <v>3.0061167000153145E-2</v>
      </c>
      <c r="G19" s="97">
        <f>$B19*VLOOKUP($A19,Transpose_Avg_q4er_dw!$A$1:$M$52,4,FALSE)</f>
        <v>3.3858212035327538E-2</v>
      </c>
      <c r="H19" s="97">
        <f>$B19*VLOOKUP($A19,Transpose_Avg_q4er_dw!$A$1:$M$52,5,FALSE)</f>
        <v>2.6973958374200743E-2</v>
      </c>
      <c r="I19" s="97">
        <f>$B19*VLOOKUP($A19,Transpose_Avg_q4er_dw!$A$1:$M$52,6,FALSE)</f>
        <v>2.6209219700049045E-2</v>
      </c>
      <c r="J19" s="97">
        <f>$B19*VLOOKUP($A19,Transpose_Avg_q4er_dw!$A$1:$M$52,7,FALSE)</f>
        <v>1.8496032437152726E-2</v>
      </c>
      <c r="K19" s="97">
        <f>$B19*VLOOKUP($A19,Transpose_Avg_q4er_dw!$A$1:$M$52,8,FALSE)</f>
        <v>1.6156249999999997E-2</v>
      </c>
      <c r="L19" s="97">
        <f>$B19*VLOOKUP($A19,Transpose_Avg_q4er_dw!$A$1:$M$52,9,FALSE)</f>
        <v>2.0172554536703021E-2</v>
      </c>
      <c r="M19" s="97">
        <f>$B19*VLOOKUP($A19,Transpose_Avg_q4er_dw!$A$1:$M$52,10,FALSE)</f>
        <v>1.7221676587301588E-2</v>
      </c>
      <c r="N19" s="97">
        <f>$B19*VLOOKUP($A19,Transpose_Avg_q4er_dw!$A$1:$M$52,11,FALSE)</f>
        <v>2.1593241366498234E-2</v>
      </c>
      <c r="O19" s="97">
        <f>$B19*VLOOKUP($A19,Transpose_Avg_q4er_dw!$A$1:$M$52,12,FALSE)</f>
        <v>2.3405767670882413E-2</v>
      </c>
      <c r="P19" s="97">
        <f>$B19*VLOOKUP($A19,Transpose_Avg_q4er_dw!$A$1:$M$52,13,FALSE)</f>
        <v>3.5458799740046475E-2</v>
      </c>
      <c r="Q19" s="97"/>
      <c r="R19" s="97"/>
      <c r="S19" s="97">
        <f>$B19*VLOOKUP($A19,Transpose_Avg_q4er_dw!$O$1:$AA$52,2,FALSE)</f>
        <v>3.9031640869293303E-2</v>
      </c>
      <c r="T19" s="97">
        <f>$B19*VLOOKUP($A19,Transpose_Avg_q4er_dw!$O$1:$AA$52,3,FALSE)</f>
        <v>2.5906854838709678E-2</v>
      </c>
      <c r="U19" s="97">
        <f>$B19*VLOOKUP($A19,Transpose_Avg_q4er_dw!$O$1:$AA$52,4,FALSE)</f>
        <v>3.0162159894408021E-2</v>
      </c>
      <c r="V19" s="97">
        <f>$B19*VLOOKUP($A19,Transpose_Avg_q4er_dw!$O$1:$AA$52,5,FALSE)</f>
        <v>1.7864266146543455E-2</v>
      </c>
      <c r="W19" s="97">
        <f>$B19*VLOOKUP($A19,Transpose_Avg_q4er_dw!$O$1:$AA$52,6,FALSE)</f>
        <v>2.2664480757091571E-2</v>
      </c>
      <c r="X19" s="97">
        <f>$B19*VLOOKUP($A19,Transpose_Avg_q4er_dw!$O$1:$AA$52,7,FALSE)</f>
        <v>2.3349348154430793E-2</v>
      </c>
      <c r="Y19" s="97">
        <f>$B19*VLOOKUP($A19,Transpose_Avg_q4er_dw!$O$1:$AA$52,8,FALSE)</f>
        <v>1.615625E-2</v>
      </c>
      <c r="Z19" s="97">
        <f>$B19*VLOOKUP($A19,Transpose_Avg_q4er_dw!$O$1:$AA$52,9,FALSE)</f>
        <v>3.0158333333333336E-2</v>
      </c>
      <c r="AA19" s="97">
        <f>$B19*VLOOKUP($A19,Transpose_Avg_q4er_dw!$O$1:$AA$52,10,FALSE)</f>
        <v>9.942307692307693E-3</v>
      </c>
      <c r="AB19" s="97">
        <f>$B19*VLOOKUP($A19,Transpose_Avg_q4er_dw!$O$1:$AA$52,11,FALSE)</f>
        <v>2.1541666666666667E-2</v>
      </c>
      <c r="AC19" s="97">
        <f>$B19*VLOOKUP($A19,Transpose_Avg_q4er_dw!$O$1:$AA$52,12,FALSE)</f>
        <v>1.7623447361532266E-2</v>
      </c>
      <c r="AD19" s="97">
        <f>$B19*VLOOKUP($A19, Transpose_Avg_q4er_dw!$O$1:$AA$52,13,FALSE)</f>
        <v>1.5843798798798801E-2</v>
      </c>
    </row>
    <row r="20" spans="1:30" x14ac:dyDescent="0.25">
      <c r="A20" s="167" t="s">
        <v>299</v>
      </c>
      <c r="B20" s="168">
        <v>4.79E-3</v>
      </c>
      <c r="C20" s="94"/>
      <c r="D20" s="94"/>
      <c r="E20" s="97">
        <f>$B20*VLOOKUP($A20,Transpose_Avg_q4er_dw!$A$1:$M$52,2,FALSE)</f>
        <v>3.7104675838632795E-4</v>
      </c>
      <c r="F20" s="97">
        <f>$B20*VLOOKUP($A20,Transpose_Avg_q4er_dw!$A$1:$M$52,3,FALSE)</f>
        <v>1.9410858340017259E-4</v>
      </c>
      <c r="G20" s="97">
        <f>$B20*VLOOKUP($A20,Transpose_Avg_q4er_dw!$A$1:$M$52,4,FALSE)</f>
        <v>6.1786030670331002E-5</v>
      </c>
      <c r="H20" s="97">
        <f>$B20*VLOOKUP($A20,Transpose_Avg_q4er_dw!$A$1:$M$52,5,FALSE)</f>
        <v>1.220853121429404E-4</v>
      </c>
      <c r="I20" s="97">
        <f>$B20*VLOOKUP($A20,Transpose_Avg_q4er_dw!$A$1:$M$52,6,FALSE)</f>
        <v>8.3029547095292566E-5</v>
      </c>
      <c r="J20" s="97">
        <f>$B20*VLOOKUP($A20,Transpose_Avg_q4er_dw!$A$1:$M$52,7,FALSE)</f>
        <v>5.105379358501886E-5</v>
      </c>
      <c r="K20" s="97">
        <f>$B20*VLOOKUP($A20,Transpose_Avg_q4er_dw!$A$1:$M$52,8,FALSE)</f>
        <v>1.9958333333333332E-5</v>
      </c>
      <c r="L20" s="97">
        <f>$B20*VLOOKUP($A20,Transpose_Avg_q4er_dw!$A$1:$M$52,9,FALSE)</f>
        <v>5.4891769586622531E-5</v>
      </c>
      <c r="M20" s="97">
        <f>$B20*VLOOKUP($A20,Transpose_Avg_q4er_dw!$A$1:$M$52,10,FALSE)</f>
        <v>5.1451028138528135E-5</v>
      </c>
      <c r="N20" s="97">
        <f>$B20*VLOOKUP($A20,Transpose_Avg_q4er_dw!$A$1:$M$52,11,FALSE)</f>
        <v>4.7298543958468113E-5</v>
      </c>
      <c r="O20" s="97">
        <f>$B20*VLOOKUP($A20,Transpose_Avg_q4er_dw!$A$1:$M$52,12,FALSE)</f>
        <v>4.8750810113517358E-5</v>
      </c>
      <c r="P20" s="97">
        <f>$B20*VLOOKUP($A20,Transpose_Avg_q4er_dw!$A$1:$M$52,13,FALSE)</f>
        <v>2.1018357939305818E-4</v>
      </c>
      <c r="Q20" s="97"/>
      <c r="R20" s="97"/>
      <c r="S20" s="97">
        <f>$B20*VLOOKUP($A20,Transpose_Avg_q4er_dw!$O$1:$AA$52,2,FALSE)</f>
        <v>3.6093503752345212E-4</v>
      </c>
      <c r="T20" s="97">
        <f>$B20*VLOOKUP($A20,Transpose_Avg_q4er_dw!$O$1:$AA$52,3,FALSE)</f>
        <v>3.5517099030002257E-4</v>
      </c>
      <c r="U20" s="97">
        <f>$B20*VLOOKUP($A20,Transpose_Avg_q4er_dw!$O$1:$AA$52,4,FALSE)</f>
        <v>3.4723513858594073E-4</v>
      </c>
      <c r="V20" s="97">
        <f>$B20*VLOOKUP($A20,Transpose_Avg_q4er_dw!$O$1:$AA$52,5,FALSE)</f>
        <v>2.2452747058526487E-4</v>
      </c>
      <c r="W20" s="97">
        <f>$B20*VLOOKUP($A20,Transpose_Avg_q4er_dw!$O$1:$AA$52,6,FALSE)</f>
        <v>1.6428489945914345E-4</v>
      </c>
      <c r="X20" s="97">
        <f>$B20*VLOOKUP($A20,Transpose_Avg_q4er_dw!$O$1:$AA$52,7,FALSE)</f>
        <v>5.4532017076906362E-5</v>
      </c>
      <c r="Y20" s="97">
        <f>$B20*VLOOKUP($A20,Transpose_Avg_q4er_dw!$O$1:$AA$52,8,FALSE)</f>
        <v>0</v>
      </c>
      <c r="Z20" s="97">
        <f>$B20*VLOOKUP($A20,Transpose_Avg_q4er_dw!$O$1:$AA$52,9,FALSE)</f>
        <v>9.9791666666666662E-5</v>
      </c>
      <c r="AA20" s="97">
        <f>$B20*VLOOKUP($A20,Transpose_Avg_q4er_dw!$O$1:$AA$52,10,FALSE)</f>
        <v>9.211538461538462E-5</v>
      </c>
      <c r="AB20" s="97">
        <f>$B20*VLOOKUP($A20,Transpose_Avg_q4er_dw!$O$1:$AA$52,11,FALSE)</f>
        <v>8.5535714285714276E-5</v>
      </c>
      <c r="AC20" s="97">
        <f>$B20*VLOOKUP($A20,Transpose_Avg_q4er_dw!$O$1:$AA$52,12,FALSE)</f>
        <v>3.1119440279860074E-5</v>
      </c>
      <c r="AD20" s="97">
        <f>$B20*VLOOKUP($A20, Transpose_Avg_q4er_dw!$O$1:$AA$52,13,FALSE)</f>
        <v>1.159740990990991E-4</v>
      </c>
    </row>
    <row r="21" spans="1:30" x14ac:dyDescent="0.25">
      <c r="A21" s="167" t="s">
        <v>311</v>
      </c>
      <c r="B21" s="168">
        <v>0.16500000000000001</v>
      </c>
      <c r="C21" s="94"/>
      <c r="D21" s="94"/>
      <c r="E21" s="97">
        <f>$B21*VLOOKUP($A21,Transpose_Avg_q4er_dw!$A$1:$M$52,2,FALSE)</f>
        <v>6.2298177578678698E-2</v>
      </c>
      <c r="F21" s="97">
        <f>$B21*VLOOKUP($A21,Transpose_Avg_q4er_dw!$A$1:$M$52,3,FALSE)</f>
        <v>7.5198889966039767E-2</v>
      </c>
      <c r="G21" s="97">
        <f>$B21*VLOOKUP($A21,Transpose_Avg_q4er_dw!$A$1:$M$52,4,FALSE)</f>
        <v>6.4963771278001931E-2</v>
      </c>
      <c r="H21" s="97">
        <f>$B21*VLOOKUP($A21,Transpose_Avg_q4er_dw!$A$1:$M$52,5,FALSE)</f>
        <v>8.0766113861919619E-2</v>
      </c>
      <c r="I21" s="97">
        <f>$B21*VLOOKUP($A21,Transpose_Avg_q4er_dw!$A$1:$M$52,6,FALSE)</f>
        <v>5.0564673500774121E-2</v>
      </c>
      <c r="J21" s="97">
        <f>$B21*VLOOKUP($A21,Transpose_Avg_q4er_dw!$A$1:$M$52,7,FALSE)</f>
        <v>8.6203519321025338E-2</v>
      </c>
      <c r="K21" s="97">
        <f>$B21*VLOOKUP($A21,Transpose_Avg_q4er_dw!$A$1:$M$52,8,FALSE)</f>
        <v>8.2556594841884115E-2</v>
      </c>
      <c r="L21" s="97">
        <f>$B21*VLOOKUP($A21,Transpose_Avg_q4er_dw!$A$1:$M$52,9,FALSE)</f>
        <v>8.8260281621300757E-2</v>
      </c>
      <c r="M21" s="97">
        <f>$B21*VLOOKUP($A21,Transpose_Avg_q4er_dw!$A$1:$M$52,10,FALSE)</f>
        <v>8.4447421507099218E-2</v>
      </c>
      <c r="N21" s="97">
        <f>$B21*VLOOKUP($A21,Transpose_Avg_q4er_dw!$A$1:$M$52,11,FALSE)</f>
        <v>6.130522374407469E-2</v>
      </c>
      <c r="O21" s="97">
        <f>$B21*VLOOKUP($A21,Transpose_Avg_q4er_dw!$A$1:$M$52,12,FALSE)</f>
        <v>6.1511918411728497E-2</v>
      </c>
      <c r="P21" s="97">
        <f>$B21*VLOOKUP($A21,Transpose_Avg_q4er_dw!$A$1:$M$52,13,FALSE)</f>
        <v>5.3036993088941747E-2</v>
      </c>
      <c r="Q21" s="97"/>
      <c r="R21" s="97"/>
      <c r="S21" s="97">
        <f>$B21*VLOOKUP($A21,Transpose_Avg_q4er_dw!$O$1:$AA$52,2,FALSE)</f>
        <v>8.6305757504690439E-2</v>
      </c>
      <c r="T21" s="97">
        <f>$B21*VLOOKUP($A21,Transpose_Avg_q4er_dw!$O$1:$AA$52,3,FALSE)</f>
        <v>9.2555210918114153E-2</v>
      </c>
      <c r="U21" s="97">
        <f>$B21*VLOOKUP($A21,Transpose_Avg_q4er_dw!$O$1:$AA$52,4,FALSE)</f>
        <v>7.5073167261257484E-2</v>
      </c>
      <c r="V21" s="97">
        <f>$B21*VLOOKUP($A21,Transpose_Avg_q4er_dw!$O$1:$AA$52,5,FALSE)</f>
        <v>8.4224549310710509E-2</v>
      </c>
      <c r="W21" s="97">
        <f>$B21*VLOOKUP($A21,Transpose_Avg_q4er_dw!$O$1:$AA$52,6,FALSE)</f>
        <v>7.1531412741152808E-2</v>
      </c>
      <c r="X21" s="97">
        <f>$B21*VLOOKUP($A21,Transpose_Avg_q4er_dw!$O$1:$AA$52,7,FALSE)</f>
        <v>9.4268413666279513E-2</v>
      </c>
      <c r="Y21" s="97">
        <f>$B21*VLOOKUP($A21,Transpose_Avg_q4er_dw!$O$1:$AA$52,8,FALSE)</f>
        <v>8.2385416666666669E-2</v>
      </c>
      <c r="Z21" s="97">
        <f>$B21*VLOOKUP($A21,Transpose_Avg_q4er_dw!$O$1:$AA$52,9,FALSE)</f>
        <v>0.10133333333333333</v>
      </c>
      <c r="AA21" s="97">
        <f>$B21*VLOOKUP($A21,Transpose_Avg_q4er_dw!$O$1:$AA$52,10,FALSE)</f>
        <v>0.10936538461538461</v>
      </c>
      <c r="AB21" s="97">
        <f>$B21*VLOOKUP($A21,Transpose_Avg_q4er_dw!$O$1:$AA$52,11,FALSE)</f>
        <v>7.1549107142857143E-2</v>
      </c>
      <c r="AC21" s="97">
        <f>$B21*VLOOKUP($A21,Transpose_Avg_q4er_dw!$O$1:$AA$52,12,FALSE)</f>
        <v>7.8278172943603383E-2</v>
      </c>
      <c r="AD21" s="97">
        <f>$B21*VLOOKUP($A21, Transpose_Avg_q4er_dw!$O$1:$AA$52,13,FALSE)</f>
        <v>8.4854842342342349E-2</v>
      </c>
    </row>
    <row r="22" spans="1:30" x14ac:dyDescent="0.25">
      <c r="A22" s="167" t="s">
        <v>312</v>
      </c>
      <c r="B22" s="168">
        <v>0.22600000000000001</v>
      </c>
      <c r="C22" s="94"/>
      <c r="D22" s="94"/>
      <c r="E22" s="97">
        <f>$B22*VLOOKUP($A22,Transpose_Avg_q4er_dw!$A$1:$M$52,2,FALSE)</f>
        <v>5.1338905850820252E-2</v>
      </c>
      <c r="F22" s="97">
        <f>$B22*VLOOKUP($A22,Transpose_Avg_q4er_dw!$A$1:$M$52,3,FALSE)</f>
        <v>3.548273557894923E-2</v>
      </c>
      <c r="G22" s="97">
        <f>$B22*VLOOKUP($A22,Transpose_Avg_q4er_dw!$A$1:$M$52,4,FALSE)</f>
        <v>3.2395179323970187E-2</v>
      </c>
      <c r="H22" s="97">
        <f>$B22*VLOOKUP($A22,Transpose_Avg_q4er_dw!$A$1:$M$52,5,FALSE)</f>
        <v>3.5444365966173771E-2</v>
      </c>
      <c r="I22" s="97">
        <f>$B22*VLOOKUP($A22,Transpose_Avg_q4er_dw!$A$1:$M$52,6,FALSE)</f>
        <v>3.2971652818497683E-2</v>
      </c>
      <c r="J22" s="97">
        <f>$B22*VLOOKUP($A22,Transpose_Avg_q4er_dw!$A$1:$M$52,7,FALSE)</f>
        <v>3.1220064446548745E-2</v>
      </c>
      <c r="K22" s="97">
        <f>$B22*VLOOKUP($A22,Transpose_Avg_q4er_dw!$A$1:$M$52,8,FALSE)</f>
        <v>4.8399625902992773E-2</v>
      </c>
      <c r="L22" s="97">
        <f>$B22*VLOOKUP($A22,Transpose_Avg_q4er_dw!$A$1:$M$52,9,FALSE)</f>
        <v>3.0298397538536231E-2</v>
      </c>
      <c r="M22" s="97">
        <f>$B22*VLOOKUP($A22,Transpose_Avg_q4er_dw!$A$1:$M$52,10,FALSE)</f>
        <v>3.4140991959887818E-2</v>
      </c>
      <c r="N22" s="97">
        <f>$B22*VLOOKUP($A22,Transpose_Avg_q4er_dw!$A$1:$M$52,11,FALSE)</f>
        <v>3.3999734167425091E-2</v>
      </c>
      <c r="O22" s="97">
        <f>$B22*VLOOKUP($A22,Transpose_Avg_q4er_dw!$A$1:$M$52,12,FALSE)</f>
        <v>4.0771228856026714E-2</v>
      </c>
      <c r="P22" s="97">
        <f>$B22*VLOOKUP($A22,Transpose_Avg_q4er_dw!$A$1:$M$52,13,FALSE)</f>
        <v>3.8326201102847811E-2</v>
      </c>
      <c r="Q22" s="97"/>
      <c r="R22" s="97"/>
      <c r="S22" s="97">
        <f>$B22*VLOOKUP($A22,Transpose_Avg_q4er_dw!$O$1:$AA$52,2,FALSE)</f>
        <v>3.1056449343339589E-2</v>
      </c>
      <c r="T22" s="97">
        <f>$B22*VLOOKUP($A22,Transpose_Avg_q4er_dw!$O$1:$AA$52,3,FALSE)</f>
        <v>2.3973308143469436E-2</v>
      </c>
      <c r="U22" s="97">
        <f>$B22*VLOOKUP($A22,Transpose_Avg_q4er_dw!$O$1:$AA$52,4,FALSE)</f>
        <v>4.173929171268298E-2</v>
      </c>
      <c r="V22" s="97">
        <f>$B22*VLOOKUP($A22,Transpose_Avg_q4er_dw!$O$1:$AA$52,5,FALSE)</f>
        <v>4.137913734374498E-2</v>
      </c>
      <c r="W22" s="97">
        <f>$B22*VLOOKUP($A22,Transpose_Avg_q4er_dw!$O$1:$AA$52,6,FALSE)</f>
        <v>3.0855797216453804E-2</v>
      </c>
      <c r="X22" s="97">
        <f>$B22*VLOOKUP($A22,Transpose_Avg_q4er_dw!$O$1:$AA$52,7,FALSE)</f>
        <v>3.0633063094728692E-2</v>
      </c>
      <c r="Y22" s="97">
        <f>$B22*VLOOKUP($A22,Transpose_Avg_q4er_dw!$O$1:$AA$52,8,FALSE)</f>
        <v>3.7195833333333331E-2</v>
      </c>
      <c r="Z22" s="97">
        <f>$B22*VLOOKUP($A22,Transpose_Avg_q4er_dw!$O$1:$AA$52,9,FALSE)</f>
        <v>2.3969696969696967E-2</v>
      </c>
      <c r="AA22" s="97">
        <f>$B22*VLOOKUP($A22,Transpose_Avg_q4er_dw!$O$1:$AA$52,10,FALSE)</f>
        <v>3.5747115384615384E-2</v>
      </c>
      <c r="AB22" s="97">
        <f>$B22*VLOOKUP($A22,Transpose_Avg_q4er_dw!$O$1:$AA$52,11,FALSE)</f>
        <v>4.2240476190476189E-2</v>
      </c>
      <c r="AC22" s="97">
        <f>$B22*VLOOKUP($A22,Transpose_Avg_q4er_dw!$O$1:$AA$52,12,FALSE)</f>
        <v>2.7185068493322261E-2</v>
      </c>
      <c r="AD22" s="97">
        <f>$B22*VLOOKUP($A22, Transpose_Avg_q4er_dw!$O$1:$AA$52,13,FALSE)</f>
        <v>3.5684924924924928E-2</v>
      </c>
    </row>
    <row r="23" spans="1:30" x14ac:dyDescent="0.25">
      <c r="A23" s="167" t="s">
        <v>313</v>
      </c>
      <c r="B23" s="168">
        <v>0.441</v>
      </c>
      <c r="C23" s="94"/>
      <c r="D23" s="94"/>
      <c r="E23" s="97">
        <f>$B23*VLOOKUP($A23,Transpose_Avg_q4er_dw!$A$1:$M$52,2,FALSE)</f>
        <v>2.2090149447520645E-2</v>
      </c>
      <c r="F23" s="97">
        <f>$B23*VLOOKUP($A23,Transpose_Avg_q4er_dw!$A$1:$M$52,3,FALSE)</f>
        <v>1.1673932666966062E-2</v>
      </c>
      <c r="G23" s="97">
        <f>$B23*VLOOKUP($A23,Transpose_Avg_q4er_dw!$A$1:$M$52,4,FALSE)</f>
        <v>2.0927687122863543E-2</v>
      </c>
      <c r="H23" s="97">
        <f>$B23*VLOOKUP($A23,Transpose_Avg_q4er_dw!$A$1:$M$52,5,FALSE)</f>
        <v>1.4170398300589103E-2</v>
      </c>
      <c r="I23" s="97">
        <f>$B23*VLOOKUP($A23,Transpose_Avg_q4er_dw!$A$1:$M$52,6,FALSE)</f>
        <v>1.3408535287045019E-2</v>
      </c>
      <c r="J23" s="97">
        <f>$B23*VLOOKUP($A23,Transpose_Avg_q4er_dw!$A$1:$M$52,7,FALSE)</f>
        <v>1.7817180103214189E-2</v>
      </c>
      <c r="K23" s="97">
        <f>$B23*VLOOKUP($A23,Transpose_Avg_q4er_dw!$A$1:$M$52,8,FALSE)</f>
        <v>8.2687500000000001E-3</v>
      </c>
      <c r="L23" s="97">
        <f>$B23*VLOOKUP($A23,Transpose_Avg_q4er_dw!$A$1:$M$52,9,FALSE)</f>
        <v>1.1311336641299878E-2</v>
      </c>
      <c r="M23" s="97">
        <f>$B23*VLOOKUP($A23,Transpose_Avg_q4er_dw!$A$1:$M$52,10,FALSE)</f>
        <v>9.7287454044117632E-3</v>
      </c>
      <c r="N23" s="97">
        <f>$B23*VLOOKUP($A23,Transpose_Avg_q4er_dw!$A$1:$M$52,11,FALSE)</f>
        <v>1.8899530133782174E-2</v>
      </c>
      <c r="O23" s="97">
        <f>$B23*VLOOKUP($A23,Transpose_Avg_q4er_dw!$A$1:$M$52,12,FALSE)</f>
        <v>1.9335726767189351E-2</v>
      </c>
      <c r="P23" s="97">
        <f>$B23*VLOOKUP($A23,Transpose_Avg_q4er_dw!$A$1:$M$52,13,FALSE)</f>
        <v>1.3964765858020941E-2</v>
      </c>
      <c r="Q23" s="97"/>
      <c r="R23" s="97"/>
      <c r="S23" s="97">
        <f>$B23*VLOOKUP($A23,Transpose_Avg_q4er_dw!$O$1:$AA$52,2,FALSE)</f>
        <v>3.6057059099437148E-2</v>
      </c>
      <c r="T23" s="97">
        <f>$B23*VLOOKUP($A23,Transpose_Avg_q4er_dw!$O$1:$AA$52,3,FALSE)</f>
        <v>1.6017710918114141E-2</v>
      </c>
      <c r="U23" s="97">
        <f>$B23*VLOOKUP($A23,Transpose_Avg_q4er_dw!$O$1:$AA$52,4,FALSE)</f>
        <v>3.0668312920108614E-2</v>
      </c>
      <c r="V23" s="97">
        <f>$B23*VLOOKUP($A23,Transpose_Avg_q4er_dw!$O$1:$AA$52,5,FALSE)</f>
        <v>2.5098320158102767E-2</v>
      </c>
      <c r="W23" s="97">
        <f>$B23*VLOOKUP($A23,Transpose_Avg_q4er_dw!$O$1:$AA$52,6,FALSE)</f>
        <v>2.5360006966935304E-2</v>
      </c>
      <c r="X23" s="97">
        <f>$B23*VLOOKUP($A23,Transpose_Avg_q4er_dw!$O$1:$AA$52,7,FALSE)</f>
        <v>1.649698866067608E-2</v>
      </c>
      <c r="Y23" s="97">
        <f>$B23*VLOOKUP($A23,Transpose_Avg_q4er_dw!$O$1:$AA$52,8,FALSE)</f>
        <v>1.2249999999999999E-2</v>
      </c>
      <c r="Z23" s="97">
        <f>$B23*VLOOKUP($A23,Transpose_Avg_q4er_dw!$O$1:$AA$52,9,FALSE)</f>
        <v>1.65375E-2</v>
      </c>
      <c r="AA23" s="97">
        <f>$B23*VLOOKUP($A23,Transpose_Avg_q4er_dw!$O$1:$AA$52,10,FALSE)</f>
        <v>8.480769230769231E-3</v>
      </c>
      <c r="AB23" s="97">
        <f>$B23*VLOOKUP($A23,Transpose_Avg_q4er_dw!$O$1:$AA$52,11,FALSE)</f>
        <v>1.575E-2</v>
      </c>
      <c r="AC23" s="97">
        <f>$B23*VLOOKUP($A23,Transpose_Avg_q4er_dw!$O$1:$AA$52,12,FALSE)</f>
        <v>3.693531523711828E-2</v>
      </c>
      <c r="AD23" s="97">
        <f>$B23*VLOOKUP($A23, Transpose_Avg_q4er_dw!$O$1:$AA$52,13,FALSE)</f>
        <v>3.2763783783783786E-2</v>
      </c>
    </row>
    <row r="24" spans="1:30" x14ac:dyDescent="0.25">
      <c r="A24" s="167" t="s">
        <v>314</v>
      </c>
      <c r="B24" s="168">
        <v>0.31</v>
      </c>
      <c r="C24" s="94"/>
      <c r="D24" s="94"/>
      <c r="E24" s="97">
        <f>$B24*VLOOKUP($A24,Transpose_Avg_q4er_dw!$A$1:$M$52,2,FALSE)</f>
        <v>3.199317599617995E-2</v>
      </c>
      <c r="F24" s="97">
        <f>$B24*VLOOKUP($A24,Transpose_Avg_q4er_dw!$A$1:$M$52,3,FALSE)</f>
        <v>2.4453007423267604E-2</v>
      </c>
      <c r="G24" s="97">
        <f>$B24*VLOOKUP($A24,Transpose_Avg_q4er_dw!$A$1:$M$52,4,FALSE)</f>
        <v>3.9052266378753323E-2</v>
      </c>
      <c r="H24" s="97">
        <f>$B24*VLOOKUP($A24,Transpose_Avg_q4er_dw!$A$1:$M$52,5,FALSE)</f>
        <v>3.0839461438863291E-2</v>
      </c>
      <c r="I24" s="97">
        <f>$B24*VLOOKUP($A24,Transpose_Avg_q4er_dw!$A$1:$M$52,6,FALSE)</f>
        <v>3.0171255389002713E-2</v>
      </c>
      <c r="J24" s="97">
        <f>$B24*VLOOKUP($A24,Transpose_Avg_q4er_dw!$A$1:$M$52,7,FALSE)</f>
        <v>3.1551204810819203E-2</v>
      </c>
      <c r="K24" s="97">
        <f>$B24*VLOOKUP($A24,Transpose_Avg_q4er_dw!$A$1:$M$52,8,FALSE)</f>
        <v>2.9018392335004181E-2</v>
      </c>
      <c r="L24" s="97">
        <f>$B24*VLOOKUP($A24,Transpose_Avg_q4er_dw!$A$1:$M$52,9,FALSE)</f>
        <v>3.0874761678380099E-2</v>
      </c>
      <c r="M24" s="97">
        <f>$B24*VLOOKUP($A24,Transpose_Avg_q4er_dw!$A$1:$M$52,10,FALSE)</f>
        <v>2.9336327971708008E-2</v>
      </c>
      <c r="N24" s="97">
        <f>$B24*VLOOKUP($A24,Transpose_Avg_q4er_dw!$A$1:$M$52,11,FALSE)</f>
        <v>3.0430712442929272E-2</v>
      </c>
      <c r="O24" s="97">
        <f>$B24*VLOOKUP($A24,Transpose_Avg_q4er_dw!$A$1:$M$52,12,FALSE)</f>
        <v>4.0516398944954797E-2</v>
      </c>
      <c r="P24" s="97">
        <f>$B24*VLOOKUP($A24,Transpose_Avg_q4er_dw!$A$1:$M$52,13,FALSE)</f>
        <v>3.0497630383349975E-2</v>
      </c>
      <c r="Q24" s="97"/>
      <c r="R24" s="97"/>
      <c r="S24" s="97">
        <f>$B24*VLOOKUP($A24,Transpose_Avg_q4er_dw!$O$1:$AA$52,2,FALSE)</f>
        <v>2.5145090681676047E-2</v>
      </c>
      <c r="T24" s="97">
        <f>$B24*VLOOKUP($A24,Transpose_Avg_q4er_dw!$O$1:$AA$52,3,FALSE)</f>
        <v>2.5655594405594409E-2</v>
      </c>
      <c r="U24" s="97">
        <f>$B24*VLOOKUP($A24,Transpose_Avg_q4er_dw!$O$1:$AA$52,4,FALSE)</f>
        <v>2.0447576203366308E-2</v>
      </c>
      <c r="V24" s="97">
        <f>$B24*VLOOKUP($A24,Transpose_Avg_q4er_dw!$O$1:$AA$52,5,FALSE)</f>
        <v>3.4383814091528832E-2</v>
      </c>
      <c r="W24" s="97">
        <f>$B24*VLOOKUP($A24,Transpose_Avg_q4er_dw!$O$1:$AA$52,6,FALSE)</f>
        <v>3.0527419194310245E-2</v>
      </c>
      <c r="X24" s="97">
        <f>$B24*VLOOKUP($A24,Transpose_Avg_q4er_dw!$O$1:$AA$52,7,FALSE)</f>
        <v>2.4813517533671579E-2</v>
      </c>
      <c r="Y24" s="97">
        <f>$B24*VLOOKUP($A24,Transpose_Avg_q4er_dw!$O$1:$AA$52,8,FALSE)</f>
        <v>3.9180555555555552E-2</v>
      </c>
      <c r="Z24" s="97">
        <f>$B24*VLOOKUP($A24,Transpose_Avg_q4er_dw!$O$1:$AA$52,9,FALSE)</f>
        <v>1.1351010101010101E-2</v>
      </c>
      <c r="AA24" s="97">
        <f>$B24*VLOOKUP($A24,Transpose_Avg_q4er_dw!$O$1:$AA$52,10,FALSE)</f>
        <v>3.7607371794871794E-2</v>
      </c>
      <c r="AB24" s="97">
        <f>$B24*VLOOKUP($A24,Transpose_Avg_q4er_dw!$O$1:$AA$52,11,FALSE)</f>
        <v>1.8821428571428572E-2</v>
      </c>
      <c r="AC24" s="97">
        <f>$B24*VLOOKUP($A24,Transpose_Avg_q4er_dw!$O$1:$AA$52,12,FALSE)</f>
        <v>3.8254218755284009E-2</v>
      </c>
      <c r="AD24" s="97">
        <f>$B24*VLOOKUP($A24, Transpose_Avg_q4er_dw!$O$1:$AA$52,13,FALSE)</f>
        <v>1.9084084084084085E-2</v>
      </c>
    </row>
    <row r="25" spans="1:30" x14ac:dyDescent="0.25">
      <c r="A25" s="167" t="s">
        <v>315</v>
      </c>
      <c r="B25" s="168">
        <v>0.223</v>
      </c>
      <c r="C25" s="94"/>
      <c r="D25" s="94"/>
      <c r="E25" s="97">
        <f>$B25*VLOOKUP($A25,Transpose_Avg_q4er_dw!$A$1:$M$52,2,FALSE)</f>
        <v>2.8051900293023107E-2</v>
      </c>
      <c r="F25" s="97">
        <f>$B25*VLOOKUP($A25,Transpose_Avg_q4er_dw!$A$1:$M$52,3,FALSE)</f>
        <v>3.5751408325624331E-2</v>
      </c>
      <c r="G25" s="97">
        <f>$B25*VLOOKUP($A25,Transpose_Avg_q4er_dw!$A$1:$M$52,4,FALSE)</f>
        <v>3.7129415256231674E-2</v>
      </c>
      <c r="H25" s="97">
        <f>$B25*VLOOKUP($A25,Transpose_Avg_q4er_dw!$A$1:$M$52,5,FALSE)</f>
        <v>2.5886586954665114E-2</v>
      </c>
      <c r="I25" s="97">
        <f>$B25*VLOOKUP($A25,Transpose_Avg_q4er_dw!$A$1:$M$52,6,FALSE)</f>
        <v>5.819218439120017E-2</v>
      </c>
      <c r="J25" s="97">
        <f>$B25*VLOOKUP($A25,Transpose_Avg_q4er_dw!$A$1:$M$52,7,FALSE)</f>
        <v>1.2106156236088158E-2</v>
      </c>
      <c r="K25" s="97">
        <f>$B25*VLOOKUP($A25,Transpose_Avg_q4er_dw!$A$1:$M$52,8,FALSE)</f>
        <v>1.8374466036414565E-2</v>
      </c>
      <c r="L25" s="97">
        <f>$B25*VLOOKUP($A25,Transpose_Avg_q4er_dw!$A$1:$M$52,9,FALSE)</f>
        <v>1.614502221775916E-2</v>
      </c>
      <c r="M25" s="97">
        <f>$B25*VLOOKUP($A25,Transpose_Avg_q4er_dw!$A$1:$M$52,10,FALSE)</f>
        <v>2.1430009678923726E-2</v>
      </c>
      <c r="N25" s="97">
        <f>$B25*VLOOKUP($A25,Transpose_Avg_q4er_dw!$A$1:$M$52,11,FALSE)</f>
        <v>3.2362268798194739E-2</v>
      </c>
      <c r="O25" s="97">
        <f>$B25*VLOOKUP($A25,Transpose_Avg_q4er_dw!$A$1:$M$52,12,FALSE)</f>
        <v>3.2088767195790298E-2</v>
      </c>
      <c r="P25" s="97">
        <f>$B25*VLOOKUP($A25,Transpose_Avg_q4er_dw!$A$1:$M$52,13,FALSE)</f>
        <v>4.1396119204574033E-2</v>
      </c>
      <c r="Q25" s="97"/>
      <c r="R25" s="97"/>
      <c r="S25" s="97">
        <f>$B25*VLOOKUP($A25,Transpose_Avg_q4er_dw!$O$1:$AA$52,2,FALSE)</f>
        <v>2.6736640087554723E-2</v>
      </c>
      <c r="T25" s="97">
        <f>$B25*VLOOKUP($A25,Transpose_Avg_q4er_dw!$O$1:$AA$52,3,FALSE)</f>
        <v>2.0672648319422515E-2</v>
      </c>
      <c r="U25" s="97">
        <f>$B25*VLOOKUP($A25,Transpose_Avg_q4er_dw!$O$1:$AA$52,4,FALSE)</f>
        <v>3.9155572937532981E-2</v>
      </c>
      <c r="V25" s="97">
        <f>$B25*VLOOKUP($A25,Transpose_Avg_q4er_dw!$O$1:$AA$52,5,FALSE)</f>
        <v>1.2811280028737611E-2</v>
      </c>
      <c r="W25" s="97">
        <f>$B25*VLOOKUP($A25,Transpose_Avg_q4er_dw!$O$1:$AA$52,6,FALSE)</f>
        <v>4.018376648034374E-2</v>
      </c>
      <c r="X25" s="97">
        <f>$B25*VLOOKUP($A25,Transpose_Avg_q4er_dw!$O$1:$AA$52,7,FALSE)</f>
        <v>1.4729635551446366E-2</v>
      </c>
      <c r="Y25" s="97">
        <f>$B25*VLOOKUP($A25,Transpose_Avg_q4er_dw!$O$1:$AA$52,8,FALSE)</f>
        <v>4.0573611111111116E-2</v>
      </c>
      <c r="Z25" s="97">
        <f>$B25*VLOOKUP($A25,Transpose_Avg_q4er_dw!$O$1:$AA$52,9,FALSE)</f>
        <v>2.1173737373737376E-2</v>
      </c>
      <c r="AA25" s="97">
        <f>$B25*VLOOKUP($A25,Transpose_Avg_q4er_dw!$O$1:$AA$52,10,FALSE)</f>
        <v>4.2884615384615387E-3</v>
      </c>
      <c r="AB25" s="97">
        <f>$B25*VLOOKUP($A25,Transpose_Avg_q4er_dw!$O$1:$AA$52,11,FALSE)</f>
        <v>4.4268154761904766E-2</v>
      </c>
      <c r="AC25" s="97">
        <f>$B25*VLOOKUP($A25,Transpose_Avg_q4er_dw!$O$1:$AA$52,12,FALSE)</f>
        <v>1.834780604685126E-2</v>
      </c>
      <c r="AD25" s="97">
        <f>$B25*VLOOKUP($A25, Transpose_Avg_q4er_dw!$O$1:$AA$52,13,FALSE)</f>
        <v>2.2080683183183184E-2</v>
      </c>
    </row>
    <row r="26" spans="1:30" x14ac:dyDescent="0.25">
      <c r="A26" s="167" t="s">
        <v>316</v>
      </c>
      <c r="B26" s="168">
        <v>0.70799999999999996</v>
      </c>
      <c r="C26" s="94"/>
      <c r="D26" s="94"/>
      <c r="E26" s="97">
        <f>$B26*VLOOKUP($A26,Transpose_Avg_q4er_dw!$A$1:$M$52,2,FALSE)</f>
        <v>3.3906546663466514E-2</v>
      </c>
      <c r="F26" s="97">
        <f>$B26*VLOOKUP($A26,Transpose_Avg_q4er_dw!$A$1:$M$52,3,FALSE)</f>
        <v>2.3053059519807729E-2</v>
      </c>
      <c r="G26" s="97">
        <f>$B26*VLOOKUP($A26,Transpose_Avg_q4er_dw!$A$1:$M$52,4,FALSE)</f>
        <v>2.8181033618260565E-2</v>
      </c>
      <c r="H26" s="97">
        <f>$B26*VLOOKUP($A26,Transpose_Avg_q4er_dw!$A$1:$M$52,5,FALSE)</f>
        <v>2.1598449645698785E-2</v>
      </c>
      <c r="I26" s="97">
        <f>$B26*VLOOKUP($A26,Transpose_Avg_q4er_dw!$A$1:$M$52,6,FALSE)</f>
        <v>7.0057085213379791E-2</v>
      </c>
      <c r="J26" s="97">
        <f>$B26*VLOOKUP($A26,Transpose_Avg_q4er_dw!$A$1:$M$52,7,FALSE)</f>
        <v>1.6773245956272848E-2</v>
      </c>
      <c r="K26" s="97">
        <f>$B26*VLOOKUP($A26,Transpose_Avg_q4er_dw!$A$1:$M$52,8,FALSE)</f>
        <v>1.0715441176470587E-2</v>
      </c>
      <c r="L26" s="97">
        <f>$B26*VLOOKUP($A26,Transpose_Avg_q4er_dw!$A$1:$M$52,9,FALSE)</f>
        <v>1.4496410013303051E-2</v>
      </c>
      <c r="M26" s="97">
        <f>$B26*VLOOKUP($A26,Transpose_Avg_q4er_dw!$A$1:$M$52,10,FALSE)</f>
        <v>5.8078124999999996E-3</v>
      </c>
      <c r="N26" s="97">
        <f>$B26*VLOOKUP($A26,Transpose_Avg_q4er_dw!$A$1:$M$52,11,FALSE)</f>
        <v>4.1643261454882806E-2</v>
      </c>
      <c r="O26" s="97">
        <f>$B26*VLOOKUP($A26,Transpose_Avg_q4er_dw!$A$1:$M$52,12,FALSE)</f>
        <v>2.2855213411360892E-2</v>
      </c>
      <c r="P26" s="97">
        <f>$B26*VLOOKUP($A26,Transpose_Avg_q4er_dw!$A$1:$M$52,13,FALSE)</f>
        <v>6.4827132206276894E-2</v>
      </c>
      <c r="Q26" s="97"/>
      <c r="R26" s="97"/>
      <c r="S26" s="97">
        <f>$B26*VLOOKUP($A26,Transpose_Avg_q4er_dw!$O$1:$AA$52,2,FALSE)</f>
        <v>2.2357457786116319E-2</v>
      </c>
      <c r="T26" s="97">
        <f>$B26*VLOOKUP($A26,Transpose_Avg_q4er_dw!$O$1:$AA$52,3,FALSE)</f>
        <v>3.1037886307241146E-2</v>
      </c>
      <c r="U26" s="97">
        <f>$B26*VLOOKUP($A26,Transpose_Avg_q4er_dw!$O$1:$AA$52,4,FALSE)</f>
        <v>2.0545939294503691E-2</v>
      </c>
      <c r="V26" s="97">
        <f>$B26*VLOOKUP($A26,Transpose_Avg_q4er_dw!$O$1:$AA$52,5,FALSE)</f>
        <v>1.6593470686259659E-2</v>
      </c>
      <c r="W26" s="97">
        <f>$B26*VLOOKUP($A26,Transpose_Avg_q4er_dw!$O$1:$AA$52,6,FALSE)</f>
        <v>4.7105998289200431E-2</v>
      </c>
      <c r="X26" s="97">
        <f>$B26*VLOOKUP($A26,Transpose_Avg_q4er_dw!$O$1:$AA$52,7,FALSE)</f>
        <v>2.0762029311082581E-2</v>
      </c>
      <c r="Y26" s="97">
        <f>$B26*VLOOKUP($A26,Transpose_Avg_q4er_dw!$O$1:$AA$52,8,FALSE)</f>
        <v>0</v>
      </c>
      <c r="Z26" s="97">
        <f>$B26*VLOOKUP($A26,Transpose_Avg_q4er_dw!$O$1:$AA$52,9,FALSE)</f>
        <v>0</v>
      </c>
      <c r="AA26" s="97">
        <f>$B26*VLOOKUP($A26,Transpose_Avg_q4er_dw!$O$1:$AA$52,10,FALSE)</f>
        <v>0</v>
      </c>
      <c r="AB26" s="97">
        <f>$B26*VLOOKUP($A26,Transpose_Avg_q4er_dw!$O$1:$AA$52,11,FALSE)</f>
        <v>4.7199999999999999E-2</v>
      </c>
      <c r="AC26" s="97">
        <f>$B26*VLOOKUP($A26,Transpose_Avg_q4er_dw!$O$1:$AA$52,12,FALSE)</f>
        <v>2.1508275937219358E-2</v>
      </c>
      <c r="AD26" s="97">
        <f>$B26*VLOOKUP($A26, Transpose_Avg_q4er_dw!$O$1:$AA$52,13,FALSE)</f>
        <v>2.445045045045045E-2</v>
      </c>
    </row>
    <row r="27" spans="1:30" x14ac:dyDescent="0.25">
      <c r="A27" s="167" t="s">
        <v>323</v>
      </c>
      <c r="B27" s="168">
        <v>-3.609</v>
      </c>
      <c r="C27" s="94"/>
      <c r="D27" s="94"/>
      <c r="E27" s="97">
        <f>$B27*VLOOKUP($A27,Transpose_Avg_q4er_dw!$A$1:$M$52,2,FALSE)</f>
        <v>0</v>
      </c>
      <c r="F27" s="97">
        <f>$B27*VLOOKUP($A27,Transpose_Avg_q4er_dw!$A$1:$M$52,3,FALSE)</f>
        <v>0</v>
      </c>
      <c r="G27" s="97">
        <f>$B27*VLOOKUP($A27,Transpose_Avg_q4er_dw!$A$1:$M$52,4,FALSE)</f>
        <v>-5.0125000000000005E-3</v>
      </c>
      <c r="H27" s="97">
        <f>$B27*VLOOKUP($A27,Transpose_Avg_q4er_dw!$A$1:$M$52,5,FALSE)</f>
        <v>-5.5727166026491703E-3</v>
      </c>
      <c r="I27" s="97">
        <f>$B27*VLOOKUP($A27,Transpose_Avg_q4er_dw!$A$1:$M$52,6,FALSE)</f>
        <v>-2.7176204819277109E-3</v>
      </c>
      <c r="J27" s="97">
        <f>$B27*VLOOKUP($A27,Transpose_Avg_q4er_dw!$A$1:$M$52,7,FALSE)</f>
        <v>0</v>
      </c>
      <c r="K27" s="97">
        <f>$B27*VLOOKUP($A27,Transpose_Avg_q4er_dw!$A$1:$M$52,8,FALSE)</f>
        <v>0</v>
      </c>
      <c r="L27" s="97">
        <f>$B27*VLOOKUP($A27,Transpose_Avg_q4er_dw!$A$1:$M$52,9,FALSE)</f>
        <v>0</v>
      </c>
      <c r="M27" s="97">
        <f>$B27*VLOOKUP($A27,Transpose_Avg_q4er_dw!$A$1:$M$52,10,FALSE)</f>
        <v>0</v>
      </c>
      <c r="N27" s="97">
        <f>$B27*VLOOKUP($A27,Transpose_Avg_q4er_dw!$A$1:$M$52,11,FALSE)</f>
        <v>0</v>
      </c>
      <c r="O27" s="97">
        <f>$B27*VLOOKUP($A27,Transpose_Avg_q4er_dw!$A$1:$M$52,12,FALSE)</f>
        <v>0</v>
      </c>
      <c r="P27" s="97">
        <f>$B27*VLOOKUP($A27,Transpose_Avg_q4er_dw!$A$1:$M$52,13,FALSE)</f>
        <v>-4.3377403846153852E-3</v>
      </c>
      <c r="Q27" s="97"/>
      <c r="R27" s="97"/>
      <c r="S27" s="97">
        <f>$B27*VLOOKUP($A27,Transpose_Avg_q4er_dw!$O$1:$AA$52,2,FALSE)</f>
        <v>0</v>
      </c>
      <c r="T27" s="97">
        <f>$B27*VLOOKUP($A27,Transpose_Avg_q4er_dw!$O$1:$AA$52,3,FALSE)</f>
        <v>0</v>
      </c>
      <c r="U27" s="97">
        <f>$B27*VLOOKUP($A27,Transpose_Avg_q4er_dw!$O$1:$AA$52,4,FALSE)</f>
        <v>0</v>
      </c>
      <c r="V27" s="97">
        <f>$B27*VLOOKUP($A27,Transpose_Avg_q4er_dw!$O$1:$AA$52,5,FALSE)</f>
        <v>0</v>
      </c>
      <c r="W27" s="97">
        <f>$B27*VLOOKUP($A27,Transpose_Avg_q4er_dw!$O$1:$AA$52,6,FALSE)</f>
        <v>0</v>
      </c>
      <c r="X27" s="97">
        <f>$B27*VLOOKUP($A27,Transpose_Avg_q4er_dw!$O$1:$AA$52,7,FALSE)</f>
        <v>-1.4670731707317074E-2</v>
      </c>
      <c r="Y27" s="97">
        <f>$B27*VLOOKUP($A27,Transpose_Avg_q4er_dw!$O$1:$AA$52,8,FALSE)</f>
        <v>0</v>
      </c>
      <c r="Z27" s="97">
        <f>$B27*VLOOKUP($A27,Transpose_Avg_q4er_dw!$O$1:$AA$52,9,FALSE)</f>
        <v>0</v>
      </c>
      <c r="AA27" s="97">
        <f>$B27*VLOOKUP($A27,Transpose_Avg_q4er_dw!$O$1:$AA$52,10,FALSE)</f>
        <v>0</v>
      </c>
      <c r="AB27" s="97">
        <f>$B27*VLOOKUP($A27,Transpose_Avg_q4er_dw!$O$1:$AA$52,11,FALSE)</f>
        <v>0</v>
      </c>
      <c r="AC27" s="97">
        <f>$B27*VLOOKUP($A27,Transpose_Avg_q4er_dw!$O$1:$AA$52,12,FALSE)</f>
        <v>0</v>
      </c>
      <c r="AD27" s="97">
        <f>$B27*VLOOKUP($A27, Transpose_Avg_q4er_dw!$O$1:$AA$52,13,FALSE)</f>
        <v>-3.7255067567567565E-2</v>
      </c>
    </row>
    <row r="28" spans="1:30" x14ac:dyDescent="0.25">
      <c r="A28" s="167" t="s">
        <v>324</v>
      </c>
      <c r="B28" s="168">
        <v>-0.47</v>
      </c>
      <c r="C28" s="94"/>
      <c r="D28" s="94"/>
      <c r="E28" s="97">
        <f>$B28*VLOOKUP($A28,Transpose_Avg_q4er_dw!$A$1:$M$52,2,FALSE)</f>
        <v>-2.4364425382016911E-3</v>
      </c>
      <c r="F28" s="97">
        <f>$B28*VLOOKUP($A28,Transpose_Avg_q4er_dw!$A$1:$M$52,3,FALSE)</f>
        <v>-9.1262431763073607E-4</v>
      </c>
      <c r="G28" s="97">
        <f>$B28*VLOOKUP($A28,Transpose_Avg_q4er_dw!$A$1:$M$52,4,FALSE)</f>
        <v>-7.3817773378007914E-4</v>
      </c>
      <c r="H28" s="97">
        <f>$B28*VLOOKUP($A28,Transpose_Avg_q4er_dw!$A$1:$M$52,5,FALSE)</f>
        <v>-4.5936743988982042E-3</v>
      </c>
      <c r="I28" s="97">
        <f>$B28*VLOOKUP($A28,Transpose_Avg_q4er_dw!$A$1:$M$52,6,FALSE)</f>
        <v>-9.3096852651246699E-4</v>
      </c>
      <c r="J28" s="97">
        <f>$B28*VLOOKUP($A28,Transpose_Avg_q4er_dw!$A$1:$M$52,7,FALSE)</f>
        <v>-5.0849537092846637E-3</v>
      </c>
      <c r="K28" s="97">
        <f>$B28*VLOOKUP($A28,Transpose_Avg_q4er_dw!$A$1:$M$52,8,FALSE)</f>
        <v>0</v>
      </c>
      <c r="L28" s="97">
        <f>$B28*VLOOKUP($A28,Transpose_Avg_q4er_dw!$A$1:$M$52,9,FALSE)</f>
        <v>-8.1597222222222216E-4</v>
      </c>
      <c r="M28" s="97">
        <f>$B28*VLOOKUP($A28,Transpose_Avg_q4er_dw!$A$1:$M$52,10,FALSE)</f>
        <v>-9.791666666666666E-4</v>
      </c>
      <c r="N28" s="97">
        <f>$B28*VLOOKUP($A28,Transpose_Avg_q4er_dw!$A$1:$M$52,11,FALSE)</f>
        <v>-3.5815883084988043E-3</v>
      </c>
      <c r="O28" s="97">
        <f>$B28*VLOOKUP($A28,Transpose_Avg_q4er_dw!$A$1:$M$52,12,FALSE)</f>
        <v>-9.6531461833185967E-4</v>
      </c>
      <c r="P28" s="97">
        <f>$B28*VLOOKUP($A28,Transpose_Avg_q4er_dw!$A$1:$M$52,13,FALSE)</f>
        <v>-1.3014963078118926E-3</v>
      </c>
      <c r="Q28" s="97"/>
      <c r="R28" s="97"/>
      <c r="S28" s="97">
        <f>$B28*VLOOKUP($A28,Transpose_Avg_q4er_dw!$O$1:$AA$52,2,FALSE)</f>
        <v>-8.8914946841776119E-3</v>
      </c>
      <c r="T28" s="97">
        <f>$B28*VLOOKUP($A28,Transpose_Avg_q4er_dw!$O$1:$AA$52,3,FALSE)</f>
        <v>-2.6704545454545453E-3</v>
      </c>
      <c r="U28" s="97">
        <f>$B28*VLOOKUP($A28,Transpose_Avg_q4er_dw!$O$1:$AA$52,4,FALSE)</f>
        <v>-8.1976744186046512E-3</v>
      </c>
      <c r="V28" s="97">
        <f>$B28*VLOOKUP($A28,Transpose_Avg_q4er_dw!$O$1:$AA$52,5,FALSE)</f>
        <v>-8.1495859213250501E-3</v>
      </c>
      <c r="W28" s="97">
        <f>$B28*VLOOKUP($A28,Transpose_Avg_q4er_dw!$O$1:$AA$52,6,FALSE)</f>
        <v>-1.6549295774647887E-3</v>
      </c>
      <c r="X28" s="97">
        <f>$B28*VLOOKUP($A28,Transpose_Avg_q4er_dw!$O$1:$AA$52,7,FALSE)</f>
        <v>-2.0612987626586792E-2</v>
      </c>
      <c r="Y28" s="97">
        <f>$B28*VLOOKUP($A28,Transpose_Avg_q4er_dw!$O$1:$AA$52,8,FALSE)</f>
        <v>0</v>
      </c>
      <c r="Z28" s="97">
        <f>$B28*VLOOKUP($A28,Transpose_Avg_q4er_dw!$O$1:$AA$52,9,FALSE)</f>
        <v>0</v>
      </c>
      <c r="AA28" s="97">
        <f>$B28*VLOOKUP($A28,Transpose_Avg_q4er_dw!$O$1:$AA$52,10,FALSE)</f>
        <v>0</v>
      </c>
      <c r="AB28" s="97">
        <f>$B28*VLOOKUP($A28,Transpose_Avg_q4er_dw!$O$1:$AA$52,11,FALSE)</f>
        <v>-2.7976190476190475E-3</v>
      </c>
      <c r="AC28" s="97">
        <f>$B28*VLOOKUP($A28,Transpose_Avg_q4er_dw!$O$1:$AA$52,12,FALSE)</f>
        <v>-1.350574712643678E-3</v>
      </c>
      <c r="AD28" s="97">
        <f>$B28*VLOOKUP($A28, Transpose_Avg_q4er_dw!$O$1:$AA$52,13,FALSE)</f>
        <v>-7.9638888888888867E-3</v>
      </c>
    </row>
    <row r="29" spans="1:30" x14ac:dyDescent="0.25">
      <c r="A29" s="167" t="s">
        <v>325</v>
      </c>
      <c r="B29" s="168">
        <v>0.216</v>
      </c>
      <c r="C29" s="94"/>
      <c r="D29" s="94"/>
      <c r="E29" s="97">
        <f>$B29*VLOOKUP($A29,Transpose_Avg_q4er_dw!$A$1:$M$52,2,FALSE)</f>
        <v>3.2142857142857141E-4</v>
      </c>
      <c r="F29" s="97">
        <f>$B29*VLOOKUP($A29,Transpose_Avg_q4er_dw!$A$1:$M$52,3,FALSE)</f>
        <v>0</v>
      </c>
      <c r="G29" s="97">
        <f>$B29*VLOOKUP($A29,Transpose_Avg_q4er_dw!$A$1:$M$52,4,FALSE)</f>
        <v>6.0000000000000006E-4</v>
      </c>
      <c r="H29" s="97">
        <f>$B29*VLOOKUP($A29,Transpose_Avg_q4er_dw!$A$1:$M$52,5,FALSE)</f>
        <v>5.2915495058153503E-4</v>
      </c>
      <c r="I29" s="97">
        <f>$B29*VLOOKUP($A29,Transpose_Avg_q4er_dw!$A$1:$M$52,6,FALSE)</f>
        <v>8.1325301204819277E-5</v>
      </c>
      <c r="J29" s="97">
        <f>$B29*VLOOKUP($A29,Transpose_Avg_q4er_dw!$A$1:$M$52,7,FALSE)</f>
        <v>2.7035315214430557E-3</v>
      </c>
      <c r="K29" s="97">
        <f>$B29*VLOOKUP($A29,Transpose_Avg_q4er_dw!$A$1:$M$52,8,FALSE)</f>
        <v>0</v>
      </c>
      <c r="L29" s="97">
        <f>$B29*VLOOKUP($A29,Transpose_Avg_q4er_dw!$A$1:$M$52,9,FALSE)</f>
        <v>0</v>
      </c>
      <c r="M29" s="97">
        <f>$B29*VLOOKUP($A29,Transpose_Avg_q4er_dw!$A$1:$M$52,10,FALSE)</f>
        <v>0</v>
      </c>
      <c r="N29" s="97">
        <f>$B29*VLOOKUP($A29,Transpose_Avg_q4er_dw!$A$1:$M$52,11,FALSE)</f>
        <v>0</v>
      </c>
      <c r="O29" s="97">
        <f>$B29*VLOOKUP($A29,Transpose_Avg_q4er_dw!$A$1:$M$52,12,FALSE)</f>
        <v>1.1739130434782609E-4</v>
      </c>
      <c r="P29" s="97">
        <f>$B29*VLOOKUP($A29,Transpose_Avg_q4er_dw!$A$1:$M$52,13,FALSE)</f>
        <v>0</v>
      </c>
      <c r="Q29" s="97"/>
      <c r="R29" s="97"/>
      <c r="S29" s="97">
        <f>$B29*VLOOKUP($A29,Transpose_Avg_q4er_dw!$O$1:$AA$52,2,FALSE)</f>
        <v>0</v>
      </c>
      <c r="T29" s="97">
        <f>$B29*VLOOKUP($A29,Transpose_Avg_q4er_dw!$O$1:$AA$52,3,FALSE)</f>
        <v>0</v>
      </c>
      <c r="U29" s="97">
        <f>$B29*VLOOKUP($A29,Transpose_Avg_q4er_dw!$O$1:$AA$52,4,FALSE)</f>
        <v>1E-3</v>
      </c>
      <c r="V29" s="97">
        <f>$B29*VLOOKUP($A29,Transpose_Avg_q4er_dw!$O$1:$AA$52,5,FALSE)</f>
        <v>2.5714285714285713E-3</v>
      </c>
      <c r="W29" s="97">
        <f>$B29*VLOOKUP($A29,Transpose_Avg_q4er_dw!$O$1:$AA$52,6,FALSE)</f>
        <v>9.6428571428571418E-4</v>
      </c>
      <c r="X29" s="97">
        <f>$B29*VLOOKUP($A29,Transpose_Avg_q4er_dw!$O$1:$AA$52,7,FALSE)</f>
        <v>2.6955634513112049E-2</v>
      </c>
      <c r="Y29" s="97">
        <f>$B29*VLOOKUP($A29,Transpose_Avg_q4er_dw!$O$1:$AA$52,8,FALSE)</f>
        <v>0</v>
      </c>
      <c r="Z29" s="97">
        <f>$B29*VLOOKUP($A29,Transpose_Avg_q4er_dw!$O$1:$AA$52,9,FALSE)</f>
        <v>0</v>
      </c>
      <c r="AA29" s="97">
        <f>$B29*VLOOKUP($A29,Transpose_Avg_q4er_dw!$O$1:$AA$52,10,FALSE)</f>
        <v>0</v>
      </c>
      <c r="AB29" s="97">
        <f>$B29*VLOOKUP($A29,Transpose_Avg_q4er_dw!$O$1:$AA$52,11,FALSE)</f>
        <v>0</v>
      </c>
      <c r="AC29" s="97">
        <f>$B29*VLOOKUP($A29,Transpose_Avg_q4er_dw!$O$1:$AA$52,12,FALSE)</f>
        <v>0</v>
      </c>
      <c r="AD29" s="97">
        <f>$B29*VLOOKUP($A29, Transpose_Avg_q4er_dw!$O$1:$AA$52,13,FALSE)</f>
        <v>0</v>
      </c>
    </row>
    <row r="30" spans="1:30" x14ac:dyDescent="0.25">
      <c r="A30" s="167" t="s">
        <v>322</v>
      </c>
      <c r="B30" s="168">
        <v>1.2200000000000001E-2</v>
      </c>
      <c r="C30" s="94"/>
      <c r="D30" s="94"/>
      <c r="E30" s="97">
        <f>$B30*VLOOKUP($A30,Transpose_Avg_q4er_dw!$A$1:$M$52,2,FALSE)</f>
        <v>3.1266310115430334E-3</v>
      </c>
      <c r="F30" s="97">
        <f>$B30*VLOOKUP($A30,Transpose_Avg_q4er_dw!$A$1:$M$52,3,FALSE)</f>
        <v>2.0815137257192205E-3</v>
      </c>
      <c r="G30" s="97">
        <f>$B30*VLOOKUP($A30,Transpose_Avg_q4er_dw!$A$1:$M$52,4,FALSE)</f>
        <v>1.3795236024465283E-3</v>
      </c>
      <c r="H30" s="97">
        <f>$B30*VLOOKUP($A30,Transpose_Avg_q4er_dw!$A$1:$M$52,5,FALSE)</f>
        <v>3.2525448857492847E-3</v>
      </c>
      <c r="I30" s="97">
        <f>$B30*VLOOKUP($A30,Transpose_Avg_q4er_dw!$A$1:$M$52,6,FALSE)</f>
        <v>8.7564763617857674E-4</v>
      </c>
      <c r="J30" s="97">
        <f>$B30*VLOOKUP($A30,Transpose_Avg_q4er_dw!$A$1:$M$52,7,FALSE)</f>
        <v>2.0990805013024472E-3</v>
      </c>
      <c r="K30" s="97">
        <f>$B30*VLOOKUP($A30,Transpose_Avg_q4er_dw!$A$1:$M$52,8,FALSE)</f>
        <v>1.2623208296476485E-3</v>
      </c>
      <c r="L30" s="97">
        <f>$B30*VLOOKUP($A30,Transpose_Avg_q4er_dw!$A$1:$M$52,9,FALSE)</f>
        <v>2.2606225084019702E-3</v>
      </c>
      <c r="M30" s="97">
        <f>$B30*VLOOKUP($A30,Transpose_Avg_q4er_dw!$A$1:$M$52,10,FALSE)</f>
        <v>1.8008516560033105E-3</v>
      </c>
      <c r="N30" s="97">
        <f>$B30*VLOOKUP($A30,Transpose_Avg_q4er_dw!$A$1:$M$52,11,FALSE)</f>
        <v>1.1745392069559672E-3</v>
      </c>
      <c r="O30" s="97">
        <f>$B30*VLOOKUP($A30,Transpose_Avg_q4er_dw!$A$1:$M$52,12,FALSE)</f>
        <v>2.2391197145460819E-3</v>
      </c>
      <c r="P30" s="97">
        <f>$B30*VLOOKUP($A30,Transpose_Avg_q4er_dw!$A$1:$M$52,13,FALSE)</f>
        <v>4.4382478852881416E-3</v>
      </c>
      <c r="Q30" s="97"/>
      <c r="R30" s="97"/>
      <c r="S30" s="97">
        <f>$B30*VLOOKUP($A30,Transpose_Avg_q4er_dw!$O$1:$AA$52,2,FALSE)</f>
        <v>6.4539258911819894E-3</v>
      </c>
      <c r="T30" s="97">
        <f>$B30*VLOOKUP($A30,Transpose_Avg_q4er_dw!$O$1:$AA$52,3,FALSE)</f>
        <v>4.1674503722084373E-3</v>
      </c>
      <c r="U30" s="97">
        <f>$B30*VLOOKUP($A30,Transpose_Avg_q4er_dw!$O$1:$AA$52,4,FALSE)</f>
        <v>2.9948869959491517E-3</v>
      </c>
      <c r="V30" s="97">
        <f>$B30*VLOOKUP($A30,Transpose_Avg_q4er_dw!$O$1:$AA$52,5,FALSE)</f>
        <v>4.0039642180018636E-3</v>
      </c>
      <c r="W30" s="97">
        <f>$B30*VLOOKUP($A30,Transpose_Avg_q4er_dw!$O$1:$AA$52,6,FALSE)</f>
        <v>1.9594275770487453E-3</v>
      </c>
      <c r="X30" s="97">
        <f>$B30*VLOOKUP($A30,Transpose_Avg_q4er_dw!$O$1:$AA$52,7,FALSE)</f>
        <v>5.3539599549347625E-3</v>
      </c>
      <c r="Y30" s="97">
        <f>$B30*VLOOKUP($A30,Transpose_Avg_q4er_dw!$O$1:$AA$52,8,FALSE)</f>
        <v>1.8384722222222227E-3</v>
      </c>
      <c r="Z30" s="97">
        <f>$B30*VLOOKUP($A30,Transpose_Avg_q4er_dw!$O$1:$AA$52,9,FALSE)</f>
        <v>2.3568181818181817E-3</v>
      </c>
      <c r="AA30" s="97">
        <f>$B30*VLOOKUP($A30,Transpose_Avg_q4er_dw!$O$1:$AA$52,10,FALSE)</f>
        <v>4.279775641025641E-3</v>
      </c>
      <c r="AB30" s="97">
        <f>$B30*VLOOKUP($A30,Transpose_Avg_q4er_dw!$O$1:$AA$52,11,FALSE)</f>
        <v>2.2766071428571432E-3</v>
      </c>
      <c r="AC30" s="97">
        <f>$B30*VLOOKUP($A30,Transpose_Avg_q4er_dw!$O$1:$AA$52,12,FALSE)</f>
        <v>4.6302870494577273E-3</v>
      </c>
      <c r="AD30" s="97">
        <f>$B30*VLOOKUP($A30, Transpose_Avg_q4er_dw!$O$1:$AA$52,13,FALSE)</f>
        <v>7.829890390390391E-3</v>
      </c>
    </row>
    <row r="31" spans="1:30" x14ac:dyDescent="0.25">
      <c r="A31" s="167" t="s">
        <v>335</v>
      </c>
      <c r="B31" s="168">
        <v>-3.1899999999999998E-2</v>
      </c>
      <c r="C31" s="94"/>
      <c r="D31" s="94"/>
      <c r="E31" s="97">
        <f>$B31*VLOOKUP($A31,Transpose_Avg_q4er_dw!$A$1:$M$52,2,FALSE)</f>
        <v>-2.2305568788088368E-3</v>
      </c>
      <c r="F31" s="97">
        <f>$B31*VLOOKUP($A31,Transpose_Avg_q4er_dw!$A$1:$M$52,3,FALSE)</f>
        <v>-2.5465033579575797E-3</v>
      </c>
      <c r="G31" s="97">
        <f>$B31*VLOOKUP($A31,Transpose_Avg_q4er_dw!$A$1:$M$52,4,FALSE)</f>
        <v>-2.9174231388152025E-3</v>
      </c>
      <c r="H31" s="97">
        <f>$B31*VLOOKUP($A31,Transpose_Avg_q4er_dw!$A$1:$M$52,5,FALSE)</f>
        <v>-1.8591568127172297E-3</v>
      </c>
      <c r="I31" s="97">
        <f>$B31*VLOOKUP($A31,Transpose_Avg_q4er_dw!$A$1:$M$52,6,FALSE)</f>
        <v>-1.3999778846743827E-3</v>
      </c>
      <c r="J31" s="97">
        <f>$B31*VLOOKUP($A31,Transpose_Avg_q4er_dw!$A$1:$M$52,7,FALSE)</f>
        <v>-3.0649214352811197E-3</v>
      </c>
      <c r="K31" s="97">
        <f>$B31*VLOOKUP($A31,Transpose_Avg_q4er_dw!$A$1:$M$52,8,FALSE)</f>
        <v>-4.251540339820138E-3</v>
      </c>
      <c r="L31" s="97">
        <f>$B31*VLOOKUP($A31,Transpose_Avg_q4er_dw!$A$1:$M$52,9,FALSE)</f>
        <v>-4.9824672588714633E-3</v>
      </c>
      <c r="M31" s="97">
        <f>$B31*VLOOKUP($A31,Transpose_Avg_q4er_dw!$A$1:$M$52,10,FALSE)</f>
        <v>-2.1920945558930095E-3</v>
      </c>
      <c r="N31" s="97">
        <f>$B31*VLOOKUP($A31,Transpose_Avg_q4er_dw!$A$1:$M$52,11,FALSE)</f>
        <v>-1.0958865738500039E-3</v>
      </c>
      <c r="O31" s="97">
        <f>$B31*VLOOKUP($A31,Transpose_Avg_q4er_dw!$A$1:$M$52,12,FALSE)</f>
        <v>-1.1535675850905382E-3</v>
      </c>
      <c r="P31" s="97">
        <f>$B31*VLOOKUP($A31,Transpose_Avg_q4er_dw!$A$1:$M$52,13,FALSE)</f>
        <v>-4.0486417674424876E-3</v>
      </c>
      <c r="Q31" s="97"/>
      <c r="R31" s="97"/>
      <c r="S31" s="97">
        <f>$B31*VLOOKUP($A31,Transpose_Avg_q4er_dw!$O$1:$AA$52,2,FALSE)</f>
        <v>-1.4163230925578487E-3</v>
      </c>
      <c r="T31" s="97">
        <f>$B31*VLOOKUP($A31,Transpose_Avg_q4er_dw!$O$1:$AA$52,3,FALSE)</f>
        <v>-3.1559088089330024E-3</v>
      </c>
      <c r="U31" s="97">
        <f>$B31*VLOOKUP($A31,Transpose_Avg_q4er_dw!$O$1:$AA$52,4,FALSE)</f>
        <v>-3.081824130777476E-3</v>
      </c>
      <c r="V31" s="97">
        <f>$B31*VLOOKUP($A31,Transpose_Avg_q4er_dw!$O$1:$AA$52,5,FALSE)</f>
        <v>-3.8425402716760083E-3</v>
      </c>
      <c r="W31" s="97">
        <f>$B31*VLOOKUP($A31,Transpose_Avg_q4er_dw!$O$1:$AA$52,6,FALSE)</f>
        <v>-1.2778672032193157E-3</v>
      </c>
      <c r="X31" s="97">
        <f>$B31*VLOOKUP($A31,Transpose_Avg_q4er_dw!$O$1:$AA$52,7,FALSE)</f>
        <v>-1.6471691890634443E-3</v>
      </c>
      <c r="Y31" s="97">
        <f>$B31*VLOOKUP($A31,Transpose_Avg_q4er_dw!$O$1:$AA$52,8,FALSE)</f>
        <v>-4.3197916666666662E-3</v>
      </c>
      <c r="Z31" s="97">
        <f>$B31*VLOOKUP($A31,Transpose_Avg_q4er_dw!$O$1:$AA$52,9,FALSE)</f>
        <v>-2.1709722222222221E-3</v>
      </c>
      <c r="AA31" s="97">
        <f>$B31*VLOOKUP($A31,Transpose_Avg_q4er_dw!$O$1:$AA$52,10,FALSE)</f>
        <v>-1.9426282051282048E-3</v>
      </c>
      <c r="AB31" s="97">
        <f>$B31*VLOOKUP($A31,Transpose_Avg_q4er_dw!$O$1:$AA$52,11,FALSE)</f>
        <v>-9.4940476190476177E-4</v>
      </c>
      <c r="AC31" s="97">
        <f>$B31*VLOOKUP($A31,Transpose_Avg_q4er_dw!$O$1:$AA$52,12,FALSE)</f>
        <v>-1.4889915004903562E-3</v>
      </c>
      <c r="AD31" s="97">
        <f>$B31*VLOOKUP($A31, Transpose_Avg_q4er_dw!$O$1:$AA$52,13,FALSE)</f>
        <v>-9.7759609609609599E-4</v>
      </c>
    </row>
    <row r="32" spans="1:30" x14ac:dyDescent="0.25">
      <c r="A32" s="167" t="s">
        <v>328</v>
      </c>
      <c r="B32" s="168">
        <v>-0.17499999999999999</v>
      </c>
      <c r="C32" s="94"/>
      <c r="D32" s="94"/>
      <c r="E32" s="97">
        <f>$B32*VLOOKUP($A32,Transpose_Avg_q4er_dw!$A$1:$M$52,2,FALSE)</f>
        <v>-0.13716243340727424</v>
      </c>
      <c r="F32" s="97">
        <f>$B32*VLOOKUP($A32,Transpose_Avg_q4er_dw!$A$1:$M$52,3,FALSE)</f>
        <v>-0.13753198473902384</v>
      </c>
      <c r="G32" s="97">
        <f>$B32*VLOOKUP($A32,Transpose_Avg_q4er_dw!$A$1:$M$52,4,FALSE)</f>
        <v>-8.970533596919654E-2</v>
      </c>
      <c r="H32" s="97">
        <f>$B32*VLOOKUP($A32,Transpose_Avg_q4er_dw!$A$1:$M$52,5,FALSE)</f>
        <v>-0.14824409116215742</v>
      </c>
      <c r="I32" s="97">
        <f>$B32*VLOOKUP($A32,Transpose_Avg_q4er_dw!$A$1:$M$52,6,FALSE)</f>
        <v>-0.14650807857678483</v>
      </c>
      <c r="J32" s="97">
        <f>$B32*VLOOKUP($A32,Transpose_Avg_q4er_dw!$A$1:$M$52,7,FALSE)</f>
        <v>-0.11689380309534145</v>
      </c>
      <c r="K32" s="97">
        <f>$B32*VLOOKUP($A32,Transpose_Avg_q4er_dw!$A$1:$M$52,8,FALSE)</f>
        <v>-8.7340269715342284E-2</v>
      </c>
      <c r="L32" s="97">
        <f>$B32*VLOOKUP($A32,Transpose_Avg_q4er_dw!$A$1:$M$52,9,FALSE)</f>
        <v>-0.1073927440546695</v>
      </c>
      <c r="M32" s="97">
        <f>$B32*VLOOKUP($A32,Transpose_Avg_q4er_dw!$A$1:$M$52,10,FALSE)</f>
        <v>-0.14142256068854031</v>
      </c>
      <c r="N32" s="97">
        <f>$B32*VLOOKUP($A32,Transpose_Avg_q4er_dw!$A$1:$M$52,11,FALSE)</f>
        <v>-0.13112883214148935</v>
      </c>
      <c r="O32" s="97">
        <f>$B32*VLOOKUP($A32,Transpose_Avg_q4er_dw!$A$1:$M$52,12,FALSE)</f>
        <v>-0.13447769462923265</v>
      </c>
      <c r="P32" s="97">
        <f>$B32*VLOOKUP($A32,Transpose_Avg_q4er_dw!$A$1:$M$52,13,FALSE)</f>
        <v>-0.1188162151186305</v>
      </c>
      <c r="Q32" s="97"/>
      <c r="R32" s="97"/>
      <c r="S32" s="97">
        <f>$B32*VLOOKUP($A32,Transpose_Avg_q4er_dw!$O$1:$AA$52,2,FALSE)</f>
        <v>-0.14529090447154469</v>
      </c>
      <c r="T32" s="97">
        <f>$B32*VLOOKUP($A32,Transpose_Avg_q4er_dw!$O$1:$AA$52,3,FALSE)</f>
        <v>-0.11876205447778028</v>
      </c>
      <c r="U32" s="97">
        <f>$B32*VLOOKUP($A32,Transpose_Avg_q4er_dw!$O$1:$AA$52,4,FALSE)</f>
        <v>-0.10952528388796678</v>
      </c>
      <c r="V32" s="97">
        <f>$B32*VLOOKUP($A32,Transpose_Avg_q4er_dw!$O$1:$AA$52,5,FALSE)</f>
        <v>-0.14051303062437739</v>
      </c>
      <c r="W32" s="97">
        <f>$B32*VLOOKUP($A32,Transpose_Avg_q4er_dw!$O$1:$AA$52,6,FALSE)</f>
        <v>-0.15831468030554091</v>
      </c>
      <c r="X32" s="97">
        <f>$B32*VLOOKUP($A32,Transpose_Avg_q4er_dw!$O$1:$AA$52,7,FALSE)</f>
        <v>-0.13816406807160175</v>
      </c>
      <c r="Y32" s="97">
        <f>$B32*VLOOKUP($A32,Transpose_Avg_q4er_dw!$O$1:$AA$52,8,FALSE)</f>
        <v>-0.10402777777777777</v>
      </c>
      <c r="Z32" s="97">
        <f>$B32*VLOOKUP($A32,Transpose_Avg_q4er_dw!$O$1:$AA$52,9,FALSE)</f>
        <v>-0.14996527777777777</v>
      </c>
      <c r="AA32" s="97">
        <f>$B32*VLOOKUP($A32,Transpose_Avg_q4er_dw!$O$1:$AA$52,10,FALSE)</f>
        <v>-0.16434294871794872</v>
      </c>
      <c r="AB32" s="97">
        <f>$B32*VLOOKUP($A32,Transpose_Avg_q4er_dw!$O$1:$AA$52,11,FALSE)</f>
        <v>-0.16026041666666666</v>
      </c>
      <c r="AC32" s="97">
        <f>$B32*VLOOKUP($A32,Transpose_Avg_q4er_dw!$O$1:$AA$52,12,FALSE)</f>
        <v>-0.13835697282937476</v>
      </c>
      <c r="AD32" s="97">
        <f>$B32*VLOOKUP($A32, Transpose_Avg_q4er_dw!$O$1:$AA$52,13,FALSE)</f>
        <v>-0.14397165915915913</v>
      </c>
    </row>
    <row r="33" spans="1:30" x14ac:dyDescent="0.25">
      <c r="A33" s="167" t="s">
        <v>329</v>
      </c>
      <c r="B33" s="168">
        <v>0.35599999999999998</v>
      </c>
      <c r="C33" s="94"/>
      <c r="D33" s="94"/>
      <c r="E33" s="97">
        <f>$B33*VLOOKUP($A33,Transpose_Avg_q4er_dw!$A$1:$M$52,2,FALSE)</f>
        <v>1.2738274149779207E-2</v>
      </c>
      <c r="F33" s="97">
        <f>$B33*VLOOKUP($A33,Transpose_Avg_q4er_dw!$A$1:$M$52,3,FALSE)</f>
        <v>7.9863156896844926E-3</v>
      </c>
      <c r="G33" s="97">
        <f>$B33*VLOOKUP($A33,Transpose_Avg_q4er_dw!$A$1:$M$52,4,FALSE)</f>
        <v>4.9076030275668724E-3</v>
      </c>
      <c r="H33" s="97">
        <f>$B33*VLOOKUP($A33,Transpose_Avg_q4er_dw!$A$1:$M$52,5,FALSE)</f>
        <v>4.2799950502450503E-3</v>
      </c>
      <c r="I33" s="97">
        <f>$B33*VLOOKUP($A33,Transpose_Avg_q4er_dw!$A$1:$M$52,6,FALSE)</f>
        <v>6.123558527097922E-3</v>
      </c>
      <c r="J33" s="97">
        <f>$B33*VLOOKUP($A33,Transpose_Avg_q4er_dw!$A$1:$M$52,7,FALSE)</f>
        <v>1.5245804093567251E-2</v>
      </c>
      <c r="K33" s="97">
        <f>$B33*VLOOKUP($A33,Transpose_Avg_q4er_dw!$A$1:$M$52,8,FALSE)</f>
        <v>1.1944955526070077E-2</v>
      </c>
      <c r="L33" s="97">
        <f>$B33*VLOOKUP($A33,Transpose_Avg_q4er_dw!$A$1:$M$52,9,FALSE)</f>
        <v>6.3378787878787873E-3</v>
      </c>
      <c r="M33" s="97">
        <f>$B33*VLOOKUP($A33,Transpose_Avg_q4er_dw!$A$1:$M$52,10,FALSE)</f>
        <v>1.5007263545514822E-2</v>
      </c>
      <c r="N33" s="97">
        <f>$B33*VLOOKUP($A33,Transpose_Avg_q4er_dw!$A$1:$M$52,11,FALSE)</f>
        <v>4.2658772122996938E-3</v>
      </c>
      <c r="O33" s="97">
        <f>$B33*VLOOKUP($A33,Transpose_Avg_q4er_dw!$A$1:$M$52,12,FALSE)</f>
        <v>5.1301621230568006E-3</v>
      </c>
      <c r="P33" s="97">
        <f>$B33*VLOOKUP($A33,Transpose_Avg_q4er_dw!$A$1:$M$52,13,FALSE)</f>
        <v>2.8656134240173079E-2</v>
      </c>
      <c r="Q33" s="97"/>
      <c r="R33" s="97"/>
      <c r="S33" s="97">
        <f>$B33*VLOOKUP($A33,Transpose_Avg_q4er_dw!$O$1:$AA$52,2,FALSE)</f>
        <v>6.5664634146341471E-3</v>
      </c>
      <c r="T33" s="97">
        <f>$B33*VLOOKUP($A33,Transpose_Avg_q4er_dw!$O$1:$AA$52,3,FALSE)</f>
        <v>9.1338935258290094E-3</v>
      </c>
      <c r="U33" s="97">
        <f>$B33*VLOOKUP($A33,Transpose_Avg_q4er_dw!$O$1:$AA$52,4,FALSE)</f>
        <v>3.8695652173913039E-3</v>
      </c>
      <c r="V33" s="97">
        <f>$B33*VLOOKUP($A33,Transpose_Avg_q4er_dw!$O$1:$AA$52,5,FALSE)</f>
        <v>6.2762460233297982E-3</v>
      </c>
      <c r="W33" s="97">
        <f>$B33*VLOOKUP($A33,Transpose_Avg_q4er_dw!$O$1:$AA$52,6,FALSE)</f>
        <v>1.0527007858200899E-2</v>
      </c>
      <c r="X33" s="97">
        <f>$B33*VLOOKUP($A33,Transpose_Avg_q4er_dw!$O$1:$AA$52,7,FALSE)</f>
        <v>2.6057470064049012E-3</v>
      </c>
      <c r="Y33" s="97">
        <f>$B33*VLOOKUP($A33,Transpose_Avg_q4er_dw!$O$1:$AA$52,8,FALSE)</f>
        <v>0</v>
      </c>
      <c r="Z33" s="97">
        <f>$B33*VLOOKUP($A33,Transpose_Avg_q4er_dw!$O$1:$AA$52,9,FALSE)</f>
        <v>0</v>
      </c>
      <c r="AA33" s="97">
        <f>$B33*VLOOKUP($A33,Transpose_Avg_q4er_dw!$O$1:$AA$52,10,FALSE)</f>
        <v>7.416666666666666E-3</v>
      </c>
      <c r="AB33" s="97">
        <f>$B33*VLOOKUP($A33,Transpose_Avg_q4er_dw!$O$1:$AA$52,11,FALSE)</f>
        <v>2.1190476190476189E-3</v>
      </c>
      <c r="AC33" s="97">
        <f>$B33*VLOOKUP($A33,Transpose_Avg_q4er_dw!$O$1:$AA$52,12,FALSE)</f>
        <v>4.2639569939341105E-3</v>
      </c>
      <c r="AD33" s="97">
        <f>$B33*VLOOKUP($A33, Transpose_Avg_q4er_dw!$O$1:$AA$52,13,FALSE)</f>
        <v>1.5557627627627628E-2</v>
      </c>
    </row>
    <row r="34" spans="1:30" x14ac:dyDescent="0.25">
      <c r="A34" s="167" t="s">
        <v>330</v>
      </c>
      <c r="B34" s="168">
        <v>-0.17699999999999999</v>
      </c>
      <c r="C34" s="94"/>
      <c r="D34" s="94"/>
      <c r="E34" s="97">
        <f>$B34*VLOOKUP($A34,Transpose_Avg_q4er_dw!$A$1:$M$52,2,FALSE)</f>
        <v>-8.6530327272352995E-3</v>
      </c>
      <c r="F34" s="97">
        <f>$B34*VLOOKUP($A34,Transpose_Avg_q4er_dw!$A$1:$M$52,3,FALSE)</f>
        <v>-5.0005525103636005E-3</v>
      </c>
      <c r="G34" s="97">
        <f>$B34*VLOOKUP($A34,Transpose_Avg_q4er_dw!$A$1:$M$52,4,FALSE)</f>
        <v>-8.0282519941133751E-3</v>
      </c>
      <c r="H34" s="97">
        <f>$B34*VLOOKUP($A34,Transpose_Avg_q4er_dw!$A$1:$M$52,5,FALSE)</f>
        <v>-4.2994198169040666E-3</v>
      </c>
      <c r="I34" s="97">
        <f>$B34*VLOOKUP($A34,Transpose_Avg_q4er_dw!$A$1:$M$52,6,FALSE)</f>
        <v>-7.363294518494194E-3</v>
      </c>
      <c r="J34" s="97">
        <f>$B34*VLOOKUP($A34,Transpose_Avg_q4er_dw!$A$1:$M$52,7,FALSE)</f>
        <v>-7.1249987139545235E-3</v>
      </c>
      <c r="K34" s="97">
        <f>$B34*VLOOKUP($A34,Transpose_Avg_q4er_dw!$A$1:$M$52,8,FALSE)</f>
        <v>-5.5312500000000001E-4</v>
      </c>
      <c r="L34" s="97">
        <f>$B34*VLOOKUP($A34,Transpose_Avg_q4er_dw!$A$1:$M$52,9,FALSE)</f>
        <v>-6.5735683604030374E-3</v>
      </c>
      <c r="M34" s="97">
        <f>$B34*VLOOKUP($A34,Transpose_Avg_q4er_dw!$A$1:$M$52,10,FALSE)</f>
        <v>-1.9966641865079363E-3</v>
      </c>
      <c r="N34" s="97">
        <f>$B34*VLOOKUP($A34,Transpose_Avg_q4er_dw!$A$1:$M$52,11,FALSE)</f>
        <v>-5.9225441392099197E-3</v>
      </c>
      <c r="O34" s="97">
        <f>$B34*VLOOKUP($A34,Transpose_Avg_q4er_dw!$A$1:$M$52,12,FALSE)</f>
        <v>-5.3746669792809759E-3</v>
      </c>
      <c r="P34" s="97">
        <f>$B34*VLOOKUP($A34,Transpose_Avg_q4er_dw!$A$1:$M$52,13,FALSE)</f>
        <v>-1.2011339513550134E-2</v>
      </c>
      <c r="Q34" s="97"/>
      <c r="R34" s="97"/>
      <c r="S34" s="97">
        <f>$B34*VLOOKUP($A34,Transpose_Avg_q4er_dw!$O$1:$AA$52,2,FALSE)</f>
        <v>-4.5544430112570353E-2</v>
      </c>
      <c r="T34" s="97">
        <f>$B34*VLOOKUP($A34,Transpose_Avg_q4er_dw!$O$1:$AA$52,3,FALSE)</f>
        <v>-3.139374295059779E-2</v>
      </c>
      <c r="U34" s="97">
        <f>$B34*VLOOKUP($A34,Transpose_Avg_q4er_dw!$O$1:$AA$52,4,FALSE)</f>
        <v>-2.4617288602298237E-2</v>
      </c>
      <c r="V34" s="97">
        <f>$B34*VLOOKUP($A34,Transpose_Avg_q4er_dw!$O$1:$AA$52,5,FALSE)</f>
        <v>-3.1871068949608186E-2</v>
      </c>
      <c r="W34" s="97">
        <f>$B34*VLOOKUP($A34,Transpose_Avg_q4er_dw!$O$1:$AA$52,6,FALSE)</f>
        <v>-4.6686259939315029E-2</v>
      </c>
      <c r="X34" s="97">
        <f>$B34*VLOOKUP($A34,Transpose_Avg_q4er_dw!$O$1:$AA$52,7,FALSE)</f>
        <v>-6.0073159652179235E-2</v>
      </c>
      <c r="Y34" s="97">
        <f>$B34*VLOOKUP($A34,Transpose_Avg_q4er_dw!$O$1:$AA$52,8,FALSE)</f>
        <v>-2.7533333333333333E-2</v>
      </c>
      <c r="Z34" s="97">
        <f>$B34*VLOOKUP($A34,Transpose_Avg_q4er_dw!$O$1:$AA$52,9,FALSE)</f>
        <v>-4.3467803030303023E-2</v>
      </c>
      <c r="AA34" s="97">
        <f>$B34*VLOOKUP($A34,Transpose_Avg_q4er_dw!$O$1:$AA$52,10,FALSE)</f>
        <v>-6.0049519230769233E-2</v>
      </c>
      <c r="AB34" s="97">
        <f>$B34*VLOOKUP($A34,Transpose_Avg_q4er_dw!$O$1:$AA$52,11,FALSE)</f>
        <v>-4.1352678571428568E-2</v>
      </c>
      <c r="AC34" s="97">
        <f>$B34*VLOOKUP($A34,Transpose_Avg_q4er_dw!$O$1:$AA$52,12,FALSE)</f>
        <v>-3.5632600992736713E-2</v>
      </c>
      <c r="AD34" s="97">
        <f>$B34*VLOOKUP($A34, Transpose_Avg_q4er_dw!$O$1:$AA$52,13,FALSE)</f>
        <v>-5.7308400900900891E-2</v>
      </c>
    </row>
    <row r="35" spans="1:30" x14ac:dyDescent="0.25">
      <c r="A35" s="167" t="s">
        <v>319</v>
      </c>
      <c r="B35" s="168">
        <v>-8.6699999999999999E-2</v>
      </c>
      <c r="C35" s="94"/>
      <c r="D35" s="94"/>
      <c r="E35" s="97">
        <f>$B35*VLOOKUP($A35,Transpose_Avg_q4er_dw!$A$1:$M$52,2,FALSE)</f>
        <v>-9.2700858285108684E-3</v>
      </c>
      <c r="F35" s="97">
        <f>$B35*VLOOKUP($A35,Transpose_Avg_q4er_dw!$A$1:$M$52,3,FALSE)</f>
        <v>-4.4216881760019457E-3</v>
      </c>
      <c r="G35" s="97">
        <f>$B35*VLOOKUP($A35,Transpose_Avg_q4er_dw!$A$1:$M$52,4,FALSE)</f>
        <v>-8.2050631237777488E-3</v>
      </c>
      <c r="H35" s="97">
        <f>$B35*VLOOKUP($A35,Transpose_Avg_q4er_dw!$A$1:$M$52,5,FALSE)</f>
        <v>-7.7139950975884984E-3</v>
      </c>
      <c r="I35" s="97">
        <f>$B35*VLOOKUP($A35,Transpose_Avg_q4er_dw!$A$1:$M$52,6,FALSE)</f>
        <v>-6.0117909616595007E-3</v>
      </c>
      <c r="J35" s="97">
        <f>$B35*VLOOKUP($A35,Transpose_Avg_q4er_dw!$A$1:$M$52,7,FALSE)</f>
        <v>-7.5065633973647496E-3</v>
      </c>
      <c r="K35" s="97">
        <f>$B35*VLOOKUP($A35,Transpose_Avg_q4er_dw!$A$1:$M$52,8,FALSE)</f>
        <v>-7.1485346177944872E-3</v>
      </c>
      <c r="L35" s="97">
        <f>$B35*VLOOKUP($A35,Transpose_Avg_q4er_dw!$A$1:$M$52,9,FALSE)</f>
        <v>-1.2563481392122306E-2</v>
      </c>
      <c r="M35" s="97">
        <f>$B35*VLOOKUP($A35,Transpose_Avg_q4er_dw!$A$1:$M$52,10,FALSE)</f>
        <v>-4.5400809899264379E-3</v>
      </c>
      <c r="N35" s="97">
        <f>$B35*VLOOKUP($A35,Transpose_Avg_q4er_dw!$A$1:$M$52,11,FALSE)</f>
        <v>-1.0331944761013758E-2</v>
      </c>
      <c r="O35" s="97">
        <f>$B35*VLOOKUP($A35,Transpose_Avg_q4er_dw!$A$1:$M$52,12,FALSE)</f>
        <v>-9.7273311921811465E-3</v>
      </c>
      <c r="P35" s="97">
        <f>$B35*VLOOKUP($A35,Transpose_Avg_q4er_dw!$A$1:$M$52,13,FALSE)</f>
        <v>-5.9329497663918934E-3</v>
      </c>
      <c r="Q35" s="97"/>
      <c r="R35" s="97"/>
      <c r="S35" s="97">
        <f>$B35*VLOOKUP($A35,Transpose_Avg_q4er_dw!$O$1:$AA$52,2,FALSE)</f>
        <v>-4.3509275328330209E-3</v>
      </c>
      <c r="T35" s="97">
        <f>$B35*VLOOKUP($A35,Transpose_Avg_q4er_dw!$O$1:$AA$52,3,FALSE)</f>
        <v>-4.391962271599369E-3</v>
      </c>
      <c r="U35" s="97">
        <f>$B35*VLOOKUP($A35,Transpose_Avg_q4er_dw!$O$1:$AA$52,4,FALSE)</f>
        <v>-1.0750632083950711E-2</v>
      </c>
      <c r="V35" s="97">
        <f>$B35*VLOOKUP($A35,Transpose_Avg_q4er_dw!$O$1:$AA$52,5,FALSE)</f>
        <v>-6.9231332890333412E-3</v>
      </c>
      <c r="W35" s="97">
        <f>$B35*VLOOKUP($A35,Transpose_Avg_q4er_dw!$O$1:$AA$52,6,FALSE)</f>
        <v>-6.9227792893725992E-3</v>
      </c>
      <c r="X35" s="97">
        <f>$B35*VLOOKUP($A35,Transpose_Avg_q4er_dw!$O$1:$AA$52,7,FALSE)</f>
        <v>-7.4868744141858706E-3</v>
      </c>
      <c r="Y35" s="97">
        <f>$B35*VLOOKUP($A35,Transpose_Avg_q4er_dw!$O$1:$AA$52,8,FALSE)</f>
        <v>-2.1313749999999999E-2</v>
      </c>
      <c r="Z35" s="97">
        <f>$B35*VLOOKUP($A35,Transpose_Avg_q4er_dw!$O$1:$AA$52,9,FALSE)</f>
        <v>-1.8062499999999999E-3</v>
      </c>
      <c r="AA35" s="97">
        <f>$B35*VLOOKUP($A35,Transpose_Avg_q4er_dw!$O$1:$AA$52,10,FALSE)</f>
        <v>-4.3350000000000003E-3</v>
      </c>
      <c r="AB35" s="97">
        <f>$B35*VLOOKUP($A35,Transpose_Avg_q4er_dw!$O$1:$AA$52,11,FALSE)</f>
        <v>-8.3603571428571416E-3</v>
      </c>
      <c r="AC35" s="97">
        <f>$B35*VLOOKUP($A35,Transpose_Avg_q4er_dw!$O$1:$AA$52,12,FALSE)</f>
        <v>-3.6654794783059596E-3</v>
      </c>
      <c r="AD35" s="97">
        <f>$B35*VLOOKUP($A35, Transpose_Avg_q4er_dw!$O$1:$AA$52,13,FALSE)</f>
        <v>-1.7899774774774774E-3</v>
      </c>
    </row>
    <row r="36" spans="1:30" x14ac:dyDescent="0.25">
      <c r="A36" s="167" t="s">
        <v>318</v>
      </c>
      <c r="B36" s="168">
        <v>-5.3499999999999999E-2</v>
      </c>
      <c r="C36" s="94"/>
      <c r="D36" s="94"/>
      <c r="E36" s="97">
        <f>$B36*VLOOKUP($A36,Transpose_Avg_q4er_dw!$A$1:$M$52,2,FALSE)</f>
        <v>-2.4308306482384188E-3</v>
      </c>
      <c r="F36" s="97">
        <f>$B36*VLOOKUP($A36,Transpose_Avg_q4er_dw!$A$1:$M$52,3,FALSE)</f>
        <v>-1.8678873495502196E-3</v>
      </c>
      <c r="G36" s="97">
        <f>$B36*VLOOKUP($A36,Transpose_Avg_q4er_dw!$A$1:$M$52,4,FALSE)</f>
        <v>-2.1445451877360831E-3</v>
      </c>
      <c r="H36" s="97">
        <f>$B36*VLOOKUP($A36,Transpose_Avg_q4er_dw!$A$1:$M$52,5,FALSE)</f>
        <v>-2.1916776695950794E-3</v>
      </c>
      <c r="I36" s="97">
        <f>$B36*VLOOKUP($A36,Transpose_Avg_q4er_dw!$A$1:$M$52,6,FALSE)</f>
        <v>-2.0231607781598313E-3</v>
      </c>
      <c r="J36" s="97">
        <f>$B36*VLOOKUP($A36,Transpose_Avg_q4er_dw!$A$1:$M$52,7,FALSE)</f>
        <v>-3.0309745924083946E-3</v>
      </c>
      <c r="K36" s="97">
        <f>$B36*VLOOKUP($A36,Transpose_Avg_q4er_dw!$A$1:$M$52,8,FALSE)</f>
        <v>-1.3086207399626514E-3</v>
      </c>
      <c r="L36" s="97">
        <f>$B36*VLOOKUP($A36,Transpose_Avg_q4er_dw!$A$1:$M$52,9,FALSE)</f>
        <v>-2.7028452472706503E-3</v>
      </c>
      <c r="M36" s="97">
        <f>$B36*VLOOKUP($A36,Transpose_Avg_q4er_dw!$A$1:$M$52,10,FALSE)</f>
        <v>-2.4744767916018515E-3</v>
      </c>
      <c r="N36" s="97">
        <f>$B36*VLOOKUP($A36,Transpose_Avg_q4er_dw!$A$1:$M$52,11,FALSE)</f>
        <v>-3.7591977673087145E-3</v>
      </c>
      <c r="O36" s="97">
        <f>$B36*VLOOKUP($A36,Transpose_Avg_q4er_dw!$A$1:$M$52,12,FALSE)</f>
        <v>-2.8473547245473256E-3</v>
      </c>
      <c r="P36" s="97">
        <f>$B36*VLOOKUP($A36,Transpose_Avg_q4er_dw!$A$1:$M$52,13,FALSE)</f>
        <v>-8.4740491461016815E-4</v>
      </c>
      <c r="Q36" s="97"/>
      <c r="R36" s="97"/>
      <c r="S36" s="97">
        <f>$B36*VLOOKUP($A36,Transpose_Avg_q4er_dw!$O$1:$AA$52,2,FALSE)</f>
        <v>-1.3383364602876798E-3</v>
      </c>
      <c r="T36" s="97">
        <f>$B36*VLOOKUP($A36,Transpose_Avg_q4er_dw!$O$1:$AA$52,3,FALSE)</f>
        <v>-5.0974650349650354E-4</v>
      </c>
      <c r="U36" s="97">
        <f>$B36*VLOOKUP($A36,Transpose_Avg_q4er_dw!$O$1:$AA$52,4,FALSE)</f>
        <v>-2.9623700061260868E-3</v>
      </c>
      <c r="V36" s="97">
        <f>$B36*VLOOKUP($A36,Transpose_Avg_q4er_dw!$O$1:$AA$52,5,FALSE)</f>
        <v>-3.128941235946803E-3</v>
      </c>
      <c r="W36" s="97">
        <f>$B36*VLOOKUP($A36,Transpose_Avg_q4er_dw!$O$1:$AA$52,6,FALSE)</f>
        <v>-1.816608093301341E-3</v>
      </c>
      <c r="X36" s="97">
        <f>$B36*VLOOKUP($A36,Transpose_Avg_q4er_dw!$O$1:$AA$52,7,FALSE)</f>
        <v>-1.4730189527850792E-2</v>
      </c>
      <c r="Y36" s="97">
        <f>$B36*VLOOKUP($A36,Transpose_Avg_q4er_dw!$O$1:$AA$52,8,FALSE)</f>
        <v>0</v>
      </c>
      <c r="Z36" s="97">
        <f>$B36*VLOOKUP($A36,Transpose_Avg_q4er_dw!$O$1:$AA$52,9,FALSE)</f>
        <v>-7.430555555555555E-4</v>
      </c>
      <c r="AA36" s="97">
        <f>$B36*VLOOKUP($A36,Transpose_Avg_q4er_dw!$O$1:$AA$52,10,FALSE)</f>
        <v>-1.671875E-3</v>
      </c>
      <c r="AB36" s="97">
        <f>$B36*VLOOKUP($A36,Transpose_Avg_q4er_dw!$O$1:$AA$52,11,FALSE)</f>
        <v>-4.203571428571428E-3</v>
      </c>
      <c r="AC36" s="97">
        <f>$B36*VLOOKUP($A36,Transpose_Avg_q4er_dw!$O$1:$AA$52,12,FALSE)</f>
        <v>-1.2734912305751886E-3</v>
      </c>
      <c r="AD36" s="97">
        <f>$B36*VLOOKUP($A36, Transpose_Avg_q4er_dw!$O$1:$AA$52,13,FALSE)</f>
        <v>-9.0652777777777769E-4</v>
      </c>
    </row>
    <row r="37" spans="1:30" x14ac:dyDescent="0.25">
      <c r="A37" s="167" t="s">
        <v>320</v>
      </c>
      <c r="B37" s="168">
        <v>0.15</v>
      </c>
      <c r="C37" s="94"/>
      <c r="D37" s="94"/>
      <c r="E37" s="97">
        <f>$B37*VLOOKUP($A37,Transpose_Avg_q4er_dw!$A$1:$M$52,2,FALSE)</f>
        <v>0</v>
      </c>
      <c r="F37" s="97">
        <f>$B37*VLOOKUP($A37,Transpose_Avg_q4er_dw!$A$1:$M$52,3,FALSE)</f>
        <v>1.0669648132733073E-3</v>
      </c>
      <c r="G37" s="97">
        <f>$B37*VLOOKUP($A37,Transpose_Avg_q4er_dw!$A$1:$M$52,4,FALSE)</f>
        <v>7.7621050859268625E-4</v>
      </c>
      <c r="H37" s="97">
        <f>$B37*VLOOKUP($A37,Transpose_Avg_q4er_dw!$A$1:$M$52,5,FALSE)</f>
        <v>2.1089251615050145E-4</v>
      </c>
      <c r="I37" s="97">
        <f>$B37*VLOOKUP($A37,Transpose_Avg_q4er_dw!$A$1:$M$52,6,FALSE)</f>
        <v>3.9545594181068653E-4</v>
      </c>
      <c r="J37" s="97">
        <f>$B37*VLOOKUP($A37,Transpose_Avg_q4er_dw!$A$1:$M$52,7,FALSE)</f>
        <v>3.3741857400376913E-4</v>
      </c>
      <c r="K37" s="97">
        <f>$B37*VLOOKUP($A37,Transpose_Avg_q4er_dw!$A$1:$M$52,8,FALSE)</f>
        <v>0</v>
      </c>
      <c r="L37" s="97">
        <f>$B37*VLOOKUP($A37,Transpose_Avg_q4er_dw!$A$1:$M$52,9,FALSE)</f>
        <v>2.1362179487179485E-3</v>
      </c>
      <c r="M37" s="97">
        <f>$B37*VLOOKUP($A37,Transpose_Avg_q4er_dw!$A$1:$M$52,10,FALSE)</f>
        <v>0</v>
      </c>
      <c r="N37" s="97">
        <f>$B37*VLOOKUP($A37,Transpose_Avg_q4er_dw!$A$1:$M$52,11,FALSE)</f>
        <v>1.0690753825480081E-3</v>
      </c>
      <c r="O37" s="97">
        <f>$B37*VLOOKUP($A37,Transpose_Avg_q4er_dw!$A$1:$M$52,12,FALSE)</f>
        <v>6.2103966624720475E-4</v>
      </c>
      <c r="P37" s="97">
        <f>$B37*VLOOKUP($A37,Transpose_Avg_q4er_dw!$A$1:$M$52,13,FALSE)</f>
        <v>1.3650412087912089E-3</v>
      </c>
      <c r="Q37" s="97"/>
      <c r="R37" s="97"/>
      <c r="S37" s="97">
        <f>$B37*VLOOKUP($A37,Transpose_Avg_q4er_dw!$O$1:$AA$52,2,FALSE)</f>
        <v>0</v>
      </c>
      <c r="T37" s="97">
        <f>$B37*VLOOKUP($A37,Transpose_Avg_q4er_dw!$O$1:$AA$52,3,FALSE)</f>
        <v>6.087299796977216E-3</v>
      </c>
      <c r="U37" s="97">
        <f>$B37*VLOOKUP($A37,Transpose_Avg_q4er_dw!$O$1:$AA$52,4,FALSE)</f>
        <v>1.6873104145601616E-3</v>
      </c>
      <c r="V37" s="97">
        <f>$B37*VLOOKUP($A37,Transpose_Avg_q4er_dw!$O$1:$AA$52,5,FALSE)</f>
        <v>9.1463414634146336E-4</v>
      </c>
      <c r="W37" s="97">
        <f>$B37*VLOOKUP($A37,Transpose_Avg_q4er_dw!$O$1:$AA$52,6,FALSE)</f>
        <v>1.8065781049935979E-3</v>
      </c>
      <c r="X37" s="97">
        <f>$B37*VLOOKUP($A37,Transpose_Avg_q4er_dw!$O$1:$AA$52,7,FALSE)</f>
        <v>4.6874999999999998E-4</v>
      </c>
      <c r="Y37" s="97">
        <f>$B37*VLOOKUP($A37,Transpose_Avg_q4er_dw!$O$1:$AA$52,8,FALSE)</f>
        <v>0</v>
      </c>
      <c r="Z37" s="97">
        <f>$B37*VLOOKUP($A37,Transpose_Avg_q4er_dw!$O$1:$AA$52,9,FALSE)</f>
        <v>0</v>
      </c>
      <c r="AA37" s="97">
        <f>$B37*VLOOKUP($A37,Transpose_Avg_q4er_dw!$O$1:$AA$52,10,FALSE)</f>
        <v>0</v>
      </c>
      <c r="AB37" s="97">
        <f>$B37*VLOOKUP($A37,Transpose_Avg_q4er_dw!$O$1:$AA$52,11,FALSE)</f>
        <v>2.6785714285714282E-3</v>
      </c>
      <c r="AC37" s="97">
        <f>$B37*VLOOKUP($A37,Transpose_Avg_q4er_dw!$O$1:$AA$52,12,FALSE)</f>
        <v>1.4573070607553364E-3</v>
      </c>
      <c r="AD37" s="97">
        <f>$B37*VLOOKUP($A37, Transpose_Avg_q4er_dw!$O$1:$AA$52,13,FALSE)</f>
        <v>1.0135135135135136E-3</v>
      </c>
    </row>
    <row r="38" spans="1:30" x14ac:dyDescent="0.25">
      <c r="A38" s="167" t="s">
        <v>321</v>
      </c>
      <c r="B38" s="168">
        <v>-0.12</v>
      </c>
      <c r="C38" s="94"/>
      <c r="D38" s="94"/>
      <c r="E38" s="97">
        <f>$B38*VLOOKUP($A38,Transpose_Avg_q4er_dw!$A$1:$M$52,2,FALSE)</f>
        <v>-7.0167291131535076E-3</v>
      </c>
      <c r="F38" s="97">
        <f>$B38*VLOOKUP($A38,Transpose_Avg_q4er_dw!$A$1:$M$52,3,FALSE)</f>
        <v>-7.2268770093779182E-3</v>
      </c>
      <c r="G38" s="97">
        <f>$B38*VLOOKUP($A38,Transpose_Avg_q4er_dw!$A$1:$M$52,4,FALSE)</f>
        <v>-7.2282994247013762E-3</v>
      </c>
      <c r="H38" s="97">
        <f>$B38*VLOOKUP($A38,Transpose_Avg_q4er_dw!$A$1:$M$52,5,FALSE)</f>
        <v>-9.9267163347970758E-3</v>
      </c>
      <c r="I38" s="97">
        <f>$B38*VLOOKUP($A38,Transpose_Avg_q4er_dw!$A$1:$M$52,6,FALSE)</f>
        <v>-5.0413562419273084E-3</v>
      </c>
      <c r="J38" s="97">
        <f>$B38*VLOOKUP($A38,Transpose_Avg_q4er_dw!$A$1:$M$52,7,FALSE)</f>
        <v>-1.4390037650621369E-2</v>
      </c>
      <c r="K38" s="97">
        <f>$B38*VLOOKUP($A38,Transpose_Avg_q4er_dw!$A$1:$M$52,8,FALSE)</f>
        <v>-6.7589285714285711E-3</v>
      </c>
      <c r="L38" s="97">
        <f>$B38*VLOOKUP($A38,Transpose_Avg_q4er_dw!$A$1:$M$52,9,FALSE)</f>
        <v>-7.8701589058100575E-3</v>
      </c>
      <c r="M38" s="97">
        <f>$B38*VLOOKUP($A38,Transpose_Avg_q4er_dw!$A$1:$M$52,10,FALSE)</f>
        <v>-1.0772846638655461E-2</v>
      </c>
      <c r="N38" s="97">
        <f>$B38*VLOOKUP($A38,Transpose_Avg_q4er_dw!$A$1:$M$52,11,FALSE)</f>
        <v>-6.1644973184898444E-3</v>
      </c>
      <c r="O38" s="97">
        <f>$B38*VLOOKUP($A38,Transpose_Avg_q4er_dw!$A$1:$M$52,12,FALSE)</f>
        <v>-9.8082842666132666E-3</v>
      </c>
      <c r="P38" s="97">
        <f>$B38*VLOOKUP($A38,Transpose_Avg_q4er_dw!$A$1:$M$52,13,FALSE)</f>
        <v>-1.2645804956808592E-2</v>
      </c>
      <c r="Q38" s="97"/>
      <c r="R38" s="97"/>
      <c r="S38" s="97">
        <f>$B38*VLOOKUP($A38,Transpose_Avg_q4er_dw!$O$1:$AA$52,2,FALSE)</f>
        <v>-1.5175891181988742E-2</v>
      </c>
      <c r="T38" s="97">
        <f>$B38*VLOOKUP($A38,Transpose_Avg_q4er_dw!$O$1:$AA$52,3,FALSE)</f>
        <v>-1.4630498533724339E-2</v>
      </c>
      <c r="U38" s="97">
        <f>$B38*VLOOKUP($A38,Transpose_Avg_q4er_dw!$O$1:$AA$52,4,FALSE)</f>
        <v>-1.0245658215210077E-2</v>
      </c>
      <c r="V38" s="97">
        <f>$B38*VLOOKUP($A38,Transpose_Avg_q4er_dw!$O$1:$AA$52,5,FALSE)</f>
        <v>-1.5455096335266007E-2</v>
      </c>
      <c r="W38" s="97">
        <f>$B38*VLOOKUP($A38,Transpose_Avg_q4er_dw!$O$1:$AA$52,6,FALSE)</f>
        <v>-1.3879668384639388E-2</v>
      </c>
      <c r="X38" s="97">
        <f>$B38*VLOOKUP($A38,Transpose_Avg_q4er_dw!$O$1:$AA$52,7,FALSE)</f>
        <v>-1.9602145607922245E-2</v>
      </c>
      <c r="Y38" s="97">
        <f>$B38*VLOOKUP($A38,Transpose_Avg_q4er_dw!$O$1:$AA$52,8,FALSE)</f>
        <v>-6.6666666666666662E-3</v>
      </c>
      <c r="Z38" s="97">
        <f>$B38*VLOOKUP($A38,Transpose_Avg_q4er_dw!$O$1:$AA$52,9,FALSE)</f>
        <v>-1.006060606060606E-2</v>
      </c>
      <c r="AA38" s="97">
        <f>$B38*VLOOKUP($A38,Transpose_Avg_q4er_dw!$O$1:$AA$52,10,FALSE)</f>
        <v>-2.8173076923076922E-2</v>
      </c>
      <c r="AB38" s="97">
        <f>$B38*VLOOKUP($A38,Transpose_Avg_q4er_dw!$O$1:$AA$52,11,FALSE)</f>
        <v>-7.2499999999999986E-3</v>
      </c>
      <c r="AC38" s="97">
        <f>$B38*VLOOKUP($A38,Transpose_Avg_q4er_dw!$O$1:$AA$52,12,FALSE)</f>
        <v>-1.3838268835507058E-2</v>
      </c>
      <c r="AD38" s="97">
        <f>$B38*VLOOKUP($A38, Transpose_Avg_q4er_dw!$O$1:$AA$52,13,FALSE)</f>
        <v>-2.3226126126126127E-2</v>
      </c>
    </row>
    <row r="39" spans="1:30" x14ac:dyDescent="0.25">
      <c r="A39" s="167" t="s">
        <v>326</v>
      </c>
      <c r="B39" s="168">
        <v>9.2799999999999994E-2</v>
      </c>
      <c r="C39" s="94"/>
      <c r="D39" s="94"/>
      <c r="E39" s="97">
        <f>$B39*VLOOKUP($A39,Transpose_Avg_q4er_dw!$A$1:$M$52,2,FALSE)</f>
        <v>8.8102094246773693E-4</v>
      </c>
      <c r="F39" s="97">
        <f>$B39*VLOOKUP($A39,Transpose_Avg_q4er_dw!$A$1:$M$52,3,FALSE)</f>
        <v>1.0397812150137273E-3</v>
      </c>
      <c r="G39" s="97">
        <f>$B39*VLOOKUP($A39,Transpose_Avg_q4er_dw!$A$1:$M$52,4,FALSE)</f>
        <v>7.4438740703689247E-4</v>
      </c>
      <c r="H39" s="97">
        <f>$B39*VLOOKUP($A39,Transpose_Avg_q4er_dw!$A$1:$M$52,5,FALSE)</f>
        <v>5.4188292256503493E-4</v>
      </c>
      <c r="I39" s="97">
        <f>$B39*VLOOKUP($A39,Transpose_Avg_q4er_dw!$A$1:$M$52,6,FALSE)</f>
        <v>2.3065189816536685E-4</v>
      </c>
      <c r="J39" s="97">
        <f>$B39*VLOOKUP($A39,Transpose_Avg_q4er_dw!$A$1:$M$52,7,FALSE)</f>
        <v>3.5160657269336828E-4</v>
      </c>
      <c r="K39" s="97">
        <f>$B39*VLOOKUP($A39,Transpose_Avg_q4er_dw!$A$1:$M$52,8,FALSE)</f>
        <v>0</v>
      </c>
      <c r="L39" s="97">
        <f>$B39*VLOOKUP($A39,Transpose_Avg_q4er_dw!$A$1:$M$52,9,FALSE)</f>
        <v>1.113131313131313E-3</v>
      </c>
      <c r="M39" s="97">
        <f>$B39*VLOOKUP($A39,Transpose_Avg_q4er_dw!$A$1:$M$52,10,FALSE)</f>
        <v>5.8E-4</v>
      </c>
      <c r="N39" s="97">
        <f>$B39*VLOOKUP($A39,Transpose_Avg_q4er_dw!$A$1:$M$52,11,FALSE)</f>
        <v>1.3809073251934664E-3</v>
      </c>
      <c r="O39" s="97">
        <f>$B39*VLOOKUP($A39,Transpose_Avg_q4er_dw!$A$1:$M$52,12,FALSE)</f>
        <v>1.9440493189753375E-3</v>
      </c>
      <c r="P39" s="97">
        <f>$B39*VLOOKUP($A39,Transpose_Avg_q4er_dw!$A$1:$M$52,13,FALSE)</f>
        <v>3.0769998969487457E-3</v>
      </c>
      <c r="Q39" s="97"/>
      <c r="R39" s="97"/>
      <c r="S39" s="97">
        <f>$B39*VLOOKUP($A39,Transpose_Avg_q4er_dw!$O$1:$AA$52,2,FALSE)</f>
        <v>4.6421763602251401E-3</v>
      </c>
      <c r="T39" s="97">
        <f>$B39*VLOOKUP($A39,Transpose_Avg_q4er_dw!$O$1:$AA$52,3,FALSE)</f>
        <v>9.7342657342657337E-4</v>
      </c>
      <c r="U39" s="97">
        <f>$B39*VLOOKUP($A39,Transpose_Avg_q4er_dw!$O$1:$AA$52,4,FALSE)</f>
        <v>9.33977455716586E-4</v>
      </c>
      <c r="V39" s="97">
        <f>$B39*VLOOKUP($A39,Transpose_Avg_q4er_dw!$O$1:$AA$52,5,FALSE)</f>
        <v>0</v>
      </c>
      <c r="W39" s="97">
        <f>$B39*VLOOKUP($A39,Transpose_Avg_q4er_dw!$O$1:$AA$52,6,FALSE)</f>
        <v>6.7792207792207783E-4</v>
      </c>
      <c r="X39" s="97">
        <f>$B39*VLOOKUP($A39,Transpose_Avg_q4er_dw!$O$1:$AA$52,7,FALSE)</f>
        <v>2.0322159056177028E-3</v>
      </c>
      <c r="Y39" s="97">
        <f>$B39*VLOOKUP($A39,Transpose_Avg_q4er_dw!$O$1:$AA$52,8,FALSE)</f>
        <v>4.64E-3</v>
      </c>
      <c r="Z39" s="97">
        <f>$B39*VLOOKUP($A39,Transpose_Avg_q4er_dw!$O$1:$AA$52,9,FALSE)</f>
        <v>1.2888888888888887E-3</v>
      </c>
      <c r="AA39" s="97">
        <f>$B39*VLOOKUP($A39,Transpose_Avg_q4er_dw!$O$1:$AA$52,10,FALSE)</f>
        <v>2.8999999999999998E-3</v>
      </c>
      <c r="AB39" s="97">
        <f>$B39*VLOOKUP($A39,Transpose_Avg_q4er_dw!$O$1:$AA$52,11,FALSE)</f>
        <v>1.657142857142857E-3</v>
      </c>
      <c r="AC39" s="97">
        <f>$B39*VLOOKUP($A39,Transpose_Avg_q4er_dw!$O$1:$AA$52,12,FALSE)</f>
        <v>1.4157131960335621E-3</v>
      </c>
      <c r="AD39" s="97">
        <f>$B39*VLOOKUP($A39, Transpose_Avg_q4er_dw!$O$1:$AA$52,13,FALSE)</f>
        <v>4.0854294294294293E-3</v>
      </c>
    </row>
    <row r="40" spans="1:30" x14ac:dyDescent="0.25">
      <c r="A40" s="167" t="s">
        <v>327</v>
      </c>
      <c r="B40" s="168">
        <v>3.4000000000000002E-2</v>
      </c>
      <c r="C40" s="94"/>
      <c r="D40" s="94"/>
      <c r="E40" s="97">
        <f>$B40*VLOOKUP($A40,Transpose_Avg_q4er_dw!$A$1:$M$52,2,FALSE)</f>
        <v>8.7769677944625273E-4</v>
      </c>
      <c r="F40" s="97">
        <f>$B40*VLOOKUP($A40,Transpose_Avg_q4er_dw!$A$1:$M$52,3,FALSE)</f>
        <v>6.2246965045660812E-4</v>
      </c>
      <c r="G40" s="97">
        <f>$B40*VLOOKUP($A40,Transpose_Avg_q4er_dw!$A$1:$M$52,4,FALSE)</f>
        <v>8.3953686064370007E-4</v>
      </c>
      <c r="H40" s="97">
        <f>$B40*VLOOKUP($A40,Transpose_Avg_q4er_dw!$A$1:$M$52,5,FALSE)</f>
        <v>1.6298212760930766E-3</v>
      </c>
      <c r="I40" s="97">
        <f>$B40*VLOOKUP($A40,Transpose_Avg_q4er_dw!$A$1:$M$52,6,FALSE)</f>
        <v>3.1940371086196744E-4</v>
      </c>
      <c r="J40" s="97">
        <f>$B40*VLOOKUP($A40,Transpose_Avg_q4er_dw!$A$1:$M$52,7,FALSE)</f>
        <v>1.7045665417266102E-3</v>
      </c>
      <c r="K40" s="97">
        <f>$B40*VLOOKUP($A40,Transpose_Avg_q4er_dw!$A$1:$M$52,8,FALSE)</f>
        <v>3.3055555555555556E-4</v>
      </c>
      <c r="L40" s="97">
        <f>$B40*VLOOKUP($A40,Transpose_Avg_q4er_dw!$A$1:$M$52,9,FALSE)</f>
        <v>1.4827586886797415E-3</v>
      </c>
      <c r="M40" s="97">
        <f>$B40*VLOOKUP($A40,Transpose_Avg_q4er_dw!$A$1:$M$52,10,FALSE)</f>
        <v>2.2735600048100048E-3</v>
      </c>
      <c r="N40" s="97">
        <f>$B40*VLOOKUP($A40,Transpose_Avg_q4er_dw!$A$1:$M$52,11,FALSE)</f>
        <v>1.5648742176279874E-3</v>
      </c>
      <c r="O40" s="97">
        <f>$B40*VLOOKUP($A40,Transpose_Avg_q4er_dw!$A$1:$M$52,12,FALSE)</f>
        <v>1.4648840370878936E-3</v>
      </c>
      <c r="P40" s="97">
        <f>$B40*VLOOKUP($A40,Transpose_Avg_q4er_dw!$A$1:$M$52,13,FALSE)</f>
        <v>1.891579565498629E-3</v>
      </c>
      <c r="Q40" s="97"/>
      <c r="R40" s="97"/>
      <c r="S40" s="97">
        <f>$B40*VLOOKUP($A40,Transpose_Avg_q4er_dw!$O$1:$AA$52,2,FALSE)</f>
        <v>1.9293777360850535E-3</v>
      </c>
      <c r="T40" s="97">
        <f>$B40*VLOOKUP($A40,Transpose_Avg_q4er_dw!$O$1:$AA$52,3,FALSE)</f>
        <v>1.1382867132867134E-3</v>
      </c>
      <c r="U40" s="97">
        <f>$B40*VLOOKUP($A40,Transpose_Avg_q4er_dw!$O$1:$AA$52,4,FALSE)</f>
        <v>1.1724640154204991E-3</v>
      </c>
      <c r="V40" s="97">
        <f>$B40*VLOOKUP($A40,Transpose_Avg_q4er_dw!$O$1:$AA$52,5,FALSE)</f>
        <v>1.3778800732671358E-3</v>
      </c>
      <c r="W40" s="97">
        <f>$B40*VLOOKUP($A40,Transpose_Avg_q4er_dw!$O$1:$AA$52,6,FALSE)</f>
        <v>9.2004298518383028E-4</v>
      </c>
      <c r="X40" s="97">
        <f>$B40*VLOOKUP($A40,Transpose_Avg_q4er_dw!$O$1:$AA$52,7,FALSE)</f>
        <v>7.3172621594636998E-3</v>
      </c>
      <c r="Y40" s="97">
        <f>$B40*VLOOKUP($A40,Transpose_Avg_q4er_dw!$O$1:$AA$52,8,FALSE)</f>
        <v>9.4444444444444448E-4</v>
      </c>
      <c r="Z40" s="97">
        <f>$B40*VLOOKUP($A40,Transpose_Avg_q4er_dw!$O$1:$AA$52,9,FALSE)</f>
        <v>2.4083333333333335E-3</v>
      </c>
      <c r="AA40" s="97">
        <f>$B40*VLOOKUP($A40,Transpose_Avg_q4er_dw!$O$1:$AA$52,10,FALSE)</f>
        <v>5.0237179487179493E-3</v>
      </c>
      <c r="AB40" s="97">
        <f>$B40*VLOOKUP($A40,Transpose_Avg_q4er_dw!$O$1:$AA$52,11,FALSE)</f>
        <v>8.2976190476190487E-4</v>
      </c>
      <c r="AC40" s="97">
        <f>$B40*VLOOKUP($A40,Transpose_Avg_q4er_dw!$O$1:$AA$52,12,FALSE)</f>
        <v>3.8603611727970602E-3</v>
      </c>
      <c r="AD40" s="97">
        <f>$B40*VLOOKUP($A40, Transpose_Avg_q4er_dw!$O$1:$AA$52,13,FALSE)</f>
        <v>3.4768318318318323E-3</v>
      </c>
    </row>
    <row r="41" spans="1:30" x14ac:dyDescent="0.25">
      <c r="A41" s="167" t="s">
        <v>338</v>
      </c>
      <c r="B41" s="168">
        <v>-0.61299999999999999</v>
      </c>
      <c r="C41" s="94"/>
      <c r="D41" s="94"/>
      <c r="E41" s="97">
        <f>$B41*VLOOKUP($A41,Transpose_Avg_q4er_dw!$A$1:$M$52,2,FALSE)</f>
        <v>-1.4827281435290397E-2</v>
      </c>
      <c r="F41" s="97">
        <f>$B41*VLOOKUP($A41,Transpose_Avg_q4er_dw!$A$1:$M$52,3,FALSE)</f>
        <v>-2.0444642412085364E-3</v>
      </c>
      <c r="G41" s="97">
        <f>$B41*VLOOKUP($A41,Transpose_Avg_q4er_dw!$A$1:$M$52,4,FALSE)</f>
        <v>-1.3425747863247863E-3</v>
      </c>
      <c r="H41" s="97">
        <f>$B41*VLOOKUP($A41,Transpose_Avg_q4er_dw!$A$1:$M$52,5,FALSE)</f>
        <v>-9.4705350106904541E-4</v>
      </c>
      <c r="I41" s="97">
        <f>$B41*VLOOKUP($A41,Transpose_Avg_q4er_dw!$A$1:$M$52,6,FALSE)</f>
        <v>-1.352026627326725E-3</v>
      </c>
      <c r="J41" s="97">
        <f>$B41*VLOOKUP($A41,Transpose_Avg_q4er_dw!$A$1:$M$52,7,FALSE)</f>
        <v>-1.0142719577162304E-2</v>
      </c>
      <c r="K41" s="97">
        <f>$B41*VLOOKUP($A41,Transpose_Avg_q4er_dw!$A$1:$M$52,8,FALSE)</f>
        <v>-8.6203124999999995E-3</v>
      </c>
      <c r="L41" s="97">
        <f>$B41*VLOOKUP($A41,Transpose_Avg_q4er_dw!$A$1:$M$52,9,FALSE)</f>
        <v>-1.4342993113517307E-2</v>
      </c>
      <c r="M41" s="97">
        <f>$B41*VLOOKUP($A41,Transpose_Avg_q4er_dw!$A$1:$M$52,10,FALSE)</f>
        <v>-3.4509420955882351E-3</v>
      </c>
      <c r="N41" s="97">
        <f>$B41*VLOOKUP($A41,Transpose_Avg_q4er_dw!$A$1:$M$52,11,FALSE)</f>
        <v>-2.2126940822625348E-3</v>
      </c>
      <c r="O41" s="97">
        <f>$B41*VLOOKUP($A41,Transpose_Avg_q4er_dw!$A$1:$M$52,12,FALSE)</f>
        <v>-1.467710241147741E-3</v>
      </c>
      <c r="P41" s="97">
        <f>$B41*VLOOKUP($A41,Transpose_Avg_q4er_dw!$A$1:$M$52,13,FALSE)</f>
        <v>-5.0506723801560759E-3</v>
      </c>
      <c r="Q41" s="97"/>
      <c r="R41" s="97"/>
      <c r="S41" s="97">
        <f>$B41*VLOOKUP($A41,Transpose_Avg_q4er_dw!$O$1:$AA$52,2,FALSE)</f>
        <v>-1.5138109756097562E-2</v>
      </c>
      <c r="T41" s="97">
        <f>$B41*VLOOKUP($A41,Transpose_Avg_q4er_dw!$O$1:$AA$52,3,FALSE)</f>
        <v>0</v>
      </c>
      <c r="U41" s="97">
        <f>$B41*VLOOKUP($A41,Transpose_Avg_q4er_dw!$O$1:$AA$52,4,FALSE)</f>
        <v>-3.3315217391304344E-3</v>
      </c>
      <c r="V41" s="97">
        <f>$B41*VLOOKUP($A41,Transpose_Avg_q4er_dw!$O$1:$AA$52,5,FALSE)</f>
        <v>0</v>
      </c>
      <c r="W41" s="97">
        <f>$B41*VLOOKUP($A41,Transpose_Avg_q4er_dw!$O$1:$AA$52,6,FALSE)</f>
        <v>0</v>
      </c>
      <c r="X41" s="97">
        <f>$B41*VLOOKUP($A41,Transpose_Avg_q4er_dw!$O$1:$AA$52,7,FALSE)</f>
        <v>-1.2459349593495937E-3</v>
      </c>
      <c r="Y41" s="97">
        <f>$B41*VLOOKUP($A41,Transpose_Avg_q4er_dw!$O$1:$AA$52,8,FALSE)</f>
        <v>0</v>
      </c>
      <c r="Z41" s="97">
        <f>$B41*VLOOKUP($A41,Transpose_Avg_q4er_dw!$O$1:$AA$52,9,FALSE)</f>
        <v>0</v>
      </c>
      <c r="AA41" s="97">
        <f>$B41*VLOOKUP($A41,Transpose_Avg_q4er_dw!$O$1:$AA$52,10,FALSE)</f>
        <v>-3.7330128205128203E-2</v>
      </c>
      <c r="AB41" s="97">
        <f>$B41*VLOOKUP($A41,Transpose_Avg_q4er_dw!$O$1:$AA$52,11,FALSE)</f>
        <v>-3.6488095238095234E-3</v>
      </c>
      <c r="AC41" s="97">
        <f>$B41*VLOOKUP($A41,Transpose_Avg_q4er_dw!$O$1:$AA$52,12,FALSE)</f>
        <v>-9.7746903490610586E-3</v>
      </c>
      <c r="AD41" s="97">
        <f>$B41*VLOOKUP($A41, Transpose_Avg_q4er_dw!$O$1:$AA$52,13,FALSE)</f>
        <v>-2.070945945945946E-3</v>
      </c>
    </row>
    <row r="42" spans="1:30" x14ac:dyDescent="0.25">
      <c r="A42" s="167" t="s">
        <v>298</v>
      </c>
      <c r="B42" s="168">
        <v>-0.71499999999999997</v>
      </c>
      <c r="C42" s="94"/>
      <c r="D42" s="94"/>
      <c r="E42" s="97">
        <f>$B42*VLOOKUP($A42,Transpose_Avg_q4er_dw!$A$1:$M$52,2,FALSE)</f>
        <v>-4.1021829062500008E-2</v>
      </c>
      <c r="F42" s="97">
        <f>$B42*VLOOKUP($A42,Transpose_Avg_q4er_dw!$A$1:$M$52,3,FALSE)</f>
        <v>-3.0117319374999996E-2</v>
      </c>
      <c r="G42" s="97">
        <f>$B42*VLOOKUP($A42,Transpose_Avg_q4er_dw!$A$1:$M$52,4,FALSE)</f>
        <v>-2.9230004375000011E-2</v>
      </c>
      <c r="H42" s="97">
        <f>$B42*VLOOKUP($A42,Transpose_Avg_q4er_dw!$A$1:$M$52,5,FALSE)</f>
        <v>-2.9913097500000013E-2</v>
      </c>
      <c r="I42" s="97">
        <f>$B42*VLOOKUP($A42,Transpose_Avg_q4er_dw!$A$1:$M$52,6,FALSE)</f>
        <v>-2.5164380312499984E-2</v>
      </c>
      <c r="J42" s="97">
        <f>$B42*VLOOKUP($A42,Transpose_Avg_q4er_dw!$A$1:$M$52,7,FALSE)</f>
        <v>-3.2540767187500007E-2</v>
      </c>
      <c r="K42" s="97">
        <f>$B42*VLOOKUP($A42,Transpose_Avg_q4er_dw!$A$1:$M$52,8,FALSE)</f>
        <v>-3.5013952187500003E-2</v>
      </c>
      <c r="L42" s="97">
        <f>$B42*VLOOKUP($A42,Transpose_Avg_q4er_dw!$A$1:$M$52,9,FALSE)</f>
        <v>-2.9643542500000002E-2</v>
      </c>
      <c r="M42" s="97">
        <f>$B42*VLOOKUP($A42,Transpose_Avg_q4er_dw!$A$1:$M$52,10,FALSE)</f>
        <v>-2.9102600312500001E-2</v>
      </c>
      <c r="N42" s="97">
        <f>$B42*VLOOKUP($A42,Transpose_Avg_q4er_dw!$A$1:$M$52,11,FALSE)</f>
        <v>-3.0529874374999998E-2</v>
      </c>
      <c r="O42" s="97">
        <f>$B42*VLOOKUP($A42,Transpose_Avg_q4er_dw!$A$1:$M$52,12,FALSE)</f>
        <v>-2.71618221875E-2</v>
      </c>
      <c r="P42" s="97">
        <f>$B42*VLOOKUP($A42,Transpose_Avg_q4er_dw!$A$1:$M$52,13,FALSE)</f>
        <v>-3.2332612812500008E-2</v>
      </c>
      <c r="Q42" s="97"/>
      <c r="R42" s="97"/>
      <c r="S42" s="97">
        <f>$B42*VLOOKUP($A42,Transpose_Avg_q4er_dw!$O$1:$AA$52,2,FALSE)</f>
        <v>-3.9372726249999997E-2</v>
      </c>
      <c r="T42" s="97">
        <f>$B42*VLOOKUP($A42,Transpose_Avg_q4er_dw!$O$1:$AA$52,3,FALSE)</f>
        <v>-2.3925151250000002E-2</v>
      </c>
      <c r="U42" s="97">
        <f>$B42*VLOOKUP($A42,Transpose_Avg_q4er_dw!$O$1:$AA$52,4,FALSE)</f>
        <v>-2.3820224999999997E-2</v>
      </c>
      <c r="V42" s="97">
        <f>$B42*VLOOKUP($A42,Transpose_Avg_q4er_dw!$O$1:$AA$52,5,FALSE)</f>
        <v>-2.6375813749999984E-2</v>
      </c>
      <c r="W42" s="97">
        <f>$B42*VLOOKUP($A42,Transpose_Avg_q4er_dw!$O$1:$AA$52,6,FALSE)</f>
        <v>-1.9755450000000004E-2</v>
      </c>
      <c r="X42" s="97">
        <f>$B42*VLOOKUP($A42,Transpose_Avg_q4er_dw!$O$1:$AA$52,7,FALSE)</f>
        <v>-2.6559390000000016E-2</v>
      </c>
      <c r="Y42" s="97">
        <f>$B42*VLOOKUP($A42,Transpose_Avg_q4er_dw!$O$1:$AA$52,8,FALSE)</f>
        <v>-2.9116408749999996E-2</v>
      </c>
      <c r="Z42" s="97">
        <f>$B42*VLOOKUP($A42,Transpose_Avg_q4er_dw!$O$1:$AA$52,9,FALSE)</f>
        <v>-2.361376875E-2</v>
      </c>
      <c r="AA42" s="97">
        <f>$B42*VLOOKUP($A42,Transpose_Avg_q4er_dw!$O$1:$AA$52,10,FALSE)</f>
        <v>-2.2181802499999997E-2</v>
      </c>
      <c r="AB42" s="97">
        <f>$B42*VLOOKUP($A42,Transpose_Avg_q4er_dw!$O$1:$AA$52,11,FALSE)</f>
        <v>-2.3113447499999995E-2</v>
      </c>
      <c r="AC42" s="97">
        <f>$B42*VLOOKUP($A42,Transpose_Avg_q4er_dw!$O$1:$AA$52,12,FALSE)</f>
        <v>-2.3476488749999989E-2</v>
      </c>
      <c r="AD42" s="97">
        <f>$B42*VLOOKUP($A42, Transpose_Avg_q4er_dw!$O$1:$AA$52,13,FALSE)</f>
        <v>-3.2519451250000012E-2</v>
      </c>
    </row>
    <row r="43" spans="1:30" x14ac:dyDescent="0.25">
      <c r="A43" s="167" t="s">
        <v>269</v>
      </c>
      <c r="B43" s="168">
        <v>1.405</v>
      </c>
      <c r="C43" s="94"/>
      <c r="D43" s="94"/>
      <c r="E43" s="97">
        <f>$B43*VLOOKUP($A43,Transpose_Avg_q4er_dw!$A$1:$M$52,2,FALSE)</f>
        <v>1.1193371562500005E-2</v>
      </c>
      <c r="F43" s="97">
        <f>$B43*VLOOKUP($A43,Transpose_Avg_q4er_dw!$A$1:$M$52,3,FALSE)</f>
        <v>5.9744112500000023E-3</v>
      </c>
      <c r="G43" s="97">
        <f>$B43*VLOOKUP($A43,Transpose_Avg_q4er_dw!$A$1:$M$52,4,FALSE)</f>
        <v>9.6686831250000042E-3</v>
      </c>
      <c r="H43" s="97">
        <f>$B43*VLOOKUP($A43,Transpose_Avg_q4er_dw!$A$1:$M$52,5,FALSE)</f>
        <v>1.8499371562500005E-2</v>
      </c>
      <c r="I43" s="97">
        <f>$B43*VLOOKUP($A43,Transpose_Avg_q4er_dw!$A$1:$M$52,6,FALSE)</f>
        <v>7.8287478124999966E-3</v>
      </c>
      <c r="J43" s="97">
        <f>$B43*VLOOKUP($A43,Transpose_Avg_q4er_dw!$A$1:$M$52,7,FALSE)</f>
        <v>1.6049490624999996E-2</v>
      </c>
      <c r="K43" s="97">
        <f>$B43*VLOOKUP($A43,Transpose_Avg_q4er_dw!$A$1:$M$52,8,FALSE)</f>
        <v>1.9145056875000004E-2</v>
      </c>
      <c r="L43" s="97">
        <f>$B43*VLOOKUP($A43,Transpose_Avg_q4er_dw!$A$1:$M$52,9,FALSE)</f>
        <v>1.4491609062500001E-2</v>
      </c>
      <c r="M43" s="97">
        <f>$B43*VLOOKUP($A43,Transpose_Avg_q4er_dw!$A$1:$M$52,10,FALSE)</f>
        <v>1.4470885312500004E-2</v>
      </c>
      <c r="N43" s="97">
        <f>$B43*VLOOKUP($A43,Transpose_Avg_q4er_dw!$A$1:$M$52,11,FALSE)</f>
        <v>7.5536312499999998E-3</v>
      </c>
      <c r="O43" s="97">
        <f>$B43*VLOOKUP($A43,Transpose_Avg_q4er_dw!$A$1:$M$52,12,FALSE)</f>
        <v>2.3732733124999995E-2</v>
      </c>
      <c r="P43" s="97">
        <f>$B43*VLOOKUP($A43,Transpose_Avg_q4er_dw!$A$1:$M$52,13,FALSE)</f>
        <v>1.4755134374999999E-3</v>
      </c>
      <c r="Q43" s="97"/>
      <c r="R43" s="97"/>
      <c r="S43" s="97">
        <f>$B43*VLOOKUP($A43,Transpose_Avg_q4er_dw!$O$1:$AA$52,2,FALSE)</f>
        <v>1.2113909999999995E-2</v>
      </c>
      <c r="T43" s="97">
        <f>$B43*VLOOKUP($A43,Transpose_Avg_q4er_dw!$O$1:$AA$52,3,FALSE)</f>
        <v>5.8665774999999984E-3</v>
      </c>
      <c r="U43" s="97">
        <f>$B43*VLOOKUP($A43,Transpose_Avg_q4er_dw!$O$1:$AA$52,4,FALSE)</f>
        <v>9.7654524999999989E-3</v>
      </c>
      <c r="V43" s="97">
        <f>$B43*VLOOKUP($A43,Transpose_Avg_q4er_dw!$O$1:$AA$52,5,FALSE)</f>
        <v>1.9306456249999996E-2</v>
      </c>
      <c r="W43" s="97">
        <f>$B43*VLOOKUP($A43,Transpose_Avg_q4er_dw!$O$1:$AA$52,6,FALSE)</f>
        <v>7.6302037500000086E-3</v>
      </c>
      <c r="X43" s="97">
        <f>$B43*VLOOKUP($A43,Transpose_Avg_q4er_dw!$O$1:$AA$52,7,FALSE)</f>
        <v>1.6975210000000008E-2</v>
      </c>
      <c r="Y43" s="97">
        <f>$B43*VLOOKUP($A43,Transpose_Avg_q4er_dw!$O$1:$AA$52,8,FALSE)</f>
        <v>1.7771845000000001E-2</v>
      </c>
      <c r="Z43" s="97">
        <f>$B43*VLOOKUP($A43,Transpose_Avg_q4er_dw!$O$1:$AA$52,9,FALSE)</f>
        <v>1.381150125E-2</v>
      </c>
      <c r="AA43" s="97">
        <f>$B43*VLOOKUP($A43,Transpose_Avg_q4er_dw!$O$1:$AA$52,10,FALSE)</f>
        <v>1.3895098749999999E-2</v>
      </c>
      <c r="AB43" s="97">
        <f>$B43*VLOOKUP($A43,Transpose_Avg_q4er_dw!$O$1:$AA$52,11,FALSE)</f>
        <v>7.048533750000004E-3</v>
      </c>
      <c r="AC43" s="97">
        <f>$B43*VLOOKUP($A43,Transpose_Avg_q4er_dw!$O$1:$AA$52,12,FALSE)</f>
        <v>1.9237962500000014E-2</v>
      </c>
      <c r="AD43" s="97">
        <f>$B43*VLOOKUP($A43, Transpose_Avg_q4er_dw!$O$1:$AA$52,13,FALSE)</f>
        <v>1.6006462499999993E-3</v>
      </c>
    </row>
    <row r="44" spans="1:30" x14ac:dyDescent="0.25">
      <c r="A44" s="167" t="s">
        <v>273</v>
      </c>
      <c r="B44" s="168">
        <v>-1.569</v>
      </c>
      <c r="C44" s="94"/>
      <c r="D44" s="94"/>
      <c r="E44" s="97">
        <f>$B44*VLOOKUP($A44,Transpose_Avg_q4er_dw!$A$1:$M$52,2,FALSE)</f>
        <v>-9.3347262750000035E-2</v>
      </c>
      <c r="F44" s="97">
        <f>$B44*VLOOKUP($A44,Transpose_Avg_q4er_dw!$A$1:$M$52,3,FALSE)</f>
        <v>-5.7106402687499981E-2</v>
      </c>
      <c r="G44" s="97">
        <f>$B44*VLOOKUP($A44,Transpose_Avg_q4er_dw!$A$1:$M$52,4,FALSE)</f>
        <v>-6.9092483999999982E-2</v>
      </c>
      <c r="H44" s="97">
        <f>$B44*VLOOKUP($A44,Transpose_Avg_q4er_dw!$A$1:$M$52,5,FALSE)</f>
        <v>-5.8310021812499981E-2</v>
      </c>
      <c r="I44" s="97">
        <f>$B44*VLOOKUP($A44,Transpose_Avg_q4er_dw!$A$1:$M$52,6,FALSE)</f>
        <v>-8.6836599187499877E-2</v>
      </c>
      <c r="J44" s="97">
        <f>$B44*VLOOKUP($A44,Transpose_Avg_q4er_dw!$A$1:$M$52,7,FALSE)</f>
        <v>-5.5464444187499996E-2</v>
      </c>
      <c r="K44" s="97">
        <f>$B44*VLOOKUP($A44,Transpose_Avg_q4er_dw!$A$1:$M$52,8,FALSE)</f>
        <v>-6.8942644500000011E-2</v>
      </c>
      <c r="L44" s="97">
        <f>$B44*VLOOKUP($A44,Transpose_Avg_q4er_dw!$A$1:$M$52,9,FALSE)</f>
        <v>-7.7641768874999989E-2</v>
      </c>
      <c r="M44" s="97">
        <f>$B44*VLOOKUP($A44,Transpose_Avg_q4er_dw!$A$1:$M$52,10,FALSE)</f>
        <v>-5.47872245625E-2</v>
      </c>
      <c r="N44" s="97">
        <f>$B44*VLOOKUP($A44,Transpose_Avg_q4er_dw!$A$1:$M$52,11,FALSE)</f>
        <v>-7.3977173250000028E-2</v>
      </c>
      <c r="O44" s="97">
        <f>$B44*VLOOKUP($A44,Transpose_Avg_q4er_dw!$A$1:$M$52,12,FALSE)</f>
        <v>-8.4288543187500009E-2</v>
      </c>
      <c r="P44" s="97">
        <f>$B44*VLOOKUP($A44,Transpose_Avg_q4er_dw!$A$1:$M$52,13,FALSE)</f>
        <v>-7.4720585062499983E-2</v>
      </c>
      <c r="Q44" s="97"/>
      <c r="R44" s="97"/>
      <c r="S44" s="97">
        <f>$B44*VLOOKUP($A44,Transpose_Avg_q4er_dw!$O$1:$AA$52,2,FALSE)</f>
        <v>-9.4558530749999939E-2</v>
      </c>
      <c r="T44" s="97">
        <f>$B44*VLOOKUP($A44,Transpose_Avg_q4er_dw!$O$1:$AA$52,3,FALSE)</f>
        <v>-5.8548411749999987E-2</v>
      </c>
      <c r="U44" s="97">
        <f>$B44*VLOOKUP($A44,Transpose_Avg_q4er_dw!$O$1:$AA$52,4,FALSE)</f>
        <v>-7.4882093999999955E-2</v>
      </c>
      <c r="V44" s="97">
        <f>$B44*VLOOKUP($A44,Transpose_Avg_q4er_dw!$O$1:$AA$52,5,FALSE)</f>
        <v>-6.4117577250000057E-2</v>
      </c>
      <c r="W44" s="97">
        <f>$B44*VLOOKUP($A44,Transpose_Avg_q4er_dw!$O$1:$AA$52,6,FALSE)</f>
        <v>-9.1363654499999961E-2</v>
      </c>
      <c r="X44" s="97">
        <f>$B44*VLOOKUP($A44,Transpose_Avg_q4er_dw!$O$1:$AA$52,7,FALSE)</f>
        <v>-6.7446995249999961E-2</v>
      </c>
      <c r="Y44" s="97">
        <f>$B44*VLOOKUP($A44,Transpose_Avg_q4er_dw!$O$1:$AA$52,8,FALSE)</f>
        <v>-7.5574023000000004E-2</v>
      </c>
      <c r="Z44" s="97">
        <f>$B44*VLOOKUP($A44,Transpose_Avg_q4er_dw!$O$1:$AA$52,9,FALSE)</f>
        <v>-8.4548702999999989E-2</v>
      </c>
      <c r="AA44" s="97">
        <f>$B44*VLOOKUP($A44,Transpose_Avg_q4er_dw!$O$1:$AA$52,10,FALSE)</f>
        <v>-6.0992129250000006E-2</v>
      </c>
      <c r="AB44" s="97">
        <f>$B44*VLOOKUP($A44,Transpose_Avg_q4er_dw!$O$1:$AA$52,11,FALSE)</f>
        <v>-7.6873154999999971E-2</v>
      </c>
      <c r="AC44" s="97">
        <f>$B44*VLOOKUP($A44,Transpose_Avg_q4er_dw!$O$1:$AA$52,12,FALSE)</f>
        <v>-8.2146171750000024E-2</v>
      </c>
      <c r="AD44" s="97">
        <f>$B44*VLOOKUP($A44, Transpose_Avg_q4er_dw!$O$1:$AA$52,13,FALSE)</f>
        <v>-8.092313625E-2</v>
      </c>
    </row>
    <row r="45" spans="1:30" x14ac:dyDescent="0.25">
      <c r="A45" s="167" t="s">
        <v>277</v>
      </c>
      <c r="B45" s="168">
        <v>9.1300000000000006E-2</v>
      </c>
      <c r="C45" s="94"/>
      <c r="D45" s="94"/>
      <c r="E45" s="97">
        <f>$B45*VLOOKUP($A45,Transpose_Avg_q4er_dw!$A$1:$M$52,2,FALSE)</f>
        <v>1.3251983868750003E-2</v>
      </c>
      <c r="F45" s="97">
        <f>$B45*VLOOKUP($A45,Transpose_Avg_q4er_dw!$A$1:$M$52,3,FALSE)</f>
        <v>3.014749395625E-2</v>
      </c>
      <c r="G45" s="97">
        <f>$B45*VLOOKUP($A45,Transpose_Avg_q4er_dw!$A$1:$M$52,4,FALSE)</f>
        <v>2.1839650456249998E-2</v>
      </c>
      <c r="H45" s="97">
        <f>$B45*VLOOKUP($A45,Transpose_Avg_q4er_dw!$A$1:$M$52,5,FALSE)</f>
        <v>2.383563964375001E-2</v>
      </c>
      <c r="I45" s="97">
        <f>$B45*VLOOKUP($A45,Transpose_Avg_q4er_dw!$A$1:$M$52,6,FALSE)</f>
        <v>8.1913561124999992E-3</v>
      </c>
      <c r="J45" s="97">
        <f>$B45*VLOOKUP($A45,Transpose_Avg_q4er_dw!$A$1:$M$52,7,FALSE)</f>
        <v>1.6004644631250009E-2</v>
      </c>
      <c r="K45" s="97">
        <f>$B45*VLOOKUP($A45,Transpose_Avg_q4er_dw!$A$1:$M$52,8,FALSE)</f>
        <v>1.4740082568750004E-2</v>
      </c>
      <c r="L45" s="97">
        <f>$B45*VLOOKUP($A45,Transpose_Avg_q4er_dw!$A$1:$M$52,9,FALSE)</f>
        <v>1.2908188012499999E-2</v>
      </c>
      <c r="M45" s="97">
        <f>$B45*VLOOKUP($A45,Transpose_Avg_q4er_dw!$A$1:$M$52,10,FALSE)</f>
        <v>2.707378245E-2</v>
      </c>
      <c r="N45" s="97">
        <f>$B45*VLOOKUP($A45,Transpose_Avg_q4er_dw!$A$1:$M$52,11,FALSE)</f>
        <v>1.6883960637500004E-2</v>
      </c>
      <c r="O45" s="97">
        <f>$B45*VLOOKUP($A45,Transpose_Avg_q4er_dw!$A$1:$M$52,12,FALSE)</f>
        <v>1.8698867687500006E-2</v>
      </c>
      <c r="P45" s="97">
        <f>$B45*VLOOKUP($A45,Transpose_Avg_q4er_dw!$A$1:$M$52,13,FALSE)</f>
        <v>8.1791903875000019E-3</v>
      </c>
      <c r="Q45" s="97"/>
      <c r="R45" s="97"/>
      <c r="S45" s="97">
        <f>$B45*VLOOKUP($A45,Transpose_Avg_q4er_dw!$O$1:$AA$52,2,FALSE)</f>
        <v>1.2808522649999998E-2</v>
      </c>
      <c r="T45" s="97">
        <f>$B45*VLOOKUP($A45,Transpose_Avg_q4er_dw!$O$1:$AA$52,3,FALSE)</f>
        <v>3.1455725950000013E-2</v>
      </c>
      <c r="U45" s="97">
        <f>$B45*VLOOKUP($A45,Transpose_Avg_q4er_dw!$O$1:$AA$52,4,FALSE)</f>
        <v>2.1993804799999996E-2</v>
      </c>
      <c r="V45" s="97">
        <f>$B45*VLOOKUP($A45,Transpose_Avg_q4er_dw!$O$1:$AA$52,5,FALSE)</f>
        <v>2.3255342550000006E-2</v>
      </c>
      <c r="W45" s="97">
        <f>$B45*VLOOKUP($A45,Transpose_Avg_q4er_dw!$O$1:$AA$52,6,FALSE)</f>
        <v>8.0055263750000005E-3</v>
      </c>
      <c r="X45" s="97">
        <f>$B45*VLOOKUP($A45,Transpose_Avg_q4er_dw!$O$1:$AA$52,7,FALSE)</f>
        <v>1.5419132025000015E-2</v>
      </c>
      <c r="Y45" s="97">
        <f>$B45*VLOOKUP($A45,Transpose_Avg_q4er_dw!$O$1:$AA$52,8,FALSE)</f>
        <v>1.3417699075000001E-2</v>
      </c>
      <c r="Z45" s="97">
        <f>$B45*VLOOKUP($A45,Transpose_Avg_q4er_dw!$O$1:$AA$52,9,FALSE)</f>
        <v>1.4039155350000001E-2</v>
      </c>
      <c r="AA45" s="97">
        <f>$B45*VLOOKUP($A45,Transpose_Avg_q4er_dw!$O$1:$AA$52,10,FALSE)</f>
        <v>2.68932367E-2</v>
      </c>
      <c r="AB45" s="97">
        <f>$B45*VLOOKUP($A45,Transpose_Avg_q4er_dw!$O$1:$AA$52,11,FALSE)</f>
        <v>1.5910714049999997E-2</v>
      </c>
      <c r="AC45" s="97">
        <f>$B45*VLOOKUP($A45,Transpose_Avg_q4er_dw!$O$1:$AA$52,12,FALSE)</f>
        <v>1.900614925E-2</v>
      </c>
      <c r="AD45" s="97">
        <f>$B45*VLOOKUP($A45, Transpose_Avg_q4er_dw!$O$1:$AA$52,13,FALSE)</f>
        <v>8.1654383250000049E-3</v>
      </c>
    </row>
    <row r="46" spans="1:30" x14ac:dyDescent="0.25">
      <c r="A46" s="167" t="s">
        <v>297</v>
      </c>
      <c r="B46" s="168">
        <v>0.3</v>
      </c>
      <c r="C46" s="94"/>
      <c r="D46" s="94"/>
      <c r="E46" s="97">
        <f>$B46*VLOOKUP($A46,Transpose_Avg_q4er_dw!$A$1:$M$52,2,FALSE)</f>
        <v>6.3248024999999999E-2</v>
      </c>
      <c r="F46" s="97">
        <f>$B46*VLOOKUP($A46,Transpose_Avg_q4er_dw!$A$1:$M$52,3,FALSE)</f>
        <v>5.0501043749999995E-2</v>
      </c>
      <c r="G46" s="97">
        <f>$B46*VLOOKUP($A46,Transpose_Avg_q4er_dw!$A$1:$M$52,4,FALSE)</f>
        <v>5.8419900000000018E-2</v>
      </c>
      <c r="H46" s="97">
        <f>$B46*VLOOKUP($A46,Transpose_Avg_q4er_dw!$A$1:$M$52,5,FALSE)</f>
        <v>5.001088124999991E-2</v>
      </c>
      <c r="I46" s="97">
        <f>$B46*VLOOKUP($A46,Transpose_Avg_q4er_dw!$A$1:$M$52,6,FALSE)</f>
        <v>7.8149250000000031E-2</v>
      </c>
      <c r="J46" s="97">
        <f>$B46*VLOOKUP($A46,Transpose_Avg_q4er_dw!$A$1:$M$52,7,FALSE)</f>
        <v>5.5815937499999996E-2</v>
      </c>
      <c r="K46" s="97">
        <f>$B46*VLOOKUP($A46,Transpose_Avg_q4er_dw!$A$1:$M$52,8,FALSE)</f>
        <v>6.0669956250000004E-2</v>
      </c>
      <c r="L46" s="97">
        <f>$B46*VLOOKUP($A46,Transpose_Avg_q4er_dw!$A$1:$M$52,9,FALSE)</f>
        <v>4.8427743749999988E-2</v>
      </c>
      <c r="M46" s="97">
        <f>$B46*VLOOKUP($A46,Transpose_Avg_q4er_dw!$A$1:$M$52,10,FALSE)</f>
        <v>5.5846781249999991E-2</v>
      </c>
      <c r="N46" s="97">
        <f>$B46*VLOOKUP($A46,Transpose_Avg_q4er_dw!$A$1:$M$52,11,FALSE)</f>
        <v>6.938947500000002E-2</v>
      </c>
      <c r="O46" s="97">
        <f>$B46*VLOOKUP($A46,Transpose_Avg_q4er_dw!$A$1:$M$52,12,FALSE)</f>
        <v>5.9600437499999978E-2</v>
      </c>
      <c r="P46" s="97">
        <f>$B46*VLOOKUP($A46,Transpose_Avg_q4er_dw!$A$1:$M$52,13,FALSE)</f>
        <v>6.0011924999999994E-2</v>
      </c>
      <c r="Q46" s="97"/>
      <c r="R46" s="97"/>
      <c r="S46" s="97">
        <f>$B46*VLOOKUP($A46,Transpose_Avg_q4er_dw!$O$1:$AA$52,2,FALSE)</f>
        <v>6.5003775000000014E-2</v>
      </c>
      <c r="T46" s="97">
        <f>$B46*VLOOKUP($A46,Transpose_Avg_q4er_dw!$O$1:$AA$52,3,FALSE)</f>
        <v>5.0351024999999987E-2</v>
      </c>
      <c r="U46" s="97">
        <f>$B46*VLOOKUP($A46,Transpose_Avg_q4er_dw!$O$1:$AA$52,4,FALSE)</f>
        <v>6.0203250000000014E-2</v>
      </c>
      <c r="V46" s="97">
        <f>$B46*VLOOKUP($A46,Transpose_Avg_q4er_dw!$O$1:$AA$52,5,FALSE)</f>
        <v>5.0682974999999998E-2</v>
      </c>
      <c r="W46" s="97">
        <f>$B46*VLOOKUP($A46,Transpose_Avg_q4er_dw!$O$1:$AA$52,6,FALSE)</f>
        <v>8.2627574999999995E-2</v>
      </c>
      <c r="X46" s="97">
        <f>$B46*VLOOKUP($A46,Transpose_Avg_q4er_dw!$O$1:$AA$52,7,FALSE)</f>
        <v>5.5719075000000021E-2</v>
      </c>
      <c r="Y46" s="97">
        <f>$B46*VLOOKUP($A46,Transpose_Avg_q4er_dw!$O$1:$AA$52,8,FALSE)</f>
        <v>6.3063975000000008E-2</v>
      </c>
      <c r="Z46" s="97">
        <f>$B46*VLOOKUP($A46,Transpose_Avg_q4er_dw!$O$1:$AA$52,9,FALSE)</f>
        <v>4.7080424999999995E-2</v>
      </c>
      <c r="AA46" s="97">
        <f>$B46*VLOOKUP($A46,Transpose_Avg_q4er_dw!$O$1:$AA$52,10,FALSE)</f>
        <v>5.8370775E-2</v>
      </c>
      <c r="AB46" s="97">
        <f>$B46*VLOOKUP($A46,Transpose_Avg_q4er_dw!$O$1:$AA$52,11,FALSE)</f>
        <v>7.6098150000000017E-2</v>
      </c>
      <c r="AC46" s="97">
        <f>$B46*VLOOKUP($A46,Transpose_Avg_q4er_dw!$O$1:$AA$52,12,FALSE)</f>
        <v>6.0970425000000043E-2</v>
      </c>
      <c r="AD46" s="97">
        <f>$B46*VLOOKUP($A46, Transpose_Avg_q4er_dw!$O$1:$AA$52,13,FALSE)</f>
        <v>5.9117325000000005E-2</v>
      </c>
    </row>
    <row r="47" spans="1:30" x14ac:dyDescent="0.25">
      <c r="A47" s="167" t="s">
        <v>281</v>
      </c>
      <c r="B47" s="168">
        <v>-0.497</v>
      </c>
      <c r="C47" s="94"/>
      <c r="D47" s="94"/>
      <c r="E47" s="97">
        <f>$B47*VLOOKUP($A47,Transpose_Avg_q4er_dw!$A$1:$M$52,2,FALSE)</f>
        <v>-4.579451187499999E-3</v>
      </c>
      <c r="F47" s="97">
        <f>$B47*VLOOKUP($A47,Transpose_Avg_q4er_dw!$A$1:$M$52,3,FALSE)</f>
        <v>-4.4452922500000016E-3</v>
      </c>
      <c r="G47" s="97">
        <f>$B47*VLOOKUP($A47,Transpose_Avg_q4er_dw!$A$1:$M$52,4,FALSE)</f>
        <v>-6.2467619375000004E-3</v>
      </c>
      <c r="H47" s="97">
        <f>$B47*VLOOKUP($A47,Transpose_Avg_q4er_dw!$A$1:$M$52,5,FALSE)</f>
        <v>-4.5726174375000017E-3</v>
      </c>
      <c r="I47" s="97">
        <f>$B47*VLOOKUP($A47,Transpose_Avg_q4er_dw!$A$1:$M$52,6,FALSE)</f>
        <v>-6.4702255624999976E-3</v>
      </c>
      <c r="J47" s="97">
        <f>$B47*VLOOKUP($A47,Transpose_Avg_q4er_dw!$A$1:$M$52,7,FALSE)</f>
        <v>-4.6772359374999978E-3</v>
      </c>
      <c r="K47" s="97">
        <f>$B47*VLOOKUP($A47,Transpose_Avg_q4er_dw!$A$1:$M$52,8,FALSE)</f>
        <v>-5.0885034374999992E-3</v>
      </c>
      <c r="L47" s="97">
        <f>$B47*VLOOKUP($A47,Transpose_Avg_q4er_dw!$A$1:$M$52,9,FALSE)</f>
        <v>-6.7486387499999974E-3</v>
      </c>
      <c r="M47" s="97">
        <f>$B47*VLOOKUP($A47,Transpose_Avg_q4er_dw!$A$1:$M$52,10,FALSE)</f>
        <v>-3.9222308125000001E-3</v>
      </c>
      <c r="N47" s="97">
        <f>$B47*VLOOKUP($A47,Transpose_Avg_q4er_dw!$A$1:$M$52,11,FALSE)</f>
        <v>-3.2189758125000002E-3</v>
      </c>
      <c r="O47" s="97">
        <f>$B47*VLOOKUP($A47,Transpose_Avg_q4er_dw!$A$1:$M$52,12,FALSE)</f>
        <v>-5.3055681875E-3</v>
      </c>
      <c r="P47" s="97">
        <f>$B47*VLOOKUP($A47,Transpose_Avg_q4er_dw!$A$1:$M$52,13,FALSE)</f>
        <v>-7.6367466874999995E-3</v>
      </c>
      <c r="Q47" s="97"/>
      <c r="R47" s="97"/>
      <c r="S47" s="97">
        <f>$B47*VLOOKUP($A47,Transpose_Avg_q4er_dw!$O$1:$AA$52,2,FALSE)</f>
        <v>-4.2343157500000003E-3</v>
      </c>
      <c r="T47" s="97">
        <f>$B47*VLOOKUP($A47,Transpose_Avg_q4er_dw!$O$1:$AA$52,3,FALSE)</f>
        <v>-3.934003499999999E-3</v>
      </c>
      <c r="U47" s="97">
        <f>$B47*VLOOKUP($A47,Transpose_Avg_q4er_dw!$O$1:$AA$52,4,FALSE)</f>
        <v>-5.6059114999999987E-3</v>
      </c>
      <c r="V47" s="97">
        <f>$B47*VLOOKUP($A47,Transpose_Avg_q4er_dw!$O$1:$AA$52,5,FALSE)</f>
        <v>-4.215553999999999E-3</v>
      </c>
      <c r="W47" s="97">
        <f>$B47*VLOOKUP($A47,Transpose_Avg_q4er_dw!$O$1:$AA$52,6,FALSE)</f>
        <v>-4.4052837500000008E-3</v>
      </c>
      <c r="X47" s="97">
        <f>$B47*VLOOKUP($A47,Transpose_Avg_q4er_dw!$O$1:$AA$52,7,FALSE)</f>
        <v>-4.2447527499999979E-3</v>
      </c>
      <c r="Y47" s="97">
        <f>$B47*VLOOKUP($A47,Transpose_Avg_q4er_dw!$O$1:$AA$52,8,FALSE)</f>
        <v>-4.7826309999999999E-3</v>
      </c>
      <c r="Z47" s="97">
        <f>$B47*VLOOKUP($A47,Transpose_Avg_q4er_dw!$O$1:$AA$52,9,FALSE)</f>
        <v>-5.4815372500000006E-3</v>
      </c>
      <c r="AA47" s="97">
        <f>$B47*VLOOKUP($A47,Transpose_Avg_q4er_dw!$O$1:$AA$52,10,FALSE)</f>
        <v>-3.2683962499999997E-3</v>
      </c>
      <c r="AB47" s="97">
        <f>$B47*VLOOKUP($A47,Transpose_Avg_q4er_dw!$O$1:$AA$52,11,FALSE)</f>
        <v>-2.7407065E-3</v>
      </c>
      <c r="AC47" s="97">
        <f>$B47*VLOOKUP($A47,Transpose_Avg_q4er_dw!$O$1:$AA$52,12,FALSE)</f>
        <v>-5.033243249999997E-3</v>
      </c>
      <c r="AD47" s="97">
        <f>$B47*VLOOKUP($A47, Transpose_Avg_q4er_dw!$O$1:$AA$52,13,FALSE)</f>
        <v>-7.2978237500000015E-3</v>
      </c>
    </row>
    <row r="48" spans="1:30" x14ac:dyDescent="0.25">
      <c r="A48" s="167" t="s">
        <v>285</v>
      </c>
      <c r="B48" s="168">
        <v>9.7360000000000007</v>
      </c>
      <c r="C48" s="94"/>
      <c r="D48" s="94"/>
      <c r="E48" s="97">
        <f>$B48*VLOOKUP($A48,Transpose_Avg_q4er_dw!$A$1:$M$52,2,FALSE)</f>
        <v>0.31585409500000006</v>
      </c>
      <c r="F48" s="97">
        <f>$B48*VLOOKUP($A48,Transpose_Avg_q4er_dw!$A$1:$M$52,3,FALSE)</f>
        <v>0.29654395600000011</v>
      </c>
      <c r="G48" s="97">
        <f>$B48*VLOOKUP($A48,Transpose_Avg_q4er_dw!$A$1:$M$52,4,FALSE)</f>
        <v>0.41865773600000006</v>
      </c>
      <c r="H48" s="97">
        <f>$B48*VLOOKUP($A48,Transpose_Avg_q4er_dw!$A$1:$M$52,5,FALSE)</f>
        <v>0.31480930050000033</v>
      </c>
      <c r="I48" s="97">
        <f>$B48*VLOOKUP($A48,Transpose_Avg_q4er_dw!$A$1:$M$52,6,FALSE)</f>
        <v>0.64738558400000001</v>
      </c>
      <c r="J48" s="97">
        <f>$B48*VLOOKUP($A48,Transpose_Avg_q4er_dw!$A$1:$M$52,7,FALSE)</f>
        <v>0.37500820550000002</v>
      </c>
      <c r="K48" s="97">
        <f>$B48*VLOOKUP($A48,Transpose_Avg_q4er_dw!$A$1:$M$52,8,FALSE)</f>
        <v>0.35730328950000001</v>
      </c>
      <c r="L48" s="97">
        <f>$B48*VLOOKUP($A48,Transpose_Avg_q4er_dw!$A$1:$M$52,9,FALSE)</f>
        <v>0.33168726499999995</v>
      </c>
      <c r="M48" s="97">
        <f>$B48*VLOOKUP($A48,Transpose_Avg_q4er_dw!$A$1:$M$52,10,FALSE)</f>
        <v>0.25443210499999996</v>
      </c>
      <c r="N48" s="97">
        <f>$B48*VLOOKUP($A48,Transpose_Avg_q4er_dw!$A$1:$M$52,11,FALSE)</f>
        <v>0.3878536405000001</v>
      </c>
      <c r="O48" s="97">
        <f>$B48*VLOOKUP($A48,Transpose_Avg_q4er_dw!$A$1:$M$52,12,FALSE)</f>
        <v>0.29420488199999995</v>
      </c>
      <c r="P48" s="97">
        <f>$B48*VLOOKUP($A48,Transpose_Avg_q4er_dw!$A$1:$M$52,13,FALSE)</f>
        <v>0.60423015550000003</v>
      </c>
      <c r="Q48" s="97"/>
      <c r="R48" s="97"/>
      <c r="S48" s="97">
        <f>$B48*VLOOKUP($A48,Transpose_Avg_q4er_dw!$O$1:$AA$52,2,FALSE)</f>
        <v>0.32769672200000005</v>
      </c>
      <c r="T48" s="97">
        <f>$B48*VLOOKUP($A48,Transpose_Avg_q4er_dw!$O$1:$AA$52,3,FALSE)</f>
        <v>0.29183660000000006</v>
      </c>
      <c r="U48" s="97">
        <f>$B48*VLOOKUP($A48,Transpose_Avg_q4er_dw!$O$1:$AA$52,4,FALSE)</f>
        <v>0.42677025800000001</v>
      </c>
      <c r="V48" s="97">
        <f>$B48*VLOOKUP($A48,Transpose_Avg_q4er_dw!$O$1:$AA$52,5,FALSE)</f>
        <v>0.314470366</v>
      </c>
      <c r="W48" s="97">
        <f>$B48*VLOOKUP($A48,Transpose_Avg_q4er_dw!$O$1:$AA$52,6,FALSE)</f>
        <v>0.64695476599999935</v>
      </c>
      <c r="X48" s="97">
        <f>$B48*VLOOKUP($A48,Transpose_Avg_q4er_dw!$O$1:$AA$52,7,FALSE)</f>
        <v>0.36191145999999985</v>
      </c>
      <c r="Y48" s="97">
        <f>$B48*VLOOKUP($A48,Transpose_Avg_q4er_dw!$O$1:$AA$52,8,FALSE)</f>
        <v>0.35671487000000002</v>
      </c>
      <c r="Z48" s="97">
        <f>$B48*VLOOKUP($A48,Transpose_Avg_q4er_dw!$O$1:$AA$52,9,FALSE)</f>
        <v>0.32716854400000006</v>
      </c>
      <c r="AA48" s="97">
        <f>$B48*VLOOKUP($A48,Transpose_Avg_q4er_dw!$O$1:$AA$52,10,FALSE)</f>
        <v>0.25777033599999999</v>
      </c>
      <c r="AB48" s="97">
        <f>$B48*VLOOKUP($A48,Transpose_Avg_q4er_dw!$O$1:$AA$52,11,FALSE)</f>
        <v>0.39593391200000022</v>
      </c>
      <c r="AC48" s="97">
        <f>$B48*VLOOKUP($A48,Transpose_Avg_q4er_dw!$O$1:$AA$52,12,FALSE)</f>
        <v>0.31112361599999999</v>
      </c>
      <c r="AD48" s="97">
        <f>$B48*VLOOKUP($A48, Transpose_Avg_q4er_dw!$O$1:$AA$52,13,FALSE)</f>
        <v>0.5979559120000002</v>
      </c>
    </row>
    <row r="49" spans="1:30" x14ac:dyDescent="0.25">
      <c r="A49" s="167" t="s">
        <v>288</v>
      </c>
      <c r="B49" s="168">
        <v>2.573</v>
      </c>
      <c r="C49" s="94"/>
      <c r="D49" s="94"/>
      <c r="E49" s="97">
        <f>$B49*VLOOKUP($A49,Transpose_Avg_q4er_dw!$A$1:$M$52,2,FALSE)</f>
        <v>0.21583401443749994</v>
      </c>
      <c r="F49" s="97">
        <f>$B49*VLOOKUP($A49,Transpose_Avg_q4er_dw!$A$1:$M$52,3,FALSE)</f>
        <v>0.20776733781250004</v>
      </c>
      <c r="G49" s="97">
        <f>$B49*VLOOKUP($A49,Transpose_Avg_q4er_dw!$A$1:$M$52,4,FALSE)</f>
        <v>0.20102430887499986</v>
      </c>
      <c r="H49" s="97">
        <f>$B49*VLOOKUP($A49,Transpose_Avg_q4er_dw!$A$1:$M$52,5,FALSE)</f>
        <v>0.16034164099999987</v>
      </c>
      <c r="I49" s="97">
        <f>$B49*VLOOKUP($A49,Transpose_Avg_q4er_dw!$A$1:$M$52,6,FALSE)</f>
        <v>0.33750266137499996</v>
      </c>
      <c r="J49" s="97">
        <f>$B49*VLOOKUP($A49,Transpose_Avg_q4er_dw!$A$1:$M$52,7,FALSE)</f>
        <v>0.20095660681249997</v>
      </c>
      <c r="K49" s="97">
        <f>$B49*VLOOKUP($A49,Transpose_Avg_q4er_dw!$A$1:$M$52,8,FALSE)</f>
        <v>0.15619573393749997</v>
      </c>
      <c r="L49" s="97">
        <f>$B49*VLOOKUP($A49,Transpose_Avg_q4er_dw!$A$1:$M$52,9,FALSE)</f>
        <v>0.18290106174999995</v>
      </c>
      <c r="M49" s="97">
        <f>$B49*VLOOKUP($A49,Transpose_Avg_q4er_dw!$A$1:$M$52,10,FALSE)</f>
        <v>0.23737693937499996</v>
      </c>
      <c r="N49" s="97">
        <f>$B49*VLOOKUP($A49,Transpose_Avg_q4er_dw!$A$1:$M$52,11,FALSE)</f>
        <v>0.18872231343749998</v>
      </c>
      <c r="O49" s="97">
        <f>$B49*VLOOKUP($A49,Transpose_Avg_q4er_dw!$A$1:$M$52,12,FALSE)</f>
        <v>0.26115869593750002</v>
      </c>
      <c r="P49" s="97">
        <f>$B49*VLOOKUP($A49,Transpose_Avg_q4er_dw!$A$1:$M$52,13,FALSE)</f>
        <v>0.43780527712500006</v>
      </c>
      <c r="Q49" s="97"/>
      <c r="R49" s="97"/>
      <c r="S49" s="97">
        <f>$B49*VLOOKUP($A49,Transpose_Avg_q4er_dw!$O$1:$AA$52,2,FALSE)</f>
        <v>0.22780827400000001</v>
      </c>
      <c r="T49" s="97">
        <f>$B49*VLOOKUP($A49,Transpose_Avg_q4er_dw!$O$1:$AA$52,3,FALSE)</f>
        <v>0.20926787924999996</v>
      </c>
      <c r="U49" s="97">
        <f>$B49*VLOOKUP($A49,Transpose_Avg_q4er_dw!$O$1:$AA$52,4,FALSE)</f>
        <v>0.21405044300000001</v>
      </c>
      <c r="V49" s="97">
        <f>$B49*VLOOKUP($A49,Transpose_Avg_q4er_dw!$O$1:$AA$52,5,FALSE)</f>
        <v>0.16010042225000001</v>
      </c>
      <c r="W49" s="97">
        <f>$B49*VLOOKUP($A49,Transpose_Avg_q4er_dw!$O$1:$AA$52,6,FALSE)</f>
        <v>0.33657991924999975</v>
      </c>
      <c r="X49" s="97">
        <f>$B49*VLOOKUP($A49,Transpose_Avg_q4er_dw!$O$1:$AA$52,7,FALSE)</f>
        <v>0.19133213950000014</v>
      </c>
      <c r="Y49" s="97">
        <f>$B49*VLOOKUP($A49,Transpose_Avg_q4er_dw!$O$1:$AA$52,8,FALSE)</f>
        <v>0.147991241</v>
      </c>
      <c r="Z49" s="97">
        <f>$B49*VLOOKUP($A49,Transpose_Avg_q4er_dw!$O$1:$AA$52,9,FALSE)</f>
        <v>0.19633212174999998</v>
      </c>
      <c r="AA49" s="97">
        <f>$B49*VLOOKUP($A49,Transpose_Avg_q4er_dw!$O$1:$AA$52,10,FALSE)</f>
        <v>0.22548421174999994</v>
      </c>
      <c r="AB49" s="97">
        <f>$B49*VLOOKUP($A49,Transpose_Avg_q4er_dw!$O$1:$AA$52,11,FALSE)</f>
        <v>0.19809977274999999</v>
      </c>
      <c r="AC49" s="97">
        <f>$B49*VLOOKUP($A49,Transpose_Avg_q4er_dw!$O$1:$AA$52,12,FALSE)</f>
        <v>0.25600706750000002</v>
      </c>
      <c r="AD49" s="97">
        <f>$B49*VLOOKUP($A49, Transpose_Avg_q4er_dw!$O$1:$AA$52,13,FALSE)</f>
        <v>0.45847129149999999</v>
      </c>
    </row>
    <row r="50" spans="1:30" x14ac:dyDescent="0.25">
      <c r="A50" s="167" t="s">
        <v>291</v>
      </c>
      <c r="B50" s="168">
        <v>-0.67</v>
      </c>
      <c r="C50" s="94"/>
      <c r="D50" s="94"/>
      <c r="E50" s="97">
        <f>$B50*VLOOKUP($A50,Transpose_Avg_q4er_dw!$A$1:$M$52,2,FALSE)</f>
        <v>-0.16345851812499992</v>
      </c>
      <c r="F50" s="97">
        <f>$B50*VLOOKUP($A50,Transpose_Avg_q4er_dw!$A$1:$M$52,3,FALSE)</f>
        <v>-0.14013833062499995</v>
      </c>
      <c r="G50" s="97">
        <f>$B50*VLOOKUP($A50,Transpose_Avg_q4er_dw!$A$1:$M$52,4,FALSE)</f>
        <v>-0.15269040375000009</v>
      </c>
      <c r="H50" s="97">
        <f>$B50*VLOOKUP($A50,Transpose_Avg_q4er_dw!$A$1:$M$52,5,FALSE)</f>
        <v>-0.16605263250000013</v>
      </c>
      <c r="I50" s="97">
        <f>$B50*VLOOKUP($A50,Transpose_Avg_q4er_dw!$A$1:$M$52,6,FALSE)</f>
        <v>-0.12915012125000006</v>
      </c>
      <c r="J50" s="97">
        <f>$B50*VLOOKUP($A50,Transpose_Avg_q4er_dw!$A$1:$M$52,7,FALSE)</f>
        <v>-0.19841149687500004</v>
      </c>
      <c r="K50" s="97">
        <f>$B50*VLOOKUP($A50,Transpose_Avg_q4er_dw!$A$1:$M$52,8,FALSE)</f>
        <v>-0.17773140250000002</v>
      </c>
      <c r="L50" s="97">
        <f>$B50*VLOOKUP($A50,Transpose_Avg_q4er_dw!$A$1:$M$52,9,FALSE)</f>
        <v>-0.19346660375000002</v>
      </c>
      <c r="M50" s="97">
        <f>$B50*VLOOKUP($A50,Transpose_Avg_q4er_dw!$A$1:$M$52,10,FALSE)</f>
        <v>-0.12419103250000002</v>
      </c>
      <c r="N50" s="97">
        <f>$B50*VLOOKUP($A50,Transpose_Avg_q4er_dw!$A$1:$M$52,11,FALSE)</f>
        <v>-0.1442454725</v>
      </c>
      <c r="O50" s="97">
        <f>$B50*VLOOKUP($A50,Transpose_Avg_q4er_dw!$A$1:$M$52,12,FALSE)</f>
        <v>-0.15156911687499997</v>
      </c>
      <c r="P50" s="97">
        <f>$B50*VLOOKUP($A50,Transpose_Avg_q4er_dw!$A$1:$M$52,13,FALSE)</f>
        <v>-0.15904359500000001</v>
      </c>
      <c r="Q50" s="97"/>
      <c r="R50" s="97"/>
      <c r="S50" s="97">
        <f>$B50*VLOOKUP($A50,Transpose_Avg_q4er_dw!$O$1:$AA$52,2,FALSE)</f>
        <v>-0.16039113250000001</v>
      </c>
      <c r="T50" s="97">
        <f>$B50*VLOOKUP($A50,Transpose_Avg_q4er_dw!$O$1:$AA$52,3,FALSE)</f>
        <v>-0.13354909000000004</v>
      </c>
      <c r="U50" s="97">
        <f>$B50*VLOOKUP($A50,Transpose_Avg_q4er_dw!$O$1:$AA$52,4,FALSE)</f>
        <v>-0.15127059000000007</v>
      </c>
      <c r="V50" s="97">
        <f>$B50*VLOOKUP($A50,Transpose_Avg_q4er_dw!$O$1:$AA$52,5,FALSE)</f>
        <v>-0.16483524250000006</v>
      </c>
      <c r="W50" s="97">
        <f>$B50*VLOOKUP($A50,Transpose_Avg_q4er_dw!$O$1:$AA$52,6,FALSE)</f>
        <v>-0.12766012499999999</v>
      </c>
      <c r="X50" s="97">
        <f>$B50*VLOOKUP($A50,Transpose_Avg_q4er_dw!$O$1:$AA$52,7,FALSE)</f>
        <v>-0.19926453250000017</v>
      </c>
      <c r="Y50" s="97">
        <f>$B50*VLOOKUP($A50,Transpose_Avg_q4er_dw!$O$1:$AA$52,8,FALSE)</f>
        <v>-0.18234100250000002</v>
      </c>
      <c r="Z50" s="97">
        <f>$B50*VLOOKUP($A50,Transpose_Avg_q4er_dw!$O$1:$AA$52,9,FALSE)</f>
        <v>-0.18989793250000001</v>
      </c>
      <c r="AA50" s="97">
        <f>$B50*VLOOKUP($A50,Transpose_Avg_q4er_dw!$O$1:$AA$52,10,FALSE)</f>
        <v>-0.12371600250000001</v>
      </c>
      <c r="AB50" s="97">
        <f>$B50*VLOOKUP($A50,Transpose_Avg_q4er_dw!$O$1:$AA$52,11,FALSE)</f>
        <v>-0.13940622999999996</v>
      </c>
      <c r="AC50" s="97">
        <f>$B50*VLOOKUP($A50,Transpose_Avg_q4er_dw!$O$1:$AA$52,12,FALSE)</f>
        <v>-0.15151731750000003</v>
      </c>
      <c r="AD50" s="97">
        <f>$B50*VLOOKUP($A50, Transpose_Avg_q4er_dw!$O$1:$AA$52,13,FALSE)</f>
        <v>-0.16275120750000005</v>
      </c>
    </row>
    <row r="51" spans="1:30" x14ac:dyDescent="0.25">
      <c r="A51" s="167" t="s">
        <v>294</v>
      </c>
      <c r="B51" s="168">
        <v>2.5510000000000002</v>
      </c>
      <c r="C51" s="94"/>
      <c r="D51" s="94"/>
      <c r="E51" s="97">
        <f>$B51*VLOOKUP($A51,Transpose_Avg_q4er_dw!$A$1:$M$52,2,FALSE)</f>
        <v>0.31239721381249996</v>
      </c>
      <c r="F51" s="97">
        <f>$B51*VLOOKUP($A51,Transpose_Avg_q4er_dw!$A$1:$M$52,3,FALSE)</f>
        <v>0.19889222262500006</v>
      </c>
      <c r="G51" s="97">
        <f>$B51*VLOOKUP($A51,Transpose_Avg_q4er_dw!$A$1:$M$52,4,FALSE)</f>
        <v>0.23332418568749991</v>
      </c>
      <c r="H51" s="97">
        <f>$B51*VLOOKUP($A51,Transpose_Avg_q4er_dw!$A$1:$M$52,5,FALSE)</f>
        <v>0.24851076700000049</v>
      </c>
      <c r="I51" s="97">
        <f>$B51*VLOOKUP($A51,Transpose_Avg_q4er_dw!$A$1:$M$52,6,FALSE)</f>
        <v>0.30716112687500008</v>
      </c>
      <c r="J51" s="97">
        <f>$B51*VLOOKUP($A51,Transpose_Avg_q4er_dw!$A$1:$M$52,7,FALSE)</f>
        <v>0.25416298581249991</v>
      </c>
      <c r="K51" s="97">
        <f>$B51*VLOOKUP($A51,Transpose_Avg_q4er_dw!$A$1:$M$52,8,FALSE)</f>
        <v>0.27203720506250006</v>
      </c>
      <c r="L51" s="97">
        <f>$B51*VLOOKUP($A51,Transpose_Avg_q4er_dw!$A$1:$M$52,9,FALSE)</f>
        <v>0.31312090062499998</v>
      </c>
      <c r="M51" s="97">
        <f>$B51*VLOOKUP($A51,Transpose_Avg_q4er_dw!$A$1:$M$52,10,FALSE)</f>
        <v>0.2542299495625</v>
      </c>
      <c r="N51" s="97">
        <f>$B51*VLOOKUP($A51,Transpose_Avg_q4er_dw!$A$1:$M$52,11,FALSE)</f>
        <v>0.30173387437499993</v>
      </c>
      <c r="O51" s="97">
        <f>$B51*VLOOKUP($A51,Transpose_Avg_q4er_dw!$A$1:$M$52,12,FALSE)</f>
        <v>0.24003650443750008</v>
      </c>
      <c r="P51" s="97">
        <f>$B51*VLOOKUP($A51,Transpose_Avg_q4er_dw!$A$1:$M$52,13,FALSE)</f>
        <v>0.23700511925000003</v>
      </c>
      <c r="Q51" s="97"/>
      <c r="R51" s="97"/>
      <c r="S51" s="97">
        <f>$B51*VLOOKUP($A51,Transpose_Avg_q4er_dw!$O$1:$AA$52,2,FALSE)</f>
        <v>0.30831003349999991</v>
      </c>
      <c r="T51" s="97">
        <f>$B51*VLOOKUP($A51,Transpose_Avg_q4er_dw!$O$1:$AA$52,3,FALSE)</f>
        <v>0.190944901</v>
      </c>
      <c r="U51" s="97">
        <f>$B51*VLOOKUP($A51,Transpose_Avg_q4er_dw!$O$1:$AA$52,4,FALSE)</f>
        <v>0.22782917224999999</v>
      </c>
      <c r="V51" s="97">
        <f>$B51*VLOOKUP($A51,Transpose_Avg_q4er_dw!$O$1:$AA$52,5,FALSE)</f>
        <v>0.25342016649999993</v>
      </c>
      <c r="W51" s="97">
        <f>$B51*VLOOKUP($A51,Transpose_Avg_q4er_dw!$O$1:$AA$52,6,FALSE)</f>
        <v>0.28675089474999998</v>
      </c>
      <c r="X51" s="97">
        <f>$B51*VLOOKUP($A51,Transpose_Avg_q4er_dw!$O$1:$AA$52,7,FALSE)</f>
        <v>0.25703939775000006</v>
      </c>
      <c r="Y51" s="97">
        <f>$B51*VLOOKUP($A51,Transpose_Avg_q4er_dw!$O$1:$AA$52,8,FALSE)</f>
        <v>0.27129821225</v>
      </c>
      <c r="Z51" s="97">
        <f>$B51*VLOOKUP($A51,Transpose_Avg_q4er_dw!$O$1:$AA$52,9,FALSE)</f>
        <v>0.29590643375000009</v>
      </c>
      <c r="AA51" s="97">
        <f>$B51*VLOOKUP($A51,Transpose_Avg_q4er_dw!$O$1:$AA$52,10,FALSE)</f>
        <v>0.2425784165</v>
      </c>
      <c r="AB51" s="97">
        <f>$B51*VLOOKUP($A51,Transpose_Avg_q4er_dw!$O$1:$AA$52,11,FALSE)</f>
        <v>0.28874832774999992</v>
      </c>
      <c r="AC51" s="97">
        <f>$B51*VLOOKUP($A51,Transpose_Avg_q4er_dw!$O$1:$AA$52,12,FALSE)</f>
        <v>0.23447962925000007</v>
      </c>
      <c r="AD51" s="97">
        <f>$B51*VLOOKUP($A51, Transpose_Avg_q4er_dw!$O$1:$AA$52,13,FALSE)</f>
        <v>0.20874705450000006</v>
      </c>
    </row>
    <row r="52" spans="1:30" x14ac:dyDescent="0.25">
      <c r="A52" s="167" t="s">
        <v>295</v>
      </c>
      <c r="B52" s="168">
        <v>-8.2739999999999991</v>
      </c>
      <c r="E52" s="97">
        <f>$B52*VLOOKUP($A52,Transpose_Avg_q4er_dw!$A$1:$M$52,2,FALSE)</f>
        <v>-0.29353618087499994</v>
      </c>
      <c r="F52" s="97">
        <f>$B52*VLOOKUP($A52,Transpose_Avg_q4er_dw!$A$1:$M$52,3,FALSE)</f>
        <v>-0.21222344587500003</v>
      </c>
      <c r="G52" s="97">
        <f>$B52*VLOOKUP($A52,Transpose_Avg_q4er_dw!$A$1:$M$52,4,FALSE)</f>
        <v>-0.24087630787499992</v>
      </c>
      <c r="H52" s="97">
        <f>$B52*VLOOKUP($A52,Transpose_Avg_q4er_dw!$A$1:$M$52,5,FALSE)</f>
        <v>-0.21901226287499978</v>
      </c>
      <c r="I52" s="97">
        <f>$B52*VLOOKUP($A52,Transpose_Avg_q4er_dw!$A$1:$M$52,6,FALSE)</f>
        <v>-0.22747811624999986</v>
      </c>
      <c r="J52" s="97">
        <f>$B52*VLOOKUP($A52,Transpose_Avg_q4er_dw!$A$1:$M$52,7,FALSE)</f>
        <v>-0.20263026000000001</v>
      </c>
      <c r="K52" s="97">
        <f>$B52*VLOOKUP($A52,Transpose_Avg_q4er_dw!$A$1:$M$52,8,FALSE)</f>
        <v>-0.21655747049999996</v>
      </c>
      <c r="L52" s="97">
        <f>$B52*VLOOKUP($A52,Transpose_Avg_q4er_dw!$A$1:$M$52,9,FALSE)</f>
        <v>-0.21474132749999997</v>
      </c>
      <c r="M52" s="97">
        <f>$B52*VLOOKUP($A52,Transpose_Avg_q4er_dw!$A$1:$M$52,10,FALSE)</f>
        <v>-0.15623173649999997</v>
      </c>
      <c r="N52" s="97">
        <f>$B52*VLOOKUP($A52,Transpose_Avg_q4er_dw!$A$1:$M$52,11,FALSE)</f>
        <v>-0.20374052737499998</v>
      </c>
      <c r="O52" s="97">
        <f>$B52*VLOOKUP($A52,Transpose_Avg_q4er_dw!$A$1:$M$52,12,FALSE)</f>
        <v>-0.23572781137499998</v>
      </c>
      <c r="P52" s="97">
        <f>$B52*VLOOKUP($A52,Transpose_Avg_q4er_dw!$A$1:$M$52,13,FALSE)</f>
        <v>-0.27520151399999992</v>
      </c>
      <c r="S52" s="97">
        <f>$B52*VLOOKUP($A52,Transpose_Avg_q4er_dw!$O$1:$AA$52,2,FALSE)</f>
        <v>-0.29885894849999989</v>
      </c>
      <c r="T52" s="97">
        <f>$B52*VLOOKUP($A52,Transpose_Avg_q4er_dw!$O$1:$AA$52,3,FALSE)</f>
        <v>-0.20686861650000019</v>
      </c>
      <c r="U52" s="97">
        <f>$B52*VLOOKUP($A52,Transpose_Avg_q4er_dw!$O$1:$AA$52,4,FALSE)</f>
        <v>-0.243735492</v>
      </c>
      <c r="V52" s="97">
        <f>$B52*VLOOKUP($A52,Transpose_Avg_q4er_dw!$O$1:$AA$52,5,FALSE)</f>
        <v>-0.22111230749999999</v>
      </c>
      <c r="W52" s="97">
        <f>$B52*VLOOKUP($A52,Transpose_Avg_q4er_dw!$O$1:$AA$52,6,FALSE)</f>
        <v>-0.22088684099999994</v>
      </c>
      <c r="X52" s="97">
        <f>$B52*VLOOKUP($A52,Transpose_Avg_q4er_dw!$O$1:$AA$52,7,FALSE)</f>
        <v>-0.21694841699999995</v>
      </c>
      <c r="Y52" s="97">
        <f>$B52*VLOOKUP($A52,Transpose_Avg_q4er_dw!$O$1:$AA$52,8,FALSE)</f>
        <v>-0.21773237849999996</v>
      </c>
      <c r="Z52" s="97">
        <f>$B52*VLOOKUP($A52,Transpose_Avg_q4er_dw!$O$1:$AA$52,9,FALSE)</f>
        <v>-0.20144707799999997</v>
      </c>
      <c r="AA52" s="97">
        <f>$B52*VLOOKUP($A52,Transpose_Avg_q4er_dw!$O$1:$AA$52,10,FALSE)</f>
        <v>-0.16384795349999998</v>
      </c>
      <c r="AB52" s="97">
        <f>$B52*VLOOKUP($A52,Transpose_Avg_q4er_dw!$O$1:$AA$52,11,FALSE)</f>
        <v>-0.18874855650000005</v>
      </c>
      <c r="AC52" s="97">
        <f>$B52*VLOOKUP($A52,Transpose_Avg_q4er_dw!$O$1:$AA$52,12,FALSE)</f>
        <v>-0.23174439749999992</v>
      </c>
      <c r="AD52" s="97">
        <f>$B52*VLOOKUP($A52, Transpose_Avg_q4er_dw!$O$1:$AA$52,13,FALSE)</f>
        <v>-0.25994839500000011</v>
      </c>
    </row>
    <row r="53" spans="1:30" x14ac:dyDescent="0.25">
      <c r="A53" s="167" t="s">
        <v>296</v>
      </c>
      <c r="B53" s="168">
        <v>5.2600000000000001E-2</v>
      </c>
      <c r="E53" s="97">
        <f>$B53*VLOOKUP($A53,Transpose_Avg_q4er_dw!$A$1:$M$52,2,FALSE)</f>
        <v>2.5836330999999993E-3</v>
      </c>
      <c r="F53" s="97">
        <f>$B53*VLOOKUP($A53,Transpose_Avg_q4er_dw!$A$1:$M$52,3,FALSE)</f>
        <v>1.4666129250000002E-3</v>
      </c>
      <c r="G53" s="97">
        <f>$B53*VLOOKUP($A53,Transpose_Avg_q4er_dw!$A$1:$M$52,4,FALSE)</f>
        <v>1.7322264874999999E-3</v>
      </c>
      <c r="H53" s="97">
        <f>$B53*VLOOKUP($A53,Transpose_Avg_q4er_dw!$A$1:$M$52,5,FALSE)</f>
        <v>2.4360243499999957E-3</v>
      </c>
      <c r="I53" s="97">
        <f>$B53*VLOOKUP($A53,Transpose_Avg_q4er_dw!$A$1:$M$52,6,FALSE)</f>
        <v>2.0691097624999984E-3</v>
      </c>
      <c r="J53" s="97">
        <f>$B53*VLOOKUP($A53,Transpose_Avg_q4er_dw!$A$1:$M$52,7,FALSE)</f>
        <v>2.4049541874999994E-3</v>
      </c>
      <c r="K53" s="97">
        <f>$B53*VLOOKUP($A53,Transpose_Avg_q4er_dw!$A$1:$M$52,8,FALSE)</f>
        <v>3.8264264500000008E-3</v>
      </c>
      <c r="L53" s="97">
        <f>$B53*VLOOKUP($A53,Transpose_Avg_q4er_dw!$A$1:$M$52,9,FALSE)</f>
        <v>4.2145256874999999E-3</v>
      </c>
      <c r="M53" s="97">
        <f>$B53*VLOOKUP($A53,Transpose_Avg_q4er_dw!$A$1:$M$52,10,FALSE)</f>
        <v>2.1913554499999998E-3</v>
      </c>
      <c r="N53" s="97">
        <f>$B53*VLOOKUP($A53,Transpose_Avg_q4er_dw!$A$1:$M$52,11,FALSE)</f>
        <v>2.7952856375000001E-3</v>
      </c>
      <c r="O53" s="97">
        <f>$B53*VLOOKUP($A53,Transpose_Avg_q4er_dw!$A$1:$M$52,12,FALSE)</f>
        <v>1.8223861749999994E-3</v>
      </c>
      <c r="P53" s="97">
        <f>$B53*VLOOKUP($A53,Transpose_Avg_q4er_dw!$A$1:$M$52,13,FALSE)</f>
        <v>2.5962308000000004E-3</v>
      </c>
      <c r="S53" s="97">
        <f>$B53*VLOOKUP($A53,Transpose_Avg_q4er_dw!$O$1:$AA$52,2,FALSE)</f>
        <v>2.4751981999999988E-3</v>
      </c>
      <c r="T53" s="97">
        <f>$B53*VLOOKUP($A53,Transpose_Avg_q4er_dw!$O$1:$AA$52,3,FALSE)</f>
        <v>1.4590188000000003E-3</v>
      </c>
      <c r="U53" s="97">
        <f>$B53*VLOOKUP($A53,Transpose_Avg_q4er_dw!$O$1:$AA$52,4,FALSE)</f>
        <v>1.7260032499999995E-3</v>
      </c>
      <c r="V53" s="97">
        <f>$B53*VLOOKUP($A53,Transpose_Avg_q4er_dw!$O$1:$AA$52,5,FALSE)</f>
        <v>2.4534349500000001E-3</v>
      </c>
      <c r="W53" s="97">
        <f>$B53*VLOOKUP($A53,Transpose_Avg_q4er_dw!$O$1:$AA$52,6,FALSE)</f>
        <v>1.9704749000000001E-3</v>
      </c>
      <c r="X53" s="97">
        <f>$B53*VLOOKUP($A53,Transpose_Avg_q4er_dw!$O$1:$AA$52,7,FALSE)</f>
        <v>2.4115259000000023E-3</v>
      </c>
      <c r="Y53" s="97">
        <f>$B53*VLOOKUP($A53,Transpose_Avg_q4er_dw!$O$1:$AA$52,8,FALSE)</f>
        <v>3.8618788500000005E-3</v>
      </c>
      <c r="Z53" s="97">
        <f>$B53*VLOOKUP($A53,Transpose_Avg_q4er_dw!$O$1:$AA$52,9,FALSE)</f>
        <v>4.2532622999999995E-3</v>
      </c>
      <c r="AA53" s="97">
        <f>$B53*VLOOKUP($A53,Transpose_Avg_q4er_dw!$O$1:$AA$52,10,FALSE)</f>
        <v>2.2028354000000003E-3</v>
      </c>
      <c r="AB53" s="97">
        <f>$B53*VLOOKUP($A53,Transpose_Avg_q4er_dw!$O$1:$AA$52,11,FALSE)</f>
        <v>2.6726454500000008E-3</v>
      </c>
      <c r="AC53" s="97">
        <f>$B53*VLOOKUP($A53,Transpose_Avg_q4er_dw!$O$1:$AA$52,12,FALSE)</f>
        <v>1.8350561999999995E-3</v>
      </c>
      <c r="AD53" s="97">
        <f>$B53*VLOOKUP($A53, Transpose_Avg_q4er_dw!$O$1:$AA$52,13,FALSE)</f>
        <v>2.6479892000000004E-3</v>
      </c>
    </row>
    <row r="54" spans="1:30" x14ac:dyDescent="0.25">
      <c r="A54" s="91" t="s">
        <v>537</v>
      </c>
      <c r="B54" s="168"/>
    </row>
    <row r="55" spans="1:30" x14ac:dyDescent="0.25">
      <c r="A55" s="167" t="s">
        <v>543</v>
      </c>
      <c r="B55" s="168">
        <v>0.32800000000000001</v>
      </c>
    </row>
    <row r="56" spans="1:30" x14ac:dyDescent="0.25">
      <c r="A56" s="167" t="s">
        <v>532</v>
      </c>
      <c r="B56" s="168">
        <v>0.33085999999999999</v>
      </c>
    </row>
    <row r="57" spans="1:30" x14ac:dyDescent="0.25">
      <c r="A57" s="167" t="s">
        <v>538</v>
      </c>
      <c r="B57" s="168">
        <v>0.24249999999999999</v>
      </c>
    </row>
    <row r="58" spans="1:30" x14ac:dyDescent="0.25">
      <c r="A58" s="167" t="s">
        <v>544</v>
      </c>
      <c r="B58" s="168">
        <v>0.28870000000000001</v>
      </c>
    </row>
    <row r="59" spans="1:30" x14ac:dyDescent="0.25">
      <c r="A59" s="167" t="s">
        <v>549</v>
      </c>
      <c r="B59" s="168">
        <v>-0.20600000000000002</v>
      </c>
    </row>
    <row r="60" spans="1:30" x14ac:dyDescent="0.25">
      <c r="A60" s="167" t="s">
        <v>554</v>
      </c>
      <c r="B60" s="168">
        <v>0.2359</v>
      </c>
    </row>
    <row r="61" spans="1:30" x14ac:dyDescent="0.25">
      <c r="A61" s="167" t="s">
        <v>559</v>
      </c>
      <c r="B61" s="168">
        <v>0.33674000000000004</v>
      </c>
    </row>
    <row r="62" spans="1:30" x14ac:dyDescent="0.25">
      <c r="A62" s="167" t="s">
        <v>564</v>
      </c>
      <c r="B62" s="168">
        <v>0.29920000000000002</v>
      </c>
    </row>
    <row r="63" spans="1:30" x14ac:dyDescent="0.25">
      <c r="A63" s="167" t="s">
        <v>569</v>
      </c>
      <c r="B63" s="168">
        <v>0.23950000000000002</v>
      </c>
    </row>
    <row r="64" spans="1:30" x14ac:dyDescent="0.25">
      <c r="A64" s="167" t="s">
        <v>574</v>
      </c>
      <c r="B64" s="168">
        <v>0.18600000000000003</v>
      </c>
    </row>
    <row r="65" spans="1:2" x14ac:dyDescent="0.25">
      <c r="A65" s="167" t="s">
        <v>579</v>
      </c>
      <c r="B65" s="168">
        <v>0.33091000000000004</v>
      </c>
    </row>
    <row r="66" spans="1:2" x14ac:dyDescent="0.25">
      <c r="A66" s="172" t="s">
        <v>584</v>
      </c>
      <c r="B66" s="168">
        <v>-0.183</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2A621-20D3-4969-90F8-9F3496115026}">
  <dimension ref="A1:BB25"/>
  <sheetViews>
    <sheetView workbookViewId="0">
      <selection activeCell="A14" sqref="A14:BB25"/>
    </sheetView>
  </sheetViews>
  <sheetFormatPr defaultColWidth="8.7109375" defaultRowHeight="15" x14ac:dyDescent="0.25"/>
  <cols>
    <col min="1" max="16384" width="8.7109375" style="124"/>
  </cols>
  <sheetData>
    <row r="1" spans="1:54" x14ac:dyDescent="0.25">
      <c r="A1" s="124" t="s">
        <v>5106</v>
      </c>
      <c r="B1" s="124" t="s">
        <v>5107</v>
      </c>
      <c r="C1" s="124" t="s">
        <v>5108</v>
      </c>
      <c r="D1" s="124" t="s">
        <v>218</v>
      </c>
      <c r="E1" s="124" t="s">
        <v>5109</v>
      </c>
      <c r="F1" s="124" t="s">
        <v>5110</v>
      </c>
      <c r="G1" s="124" t="s">
        <v>242</v>
      </c>
      <c r="H1" s="124" t="s">
        <v>246</v>
      </c>
      <c r="I1" s="124" t="s">
        <v>250</v>
      </c>
      <c r="J1" s="124" t="s">
        <v>253</v>
      </c>
      <c r="K1" s="124" t="s">
        <v>257</v>
      </c>
      <c r="L1" s="124" t="s">
        <v>261</v>
      </c>
      <c r="M1" s="124" t="s">
        <v>265</v>
      </c>
      <c r="N1" s="124" t="s">
        <v>304</v>
      </c>
      <c r="O1" s="124" t="s">
        <v>307</v>
      </c>
      <c r="P1" s="124" t="s">
        <v>310</v>
      </c>
      <c r="Q1" s="124" t="s">
        <v>299</v>
      </c>
      <c r="R1" s="124" t="s">
        <v>311</v>
      </c>
      <c r="S1" s="124" t="s">
        <v>312</v>
      </c>
      <c r="T1" s="124" t="s">
        <v>313</v>
      </c>
      <c r="U1" s="124" t="s">
        <v>314</v>
      </c>
      <c r="V1" s="124" t="s">
        <v>315</v>
      </c>
      <c r="W1" s="124" t="s">
        <v>316</v>
      </c>
      <c r="X1" s="124" t="s">
        <v>323</v>
      </c>
      <c r="Y1" s="124" t="s">
        <v>324</v>
      </c>
      <c r="Z1" s="124" t="s">
        <v>325</v>
      </c>
      <c r="AA1" s="124" t="s">
        <v>322</v>
      </c>
      <c r="AB1" s="124" t="s">
        <v>335</v>
      </c>
      <c r="AC1" s="124" t="s">
        <v>328</v>
      </c>
      <c r="AD1" s="124" t="s">
        <v>329</v>
      </c>
      <c r="AE1" s="124" t="s">
        <v>330</v>
      </c>
      <c r="AF1" s="124" t="s">
        <v>319</v>
      </c>
      <c r="AG1" s="124" t="s">
        <v>318</v>
      </c>
      <c r="AH1" s="124" t="s">
        <v>320</v>
      </c>
      <c r="AI1" s="124" t="s">
        <v>321</v>
      </c>
      <c r="AJ1" s="124" t="s">
        <v>326</v>
      </c>
      <c r="AK1" s="124" t="s">
        <v>327</v>
      </c>
      <c r="AL1" s="124" t="s">
        <v>317</v>
      </c>
      <c r="AM1" s="124" t="s">
        <v>338</v>
      </c>
      <c r="AN1" s="124" t="s">
        <v>346</v>
      </c>
      <c r="AO1" s="124" t="s">
        <v>298</v>
      </c>
      <c r="AP1" s="124" t="s">
        <v>269</v>
      </c>
      <c r="AQ1" s="124" t="s">
        <v>273</v>
      </c>
      <c r="AR1" s="124" t="s">
        <v>277</v>
      </c>
      <c r="AS1" s="124" t="s">
        <v>297</v>
      </c>
      <c r="AT1" s="124" t="s">
        <v>281</v>
      </c>
      <c r="AU1" s="124" t="s">
        <v>285</v>
      </c>
      <c r="AV1" s="124" t="s">
        <v>288</v>
      </c>
      <c r="AW1" s="124" t="s">
        <v>291</v>
      </c>
      <c r="AX1" s="124" t="s">
        <v>294</v>
      </c>
      <c r="AY1" s="124" t="s">
        <v>295</v>
      </c>
      <c r="AZ1" s="124" t="s">
        <v>296</v>
      </c>
      <c r="BA1" s="124" t="s">
        <v>339</v>
      </c>
      <c r="BB1" s="124" t="s">
        <v>357</v>
      </c>
    </row>
    <row r="2" spans="1:54" x14ac:dyDescent="0.25">
      <c r="A2" s="124" t="s">
        <v>605</v>
      </c>
      <c r="B2" s="124" t="s">
        <v>5111</v>
      </c>
      <c r="C2" s="124" t="s">
        <v>5112</v>
      </c>
      <c r="D2" s="124">
        <v>0.80895166214919589</v>
      </c>
      <c r="E2" s="124">
        <v>0.80895167589187622</v>
      </c>
      <c r="F2" s="124">
        <v>0.80895167589187622</v>
      </c>
      <c r="G2" s="124">
        <v>0.52867894842891794</v>
      </c>
      <c r="H2" s="124">
        <v>2.1756817494175788E-2</v>
      </c>
      <c r="I2" s="124">
        <v>6.4835702235929688E-2</v>
      </c>
      <c r="J2" s="124">
        <v>0.52529571512853535</v>
      </c>
      <c r="K2" s="124">
        <v>0.22424289815473142</v>
      </c>
      <c r="L2" s="124">
        <v>9.7022558636201198E-2</v>
      </c>
      <c r="M2" s="124">
        <v>6.6846308350426514E-2</v>
      </c>
      <c r="N2" s="124">
        <v>0.32520284190538834</v>
      </c>
      <c r="O2" s="124">
        <v>0.54379841317069455</v>
      </c>
      <c r="P2" s="124">
        <v>0.10912239941418014</v>
      </c>
      <c r="Q2" s="124">
        <v>0.11256961285307966</v>
      </c>
      <c r="R2" s="124">
        <v>0.43986842298801238</v>
      </c>
      <c r="S2" s="124">
        <v>0.16824852838436113</v>
      </c>
      <c r="T2" s="124">
        <v>9.3344453370923133E-2</v>
      </c>
      <c r="U2" s="124">
        <v>8.7210186479257601E-2</v>
      </c>
      <c r="V2" s="124">
        <v>0.11046421472716986</v>
      </c>
      <c r="W2" s="124">
        <v>3.4988342973627039E-2</v>
      </c>
      <c r="X2" s="124">
        <v>2.3912282190972022E-3</v>
      </c>
      <c r="Y2" s="124">
        <v>2.7151729124238945E-2</v>
      </c>
      <c r="Z2" s="124">
        <v>1.3564985591516083E-3</v>
      </c>
      <c r="AA2" s="124">
        <v>0.46082017391808971</v>
      </c>
      <c r="AB2" s="124">
        <v>0.32277212190959997</v>
      </c>
      <c r="AC2" s="124">
        <v>0.27704001610741447</v>
      </c>
      <c r="AD2" s="124">
        <v>1.8953475670716643E-2</v>
      </c>
      <c r="AE2" s="124">
        <v>9.4804741619938251E-2</v>
      </c>
      <c r="AF2" s="124">
        <v>8.1148203787581974E-2</v>
      </c>
      <c r="AG2" s="124">
        <v>5.4711731993857968E-2</v>
      </c>
      <c r="AH2" s="124">
        <v>3.2364787872262782E-3</v>
      </c>
      <c r="AI2" s="124">
        <v>9.5877862169628958E-2</v>
      </c>
      <c r="AJ2" s="124">
        <v>3.2167768756894942E-2</v>
      </c>
      <c r="AK2" s="124">
        <v>9.5878748751830653E-2</v>
      </c>
      <c r="AL2" s="124">
        <v>3.4153005464480874E-4</v>
      </c>
      <c r="AM2" s="124">
        <v>7.5174692462721144E-3</v>
      </c>
      <c r="AN2" s="124">
        <v>0</v>
      </c>
      <c r="AO2" s="124">
        <v>5.9664937500000008E-2</v>
      </c>
      <c r="AP2" s="124">
        <v>8.1212499999999809E-3</v>
      </c>
      <c r="AQ2" s="124">
        <v>5.9421812499999963E-2</v>
      </c>
      <c r="AR2" s="124">
        <v>0.14461312499999976</v>
      </c>
      <c r="AS2" s="124">
        <v>0.21161581249999989</v>
      </c>
      <c r="AT2" s="124">
        <v>9.0158125000000203E-3</v>
      </c>
      <c r="AU2" s="124">
        <v>3.2687687500000062E-2</v>
      </c>
      <c r="AV2" s="124">
        <v>8.4964125000000071E-2</v>
      </c>
      <c r="AW2" s="124">
        <v>0.24323924999999996</v>
      </c>
      <c r="AX2" s="124">
        <v>0.12186612500000003</v>
      </c>
      <c r="AY2" s="124">
        <v>3.5539562500000003E-2</v>
      </c>
      <c r="AZ2" s="124">
        <v>4.891562499999999E-2</v>
      </c>
      <c r="BA2" s="124">
        <v>4363.98046875</v>
      </c>
      <c r="BB2" s="124">
        <v>5754.5576171875</v>
      </c>
    </row>
    <row r="3" spans="1:54" x14ac:dyDescent="0.25">
      <c r="A3" s="124" t="s">
        <v>606</v>
      </c>
      <c r="B3" s="124" t="s">
        <v>5111</v>
      </c>
      <c r="C3" s="124" t="s">
        <v>5112</v>
      </c>
      <c r="D3" s="124">
        <v>0.75865329451761343</v>
      </c>
      <c r="E3" s="124">
        <v>0.75865328311920166</v>
      </c>
      <c r="F3" s="124">
        <v>0.75865328311920166</v>
      </c>
      <c r="G3" s="124">
        <v>0.56886854498302719</v>
      </c>
      <c r="H3" s="124">
        <v>2.2049670267210105E-2</v>
      </c>
      <c r="I3" s="124">
        <v>9.5309624756274636E-2</v>
      </c>
      <c r="J3" s="124">
        <v>0.52054455396321897</v>
      </c>
      <c r="K3" s="124">
        <v>0.18198064840299744</v>
      </c>
      <c r="L3" s="124">
        <v>0.10704846377582695</v>
      </c>
      <c r="M3" s="124">
        <v>7.3067038834471881E-2</v>
      </c>
      <c r="N3" s="124">
        <v>0.33926388761603909</v>
      </c>
      <c r="O3" s="124">
        <v>0.55517305443108977</v>
      </c>
      <c r="P3" s="124">
        <v>8.2330419528202484E-2</v>
      </c>
      <c r="Q3" s="124">
        <v>6.5728337238696699E-2</v>
      </c>
      <c r="R3" s="124">
        <v>0.56491345901591539</v>
      </c>
      <c r="S3" s="124">
        <v>0.11230308159490736</v>
      </c>
      <c r="T3" s="124">
        <v>3.4755415730969838E-2</v>
      </c>
      <c r="U3" s="124">
        <v>6.404195136118325E-2</v>
      </c>
      <c r="V3" s="124">
        <v>7.1136138615322336E-2</v>
      </c>
      <c r="W3" s="124">
        <v>1.3967022760826333E-2</v>
      </c>
      <c r="X3" s="124">
        <v>2.9781403648901621E-3</v>
      </c>
      <c r="Y3" s="124">
        <v>1.7424034046183503E-2</v>
      </c>
      <c r="Z3" s="124">
        <v>5.6818181818181815E-4</v>
      </c>
      <c r="AA3" s="124">
        <v>0.50643689433528483</v>
      </c>
      <c r="AB3" s="124">
        <v>0.28152717081133527</v>
      </c>
      <c r="AC3" s="124">
        <v>0.34689306213310794</v>
      </c>
      <c r="AD3" s="124">
        <v>7.7274107285105241E-3</v>
      </c>
      <c r="AE3" s="124">
        <v>0.147127299742079</v>
      </c>
      <c r="AF3" s="124">
        <v>3.9839893783302771E-2</v>
      </c>
      <c r="AG3" s="124">
        <v>4.8188171353615521E-2</v>
      </c>
      <c r="AH3" s="124">
        <v>1.3176983728655767E-2</v>
      </c>
      <c r="AI3" s="124">
        <v>0.1304687921555073</v>
      </c>
      <c r="AJ3" s="124">
        <v>2.5083564031867754E-2</v>
      </c>
      <c r="AK3" s="124">
        <v>0.1352208924931603</v>
      </c>
      <c r="AL3" s="124">
        <v>6.2107816837341672E-4</v>
      </c>
      <c r="AM3" s="124">
        <v>2.6904324745826757E-3</v>
      </c>
      <c r="AN3" s="124">
        <v>0</v>
      </c>
      <c r="AO3" s="124">
        <v>4.3422499999999961E-2</v>
      </c>
      <c r="AP3" s="124">
        <v>4.274250000000002E-3</v>
      </c>
      <c r="AQ3" s="124">
        <v>3.6783249999999997E-2</v>
      </c>
      <c r="AR3" s="124">
        <v>0.33170600000000017</v>
      </c>
      <c r="AS3" s="124">
        <v>0.16864443750000002</v>
      </c>
      <c r="AT3" s="124">
        <v>8.7210624999999979E-3</v>
      </c>
      <c r="AU3" s="124">
        <v>3.0517249999999996E-2</v>
      </c>
      <c r="AV3" s="124">
        <v>8.0569562499999997E-2</v>
      </c>
      <c r="AW3" s="124">
        <v>0.20805212500000006</v>
      </c>
      <c r="AX3" s="124">
        <v>7.7285750000000084E-2</v>
      </c>
      <c r="AY3" s="124">
        <v>2.5490187500000008E-2</v>
      </c>
      <c r="AZ3" s="124">
        <v>2.7956374999999995E-2</v>
      </c>
      <c r="BA3" s="124">
        <v>4693.54296875</v>
      </c>
      <c r="BB3" s="124">
        <v>4738.2705078125</v>
      </c>
    </row>
    <row r="4" spans="1:54" x14ac:dyDescent="0.25">
      <c r="A4" s="124" t="s">
        <v>607</v>
      </c>
      <c r="B4" s="124" t="s">
        <v>5111</v>
      </c>
      <c r="C4" s="124" t="s">
        <v>5112</v>
      </c>
      <c r="D4" s="124">
        <v>0.8235719846996622</v>
      </c>
      <c r="E4" s="124">
        <v>0.82357197999954224</v>
      </c>
      <c r="F4" s="124">
        <v>0.82357197999954224</v>
      </c>
      <c r="G4" s="124">
        <v>0.49659709950496989</v>
      </c>
      <c r="H4" s="124">
        <v>2.4390673120215207E-2</v>
      </c>
      <c r="I4" s="124">
        <v>8.538373537215635E-2</v>
      </c>
      <c r="J4" s="124">
        <v>0.36866610170666303</v>
      </c>
      <c r="K4" s="124">
        <v>0.26445172715084247</v>
      </c>
      <c r="L4" s="124">
        <v>0.15942687520424675</v>
      </c>
      <c r="M4" s="124">
        <v>9.7680887445876149E-2</v>
      </c>
      <c r="N4" s="124">
        <v>0.12355314913051001</v>
      </c>
      <c r="O4" s="124">
        <v>0.78808419363241178</v>
      </c>
      <c r="P4" s="124">
        <v>7.501399016256427E-2</v>
      </c>
      <c r="Q4" s="124">
        <v>3.9925660662869761E-2</v>
      </c>
      <c r="R4" s="124">
        <v>0.4338573925355223</v>
      </c>
      <c r="S4" s="124">
        <v>0.1661102970264868</v>
      </c>
      <c r="T4" s="124">
        <v>5.4224798256453224E-2</v>
      </c>
      <c r="U4" s="124">
        <v>0.11748106057661319</v>
      </c>
      <c r="V4" s="124">
        <v>0.13927582004084804</v>
      </c>
      <c r="W4" s="124">
        <v>4.0324847534380426E-2</v>
      </c>
      <c r="X4" s="124">
        <v>4.4014084507042255E-4</v>
      </c>
      <c r="Y4" s="124">
        <v>1.3101369530907264E-2</v>
      </c>
      <c r="Z4" s="124">
        <v>1.3763134361725912E-3</v>
      </c>
      <c r="AA4" s="124">
        <v>0.20334527782742745</v>
      </c>
      <c r="AB4" s="124">
        <v>0.27966884426200128</v>
      </c>
      <c r="AC4" s="124">
        <v>0.37018495369405008</v>
      </c>
      <c r="AD4" s="124">
        <v>1.0670531790392538E-2</v>
      </c>
      <c r="AE4" s="124">
        <v>7.8734826082481738E-2</v>
      </c>
      <c r="AF4" s="124">
        <v>9.9237215579658325E-2</v>
      </c>
      <c r="AG4" s="124">
        <v>4.3131029280544159E-2</v>
      </c>
      <c r="AH4" s="124">
        <v>6.811275827021717E-3</v>
      </c>
      <c r="AI4" s="124">
        <v>6.2087829437866469E-2</v>
      </c>
      <c r="AJ4" s="124">
        <v>1.3202678624632546E-2</v>
      </c>
      <c r="AK4" s="124">
        <v>4.5865504046615074E-2</v>
      </c>
      <c r="AL4" s="124">
        <v>5.1652892561983473E-4</v>
      </c>
      <c r="AM4" s="124">
        <v>1.3496619910317136E-3</v>
      </c>
      <c r="AN4" s="124">
        <v>0</v>
      </c>
      <c r="AO4" s="124">
        <v>4.1749562500000031E-2</v>
      </c>
      <c r="AP4" s="124">
        <v>6.8823750000000048E-3</v>
      </c>
      <c r="AQ4" s="124">
        <v>4.4679687499999975E-2</v>
      </c>
      <c r="AR4" s="124">
        <v>0.23907937499999998</v>
      </c>
      <c r="AS4" s="124">
        <v>0.19540556249999996</v>
      </c>
      <c r="AT4" s="124">
        <v>1.2244125000000008E-2</v>
      </c>
      <c r="AU4" s="124">
        <v>4.3118875000000029E-2</v>
      </c>
      <c r="AV4" s="124">
        <v>7.8513812499999946E-2</v>
      </c>
      <c r="AW4" s="124">
        <v>0.2275262499999999</v>
      </c>
      <c r="AX4" s="124">
        <v>9.0534625000000091E-2</v>
      </c>
      <c r="AY4" s="124">
        <v>2.9083874999999988E-2</v>
      </c>
      <c r="AZ4" s="124">
        <v>3.2892749999999998E-2</v>
      </c>
      <c r="BA4" s="124">
        <v>7574.77587890625</v>
      </c>
      <c r="BB4" s="124">
        <v>6627.4951171875</v>
      </c>
    </row>
    <row r="5" spans="1:54" x14ac:dyDescent="0.25">
      <c r="A5" s="124" t="s">
        <v>608</v>
      </c>
      <c r="B5" s="124" t="s">
        <v>5111</v>
      </c>
      <c r="C5" s="124" t="s">
        <v>5112</v>
      </c>
      <c r="D5" s="124">
        <v>0.80967174017559784</v>
      </c>
      <c r="E5" s="124">
        <v>0.80967175960540771</v>
      </c>
      <c r="F5" s="124">
        <v>0.80967175960540771</v>
      </c>
      <c r="G5" s="124">
        <v>0.37452860115463821</v>
      </c>
      <c r="H5" s="124">
        <v>4.2139366776119826E-2</v>
      </c>
      <c r="I5" s="124">
        <v>0.1323839058435318</v>
      </c>
      <c r="J5" s="124">
        <v>0.55457044813293754</v>
      </c>
      <c r="K5" s="124">
        <v>0.16080462600554615</v>
      </c>
      <c r="L5" s="124">
        <v>6.4864516090958113E-2</v>
      </c>
      <c r="M5" s="124">
        <v>4.523713715090661E-2</v>
      </c>
      <c r="N5" s="124">
        <v>0.12389575973125294</v>
      </c>
      <c r="O5" s="124">
        <v>0.77389818858637349</v>
      </c>
      <c r="P5" s="124">
        <v>8.5186677736244804E-2</v>
      </c>
      <c r="Q5" s="124">
        <v>5.6039135921945669E-2</v>
      </c>
      <c r="R5" s="124">
        <v>0.58355591043823996</v>
      </c>
      <c r="S5" s="124">
        <v>0.1631958939006784</v>
      </c>
      <c r="T5" s="124">
        <v>3.2658164902210435E-2</v>
      </c>
      <c r="U5" s="124">
        <v>7.0603202936612847E-2</v>
      </c>
      <c r="V5" s="124">
        <v>6.8512711139578075E-2</v>
      </c>
      <c r="W5" s="124">
        <v>1.3753261516036692E-2</v>
      </c>
      <c r="X5" s="124">
        <v>3.5644569236342469E-3</v>
      </c>
      <c r="Y5" s="124">
        <v>1.6763951491751604E-2</v>
      </c>
      <c r="Z5" s="124">
        <v>3.9649710402539116E-3</v>
      </c>
      <c r="AA5" s="124">
        <v>0.45605897255314309</v>
      </c>
      <c r="AB5" s="124">
        <v>0.28966192129023044</v>
      </c>
      <c r="AC5" s="124">
        <v>0.28893964533048716</v>
      </c>
      <c r="AD5" s="124">
        <v>7.7321232178099129E-3</v>
      </c>
      <c r="AE5" s="124">
        <v>9.1149635718246053E-2</v>
      </c>
      <c r="AF5" s="124">
        <v>0.12606038246156384</v>
      </c>
      <c r="AG5" s="124">
        <v>5.373949341521151E-2</v>
      </c>
      <c r="AH5" s="124">
        <v>1.7562148771224943E-3</v>
      </c>
      <c r="AI5" s="124">
        <v>9.1869022454446919E-2</v>
      </c>
      <c r="AJ5" s="124">
        <v>2.2287255555704707E-2</v>
      </c>
      <c r="AK5" s="124">
        <v>0.12602950913224345</v>
      </c>
      <c r="AL5" s="124">
        <v>5.5991252545056931E-4</v>
      </c>
      <c r="AM5" s="124">
        <v>1.8161893611443084E-3</v>
      </c>
      <c r="AN5" s="124">
        <v>0</v>
      </c>
      <c r="AO5" s="124">
        <v>4.2965124999999979E-2</v>
      </c>
      <c r="AP5" s="124">
        <v>1.3329687499999994E-2</v>
      </c>
      <c r="AQ5" s="124">
        <v>3.7812312499999987E-2</v>
      </c>
      <c r="AR5" s="124">
        <v>0.26148462500000041</v>
      </c>
      <c r="AS5" s="124">
        <v>0.16653481249999974</v>
      </c>
      <c r="AT5" s="124">
        <v>9.039312499999997E-3</v>
      </c>
      <c r="AU5" s="124">
        <v>3.2170000000000025E-2</v>
      </c>
      <c r="AV5" s="124">
        <v>6.2052249999999969E-2</v>
      </c>
      <c r="AW5" s="124">
        <v>0.24749568750000012</v>
      </c>
      <c r="AX5" s="124">
        <v>9.7028812500000117E-2</v>
      </c>
      <c r="AY5" s="124">
        <v>2.666318749999998E-2</v>
      </c>
      <c r="AZ5" s="124">
        <v>4.6383812499999975E-2</v>
      </c>
      <c r="BA5" s="124">
        <v>5064.83056640625</v>
      </c>
      <c r="BB5" s="124">
        <v>5951.7373046875</v>
      </c>
    </row>
    <row r="6" spans="1:54" x14ac:dyDescent="0.25">
      <c r="A6" s="124" t="s">
        <v>609</v>
      </c>
      <c r="B6" s="124" t="s">
        <v>5111</v>
      </c>
      <c r="C6" s="124" t="s">
        <v>5112</v>
      </c>
      <c r="D6" s="124">
        <v>0.81075348631315025</v>
      </c>
      <c r="E6" s="124">
        <v>0.8107534646987915</v>
      </c>
      <c r="F6" s="124">
        <v>0.8107534646987915</v>
      </c>
      <c r="G6" s="124">
        <v>0.49407178185225498</v>
      </c>
      <c r="H6" s="124">
        <v>2.7274348531294131E-2</v>
      </c>
      <c r="I6" s="124">
        <v>0.10739256780650643</v>
      </c>
      <c r="J6" s="124">
        <v>0.50400489503910029</v>
      </c>
      <c r="K6" s="124">
        <v>0.20519746145646112</v>
      </c>
      <c r="L6" s="124">
        <v>9.569202206053283E-2</v>
      </c>
      <c r="M6" s="124">
        <v>6.0438705106105287E-2</v>
      </c>
      <c r="N6" s="124">
        <v>0.18317632845109813</v>
      </c>
      <c r="O6" s="124">
        <v>0.71934052097086831</v>
      </c>
      <c r="P6" s="124">
        <v>7.9917729015390515E-2</v>
      </c>
      <c r="Q6" s="124">
        <v>3.346723170819569E-2</v>
      </c>
      <c r="R6" s="124">
        <v>0.51292173822085063</v>
      </c>
      <c r="S6" s="124">
        <v>0.10985958261402165</v>
      </c>
      <c r="T6" s="124">
        <v>5.1758146820251427E-2</v>
      </c>
      <c r="U6" s="124">
        <v>8.1920329479736584E-2</v>
      </c>
      <c r="V6" s="124">
        <v>0.10117090145123804</v>
      </c>
      <c r="W6" s="124">
        <v>4.2009365668190975E-2</v>
      </c>
      <c r="X6" s="124">
        <v>0</v>
      </c>
      <c r="Y6" s="124">
        <v>1.5510666044710226E-2</v>
      </c>
      <c r="Z6" s="124">
        <v>3.3244680851063829E-4</v>
      </c>
      <c r="AA6" s="124">
        <v>0.36774750921276805</v>
      </c>
      <c r="AB6" s="124">
        <v>0.28578441178531405</v>
      </c>
      <c r="AC6" s="124">
        <v>0.23091807567668715</v>
      </c>
      <c r="AD6" s="124">
        <v>8.4575555707569611E-3</v>
      </c>
      <c r="AE6" s="124">
        <v>0.10959300739866751</v>
      </c>
      <c r="AF6" s="124">
        <v>6.0972367886873831E-2</v>
      </c>
      <c r="AG6" s="124">
        <v>4.9734214170518612E-2</v>
      </c>
      <c r="AH6" s="124">
        <v>2.440686692062901E-2</v>
      </c>
      <c r="AI6" s="124">
        <v>0.13675598134649353</v>
      </c>
      <c r="AJ6" s="124">
        <v>1.4674327328822285E-2</v>
      </c>
      <c r="AK6" s="124">
        <v>8.5722777636253383E-2</v>
      </c>
      <c r="AL6" s="124">
        <v>9.3370681605975717E-4</v>
      </c>
      <c r="AM6" s="124">
        <v>6.2824346855586454E-3</v>
      </c>
      <c r="AN6" s="124">
        <v>0</v>
      </c>
      <c r="AO6" s="124">
        <v>3.5593875000000011E-2</v>
      </c>
      <c r="AP6" s="124">
        <v>5.5323750000000026E-3</v>
      </c>
      <c r="AQ6" s="124">
        <v>5.5792874999999922E-2</v>
      </c>
      <c r="AR6" s="124">
        <v>8.9586687500000067E-2</v>
      </c>
      <c r="AS6" s="124">
        <v>0.263306875</v>
      </c>
      <c r="AT6" s="124">
        <v>1.1847249999999993E-2</v>
      </c>
      <c r="AU6" s="124">
        <v>6.6547250000000016E-2</v>
      </c>
      <c r="AV6" s="124">
        <v>0.13018893750000005</v>
      </c>
      <c r="AW6" s="124">
        <v>0.19290212500000001</v>
      </c>
      <c r="AX6" s="124">
        <v>0.11874981250000002</v>
      </c>
      <c r="AY6" s="124">
        <v>2.7271312499999992E-2</v>
      </c>
      <c r="AZ6" s="124">
        <v>3.9065999999999983E-2</v>
      </c>
      <c r="BA6" s="124">
        <v>4853.8623046875</v>
      </c>
      <c r="BB6" s="124">
        <v>5342.021484375</v>
      </c>
    </row>
    <row r="7" spans="1:54" x14ac:dyDescent="0.25">
      <c r="A7" s="124" t="s">
        <v>610</v>
      </c>
      <c r="B7" s="124" t="s">
        <v>5111</v>
      </c>
      <c r="C7" s="124" t="s">
        <v>5112</v>
      </c>
      <c r="D7" s="124">
        <v>0.75301885246097033</v>
      </c>
      <c r="E7" s="124">
        <v>0.75301885604858398</v>
      </c>
      <c r="F7" s="124">
        <v>0.75301885604858398</v>
      </c>
      <c r="G7" s="124">
        <v>0.47525404860757015</v>
      </c>
      <c r="H7" s="124">
        <v>5.3922358848899628E-2</v>
      </c>
      <c r="I7" s="124">
        <v>0.12370032989740619</v>
      </c>
      <c r="J7" s="124">
        <v>0.44863200583467711</v>
      </c>
      <c r="K7" s="124">
        <v>0.20259447452856205</v>
      </c>
      <c r="L7" s="124">
        <v>8.1109944131085937E-2</v>
      </c>
      <c r="M7" s="124">
        <v>9.0040886759369054E-2</v>
      </c>
      <c r="N7" s="124">
        <v>8.2534465446860411E-2</v>
      </c>
      <c r="O7" s="124">
        <v>0.83782721597584797</v>
      </c>
      <c r="P7" s="124">
        <v>7.0809777858998016E-2</v>
      </c>
      <c r="Q7" s="124">
        <v>2.2350242932941394E-2</v>
      </c>
      <c r="R7" s="124">
        <v>0.52488057024235235</v>
      </c>
      <c r="S7" s="124">
        <v>0.1699210118082719</v>
      </c>
      <c r="T7" s="124">
        <v>4.3880446376467749E-2</v>
      </c>
      <c r="U7" s="124">
        <v>7.1636390273186273E-2</v>
      </c>
      <c r="V7" s="124">
        <v>6.089433716884482E-2</v>
      </c>
      <c r="W7" s="124">
        <v>2.1405346711924365E-2</v>
      </c>
      <c r="X7" s="124">
        <v>1.1518874787810201E-3</v>
      </c>
      <c r="Y7" s="124">
        <v>2.7400781813841507E-2</v>
      </c>
      <c r="Z7" s="124">
        <v>2.8662096338838483E-2</v>
      </c>
      <c r="AA7" s="124">
        <v>0.3903910948191231</v>
      </c>
      <c r="AB7" s="124">
        <v>0.22967503079657978</v>
      </c>
      <c r="AC7" s="124">
        <v>0.35915293568777462</v>
      </c>
      <c r="AD7" s="124">
        <v>1.7031782689266195E-2</v>
      </c>
      <c r="AE7" s="124">
        <v>0.14370690364062241</v>
      </c>
      <c r="AF7" s="124">
        <v>6.9945037001952315E-2</v>
      </c>
      <c r="AG7" s="124">
        <v>0.12430705874362584</v>
      </c>
      <c r="AH7" s="124">
        <v>8.1137677220478321E-3</v>
      </c>
      <c r="AI7" s="124">
        <v>0.14799167611831215</v>
      </c>
      <c r="AJ7" s="124">
        <v>2.2575434413023635E-2</v>
      </c>
      <c r="AK7" s="124">
        <v>0.16799365097239344</v>
      </c>
      <c r="AL7" s="124">
        <v>1.8997392783528116E-3</v>
      </c>
      <c r="AM7" s="124">
        <v>2.9353874502110644E-3</v>
      </c>
      <c r="AN7" s="124">
        <v>1.9011669142589406E-3</v>
      </c>
      <c r="AO7" s="124">
        <v>4.6073750000000024E-2</v>
      </c>
      <c r="AP7" s="124">
        <v>1.1575874999999999E-2</v>
      </c>
      <c r="AQ7" s="124">
        <v>3.6445750000000006E-2</v>
      </c>
      <c r="AR7" s="124">
        <v>0.1744813125000001</v>
      </c>
      <c r="AS7" s="124">
        <v>0.18580862500000009</v>
      </c>
      <c r="AT7" s="124">
        <v>9.2732499999999968E-3</v>
      </c>
      <c r="AU7" s="124">
        <v>3.8208812500000029E-2</v>
      </c>
      <c r="AV7" s="124">
        <v>7.7241125000000049E-2</v>
      </c>
      <c r="AW7" s="124">
        <v>0.29724943749999999</v>
      </c>
      <c r="AX7" s="124">
        <v>9.9210999999999924E-2</v>
      </c>
      <c r="AY7" s="124">
        <v>2.4799625000000002E-2</v>
      </c>
      <c r="AZ7" s="124">
        <v>4.5842062500000003E-2</v>
      </c>
      <c r="BA7" s="124">
        <v>4246.27099609375</v>
      </c>
      <c r="BB7" s="124">
        <v>4446.123046875</v>
      </c>
    </row>
    <row r="8" spans="1:54" x14ac:dyDescent="0.25">
      <c r="A8" s="124" t="s">
        <v>611</v>
      </c>
      <c r="B8" s="124" t="s">
        <v>5111</v>
      </c>
      <c r="C8" s="124" t="s">
        <v>5112</v>
      </c>
      <c r="D8" s="124">
        <v>0.86685520946225403</v>
      </c>
      <c r="E8" s="124">
        <v>0.8668552041053772</v>
      </c>
      <c r="F8" s="124">
        <v>0.8668552041053772</v>
      </c>
      <c r="G8" s="124">
        <v>0.63881824268058751</v>
      </c>
      <c r="H8" s="124">
        <v>0.15560785230780982</v>
      </c>
      <c r="I8" s="124">
        <v>0.17366373195298479</v>
      </c>
      <c r="J8" s="124">
        <v>0.53459220957533105</v>
      </c>
      <c r="K8" s="124">
        <v>0.10236815873778074</v>
      </c>
      <c r="L8" s="124">
        <v>2.4751052947142593E-2</v>
      </c>
      <c r="M8" s="124">
        <v>9.0169944789510008E-3</v>
      </c>
      <c r="N8" s="124">
        <v>7.1796220670248975E-2</v>
      </c>
      <c r="O8" s="124">
        <v>0.84874737564450176</v>
      </c>
      <c r="P8" s="124">
        <v>7.2992326826435569E-2</v>
      </c>
      <c r="Q8" s="124">
        <v>1.2193706739942354E-2</v>
      </c>
      <c r="R8" s="124">
        <v>0.55940375781759633</v>
      </c>
      <c r="S8" s="124">
        <v>0.19998080507323213</v>
      </c>
      <c r="T8" s="124">
        <v>3.4973655160591491E-2</v>
      </c>
      <c r="U8" s="124">
        <v>5.3276420474016047E-2</v>
      </c>
      <c r="V8" s="124">
        <v>2.919761606969256E-2</v>
      </c>
      <c r="W8" s="124">
        <v>0</v>
      </c>
      <c r="X8" s="124">
        <v>3.574346405228758E-3</v>
      </c>
      <c r="Y8" s="124">
        <v>1.0255437152931347E-2</v>
      </c>
      <c r="Z8" s="124">
        <v>2.7475845410628022E-3</v>
      </c>
      <c r="AA8" s="124">
        <v>0.69452974273930368</v>
      </c>
      <c r="AB8" s="124">
        <v>0.42020600105654238</v>
      </c>
      <c r="AC8" s="124">
        <v>0.11365031989443082</v>
      </c>
      <c r="AD8" s="124">
        <v>2.7873363670997943E-2</v>
      </c>
      <c r="AE8" s="124">
        <v>0.11066774193798568</v>
      </c>
      <c r="AF8" s="124">
        <v>4.6681962386990822E-2</v>
      </c>
      <c r="AG8" s="124">
        <v>6.9877374118250235E-2</v>
      </c>
      <c r="AH8" s="124">
        <v>4.3055158276125091E-3</v>
      </c>
      <c r="AI8" s="124">
        <v>0.24607049169048595</v>
      </c>
      <c r="AJ8" s="124">
        <v>3.8933800917612241E-2</v>
      </c>
      <c r="AK8" s="124">
        <v>8.6713178586138431E-2</v>
      </c>
      <c r="AL8" s="124">
        <v>0</v>
      </c>
      <c r="AM8" s="124">
        <v>7.4259471141622175E-3</v>
      </c>
      <c r="AN8" s="124">
        <v>0</v>
      </c>
      <c r="AO8" s="124">
        <v>4.9870562499999986E-2</v>
      </c>
      <c r="AP8" s="124">
        <v>1.3540874999999999E-2</v>
      </c>
      <c r="AQ8" s="124">
        <v>4.4599437499999998E-2</v>
      </c>
      <c r="AR8" s="124">
        <v>0.15899124999999997</v>
      </c>
      <c r="AS8" s="124">
        <v>0.20316006249999999</v>
      </c>
      <c r="AT8" s="124">
        <v>1.0138687499999997E-2</v>
      </c>
      <c r="AU8" s="124">
        <v>3.6742187499999995E-2</v>
      </c>
      <c r="AV8" s="124">
        <v>5.9573624999999991E-2</v>
      </c>
      <c r="AW8" s="124">
        <v>0.26787418750000003</v>
      </c>
      <c r="AX8" s="124">
        <v>0.10600725</v>
      </c>
      <c r="AY8" s="124">
        <v>2.6204687499999997E-2</v>
      </c>
      <c r="AZ8" s="124">
        <v>7.2887875000000005E-2</v>
      </c>
      <c r="BA8" s="124">
        <v>2087.437255859375</v>
      </c>
      <c r="BB8" s="124">
        <v>5961.27294921875</v>
      </c>
    </row>
    <row r="9" spans="1:54" x14ac:dyDescent="0.25">
      <c r="A9" s="124" t="s">
        <v>612</v>
      </c>
      <c r="B9" s="124" t="s">
        <v>5111</v>
      </c>
      <c r="C9" s="124" t="s">
        <v>5112</v>
      </c>
      <c r="D9" s="124">
        <v>0.80644287927417213</v>
      </c>
      <c r="E9" s="124">
        <v>0.80644285678863525</v>
      </c>
      <c r="F9" s="124">
        <v>0.80644285678863525</v>
      </c>
      <c r="G9" s="124">
        <v>0.49972065646688552</v>
      </c>
      <c r="H9" s="124">
        <v>0.15745667562420063</v>
      </c>
      <c r="I9" s="124">
        <v>0.15208948385071588</v>
      </c>
      <c r="J9" s="124">
        <v>0.36674824123364841</v>
      </c>
      <c r="K9" s="124">
        <v>0.17734277894215617</v>
      </c>
      <c r="L9" s="124">
        <v>7.4854962487531512E-2</v>
      </c>
      <c r="M9" s="124">
        <v>7.1507857861747376E-2</v>
      </c>
      <c r="N9" s="124">
        <v>2.7360831106524298E-2</v>
      </c>
      <c r="O9" s="124">
        <v>0.9183804180674815</v>
      </c>
      <c r="P9" s="124">
        <v>5.0195480472264152E-2</v>
      </c>
      <c r="Q9" s="124">
        <v>2.2134022042542986E-2</v>
      </c>
      <c r="R9" s="124">
        <v>0.56738964672031256</v>
      </c>
      <c r="S9" s="124">
        <v>0.15087951059072985</v>
      </c>
      <c r="T9" s="124">
        <v>3.1557661912242033E-2</v>
      </c>
      <c r="U9" s="124">
        <v>5.6587283811143571E-2</v>
      </c>
      <c r="V9" s="124">
        <v>6.1614494090438413E-2</v>
      </c>
      <c r="W9" s="124">
        <v>1.7141355589475535E-2</v>
      </c>
      <c r="X9" s="124">
        <v>1.1104559748427673E-3</v>
      </c>
      <c r="Y9" s="124">
        <v>9.8952365315086045E-3</v>
      </c>
      <c r="Z9" s="124">
        <v>0</v>
      </c>
      <c r="AA9" s="124">
        <v>0.36902360372322113</v>
      </c>
      <c r="AB9" s="124">
        <v>0.27563542074621883</v>
      </c>
      <c r="AC9" s="124">
        <v>0.33689734797366233</v>
      </c>
      <c r="AD9" s="124">
        <v>2.3524254960675416E-2</v>
      </c>
      <c r="AE9" s="124">
        <v>0.14764608121193548</v>
      </c>
      <c r="AF9" s="124">
        <v>7.0124181621645687E-2</v>
      </c>
      <c r="AG9" s="124">
        <v>6.4917927354970192E-2</v>
      </c>
      <c r="AH9" s="124">
        <v>2.588928073841867E-3</v>
      </c>
      <c r="AI9" s="124">
        <v>8.6385916831076978E-2</v>
      </c>
      <c r="AJ9" s="124">
        <v>3.2787642285672276E-2</v>
      </c>
      <c r="AK9" s="124">
        <v>0.12688930886349192</v>
      </c>
      <c r="AL9" s="124">
        <v>0</v>
      </c>
      <c r="AM9" s="124">
        <v>5.265797262902573E-3</v>
      </c>
      <c r="AN9" s="124">
        <v>3.1380196817972403E-3</v>
      </c>
      <c r="AO9" s="124">
        <v>4.16801875E-2</v>
      </c>
      <c r="AP9" s="124">
        <v>1.0272875000000008E-2</v>
      </c>
      <c r="AQ9" s="124">
        <v>5.0284000000000037E-2</v>
      </c>
      <c r="AR9" s="124">
        <v>0.14285074999999992</v>
      </c>
      <c r="AS9" s="124">
        <v>0.16063187500000006</v>
      </c>
      <c r="AT9" s="124">
        <v>1.3142187500000006E-2</v>
      </c>
      <c r="AU9" s="124">
        <v>3.4153374999999993E-2</v>
      </c>
      <c r="AV9" s="124">
        <v>7.2430250000000015E-2</v>
      </c>
      <c r="AW9" s="124">
        <v>0.28878193750000003</v>
      </c>
      <c r="AX9" s="124">
        <v>0.12035406249999994</v>
      </c>
      <c r="AY9" s="124">
        <v>2.5426999999999998E-2</v>
      </c>
      <c r="AZ9" s="124">
        <v>8.0539499999999917E-2</v>
      </c>
      <c r="BA9" s="124">
        <v>3307.661376953125</v>
      </c>
      <c r="BB9" s="124">
        <v>5365.7587890625</v>
      </c>
    </row>
    <row r="10" spans="1:54" x14ac:dyDescent="0.25">
      <c r="A10" s="124" t="s">
        <v>613</v>
      </c>
      <c r="B10" s="124" t="s">
        <v>5111</v>
      </c>
      <c r="C10" s="124" t="s">
        <v>5112</v>
      </c>
      <c r="D10" s="124">
        <v>0.91628565792652494</v>
      </c>
      <c r="E10" s="124">
        <v>0.91628569364547729</v>
      </c>
      <c r="F10" s="124">
        <v>0.91628563404083252</v>
      </c>
      <c r="G10" s="124">
        <v>0.45622426115121539</v>
      </c>
      <c r="H10" s="124">
        <v>3.0577142102393651E-2</v>
      </c>
      <c r="I10" s="124">
        <v>0.16171716785106877</v>
      </c>
      <c r="J10" s="124">
        <v>0.52095858916195603</v>
      </c>
      <c r="K10" s="124">
        <v>0.2088675809699416</v>
      </c>
      <c r="L10" s="124">
        <v>4.7813672073540495E-2</v>
      </c>
      <c r="M10" s="124">
        <v>3.0065847841099391E-2</v>
      </c>
      <c r="N10" s="124">
        <v>3.4473912364295492E-2</v>
      </c>
      <c r="O10" s="124">
        <v>0.9180148360948478</v>
      </c>
      <c r="P10" s="124">
        <v>3.2467961497566762E-2</v>
      </c>
      <c r="Q10" s="124">
        <v>1.9596576668945091E-2</v>
      </c>
      <c r="R10" s="124">
        <v>0.68984815145080247</v>
      </c>
      <c r="S10" s="124">
        <v>0.12105784813311904</v>
      </c>
      <c r="T10" s="124">
        <v>3.6769965124744543E-2</v>
      </c>
      <c r="U10" s="124">
        <v>5.5878083850703822E-2</v>
      </c>
      <c r="V10" s="124">
        <v>3.3145813379946508E-2</v>
      </c>
      <c r="W10" s="124">
        <v>9.6463094116925364E-3</v>
      </c>
      <c r="X10" s="124">
        <v>0</v>
      </c>
      <c r="Y10" s="124">
        <v>1.692271356309669E-2</v>
      </c>
      <c r="Z10" s="124">
        <v>0</v>
      </c>
      <c r="AA10" s="124">
        <v>0.43977024893965677</v>
      </c>
      <c r="AB10" s="124">
        <v>0.33013560146638704</v>
      </c>
      <c r="AC10" s="124">
        <v>0.21065697771870373</v>
      </c>
      <c r="AD10" s="124">
        <v>9.9933326907011115E-3</v>
      </c>
      <c r="AE10" s="124">
        <v>0.14622162323400711</v>
      </c>
      <c r="AF10" s="124">
        <v>6.1219551539791486E-2</v>
      </c>
      <c r="AG10" s="124">
        <v>3.084328221228376E-2</v>
      </c>
      <c r="AH10" s="124">
        <v>1.736111111111111E-3</v>
      </c>
      <c r="AI10" s="124">
        <v>0.13465018679076343</v>
      </c>
      <c r="AJ10" s="124">
        <v>2.278736055825839E-2</v>
      </c>
      <c r="AK10" s="124">
        <v>0.15651862166471298</v>
      </c>
      <c r="AL10" s="124">
        <v>1.6025641025641025E-3</v>
      </c>
      <c r="AM10" s="124">
        <v>6.5058479532163743E-3</v>
      </c>
      <c r="AN10" s="124">
        <v>0</v>
      </c>
      <c r="AO10" s="124">
        <v>4.1285999999999996E-2</v>
      </c>
      <c r="AP10" s="124">
        <v>1.0312437500000002E-2</v>
      </c>
      <c r="AQ10" s="124">
        <v>3.5547499999999996E-2</v>
      </c>
      <c r="AR10" s="124">
        <v>0.29661456250000001</v>
      </c>
      <c r="AS10" s="124">
        <v>0.18771768749999995</v>
      </c>
      <c r="AT10" s="124">
        <v>7.6707500000000005E-3</v>
      </c>
      <c r="AU10" s="124">
        <v>2.6118187500000001E-2</v>
      </c>
      <c r="AV10" s="124">
        <v>9.1576812500000007E-2</v>
      </c>
      <c r="AW10" s="124">
        <v>0.18526999999999996</v>
      </c>
      <c r="AX10" s="124">
        <v>9.8320125000000022E-2</v>
      </c>
      <c r="AY10" s="124">
        <v>1.8925250000000001E-2</v>
      </c>
      <c r="AZ10" s="124">
        <v>4.1704249999999998E-2</v>
      </c>
      <c r="BA10" s="124">
        <v>3775.918212890625</v>
      </c>
      <c r="BB10" s="124">
        <v>6803.60546875</v>
      </c>
    </row>
    <row r="11" spans="1:54" x14ac:dyDescent="0.25">
      <c r="A11" s="124" t="s">
        <v>614</v>
      </c>
      <c r="B11" s="124" t="s">
        <v>5111</v>
      </c>
      <c r="C11" s="124" t="s">
        <v>5112</v>
      </c>
      <c r="D11" s="124">
        <v>0.78863487555809864</v>
      </c>
      <c r="E11" s="124">
        <v>0.78863489627838135</v>
      </c>
      <c r="F11" s="124">
        <v>0.78863489627838135</v>
      </c>
      <c r="G11" s="124">
        <v>0.45648749883292233</v>
      </c>
      <c r="H11" s="124">
        <v>1.2612650233641047E-2</v>
      </c>
      <c r="I11" s="124">
        <v>6.7521326676572263E-2</v>
      </c>
      <c r="J11" s="124">
        <v>0.49176171856766665</v>
      </c>
      <c r="K11" s="124">
        <v>0.23150098933915161</v>
      </c>
      <c r="L11" s="124">
        <v>0.10604137641786683</v>
      </c>
      <c r="M11" s="124">
        <v>9.0561938765101574E-2</v>
      </c>
      <c r="N11" s="124">
        <v>0.11804198335530802</v>
      </c>
      <c r="O11" s="124">
        <v>0.82382244131365001</v>
      </c>
      <c r="P11" s="124">
        <v>5.3946846472572245E-2</v>
      </c>
      <c r="Q11" s="124">
        <v>1.9288627198684013E-2</v>
      </c>
      <c r="R11" s="124">
        <v>0.39407227107722737</v>
      </c>
      <c r="S11" s="124">
        <v>0.20595674117871912</v>
      </c>
      <c r="T11" s="124">
        <v>4.2243573441383561E-2</v>
      </c>
      <c r="U11" s="124">
        <v>9.9941645821403274E-2</v>
      </c>
      <c r="V11" s="124">
        <v>0.13640038666861912</v>
      </c>
      <c r="W11" s="124">
        <v>4.0468339541961947E-2</v>
      </c>
      <c r="X11" s="124">
        <v>2.1110372340425532E-3</v>
      </c>
      <c r="Y11" s="124">
        <v>2.1832477396145959E-2</v>
      </c>
      <c r="Z11" s="124">
        <v>2.4458586626139815E-3</v>
      </c>
      <c r="AA11" s="124">
        <v>0.27311232714540173</v>
      </c>
      <c r="AB11" s="124">
        <v>0.24791300854855447</v>
      </c>
      <c r="AC11" s="124">
        <v>0.24034854209875595</v>
      </c>
      <c r="AD11" s="124">
        <v>1.0170774166157429E-2</v>
      </c>
      <c r="AE11" s="124">
        <v>0.13495632350159195</v>
      </c>
      <c r="AF11" s="124">
        <v>0.13976735884830219</v>
      </c>
      <c r="AG11" s="124">
        <v>8.6901131899771417E-2</v>
      </c>
      <c r="AH11" s="124">
        <v>1.2629266793919196E-2</v>
      </c>
      <c r="AI11" s="124">
        <v>0.11705295982833414</v>
      </c>
      <c r="AJ11" s="124">
        <v>5.9472846558430437E-2</v>
      </c>
      <c r="AK11" s="124">
        <v>8.2027247481256962E-2</v>
      </c>
      <c r="AL11" s="124">
        <v>8.5616438356164379E-4</v>
      </c>
      <c r="AM11" s="124">
        <v>7.4773516095269551E-3</v>
      </c>
      <c r="AN11" s="124">
        <v>0</v>
      </c>
      <c r="AO11" s="124">
        <v>4.3200937500000008E-2</v>
      </c>
      <c r="AP11" s="124">
        <v>5.3005624999999997E-3</v>
      </c>
      <c r="AQ11" s="124">
        <v>4.7827187500000014E-2</v>
      </c>
      <c r="AR11" s="124">
        <v>0.18330012500000004</v>
      </c>
      <c r="AS11" s="124">
        <v>0.23449718750000009</v>
      </c>
      <c r="AT11" s="124">
        <v>6.3488750000000021E-3</v>
      </c>
      <c r="AU11" s="124">
        <v>3.9816937500000003E-2</v>
      </c>
      <c r="AV11" s="124">
        <v>7.3662437499999983E-2</v>
      </c>
      <c r="AW11" s="124">
        <v>0.21468443750000002</v>
      </c>
      <c r="AX11" s="124">
        <v>0.11684137499999996</v>
      </c>
      <c r="AY11" s="124">
        <v>2.4059437499999999E-2</v>
      </c>
      <c r="AZ11" s="124">
        <v>5.3415312500000013E-2</v>
      </c>
      <c r="BA11" s="124">
        <v>6381.8994140625</v>
      </c>
      <c r="BB11" s="124">
        <v>7103.13720703125</v>
      </c>
    </row>
    <row r="12" spans="1:54" x14ac:dyDescent="0.25">
      <c r="A12" s="124" t="s">
        <v>615</v>
      </c>
      <c r="B12" s="124" t="s">
        <v>5111</v>
      </c>
      <c r="C12" s="124" t="s">
        <v>5112</v>
      </c>
      <c r="D12" s="124">
        <v>0.86625906418986753</v>
      </c>
      <c r="E12" s="124">
        <v>0.86625909805297852</v>
      </c>
      <c r="F12" s="124">
        <v>0.86625903844833374</v>
      </c>
      <c r="G12" s="124">
        <v>0.46085634459726349</v>
      </c>
      <c r="H12" s="124">
        <v>4.6850459698405615E-2</v>
      </c>
      <c r="I12" s="124">
        <v>0.12153251940438339</v>
      </c>
      <c r="J12" s="124">
        <v>0.49952706197696417</v>
      </c>
      <c r="K12" s="124">
        <v>0.18333304725993585</v>
      </c>
      <c r="L12" s="124">
        <v>9.4093050383922155E-2</v>
      </c>
      <c r="M12" s="124">
        <v>5.4663861276388941E-2</v>
      </c>
      <c r="N12" s="124">
        <v>0.12671279131429053</v>
      </c>
      <c r="O12" s="124">
        <v>0.80912025848261349</v>
      </c>
      <c r="P12" s="124">
        <v>5.5476172852426529E-2</v>
      </c>
      <c r="Q12" s="124">
        <v>2.2898809829596897E-2</v>
      </c>
      <c r="R12" s="124">
        <v>0.47168131013236414</v>
      </c>
      <c r="S12" s="124">
        <v>0.16774466821771195</v>
      </c>
      <c r="T12" s="124">
        <v>5.467406506396099E-2</v>
      </c>
      <c r="U12" s="124">
        <v>8.301462374861697E-2</v>
      </c>
      <c r="V12" s="124">
        <v>8.28132050970527E-2</v>
      </c>
      <c r="W12" s="124">
        <v>1.8055604875544938E-2</v>
      </c>
      <c r="X12" s="124">
        <v>2.2875601406575101E-3</v>
      </c>
      <c r="Y12" s="124">
        <v>9.1959687180698576E-3</v>
      </c>
      <c r="Z12" s="124">
        <v>8.0787649190021214E-3</v>
      </c>
      <c r="AA12" s="124">
        <v>0.47193125070196035</v>
      </c>
      <c r="AB12" s="124">
        <v>0.16915457077354423</v>
      </c>
      <c r="AC12" s="124">
        <v>0.31780450688316103</v>
      </c>
      <c r="AD12" s="124">
        <v>7.278012920254596E-3</v>
      </c>
      <c r="AE12" s="124">
        <v>0.12811496707526518</v>
      </c>
      <c r="AF12" s="124">
        <v>8.8363008304089191E-2</v>
      </c>
      <c r="AG12" s="124">
        <v>6.1119829639182326E-2</v>
      </c>
      <c r="AH12" s="124">
        <v>1.0021370612230613E-2</v>
      </c>
      <c r="AI12" s="124">
        <v>0.13426548727598991</v>
      </c>
      <c r="AJ12" s="124">
        <v>4.9821888835502495E-2</v>
      </c>
      <c r="AK12" s="124">
        <v>0.15589878755397182</v>
      </c>
      <c r="AL12" s="124">
        <v>0</v>
      </c>
      <c r="AM12" s="124">
        <v>3.3340857623202452E-3</v>
      </c>
      <c r="AN12" s="124">
        <v>7.9761904761904766E-4</v>
      </c>
      <c r="AO12" s="124">
        <v>3.8906812500000013E-2</v>
      </c>
      <c r="AP12" s="124">
        <v>1.6393499999999995E-2</v>
      </c>
      <c r="AQ12" s="124">
        <v>5.3715875000000031E-2</v>
      </c>
      <c r="AR12" s="124">
        <v>0.20589950000000001</v>
      </c>
      <c r="AS12" s="124">
        <v>0.19892993749999999</v>
      </c>
      <c r="AT12" s="124">
        <v>1.0559437500000008E-2</v>
      </c>
      <c r="AU12" s="124">
        <v>3.0588624999999984E-2</v>
      </c>
      <c r="AV12" s="124">
        <v>0.10149775</v>
      </c>
      <c r="AW12" s="124">
        <v>0.22628081249999982</v>
      </c>
      <c r="AX12" s="124">
        <v>9.2950124999999995E-2</v>
      </c>
      <c r="AY12" s="124">
        <v>2.8331437499999994E-2</v>
      </c>
      <c r="AZ12" s="124">
        <v>3.4771499999999976E-2</v>
      </c>
      <c r="BA12" s="124">
        <v>4278.14013671875</v>
      </c>
      <c r="BB12" s="124">
        <v>5769.60888671875</v>
      </c>
    </row>
    <row r="13" spans="1:54" x14ac:dyDescent="0.25">
      <c r="A13" s="124" t="s">
        <v>616</v>
      </c>
      <c r="B13" s="124" t="s">
        <v>5111</v>
      </c>
      <c r="C13" s="124" t="s">
        <v>5112</v>
      </c>
      <c r="D13" s="124">
        <v>0.78694590983416479</v>
      </c>
      <c r="E13" s="124">
        <v>0.7869458794593811</v>
      </c>
      <c r="F13" s="124">
        <v>0.78694593906402588</v>
      </c>
      <c r="G13" s="124">
        <v>0.54934837440161022</v>
      </c>
      <c r="H13" s="124">
        <v>1.443598982689686E-2</v>
      </c>
      <c r="I13" s="124">
        <v>7.8722562063335652E-2</v>
      </c>
      <c r="J13" s="124">
        <v>0.52073018920249747</v>
      </c>
      <c r="K13" s="124">
        <v>0.20843255233301369</v>
      </c>
      <c r="L13" s="124">
        <v>0.10614987583988414</v>
      </c>
      <c r="M13" s="124">
        <v>7.1528830734372079E-2</v>
      </c>
      <c r="N13" s="124">
        <v>0.60727422037817491</v>
      </c>
      <c r="O13" s="124">
        <v>0.28680369097245945</v>
      </c>
      <c r="P13" s="124">
        <v>8.6909899073988911E-2</v>
      </c>
      <c r="Q13" s="124">
        <v>4.8899666587607631E-2</v>
      </c>
      <c r="R13" s="124">
        <v>0.40619726227004671</v>
      </c>
      <c r="S13" s="124">
        <v>0.20300901525055484</v>
      </c>
      <c r="T13" s="124">
        <v>4.261031393760762E-2</v>
      </c>
      <c r="U13" s="124">
        <v>7.6715330327636527E-2</v>
      </c>
      <c r="V13" s="124">
        <v>0.16434269774787566</v>
      </c>
      <c r="W13" s="124">
        <v>5.7890716406080484E-2</v>
      </c>
      <c r="X13" s="124">
        <v>2.0481780386402545E-3</v>
      </c>
      <c r="Y13" s="124">
        <v>2.3699975659335359E-2</v>
      </c>
      <c r="Z13" s="124">
        <v>4.2918345094230016E-3</v>
      </c>
      <c r="AA13" s="124">
        <v>0.47341829994159712</v>
      </c>
      <c r="AB13" s="124">
        <v>0.33761823215402137</v>
      </c>
      <c r="AC13" s="124">
        <v>0.28213594644589385</v>
      </c>
      <c r="AD13" s="124">
        <v>1.3598835078135568E-2</v>
      </c>
      <c r="AE13" s="124">
        <v>0.12881790597623113</v>
      </c>
      <c r="AF13" s="124">
        <v>7.4233758831782126E-2</v>
      </c>
      <c r="AG13" s="124">
        <v>4.2449280426937783E-2</v>
      </c>
      <c r="AH13" s="124">
        <v>1.4278610479889944E-2</v>
      </c>
      <c r="AI13" s="124">
        <v>0.12138935913426049</v>
      </c>
      <c r="AJ13" s="124">
        <v>5.5239604735991585E-2</v>
      </c>
      <c r="AK13" s="124">
        <v>0.10573568378651223</v>
      </c>
      <c r="AL13" s="124">
        <v>1.2837054982093954E-3</v>
      </c>
      <c r="AM13" s="124">
        <v>2.2747009347618211E-3</v>
      </c>
      <c r="AN13" s="124">
        <v>0</v>
      </c>
      <c r="AO13" s="124">
        <v>4.7617437500000019E-2</v>
      </c>
      <c r="AP13" s="124">
        <v>1.0582500000000002E-3</v>
      </c>
      <c r="AQ13" s="124">
        <v>4.8501312500000011E-2</v>
      </c>
      <c r="AR13" s="124">
        <v>8.9350187500000039E-2</v>
      </c>
      <c r="AS13" s="124">
        <v>0.19912043749999997</v>
      </c>
      <c r="AT13" s="124">
        <v>1.5238187499999998E-2</v>
      </c>
      <c r="AU13" s="124">
        <v>6.2276312499999965E-2</v>
      </c>
      <c r="AV13" s="124">
        <v>0.17176112499999996</v>
      </c>
      <c r="AW13" s="124">
        <v>0.2391660000000001</v>
      </c>
      <c r="AX13" s="124">
        <v>9.0290624999999985E-2</v>
      </c>
      <c r="AY13" s="124">
        <v>3.2969999999999999E-2</v>
      </c>
      <c r="AZ13" s="124">
        <v>4.9725687499999983E-2</v>
      </c>
      <c r="BA13" s="124">
        <v>5063.51806640625</v>
      </c>
      <c r="BB13" s="124">
        <v>5720.99169921875</v>
      </c>
    </row>
    <row r="14" spans="1:54" x14ac:dyDescent="0.25">
      <c r="A14" s="124" t="s">
        <v>605</v>
      </c>
      <c r="B14" s="124" t="s">
        <v>5111</v>
      </c>
      <c r="C14" s="124" t="s">
        <v>5113</v>
      </c>
      <c r="D14" s="124">
        <v>0.81881876660578712</v>
      </c>
      <c r="E14" s="124">
        <v>0.83223307132720947</v>
      </c>
      <c r="F14" s="124">
        <v>0.81265217065811157</v>
      </c>
      <c r="G14" s="124">
        <v>0.51361724945672116</v>
      </c>
      <c r="H14" s="124">
        <v>2.208216916433833E-2</v>
      </c>
      <c r="I14" s="124">
        <v>7.6376289657341223E-2</v>
      </c>
      <c r="J14" s="124">
        <v>0.59497653519116567</v>
      </c>
      <c r="K14" s="124">
        <v>0.17223703891852229</v>
      </c>
      <c r="L14" s="124">
        <v>6.5487025815321467E-2</v>
      </c>
      <c r="M14" s="124">
        <v>6.8840941253311083E-2</v>
      </c>
      <c r="N14" s="124">
        <v>0.44946574218545265</v>
      </c>
      <c r="O14" s="124">
        <v>0.43167335937846474</v>
      </c>
      <c r="P14" s="124">
        <v>9.3650340078457933E-2</v>
      </c>
      <c r="Q14" s="124">
        <v>0.10874749527276832</v>
      </c>
      <c r="R14" s="124">
        <v>0.56394236002757725</v>
      </c>
      <c r="S14" s="124">
        <v>0.13266310461192352</v>
      </c>
      <c r="T14" s="124">
        <v>8.6906475400252398E-2</v>
      </c>
      <c r="U14" s="124">
        <v>5.429412049300289E-2</v>
      </c>
      <c r="V14" s="124">
        <v>8.124841249682499E-2</v>
      </c>
      <c r="W14" s="124">
        <v>1.638656055089888E-2</v>
      </c>
      <c r="X14" s="124">
        <v>6.1607722421794051E-3</v>
      </c>
      <c r="Y14" s="124">
        <v>3.7508668271304793E-2</v>
      </c>
      <c r="Z14" s="124">
        <v>4.9923195084485405E-3</v>
      </c>
      <c r="AA14" s="124">
        <v>0.66639477524986801</v>
      </c>
      <c r="AB14" s="124">
        <v>0.31149659719954359</v>
      </c>
      <c r="AC14" s="124">
        <v>0.31246346222851179</v>
      </c>
      <c r="AD14" s="124">
        <v>2.1961972495373561E-2</v>
      </c>
      <c r="AE14" s="124">
        <v>0.21815216646306307</v>
      </c>
      <c r="AF14" s="124">
        <v>5.6998671537025612E-2</v>
      </c>
      <c r="AG14" s="124">
        <v>5.6214243380867716E-2</v>
      </c>
      <c r="AH14" s="124">
        <v>7.3924731182795703E-3</v>
      </c>
      <c r="AI14" s="124">
        <v>0.1344693304465974</v>
      </c>
      <c r="AJ14" s="124">
        <v>7.0703359660687581E-2</v>
      </c>
      <c r="AK14" s="124">
        <v>0.175379539251142</v>
      </c>
      <c r="AL14" s="124">
        <v>8.960573476702509E-4</v>
      </c>
      <c r="AM14" s="124">
        <v>8.0567046054727028E-3</v>
      </c>
      <c r="AN14" s="124">
        <v>0</v>
      </c>
      <c r="AO14" s="124">
        <v>4.0788000000000019E-2</v>
      </c>
      <c r="AP14" s="124">
        <v>8.6002499999999916E-3</v>
      </c>
      <c r="AQ14" s="124">
        <v>6.2127750000000107E-2</v>
      </c>
      <c r="AR14" s="124">
        <v>0.14057024999999965</v>
      </c>
      <c r="AS14" s="124">
        <v>0.21497624999999976</v>
      </c>
      <c r="AT14" s="124">
        <v>8.6589999999999896E-3</v>
      </c>
      <c r="AU14" s="124">
        <v>3.2958500000000071E-2</v>
      </c>
      <c r="AV14" s="124">
        <v>9.0669499999999847E-2</v>
      </c>
      <c r="AW14" s="124">
        <v>0.23595250000000076</v>
      </c>
      <c r="AX14" s="124">
        <v>0.12294825000000019</v>
      </c>
      <c r="AY14" s="124">
        <v>3.6641499999999966E-2</v>
      </c>
      <c r="AZ14" s="124">
        <v>4.5896750000000056E-2</v>
      </c>
      <c r="BA14" s="124">
        <v>3498.451171875</v>
      </c>
      <c r="BB14" s="124">
        <v>6958.99853515625</v>
      </c>
    </row>
    <row r="15" spans="1:54" x14ac:dyDescent="0.25">
      <c r="A15" s="124" t="s">
        <v>606</v>
      </c>
      <c r="B15" s="124" t="s">
        <v>5111</v>
      </c>
      <c r="C15" s="124" t="s">
        <v>5113</v>
      </c>
      <c r="D15" s="124">
        <v>0.78184337963552941</v>
      </c>
      <c r="E15" s="124">
        <v>0.74959957599639893</v>
      </c>
      <c r="F15" s="124">
        <v>0.74767398834228516</v>
      </c>
      <c r="G15" s="124">
        <v>0.55497084873199953</v>
      </c>
      <c r="H15" s="124">
        <v>4.2372881355932203E-3</v>
      </c>
      <c r="I15" s="124">
        <v>8.2018605836625458E-2</v>
      </c>
      <c r="J15" s="124">
        <v>0.57280011469351344</v>
      </c>
      <c r="K15" s="124">
        <v>0.1503297438511533</v>
      </c>
      <c r="L15" s="124">
        <v>9.6362463361794326E-2</v>
      </c>
      <c r="M15" s="124">
        <v>9.4251784121320251E-2</v>
      </c>
      <c r="N15" s="124">
        <v>0.3484134063973493</v>
      </c>
      <c r="O15" s="124">
        <v>0.53809099018733275</v>
      </c>
      <c r="P15" s="124">
        <v>8.4023352873709711E-2</v>
      </c>
      <c r="Q15" s="124">
        <v>7.1139448196763086E-2</v>
      </c>
      <c r="R15" s="124">
        <v>0.58551994392761564</v>
      </c>
      <c r="S15" s="124">
        <v>9.8027112272205938E-2</v>
      </c>
      <c r="T15" s="124">
        <v>3.050210271441315E-2</v>
      </c>
      <c r="U15" s="124">
        <v>6.368675927105899E-2</v>
      </c>
      <c r="V15" s="124">
        <v>5.1398623677838665E-2</v>
      </c>
      <c r="W15" s="124">
        <v>2.5234962406015034E-2</v>
      </c>
      <c r="X15" s="124">
        <v>0</v>
      </c>
      <c r="Y15" s="124">
        <v>3.1590894609404868E-2</v>
      </c>
      <c r="Z15" s="124">
        <v>0</v>
      </c>
      <c r="AA15" s="124">
        <v>0.69261580858926974</v>
      </c>
      <c r="AB15" s="124">
        <v>0.30001115075825158</v>
      </c>
      <c r="AC15" s="124">
        <v>0.20340496368038741</v>
      </c>
      <c r="AD15" s="124">
        <v>5.2134573722441693E-2</v>
      </c>
      <c r="AE15" s="124">
        <v>0.29596422199566713</v>
      </c>
      <c r="AF15" s="124">
        <v>3.6106155218554863E-2</v>
      </c>
      <c r="AG15" s="124">
        <v>6.2656907098254111E-2</v>
      </c>
      <c r="AH15" s="124">
        <v>9.5004460303300623E-3</v>
      </c>
      <c r="AI15" s="124">
        <v>0.20505766534981523</v>
      </c>
      <c r="AJ15" s="124">
        <v>7.3696157767299597E-2</v>
      </c>
      <c r="AK15" s="124">
        <v>0.21663215241493566</v>
      </c>
      <c r="AL15" s="124">
        <v>0</v>
      </c>
      <c r="AM15" s="124">
        <v>2.1186440677966102E-3</v>
      </c>
      <c r="AN15" s="124">
        <v>0</v>
      </c>
      <c r="AO15" s="124">
        <v>2.3975249999999979E-2</v>
      </c>
      <c r="AP15" s="124">
        <v>4.1317500000000043E-3</v>
      </c>
      <c r="AQ15" s="124">
        <v>3.7916250000000006E-2</v>
      </c>
      <c r="AR15" s="124">
        <v>0.34830624999999982</v>
      </c>
      <c r="AS15" s="124">
        <v>0.16664175000000009</v>
      </c>
      <c r="AT15" s="124">
        <v>8.0220000000000083E-3</v>
      </c>
      <c r="AU15" s="124">
        <v>2.9412999999999991E-2</v>
      </c>
      <c r="AV15" s="124">
        <v>8.038675000000009E-2</v>
      </c>
      <c r="AW15" s="124">
        <v>0.19579624999999989</v>
      </c>
      <c r="AX15" s="124">
        <v>7.6884500000000022E-2</v>
      </c>
      <c r="AY15" s="124">
        <v>2.5326999999999992E-2</v>
      </c>
      <c r="AZ15" s="124">
        <v>2.7173749999999958E-2</v>
      </c>
      <c r="BA15" s="124">
        <v>2488.987548828125</v>
      </c>
      <c r="BB15" s="124">
        <v>5004.6923828125</v>
      </c>
    </row>
    <row r="16" spans="1:54" x14ac:dyDescent="0.25">
      <c r="A16" s="124" t="s">
        <v>607</v>
      </c>
      <c r="B16" s="124" t="s">
        <v>5111</v>
      </c>
      <c r="C16" s="124" t="s">
        <v>5113</v>
      </c>
      <c r="D16" s="124">
        <v>0.79975910232266156</v>
      </c>
      <c r="E16" s="124">
        <v>0.79335683584213257</v>
      </c>
      <c r="F16" s="124">
        <v>0.77720963954925537</v>
      </c>
      <c r="G16" s="124">
        <v>0.52597222222222229</v>
      </c>
      <c r="H16" s="124">
        <v>1.7594946641556811E-2</v>
      </c>
      <c r="I16" s="124">
        <v>6.4435812931575645E-2</v>
      </c>
      <c r="J16" s="124">
        <v>0.35208725674827368</v>
      </c>
      <c r="K16" s="124">
        <v>0.24243251726302575</v>
      </c>
      <c r="L16" s="124">
        <v>0.17386534839924669</v>
      </c>
      <c r="M16" s="124">
        <v>0.1495841180163214</v>
      </c>
      <c r="N16" s="124">
        <v>0.14056497175141244</v>
      </c>
      <c r="O16" s="124">
        <v>0.78409526051475209</v>
      </c>
      <c r="P16" s="124">
        <v>5.6252354048964226E-2</v>
      </c>
      <c r="Q16" s="124">
        <v>5.0800376647834267E-2</v>
      </c>
      <c r="R16" s="124">
        <v>0.48047394852479597</v>
      </c>
      <c r="S16" s="124">
        <v>0.10151522284996861</v>
      </c>
      <c r="T16" s="124">
        <v>9.1093848085373505E-2</v>
      </c>
      <c r="U16" s="124">
        <v>0.11173964218455745</v>
      </c>
      <c r="V16" s="124">
        <v>0.14440991839296924</v>
      </c>
      <c r="W16" s="124">
        <v>1.123901443816698E-2</v>
      </c>
      <c r="X16" s="124">
        <v>0</v>
      </c>
      <c r="Y16" s="124">
        <v>4.8313716258631512E-2</v>
      </c>
      <c r="Z16" s="124">
        <v>5.4519774011299437E-3</v>
      </c>
      <c r="AA16" s="124">
        <v>0.37984070935342124</v>
      </c>
      <c r="AB16" s="124">
        <v>0.21112994350282485</v>
      </c>
      <c r="AC16" s="124">
        <v>0.41171688637790338</v>
      </c>
      <c r="AD16" s="124">
        <v>9.0630885122410538E-3</v>
      </c>
      <c r="AE16" s="124">
        <v>0.17223870056497176</v>
      </c>
      <c r="AF16" s="124">
        <v>0.17186126804770874</v>
      </c>
      <c r="AG16" s="124">
        <v>0.13092200251098557</v>
      </c>
      <c r="AH16" s="124">
        <v>4.6296296296296294E-3</v>
      </c>
      <c r="AI16" s="124">
        <v>6.6530131826741987E-2</v>
      </c>
      <c r="AJ16" s="124">
        <v>1.1100125549278091E-2</v>
      </c>
      <c r="AK16" s="124">
        <v>4.8465944758317642E-2</v>
      </c>
      <c r="AL16" s="124">
        <v>1.0220495919648461E-2</v>
      </c>
      <c r="AM16" s="124">
        <v>0</v>
      </c>
      <c r="AN16" s="124">
        <v>0</v>
      </c>
      <c r="AO16" s="124">
        <v>2.4870249999999972E-2</v>
      </c>
      <c r="AP16" s="124">
        <v>6.8449999999999978E-3</v>
      </c>
      <c r="AQ16" s="124">
        <v>4.6732499999999941E-2</v>
      </c>
      <c r="AR16" s="124">
        <v>0.24090149999999971</v>
      </c>
      <c r="AS16" s="124">
        <v>0.20148725000000003</v>
      </c>
      <c r="AT16" s="124">
        <v>1.0820500000000005E-2</v>
      </c>
      <c r="AU16" s="124">
        <v>4.3377750000000014E-2</v>
      </c>
      <c r="AV16" s="124">
        <v>8.643049999999991E-2</v>
      </c>
      <c r="AW16" s="124">
        <v>0.22232924999999984</v>
      </c>
      <c r="AX16" s="124">
        <v>9.0760499999999897E-2</v>
      </c>
      <c r="AY16" s="124">
        <v>2.9903249999999975E-2</v>
      </c>
      <c r="AZ16" s="124">
        <v>3.2325750000000021E-2</v>
      </c>
      <c r="BA16" s="124">
        <v>6016.85107421875</v>
      </c>
      <c r="BB16" s="124">
        <v>6785.021484375</v>
      </c>
    </row>
    <row r="17" spans="1:54" x14ac:dyDescent="0.25">
      <c r="A17" s="124" t="s">
        <v>608</v>
      </c>
      <c r="B17" s="124" t="s">
        <v>5111</v>
      </c>
      <c r="C17" s="124" t="s">
        <v>5113</v>
      </c>
      <c r="D17" s="124">
        <v>0.82081026147146208</v>
      </c>
      <c r="E17" s="124">
        <v>0.81862610578536987</v>
      </c>
      <c r="F17" s="124">
        <v>0.79343509674072266</v>
      </c>
      <c r="G17" s="124">
        <v>0.40885991645242248</v>
      </c>
      <c r="H17" s="124">
        <v>2.410005450086293E-2</v>
      </c>
      <c r="I17" s="124">
        <v>0.10835724550189273</v>
      </c>
      <c r="J17" s="124">
        <v>0.55505672835606412</v>
      </c>
      <c r="K17" s="124">
        <v>0.15768332038852789</v>
      </c>
      <c r="L17" s="124">
        <v>7.0030577637703983E-2</v>
      </c>
      <c r="M17" s="124">
        <v>8.4772073614948346E-2</v>
      </c>
      <c r="N17" s="124">
        <v>0.14509173291311195</v>
      </c>
      <c r="O17" s="124">
        <v>0.76113946607525407</v>
      </c>
      <c r="P17" s="124">
        <v>8.1422161234781354E-2</v>
      </c>
      <c r="Q17" s="124">
        <v>4.7555330112951509E-2</v>
      </c>
      <c r="R17" s="124">
        <v>0.60422846322875767</v>
      </c>
      <c r="S17" s="124">
        <v>0.14124276000943048</v>
      </c>
      <c r="T17" s="124">
        <v>2.9870103725144186E-2</v>
      </c>
      <c r="U17" s="124">
        <v>0.10640301448967698</v>
      </c>
      <c r="V17" s="124">
        <v>5.0648555165793877E-2</v>
      </c>
      <c r="W17" s="124">
        <v>1.3711202580932251E-2</v>
      </c>
      <c r="X17" s="124">
        <v>5.10256674569632E-3</v>
      </c>
      <c r="Y17" s="124">
        <v>3.6574013498659422E-2</v>
      </c>
      <c r="Z17" s="124">
        <v>4.768825506403852E-3</v>
      </c>
      <c r="AA17" s="124">
        <v>0.47310151755305418</v>
      </c>
      <c r="AB17" s="124">
        <v>0.44353457742949842</v>
      </c>
      <c r="AC17" s="124">
        <v>0.28093466173233139</v>
      </c>
      <c r="AD17" s="124">
        <v>1.2244073031156327E-2</v>
      </c>
      <c r="AE17" s="124">
        <v>0.18457783008998768</v>
      </c>
      <c r="AF17" s="124">
        <v>7.7577505534287064E-2</v>
      </c>
      <c r="AG17" s="124">
        <v>9.3352400130230537E-2</v>
      </c>
      <c r="AH17" s="124">
        <v>4.9752475247524753E-3</v>
      </c>
      <c r="AI17" s="124">
        <v>0.13034765988195562</v>
      </c>
      <c r="AJ17" s="124">
        <v>1.0411555509741264E-2</v>
      </c>
      <c r="AK17" s="124">
        <v>3.727109382415409E-2</v>
      </c>
      <c r="AL17" s="124">
        <v>0</v>
      </c>
      <c r="AM17" s="124">
        <v>0</v>
      </c>
      <c r="AN17" s="124">
        <v>0</v>
      </c>
      <c r="AO17" s="124">
        <v>2.8244000000000002E-2</v>
      </c>
      <c r="AP17" s="124">
        <v>1.3446249999999993E-2</v>
      </c>
      <c r="AQ17" s="124">
        <v>4.1386000000000034E-2</v>
      </c>
      <c r="AR17" s="124">
        <v>0.25161375000000002</v>
      </c>
      <c r="AS17" s="124">
        <v>0.1684897499999998</v>
      </c>
      <c r="AT17" s="124">
        <v>8.5920000000000059E-3</v>
      </c>
      <c r="AU17" s="124">
        <v>3.1991249999999999E-2</v>
      </c>
      <c r="AV17" s="124">
        <v>6.6129000000000077E-2</v>
      </c>
      <c r="AW17" s="124">
        <v>0.24402474999999968</v>
      </c>
      <c r="AX17" s="124">
        <v>0.10186500000000005</v>
      </c>
      <c r="AY17" s="124">
        <v>2.656024999999999E-2</v>
      </c>
      <c r="AZ17" s="124">
        <v>4.5901999999999978E-2</v>
      </c>
      <c r="BA17" s="124">
        <v>5756.9599609375</v>
      </c>
      <c r="BB17" s="124">
        <v>7776.2685546875</v>
      </c>
    </row>
    <row r="18" spans="1:54" x14ac:dyDescent="0.25">
      <c r="A18" s="124" t="s">
        <v>609</v>
      </c>
      <c r="B18" s="124" t="s">
        <v>5111</v>
      </c>
      <c r="C18" s="124" t="s">
        <v>5113</v>
      </c>
      <c r="D18" s="124">
        <v>0.78784072610159561</v>
      </c>
      <c r="E18" s="124">
        <v>0.87549465894699097</v>
      </c>
      <c r="F18" s="124">
        <v>0.84523618221282959</v>
      </c>
      <c r="G18" s="124">
        <v>0.48923913043478268</v>
      </c>
      <c r="H18" s="124">
        <v>5.1557239057239057E-3</v>
      </c>
      <c r="I18" s="124">
        <v>8.6488801054018433E-2</v>
      </c>
      <c r="J18" s="124">
        <v>0.53821054750402575</v>
      </c>
      <c r="K18" s="124">
        <v>0.20767274191187235</v>
      </c>
      <c r="L18" s="124">
        <v>9.1601156492460839E-2</v>
      </c>
      <c r="M18" s="124">
        <v>7.0871029131898702E-2</v>
      </c>
      <c r="N18" s="124">
        <v>0.36467080222515003</v>
      </c>
      <c r="O18" s="124">
        <v>0.55932239057239053</v>
      </c>
      <c r="P18" s="124">
        <v>6.2876043039086518E-2</v>
      </c>
      <c r="Q18" s="124">
        <v>3.8448982579417361E-2</v>
      </c>
      <c r="R18" s="124">
        <v>0.53788537549407112</v>
      </c>
      <c r="S18" s="124">
        <v>7.8512113892548682E-2</v>
      </c>
      <c r="T18" s="124">
        <v>9.0903784219001624E-2</v>
      </c>
      <c r="U18" s="124">
        <v>8.8160591421460988E-2</v>
      </c>
      <c r="V18" s="124">
        <v>0.10761857707509882</v>
      </c>
      <c r="W18" s="124">
        <v>4.5371834284877767E-2</v>
      </c>
      <c r="X18" s="124">
        <v>3.6231884057971015E-3</v>
      </c>
      <c r="Y18" s="124">
        <v>1.6261528326745718E-2</v>
      </c>
      <c r="Z18" s="124">
        <v>0</v>
      </c>
      <c r="AA18" s="124">
        <v>0.31227913189869716</v>
      </c>
      <c r="AB18" s="124">
        <v>0.43668551456594934</v>
      </c>
      <c r="AC18" s="124">
        <v>0.11782809983896941</v>
      </c>
      <c r="AD18" s="124">
        <v>1.4427060459669155E-2</v>
      </c>
      <c r="AE18" s="124">
        <v>0.18554055043185477</v>
      </c>
      <c r="AF18" s="124">
        <v>4.7184709412970288E-2</v>
      </c>
      <c r="AG18" s="124">
        <v>4.7140608988435077E-2</v>
      </c>
      <c r="AH18" s="124">
        <v>6.8611477089737957E-2</v>
      </c>
      <c r="AI18" s="124">
        <v>0.19167325428194992</v>
      </c>
      <c r="AJ18" s="124">
        <v>5.9380032206119166E-3</v>
      </c>
      <c r="AK18" s="124">
        <v>8.3221160884204365E-2</v>
      </c>
      <c r="AL18" s="124">
        <v>0</v>
      </c>
      <c r="AM18" s="124">
        <v>0</v>
      </c>
      <c r="AN18" s="124">
        <v>0</v>
      </c>
      <c r="AO18" s="124">
        <v>2.0572500000000004E-2</v>
      </c>
      <c r="AP18" s="124">
        <v>5.3717500000000015E-3</v>
      </c>
      <c r="AQ18" s="124">
        <v>5.7652750000000003E-2</v>
      </c>
      <c r="AR18" s="124">
        <v>8.7092500000000017E-2</v>
      </c>
      <c r="AS18" s="124">
        <v>0.2758807499999999</v>
      </c>
      <c r="AT18" s="124">
        <v>8.8185000000000104E-3</v>
      </c>
      <c r="AU18" s="124">
        <v>6.5019749999999904E-2</v>
      </c>
      <c r="AV18" s="124">
        <v>0.13288049999999987</v>
      </c>
      <c r="AW18" s="124">
        <v>0.18878950000000011</v>
      </c>
      <c r="AX18" s="124">
        <v>0.11515924999999998</v>
      </c>
      <c r="AY18" s="124">
        <v>2.7110000000000009E-2</v>
      </c>
      <c r="AZ18" s="124">
        <v>3.7004750000000017E-2</v>
      </c>
      <c r="BA18" s="124">
        <v>5649.2587890625</v>
      </c>
      <c r="BB18" s="124">
        <v>7206.88232421875</v>
      </c>
    </row>
    <row r="19" spans="1:54" x14ac:dyDescent="0.25">
      <c r="A19" s="124" t="s">
        <v>610</v>
      </c>
      <c r="B19" s="124" t="s">
        <v>5111</v>
      </c>
      <c r="C19" s="124" t="s">
        <v>5113</v>
      </c>
      <c r="D19" s="124">
        <v>0.69812324122218106</v>
      </c>
      <c r="E19" s="124">
        <v>0.61775290966033936</v>
      </c>
      <c r="F19" s="124">
        <v>0.61970615386962891</v>
      </c>
      <c r="G19" s="124">
        <v>0.54207261188836875</v>
      </c>
      <c r="H19" s="124">
        <v>2.4340547595920352E-2</v>
      </c>
      <c r="I19" s="124">
        <v>8.7841820190922404E-2</v>
      </c>
      <c r="J19" s="124">
        <v>0.42703389454373297</v>
      </c>
      <c r="K19" s="124">
        <v>0.1903211995094298</v>
      </c>
      <c r="L19" s="124">
        <v>0.1380081707282233</v>
      </c>
      <c r="M19" s="124">
        <v>0.13245436743177116</v>
      </c>
      <c r="N19" s="124">
        <v>0.10917349941433591</v>
      </c>
      <c r="O19" s="124">
        <v>0.83020756384146666</v>
      </c>
      <c r="P19" s="124">
        <v>4.0915950826663841E-2</v>
      </c>
      <c r="Q19" s="124">
        <v>1.5481880889801281E-2</v>
      </c>
      <c r="R19" s="124">
        <v>0.59922359333485697</v>
      </c>
      <c r="S19" s="124">
        <v>0.12182388830957347</v>
      </c>
      <c r="T19" s="124">
        <v>4.4093471835067198E-2</v>
      </c>
      <c r="U19" s="124">
        <v>5.6827055129968447E-2</v>
      </c>
      <c r="V19" s="124">
        <v>7.3567584513164169E-2</v>
      </c>
      <c r="W19" s="124">
        <v>2.0727145581399146E-2</v>
      </c>
      <c r="X19" s="124">
        <v>0</v>
      </c>
      <c r="Y19" s="124">
        <v>4.2924675333950967E-2</v>
      </c>
      <c r="Z19" s="124">
        <v>6.633317909485309E-2</v>
      </c>
      <c r="AA19" s="124">
        <v>0.48002200576685261</v>
      </c>
      <c r="AB19" s="124">
        <v>0.20032484460515632</v>
      </c>
      <c r="AC19" s="124">
        <v>0.53918956819007346</v>
      </c>
      <c r="AD19" s="124">
        <v>1.2912222319719533E-2</v>
      </c>
      <c r="AE19" s="124">
        <v>0.21738227284600098</v>
      </c>
      <c r="AF19" s="124">
        <v>7.7821786193836437E-2</v>
      </c>
      <c r="AG19" s="124">
        <v>0.2908528950069586</v>
      </c>
      <c r="AH19" s="124">
        <v>1.7605633802816902E-3</v>
      </c>
      <c r="AI19" s="124">
        <v>0.13942709885071075</v>
      </c>
      <c r="AJ19" s="124">
        <v>1.7853635504711841E-2</v>
      </c>
      <c r="AK19" s="124">
        <v>0.16963639086037521</v>
      </c>
      <c r="AL19" s="124">
        <v>0</v>
      </c>
      <c r="AM19" s="124">
        <v>1.5625000000000001E-3</v>
      </c>
      <c r="AN19" s="124">
        <v>1.7605633802816902E-3</v>
      </c>
      <c r="AO19" s="124">
        <v>2.8243499999999991E-2</v>
      </c>
      <c r="AP19" s="124">
        <v>1.2441249999999991E-2</v>
      </c>
      <c r="AQ19" s="124">
        <v>4.2483249999999924E-2</v>
      </c>
      <c r="AR19" s="124">
        <v>0.17084750000000004</v>
      </c>
      <c r="AS19" s="124">
        <v>0.18626975000000007</v>
      </c>
      <c r="AT19" s="124">
        <v>8.7932499999999886E-3</v>
      </c>
      <c r="AU19" s="124">
        <v>3.6541250000000004E-2</v>
      </c>
      <c r="AV19" s="124">
        <v>7.2907499999999958E-2</v>
      </c>
      <c r="AW19" s="124">
        <v>0.29433574999999995</v>
      </c>
      <c r="AX19" s="124">
        <v>0.10348749999999995</v>
      </c>
      <c r="AY19" s="124">
        <v>2.6840499999999975E-2</v>
      </c>
      <c r="AZ19" s="124">
        <v>4.505075000000007E-2</v>
      </c>
      <c r="BA19" s="124">
        <v>5440.51123046875</v>
      </c>
      <c r="BB19" s="124">
        <v>4291.26611328125</v>
      </c>
    </row>
    <row r="20" spans="1:54" x14ac:dyDescent="0.25">
      <c r="A20" s="124" t="s">
        <v>611</v>
      </c>
      <c r="B20" s="124" t="s">
        <v>5111</v>
      </c>
      <c r="C20" s="124" t="s">
        <v>5113</v>
      </c>
      <c r="D20" s="124">
        <v>0.91958041958041958</v>
      </c>
      <c r="E20" s="124">
        <v>0.88124364614486694</v>
      </c>
      <c r="F20" s="124">
        <v>0.85183393955230713</v>
      </c>
      <c r="G20" s="124">
        <v>0.75174825174825188</v>
      </c>
      <c r="H20" s="124">
        <v>0.20279720279720281</v>
      </c>
      <c r="I20" s="124">
        <v>9.1783216783216784E-2</v>
      </c>
      <c r="J20" s="124">
        <v>0.53409090909090906</v>
      </c>
      <c r="K20" s="124">
        <v>8.7412587412587422E-2</v>
      </c>
      <c r="L20" s="124">
        <v>6.4685314685314688E-2</v>
      </c>
      <c r="M20" s="124">
        <v>1.9230769230769232E-2</v>
      </c>
      <c r="N20" s="124">
        <v>0.12587412587412589</v>
      </c>
      <c r="O20" s="124">
        <v>0.77097902097902105</v>
      </c>
      <c r="P20" s="124">
        <v>8.3916083916083919E-2</v>
      </c>
      <c r="Q20" s="124">
        <v>3.0594405594405596E-2</v>
      </c>
      <c r="R20" s="124">
        <v>0.62325174825174823</v>
      </c>
      <c r="S20" s="124">
        <v>0.11800699300699301</v>
      </c>
      <c r="T20" s="124">
        <v>2.2727272727272728E-2</v>
      </c>
      <c r="U20" s="124">
        <v>0.10314685314685315</v>
      </c>
      <c r="V20" s="124">
        <v>4.5454545454545456E-2</v>
      </c>
      <c r="W20" s="124">
        <v>0</v>
      </c>
      <c r="X20" s="124">
        <v>0</v>
      </c>
      <c r="Y20" s="124">
        <v>3.0594405594405596E-2</v>
      </c>
      <c r="Z20" s="124">
        <v>0</v>
      </c>
      <c r="AA20" s="124">
        <v>0.7526223776223776</v>
      </c>
      <c r="AB20" s="124">
        <v>0.53409090909090906</v>
      </c>
      <c r="AC20" s="124">
        <v>0.27097902097902099</v>
      </c>
      <c r="AD20" s="124">
        <v>0</v>
      </c>
      <c r="AE20" s="124">
        <v>9.8776223776223776E-2</v>
      </c>
      <c r="AF20" s="124">
        <v>1.9230769230769232E-2</v>
      </c>
      <c r="AG20" s="124">
        <v>3.0594405594405596E-2</v>
      </c>
      <c r="AH20" s="124">
        <v>2.2727272727272728E-2</v>
      </c>
      <c r="AI20" s="124">
        <v>0.25611888111888115</v>
      </c>
      <c r="AJ20" s="124">
        <v>3.8461538461538464E-2</v>
      </c>
      <c r="AK20" s="124">
        <v>3.0594405594405596E-2</v>
      </c>
      <c r="AL20" s="124">
        <v>0</v>
      </c>
      <c r="AM20" s="124">
        <v>2.2727272727272728E-2</v>
      </c>
      <c r="AN20" s="124">
        <v>0</v>
      </c>
      <c r="AO20" s="124">
        <v>3.0257750000000003E-2</v>
      </c>
      <c r="AP20" s="124">
        <v>1.38555E-2</v>
      </c>
      <c r="AQ20" s="124">
        <v>4.8803999999999993E-2</v>
      </c>
      <c r="AR20" s="124">
        <v>0.14846349999999997</v>
      </c>
      <c r="AS20" s="124">
        <v>0.21159749999999999</v>
      </c>
      <c r="AT20" s="124">
        <v>1.03445E-2</v>
      </c>
      <c r="AU20" s="124">
        <v>3.6377500000000007E-2</v>
      </c>
      <c r="AV20" s="124">
        <v>5.6981749999999991E-2</v>
      </c>
      <c r="AW20" s="124">
        <v>0.26590900000000001</v>
      </c>
      <c r="AX20" s="124">
        <v>0.10872375000000002</v>
      </c>
      <c r="AY20" s="124">
        <v>2.70145E-2</v>
      </c>
      <c r="AZ20" s="124">
        <v>7.1928249999999999E-2</v>
      </c>
      <c r="BA20" s="124">
        <v>2232.507568359375</v>
      </c>
      <c r="BB20" s="124">
        <v>8919.8515625</v>
      </c>
    </row>
    <row r="21" spans="1:54" x14ac:dyDescent="0.25">
      <c r="A21" s="124" t="s">
        <v>612</v>
      </c>
      <c r="B21" s="124" t="s">
        <v>5111</v>
      </c>
      <c r="C21" s="124" t="s">
        <v>5113</v>
      </c>
      <c r="D21" s="124">
        <v>0.85995910167251588</v>
      </c>
      <c r="E21" s="124">
        <v>0.85660052299499512</v>
      </c>
      <c r="F21" s="124">
        <v>0.84251248836517334</v>
      </c>
      <c r="G21" s="124">
        <v>0.44776943335788488</v>
      </c>
      <c r="H21" s="124">
        <v>0.13997191120197963</v>
      </c>
      <c r="I21" s="124">
        <v>0.15677692859225423</v>
      </c>
      <c r="J21" s="124">
        <v>0.4391392622209313</v>
      </c>
      <c r="K21" s="124">
        <v>0.1373810898483592</v>
      </c>
      <c r="L21" s="124">
        <v>5.259732191190368E-2</v>
      </c>
      <c r="M21" s="124">
        <v>7.4133486224571943E-2</v>
      </c>
      <c r="N21" s="124">
        <v>8.286901055747431E-2</v>
      </c>
      <c r="O21" s="124">
        <v>0.85213365549926734</v>
      </c>
      <c r="P21" s="124">
        <v>5.126394860545877E-2</v>
      </c>
      <c r="Q21" s="124">
        <v>3.2310800245925302E-2</v>
      </c>
      <c r="R21" s="124">
        <v>0.72334178800122295</v>
      </c>
      <c r="S21" s="124">
        <v>8.1335682995406791E-2</v>
      </c>
      <c r="T21" s="124">
        <v>2.0753190004104537E-2</v>
      </c>
      <c r="U21" s="124">
        <v>3.5402349867063782E-2</v>
      </c>
      <c r="V21" s="124">
        <v>2.7421042066693442E-2</v>
      </c>
      <c r="W21" s="124">
        <v>1.0222206742825299E-2</v>
      </c>
      <c r="X21" s="124">
        <v>0</v>
      </c>
      <c r="Y21" s="124">
        <v>5.0675675675675678E-3</v>
      </c>
      <c r="Z21" s="124">
        <v>2.5773195876288659E-3</v>
      </c>
      <c r="AA21" s="124">
        <v>0.41530133261050595</v>
      </c>
      <c r="AB21" s="124">
        <v>0.42289734731493434</v>
      </c>
      <c r="AC21" s="124">
        <v>0.19620448998172907</v>
      </c>
      <c r="AD21" s="124">
        <v>1.0244154504039335E-2</v>
      </c>
      <c r="AE21" s="124">
        <v>0.23538998540311268</v>
      </c>
      <c r="AF21" s="124">
        <v>5.4802771327153027E-2</v>
      </c>
      <c r="AG21" s="124">
        <v>7.3576080105800218E-2</v>
      </c>
      <c r="AH21" s="124">
        <v>2.6881720430107529E-3</v>
      </c>
      <c r="AI21" s="124">
        <v>0.12035253446084314</v>
      </c>
      <c r="AJ21" s="124">
        <v>1.4399810825475503E-2</v>
      </c>
      <c r="AK21" s="124">
        <v>8.9868700549042918E-2</v>
      </c>
      <c r="AL21" s="124">
        <v>0</v>
      </c>
      <c r="AM21" s="124">
        <v>8.6658177702320319E-3</v>
      </c>
      <c r="AN21" s="124">
        <v>3.2894736842105261E-3</v>
      </c>
      <c r="AO21" s="124">
        <v>2.48045E-2</v>
      </c>
      <c r="AP21" s="124">
        <v>9.8447499999999993E-3</v>
      </c>
      <c r="AQ21" s="124">
        <v>5.5081499999999943E-2</v>
      </c>
      <c r="AR21" s="124">
        <v>0.16042000000000001</v>
      </c>
      <c r="AS21" s="124">
        <v>0.15533149999999993</v>
      </c>
      <c r="AT21" s="124">
        <v>1.0806999999999997E-2</v>
      </c>
      <c r="AU21" s="124">
        <v>3.2602749999999979E-2</v>
      </c>
      <c r="AV21" s="124">
        <v>7.5393749999999884E-2</v>
      </c>
      <c r="AW21" s="124">
        <v>0.27629000000000004</v>
      </c>
      <c r="AX21" s="124">
        <v>0.12094300000000005</v>
      </c>
      <c r="AY21" s="124">
        <v>2.4616249999999999E-2</v>
      </c>
      <c r="AZ21" s="124">
        <v>7.866725000000005E-2</v>
      </c>
      <c r="BA21" s="124">
        <v>3197.826171875</v>
      </c>
      <c r="BB21" s="124">
        <v>6755.05859375</v>
      </c>
    </row>
    <row r="22" spans="1:54" x14ac:dyDescent="0.25">
      <c r="A22" s="124" t="s">
        <v>613</v>
      </c>
      <c r="B22" s="124" t="s">
        <v>5111</v>
      </c>
      <c r="C22" s="124" t="s">
        <v>5113</v>
      </c>
      <c r="D22" s="124">
        <v>0.85638452817024246</v>
      </c>
      <c r="E22" s="124">
        <v>0.84193938970565796</v>
      </c>
      <c r="F22" s="124">
        <v>0.81842446327209473</v>
      </c>
      <c r="G22" s="124">
        <v>0.6667364381650096</v>
      </c>
      <c r="H22" s="124">
        <v>5.5408163265306121E-2</v>
      </c>
      <c r="I22" s="124">
        <v>0.18173731030873885</v>
      </c>
      <c r="J22" s="124">
        <v>0.53955259026687596</v>
      </c>
      <c r="K22" s="124">
        <v>0.11262558869701726</v>
      </c>
      <c r="L22" s="124">
        <v>6.3708355136926562E-2</v>
      </c>
      <c r="M22" s="124">
        <v>4.6967992325135183E-2</v>
      </c>
      <c r="N22" s="124">
        <v>2.5833333333333333E-2</v>
      </c>
      <c r="O22" s="124">
        <v>0.94934720041862897</v>
      </c>
      <c r="P22" s="124">
        <v>2.4819466248037676E-2</v>
      </c>
      <c r="Q22" s="124">
        <v>1.8888888888888889E-2</v>
      </c>
      <c r="R22" s="124">
        <v>0.77461582068724932</v>
      </c>
      <c r="S22" s="124">
        <v>7.1725972440258148E-2</v>
      </c>
      <c r="T22" s="124">
        <v>4.0935374149659864E-2</v>
      </c>
      <c r="U22" s="124">
        <v>5.3708355136926567E-2</v>
      </c>
      <c r="V22" s="124">
        <v>1.7046485260770974E-2</v>
      </c>
      <c r="W22" s="124">
        <v>5.1020408163265302E-3</v>
      </c>
      <c r="X22" s="124">
        <v>0</v>
      </c>
      <c r="Y22" s="124">
        <v>1.010204081632653E-2</v>
      </c>
      <c r="Z22" s="124">
        <v>0</v>
      </c>
      <c r="AA22" s="124">
        <v>0.49463326356183496</v>
      </c>
      <c r="AB22" s="124">
        <v>0.41120486656200939</v>
      </c>
      <c r="AC22" s="124">
        <v>0.23646214896214893</v>
      </c>
      <c r="AD22" s="124">
        <v>5.1020408163265302E-3</v>
      </c>
      <c r="AE22" s="124">
        <v>0.29075440432583288</v>
      </c>
      <c r="AF22" s="124">
        <v>2.4819466248037676E-2</v>
      </c>
      <c r="AG22" s="124">
        <v>4.1379295307866736E-2</v>
      </c>
      <c r="AH22" s="124">
        <v>0</v>
      </c>
      <c r="AI22" s="124">
        <v>0.20031789638932496</v>
      </c>
      <c r="AJ22" s="124">
        <v>3.4434850863422288E-2</v>
      </c>
      <c r="AK22" s="124">
        <v>0.15958660387231816</v>
      </c>
      <c r="AL22" s="124">
        <v>0</v>
      </c>
      <c r="AM22" s="124">
        <v>0</v>
      </c>
      <c r="AN22" s="124">
        <v>0</v>
      </c>
      <c r="AO22" s="124">
        <v>2.306625000000001E-2</v>
      </c>
      <c r="AP22" s="124">
        <v>9.7365000000000021E-3</v>
      </c>
      <c r="AQ22" s="124">
        <v>3.9439000000000009E-2</v>
      </c>
      <c r="AR22" s="124">
        <v>0.29258075000000017</v>
      </c>
      <c r="AS22" s="124">
        <v>0.19552099999999997</v>
      </c>
      <c r="AT22" s="124">
        <v>6.592500000000002E-3</v>
      </c>
      <c r="AU22" s="124">
        <v>2.6110249999999991E-2</v>
      </c>
      <c r="AV22" s="124">
        <v>8.6131249999999993E-2</v>
      </c>
      <c r="AW22" s="124">
        <v>0.18452399999999997</v>
      </c>
      <c r="AX22" s="124">
        <v>9.7739750000000014E-2</v>
      </c>
      <c r="AY22" s="124">
        <v>2.0034500000000011E-2</v>
      </c>
      <c r="AZ22" s="124">
        <v>4.1590250000000002E-2</v>
      </c>
      <c r="BA22" s="124">
        <v>2975.39990234375</v>
      </c>
      <c r="BB22" s="124">
        <v>7097.38134765625</v>
      </c>
    </row>
    <row r="23" spans="1:54" x14ac:dyDescent="0.25">
      <c r="A23" s="124" t="s">
        <v>614</v>
      </c>
      <c r="B23" s="124" t="s">
        <v>5111</v>
      </c>
      <c r="C23" s="124" t="s">
        <v>5113</v>
      </c>
      <c r="D23" s="124">
        <v>0.80925526086816402</v>
      </c>
      <c r="E23" s="124">
        <v>0.77315664291381836</v>
      </c>
      <c r="F23" s="124">
        <v>0.76342970132827759</v>
      </c>
      <c r="G23" s="124">
        <v>0.55312241521918937</v>
      </c>
      <c r="H23" s="124">
        <v>0</v>
      </c>
      <c r="I23" s="124">
        <v>5.1290376290376284E-2</v>
      </c>
      <c r="J23" s="124">
        <v>0.57147073356750766</v>
      </c>
      <c r="K23" s="124">
        <v>0.17259487824003952</v>
      </c>
      <c r="L23" s="124">
        <v>0.12531742451097289</v>
      </c>
      <c r="M23" s="124">
        <v>7.9326587391103515E-2</v>
      </c>
      <c r="N23" s="124">
        <v>0.26127420966130643</v>
      </c>
      <c r="O23" s="124">
        <v>0.68028315770251258</v>
      </c>
      <c r="P23" s="124">
        <v>3.6825002954035208E-2</v>
      </c>
      <c r="Q23" s="124">
        <v>2.8760486825002953E-2</v>
      </c>
      <c r="R23" s="124">
        <v>0.62167859022697736</v>
      </c>
      <c r="S23" s="124">
        <v>0.15206809319712544</v>
      </c>
      <c r="T23" s="124">
        <v>3.4438142502658628E-2</v>
      </c>
      <c r="U23" s="124">
        <v>5.7710031903580289E-2</v>
      </c>
      <c r="V23" s="124">
        <v>7.3285048285048282E-2</v>
      </c>
      <c r="W23" s="124">
        <v>1.4285714285714285E-2</v>
      </c>
      <c r="X23" s="124">
        <v>1.1363636363636364E-2</v>
      </c>
      <c r="Y23" s="124">
        <v>9.7298937621518269E-2</v>
      </c>
      <c r="Z23" s="124">
        <v>0</v>
      </c>
      <c r="AA23" s="124">
        <v>0.59969600292180936</v>
      </c>
      <c r="AB23" s="124">
        <v>0.23359355698065376</v>
      </c>
      <c r="AC23" s="124">
        <v>0.35510645268709784</v>
      </c>
      <c r="AD23" s="124">
        <v>0</v>
      </c>
      <c r="AE23" s="124">
        <v>0.29426487491003622</v>
      </c>
      <c r="AF23" s="124">
        <v>8.9234421492486005E-2</v>
      </c>
      <c r="AG23" s="124">
        <v>0.13961253799963477</v>
      </c>
      <c r="AH23" s="124">
        <v>1.3553113553113554E-2</v>
      </c>
      <c r="AI23" s="124">
        <v>0.21692930725188789</v>
      </c>
      <c r="AJ23" s="124">
        <v>3.5170743235259365E-2</v>
      </c>
      <c r="AK23" s="124">
        <v>0.12459314878669717</v>
      </c>
      <c r="AL23" s="124">
        <v>0</v>
      </c>
      <c r="AM23" s="124">
        <v>0</v>
      </c>
      <c r="AN23" s="124">
        <v>0</v>
      </c>
      <c r="AO23" s="124">
        <v>2.3842500000000003E-2</v>
      </c>
      <c r="AP23" s="124">
        <v>4.9905000000000001E-3</v>
      </c>
      <c r="AQ23" s="124">
        <v>4.990499999999997E-2</v>
      </c>
      <c r="AR23" s="124">
        <v>0.17302675000000001</v>
      </c>
      <c r="AS23" s="124">
        <v>0.25243949999999998</v>
      </c>
      <c r="AT23" s="124">
        <v>5.6689999999999987E-3</v>
      </c>
      <c r="AU23" s="124">
        <v>4.1156750000000013E-2</v>
      </c>
      <c r="AV23" s="124">
        <v>8.1056500000000004E-2</v>
      </c>
      <c r="AW23" s="124">
        <v>0.20632949999999994</v>
      </c>
      <c r="AX23" s="124">
        <v>0.11453199999999994</v>
      </c>
      <c r="AY23" s="124">
        <v>2.2961000000000009E-2</v>
      </c>
      <c r="AZ23" s="124">
        <v>4.7931499999999995E-2</v>
      </c>
      <c r="BA23" s="124">
        <v>3364.061279296875</v>
      </c>
      <c r="BB23" s="124">
        <v>7511.68115234375</v>
      </c>
    </row>
    <row r="24" spans="1:54" x14ac:dyDescent="0.25">
      <c r="A24" s="124" t="s">
        <v>615</v>
      </c>
      <c r="B24" s="124" t="s">
        <v>5111</v>
      </c>
      <c r="C24" s="124" t="s">
        <v>5113</v>
      </c>
      <c r="D24" s="124">
        <v>0.81589000497931674</v>
      </c>
      <c r="E24" s="124">
        <v>0.89535939693450928</v>
      </c>
      <c r="F24" s="124">
        <v>0.88771772384643555</v>
      </c>
      <c r="G24" s="124">
        <v>0.4281648363067373</v>
      </c>
      <c r="H24" s="124">
        <v>6.2008035354567073E-2</v>
      </c>
      <c r="I24" s="124">
        <v>0.11894360462806916</v>
      </c>
      <c r="J24" s="124">
        <v>0.51651222450618217</v>
      </c>
      <c r="K24" s="124">
        <v>0.1841204306612419</v>
      </c>
      <c r="L24" s="124">
        <v>6.1137115982613538E-2</v>
      </c>
      <c r="M24" s="124">
        <v>5.7278588867326036E-2</v>
      </c>
      <c r="N24" s="124">
        <v>0.17585462310402941</v>
      </c>
      <c r="O24" s="124">
        <v>0.75431440590084486</v>
      </c>
      <c r="P24" s="124">
        <v>5.6316426354345764E-2</v>
      </c>
      <c r="Q24" s="124">
        <v>3.6038079359810245E-2</v>
      </c>
      <c r="R24" s="124">
        <v>0.55575765410346767</v>
      </c>
      <c r="S24" s="124">
        <v>9.8665780745507276E-2</v>
      </c>
      <c r="T24" s="124">
        <v>4.8190094635389182E-2</v>
      </c>
      <c r="U24" s="124">
        <v>7.9893384459992389E-2</v>
      </c>
      <c r="V24" s="124">
        <v>5.3712259687679106E-2</v>
      </c>
      <c r="W24" s="124">
        <v>2.0090133079686091E-2</v>
      </c>
      <c r="X24" s="124">
        <v>4.1883004499826924E-3</v>
      </c>
      <c r="Y24" s="124">
        <v>1.9445206946643291E-2</v>
      </c>
      <c r="Z24" s="124">
        <v>8.5739293759823868E-3</v>
      </c>
      <c r="AA24" s="124">
        <v>0.59088232675950048</v>
      </c>
      <c r="AB24" s="124">
        <v>0.20474337545182689</v>
      </c>
      <c r="AC24" s="124">
        <v>0.27458245911569601</v>
      </c>
      <c r="AD24" s="124">
        <v>2.6041666666666665E-3</v>
      </c>
      <c r="AE24" s="124">
        <v>0.24284369520623733</v>
      </c>
      <c r="AF24" s="124">
        <v>9.0068896506817819E-2</v>
      </c>
      <c r="AG24" s="124">
        <v>5.2385408332340302E-2</v>
      </c>
      <c r="AH24" s="124">
        <v>3.1525511550312378E-2</v>
      </c>
      <c r="AI24" s="124">
        <v>0.15943770250639791</v>
      </c>
      <c r="AJ24" s="124">
        <v>5.2485783767143884E-2</v>
      </c>
      <c r="AK24" s="124">
        <v>0.21545434136833325</v>
      </c>
      <c r="AL24" s="124">
        <v>0</v>
      </c>
      <c r="AM24" s="124">
        <v>1.1088156248404065E-2</v>
      </c>
      <c r="AN24" s="124">
        <v>0</v>
      </c>
      <c r="AO24" s="124">
        <v>2.4287250000000003E-2</v>
      </c>
      <c r="AP24" s="124">
        <v>1.4398000000000008E-2</v>
      </c>
      <c r="AQ24" s="124">
        <v>5.2383999999999972E-2</v>
      </c>
      <c r="AR24" s="124">
        <v>0.20768524999999979</v>
      </c>
      <c r="AS24" s="124">
        <v>0.20345100000000013</v>
      </c>
      <c r="AT24" s="124">
        <v>1.036900000000001E-2</v>
      </c>
      <c r="AU24" s="124">
        <v>3.1906999999999956E-2</v>
      </c>
      <c r="AV24" s="124">
        <v>0.10020125000000014</v>
      </c>
      <c r="AW24" s="124">
        <v>0.22283424999999996</v>
      </c>
      <c r="AX24" s="124">
        <v>9.3685499999999977E-2</v>
      </c>
      <c r="AY24" s="124">
        <v>2.8483750000000016E-2</v>
      </c>
      <c r="AZ24" s="124">
        <v>3.4601249999999979E-2</v>
      </c>
      <c r="BA24" s="124">
        <v>2505.9814453125</v>
      </c>
      <c r="BB24" s="124">
        <v>5216.451171875</v>
      </c>
    </row>
    <row r="25" spans="1:54" x14ac:dyDescent="0.25">
      <c r="A25" s="124" t="s">
        <v>616</v>
      </c>
      <c r="B25" s="124" t="s">
        <v>5111</v>
      </c>
      <c r="C25" s="124" t="s">
        <v>5113</v>
      </c>
      <c r="D25" s="124">
        <v>0.81890529129457512</v>
      </c>
      <c r="E25" s="124">
        <v>0.85687655210494995</v>
      </c>
      <c r="F25" s="124">
        <v>0.82827925682067871</v>
      </c>
      <c r="G25" s="124">
        <v>0.49048888281392389</v>
      </c>
      <c r="H25" s="124">
        <v>0</v>
      </c>
      <c r="I25" s="124">
        <v>0.13142047870724743</v>
      </c>
      <c r="J25" s="124">
        <v>0.62179545592612839</v>
      </c>
      <c r="K25" s="124">
        <v>0.14932264139481199</v>
      </c>
      <c r="L25" s="124">
        <v>5.8558866411518133E-2</v>
      </c>
      <c r="M25" s="124">
        <v>3.8902557560294024E-2</v>
      </c>
      <c r="N25" s="124">
        <v>0.84397591276350159</v>
      </c>
      <c r="O25" s="124">
        <v>6.4683190571654212E-2</v>
      </c>
      <c r="P25" s="124">
        <v>7.0507563331510842E-2</v>
      </c>
      <c r="Q25" s="124">
        <v>1.6129032258064516E-2</v>
      </c>
      <c r="R25" s="124">
        <v>0.57742542980377864</v>
      </c>
      <c r="S25" s="124">
        <v>0.2581898122835794</v>
      </c>
      <c r="T25" s="124">
        <v>5.0384241540611135E-2</v>
      </c>
      <c r="U25" s="124">
        <v>6.2386094404957168E-2</v>
      </c>
      <c r="V25" s="124">
        <v>3.2368173258003771E-2</v>
      </c>
      <c r="W25" s="124">
        <v>1.5008960573476702E-2</v>
      </c>
      <c r="X25" s="124">
        <v>4.2372881355932203E-3</v>
      </c>
      <c r="Y25" s="124">
        <v>2.077638053581192E-2</v>
      </c>
      <c r="Z25" s="124">
        <v>0</v>
      </c>
      <c r="AA25" s="124">
        <v>0.63398715144887929</v>
      </c>
      <c r="AB25" s="124">
        <v>0.45423652876495957</v>
      </c>
      <c r="AC25" s="124">
        <v>0.23754252475548265</v>
      </c>
      <c r="AD25" s="124">
        <v>0</v>
      </c>
      <c r="AE25" s="124">
        <v>0.14825572565457748</v>
      </c>
      <c r="AF25" s="124">
        <v>4.4969928922908693E-2</v>
      </c>
      <c r="AG25" s="124">
        <v>4.2372881355932203E-3</v>
      </c>
      <c r="AH25" s="124">
        <v>0</v>
      </c>
      <c r="AI25" s="124">
        <v>0.17808760099629428</v>
      </c>
      <c r="AJ25" s="124">
        <v>3.0017921146953404E-2</v>
      </c>
      <c r="AK25" s="124">
        <v>0.19569360913674747</v>
      </c>
      <c r="AL25" s="124">
        <v>0</v>
      </c>
      <c r="AM25" s="124">
        <v>0</v>
      </c>
      <c r="AN25" s="124">
        <v>0</v>
      </c>
      <c r="AO25" s="124">
        <v>3.1959750000000009E-2</v>
      </c>
      <c r="AP25" s="124">
        <v>1.1750000000000003E-3</v>
      </c>
      <c r="AQ25" s="124">
        <v>5.140925000000001E-2</v>
      </c>
      <c r="AR25" s="124">
        <v>8.9043500000000012E-2</v>
      </c>
      <c r="AS25" s="124">
        <v>0.19645874999999993</v>
      </c>
      <c r="AT25" s="124">
        <v>1.3978749999999998E-2</v>
      </c>
      <c r="AU25" s="124">
        <v>6.1120000000000008E-2</v>
      </c>
      <c r="AV25" s="124">
        <v>0.17997499999999991</v>
      </c>
      <c r="AW25" s="124">
        <v>0.24009850000000005</v>
      </c>
      <c r="AX25" s="124">
        <v>8.6782000000000012E-2</v>
      </c>
      <c r="AY25" s="124">
        <v>3.1417750000000008E-2</v>
      </c>
      <c r="AZ25" s="124">
        <v>4.8542000000000009E-2</v>
      </c>
      <c r="BA25" s="124">
        <v>4111.5712890625</v>
      </c>
      <c r="BB25" s="124">
        <v>7259.1640625</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28116-CBA0-408B-AA3F-50ED62E3F241}">
  <dimension ref="A1:AA108"/>
  <sheetViews>
    <sheetView workbookViewId="0">
      <selection sqref="A1:AA52"/>
    </sheetView>
  </sheetViews>
  <sheetFormatPr defaultRowHeight="15" x14ac:dyDescent="0.25"/>
  <cols>
    <col min="1" max="1" width="10.85546875" bestFit="1" customWidth="1"/>
    <col min="15" max="15" width="10.85546875" bestFit="1" customWidth="1"/>
  </cols>
  <sheetData>
    <row r="1" spans="1:27" ht="21" x14ac:dyDescent="0.35">
      <c r="A1" s="94"/>
      <c r="B1" s="94"/>
      <c r="C1" s="94"/>
      <c r="D1" s="94"/>
      <c r="E1" s="94"/>
      <c r="F1" s="94"/>
      <c r="G1" s="110" t="s">
        <v>5114</v>
      </c>
      <c r="H1" s="94"/>
      <c r="I1" s="94"/>
      <c r="J1" s="94"/>
      <c r="K1" s="94"/>
      <c r="L1" s="94"/>
      <c r="M1" s="94"/>
      <c r="N1" s="94"/>
      <c r="O1" s="94"/>
      <c r="P1" s="94"/>
      <c r="Q1" s="94"/>
      <c r="R1" s="94"/>
      <c r="S1" s="94"/>
      <c r="T1" s="94"/>
      <c r="U1" s="110" t="s">
        <v>5115</v>
      </c>
      <c r="V1" s="94"/>
      <c r="W1" s="94"/>
      <c r="X1" s="94"/>
      <c r="Y1" s="94"/>
      <c r="Z1" s="94"/>
      <c r="AA1" s="94"/>
    </row>
    <row r="2" spans="1:27" x14ac:dyDescent="0.25">
      <c r="A2" s="94"/>
      <c r="B2" s="94"/>
      <c r="C2" s="94"/>
      <c r="D2" s="94"/>
      <c r="E2" s="94"/>
      <c r="F2" s="94"/>
      <c r="G2" s="94"/>
      <c r="H2" s="94"/>
      <c r="I2" s="94"/>
      <c r="J2" s="94"/>
      <c r="K2" s="94"/>
      <c r="L2" s="94"/>
      <c r="M2" s="94"/>
      <c r="N2" s="94"/>
      <c r="O2" s="94"/>
      <c r="P2" s="94"/>
      <c r="Q2" s="94"/>
      <c r="R2" s="94"/>
      <c r="S2" s="94"/>
      <c r="T2" s="94"/>
      <c r="U2" s="94"/>
      <c r="V2" s="94"/>
      <c r="W2" s="94"/>
      <c r="X2" s="94"/>
      <c r="Y2" s="94"/>
      <c r="Z2" s="94"/>
      <c r="AA2" s="94"/>
    </row>
    <row r="3" spans="1:27" x14ac:dyDescent="0.25">
      <c r="A3" s="109"/>
      <c r="B3" s="109" t="s">
        <v>605</v>
      </c>
      <c r="C3" s="109" t="s">
        <v>606</v>
      </c>
      <c r="D3" s="109" t="s">
        <v>607</v>
      </c>
      <c r="E3" s="109" t="s">
        <v>608</v>
      </c>
      <c r="F3" s="109" t="s">
        <v>609</v>
      </c>
      <c r="G3" s="109" t="s">
        <v>610</v>
      </c>
      <c r="H3" s="109" t="s">
        <v>611</v>
      </c>
      <c r="I3" s="109" t="s">
        <v>612</v>
      </c>
      <c r="J3" s="109" t="s">
        <v>613</v>
      </c>
      <c r="K3" s="109" t="s">
        <v>614</v>
      </c>
      <c r="L3" s="109" t="s">
        <v>615</v>
      </c>
      <c r="M3" s="109" t="s">
        <v>616</v>
      </c>
      <c r="N3" s="109"/>
      <c r="O3" s="109"/>
      <c r="P3" s="109" t="s">
        <v>605</v>
      </c>
      <c r="Q3" s="109" t="s">
        <v>606</v>
      </c>
      <c r="R3" s="109" t="s">
        <v>607</v>
      </c>
      <c r="S3" s="109" t="s">
        <v>608</v>
      </c>
      <c r="T3" s="109" t="s">
        <v>609</v>
      </c>
      <c r="U3" s="109" t="s">
        <v>610</v>
      </c>
      <c r="V3" s="109" t="s">
        <v>611</v>
      </c>
      <c r="W3" s="109" t="s">
        <v>612</v>
      </c>
      <c r="X3" s="109" t="s">
        <v>613</v>
      </c>
      <c r="Y3" s="109" t="s">
        <v>614</v>
      </c>
      <c r="Z3" s="109" t="s">
        <v>615</v>
      </c>
      <c r="AA3" s="109" t="s">
        <v>616</v>
      </c>
    </row>
    <row r="4" spans="1:27" x14ac:dyDescent="0.25">
      <c r="A4" s="94" t="s">
        <v>218</v>
      </c>
      <c r="B4" s="124">
        <v>0.80895166214919589</v>
      </c>
      <c r="C4" s="124">
        <v>0.75865329451761343</v>
      </c>
      <c r="D4" s="124">
        <v>0.8235719846996622</v>
      </c>
      <c r="E4" s="124">
        <v>0.80967174017559784</v>
      </c>
      <c r="F4" s="124">
        <v>0.81075348631315025</v>
      </c>
      <c r="G4" s="124">
        <v>0.75301885246097033</v>
      </c>
      <c r="H4" s="124">
        <v>0.86685520946225403</v>
      </c>
      <c r="I4" s="124">
        <v>0.80644287927417213</v>
      </c>
      <c r="J4" s="124">
        <v>0.91628565792652494</v>
      </c>
      <c r="K4" s="124">
        <v>0.78863487555809864</v>
      </c>
      <c r="L4" s="124">
        <v>0.86625906418986753</v>
      </c>
      <c r="M4" s="124">
        <v>0.78694590983416479</v>
      </c>
      <c r="O4" s="94" t="s">
        <v>218</v>
      </c>
      <c r="P4" s="124">
        <v>0.81881876660578712</v>
      </c>
      <c r="Q4" s="124">
        <v>0.78184337963552941</v>
      </c>
      <c r="R4" s="124">
        <v>0.79975910232266156</v>
      </c>
      <c r="S4" s="124">
        <v>0.82081026147146208</v>
      </c>
      <c r="T4" s="124">
        <v>0.78784072610159561</v>
      </c>
      <c r="U4" s="124">
        <v>0.69812324122218106</v>
      </c>
      <c r="V4" s="124">
        <v>0.91958041958041958</v>
      </c>
      <c r="W4" s="124">
        <v>0.85995910167251588</v>
      </c>
      <c r="X4" s="124">
        <v>0.85638452817024246</v>
      </c>
      <c r="Y4" s="124">
        <v>0.80925526086816402</v>
      </c>
      <c r="Z4" s="124">
        <v>0.81589000497931674</v>
      </c>
      <c r="AA4" s="124">
        <v>0.81890529129457512</v>
      </c>
    </row>
    <row r="5" spans="1:27" x14ac:dyDescent="0.25">
      <c r="A5" s="94" t="s">
        <v>242</v>
      </c>
      <c r="B5" s="124">
        <v>0.52867894842891794</v>
      </c>
      <c r="C5" s="124">
        <v>0.56886854498302719</v>
      </c>
      <c r="D5" s="124">
        <v>0.49659709950496989</v>
      </c>
      <c r="E5" s="124">
        <v>0.37452860115463821</v>
      </c>
      <c r="F5" s="124">
        <v>0.49407178185225498</v>
      </c>
      <c r="G5" s="124">
        <v>0.47525404860757015</v>
      </c>
      <c r="H5" s="124">
        <v>0.63881824268058751</v>
      </c>
      <c r="I5" s="124">
        <v>0.49972065646688552</v>
      </c>
      <c r="J5" s="124">
        <v>0.45622426115121539</v>
      </c>
      <c r="K5" s="124">
        <v>0.45648749883292233</v>
      </c>
      <c r="L5" s="124">
        <v>0.46085634459726349</v>
      </c>
      <c r="M5" s="124">
        <v>0.54934837440161022</v>
      </c>
      <c r="O5" s="94" t="s">
        <v>242</v>
      </c>
      <c r="P5" s="124">
        <v>0.51361724945672116</v>
      </c>
      <c r="Q5" s="124">
        <v>0.55497084873199953</v>
      </c>
      <c r="R5" s="124">
        <v>0.52597222222222229</v>
      </c>
      <c r="S5" s="124">
        <v>0.40885991645242248</v>
      </c>
      <c r="T5" s="124">
        <v>0.48923913043478268</v>
      </c>
      <c r="U5" s="124">
        <v>0.54207261188836875</v>
      </c>
      <c r="V5" s="124">
        <v>0.75174825174825188</v>
      </c>
      <c r="W5" s="124">
        <v>0.44776943335788488</v>
      </c>
      <c r="X5" s="124">
        <v>0.6667364381650096</v>
      </c>
      <c r="Y5" s="124">
        <v>0.55312241521918937</v>
      </c>
      <c r="Z5" s="124">
        <v>0.4281648363067373</v>
      </c>
      <c r="AA5" s="124">
        <v>0.49048888281392389</v>
      </c>
    </row>
    <row r="6" spans="1:27" x14ac:dyDescent="0.25">
      <c r="A6" s="94" t="s">
        <v>246</v>
      </c>
      <c r="B6" s="124">
        <v>2.1756817494175788E-2</v>
      </c>
      <c r="C6" s="124">
        <v>2.2049670267210105E-2</v>
      </c>
      <c r="D6" s="124">
        <v>2.4390673120215207E-2</v>
      </c>
      <c r="E6" s="124">
        <v>4.2139366776119826E-2</v>
      </c>
      <c r="F6" s="124">
        <v>2.7274348531294131E-2</v>
      </c>
      <c r="G6" s="124">
        <v>5.3922358848899628E-2</v>
      </c>
      <c r="H6" s="124">
        <v>0.15560785230780982</v>
      </c>
      <c r="I6" s="124">
        <v>0.15745667562420063</v>
      </c>
      <c r="J6" s="124">
        <v>3.0577142102393651E-2</v>
      </c>
      <c r="K6" s="124">
        <v>1.2612650233641047E-2</v>
      </c>
      <c r="L6" s="124">
        <v>4.6850459698405615E-2</v>
      </c>
      <c r="M6" s="124">
        <v>1.443598982689686E-2</v>
      </c>
      <c r="O6" s="94" t="s">
        <v>246</v>
      </c>
      <c r="P6" s="124">
        <v>2.208216916433833E-2</v>
      </c>
      <c r="Q6" s="124">
        <v>4.2372881355932203E-3</v>
      </c>
      <c r="R6" s="124">
        <v>1.7594946641556811E-2</v>
      </c>
      <c r="S6" s="124">
        <v>2.410005450086293E-2</v>
      </c>
      <c r="T6" s="124">
        <v>5.1557239057239057E-3</v>
      </c>
      <c r="U6" s="124">
        <v>2.4340547595920352E-2</v>
      </c>
      <c r="V6" s="124">
        <v>0.20279720279720281</v>
      </c>
      <c r="W6" s="124">
        <v>0.13997191120197963</v>
      </c>
      <c r="X6" s="124">
        <v>5.5408163265306121E-2</v>
      </c>
      <c r="Y6" s="124">
        <v>0</v>
      </c>
      <c r="Z6" s="124">
        <v>6.2008035354567073E-2</v>
      </c>
      <c r="AA6" s="124">
        <v>0</v>
      </c>
    </row>
    <row r="7" spans="1:27" x14ac:dyDescent="0.25">
      <c r="A7" s="94" t="s">
        <v>250</v>
      </c>
      <c r="B7" s="124">
        <v>6.4835702235929688E-2</v>
      </c>
      <c r="C7" s="124">
        <v>9.5309624756274636E-2</v>
      </c>
      <c r="D7" s="124">
        <v>8.538373537215635E-2</v>
      </c>
      <c r="E7" s="124">
        <v>0.1323839058435318</v>
      </c>
      <c r="F7" s="124">
        <v>0.10739256780650643</v>
      </c>
      <c r="G7" s="124">
        <v>0.12370032989740619</v>
      </c>
      <c r="H7" s="124">
        <v>0.17366373195298479</v>
      </c>
      <c r="I7" s="124">
        <v>0.15208948385071588</v>
      </c>
      <c r="J7" s="124">
        <v>0.16171716785106877</v>
      </c>
      <c r="K7" s="124">
        <v>6.7521326676572263E-2</v>
      </c>
      <c r="L7" s="124">
        <v>0.12153251940438339</v>
      </c>
      <c r="M7" s="124">
        <v>7.8722562063335652E-2</v>
      </c>
      <c r="O7" s="94" t="s">
        <v>250</v>
      </c>
      <c r="P7" s="124">
        <v>7.6376289657341223E-2</v>
      </c>
      <c r="Q7" s="124">
        <v>8.2018605836625458E-2</v>
      </c>
      <c r="R7" s="124">
        <v>6.4435812931575645E-2</v>
      </c>
      <c r="S7" s="124">
        <v>0.10835724550189273</v>
      </c>
      <c r="T7" s="124">
        <v>8.6488801054018433E-2</v>
      </c>
      <c r="U7" s="124">
        <v>8.7841820190922404E-2</v>
      </c>
      <c r="V7" s="124">
        <v>9.1783216783216784E-2</v>
      </c>
      <c r="W7" s="124">
        <v>0.15677692859225423</v>
      </c>
      <c r="X7" s="124">
        <v>0.18173731030873885</v>
      </c>
      <c r="Y7" s="124">
        <v>5.1290376290376284E-2</v>
      </c>
      <c r="Z7" s="124">
        <v>0.11894360462806916</v>
      </c>
      <c r="AA7" s="124">
        <v>0.13142047870724743</v>
      </c>
    </row>
    <row r="8" spans="1:27" x14ac:dyDescent="0.25">
      <c r="A8" s="94" t="s">
        <v>253</v>
      </c>
      <c r="B8" s="124">
        <v>0.52529571512853535</v>
      </c>
      <c r="C8" s="124">
        <v>0.52054455396321897</v>
      </c>
      <c r="D8" s="124">
        <v>0.36866610170666303</v>
      </c>
      <c r="E8" s="124">
        <v>0.55457044813293754</v>
      </c>
      <c r="F8" s="124">
        <v>0.50400489503910029</v>
      </c>
      <c r="G8" s="124">
        <v>0.44863200583467711</v>
      </c>
      <c r="H8" s="124">
        <v>0.53459220957533105</v>
      </c>
      <c r="I8" s="124">
        <v>0.36674824123364841</v>
      </c>
      <c r="J8" s="124">
        <v>0.52095858916195603</v>
      </c>
      <c r="K8" s="124">
        <v>0.49176171856766665</v>
      </c>
      <c r="L8" s="124">
        <v>0.49952706197696417</v>
      </c>
      <c r="M8" s="124">
        <v>0.52073018920249747</v>
      </c>
      <c r="O8" s="94" t="s">
        <v>253</v>
      </c>
      <c r="P8" s="124">
        <v>0.59497653519116567</v>
      </c>
      <c r="Q8" s="124">
        <v>0.57280011469351344</v>
      </c>
      <c r="R8" s="124">
        <v>0.35208725674827368</v>
      </c>
      <c r="S8" s="124">
        <v>0.55505672835606412</v>
      </c>
      <c r="T8" s="124">
        <v>0.53821054750402575</v>
      </c>
      <c r="U8" s="124">
        <v>0.42703389454373297</v>
      </c>
      <c r="V8" s="124">
        <v>0.53409090909090906</v>
      </c>
      <c r="W8" s="124">
        <v>0.4391392622209313</v>
      </c>
      <c r="X8" s="124">
        <v>0.53955259026687596</v>
      </c>
      <c r="Y8" s="124">
        <v>0.57147073356750766</v>
      </c>
      <c r="Z8" s="124">
        <v>0.51651222450618217</v>
      </c>
      <c r="AA8" s="124">
        <v>0.62179545592612839</v>
      </c>
    </row>
    <row r="9" spans="1:27" x14ac:dyDescent="0.25">
      <c r="A9" s="94" t="s">
        <v>257</v>
      </c>
      <c r="B9" s="124">
        <v>0.22424289815473142</v>
      </c>
      <c r="C9" s="124">
        <v>0.18198064840299744</v>
      </c>
      <c r="D9" s="124">
        <v>0.26445172715084247</v>
      </c>
      <c r="E9" s="124">
        <v>0.16080462600554615</v>
      </c>
      <c r="F9" s="124">
        <v>0.20519746145646112</v>
      </c>
      <c r="G9" s="124">
        <v>0.20259447452856205</v>
      </c>
      <c r="H9" s="124">
        <v>0.10236815873778074</v>
      </c>
      <c r="I9" s="124">
        <v>0.17734277894215617</v>
      </c>
      <c r="J9" s="124">
        <v>0.2088675809699416</v>
      </c>
      <c r="K9" s="124">
        <v>0.23150098933915161</v>
      </c>
      <c r="L9" s="124">
        <v>0.18333304725993585</v>
      </c>
      <c r="M9" s="124">
        <v>0.20843255233301369</v>
      </c>
      <c r="O9" s="94" t="s">
        <v>257</v>
      </c>
      <c r="P9" s="124">
        <v>0.17223703891852229</v>
      </c>
      <c r="Q9" s="124">
        <v>0.1503297438511533</v>
      </c>
      <c r="R9" s="124">
        <v>0.24243251726302575</v>
      </c>
      <c r="S9" s="124">
        <v>0.15768332038852789</v>
      </c>
      <c r="T9" s="124">
        <v>0.20767274191187235</v>
      </c>
      <c r="U9" s="124">
        <v>0.1903211995094298</v>
      </c>
      <c r="V9" s="124">
        <v>8.7412587412587422E-2</v>
      </c>
      <c r="W9" s="124">
        <v>0.1373810898483592</v>
      </c>
      <c r="X9" s="124">
        <v>0.11262558869701726</v>
      </c>
      <c r="Y9" s="124">
        <v>0.17259487824003952</v>
      </c>
      <c r="Z9" s="124">
        <v>0.1841204306612419</v>
      </c>
      <c r="AA9" s="124">
        <v>0.14932264139481199</v>
      </c>
    </row>
    <row r="10" spans="1:27" x14ac:dyDescent="0.25">
      <c r="A10" s="94" t="s">
        <v>261</v>
      </c>
      <c r="B10" s="124">
        <v>9.7022558636201198E-2</v>
      </c>
      <c r="C10" s="124">
        <v>0.10704846377582695</v>
      </c>
      <c r="D10" s="124">
        <v>0.15942687520424675</v>
      </c>
      <c r="E10" s="124">
        <v>6.4864516090958113E-2</v>
      </c>
      <c r="F10" s="124">
        <v>9.569202206053283E-2</v>
      </c>
      <c r="G10" s="124">
        <v>8.1109944131085937E-2</v>
      </c>
      <c r="H10" s="124">
        <v>2.4751052947142593E-2</v>
      </c>
      <c r="I10" s="124">
        <v>7.4854962487531512E-2</v>
      </c>
      <c r="J10" s="124">
        <v>4.7813672073540495E-2</v>
      </c>
      <c r="K10" s="124">
        <v>0.10604137641786683</v>
      </c>
      <c r="L10" s="124">
        <v>9.4093050383922155E-2</v>
      </c>
      <c r="M10" s="124">
        <v>0.10614987583988414</v>
      </c>
      <c r="O10" s="94" t="s">
        <v>261</v>
      </c>
      <c r="P10" s="124">
        <v>6.5487025815321467E-2</v>
      </c>
      <c r="Q10" s="124">
        <v>9.6362463361794326E-2</v>
      </c>
      <c r="R10" s="124">
        <v>0.17386534839924669</v>
      </c>
      <c r="S10" s="124">
        <v>7.0030577637703983E-2</v>
      </c>
      <c r="T10" s="124">
        <v>9.1601156492460839E-2</v>
      </c>
      <c r="U10" s="124">
        <v>0.1380081707282233</v>
      </c>
      <c r="V10" s="124">
        <v>6.4685314685314688E-2</v>
      </c>
      <c r="W10" s="124">
        <v>5.259732191190368E-2</v>
      </c>
      <c r="X10" s="124">
        <v>6.3708355136926562E-2</v>
      </c>
      <c r="Y10" s="124">
        <v>0.12531742451097289</v>
      </c>
      <c r="Z10" s="124">
        <v>6.1137115982613538E-2</v>
      </c>
      <c r="AA10" s="124">
        <v>5.8558866411518133E-2</v>
      </c>
    </row>
    <row r="11" spans="1:27" x14ac:dyDescent="0.25">
      <c r="A11" s="94" t="s">
        <v>265</v>
      </c>
      <c r="B11" s="124">
        <v>6.6846308350426514E-2</v>
      </c>
      <c r="C11" s="124">
        <v>7.3067038834471881E-2</v>
      </c>
      <c r="D11" s="124">
        <v>9.7680887445876149E-2</v>
      </c>
      <c r="E11" s="124">
        <v>4.523713715090661E-2</v>
      </c>
      <c r="F11" s="124">
        <v>6.0438705106105287E-2</v>
      </c>
      <c r="G11" s="124">
        <v>9.0040886759369054E-2</v>
      </c>
      <c r="H11" s="124">
        <v>9.0169944789510008E-3</v>
      </c>
      <c r="I11" s="124">
        <v>7.1507857861747376E-2</v>
      </c>
      <c r="J11" s="124">
        <v>3.0065847841099391E-2</v>
      </c>
      <c r="K11" s="124">
        <v>9.0561938765101574E-2</v>
      </c>
      <c r="L11" s="124">
        <v>5.4663861276388941E-2</v>
      </c>
      <c r="M11" s="124">
        <v>7.1528830734372079E-2</v>
      </c>
      <c r="O11" s="94" t="s">
        <v>265</v>
      </c>
      <c r="P11" s="124">
        <v>6.8840941253311083E-2</v>
      </c>
      <c r="Q11" s="124">
        <v>9.4251784121320251E-2</v>
      </c>
      <c r="R11" s="124">
        <v>0.1495841180163214</v>
      </c>
      <c r="S11" s="124">
        <v>8.4772073614948346E-2</v>
      </c>
      <c r="T11" s="124">
        <v>7.0871029131898702E-2</v>
      </c>
      <c r="U11" s="124">
        <v>0.13245436743177116</v>
      </c>
      <c r="V11" s="124">
        <v>1.9230769230769232E-2</v>
      </c>
      <c r="W11" s="124">
        <v>7.4133486224571943E-2</v>
      </c>
      <c r="X11" s="124">
        <v>4.6967992325135183E-2</v>
      </c>
      <c r="Y11" s="124">
        <v>7.9326587391103515E-2</v>
      </c>
      <c r="Z11" s="124">
        <v>5.7278588867326036E-2</v>
      </c>
      <c r="AA11" s="124">
        <v>3.8902557560294024E-2</v>
      </c>
    </row>
    <row r="12" spans="1:27" x14ac:dyDescent="0.25">
      <c r="A12" s="94" t="s">
        <v>304</v>
      </c>
      <c r="B12" s="124">
        <v>0.32520284190538834</v>
      </c>
      <c r="C12" s="124">
        <v>0.33926388761603909</v>
      </c>
      <c r="D12" s="124">
        <v>0.12355314913051001</v>
      </c>
      <c r="E12" s="124">
        <v>0.12389575973125294</v>
      </c>
      <c r="F12" s="124">
        <v>0.18317632845109813</v>
      </c>
      <c r="G12" s="124">
        <v>8.2534465446860411E-2</v>
      </c>
      <c r="H12" s="124">
        <v>7.1796220670248975E-2</v>
      </c>
      <c r="I12" s="124">
        <v>2.7360831106524298E-2</v>
      </c>
      <c r="J12" s="124">
        <v>3.4473912364295492E-2</v>
      </c>
      <c r="K12" s="124">
        <v>0.11804198335530802</v>
      </c>
      <c r="L12" s="124">
        <v>0.12671279131429053</v>
      </c>
      <c r="M12" s="124">
        <v>0.60727422037817491</v>
      </c>
      <c r="O12" s="94" t="s">
        <v>304</v>
      </c>
      <c r="P12" s="124">
        <v>0.44946574218545265</v>
      </c>
      <c r="Q12" s="124">
        <v>0.3484134063973493</v>
      </c>
      <c r="R12" s="124">
        <v>0.14056497175141244</v>
      </c>
      <c r="S12" s="124">
        <v>0.14509173291311195</v>
      </c>
      <c r="T12" s="124">
        <v>0.36467080222515003</v>
      </c>
      <c r="U12" s="124">
        <v>0.10917349941433591</v>
      </c>
      <c r="V12" s="124">
        <v>0.12587412587412589</v>
      </c>
      <c r="W12" s="124">
        <v>8.286901055747431E-2</v>
      </c>
      <c r="X12" s="124">
        <v>2.5833333333333333E-2</v>
      </c>
      <c r="Y12" s="124">
        <v>0.26127420966130643</v>
      </c>
      <c r="Z12" s="124">
        <v>0.17585462310402941</v>
      </c>
      <c r="AA12" s="124">
        <v>0.84397591276350159</v>
      </c>
    </row>
    <row r="13" spans="1:27" x14ac:dyDescent="0.25">
      <c r="A13" s="94" t="s">
        <v>307</v>
      </c>
      <c r="B13" s="124">
        <v>0.54379841317069455</v>
      </c>
      <c r="C13" s="124">
        <v>0.55517305443108977</v>
      </c>
      <c r="D13" s="124">
        <v>0.78808419363241178</v>
      </c>
      <c r="E13" s="124">
        <v>0.77389818858637349</v>
      </c>
      <c r="F13" s="124">
        <v>0.71934052097086831</v>
      </c>
      <c r="G13" s="124">
        <v>0.83782721597584797</v>
      </c>
      <c r="H13" s="124">
        <v>0.84874737564450176</v>
      </c>
      <c r="I13" s="124">
        <v>0.9183804180674815</v>
      </c>
      <c r="J13" s="124">
        <v>0.9180148360948478</v>
      </c>
      <c r="K13" s="124">
        <v>0.82382244131365001</v>
      </c>
      <c r="L13" s="124">
        <v>0.80912025848261349</v>
      </c>
      <c r="M13" s="124">
        <v>0.28680369097245945</v>
      </c>
      <c r="O13" s="94" t="s">
        <v>307</v>
      </c>
      <c r="P13" s="124">
        <v>0.43167335937846474</v>
      </c>
      <c r="Q13" s="124">
        <v>0.53809099018733275</v>
      </c>
      <c r="R13" s="124">
        <v>0.78409526051475209</v>
      </c>
      <c r="S13" s="124">
        <v>0.76113946607525407</v>
      </c>
      <c r="T13" s="124">
        <v>0.55932239057239053</v>
      </c>
      <c r="U13" s="124">
        <v>0.83020756384146666</v>
      </c>
      <c r="V13" s="124">
        <v>0.77097902097902105</v>
      </c>
      <c r="W13" s="124">
        <v>0.85213365549926734</v>
      </c>
      <c r="X13" s="124">
        <v>0.94934720041862897</v>
      </c>
      <c r="Y13" s="124">
        <v>0.68028315770251258</v>
      </c>
      <c r="Z13" s="124">
        <v>0.75431440590084486</v>
      </c>
      <c r="AA13" s="124">
        <v>6.4683190571654212E-2</v>
      </c>
    </row>
    <row r="14" spans="1:27" x14ac:dyDescent="0.25">
      <c r="A14" s="94" t="s">
        <v>310</v>
      </c>
      <c r="B14" s="124">
        <v>0.10912239941418014</v>
      </c>
      <c r="C14" s="124">
        <v>8.2330419528202484E-2</v>
      </c>
      <c r="D14" s="124">
        <v>7.501399016256427E-2</v>
      </c>
      <c r="E14" s="124">
        <v>8.5186677736244804E-2</v>
      </c>
      <c r="F14" s="124">
        <v>7.9917729015390515E-2</v>
      </c>
      <c r="G14" s="124">
        <v>7.0809777858998016E-2</v>
      </c>
      <c r="H14" s="124">
        <v>7.2992326826435569E-2</v>
      </c>
      <c r="I14" s="124">
        <v>5.0195480472264152E-2</v>
      </c>
      <c r="J14" s="124">
        <v>3.2467961497566762E-2</v>
      </c>
      <c r="K14" s="124">
        <v>5.3946846472572245E-2</v>
      </c>
      <c r="L14" s="124">
        <v>5.5476172852426529E-2</v>
      </c>
      <c r="M14" s="124">
        <v>8.6909899073988911E-2</v>
      </c>
      <c r="O14" s="94" t="s">
        <v>310</v>
      </c>
      <c r="P14" s="124">
        <v>9.3650340078457933E-2</v>
      </c>
      <c r="Q14" s="124">
        <v>8.4023352873709711E-2</v>
      </c>
      <c r="R14" s="124">
        <v>5.6252354048964226E-2</v>
      </c>
      <c r="S14" s="124">
        <v>8.1422161234781354E-2</v>
      </c>
      <c r="T14" s="124">
        <v>6.2876043039086518E-2</v>
      </c>
      <c r="U14" s="124">
        <v>4.0915950826663841E-2</v>
      </c>
      <c r="V14" s="124">
        <v>8.3916083916083919E-2</v>
      </c>
      <c r="W14" s="124">
        <v>5.126394860545877E-2</v>
      </c>
      <c r="X14" s="124">
        <v>2.4819466248037676E-2</v>
      </c>
      <c r="Y14" s="124">
        <v>3.6825002954035208E-2</v>
      </c>
      <c r="Z14" s="124">
        <v>5.6316426354345764E-2</v>
      </c>
      <c r="AA14" s="124">
        <v>7.0507563331510842E-2</v>
      </c>
    </row>
    <row r="15" spans="1:27" x14ac:dyDescent="0.25">
      <c r="A15" s="94" t="s">
        <v>299</v>
      </c>
      <c r="B15" s="124">
        <v>0.11256961285307966</v>
      </c>
      <c r="C15" s="124">
        <v>6.5728337238696699E-2</v>
      </c>
      <c r="D15" s="124">
        <v>3.9925660662869761E-2</v>
      </c>
      <c r="E15" s="124">
        <v>5.6039135921945669E-2</v>
      </c>
      <c r="F15" s="124">
        <v>3.346723170819569E-2</v>
      </c>
      <c r="G15" s="124">
        <v>2.2350242932941394E-2</v>
      </c>
      <c r="H15" s="124">
        <v>1.2193706739942354E-2</v>
      </c>
      <c r="I15" s="124">
        <v>2.2134022042542986E-2</v>
      </c>
      <c r="J15" s="124">
        <v>1.9596576668945091E-2</v>
      </c>
      <c r="K15" s="124">
        <v>1.9288627198684013E-2</v>
      </c>
      <c r="L15" s="124">
        <v>2.2898809829596897E-2</v>
      </c>
      <c r="M15" s="124">
        <v>4.8899666587607631E-2</v>
      </c>
      <c r="O15" s="94" t="s">
        <v>299</v>
      </c>
      <c r="P15" s="124">
        <v>0.10874749527276832</v>
      </c>
      <c r="Q15" s="124">
        <v>7.1139448196763086E-2</v>
      </c>
      <c r="R15" s="124">
        <v>5.0800376647834267E-2</v>
      </c>
      <c r="S15" s="124">
        <v>4.7555330112951509E-2</v>
      </c>
      <c r="T15" s="124">
        <v>3.8448982579417361E-2</v>
      </c>
      <c r="U15" s="124">
        <v>1.5481880889801281E-2</v>
      </c>
      <c r="V15" s="124">
        <v>3.0594405594405596E-2</v>
      </c>
      <c r="W15" s="124">
        <v>3.2310800245925302E-2</v>
      </c>
      <c r="X15" s="124">
        <v>1.8888888888888889E-2</v>
      </c>
      <c r="Y15" s="124">
        <v>2.8760486825002953E-2</v>
      </c>
      <c r="Z15" s="124">
        <v>3.6038079359810245E-2</v>
      </c>
      <c r="AA15" s="124">
        <v>1.6129032258064516E-2</v>
      </c>
    </row>
    <row r="16" spans="1:27" x14ac:dyDescent="0.25">
      <c r="A16" s="94" t="s">
        <v>311</v>
      </c>
      <c r="B16" s="124">
        <v>0.43986842298801238</v>
      </c>
      <c r="C16" s="124">
        <v>0.56491345901591539</v>
      </c>
      <c r="D16" s="124">
        <v>0.4338573925355223</v>
      </c>
      <c r="E16" s="124">
        <v>0.58355591043823996</v>
      </c>
      <c r="F16" s="124">
        <v>0.51292173822085063</v>
      </c>
      <c r="G16" s="124">
        <v>0.52488057024235235</v>
      </c>
      <c r="H16" s="124">
        <v>0.55940375781759633</v>
      </c>
      <c r="I16" s="124">
        <v>0.56738964672031256</v>
      </c>
      <c r="J16" s="124">
        <v>0.68984815145080247</v>
      </c>
      <c r="K16" s="124">
        <v>0.39407227107722737</v>
      </c>
      <c r="L16" s="124">
        <v>0.47168131013236414</v>
      </c>
      <c r="M16" s="124">
        <v>0.40619726227004671</v>
      </c>
      <c r="O16" s="94" t="s">
        <v>311</v>
      </c>
      <c r="P16" s="124">
        <v>0.56394236002757725</v>
      </c>
      <c r="Q16" s="124">
        <v>0.58551994392761564</v>
      </c>
      <c r="R16" s="124">
        <v>0.48047394852479597</v>
      </c>
      <c r="S16" s="124">
        <v>0.60422846322875767</v>
      </c>
      <c r="T16" s="124">
        <v>0.53788537549407112</v>
      </c>
      <c r="U16" s="124">
        <v>0.59922359333485697</v>
      </c>
      <c r="V16" s="124">
        <v>0.62325174825174823</v>
      </c>
      <c r="W16" s="124">
        <v>0.72334178800122295</v>
      </c>
      <c r="X16" s="124">
        <v>0.77461582068724932</v>
      </c>
      <c r="Y16" s="124">
        <v>0.62167859022697736</v>
      </c>
      <c r="Z16" s="124">
        <v>0.55575765410346767</v>
      </c>
      <c r="AA16" s="124">
        <v>0.57742542980377864</v>
      </c>
    </row>
    <row r="17" spans="1:27" x14ac:dyDescent="0.25">
      <c r="A17" s="94" t="s">
        <v>312</v>
      </c>
      <c r="B17" s="124">
        <v>0.16824852838436113</v>
      </c>
      <c r="C17" s="124">
        <v>0.11230308159490736</v>
      </c>
      <c r="D17" s="124">
        <v>0.1661102970264868</v>
      </c>
      <c r="E17" s="124">
        <v>0.1631958939006784</v>
      </c>
      <c r="F17" s="124">
        <v>0.10985958261402165</v>
      </c>
      <c r="G17" s="124">
        <v>0.1699210118082719</v>
      </c>
      <c r="H17" s="124">
        <v>0.19998080507323213</v>
      </c>
      <c r="I17" s="124">
        <v>0.15087951059072985</v>
      </c>
      <c r="J17" s="124">
        <v>0.12105784813311904</v>
      </c>
      <c r="K17" s="124">
        <v>0.20595674117871912</v>
      </c>
      <c r="L17" s="124">
        <v>0.16774466821771195</v>
      </c>
      <c r="M17" s="124">
        <v>0.20300901525055484</v>
      </c>
      <c r="O17" s="94" t="s">
        <v>312</v>
      </c>
      <c r="P17" s="124">
        <v>0.13266310461192352</v>
      </c>
      <c r="Q17" s="124">
        <v>9.8027112272205938E-2</v>
      </c>
      <c r="R17" s="124">
        <v>0.10151522284996861</v>
      </c>
      <c r="S17" s="124">
        <v>0.14124276000943048</v>
      </c>
      <c r="T17" s="124">
        <v>7.8512113892548682E-2</v>
      </c>
      <c r="U17" s="124">
        <v>0.12182388830957347</v>
      </c>
      <c r="V17" s="124">
        <v>0.11800699300699301</v>
      </c>
      <c r="W17" s="124">
        <v>8.1335682995406791E-2</v>
      </c>
      <c r="X17" s="124">
        <v>7.1725972440258148E-2</v>
      </c>
      <c r="Y17" s="124">
        <v>0.15206809319712544</v>
      </c>
      <c r="Z17" s="124">
        <v>9.8665780745507276E-2</v>
      </c>
      <c r="AA17" s="124">
        <v>0.2581898122835794</v>
      </c>
    </row>
    <row r="18" spans="1:27" x14ac:dyDescent="0.25">
      <c r="A18" s="94" t="s">
        <v>313</v>
      </c>
      <c r="B18" s="124">
        <v>9.3344453370923133E-2</v>
      </c>
      <c r="C18" s="124">
        <v>3.4755415730969838E-2</v>
      </c>
      <c r="D18" s="124">
        <v>5.4224798256453224E-2</v>
      </c>
      <c r="E18" s="124">
        <v>3.2658164902210435E-2</v>
      </c>
      <c r="F18" s="124">
        <v>5.1758146820251427E-2</v>
      </c>
      <c r="G18" s="124">
        <v>4.3880446376467749E-2</v>
      </c>
      <c r="H18" s="124">
        <v>3.4973655160591491E-2</v>
      </c>
      <c r="I18" s="124">
        <v>3.1557661912242033E-2</v>
      </c>
      <c r="J18" s="124">
        <v>3.6769965124744543E-2</v>
      </c>
      <c r="K18" s="124">
        <v>4.2243573441383561E-2</v>
      </c>
      <c r="L18" s="124">
        <v>5.467406506396099E-2</v>
      </c>
      <c r="M18" s="124">
        <v>4.261031393760762E-2</v>
      </c>
      <c r="O18" s="94" t="s">
        <v>313</v>
      </c>
      <c r="P18" s="124">
        <v>8.6906475400252398E-2</v>
      </c>
      <c r="Q18" s="124">
        <v>3.050210271441315E-2</v>
      </c>
      <c r="R18" s="124">
        <v>9.1093848085373505E-2</v>
      </c>
      <c r="S18" s="124">
        <v>2.9870103725144186E-2</v>
      </c>
      <c r="T18" s="124">
        <v>9.0903784219001624E-2</v>
      </c>
      <c r="U18" s="124">
        <v>4.4093471835067198E-2</v>
      </c>
      <c r="V18" s="124">
        <v>2.2727272727272728E-2</v>
      </c>
      <c r="W18" s="124">
        <v>2.0753190004104537E-2</v>
      </c>
      <c r="X18" s="124">
        <v>4.0935374149659864E-2</v>
      </c>
      <c r="Y18" s="124">
        <v>3.4438142502658628E-2</v>
      </c>
      <c r="Z18" s="124">
        <v>4.8190094635389182E-2</v>
      </c>
      <c r="AA18" s="124">
        <v>5.0384241540611135E-2</v>
      </c>
    </row>
    <row r="19" spans="1:27" x14ac:dyDescent="0.25">
      <c r="A19" s="94" t="s">
        <v>314</v>
      </c>
      <c r="B19" s="124">
        <v>8.7210186479257601E-2</v>
      </c>
      <c r="C19" s="124">
        <v>6.404195136118325E-2</v>
      </c>
      <c r="D19" s="124">
        <v>0.11748106057661319</v>
      </c>
      <c r="E19" s="124">
        <v>7.0603202936612847E-2</v>
      </c>
      <c r="F19" s="124">
        <v>8.1920329479736584E-2</v>
      </c>
      <c r="G19" s="124">
        <v>7.1636390273186273E-2</v>
      </c>
      <c r="H19" s="124">
        <v>5.3276420474016047E-2</v>
      </c>
      <c r="I19" s="124">
        <v>5.6587283811143571E-2</v>
      </c>
      <c r="J19" s="124">
        <v>5.5878083850703822E-2</v>
      </c>
      <c r="K19" s="124">
        <v>9.9941645821403274E-2</v>
      </c>
      <c r="L19" s="124">
        <v>8.301462374861697E-2</v>
      </c>
      <c r="M19" s="124">
        <v>7.6715330327636527E-2</v>
      </c>
      <c r="O19" s="94" t="s">
        <v>314</v>
      </c>
      <c r="P19" s="124">
        <v>5.429412049300289E-2</v>
      </c>
      <c r="Q19" s="124">
        <v>6.368675927105899E-2</v>
      </c>
      <c r="R19" s="124">
        <v>0.11173964218455745</v>
      </c>
      <c r="S19" s="124">
        <v>0.10640301448967698</v>
      </c>
      <c r="T19" s="124">
        <v>8.8160591421460988E-2</v>
      </c>
      <c r="U19" s="124">
        <v>5.6827055129968447E-2</v>
      </c>
      <c r="V19" s="124">
        <v>0.10314685314685315</v>
      </c>
      <c r="W19" s="124">
        <v>3.5402349867063782E-2</v>
      </c>
      <c r="X19" s="124">
        <v>5.3708355136926567E-2</v>
      </c>
      <c r="Y19" s="124">
        <v>5.7710031903580289E-2</v>
      </c>
      <c r="Z19" s="124">
        <v>7.9893384459992389E-2</v>
      </c>
      <c r="AA19" s="124">
        <v>6.2386094404957168E-2</v>
      </c>
    </row>
    <row r="20" spans="1:27" x14ac:dyDescent="0.25">
      <c r="A20" s="94" t="s">
        <v>315</v>
      </c>
      <c r="B20" s="124">
        <v>0.11046421472716986</v>
      </c>
      <c r="C20" s="124">
        <v>7.1136138615322336E-2</v>
      </c>
      <c r="D20" s="124">
        <v>0.13927582004084804</v>
      </c>
      <c r="E20" s="124">
        <v>6.8512711139578075E-2</v>
      </c>
      <c r="F20" s="124">
        <v>0.10117090145123804</v>
      </c>
      <c r="G20" s="124">
        <v>6.089433716884482E-2</v>
      </c>
      <c r="H20" s="124">
        <v>2.919761606969256E-2</v>
      </c>
      <c r="I20" s="124">
        <v>6.1614494090438413E-2</v>
      </c>
      <c r="J20" s="124">
        <v>3.3145813379946508E-2</v>
      </c>
      <c r="K20" s="124">
        <v>0.13640038666861912</v>
      </c>
      <c r="L20" s="124">
        <v>8.28132050970527E-2</v>
      </c>
      <c r="M20" s="124">
        <v>0.16434269774787566</v>
      </c>
      <c r="O20" s="94" t="s">
        <v>315</v>
      </c>
      <c r="P20" s="124">
        <v>8.124841249682499E-2</v>
      </c>
      <c r="Q20" s="124">
        <v>5.1398623677838665E-2</v>
      </c>
      <c r="R20" s="124">
        <v>0.14440991839296924</v>
      </c>
      <c r="S20" s="124">
        <v>5.0648555165793877E-2</v>
      </c>
      <c r="T20" s="124">
        <v>0.10761857707509882</v>
      </c>
      <c r="U20" s="124">
        <v>7.3567584513164169E-2</v>
      </c>
      <c r="V20" s="124">
        <v>4.5454545454545456E-2</v>
      </c>
      <c r="W20" s="124">
        <v>2.7421042066693442E-2</v>
      </c>
      <c r="X20" s="124">
        <v>1.7046485260770974E-2</v>
      </c>
      <c r="Y20" s="124">
        <v>7.3285048285048282E-2</v>
      </c>
      <c r="Z20" s="124">
        <v>5.3712259687679106E-2</v>
      </c>
      <c r="AA20" s="124">
        <v>3.2368173258003771E-2</v>
      </c>
    </row>
    <row r="21" spans="1:27" x14ac:dyDescent="0.25">
      <c r="A21" s="94" t="s">
        <v>316</v>
      </c>
      <c r="B21" s="124">
        <v>3.4988342973627039E-2</v>
      </c>
      <c r="C21" s="124">
        <v>1.3967022760826333E-2</v>
      </c>
      <c r="D21" s="124">
        <v>4.0324847534380426E-2</v>
      </c>
      <c r="E21" s="124">
        <v>1.3753261516036692E-2</v>
      </c>
      <c r="F21" s="124">
        <v>4.2009365668190975E-2</v>
      </c>
      <c r="G21" s="124">
        <v>2.1405346711924365E-2</v>
      </c>
      <c r="H21" s="124">
        <v>0</v>
      </c>
      <c r="I21" s="124">
        <v>1.7141355589475535E-2</v>
      </c>
      <c r="J21" s="124">
        <v>9.6463094116925364E-3</v>
      </c>
      <c r="K21" s="124">
        <v>4.0468339541961947E-2</v>
      </c>
      <c r="L21" s="124">
        <v>1.8055604875544938E-2</v>
      </c>
      <c r="M21" s="124">
        <v>5.7890716406080484E-2</v>
      </c>
      <c r="O21" s="94" t="s">
        <v>316</v>
      </c>
      <c r="P21" s="124">
        <v>1.638656055089888E-2</v>
      </c>
      <c r="Q21" s="124">
        <v>2.5234962406015034E-2</v>
      </c>
      <c r="R21" s="124">
        <v>1.123901443816698E-2</v>
      </c>
      <c r="S21" s="124">
        <v>1.3711202580932251E-2</v>
      </c>
      <c r="T21" s="124">
        <v>4.5371834284877767E-2</v>
      </c>
      <c r="U21" s="124">
        <v>2.0727145581399146E-2</v>
      </c>
      <c r="V21" s="124">
        <v>0</v>
      </c>
      <c r="W21" s="124">
        <v>1.0222206742825299E-2</v>
      </c>
      <c r="X21" s="124">
        <v>5.1020408163265302E-3</v>
      </c>
      <c r="Y21" s="124">
        <v>1.4285714285714285E-2</v>
      </c>
      <c r="Z21" s="124">
        <v>2.0090133079686091E-2</v>
      </c>
      <c r="AA21" s="124">
        <v>1.5008960573476702E-2</v>
      </c>
    </row>
    <row r="22" spans="1:27" x14ac:dyDescent="0.25">
      <c r="A22" s="94" t="s">
        <v>323</v>
      </c>
      <c r="B22" s="124">
        <v>2.3912282190972022E-3</v>
      </c>
      <c r="C22" s="124">
        <v>2.9781403648901621E-3</v>
      </c>
      <c r="D22" s="124">
        <v>4.4014084507042255E-4</v>
      </c>
      <c r="E22" s="124">
        <v>3.5644569236342469E-3</v>
      </c>
      <c r="F22" s="124">
        <v>0</v>
      </c>
      <c r="G22" s="124">
        <v>1.1518874787810201E-3</v>
      </c>
      <c r="H22" s="124">
        <v>3.574346405228758E-3</v>
      </c>
      <c r="I22" s="124">
        <v>1.1104559748427673E-3</v>
      </c>
      <c r="J22" s="124">
        <v>0</v>
      </c>
      <c r="K22" s="124">
        <v>2.1110372340425532E-3</v>
      </c>
      <c r="L22" s="124">
        <v>2.2875601406575101E-3</v>
      </c>
      <c r="M22" s="124">
        <v>2.0481780386402545E-3</v>
      </c>
      <c r="O22" s="94" t="s">
        <v>323</v>
      </c>
      <c r="P22" s="124">
        <v>6.1607722421794051E-3</v>
      </c>
      <c r="Q22" s="124">
        <v>0</v>
      </c>
      <c r="R22" s="124">
        <v>0</v>
      </c>
      <c r="S22" s="124">
        <v>5.10256674569632E-3</v>
      </c>
      <c r="T22" s="124">
        <v>3.6231884057971015E-3</v>
      </c>
      <c r="U22" s="124">
        <v>0</v>
      </c>
      <c r="V22" s="124">
        <v>0</v>
      </c>
      <c r="W22" s="124">
        <v>0</v>
      </c>
      <c r="X22" s="124">
        <v>0</v>
      </c>
      <c r="Y22" s="124">
        <v>1.1363636363636364E-2</v>
      </c>
      <c r="Z22" s="124">
        <v>4.1883004499826924E-3</v>
      </c>
      <c r="AA22" s="124">
        <v>4.2372881355932203E-3</v>
      </c>
    </row>
    <row r="23" spans="1:27" x14ac:dyDescent="0.25">
      <c r="A23" s="94" t="s">
        <v>324</v>
      </c>
      <c r="B23" s="124">
        <v>2.7151729124238945E-2</v>
      </c>
      <c r="C23" s="124">
        <v>1.7424034046183503E-2</v>
      </c>
      <c r="D23" s="124">
        <v>1.3101369530907264E-2</v>
      </c>
      <c r="E23" s="124">
        <v>1.6763951491751604E-2</v>
      </c>
      <c r="F23" s="124">
        <v>1.5510666044710226E-2</v>
      </c>
      <c r="G23" s="124">
        <v>2.7400781813841507E-2</v>
      </c>
      <c r="H23" s="124">
        <v>1.0255437152931347E-2</v>
      </c>
      <c r="I23" s="124">
        <v>9.8952365315086045E-3</v>
      </c>
      <c r="J23" s="124">
        <v>1.692271356309669E-2</v>
      </c>
      <c r="K23" s="124">
        <v>2.1832477396145959E-2</v>
      </c>
      <c r="L23" s="124">
        <v>9.1959687180698576E-3</v>
      </c>
      <c r="M23" s="124">
        <v>2.3699975659335359E-2</v>
      </c>
      <c r="O23" s="94" t="s">
        <v>324</v>
      </c>
      <c r="P23" s="124">
        <v>3.7508668271304793E-2</v>
      </c>
      <c r="Q23" s="124">
        <v>3.1590894609404868E-2</v>
      </c>
      <c r="R23" s="124">
        <v>4.8313716258631512E-2</v>
      </c>
      <c r="S23" s="124">
        <v>3.6574013498659422E-2</v>
      </c>
      <c r="T23" s="124">
        <v>1.6261528326745718E-2</v>
      </c>
      <c r="U23" s="124">
        <v>4.2924675333950967E-2</v>
      </c>
      <c r="V23" s="124">
        <v>3.0594405594405596E-2</v>
      </c>
      <c r="W23" s="124">
        <v>5.0675675675675678E-3</v>
      </c>
      <c r="X23" s="124">
        <v>1.010204081632653E-2</v>
      </c>
      <c r="Y23" s="124">
        <v>9.7298937621518269E-2</v>
      </c>
      <c r="Z23" s="124">
        <v>1.9445206946643291E-2</v>
      </c>
      <c r="AA23" s="124">
        <v>2.077638053581192E-2</v>
      </c>
    </row>
    <row r="24" spans="1:27" x14ac:dyDescent="0.25">
      <c r="A24" s="94" t="s">
        <v>325</v>
      </c>
      <c r="B24" s="124">
        <v>1.3564985591516083E-3</v>
      </c>
      <c r="C24" s="124">
        <v>5.6818181818181815E-4</v>
      </c>
      <c r="D24" s="124">
        <v>1.3763134361725912E-3</v>
      </c>
      <c r="E24" s="124">
        <v>3.9649710402539116E-3</v>
      </c>
      <c r="F24" s="124">
        <v>3.3244680851063829E-4</v>
      </c>
      <c r="G24" s="124">
        <v>2.8662096338838483E-2</v>
      </c>
      <c r="H24" s="124">
        <v>2.7475845410628022E-3</v>
      </c>
      <c r="I24" s="124">
        <v>0</v>
      </c>
      <c r="J24" s="124">
        <v>0</v>
      </c>
      <c r="K24" s="124">
        <v>2.4458586626139815E-3</v>
      </c>
      <c r="L24" s="124">
        <v>8.0787649190021214E-3</v>
      </c>
      <c r="M24" s="124">
        <v>4.2918345094230016E-3</v>
      </c>
      <c r="O24" s="94" t="s">
        <v>325</v>
      </c>
      <c r="P24" s="124">
        <v>4.9923195084485405E-3</v>
      </c>
      <c r="Q24" s="124">
        <v>0</v>
      </c>
      <c r="R24" s="124">
        <v>5.4519774011299437E-3</v>
      </c>
      <c r="S24" s="124">
        <v>4.768825506403852E-3</v>
      </c>
      <c r="T24" s="124">
        <v>0</v>
      </c>
      <c r="U24" s="124">
        <v>6.633317909485309E-2</v>
      </c>
      <c r="V24" s="124">
        <v>0</v>
      </c>
      <c r="W24" s="124">
        <v>2.5773195876288659E-3</v>
      </c>
      <c r="X24" s="124">
        <v>0</v>
      </c>
      <c r="Y24" s="124">
        <v>0</v>
      </c>
      <c r="Z24" s="124">
        <v>8.5739293759823868E-3</v>
      </c>
      <c r="AA24" s="124">
        <v>0</v>
      </c>
    </row>
    <row r="25" spans="1:27" x14ac:dyDescent="0.25">
      <c r="A25" s="94" t="s">
        <v>322</v>
      </c>
      <c r="B25" s="124">
        <v>0.46082017391808971</v>
      </c>
      <c r="C25" s="124">
        <v>0.50643689433528483</v>
      </c>
      <c r="D25" s="124">
        <v>0.20334527782742745</v>
      </c>
      <c r="E25" s="124">
        <v>0.45605897255314309</v>
      </c>
      <c r="F25" s="124">
        <v>0.36774750921276805</v>
      </c>
      <c r="G25" s="124">
        <v>0.3903910948191231</v>
      </c>
      <c r="H25" s="124">
        <v>0.69452974273930368</v>
      </c>
      <c r="I25" s="124">
        <v>0.36902360372322113</v>
      </c>
      <c r="J25" s="124">
        <v>0.43977024893965677</v>
      </c>
      <c r="K25" s="124">
        <v>0.27311232714540173</v>
      </c>
      <c r="L25" s="124">
        <v>0.47193125070196035</v>
      </c>
      <c r="M25" s="124">
        <v>0.47341829994159712</v>
      </c>
      <c r="O25" s="94" t="s">
        <v>322</v>
      </c>
      <c r="P25" s="124">
        <v>0.66639477524986801</v>
      </c>
      <c r="Q25" s="124">
        <v>0.69261580858926974</v>
      </c>
      <c r="R25" s="124">
        <v>0.37984070935342124</v>
      </c>
      <c r="S25" s="124">
        <v>0.47310151755305418</v>
      </c>
      <c r="T25" s="124">
        <v>0.31227913189869716</v>
      </c>
      <c r="U25" s="124">
        <v>0.48002200576685261</v>
      </c>
      <c r="V25" s="124">
        <v>0.7526223776223776</v>
      </c>
      <c r="W25" s="124">
        <v>0.41530133261050595</v>
      </c>
      <c r="X25" s="124">
        <v>0.49463326356183496</v>
      </c>
      <c r="Y25" s="124">
        <v>0.59969600292180936</v>
      </c>
      <c r="Z25" s="124">
        <v>0.59088232675950048</v>
      </c>
      <c r="AA25" s="124">
        <v>0.63398715144887929</v>
      </c>
    </row>
    <row r="26" spans="1:27" x14ac:dyDescent="0.25">
      <c r="A26" s="94" t="s">
        <v>335</v>
      </c>
      <c r="B26" s="124">
        <v>0.32277212190959997</v>
      </c>
      <c r="C26" s="124">
        <v>0.28152717081133527</v>
      </c>
      <c r="D26" s="124">
        <v>0.27966884426200128</v>
      </c>
      <c r="E26" s="124">
        <v>0.28966192129023044</v>
      </c>
      <c r="F26" s="124">
        <v>0.28578441178531405</v>
      </c>
      <c r="G26" s="124">
        <v>0.22967503079657978</v>
      </c>
      <c r="H26" s="124">
        <v>0.42020600105654238</v>
      </c>
      <c r="I26" s="124">
        <v>0.27563542074621883</v>
      </c>
      <c r="J26" s="124">
        <v>0.33013560146638704</v>
      </c>
      <c r="K26" s="124">
        <v>0.24791300854855447</v>
      </c>
      <c r="L26" s="124">
        <v>0.16915457077354423</v>
      </c>
      <c r="M26" s="124">
        <v>0.33761823215402137</v>
      </c>
      <c r="O26" s="94" t="s">
        <v>335</v>
      </c>
      <c r="P26" s="124">
        <v>0.31149659719954359</v>
      </c>
      <c r="Q26" s="124">
        <v>0.30001115075825158</v>
      </c>
      <c r="R26" s="124">
        <v>0.21112994350282485</v>
      </c>
      <c r="S26" s="124">
        <v>0.44353457742949842</v>
      </c>
      <c r="T26" s="124">
        <v>0.43668551456594934</v>
      </c>
      <c r="U26" s="124">
        <v>0.20032484460515632</v>
      </c>
      <c r="V26" s="124">
        <v>0.53409090909090906</v>
      </c>
      <c r="W26" s="124">
        <v>0.42289734731493434</v>
      </c>
      <c r="X26" s="124">
        <v>0.41120486656200939</v>
      </c>
      <c r="Y26" s="124">
        <v>0.23359355698065376</v>
      </c>
      <c r="Z26" s="124">
        <v>0.20474337545182689</v>
      </c>
      <c r="AA26" s="124">
        <v>0.45423652876495957</v>
      </c>
    </row>
    <row r="27" spans="1:27" x14ac:dyDescent="0.25">
      <c r="A27" s="94" t="s">
        <v>328</v>
      </c>
      <c r="B27" s="124">
        <v>0.27704001610741447</v>
      </c>
      <c r="C27" s="124">
        <v>0.34689306213310794</v>
      </c>
      <c r="D27" s="124">
        <v>0.37018495369405008</v>
      </c>
      <c r="E27" s="124">
        <v>0.28893964533048716</v>
      </c>
      <c r="F27" s="124">
        <v>0.23091807567668715</v>
      </c>
      <c r="G27" s="124">
        <v>0.35915293568777462</v>
      </c>
      <c r="H27" s="124">
        <v>0.11365031989443082</v>
      </c>
      <c r="I27" s="124">
        <v>0.33689734797366233</v>
      </c>
      <c r="J27" s="124">
        <v>0.21065697771870373</v>
      </c>
      <c r="K27" s="124">
        <v>0.24034854209875595</v>
      </c>
      <c r="L27" s="124">
        <v>0.31780450688316103</v>
      </c>
      <c r="M27" s="124">
        <v>0.28213594644589385</v>
      </c>
      <c r="O27" s="94" t="s">
        <v>328</v>
      </c>
      <c r="P27" s="124">
        <v>0.31246346222851179</v>
      </c>
      <c r="Q27" s="124">
        <v>0.20340496368038741</v>
      </c>
      <c r="R27" s="124">
        <v>0.41171688637790338</v>
      </c>
      <c r="S27" s="124">
        <v>0.28093466173233139</v>
      </c>
      <c r="T27" s="124">
        <v>0.11782809983896941</v>
      </c>
      <c r="U27" s="124">
        <v>0.53918956819007346</v>
      </c>
      <c r="V27" s="124">
        <v>0.27097902097902099</v>
      </c>
      <c r="W27" s="124">
        <v>0.19620448998172907</v>
      </c>
      <c r="X27" s="124">
        <v>0.23646214896214893</v>
      </c>
      <c r="Y27" s="124">
        <v>0.35510645268709784</v>
      </c>
      <c r="Z27" s="124">
        <v>0.27458245911569601</v>
      </c>
      <c r="AA27" s="124">
        <v>0.23754252475548265</v>
      </c>
    </row>
    <row r="28" spans="1:27" x14ac:dyDescent="0.25">
      <c r="A28" s="94" t="s">
        <v>329</v>
      </c>
      <c r="B28" s="124">
        <v>1.8953475670716643E-2</v>
      </c>
      <c r="C28" s="124">
        <v>7.7274107285105241E-3</v>
      </c>
      <c r="D28" s="124">
        <v>1.0670531790392538E-2</v>
      </c>
      <c r="E28" s="124">
        <v>7.7321232178099129E-3</v>
      </c>
      <c r="F28" s="124">
        <v>8.4575555707569611E-3</v>
      </c>
      <c r="G28" s="124">
        <v>1.7031782689266195E-2</v>
      </c>
      <c r="H28" s="124">
        <v>2.7873363670997943E-2</v>
      </c>
      <c r="I28" s="124">
        <v>2.3524254960675416E-2</v>
      </c>
      <c r="J28" s="124">
        <v>9.9933326907011115E-3</v>
      </c>
      <c r="K28" s="124">
        <v>1.0170774166157429E-2</v>
      </c>
      <c r="L28" s="124">
        <v>7.278012920254596E-3</v>
      </c>
      <c r="M28" s="124">
        <v>1.3598835078135568E-2</v>
      </c>
      <c r="O28" s="94" t="s">
        <v>329</v>
      </c>
      <c r="P28" s="124">
        <v>2.1961972495373561E-2</v>
      </c>
      <c r="Q28" s="124">
        <v>5.2134573722441693E-2</v>
      </c>
      <c r="R28" s="124">
        <v>9.0630885122410538E-3</v>
      </c>
      <c r="S28" s="124">
        <v>1.2244073031156327E-2</v>
      </c>
      <c r="T28" s="124">
        <v>1.4427060459669155E-2</v>
      </c>
      <c r="U28" s="124">
        <v>1.2912222319719533E-2</v>
      </c>
      <c r="V28" s="124">
        <v>0</v>
      </c>
      <c r="W28" s="124">
        <v>1.0244154504039335E-2</v>
      </c>
      <c r="X28" s="124">
        <v>5.1020408163265302E-3</v>
      </c>
      <c r="Y28" s="124">
        <v>0</v>
      </c>
      <c r="Z28" s="124">
        <v>2.6041666666666665E-3</v>
      </c>
      <c r="AA28" s="124">
        <v>0</v>
      </c>
    </row>
    <row r="29" spans="1:27" x14ac:dyDescent="0.25">
      <c r="A29" s="94" t="s">
        <v>330</v>
      </c>
      <c r="B29" s="124">
        <v>9.4804741619938251E-2</v>
      </c>
      <c r="C29" s="124">
        <v>0.147127299742079</v>
      </c>
      <c r="D29" s="124">
        <v>7.8734826082481738E-2</v>
      </c>
      <c r="E29" s="124">
        <v>9.1149635718246053E-2</v>
      </c>
      <c r="F29" s="124">
        <v>0.10959300739866751</v>
      </c>
      <c r="G29" s="124">
        <v>0.14370690364062241</v>
      </c>
      <c r="H29" s="124">
        <v>0.11066774193798568</v>
      </c>
      <c r="I29" s="124">
        <v>0.14764608121193548</v>
      </c>
      <c r="J29" s="124">
        <v>0.14622162323400711</v>
      </c>
      <c r="K29" s="124">
        <v>0.13495632350159195</v>
      </c>
      <c r="L29" s="124">
        <v>0.12811496707526518</v>
      </c>
      <c r="M29" s="124">
        <v>0.12881790597623113</v>
      </c>
      <c r="O29" s="94" t="s">
        <v>330</v>
      </c>
      <c r="P29" s="124">
        <v>0.21815216646306307</v>
      </c>
      <c r="Q29" s="124">
        <v>0.29596422199566713</v>
      </c>
      <c r="R29" s="124">
        <v>0.17223870056497176</v>
      </c>
      <c r="S29" s="124">
        <v>0.18457783008998768</v>
      </c>
      <c r="T29" s="124">
        <v>0.18554055043185477</v>
      </c>
      <c r="U29" s="124">
        <v>0.21738227284600098</v>
      </c>
      <c r="V29" s="124">
        <v>9.8776223776223776E-2</v>
      </c>
      <c r="W29" s="124">
        <v>0.23538998540311268</v>
      </c>
      <c r="X29" s="124">
        <v>0.29075440432583288</v>
      </c>
      <c r="Y29" s="124">
        <v>0.29426487491003622</v>
      </c>
      <c r="Z29" s="124">
        <v>0.24284369520623733</v>
      </c>
      <c r="AA29" s="124">
        <v>0.14825572565457748</v>
      </c>
    </row>
    <row r="30" spans="1:27" x14ac:dyDescent="0.25">
      <c r="A30" s="94" t="s">
        <v>319</v>
      </c>
      <c r="B30" s="124">
        <v>8.1148203787581974E-2</v>
      </c>
      <c r="C30" s="124">
        <v>3.9839893783302771E-2</v>
      </c>
      <c r="D30" s="124">
        <v>9.9237215579658325E-2</v>
      </c>
      <c r="E30" s="124">
        <v>0.12606038246156384</v>
      </c>
      <c r="F30" s="124">
        <v>6.0972367886873831E-2</v>
      </c>
      <c r="G30" s="124">
        <v>6.9945037001952315E-2</v>
      </c>
      <c r="H30" s="124">
        <v>4.6681962386990822E-2</v>
      </c>
      <c r="I30" s="124">
        <v>7.0124181621645687E-2</v>
      </c>
      <c r="J30" s="124">
        <v>6.1219551539791486E-2</v>
      </c>
      <c r="K30" s="124">
        <v>0.13976735884830219</v>
      </c>
      <c r="L30" s="124">
        <v>8.8363008304089191E-2</v>
      </c>
      <c r="M30" s="124">
        <v>7.4233758831782126E-2</v>
      </c>
      <c r="O30" s="94" t="s">
        <v>319</v>
      </c>
      <c r="P30" s="124">
        <v>5.6998671537025612E-2</v>
      </c>
      <c r="Q30" s="124">
        <v>3.6106155218554863E-2</v>
      </c>
      <c r="R30" s="124">
        <v>0.17186126804770874</v>
      </c>
      <c r="S30" s="124">
        <v>7.7577505534287064E-2</v>
      </c>
      <c r="T30" s="124">
        <v>4.7184709412970288E-2</v>
      </c>
      <c r="U30" s="124">
        <v>7.7821786193836437E-2</v>
      </c>
      <c r="V30" s="124">
        <v>1.9230769230769232E-2</v>
      </c>
      <c r="W30" s="124">
        <v>5.4802771327153027E-2</v>
      </c>
      <c r="X30" s="124">
        <v>2.4819466248037676E-2</v>
      </c>
      <c r="Y30" s="124">
        <v>8.9234421492486005E-2</v>
      </c>
      <c r="Z30" s="124">
        <v>9.0068896506817819E-2</v>
      </c>
      <c r="AA30" s="124">
        <v>4.4969928922908693E-2</v>
      </c>
    </row>
    <row r="31" spans="1:27" x14ac:dyDescent="0.25">
      <c r="A31" s="94" t="s">
        <v>318</v>
      </c>
      <c r="B31" s="124">
        <v>5.4711731993857968E-2</v>
      </c>
      <c r="C31" s="124">
        <v>4.8188171353615521E-2</v>
      </c>
      <c r="D31" s="124">
        <v>4.3131029280544159E-2</v>
      </c>
      <c r="E31" s="124">
        <v>5.373949341521151E-2</v>
      </c>
      <c r="F31" s="124">
        <v>4.9734214170518612E-2</v>
      </c>
      <c r="G31" s="124">
        <v>0.12430705874362584</v>
      </c>
      <c r="H31" s="124">
        <v>6.9877374118250235E-2</v>
      </c>
      <c r="I31" s="124">
        <v>6.4917927354970192E-2</v>
      </c>
      <c r="J31" s="124">
        <v>3.084328221228376E-2</v>
      </c>
      <c r="K31" s="124">
        <v>8.6901131899771417E-2</v>
      </c>
      <c r="L31" s="124">
        <v>6.1119829639182326E-2</v>
      </c>
      <c r="M31" s="124">
        <v>4.2449280426937783E-2</v>
      </c>
      <c r="O31" s="94" t="s">
        <v>318</v>
      </c>
      <c r="P31" s="124">
        <v>5.6214243380867716E-2</v>
      </c>
      <c r="Q31" s="124">
        <v>6.2656907098254111E-2</v>
      </c>
      <c r="R31" s="124">
        <v>0.13092200251098557</v>
      </c>
      <c r="S31" s="124">
        <v>9.3352400130230537E-2</v>
      </c>
      <c r="T31" s="124">
        <v>4.7140608988435077E-2</v>
      </c>
      <c r="U31" s="124">
        <v>0.2908528950069586</v>
      </c>
      <c r="V31" s="124">
        <v>3.0594405594405596E-2</v>
      </c>
      <c r="W31" s="124">
        <v>7.3576080105800218E-2</v>
      </c>
      <c r="X31" s="124">
        <v>4.1379295307866736E-2</v>
      </c>
      <c r="Y31" s="124">
        <v>0.13961253799963477</v>
      </c>
      <c r="Z31" s="124">
        <v>5.2385408332340302E-2</v>
      </c>
      <c r="AA31" s="124">
        <v>4.2372881355932203E-3</v>
      </c>
    </row>
    <row r="32" spans="1:27" x14ac:dyDescent="0.25">
      <c r="A32" s="94" t="s">
        <v>320</v>
      </c>
      <c r="B32" s="124">
        <v>3.2364787872262782E-3</v>
      </c>
      <c r="C32" s="124">
        <v>1.3176983728655767E-2</v>
      </c>
      <c r="D32" s="124">
        <v>6.811275827021717E-3</v>
      </c>
      <c r="E32" s="124">
        <v>1.7562148771224943E-3</v>
      </c>
      <c r="F32" s="124">
        <v>2.440686692062901E-2</v>
      </c>
      <c r="G32" s="124">
        <v>8.1137677220478321E-3</v>
      </c>
      <c r="H32" s="124">
        <v>4.3055158276125091E-3</v>
      </c>
      <c r="I32" s="124">
        <v>2.588928073841867E-3</v>
      </c>
      <c r="J32" s="124">
        <v>1.736111111111111E-3</v>
      </c>
      <c r="K32" s="124">
        <v>1.2629266793919196E-2</v>
      </c>
      <c r="L32" s="124">
        <v>1.0021370612230613E-2</v>
      </c>
      <c r="M32" s="124">
        <v>1.4278610479889944E-2</v>
      </c>
      <c r="O32" s="94" t="s">
        <v>320</v>
      </c>
      <c r="P32" s="124">
        <v>7.3924731182795703E-3</v>
      </c>
      <c r="Q32" s="124">
        <v>9.5004460303300623E-3</v>
      </c>
      <c r="R32" s="124">
        <v>4.6296296296296294E-3</v>
      </c>
      <c r="S32" s="124">
        <v>4.9752475247524753E-3</v>
      </c>
      <c r="T32" s="124">
        <v>6.8611477089737957E-2</v>
      </c>
      <c r="U32" s="124">
        <v>1.7605633802816902E-3</v>
      </c>
      <c r="V32" s="124">
        <v>2.2727272727272728E-2</v>
      </c>
      <c r="W32" s="124">
        <v>2.6881720430107529E-3</v>
      </c>
      <c r="X32" s="124">
        <v>0</v>
      </c>
      <c r="Y32" s="124">
        <v>1.3553113553113554E-2</v>
      </c>
      <c r="Z32" s="124">
        <v>3.1525511550312378E-2</v>
      </c>
      <c r="AA32" s="124">
        <v>0</v>
      </c>
    </row>
    <row r="33" spans="1:27" x14ac:dyDescent="0.25">
      <c r="A33" s="94" t="s">
        <v>321</v>
      </c>
      <c r="B33" s="124">
        <v>9.5877862169628958E-2</v>
      </c>
      <c r="C33" s="124">
        <v>0.1304687921555073</v>
      </c>
      <c r="D33" s="124">
        <v>6.2087829437866469E-2</v>
      </c>
      <c r="E33" s="124">
        <v>9.1869022454446919E-2</v>
      </c>
      <c r="F33" s="124">
        <v>0.13675598134649353</v>
      </c>
      <c r="G33" s="124">
        <v>0.14799167611831215</v>
      </c>
      <c r="H33" s="124">
        <v>0.24607049169048595</v>
      </c>
      <c r="I33" s="124">
        <v>8.6385916831076978E-2</v>
      </c>
      <c r="J33" s="124">
        <v>0.13465018679076343</v>
      </c>
      <c r="K33" s="124">
        <v>0.11705295982833414</v>
      </c>
      <c r="L33" s="124">
        <v>0.13426548727598991</v>
      </c>
      <c r="M33" s="124">
        <v>0.12138935913426049</v>
      </c>
      <c r="O33" s="94" t="s">
        <v>321</v>
      </c>
      <c r="P33" s="124">
        <v>0.1344693304465974</v>
      </c>
      <c r="Q33" s="124">
        <v>0.20505766534981523</v>
      </c>
      <c r="R33" s="124">
        <v>6.6530131826741987E-2</v>
      </c>
      <c r="S33" s="124">
        <v>0.13034765988195562</v>
      </c>
      <c r="T33" s="124">
        <v>0.19167325428194992</v>
      </c>
      <c r="U33" s="124">
        <v>0.13942709885071075</v>
      </c>
      <c r="V33" s="124">
        <v>0.25611888111888115</v>
      </c>
      <c r="W33" s="124">
        <v>0.12035253446084314</v>
      </c>
      <c r="X33" s="124">
        <v>0.20031789638932496</v>
      </c>
      <c r="Y33" s="124">
        <v>0.21692930725188789</v>
      </c>
      <c r="Z33" s="124">
        <v>0.15943770250639791</v>
      </c>
      <c r="AA33" s="124">
        <v>0.17808760099629428</v>
      </c>
    </row>
    <row r="34" spans="1:27" x14ac:dyDescent="0.25">
      <c r="A34" s="94" t="s">
        <v>326</v>
      </c>
      <c r="B34" s="124">
        <v>3.2167768756894942E-2</v>
      </c>
      <c r="C34" s="124">
        <v>2.5083564031867754E-2</v>
      </c>
      <c r="D34" s="124">
        <v>1.3202678624632546E-2</v>
      </c>
      <c r="E34" s="124">
        <v>2.2287255555704707E-2</v>
      </c>
      <c r="F34" s="124">
        <v>1.4674327328822285E-2</v>
      </c>
      <c r="G34" s="124">
        <v>2.2575434413023635E-2</v>
      </c>
      <c r="H34" s="124">
        <v>3.8933800917612241E-2</v>
      </c>
      <c r="I34" s="124">
        <v>3.2787642285672276E-2</v>
      </c>
      <c r="J34" s="124">
        <v>2.278736055825839E-2</v>
      </c>
      <c r="K34" s="124">
        <v>5.9472846558430437E-2</v>
      </c>
      <c r="L34" s="124">
        <v>4.9821888835502495E-2</v>
      </c>
      <c r="M34" s="124">
        <v>5.5239604735991585E-2</v>
      </c>
      <c r="O34" s="94" t="s">
        <v>326</v>
      </c>
      <c r="P34" s="124">
        <v>7.0703359660687581E-2</v>
      </c>
      <c r="Q34" s="124">
        <v>7.3696157767299597E-2</v>
      </c>
      <c r="R34" s="124">
        <v>1.1100125549278091E-2</v>
      </c>
      <c r="S34" s="124">
        <v>1.0411555509741264E-2</v>
      </c>
      <c r="T34" s="124">
        <v>5.9380032206119166E-3</v>
      </c>
      <c r="U34" s="124">
        <v>1.7853635504711841E-2</v>
      </c>
      <c r="V34" s="124">
        <v>3.8461538461538464E-2</v>
      </c>
      <c r="W34" s="124">
        <v>1.4399810825475503E-2</v>
      </c>
      <c r="X34" s="124">
        <v>3.4434850863422288E-2</v>
      </c>
      <c r="Y34" s="124">
        <v>3.5170743235259365E-2</v>
      </c>
      <c r="Z34" s="124">
        <v>5.2485783767143884E-2</v>
      </c>
      <c r="AA34" s="124">
        <v>3.0017921146953404E-2</v>
      </c>
    </row>
    <row r="35" spans="1:27" x14ac:dyDescent="0.25">
      <c r="A35" s="94" t="s">
        <v>327</v>
      </c>
      <c r="B35" s="124">
        <v>9.5878748751830653E-2</v>
      </c>
      <c r="C35" s="124">
        <v>0.1352208924931603</v>
      </c>
      <c r="D35" s="124">
        <v>4.5865504046615074E-2</v>
      </c>
      <c r="E35" s="124">
        <v>0.12602950913224345</v>
      </c>
      <c r="F35" s="124">
        <v>8.5722777636253383E-2</v>
      </c>
      <c r="G35" s="124">
        <v>0.16799365097239344</v>
      </c>
      <c r="H35" s="124">
        <v>8.6713178586138431E-2</v>
      </c>
      <c r="I35" s="124">
        <v>0.12688930886349192</v>
      </c>
      <c r="J35" s="124">
        <v>0.15651862166471298</v>
      </c>
      <c r="K35" s="124">
        <v>8.2027247481256962E-2</v>
      </c>
      <c r="L35" s="124">
        <v>0.15589878755397182</v>
      </c>
      <c r="M35" s="124">
        <v>0.10573568378651223</v>
      </c>
      <c r="O35" s="94" t="s">
        <v>327</v>
      </c>
      <c r="P35" s="124">
        <v>0.175379539251142</v>
      </c>
      <c r="Q35" s="124">
        <v>0.21663215241493566</v>
      </c>
      <c r="R35" s="124">
        <v>4.8465944758317642E-2</v>
      </c>
      <c r="S35" s="124">
        <v>3.727109382415409E-2</v>
      </c>
      <c r="T35" s="124">
        <v>8.3221160884204365E-2</v>
      </c>
      <c r="U35" s="124">
        <v>0.16963639086037521</v>
      </c>
      <c r="V35" s="124">
        <v>3.0594405594405596E-2</v>
      </c>
      <c r="W35" s="124">
        <v>8.9868700549042918E-2</v>
      </c>
      <c r="X35" s="124">
        <v>0.15958660387231816</v>
      </c>
      <c r="Y35" s="124">
        <v>0.12459314878669717</v>
      </c>
      <c r="Z35" s="124">
        <v>0.21545434136833325</v>
      </c>
      <c r="AA35" s="124">
        <v>0.19569360913674747</v>
      </c>
    </row>
    <row r="36" spans="1:27" x14ac:dyDescent="0.25">
      <c r="A36" s="94" t="s">
        <v>317</v>
      </c>
      <c r="B36" s="124">
        <v>3.4153005464480874E-4</v>
      </c>
      <c r="C36" s="124">
        <v>6.2107816837341672E-4</v>
      </c>
      <c r="D36" s="124">
        <v>5.1652892561983473E-4</v>
      </c>
      <c r="E36" s="124">
        <v>5.5991252545056931E-4</v>
      </c>
      <c r="F36" s="124">
        <v>9.3370681605975717E-4</v>
      </c>
      <c r="G36" s="124">
        <v>1.8997392783528116E-3</v>
      </c>
      <c r="H36" s="124">
        <v>0</v>
      </c>
      <c r="I36" s="124">
        <v>0</v>
      </c>
      <c r="J36" s="124">
        <v>1.6025641025641025E-3</v>
      </c>
      <c r="K36" s="124">
        <v>8.5616438356164379E-4</v>
      </c>
      <c r="L36" s="124">
        <v>0</v>
      </c>
      <c r="M36" s="124">
        <v>1.2837054982093954E-3</v>
      </c>
      <c r="O36" s="94" t="s">
        <v>317</v>
      </c>
      <c r="P36" s="124">
        <v>8.960573476702509E-4</v>
      </c>
      <c r="Q36" s="124">
        <v>0</v>
      </c>
      <c r="R36" s="124">
        <v>1.0220495919648461E-2</v>
      </c>
      <c r="S36" s="124">
        <v>0</v>
      </c>
      <c r="T36" s="124">
        <v>0</v>
      </c>
      <c r="U36" s="124">
        <v>0</v>
      </c>
      <c r="V36" s="124">
        <v>0</v>
      </c>
      <c r="W36" s="124">
        <v>0</v>
      </c>
      <c r="X36" s="124">
        <v>0</v>
      </c>
      <c r="Y36" s="124">
        <v>0</v>
      </c>
      <c r="Z36" s="124">
        <v>0</v>
      </c>
      <c r="AA36" s="124">
        <v>0</v>
      </c>
    </row>
    <row r="37" spans="1:27" x14ac:dyDescent="0.25">
      <c r="A37" s="94" t="s">
        <v>338</v>
      </c>
      <c r="B37" s="124">
        <v>7.5174692462721144E-3</v>
      </c>
      <c r="C37" s="124">
        <v>2.6904324745826757E-3</v>
      </c>
      <c r="D37" s="124">
        <v>1.3496619910317136E-3</v>
      </c>
      <c r="E37" s="124">
        <v>1.8161893611443084E-3</v>
      </c>
      <c r="F37" s="124">
        <v>6.2824346855586454E-3</v>
      </c>
      <c r="G37" s="124">
        <v>2.9353874502110644E-3</v>
      </c>
      <c r="H37" s="124">
        <v>7.4259471141622175E-3</v>
      </c>
      <c r="I37" s="124">
        <v>5.265797262902573E-3</v>
      </c>
      <c r="J37" s="124">
        <v>6.5058479532163743E-3</v>
      </c>
      <c r="K37" s="124">
        <v>7.4773516095269551E-3</v>
      </c>
      <c r="L37" s="124">
        <v>3.3340857623202452E-3</v>
      </c>
      <c r="M37" s="124">
        <v>2.2747009347618211E-3</v>
      </c>
      <c r="O37" s="94" t="s">
        <v>338</v>
      </c>
      <c r="P37" s="124">
        <v>8.0567046054727028E-3</v>
      </c>
      <c r="Q37" s="124">
        <v>2.1186440677966102E-3</v>
      </c>
      <c r="R37" s="124">
        <v>0</v>
      </c>
      <c r="S37" s="124">
        <v>0</v>
      </c>
      <c r="T37" s="124">
        <v>0</v>
      </c>
      <c r="U37" s="124">
        <v>1.5625000000000001E-3</v>
      </c>
      <c r="V37" s="124">
        <v>2.2727272727272728E-2</v>
      </c>
      <c r="W37" s="124">
        <v>8.6658177702320319E-3</v>
      </c>
      <c r="X37" s="124">
        <v>0</v>
      </c>
      <c r="Y37" s="124">
        <v>0</v>
      </c>
      <c r="Z37" s="124">
        <v>1.1088156248404065E-2</v>
      </c>
      <c r="AA37" s="124">
        <v>0</v>
      </c>
    </row>
    <row r="38" spans="1:27" x14ac:dyDescent="0.25">
      <c r="A38" s="94" t="s">
        <v>346</v>
      </c>
      <c r="B38" s="124">
        <v>0</v>
      </c>
      <c r="C38" s="124">
        <v>0</v>
      </c>
      <c r="D38" s="124">
        <v>0</v>
      </c>
      <c r="E38" s="124">
        <v>0</v>
      </c>
      <c r="F38" s="124">
        <v>0</v>
      </c>
      <c r="G38" s="124">
        <v>1.9011669142589406E-3</v>
      </c>
      <c r="H38" s="124">
        <v>0</v>
      </c>
      <c r="I38" s="124">
        <v>3.1380196817972403E-3</v>
      </c>
      <c r="J38" s="124">
        <v>0</v>
      </c>
      <c r="K38" s="124">
        <v>0</v>
      </c>
      <c r="L38" s="124">
        <v>7.9761904761904766E-4</v>
      </c>
      <c r="M38" s="124">
        <v>0</v>
      </c>
      <c r="O38" s="94" t="s">
        <v>346</v>
      </c>
      <c r="P38" s="124">
        <v>0</v>
      </c>
      <c r="Q38" s="124">
        <v>0</v>
      </c>
      <c r="R38" s="124">
        <v>0</v>
      </c>
      <c r="S38" s="124">
        <v>0</v>
      </c>
      <c r="T38" s="124">
        <v>0</v>
      </c>
      <c r="U38" s="124">
        <v>1.7605633802816902E-3</v>
      </c>
      <c r="V38" s="124">
        <v>0</v>
      </c>
      <c r="W38" s="124">
        <v>3.2894736842105261E-3</v>
      </c>
      <c r="X38" s="124">
        <v>0</v>
      </c>
      <c r="Y38" s="124">
        <v>0</v>
      </c>
      <c r="Z38" s="124">
        <v>0</v>
      </c>
      <c r="AA38" s="124">
        <v>0</v>
      </c>
    </row>
    <row r="39" spans="1:27" x14ac:dyDescent="0.25">
      <c r="A39" s="94" t="s">
        <v>298</v>
      </c>
      <c r="B39" s="124">
        <v>5.9664937500000008E-2</v>
      </c>
      <c r="C39" s="124">
        <v>4.3422499999999961E-2</v>
      </c>
      <c r="D39" s="124">
        <v>4.1749562500000031E-2</v>
      </c>
      <c r="E39" s="124">
        <v>4.2965124999999979E-2</v>
      </c>
      <c r="F39" s="124">
        <v>3.5593875000000011E-2</v>
      </c>
      <c r="G39" s="124">
        <v>4.6073750000000024E-2</v>
      </c>
      <c r="H39" s="124">
        <v>4.9870562499999986E-2</v>
      </c>
      <c r="I39" s="124">
        <v>4.16801875E-2</v>
      </c>
      <c r="J39" s="124">
        <v>4.1285999999999996E-2</v>
      </c>
      <c r="K39" s="124">
        <v>4.3200937500000008E-2</v>
      </c>
      <c r="L39" s="124">
        <v>3.8906812500000013E-2</v>
      </c>
      <c r="M39" s="124">
        <v>4.7617437500000019E-2</v>
      </c>
      <c r="O39" s="94" t="s">
        <v>298</v>
      </c>
      <c r="P39" s="124">
        <v>4.0788000000000019E-2</v>
      </c>
      <c r="Q39" s="124">
        <v>2.3975249999999979E-2</v>
      </c>
      <c r="R39" s="124">
        <v>2.4870249999999972E-2</v>
      </c>
      <c r="S39" s="124">
        <v>2.8244000000000002E-2</v>
      </c>
      <c r="T39" s="124">
        <v>2.0572500000000004E-2</v>
      </c>
      <c r="U39" s="124">
        <v>2.8243499999999991E-2</v>
      </c>
      <c r="V39" s="124">
        <v>3.0257750000000003E-2</v>
      </c>
      <c r="W39" s="124">
        <v>2.48045E-2</v>
      </c>
      <c r="X39" s="124">
        <v>2.306625000000001E-2</v>
      </c>
      <c r="Y39" s="124">
        <v>2.3842500000000003E-2</v>
      </c>
      <c r="Z39" s="124">
        <v>2.4287250000000003E-2</v>
      </c>
      <c r="AA39" s="124">
        <v>3.1959750000000009E-2</v>
      </c>
    </row>
    <row r="40" spans="1:27" x14ac:dyDescent="0.25">
      <c r="A40" s="94" t="s">
        <v>269</v>
      </c>
      <c r="B40" s="124">
        <v>8.1212499999999809E-3</v>
      </c>
      <c r="C40" s="124">
        <v>4.274250000000002E-3</v>
      </c>
      <c r="D40" s="124">
        <v>6.8823750000000048E-3</v>
      </c>
      <c r="E40" s="124">
        <v>1.3329687499999994E-2</v>
      </c>
      <c r="F40" s="124">
        <v>5.5323750000000026E-3</v>
      </c>
      <c r="G40" s="124">
        <v>1.1575874999999999E-2</v>
      </c>
      <c r="H40" s="124">
        <v>1.3540874999999999E-2</v>
      </c>
      <c r="I40" s="124">
        <v>1.0272875000000008E-2</v>
      </c>
      <c r="J40" s="124">
        <v>1.0312437500000002E-2</v>
      </c>
      <c r="K40" s="124">
        <v>5.3005624999999997E-3</v>
      </c>
      <c r="L40" s="124">
        <v>1.6393499999999995E-2</v>
      </c>
      <c r="M40" s="124">
        <v>1.0582500000000002E-3</v>
      </c>
      <c r="O40" s="94" t="s">
        <v>269</v>
      </c>
      <c r="P40" s="124">
        <v>8.6002499999999916E-3</v>
      </c>
      <c r="Q40" s="124">
        <v>4.1317500000000043E-3</v>
      </c>
      <c r="R40" s="124">
        <v>6.8449999999999978E-3</v>
      </c>
      <c r="S40" s="124">
        <v>1.3446249999999993E-2</v>
      </c>
      <c r="T40" s="124">
        <v>5.3717500000000015E-3</v>
      </c>
      <c r="U40" s="124">
        <v>1.2441249999999991E-2</v>
      </c>
      <c r="V40" s="124">
        <v>1.38555E-2</v>
      </c>
      <c r="W40" s="124">
        <v>9.8447499999999993E-3</v>
      </c>
      <c r="X40" s="124">
        <v>9.7365000000000021E-3</v>
      </c>
      <c r="Y40" s="124">
        <v>4.9905000000000001E-3</v>
      </c>
      <c r="Z40" s="124">
        <v>1.4398000000000008E-2</v>
      </c>
      <c r="AA40" s="124">
        <v>1.1750000000000003E-3</v>
      </c>
    </row>
    <row r="41" spans="1:27" x14ac:dyDescent="0.25">
      <c r="A41" s="94" t="s">
        <v>273</v>
      </c>
      <c r="B41" s="124">
        <v>5.9421812499999963E-2</v>
      </c>
      <c r="C41" s="124">
        <v>3.6783249999999997E-2</v>
      </c>
      <c r="D41" s="124">
        <v>4.4679687499999975E-2</v>
      </c>
      <c r="E41" s="124">
        <v>3.7812312499999987E-2</v>
      </c>
      <c r="F41" s="124">
        <v>5.5792874999999922E-2</v>
      </c>
      <c r="G41" s="124">
        <v>3.6445750000000006E-2</v>
      </c>
      <c r="H41" s="124">
        <v>4.4599437499999998E-2</v>
      </c>
      <c r="I41" s="124">
        <v>5.0284000000000037E-2</v>
      </c>
      <c r="J41" s="124">
        <v>3.5547499999999996E-2</v>
      </c>
      <c r="K41" s="124">
        <v>4.7827187500000014E-2</v>
      </c>
      <c r="L41" s="124">
        <v>5.3715875000000031E-2</v>
      </c>
      <c r="M41" s="124">
        <v>4.8501312500000011E-2</v>
      </c>
      <c r="O41" s="94" t="s">
        <v>273</v>
      </c>
      <c r="P41" s="124">
        <v>6.2127750000000107E-2</v>
      </c>
      <c r="Q41" s="124">
        <v>3.7916250000000006E-2</v>
      </c>
      <c r="R41" s="124">
        <v>4.6732499999999941E-2</v>
      </c>
      <c r="S41" s="124">
        <v>4.1386000000000034E-2</v>
      </c>
      <c r="T41" s="124">
        <v>5.7652750000000003E-2</v>
      </c>
      <c r="U41" s="124">
        <v>4.2483249999999924E-2</v>
      </c>
      <c r="V41" s="124">
        <v>4.8803999999999993E-2</v>
      </c>
      <c r="W41" s="124">
        <v>5.5081499999999943E-2</v>
      </c>
      <c r="X41" s="124">
        <v>3.9439000000000009E-2</v>
      </c>
      <c r="Y41" s="124">
        <v>4.990499999999997E-2</v>
      </c>
      <c r="Z41" s="124">
        <v>5.2383999999999972E-2</v>
      </c>
      <c r="AA41" s="124">
        <v>5.140925000000001E-2</v>
      </c>
    </row>
    <row r="42" spans="1:27" x14ac:dyDescent="0.25">
      <c r="A42" s="94" t="s">
        <v>277</v>
      </c>
      <c r="B42" s="124">
        <v>0.14461312499999976</v>
      </c>
      <c r="C42" s="124">
        <v>0.33170600000000017</v>
      </c>
      <c r="D42" s="124">
        <v>0.23907937499999998</v>
      </c>
      <c r="E42" s="124">
        <v>0.26148462500000041</v>
      </c>
      <c r="F42" s="124">
        <v>8.9586687500000067E-2</v>
      </c>
      <c r="G42" s="124">
        <v>0.1744813125000001</v>
      </c>
      <c r="H42" s="124">
        <v>0.15899124999999997</v>
      </c>
      <c r="I42" s="124">
        <v>0.14285074999999992</v>
      </c>
      <c r="J42" s="124">
        <v>0.29661456250000001</v>
      </c>
      <c r="K42" s="124">
        <v>0.18330012500000004</v>
      </c>
      <c r="L42" s="124">
        <v>0.20589950000000001</v>
      </c>
      <c r="M42" s="124">
        <v>8.9350187500000039E-2</v>
      </c>
      <c r="O42" s="94" t="s">
        <v>277</v>
      </c>
      <c r="P42" s="124">
        <v>0.14057024999999965</v>
      </c>
      <c r="Q42" s="124">
        <v>0.34830624999999982</v>
      </c>
      <c r="R42" s="124">
        <v>0.24090149999999971</v>
      </c>
      <c r="S42" s="124">
        <v>0.25161375000000002</v>
      </c>
      <c r="T42" s="124">
        <v>8.7092500000000017E-2</v>
      </c>
      <c r="U42" s="124">
        <v>0.17084750000000004</v>
      </c>
      <c r="V42" s="124">
        <v>0.14846349999999997</v>
      </c>
      <c r="W42" s="124">
        <v>0.16042000000000001</v>
      </c>
      <c r="X42" s="124">
        <v>0.29258075000000017</v>
      </c>
      <c r="Y42" s="124">
        <v>0.17302675000000001</v>
      </c>
      <c r="Z42" s="124">
        <v>0.20768524999999979</v>
      </c>
      <c r="AA42" s="124">
        <v>8.9043500000000012E-2</v>
      </c>
    </row>
    <row r="43" spans="1:27" x14ac:dyDescent="0.25">
      <c r="A43" s="94" t="s">
        <v>297</v>
      </c>
      <c r="B43" s="124">
        <v>0.21161581249999989</v>
      </c>
      <c r="C43" s="124">
        <v>0.16864443750000002</v>
      </c>
      <c r="D43" s="124">
        <v>0.19540556249999996</v>
      </c>
      <c r="E43" s="124">
        <v>0.16653481249999974</v>
      </c>
      <c r="F43" s="124">
        <v>0.263306875</v>
      </c>
      <c r="G43" s="124">
        <v>0.18580862500000009</v>
      </c>
      <c r="H43" s="124">
        <v>0.20316006249999999</v>
      </c>
      <c r="I43" s="124">
        <v>0.16063187500000006</v>
      </c>
      <c r="J43" s="124">
        <v>0.18771768749999995</v>
      </c>
      <c r="K43" s="124">
        <v>0.23449718750000009</v>
      </c>
      <c r="L43" s="124">
        <v>0.19892993749999999</v>
      </c>
      <c r="M43" s="124">
        <v>0.19912043749999997</v>
      </c>
      <c r="O43" s="94" t="s">
        <v>297</v>
      </c>
      <c r="P43" s="124">
        <v>0.21497624999999976</v>
      </c>
      <c r="Q43" s="124">
        <v>0.16664175000000009</v>
      </c>
      <c r="R43" s="124">
        <v>0.20148725000000003</v>
      </c>
      <c r="S43" s="124">
        <v>0.1684897499999998</v>
      </c>
      <c r="T43" s="124">
        <v>0.2758807499999999</v>
      </c>
      <c r="U43" s="124">
        <v>0.18626975000000007</v>
      </c>
      <c r="V43" s="124">
        <v>0.21159749999999999</v>
      </c>
      <c r="W43" s="124">
        <v>0.15533149999999993</v>
      </c>
      <c r="X43" s="124">
        <v>0.19552099999999997</v>
      </c>
      <c r="Y43" s="124">
        <v>0.25243949999999998</v>
      </c>
      <c r="Z43" s="124">
        <v>0.20345100000000013</v>
      </c>
      <c r="AA43" s="124">
        <v>0.19645874999999993</v>
      </c>
    </row>
    <row r="44" spans="1:27" x14ac:dyDescent="0.25">
      <c r="A44" s="94" t="s">
        <v>281</v>
      </c>
      <c r="B44" s="124">
        <v>9.0158125000000203E-3</v>
      </c>
      <c r="C44" s="124">
        <v>8.7210624999999979E-3</v>
      </c>
      <c r="D44" s="124">
        <v>1.2244125000000008E-2</v>
      </c>
      <c r="E44" s="124">
        <v>9.039312499999997E-3</v>
      </c>
      <c r="F44" s="124">
        <v>1.1847249999999993E-2</v>
      </c>
      <c r="G44" s="124">
        <v>9.2732499999999968E-3</v>
      </c>
      <c r="H44" s="124">
        <v>1.0138687499999997E-2</v>
      </c>
      <c r="I44" s="124">
        <v>1.3142187500000006E-2</v>
      </c>
      <c r="J44" s="124">
        <v>7.6707500000000005E-3</v>
      </c>
      <c r="K44" s="124">
        <v>6.3488750000000021E-3</v>
      </c>
      <c r="L44" s="124">
        <v>1.0559437500000008E-2</v>
      </c>
      <c r="M44" s="124">
        <v>1.5238187499999998E-2</v>
      </c>
      <c r="O44" s="94" t="s">
        <v>281</v>
      </c>
      <c r="P44" s="124">
        <v>8.6589999999999896E-3</v>
      </c>
      <c r="Q44" s="124">
        <v>8.0220000000000083E-3</v>
      </c>
      <c r="R44" s="124">
        <v>1.0820500000000005E-2</v>
      </c>
      <c r="S44" s="124">
        <v>8.5920000000000059E-3</v>
      </c>
      <c r="T44" s="124">
        <v>8.8185000000000104E-3</v>
      </c>
      <c r="U44" s="124">
        <v>8.7932499999999886E-3</v>
      </c>
      <c r="V44" s="124">
        <v>1.03445E-2</v>
      </c>
      <c r="W44" s="124">
        <v>1.0806999999999997E-2</v>
      </c>
      <c r="X44" s="124">
        <v>6.592500000000002E-3</v>
      </c>
      <c r="Y44" s="124">
        <v>5.6689999999999987E-3</v>
      </c>
      <c r="Z44" s="124">
        <v>1.036900000000001E-2</v>
      </c>
      <c r="AA44" s="124">
        <v>1.3978749999999998E-2</v>
      </c>
    </row>
    <row r="45" spans="1:27" x14ac:dyDescent="0.25">
      <c r="A45" s="94" t="s">
        <v>285</v>
      </c>
      <c r="B45" s="124">
        <v>3.2687687500000062E-2</v>
      </c>
      <c r="C45" s="124">
        <v>3.0517249999999996E-2</v>
      </c>
      <c r="D45" s="124">
        <v>4.3118875000000029E-2</v>
      </c>
      <c r="E45" s="124">
        <v>3.2170000000000025E-2</v>
      </c>
      <c r="F45" s="124">
        <v>6.6547250000000016E-2</v>
      </c>
      <c r="G45" s="124">
        <v>3.8208812500000029E-2</v>
      </c>
      <c r="H45" s="124">
        <v>3.6742187499999995E-2</v>
      </c>
      <c r="I45" s="124">
        <v>3.4153374999999993E-2</v>
      </c>
      <c r="J45" s="124">
        <v>2.6118187500000001E-2</v>
      </c>
      <c r="K45" s="124">
        <v>3.9816937500000003E-2</v>
      </c>
      <c r="L45" s="124">
        <v>3.0588624999999984E-2</v>
      </c>
      <c r="M45" s="124">
        <v>6.2276312499999965E-2</v>
      </c>
      <c r="O45" s="94" t="s">
        <v>285</v>
      </c>
      <c r="P45" s="124">
        <v>3.2958500000000071E-2</v>
      </c>
      <c r="Q45" s="124">
        <v>2.9412999999999991E-2</v>
      </c>
      <c r="R45" s="124">
        <v>4.3377750000000014E-2</v>
      </c>
      <c r="S45" s="124">
        <v>3.1991249999999999E-2</v>
      </c>
      <c r="T45" s="124">
        <v>6.5019749999999904E-2</v>
      </c>
      <c r="U45" s="124">
        <v>3.6541250000000004E-2</v>
      </c>
      <c r="V45" s="124">
        <v>3.6377500000000007E-2</v>
      </c>
      <c r="W45" s="124">
        <v>3.2602749999999979E-2</v>
      </c>
      <c r="X45" s="124">
        <v>2.6110249999999991E-2</v>
      </c>
      <c r="Y45" s="124">
        <v>4.1156750000000013E-2</v>
      </c>
      <c r="Z45" s="124">
        <v>3.1906999999999956E-2</v>
      </c>
      <c r="AA45" s="124">
        <v>6.1120000000000008E-2</v>
      </c>
    </row>
    <row r="46" spans="1:27" x14ac:dyDescent="0.25">
      <c r="A46" s="94" t="s">
        <v>288</v>
      </c>
      <c r="B46" s="124">
        <v>8.4964125000000071E-2</v>
      </c>
      <c r="C46" s="124">
        <v>8.0569562499999997E-2</v>
      </c>
      <c r="D46" s="124">
        <v>7.8513812499999946E-2</v>
      </c>
      <c r="E46" s="124">
        <v>6.2052249999999969E-2</v>
      </c>
      <c r="F46" s="124">
        <v>0.13018893750000005</v>
      </c>
      <c r="G46" s="124">
        <v>7.7241125000000049E-2</v>
      </c>
      <c r="H46" s="124">
        <v>5.9573624999999991E-2</v>
      </c>
      <c r="I46" s="124">
        <v>7.2430250000000015E-2</v>
      </c>
      <c r="J46" s="124">
        <v>9.1576812500000007E-2</v>
      </c>
      <c r="K46" s="124">
        <v>7.3662437499999983E-2</v>
      </c>
      <c r="L46" s="124">
        <v>0.10149775</v>
      </c>
      <c r="M46" s="124">
        <v>0.17176112499999996</v>
      </c>
      <c r="O46" s="94" t="s">
        <v>288</v>
      </c>
      <c r="P46" s="124">
        <v>9.0669499999999847E-2</v>
      </c>
      <c r="Q46" s="124">
        <v>8.038675000000009E-2</v>
      </c>
      <c r="R46" s="124">
        <v>8.643049999999991E-2</v>
      </c>
      <c r="S46" s="124">
        <v>6.6129000000000077E-2</v>
      </c>
      <c r="T46" s="124">
        <v>0.13288049999999987</v>
      </c>
      <c r="U46" s="124">
        <v>7.2907499999999958E-2</v>
      </c>
      <c r="V46" s="124">
        <v>5.6981749999999991E-2</v>
      </c>
      <c r="W46" s="124">
        <v>7.5393749999999884E-2</v>
      </c>
      <c r="X46" s="124">
        <v>8.6131249999999993E-2</v>
      </c>
      <c r="Y46" s="124">
        <v>8.1056500000000004E-2</v>
      </c>
      <c r="Z46" s="124">
        <v>0.10020125000000014</v>
      </c>
      <c r="AA46" s="124">
        <v>0.17997499999999991</v>
      </c>
    </row>
    <row r="47" spans="1:27" x14ac:dyDescent="0.25">
      <c r="A47" s="94" t="s">
        <v>291</v>
      </c>
      <c r="B47" s="124">
        <v>0.24323924999999996</v>
      </c>
      <c r="C47" s="124">
        <v>0.20805212500000006</v>
      </c>
      <c r="D47" s="124">
        <v>0.2275262499999999</v>
      </c>
      <c r="E47" s="124">
        <v>0.24749568750000012</v>
      </c>
      <c r="F47" s="124">
        <v>0.19290212500000001</v>
      </c>
      <c r="G47" s="124">
        <v>0.29724943749999999</v>
      </c>
      <c r="H47" s="124">
        <v>0.26787418750000003</v>
      </c>
      <c r="I47" s="124">
        <v>0.28878193750000003</v>
      </c>
      <c r="J47" s="124">
        <v>0.18526999999999996</v>
      </c>
      <c r="K47" s="124">
        <v>0.21468443750000002</v>
      </c>
      <c r="L47" s="124">
        <v>0.22628081249999982</v>
      </c>
      <c r="M47" s="124">
        <v>0.2391660000000001</v>
      </c>
      <c r="O47" s="94" t="s">
        <v>291</v>
      </c>
      <c r="P47" s="124">
        <v>0.23595250000000076</v>
      </c>
      <c r="Q47" s="124">
        <v>0.19579624999999989</v>
      </c>
      <c r="R47" s="124">
        <v>0.22232924999999984</v>
      </c>
      <c r="S47" s="124">
        <v>0.24402474999999968</v>
      </c>
      <c r="T47" s="124">
        <v>0.18878950000000011</v>
      </c>
      <c r="U47" s="124">
        <v>0.29433574999999995</v>
      </c>
      <c r="V47" s="124">
        <v>0.26590900000000001</v>
      </c>
      <c r="W47" s="124">
        <v>0.27629000000000004</v>
      </c>
      <c r="X47" s="124">
        <v>0.18452399999999997</v>
      </c>
      <c r="Y47" s="124">
        <v>0.20632949999999994</v>
      </c>
      <c r="Z47" s="124">
        <v>0.22283424999999996</v>
      </c>
      <c r="AA47" s="124">
        <v>0.24009850000000005</v>
      </c>
    </row>
    <row r="48" spans="1:27" x14ac:dyDescent="0.25">
      <c r="A48" s="94" t="s">
        <v>294</v>
      </c>
      <c r="B48" s="124">
        <v>0.12186612500000003</v>
      </c>
      <c r="C48" s="124">
        <v>7.7285750000000084E-2</v>
      </c>
      <c r="D48" s="124">
        <v>9.0534625000000091E-2</v>
      </c>
      <c r="E48" s="124">
        <v>9.7028812500000117E-2</v>
      </c>
      <c r="F48" s="124">
        <v>0.11874981250000002</v>
      </c>
      <c r="G48" s="124">
        <v>9.9210999999999924E-2</v>
      </c>
      <c r="H48" s="124">
        <v>0.10600725</v>
      </c>
      <c r="I48" s="124">
        <v>0.12035406249999994</v>
      </c>
      <c r="J48" s="124">
        <v>9.8320125000000022E-2</v>
      </c>
      <c r="K48" s="124">
        <v>0.11684137499999996</v>
      </c>
      <c r="L48" s="124">
        <v>9.2950124999999995E-2</v>
      </c>
      <c r="M48" s="124">
        <v>9.0290624999999985E-2</v>
      </c>
      <c r="O48" s="94" t="s">
        <v>294</v>
      </c>
      <c r="P48" s="124">
        <v>0.12294825000000019</v>
      </c>
      <c r="Q48" s="124">
        <v>7.6884500000000022E-2</v>
      </c>
      <c r="R48" s="124">
        <v>9.0760499999999897E-2</v>
      </c>
      <c r="S48" s="124">
        <v>0.10186500000000005</v>
      </c>
      <c r="T48" s="124">
        <v>0.11515924999999998</v>
      </c>
      <c r="U48" s="124">
        <v>0.10348749999999995</v>
      </c>
      <c r="V48" s="124">
        <v>0.10872375000000002</v>
      </c>
      <c r="W48" s="124">
        <v>0.12094300000000005</v>
      </c>
      <c r="X48" s="124">
        <v>9.7739750000000014E-2</v>
      </c>
      <c r="Y48" s="124">
        <v>0.11453199999999994</v>
      </c>
      <c r="Z48" s="124">
        <v>9.3685499999999977E-2</v>
      </c>
      <c r="AA48" s="124">
        <v>8.6782000000000012E-2</v>
      </c>
    </row>
    <row r="49" spans="1:27" x14ac:dyDescent="0.25">
      <c r="A49" s="94" t="s">
        <v>295</v>
      </c>
      <c r="B49" s="124">
        <v>3.5539562500000003E-2</v>
      </c>
      <c r="C49" s="124">
        <v>2.5490187500000008E-2</v>
      </c>
      <c r="D49" s="124">
        <v>2.9083874999999988E-2</v>
      </c>
      <c r="E49" s="124">
        <v>2.666318749999998E-2</v>
      </c>
      <c r="F49" s="124">
        <v>2.7271312499999992E-2</v>
      </c>
      <c r="G49" s="124">
        <v>2.4799625000000002E-2</v>
      </c>
      <c r="H49" s="124">
        <v>2.6204687499999997E-2</v>
      </c>
      <c r="I49" s="124">
        <v>2.5426999999999998E-2</v>
      </c>
      <c r="J49" s="124">
        <v>1.8925250000000001E-2</v>
      </c>
      <c r="K49" s="124">
        <v>2.4059437499999999E-2</v>
      </c>
      <c r="L49" s="124">
        <v>2.8331437499999994E-2</v>
      </c>
      <c r="M49" s="124">
        <v>3.2969999999999999E-2</v>
      </c>
      <c r="O49" s="94" t="s">
        <v>295</v>
      </c>
      <c r="P49" s="124">
        <v>3.6641499999999966E-2</v>
      </c>
      <c r="Q49" s="124">
        <v>2.5326999999999992E-2</v>
      </c>
      <c r="R49" s="124">
        <v>2.9903249999999975E-2</v>
      </c>
      <c r="S49" s="124">
        <v>2.656024999999999E-2</v>
      </c>
      <c r="T49" s="124">
        <v>2.7110000000000009E-2</v>
      </c>
      <c r="U49" s="124">
        <v>2.6840499999999975E-2</v>
      </c>
      <c r="V49" s="124">
        <v>2.70145E-2</v>
      </c>
      <c r="W49" s="124">
        <v>2.4616249999999999E-2</v>
      </c>
      <c r="X49" s="124">
        <v>2.0034500000000011E-2</v>
      </c>
      <c r="Y49" s="124">
        <v>2.2961000000000009E-2</v>
      </c>
      <c r="Z49" s="124">
        <v>2.8483750000000016E-2</v>
      </c>
      <c r="AA49" s="124">
        <v>3.1417750000000008E-2</v>
      </c>
    </row>
    <row r="50" spans="1:27" x14ac:dyDescent="0.25">
      <c r="A50" s="94" t="s">
        <v>296</v>
      </c>
      <c r="B50" s="124">
        <v>4.891562499999999E-2</v>
      </c>
      <c r="C50" s="124">
        <v>2.7956374999999995E-2</v>
      </c>
      <c r="D50" s="124">
        <v>3.2892749999999998E-2</v>
      </c>
      <c r="E50" s="124">
        <v>4.6383812499999975E-2</v>
      </c>
      <c r="F50" s="124">
        <v>3.9065999999999983E-2</v>
      </c>
      <c r="G50" s="124">
        <v>4.5842062500000003E-2</v>
      </c>
      <c r="H50" s="124">
        <v>7.2887875000000005E-2</v>
      </c>
      <c r="I50" s="124">
        <v>8.0539499999999917E-2</v>
      </c>
      <c r="J50" s="124">
        <v>4.1704249999999998E-2</v>
      </c>
      <c r="K50" s="124">
        <v>5.3415312500000013E-2</v>
      </c>
      <c r="L50" s="124">
        <v>3.4771499999999976E-2</v>
      </c>
      <c r="M50" s="124">
        <v>4.9725687499999983E-2</v>
      </c>
      <c r="O50" s="94" t="s">
        <v>296</v>
      </c>
      <c r="P50" s="124">
        <v>4.5896750000000056E-2</v>
      </c>
      <c r="Q50" s="124">
        <v>2.7173749999999958E-2</v>
      </c>
      <c r="R50" s="124">
        <v>3.2325750000000021E-2</v>
      </c>
      <c r="S50" s="124">
        <v>4.5901999999999978E-2</v>
      </c>
      <c r="T50" s="124">
        <v>3.7004750000000017E-2</v>
      </c>
      <c r="U50" s="124">
        <v>4.505075000000007E-2</v>
      </c>
      <c r="V50" s="124">
        <v>7.1928249999999999E-2</v>
      </c>
      <c r="W50" s="124">
        <v>7.866725000000005E-2</v>
      </c>
      <c r="X50" s="124">
        <v>4.1590250000000002E-2</v>
      </c>
      <c r="Y50" s="124">
        <v>4.7931499999999995E-2</v>
      </c>
      <c r="Z50" s="124">
        <v>3.4601249999999979E-2</v>
      </c>
      <c r="AA50" s="124">
        <v>4.8542000000000009E-2</v>
      </c>
    </row>
    <row r="51" spans="1:27" x14ac:dyDescent="0.25">
      <c r="A51" s="94" t="s">
        <v>339</v>
      </c>
      <c r="B51" s="124">
        <v>4363.98046875</v>
      </c>
      <c r="C51" s="124">
        <v>4693.54296875</v>
      </c>
      <c r="D51" s="124">
        <v>7574.77587890625</v>
      </c>
      <c r="E51" s="124">
        <v>5064.83056640625</v>
      </c>
      <c r="F51" s="124">
        <v>4853.8623046875</v>
      </c>
      <c r="G51" s="124">
        <v>4246.27099609375</v>
      </c>
      <c r="H51" s="124">
        <v>2087.437255859375</v>
      </c>
      <c r="I51" s="124">
        <v>3307.661376953125</v>
      </c>
      <c r="J51" s="124">
        <v>3775.918212890625</v>
      </c>
      <c r="K51" s="124">
        <v>6381.8994140625</v>
      </c>
      <c r="L51" s="124">
        <v>4278.14013671875</v>
      </c>
      <c r="M51" s="124">
        <v>5063.51806640625</v>
      </c>
      <c r="O51" s="94" t="s">
        <v>339</v>
      </c>
      <c r="P51" s="124">
        <v>3498.451171875</v>
      </c>
      <c r="Q51" s="124">
        <v>2488.987548828125</v>
      </c>
      <c r="R51" s="124">
        <v>6016.85107421875</v>
      </c>
      <c r="S51" s="124">
        <v>5756.9599609375</v>
      </c>
      <c r="T51" s="124">
        <v>5649.2587890625</v>
      </c>
      <c r="U51" s="124">
        <v>5440.51123046875</v>
      </c>
      <c r="V51" s="124">
        <v>2232.507568359375</v>
      </c>
      <c r="W51" s="124">
        <v>3197.826171875</v>
      </c>
      <c r="X51" s="124">
        <v>2975.39990234375</v>
      </c>
      <c r="Y51" s="124">
        <v>3364.061279296875</v>
      </c>
      <c r="Z51" s="124">
        <v>2505.9814453125</v>
      </c>
      <c r="AA51" s="124">
        <v>4111.5712890625</v>
      </c>
    </row>
    <row r="52" spans="1:27" x14ac:dyDescent="0.25">
      <c r="A52" s="94" t="s">
        <v>357</v>
      </c>
      <c r="B52" s="124">
        <v>5754.5576171875</v>
      </c>
      <c r="C52" s="124">
        <v>4738.2705078125</v>
      </c>
      <c r="D52" s="124">
        <v>6627.4951171875</v>
      </c>
      <c r="E52" s="124">
        <v>5951.7373046875</v>
      </c>
      <c r="F52" s="124">
        <v>5342.021484375</v>
      </c>
      <c r="G52" s="124">
        <v>4446.123046875</v>
      </c>
      <c r="H52" s="124">
        <v>5961.27294921875</v>
      </c>
      <c r="I52" s="124">
        <v>5365.7587890625</v>
      </c>
      <c r="J52" s="124">
        <v>6803.60546875</v>
      </c>
      <c r="K52" s="124">
        <v>7103.13720703125</v>
      </c>
      <c r="L52" s="124">
        <v>5769.60888671875</v>
      </c>
      <c r="M52" s="124">
        <v>5720.99169921875</v>
      </c>
      <c r="O52" s="94" t="s">
        <v>357</v>
      </c>
      <c r="P52" s="124">
        <v>6958.99853515625</v>
      </c>
      <c r="Q52" s="124">
        <v>5004.6923828125</v>
      </c>
      <c r="R52" s="124">
        <v>6785.021484375</v>
      </c>
      <c r="S52" s="124">
        <v>7776.2685546875</v>
      </c>
      <c r="T52" s="124">
        <v>7206.88232421875</v>
      </c>
      <c r="U52" s="124">
        <v>4291.26611328125</v>
      </c>
      <c r="V52" s="124">
        <v>8919.8515625</v>
      </c>
      <c r="W52" s="124">
        <v>6755.05859375</v>
      </c>
      <c r="X52" s="124">
        <v>7097.38134765625</v>
      </c>
      <c r="Y52" s="124">
        <v>7511.68115234375</v>
      </c>
      <c r="Z52" s="124">
        <v>5216.451171875</v>
      </c>
      <c r="AA52" s="124">
        <v>7259.1640625</v>
      </c>
    </row>
    <row r="54" spans="1:27" x14ac:dyDescent="0.25">
      <c r="P54" s="124"/>
      <c r="Q54" s="124"/>
      <c r="R54" s="124"/>
      <c r="S54" s="124"/>
      <c r="T54" s="124"/>
      <c r="U54" s="124"/>
      <c r="V54" s="124"/>
      <c r="W54" s="124"/>
      <c r="X54" s="124"/>
      <c r="Y54" s="124"/>
      <c r="Z54" s="124"/>
      <c r="AA54" s="124"/>
    </row>
    <row r="55" spans="1:27" x14ac:dyDescent="0.25">
      <c r="A55" s="124"/>
      <c r="B55" s="124"/>
      <c r="C55" s="124"/>
      <c r="D55" s="124"/>
      <c r="E55" s="124"/>
      <c r="F55" s="124"/>
      <c r="G55" s="124"/>
      <c r="H55" s="124"/>
      <c r="I55" s="124"/>
      <c r="J55" s="124"/>
      <c r="K55" s="124"/>
      <c r="L55" s="124"/>
      <c r="M55" s="124"/>
      <c r="P55" s="124"/>
      <c r="Q55" s="124"/>
      <c r="R55" s="124"/>
      <c r="S55" s="124"/>
      <c r="T55" s="124"/>
      <c r="U55" s="124"/>
      <c r="V55" s="124"/>
      <c r="W55" s="124"/>
      <c r="X55" s="124"/>
      <c r="Y55" s="124"/>
      <c r="Z55" s="124"/>
      <c r="AA55" s="124"/>
    </row>
    <row r="56" spans="1:27" x14ac:dyDescent="0.25">
      <c r="A56" s="124"/>
      <c r="B56" s="124"/>
      <c r="C56" s="124"/>
      <c r="D56" s="124"/>
      <c r="E56" s="124"/>
      <c r="F56" s="124"/>
      <c r="G56" s="124"/>
      <c r="H56" s="124"/>
      <c r="I56" s="124"/>
      <c r="J56" s="124"/>
      <c r="K56" s="124"/>
      <c r="L56" s="124"/>
      <c r="M56" s="124"/>
      <c r="P56" s="124"/>
      <c r="Q56" s="124"/>
      <c r="R56" s="124"/>
      <c r="S56" s="124"/>
      <c r="T56" s="124"/>
      <c r="U56" s="124"/>
      <c r="V56" s="124"/>
      <c r="W56" s="124"/>
      <c r="X56" s="124"/>
      <c r="Y56" s="124"/>
      <c r="Z56" s="124"/>
      <c r="AA56" s="124"/>
    </row>
    <row r="57" spans="1:27" x14ac:dyDescent="0.25">
      <c r="A57" s="124"/>
      <c r="B57" s="124"/>
      <c r="C57" s="124"/>
      <c r="D57" s="124"/>
      <c r="E57" s="124"/>
      <c r="F57" s="124"/>
      <c r="G57" s="124"/>
      <c r="H57" s="124"/>
      <c r="I57" s="124"/>
      <c r="J57" s="124"/>
      <c r="K57" s="124"/>
      <c r="L57" s="124"/>
      <c r="M57" s="124"/>
      <c r="P57" s="124"/>
      <c r="Q57" s="124"/>
      <c r="R57" s="124"/>
      <c r="S57" s="124"/>
      <c r="T57" s="124"/>
      <c r="U57" s="124"/>
      <c r="V57" s="124"/>
      <c r="W57" s="124"/>
      <c r="X57" s="124"/>
      <c r="Y57" s="124"/>
      <c r="Z57" s="124"/>
      <c r="AA57" s="124"/>
    </row>
    <row r="58" spans="1:27" x14ac:dyDescent="0.25">
      <c r="A58" s="124"/>
      <c r="B58" s="124"/>
      <c r="C58" s="124"/>
      <c r="D58" s="124"/>
      <c r="E58" s="124"/>
      <c r="F58" s="124"/>
      <c r="G58" s="124"/>
      <c r="H58" s="124"/>
      <c r="I58" s="124"/>
      <c r="J58" s="124"/>
      <c r="K58" s="124"/>
      <c r="L58" s="124"/>
      <c r="M58" s="124"/>
      <c r="P58" s="124"/>
      <c r="Q58" s="124"/>
      <c r="R58" s="124"/>
      <c r="S58" s="124"/>
      <c r="T58" s="124"/>
      <c r="U58" s="124"/>
      <c r="V58" s="124"/>
      <c r="W58" s="124"/>
      <c r="X58" s="124"/>
      <c r="Y58" s="124"/>
      <c r="Z58" s="124"/>
      <c r="AA58" s="124"/>
    </row>
    <row r="59" spans="1:27" x14ac:dyDescent="0.25">
      <c r="A59" s="124"/>
      <c r="B59" s="124"/>
      <c r="C59" s="124"/>
      <c r="D59" s="124"/>
      <c r="E59" s="124"/>
      <c r="F59" s="124"/>
      <c r="G59" s="124"/>
      <c r="H59" s="124"/>
      <c r="I59" s="124"/>
      <c r="J59" s="124"/>
      <c r="K59" s="124"/>
      <c r="L59" s="124"/>
      <c r="M59" s="124"/>
      <c r="P59" s="124"/>
      <c r="Q59" s="124"/>
      <c r="R59" s="124"/>
      <c r="S59" s="124"/>
      <c r="T59" s="124"/>
      <c r="U59" s="124"/>
      <c r="V59" s="124"/>
      <c r="W59" s="124"/>
      <c r="X59" s="124"/>
      <c r="Y59" s="124"/>
      <c r="Z59" s="124"/>
      <c r="AA59" s="124"/>
    </row>
    <row r="60" spans="1:27" x14ac:dyDescent="0.25">
      <c r="A60" s="124"/>
      <c r="B60" s="124"/>
      <c r="C60" s="124"/>
      <c r="D60" s="124"/>
      <c r="E60" s="124"/>
      <c r="F60" s="124"/>
      <c r="G60" s="124"/>
      <c r="H60" s="124"/>
      <c r="I60" s="124"/>
      <c r="J60" s="124"/>
      <c r="K60" s="124"/>
      <c r="L60" s="124"/>
      <c r="M60" s="124"/>
      <c r="P60" s="124"/>
      <c r="Q60" s="124"/>
      <c r="R60" s="124"/>
      <c r="S60" s="124"/>
      <c r="T60" s="124"/>
      <c r="U60" s="124"/>
      <c r="V60" s="124"/>
      <c r="W60" s="124"/>
      <c r="X60" s="124"/>
      <c r="Y60" s="124"/>
      <c r="Z60" s="124"/>
      <c r="AA60" s="124"/>
    </row>
    <row r="61" spans="1:27" x14ac:dyDescent="0.25">
      <c r="A61" s="124"/>
      <c r="B61" s="124"/>
      <c r="C61" s="124"/>
      <c r="D61" s="124"/>
      <c r="E61" s="124"/>
      <c r="F61" s="124"/>
      <c r="G61" s="124"/>
      <c r="H61" s="124"/>
      <c r="I61" s="124"/>
      <c r="J61" s="124"/>
      <c r="K61" s="124"/>
      <c r="L61" s="124"/>
      <c r="M61" s="124"/>
      <c r="P61" s="124"/>
      <c r="Q61" s="124"/>
      <c r="R61" s="124"/>
      <c r="S61" s="124"/>
      <c r="T61" s="124"/>
      <c r="U61" s="124"/>
      <c r="V61" s="124"/>
      <c r="W61" s="124"/>
      <c r="X61" s="124"/>
      <c r="Y61" s="124"/>
      <c r="Z61" s="124"/>
      <c r="AA61" s="124"/>
    </row>
    <row r="62" spans="1:27" x14ac:dyDescent="0.25">
      <c r="A62" s="124"/>
      <c r="B62" s="124"/>
      <c r="C62" s="124"/>
      <c r="D62" s="124"/>
      <c r="E62" s="124"/>
      <c r="F62" s="124"/>
      <c r="G62" s="124"/>
      <c r="H62" s="124"/>
      <c r="I62" s="124"/>
      <c r="J62" s="124"/>
      <c r="K62" s="124"/>
      <c r="L62" s="124"/>
      <c r="M62" s="124"/>
      <c r="P62" s="124"/>
      <c r="Q62" s="124"/>
      <c r="R62" s="124"/>
      <c r="S62" s="124"/>
      <c r="T62" s="124"/>
      <c r="U62" s="124"/>
      <c r="V62" s="124"/>
      <c r="W62" s="124"/>
      <c r="X62" s="124"/>
      <c r="Y62" s="124"/>
      <c r="Z62" s="124"/>
      <c r="AA62" s="124"/>
    </row>
    <row r="63" spans="1:27" x14ac:dyDescent="0.25">
      <c r="A63" s="124"/>
      <c r="B63" s="124"/>
      <c r="C63" s="124"/>
      <c r="D63" s="124"/>
      <c r="E63" s="124"/>
      <c r="F63" s="124"/>
      <c r="G63" s="124"/>
      <c r="H63" s="124"/>
      <c r="I63" s="124"/>
      <c r="J63" s="124"/>
      <c r="K63" s="124"/>
      <c r="L63" s="124"/>
      <c r="M63" s="124"/>
      <c r="P63" s="124"/>
      <c r="Q63" s="124"/>
      <c r="R63" s="124"/>
      <c r="S63" s="124"/>
      <c r="T63" s="124"/>
      <c r="U63" s="124"/>
      <c r="V63" s="124"/>
      <c r="W63" s="124"/>
      <c r="X63" s="124"/>
      <c r="Y63" s="124"/>
      <c r="Z63" s="124"/>
      <c r="AA63" s="124"/>
    </row>
    <row r="64" spans="1:27" x14ac:dyDescent="0.25">
      <c r="A64" s="124"/>
      <c r="B64" s="124"/>
      <c r="C64" s="124"/>
      <c r="D64" s="124"/>
      <c r="E64" s="124"/>
      <c r="F64" s="124"/>
      <c r="G64" s="124"/>
      <c r="H64" s="124"/>
      <c r="I64" s="124"/>
      <c r="J64" s="124"/>
      <c r="K64" s="124"/>
      <c r="L64" s="124"/>
      <c r="M64" s="124"/>
      <c r="P64" s="124"/>
      <c r="Q64" s="124"/>
      <c r="R64" s="124"/>
      <c r="S64" s="124"/>
      <c r="T64" s="124"/>
      <c r="U64" s="124"/>
      <c r="V64" s="124"/>
      <c r="W64" s="124"/>
      <c r="X64" s="124"/>
      <c r="Y64" s="124"/>
      <c r="Z64" s="124"/>
      <c r="AA64" s="124"/>
    </row>
    <row r="65" spans="1:27" x14ac:dyDescent="0.25">
      <c r="A65" s="124"/>
      <c r="B65" s="124"/>
      <c r="C65" s="124"/>
      <c r="D65" s="124"/>
      <c r="E65" s="124"/>
      <c r="F65" s="124"/>
      <c r="G65" s="124"/>
      <c r="H65" s="124"/>
      <c r="I65" s="124"/>
      <c r="J65" s="124"/>
      <c r="K65" s="124"/>
      <c r="L65" s="124"/>
      <c r="M65" s="124"/>
      <c r="P65" s="124"/>
      <c r="Q65" s="124"/>
      <c r="R65" s="124"/>
      <c r="S65" s="124"/>
      <c r="T65" s="124"/>
      <c r="U65" s="124"/>
      <c r="V65" s="124"/>
      <c r="W65" s="124"/>
      <c r="X65" s="124"/>
      <c r="Y65" s="124"/>
      <c r="Z65" s="124"/>
      <c r="AA65" s="124"/>
    </row>
    <row r="66" spans="1:27" x14ac:dyDescent="0.25">
      <c r="A66" s="124"/>
      <c r="B66" s="124"/>
      <c r="C66" s="124"/>
      <c r="D66" s="124"/>
      <c r="E66" s="124"/>
      <c r="F66" s="124"/>
      <c r="G66" s="124"/>
      <c r="H66" s="124"/>
      <c r="I66" s="124"/>
      <c r="J66" s="124"/>
      <c r="K66" s="124"/>
      <c r="L66" s="124"/>
      <c r="M66" s="124"/>
      <c r="P66" s="124"/>
      <c r="Q66" s="124"/>
      <c r="R66" s="124"/>
      <c r="S66" s="124"/>
      <c r="T66" s="124"/>
      <c r="U66" s="124"/>
      <c r="V66" s="124"/>
      <c r="W66" s="124"/>
      <c r="X66" s="124"/>
      <c r="Y66" s="124"/>
      <c r="Z66" s="124"/>
      <c r="AA66" s="124"/>
    </row>
    <row r="67" spans="1:27" x14ac:dyDescent="0.25">
      <c r="A67" s="124"/>
      <c r="B67" s="124"/>
      <c r="C67" s="124"/>
      <c r="D67" s="124"/>
      <c r="E67" s="124"/>
      <c r="F67" s="124"/>
      <c r="G67" s="124"/>
      <c r="H67" s="124"/>
      <c r="I67" s="124"/>
      <c r="J67" s="124"/>
      <c r="K67" s="124"/>
      <c r="L67" s="124"/>
      <c r="M67" s="124"/>
      <c r="P67" s="124"/>
      <c r="Q67" s="124"/>
      <c r="R67" s="124"/>
      <c r="S67" s="124"/>
      <c r="T67" s="124"/>
      <c r="U67" s="124"/>
      <c r="V67" s="124"/>
      <c r="W67" s="124"/>
      <c r="X67" s="124"/>
      <c r="Y67" s="124"/>
      <c r="Z67" s="124"/>
      <c r="AA67" s="124"/>
    </row>
    <row r="68" spans="1:27" x14ac:dyDescent="0.25">
      <c r="A68" s="124"/>
      <c r="B68" s="124"/>
      <c r="C68" s="124"/>
      <c r="D68" s="124"/>
      <c r="E68" s="124"/>
      <c r="F68" s="124"/>
      <c r="G68" s="124"/>
      <c r="H68" s="124"/>
      <c r="I68" s="124"/>
      <c r="J68" s="124"/>
      <c r="K68" s="124"/>
      <c r="L68" s="124"/>
      <c r="M68" s="124"/>
      <c r="P68" s="124"/>
      <c r="Q68" s="124"/>
      <c r="R68" s="124"/>
      <c r="S68" s="124"/>
      <c r="T68" s="124"/>
      <c r="U68" s="124"/>
      <c r="V68" s="124"/>
      <c r="W68" s="124"/>
      <c r="X68" s="124"/>
      <c r="Y68" s="124"/>
      <c r="Z68" s="124"/>
      <c r="AA68" s="124"/>
    </row>
    <row r="69" spans="1:27" x14ac:dyDescent="0.25">
      <c r="A69" s="124"/>
      <c r="B69" s="124"/>
      <c r="C69" s="124"/>
      <c r="D69" s="124"/>
      <c r="E69" s="124"/>
      <c r="F69" s="124"/>
      <c r="G69" s="124"/>
      <c r="H69" s="124"/>
      <c r="I69" s="124"/>
      <c r="J69" s="124"/>
      <c r="K69" s="124"/>
      <c r="L69" s="124"/>
      <c r="M69" s="124"/>
      <c r="P69" s="124"/>
      <c r="Q69" s="124"/>
      <c r="R69" s="124"/>
      <c r="S69" s="124"/>
      <c r="T69" s="124"/>
      <c r="U69" s="124"/>
      <c r="V69" s="124"/>
      <c r="W69" s="124"/>
      <c r="X69" s="124"/>
      <c r="Y69" s="124"/>
      <c r="Z69" s="124"/>
      <c r="AA69" s="124"/>
    </row>
    <row r="70" spans="1:27" x14ac:dyDescent="0.25">
      <c r="A70" s="124"/>
      <c r="B70" s="124"/>
      <c r="C70" s="124"/>
      <c r="D70" s="124"/>
      <c r="E70" s="124"/>
      <c r="F70" s="124"/>
      <c r="G70" s="124"/>
      <c r="H70" s="124"/>
      <c r="I70" s="124"/>
      <c r="J70" s="124"/>
      <c r="K70" s="124"/>
      <c r="L70" s="124"/>
      <c r="M70" s="124"/>
      <c r="P70" s="124"/>
      <c r="Q70" s="124"/>
      <c r="R70" s="124"/>
      <c r="S70" s="124"/>
      <c r="T70" s="124"/>
      <c r="U70" s="124"/>
      <c r="V70" s="124"/>
      <c r="W70" s="124"/>
      <c r="X70" s="124"/>
      <c r="Y70" s="124"/>
      <c r="Z70" s="124"/>
      <c r="AA70" s="124"/>
    </row>
    <row r="71" spans="1:27" x14ac:dyDescent="0.25">
      <c r="A71" s="124"/>
      <c r="B71" s="124"/>
      <c r="C71" s="124"/>
      <c r="D71" s="124"/>
      <c r="E71" s="124"/>
      <c r="F71" s="124"/>
      <c r="G71" s="124"/>
      <c r="H71" s="124"/>
      <c r="I71" s="124"/>
      <c r="J71" s="124"/>
      <c r="K71" s="124"/>
      <c r="L71" s="124"/>
      <c r="M71" s="124"/>
      <c r="P71" s="124"/>
      <c r="Q71" s="124"/>
      <c r="R71" s="124"/>
      <c r="S71" s="124"/>
      <c r="T71" s="124"/>
      <c r="U71" s="124"/>
      <c r="V71" s="124"/>
      <c r="W71" s="124"/>
      <c r="X71" s="124"/>
      <c r="Y71" s="124"/>
      <c r="Z71" s="124"/>
      <c r="AA71" s="124"/>
    </row>
    <row r="72" spans="1:27" x14ac:dyDescent="0.25">
      <c r="A72" s="124"/>
      <c r="B72" s="124"/>
      <c r="C72" s="124"/>
      <c r="D72" s="124"/>
      <c r="E72" s="124"/>
      <c r="F72" s="124"/>
      <c r="G72" s="124"/>
      <c r="H72" s="124"/>
      <c r="I72" s="124"/>
      <c r="J72" s="124"/>
      <c r="K72" s="124"/>
      <c r="L72" s="124"/>
      <c r="M72" s="124"/>
      <c r="P72" s="124"/>
      <c r="Q72" s="124"/>
      <c r="R72" s="124"/>
      <c r="S72" s="124"/>
      <c r="T72" s="124"/>
      <c r="U72" s="124"/>
      <c r="V72" s="124"/>
      <c r="W72" s="124"/>
      <c r="X72" s="124"/>
      <c r="Y72" s="124"/>
      <c r="Z72" s="124"/>
      <c r="AA72" s="124"/>
    </row>
    <row r="73" spans="1:27" x14ac:dyDescent="0.25">
      <c r="A73" s="124"/>
      <c r="B73" s="124"/>
      <c r="C73" s="124"/>
      <c r="D73" s="124"/>
      <c r="E73" s="124"/>
      <c r="F73" s="124"/>
      <c r="G73" s="124"/>
      <c r="H73" s="124"/>
      <c r="I73" s="124"/>
      <c r="J73" s="124"/>
      <c r="K73" s="124"/>
      <c r="L73" s="124"/>
      <c r="M73" s="124"/>
      <c r="P73" s="124"/>
      <c r="Q73" s="124"/>
      <c r="R73" s="124"/>
      <c r="S73" s="124"/>
      <c r="T73" s="124"/>
      <c r="U73" s="124"/>
      <c r="V73" s="124"/>
      <c r="W73" s="124"/>
      <c r="X73" s="124"/>
      <c r="Y73" s="124"/>
      <c r="Z73" s="124"/>
      <c r="AA73" s="124"/>
    </row>
    <row r="74" spans="1:27" x14ac:dyDescent="0.25">
      <c r="A74" s="124"/>
      <c r="B74" s="124"/>
      <c r="C74" s="124"/>
      <c r="D74" s="124"/>
      <c r="E74" s="124"/>
      <c r="F74" s="124"/>
      <c r="G74" s="124"/>
      <c r="H74" s="124"/>
      <c r="I74" s="124"/>
      <c r="J74" s="124"/>
      <c r="K74" s="124"/>
      <c r="L74" s="124"/>
      <c r="M74" s="124"/>
      <c r="P74" s="124"/>
      <c r="Q74" s="124"/>
      <c r="R74" s="124"/>
      <c r="S74" s="124"/>
      <c r="T74" s="124"/>
      <c r="U74" s="124"/>
      <c r="V74" s="124"/>
      <c r="W74" s="124"/>
      <c r="X74" s="124"/>
      <c r="Y74" s="124"/>
      <c r="Z74" s="124"/>
      <c r="AA74" s="124"/>
    </row>
    <row r="75" spans="1:27" x14ac:dyDescent="0.25">
      <c r="A75" s="124"/>
      <c r="B75" s="124"/>
      <c r="C75" s="124"/>
      <c r="D75" s="124"/>
      <c r="E75" s="124"/>
      <c r="F75" s="124"/>
      <c r="G75" s="124"/>
      <c r="H75" s="124"/>
      <c r="I75" s="124"/>
      <c r="J75" s="124"/>
      <c r="K75" s="124"/>
      <c r="L75" s="124"/>
      <c r="M75" s="124"/>
      <c r="P75" s="124"/>
      <c r="Q75" s="124"/>
      <c r="R75" s="124"/>
      <c r="S75" s="124"/>
      <c r="T75" s="124"/>
      <c r="U75" s="124"/>
      <c r="V75" s="124"/>
      <c r="W75" s="124"/>
      <c r="X75" s="124"/>
      <c r="Y75" s="124"/>
      <c r="Z75" s="124"/>
      <c r="AA75" s="124"/>
    </row>
    <row r="76" spans="1:27" x14ac:dyDescent="0.25">
      <c r="A76" s="124"/>
      <c r="B76" s="124"/>
      <c r="C76" s="124"/>
      <c r="D76" s="124"/>
      <c r="E76" s="124"/>
      <c r="F76" s="124"/>
      <c r="G76" s="124"/>
      <c r="H76" s="124"/>
      <c r="I76" s="124"/>
      <c r="J76" s="124"/>
      <c r="K76" s="124"/>
      <c r="L76" s="124"/>
      <c r="M76" s="124"/>
      <c r="P76" s="124"/>
      <c r="Q76" s="124"/>
      <c r="R76" s="124"/>
      <c r="S76" s="124"/>
      <c r="T76" s="124"/>
      <c r="U76" s="124"/>
      <c r="V76" s="124"/>
      <c r="W76" s="124"/>
      <c r="X76" s="124"/>
      <c r="Y76" s="124"/>
      <c r="Z76" s="124"/>
      <c r="AA76" s="124"/>
    </row>
    <row r="77" spans="1:27" x14ac:dyDescent="0.25">
      <c r="A77" s="124"/>
      <c r="B77" s="124"/>
      <c r="C77" s="124"/>
      <c r="D77" s="124"/>
      <c r="E77" s="124"/>
      <c r="F77" s="124"/>
      <c r="G77" s="124"/>
      <c r="H77" s="124"/>
      <c r="I77" s="124"/>
      <c r="J77" s="124"/>
      <c r="K77" s="124"/>
      <c r="L77" s="124"/>
      <c r="M77" s="124"/>
      <c r="P77" s="124"/>
      <c r="Q77" s="124"/>
      <c r="R77" s="124"/>
      <c r="S77" s="124"/>
      <c r="T77" s="124"/>
      <c r="U77" s="124"/>
      <c r="V77" s="124"/>
      <c r="W77" s="124"/>
      <c r="X77" s="124"/>
      <c r="Y77" s="124"/>
      <c r="Z77" s="124"/>
      <c r="AA77" s="124"/>
    </row>
    <row r="78" spans="1:27" x14ac:dyDescent="0.25">
      <c r="A78" s="124"/>
      <c r="B78" s="124"/>
      <c r="C78" s="124"/>
      <c r="D78" s="124"/>
      <c r="E78" s="124"/>
      <c r="F78" s="124"/>
      <c r="G78" s="124"/>
      <c r="H78" s="124"/>
      <c r="I78" s="124"/>
      <c r="J78" s="124"/>
      <c r="K78" s="124"/>
      <c r="L78" s="124"/>
      <c r="M78" s="124"/>
      <c r="P78" s="124"/>
      <c r="Q78" s="124"/>
      <c r="R78" s="124"/>
      <c r="S78" s="124"/>
      <c r="T78" s="124"/>
      <c r="U78" s="124"/>
      <c r="V78" s="124"/>
      <c r="W78" s="124"/>
      <c r="X78" s="124"/>
      <c r="Y78" s="124"/>
      <c r="Z78" s="124"/>
      <c r="AA78" s="124"/>
    </row>
    <row r="79" spans="1:27" x14ac:dyDescent="0.25">
      <c r="A79" s="124"/>
      <c r="B79" s="124"/>
      <c r="C79" s="124"/>
      <c r="D79" s="124"/>
      <c r="E79" s="124"/>
      <c r="F79" s="124"/>
      <c r="G79" s="124"/>
      <c r="H79" s="124"/>
      <c r="I79" s="124"/>
      <c r="J79" s="124"/>
      <c r="K79" s="124"/>
      <c r="L79" s="124"/>
      <c r="M79" s="124"/>
      <c r="P79" s="124"/>
      <c r="Q79" s="124"/>
      <c r="R79" s="124"/>
      <c r="S79" s="124"/>
      <c r="T79" s="124"/>
      <c r="U79" s="124"/>
      <c r="V79" s="124"/>
      <c r="W79" s="124"/>
      <c r="X79" s="124"/>
      <c r="Y79" s="124"/>
      <c r="Z79" s="124"/>
      <c r="AA79" s="124"/>
    </row>
    <row r="80" spans="1:27" x14ac:dyDescent="0.25">
      <c r="A80" s="124"/>
      <c r="B80" s="124"/>
      <c r="C80" s="124"/>
      <c r="D80" s="124"/>
      <c r="E80" s="124"/>
      <c r="F80" s="124"/>
      <c r="G80" s="124"/>
      <c r="H80" s="124"/>
      <c r="I80" s="124"/>
      <c r="J80" s="124"/>
      <c r="K80" s="124"/>
      <c r="L80" s="124"/>
      <c r="M80" s="124"/>
      <c r="P80" s="124"/>
      <c r="Q80" s="124"/>
      <c r="R80" s="124"/>
      <c r="S80" s="124"/>
      <c r="T80" s="124"/>
      <c r="U80" s="124"/>
      <c r="V80" s="124"/>
      <c r="W80" s="124"/>
      <c r="X80" s="124"/>
      <c r="Y80" s="124"/>
      <c r="Z80" s="124"/>
      <c r="AA80" s="124"/>
    </row>
    <row r="81" spans="1:27" x14ac:dyDescent="0.25">
      <c r="A81" s="124"/>
      <c r="B81" s="124"/>
      <c r="C81" s="124"/>
      <c r="D81" s="124"/>
      <c r="E81" s="124"/>
      <c r="F81" s="124"/>
      <c r="G81" s="124"/>
      <c r="H81" s="124"/>
      <c r="I81" s="124"/>
      <c r="J81" s="124"/>
      <c r="K81" s="124"/>
      <c r="L81" s="124"/>
      <c r="M81" s="124"/>
      <c r="P81" s="124"/>
      <c r="Q81" s="124"/>
      <c r="R81" s="124"/>
      <c r="S81" s="124"/>
      <c r="T81" s="124"/>
      <c r="U81" s="124"/>
      <c r="V81" s="124"/>
      <c r="W81" s="124"/>
      <c r="X81" s="124"/>
      <c r="Y81" s="124"/>
      <c r="Z81" s="124"/>
      <c r="AA81" s="124"/>
    </row>
    <row r="82" spans="1:27" x14ac:dyDescent="0.25">
      <c r="A82" s="124"/>
      <c r="B82" s="124"/>
      <c r="C82" s="124"/>
      <c r="D82" s="124"/>
      <c r="E82" s="124"/>
      <c r="F82" s="124"/>
      <c r="G82" s="124"/>
      <c r="H82" s="124"/>
      <c r="I82" s="124"/>
      <c r="J82" s="124"/>
      <c r="K82" s="124"/>
      <c r="L82" s="124"/>
      <c r="M82" s="124"/>
      <c r="P82" s="124"/>
      <c r="Q82" s="124"/>
      <c r="R82" s="124"/>
      <c r="S82" s="124"/>
      <c r="T82" s="124"/>
      <c r="U82" s="124"/>
      <c r="V82" s="124"/>
      <c r="W82" s="124"/>
      <c r="X82" s="124"/>
      <c r="Y82" s="124"/>
      <c r="Z82" s="124"/>
      <c r="AA82" s="124"/>
    </row>
    <row r="83" spans="1:27" x14ac:dyDescent="0.25">
      <c r="A83" s="124"/>
      <c r="B83" s="124"/>
      <c r="C83" s="124"/>
      <c r="D83" s="124"/>
      <c r="E83" s="124"/>
      <c r="F83" s="124"/>
      <c r="G83" s="124"/>
      <c r="H83" s="124"/>
      <c r="I83" s="124"/>
      <c r="J83" s="124"/>
      <c r="K83" s="124"/>
      <c r="L83" s="124"/>
      <c r="M83" s="124"/>
      <c r="P83" s="124"/>
      <c r="Q83" s="124"/>
      <c r="R83" s="124"/>
      <c r="S83" s="124"/>
      <c r="T83" s="124"/>
      <c r="U83" s="124"/>
      <c r="V83" s="124"/>
      <c r="W83" s="124"/>
      <c r="X83" s="124"/>
      <c r="Y83" s="124"/>
      <c r="Z83" s="124"/>
      <c r="AA83" s="124"/>
    </row>
    <row r="84" spans="1:27" x14ac:dyDescent="0.25">
      <c r="A84" s="124"/>
      <c r="B84" s="124"/>
      <c r="C84" s="124"/>
      <c r="D84" s="124"/>
      <c r="E84" s="124"/>
      <c r="F84" s="124"/>
      <c r="G84" s="124"/>
      <c r="H84" s="124"/>
      <c r="I84" s="124"/>
      <c r="J84" s="124"/>
      <c r="K84" s="124"/>
      <c r="L84" s="124"/>
      <c r="M84" s="124"/>
      <c r="P84" s="124"/>
      <c r="Q84" s="124"/>
      <c r="R84" s="124"/>
      <c r="S84" s="124"/>
      <c r="T84" s="124"/>
      <c r="U84" s="124"/>
      <c r="V84" s="124"/>
      <c r="W84" s="124"/>
      <c r="X84" s="124"/>
      <c r="Y84" s="124"/>
      <c r="Z84" s="124"/>
      <c r="AA84" s="124"/>
    </row>
    <row r="85" spans="1:27" x14ac:dyDescent="0.25">
      <c r="A85" s="124"/>
      <c r="B85" s="124"/>
      <c r="C85" s="124"/>
      <c r="D85" s="124"/>
      <c r="E85" s="124"/>
      <c r="F85" s="124"/>
      <c r="G85" s="124"/>
      <c r="H85" s="124"/>
      <c r="I85" s="124"/>
      <c r="J85" s="124"/>
      <c r="K85" s="124"/>
      <c r="L85" s="124"/>
      <c r="M85" s="124"/>
      <c r="P85" s="124"/>
      <c r="Q85" s="124"/>
      <c r="R85" s="124"/>
      <c r="S85" s="124"/>
      <c r="T85" s="124"/>
      <c r="U85" s="124"/>
      <c r="V85" s="124"/>
      <c r="W85" s="124"/>
      <c r="X85" s="124"/>
      <c r="Y85" s="124"/>
      <c r="Z85" s="124"/>
      <c r="AA85" s="124"/>
    </row>
    <row r="86" spans="1:27" x14ac:dyDescent="0.25">
      <c r="A86" s="124"/>
      <c r="B86" s="124"/>
      <c r="C86" s="124"/>
      <c r="D86" s="124"/>
      <c r="E86" s="124"/>
      <c r="F86" s="124"/>
      <c r="G86" s="124"/>
      <c r="H86" s="124"/>
      <c r="I86" s="124"/>
      <c r="J86" s="124"/>
      <c r="K86" s="124"/>
      <c r="L86" s="124"/>
      <c r="M86" s="124"/>
      <c r="P86" s="124"/>
      <c r="Q86" s="124"/>
      <c r="R86" s="124"/>
      <c r="S86" s="124"/>
      <c r="T86" s="124"/>
      <c r="U86" s="124"/>
      <c r="V86" s="124"/>
      <c r="W86" s="124"/>
      <c r="X86" s="124"/>
      <c r="Y86" s="124"/>
      <c r="Z86" s="124"/>
      <c r="AA86" s="124"/>
    </row>
    <row r="87" spans="1:27" x14ac:dyDescent="0.25">
      <c r="A87" s="124"/>
      <c r="B87" s="124"/>
      <c r="C87" s="124"/>
      <c r="D87" s="124"/>
      <c r="E87" s="124"/>
      <c r="F87" s="124"/>
      <c r="G87" s="124"/>
      <c r="H87" s="124"/>
      <c r="I87" s="124"/>
      <c r="J87" s="124"/>
      <c r="K87" s="124"/>
      <c r="L87" s="124"/>
      <c r="M87" s="124"/>
      <c r="P87" s="124"/>
      <c r="Q87" s="124"/>
      <c r="R87" s="124"/>
      <c r="S87" s="124"/>
      <c r="T87" s="124"/>
      <c r="U87" s="124"/>
      <c r="V87" s="124"/>
      <c r="W87" s="124"/>
      <c r="X87" s="124"/>
      <c r="Y87" s="124"/>
      <c r="Z87" s="124"/>
      <c r="AA87" s="124"/>
    </row>
    <row r="88" spans="1:27" x14ac:dyDescent="0.25">
      <c r="A88" s="124"/>
      <c r="B88" s="124"/>
      <c r="C88" s="124"/>
      <c r="D88" s="124"/>
      <c r="E88" s="124"/>
      <c r="F88" s="124"/>
      <c r="G88" s="124"/>
      <c r="H88" s="124"/>
      <c r="I88" s="124"/>
      <c r="J88" s="124"/>
      <c r="K88" s="124"/>
      <c r="L88" s="124"/>
      <c r="M88" s="124"/>
      <c r="P88" s="124"/>
      <c r="Q88" s="124"/>
      <c r="R88" s="124"/>
      <c r="S88" s="124"/>
      <c r="T88" s="124"/>
      <c r="U88" s="124"/>
      <c r="V88" s="124"/>
      <c r="W88" s="124"/>
      <c r="X88" s="124"/>
      <c r="Y88" s="124"/>
      <c r="Z88" s="124"/>
      <c r="AA88" s="124"/>
    </row>
    <row r="89" spans="1:27" x14ac:dyDescent="0.25">
      <c r="A89" s="124"/>
      <c r="B89" s="124"/>
      <c r="C89" s="124"/>
      <c r="D89" s="124"/>
      <c r="E89" s="124"/>
      <c r="F89" s="124"/>
      <c r="G89" s="124"/>
      <c r="H89" s="124"/>
      <c r="I89" s="124"/>
      <c r="J89" s="124"/>
      <c r="K89" s="124"/>
      <c r="L89" s="124"/>
      <c r="M89" s="124"/>
      <c r="P89" s="124"/>
      <c r="Q89" s="124"/>
      <c r="R89" s="124"/>
      <c r="S89" s="124"/>
      <c r="T89" s="124"/>
      <c r="U89" s="124"/>
      <c r="V89" s="124"/>
      <c r="W89" s="124"/>
      <c r="X89" s="124"/>
      <c r="Y89" s="124"/>
      <c r="Z89" s="124"/>
      <c r="AA89" s="124"/>
    </row>
    <row r="90" spans="1:27" x14ac:dyDescent="0.25">
      <c r="A90" s="124"/>
      <c r="B90" s="124"/>
      <c r="C90" s="124"/>
      <c r="D90" s="124"/>
      <c r="E90" s="124"/>
      <c r="F90" s="124"/>
      <c r="G90" s="124"/>
      <c r="H90" s="124"/>
      <c r="I90" s="124"/>
      <c r="J90" s="124"/>
      <c r="K90" s="124"/>
      <c r="L90" s="124"/>
      <c r="M90" s="124"/>
      <c r="P90" s="124"/>
      <c r="Q90" s="124"/>
      <c r="R90" s="124"/>
      <c r="S90" s="124"/>
      <c r="T90" s="124"/>
      <c r="U90" s="124"/>
      <c r="V90" s="124"/>
      <c r="W90" s="124"/>
      <c r="X90" s="124"/>
      <c r="Y90" s="124"/>
      <c r="Z90" s="124"/>
      <c r="AA90" s="124"/>
    </row>
    <row r="91" spans="1:27" x14ac:dyDescent="0.25">
      <c r="A91" s="124"/>
      <c r="B91" s="124"/>
      <c r="C91" s="124"/>
      <c r="D91" s="124"/>
      <c r="E91" s="124"/>
      <c r="F91" s="124"/>
      <c r="G91" s="124"/>
      <c r="H91" s="124"/>
      <c r="I91" s="124"/>
      <c r="J91" s="124"/>
      <c r="K91" s="124"/>
      <c r="L91" s="124"/>
      <c r="M91" s="124"/>
      <c r="P91" s="124"/>
      <c r="Q91" s="124"/>
      <c r="R91" s="124"/>
      <c r="S91" s="124"/>
      <c r="T91" s="124"/>
      <c r="U91" s="124"/>
      <c r="V91" s="124"/>
      <c r="W91" s="124"/>
      <c r="X91" s="124"/>
      <c r="Y91" s="124"/>
      <c r="Z91" s="124"/>
      <c r="AA91" s="124"/>
    </row>
    <row r="92" spans="1:27" x14ac:dyDescent="0.25">
      <c r="A92" s="124"/>
      <c r="B92" s="124"/>
      <c r="C92" s="124"/>
      <c r="D92" s="124"/>
      <c r="E92" s="124"/>
      <c r="F92" s="124"/>
      <c r="G92" s="124"/>
      <c r="H92" s="124"/>
      <c r="I92" s="124"/>
      <c r="J92" s="124"/>
      <c r="K92" s="124"/>
      <c r="L92" s="124"/>
      <c r="M92" s="124"/>
      <c r="P92" s="124"/>
      <c r="Q92" s="124"/>
      <c r="R92" s="124"/>
      <c r="S92" s="124"/>
      <c r="T92" s="124"/>
      <c r="U92" s="124"/>
      <c r="V92" s="124"/>
      <c r="W92" s="124"/>
      <c r="X92" s="124"/>
      <c r="Y92" s="124"/>
      <c r="Z92" s="124"/>
      <c r="AA92" s="124"/>
    </row>
    <row r="93" spans="1:27" x14ac:dyDescent="0.25">
      <c r="A93" s="124"/>
      <c r="B93" s="124"/>
      <c r="C93" s="124"/>
      <c r="D93" s="124"/>
      <c r="E93" s="124"/>
      <c r="F93" s="124"/>
      <c r="G93" s="124"/>
      <c r="H93" s="124"/>
      <c r="I93" s="124"/>
      <c r="J93" s="124"/>
      <c r="K93" s="124"/>
      <c r="L93" s="124"/>
      <c r="M93" s="124"/>
      <c r="P93" s="124"/>
      <c r="Q93" s="124"/>
      <c r="R93" s="124"/>
      <c r="S93" s="124"/>
      <c r="T93" s="124"/>
      <c r="U93" s="124"/>
      <c r="V93" s="124"/>
      <c r="W93" s="124"/>
      <c r="X93" s="124"/>
      <c r="Y93" s="124"/>
      <c r="Z93" s="124"/>
      <c r="AA93" s="124"/>
    </row>
    <row r="94" spans="1:27" x14ac:dyDescent="0.25">
      <c r="A94" s="124"/>
      <c r="B94" s="124"/>
      <c r="C94" s="124"/>
      <c r="D94" s="124"/>
      <c r="E94" s="124"/>
      <c r="F94" s="124"/>
      <c r="G94" s="124"/>
      <c r="H94" s="124"/>
      <c r="I94" s="124"/>
      <c r="J94" s="124"/>
      <c r="K94" s="124"/>
      <c r="L94" s="124"/>
      <c r="M94" s="124"/>
      <c r="P94" s="124"/>
      <c r="Q94" s="124"/>
      <c r="R94" s="124"/>
      <c r="S94" s="124"/>
      <c r="T94" s="124"/>
      <c r="U94" s="124"/>
      <c r="V94" s="124"/>
      <c r="W94" s="124"/>
      <c r="X94" s="124"/>
      <c r="Y94" s="124"/>
      <c r="Z94" s="124"/>
      <c r="AA94" s="124"/>
    </row>
    <row r="95" spans="1:27" x14ac:dyDescent="0.25">
      <c r="A95" s="124"/>
      <c r="B95" s="124"/>
      <c r="C95" s="124"/>
      <c r="D95" s="124"/>
      <c r="E95" s="124"/>
      <c r="F95" s="124"/>
      <c r="G95" s="124"/>
      <c r="H95" s="124"/>
      <c r="I95" s="124"/>
      <c r="J95" s="124"/>
      <c r="K95" s="124"/>
      <c r="L95" s="124"/>
      <c r="M95" s="124"/>
      <c r="P95" s="124"/>
      <c r="Q95" s="124"/>
      <c r="R95" s="124"/>
      <c r="S95" s="124"/>
      <c r="T95" s="124"/>
      <c r="U95" s="124"/>
      <c r="V95" s="124"/>
      <c r="W95" s="124"/>
      <c r="X95" s="124"/>
      <c r="Y95" s="124"/>
      <c r="Z95" s="124"/>
      <c r="AA95" s="124"/>
    </row>
    <row r="96" spans="1:27" x14ac:dyDescent="0.25">
      <c r="A96" s="124"/>
      <c r="B96" s="124"/>
      <c r="C96" s="124"/>
      <c r="D96" s="124"/>
      <c r="E96" s="124"/>
      <c r="F96" s="124"/>
      <c r="G96" s="124"/>
      <c r="H96" s="124"/>
      <c r="I96" s="124"/>
      <c r="J96" s="124"/>
      <c r="K96" s="124"/>
      <c r="L96" s="124"/>
      <c r="M96" s="124"/>
      <c r="P96" s="124"/>
      <c r="Q96" s="124"/>
      <c r="R96" s="124"/>
      <c r="S96" s="124"/>
      <c r="T96" s="124"/>
      <c r="U96" s="124"/>
      <c r="V96" s="124"/>
      <c r="W96" s="124"/>
      <c r="X96" s="124"/>
      <c r="Y96" s="124"/>
      <c r="Z96" s="124"/>
      <c r="AA96" s="124"/>
    </row>
    <row r="97" spans="1:27" x14ac:dyDescent="0.25">
      <c r="A97" s="124"/>
      <c r="B97" s="124"/>
      <c r="C97" s="124"/>
      <c r="D97" s="124"/>
      <c r="E97" s="124"/>
      <c r="F97" s="124"/>
      <c r="G97" s="124"/>
      <c r="H97" s="124"/>
      <c r="I97" s="124"/>
      <c r="J97" s="124"/>
      <c r="K97" s="124"/>
      <c r="L97" s="124"/>
      <c r="M97" s="124"/>
      <c r="P97" s="124"/>
      <c r="Q97" s="124"/>
      <c r="R97" s="124"/>
      <c r="S97" s="124"/>
      <c r="T97" s="124"/>
      <c r="U97" s="124"/>
      <c r="V97" s="124"/>
      <c r="W97" s="124"/>
      <c r="X97" s="124"/>
      <c r="Y97" s="124"/>
      <c r="Z97" s="124"/>
      <c r="AA97" s="124"/>
    </row>
    <row r="98" spans="1:27" x14ac:dyDescent="0.25">
      <c r="A98" s="124"/>
      <c r="B98" s="124"/>
      <c r="C98" s="124"/>
      <c r="D98" s="124"/>
      <c r="E98" s="124"/>
      <c r="F98" s="124"/>
      <c r="G98" s="124"/>
      <c r="H98" s="124"/>
      <c r="I98" s="124"/>
      <c r="J98" s="124"/>
      <c r="K98" s="124"/>
      <c r="L98" s="124"/>
      <c r="M98" s="124"/>
      <c r="P98" s="124"/>
      <c r="Q98" s="124"/>
      <c r="R98" s="124"/>
      <c r="S98" s="124"/>
      <c r="T98" s="124"/>
      <c r="U98" s="124"/>
      <c r="V98" s="124"/>
      <c r="W98" s="124"/>
      <c r="X98" s="124"/>
      <c r="Y98" s="124"/>
      <c r="Z98" s="124"/>
      <c r="AA98" s="124"/>
    </row>
    <row r="99" spans="1:27" x14ac:dyDescent="0.25">
      <c r="A99" s="124"/>
      <c r="B99" s="124"/>
      <c r="C99" s="124"/>
      <c r="D99" s="124"/>
      <c r="E99" s="124"/>
      <c r="F99" s="124"/>
      <c r="G99" s="124"/>
      <c r="H99" s="124"/>
      <c r="I99" s="124"/>
      <c r="J99" s="124"/>
      <c r="K99" s="124"/>
      <c r="L99" s="124"/>
      <c r="M99" s="124"/>
      <c r="P99" s="124"/>
      <c r="Q99" s="124"/>
      <c r="R99" s="124"/>
      <c r="S99" s="124"/>
      <c r="T99" s="124"/>
      <c r="U99" s="124"/>
      <c r="V99" s="124"/>
      <c r="W99" s="124"/>
      <c r="X99" s="124"/>
      <c r="Y99" s="124"/>
      <c r="Z99" s="124"/>
      <c r="AA99" s="124"/>
    </row>
    <row r="100" spans="1:27" x14ac:dyDescent="0.25">
      <c r="A100" s="124"/>
      <c r="B100" s="124"/>
      <c r="C100" s="124"/>
      <c r="D100" s="124"/>
      <c r="E100" s="124"/>
      <c r="F100" s="124"/>
      <c r="G100" s="124"/>
      <c r="H100" s="124"/>
      <c r="I100" s="124"/>
      <c r="J100" s="124"/>
      <c r="K100" s="124"/>
      <c r="L100" s="124"/>
      <c r="M100" s="124"/>
      <c r="P100" s="124"/>
      <c r="Q100" s="124"/>
      <c r="R100" s="124"/>
      <c r="S100" s="124"/>
      <c r="T100" s="124"/>
      <c r="U100" s="124"/>
      <c r="V100" s="124"/>
      <c r="W100" s="124"/>
      <c r="X100" s="124"/>
      <c r="Y100" s="124"/>
      <c r="Z100" s="124"/>
      <c r="AA100" s="124"/>
    </row>
    <row r="101" spans="1:27" x14ac:dyDescent="0.25">
      <c r="A101" s="124"/>
      <c r="B101" s="124"/>
      <c r="C101" s="124"/>
      <c r="D101" s="124"/>
      <c r="E101" s="124"/>
      <c r="F101" s="124"/>
      <c r="G101" s="124"/>
      <c r="H101" s="124"/>
      <c r="I101" s="124"/>
      <c r="J101" s="124"/>
      <c r="K101" s="124"/>
      <c r="L101" s="124"/>
      <c r="M101" s="124"/>
      <c r="P101" s="124"/>
      <c r="Q101" s="124"/>
      <c r="R101" s="124"/>
      <c r="S101" s="124"/>
      <c r="T101" s="124"/>
      <c r="U101" s="124"/>
      <c r="V101" s="124"/>
      <c r="W101" s="124"/>
      <c r="X101" s="124"/>
      <c r="Y101" s="124"/>
      <c r="Z101" s="124"/>
      <c r="AA101" s="124"/>
    </row>
    <row r="102" spans="1:27" x14ac:dyDescent="0.25">
      <c r="A102" s="124"/>
      <c r="B102" s="124"/>
      <c r="C102" s="124"/>
      <c r="D102" s="124"/>
      <c r="E102" s="124"/>
      <c r="F102" s="124"/>
      <c r="G102" s="124"/>
      <c r="H102" s="124"/>
      <c r="I102" s="124"/>
      <c r="J102" s="124"/>
      <c r="K102" s="124"/>
      <c r="L102" s="124"/>
      <c r="M102" s="124"/>
      <c r="P102" s="124"/>
      <c r="Q102" s="124"/>
      <c r="R102" s="124"/>
      <c r="S102" s="124"/>
      <c r="T102" s="124"/>
      <c r="U102" s="124"/>
      <c r="V102" s="124"/>
      <c r="W102" s="124"/>
      <c r="X102" s="124"/>
      <c r="Y102" s="124"/>
      <c r="Z102" s="124"/>
      <c r="AA102" s="124"/>
    </row>
    <row r="103" spans="1:27" x14ac:dyDescent="0.25">
      <c r="A103" s="124"/>
      <c r="B103" s="124"/>
      <c r="C103" s="124"/>
      <c r="D103" s="124"/>
      <c r="E103" s="124"/>
      <c r="F103" s="124"/>
      <c r="G103" s="124"/>
      <c r="H103" s="124"/>
      <c r="I103" s="124"/>
      <c r="J103" s="124"/>
      <c r="K103" s="124"/>
      <c r="L103" s="124"/>
      <c r="M103" s="124"/>
      <c r="P103" s="124"/>
      <c r="Q103" s="124"/>
      <c r="R103" s="124"/>
      <c r="S103" s="124"/>
      <c r="T103" s="124"/>
      <c r="U103" s="124"/>
      <c r="V103" s="124"/>
      <c r="W103" s="124"/>
      <c r="X103" s="124"/>
      <c r="Y103" s="124"/>
      <c r="Z103" s="124"/>
      <c r="AA103" s="124"/>
    </row>
    <row r="104" spans="1:27" x14ac:dyDescent="0.25">
      <c r="A104" s="124"/>
      <c r="B104" s="124"/>
      <c r="C104" s="124"/>
      <c r="D104" s="124"/>
      <c r="E104" s="124"/>
      <c r="F104" s="124"/>
      <c r="G104" s="124"/>
      <c r="H104" s="124"/>
      <c r="I104" s="124"/>
      <c r="J104" s="124"/>
      <c r="K104" s="124"/>
      <c r="L104" s="124"/>
      <c r="M104" s="124"/>
      <c r="P104" s="124"/>
      <c r="Q104" s="124"/>
      <c r="R104" s="124"/>
      <c r="S104" s="124"/>
      <c r="T104" s="124"/>
      <c r="U104" s="124"/>
      <c r="V104" s="124"/>
      <c r="W104" s="124"/>
      <c r="X104" s="124"/>
      <c r="Y104" s="124"/>
      <c r="Z104" s="124"/>
      <c r="AA104" s="124"/>
    </row>
    <row r="105" spans="1:27" x14ac:dyDescent="0.25">
      <c r="A105" s="124"/>
      <c r="B105" s="124"/>
      <c r="C105" s="124"/>
      <c r="D105" s="124"/>
      <c r="E105" s="124"/>
      <c r="F105" s="124"/>
      <c r="G105" s="124"/>
      <c r="H105" s="124"/>
      <c r="I105" s="124"/>
      <c r="J105" s="124"/>
      <c r="K105" s="124"/>
      <c r="L105" s="124"/>
      <c r="M105" s="124"/>
      <c r="P105" s="124"/>
      <c r="Q105" s="124"/>
      <c r="R105" s="124"/>
      <c r="S105" s="124"/>
      <c r="T105" s="124"/>
      <c r="U105" s="124"/>
      <c r="V105" s="124"/>
      <c r="W105" s="124"/>
      <c r="X105" s="124"/>
      <c r="Y105" s="124"/>
      <c r="Z105" s="124"/>
      <c r="AA105" s="124"/>
    </row>
    <row r="106" spans="1:27" x14ac:dyDescent="0.25">
      <c r="A106" s="124"/>
      <c r="B106" s="124"/>
      <c r="C106" s="124"/>
      <c r="D106" s="124"/>
      <c r="E106" s="124"/>
      <c r="F106" s="124"/>
      <c r="G106" s="124"/>
      <c r="H106" s="124"/>
      <c r="I106" s="124"/>
      <c r="J106" s="124"/>
      <c r="K106" s="124"/>
      <c r="L106" s="124"/>
      <c r="M106" s="124"/>
      <c r="P106" s="124"/>
      <c r="Q106" s="124"/>
      <c r="R106" s="124"/>
      <c r="S106" s="124"/>
      <c r="T106" s="124"/>
      <c r="U106" s="124"/>
      <c r="V106" s="124"/>
      <c r="W106" s="124"/>
      <c r="X106" s="124"/>
      <c r="Y106" s="124"/>
      <c r="Z106" s="124"/>
      <c r="AA106" s="124"/>
    </row>
    <row r="107" spans="1:27" x14ac:dyDescent="0.25">
      <c r="A107" s="124"/>
      <c r="B107" s="124"/>
      <c r="C107" s="124"/>
      <c r="D107" s="124"/>
      <c r="E107" s="124"/>
      <c r="F107" s="124"/>
      <c r="G107" s="124"/>
      <c r="H107" s="124"/>
      <c r="I107" s="124"/>
      <c r="J107" s="124"/>
      <c r="K107" s="124"/>
      <c r="L107" s="124"/>
      <c r="M107" s="124"/>
      <c r="P107" s="124"/>
      <c r="Q107" s="124"/>
      <c r="R107" s="124"/>
      <c r="S107" s="124"/>
      <c r="T107" s="124"/>
      <c r="U107" s="124"/>
      <c r="V107" s="124"/>
      <c r="W107" s="124"/>
      <c r="X107" s="124"/>
      <c r="Y107" s="124"/>
      <c r="Z107" s="124"/>
      <c r="AA107" s="124"/>
    </row>
    <row r="108" spans="1:27" x14ac:dyDescent="0.25">
      <c r="A108" s="124"/>
      <c r="B108" s="124"/>
      <c r="C108" s="124"/>
      <c r="D108" s="124"/>
      <c r="E108" s="124"/>
      <c r="F108" s="124"/>
      <c r="G108" s="124"/>
      <c r="H108" s="124"/>
      <c r="I108" s="124"/>
      <c r="J108" s="124"/>
      <c r="K108" s="124"/>
      <c r="L108" s="124"/>
      <c r="M108" s="124"/>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8748E-ABAC-48C3-946C-34C892E3FA66}">
  <dimension ref="A1:BB25"/>
  <sheetViews>
    <sheetView workbookViewId="0">
      <selection activeCell="A14" sqref="A14:BB25"/>
    </sheetView>
  </sheetViews>
  <sheetFormatPr defaultColWidth="8.7109375" defaultRowHeight="15" x14ac:dyDescent="0.25"/>
  <cols>
    <col min="1" max="16384" width="8.7109375" style="124"/>
  </cols>
  <sheetData>
    <row r="1" spans="1:54" x14ac:dyDescent="0.25">
      <c r="A1" s="124" t="s">
        <v>5106</v>
      </c>
      <c r="B1" s="124" t="s">
        <v>5107</v>
      </c>
      <c r="C1" s="124" t="s">
        <v>5108</v>
      </c>
      <c r="D1" s="124" t="s">
        <v>218</v>
      </c>
      <c r="E1" s="124" t="s">
        <v>5109</v>
      </c>
      <c r="F1" s="124" t="s">
        <v>5110</v>
      </c>
      <c r="G1" s="124" t="s">
        <v>242</v>
      </c>
      <c r="H1" s="124" t="s">
        <v>246</v>
      </c>
      <c r="I1" s="124" t="s">
        <v>250</v>
      </c>
      <c r="J1" s="124" t="s">
        <v>253</v>
      </c>
      <c r="K1" s="124" t="s">
        <v>257</v>
      </c>
      <c r="L1" s="124" t="s">
        <v>261</v>
      </c>
      <c r="M1" s="124" t="s">
        <v>265</v>
      </c>
      <c r="N1" s="124" t="s">
        <v>304</v>
      </c>
      <c r="O1" s="124" t="s">
        <v>307</v>
      </c>
      <c r="P1" s="124" t="s">
        <v>310</v>
      </c>
      <c r="Q1" s="124" t="s">
        <v>299</v>
      </c>
      <c r="R1" s="124" t="s">
        <v>311</v>
      </c>
      <c r="S1" s="124" t="s">
        <v>312</v>
      </c>
      <c r="T1" s="124" t="s">
        <v>313</v>
      </c>
      <c r="U1" s="124" t="s">
        <v>314</v>
      </c>
      <c r="V1" s="124" t="s">
        <v>315</v>
      </c>
      <c r="W1" s="124" t="s">
        <v>316</v>
      </c>
      <c r="X1" s="124" t="s">
        <v>323</v>
      </c>
      <c r="Y1" s="124" t="s">
        <v>324</v>
      </c>
      <c r="Z1" s="124" t="s">
        <v>325</v>
      </c>
      <c r="AA1" s="124" t="s">
        <v>322</v>
      </c>
      <c r="AB1" s="124" t="s">
        <v>335</v>
      </c>
      <c r="AC1" s="124" t="s">
        <v>328</v>
      </c>
      <c r="AD1" s="124" t="s">
        <v>329</v>
      </c>
      <c r="AE1" s="124" t="s">
        <v>330</v>
      </c>
      <c r="AF1" s="124" t="s">
        <v>319</v>
      </c>
      <c r="AG1" s="124" t="s">
        <v>318</v>
      </c>
      <c r="AH1" s="124" t="s">
        <v>320</v>
      </c>
      <c r="AI1" s="124" t="s">
        <v>321</v>
      </c>
      <c r="AJ1" s="124" t="s">
        <v>326</v>
      </c>
      <c r="AK1" s="124" t="s">
        <v>327</v>
      </c>
      <c r="AL1" s="124" t="s">
        <v>317</v>
      </c>
      <c r="AM1" s="124" t="s">
        <v>338</v>
      </c>
      <c r="AN1" s="124" t="s">
        <v>346</v>
      </c>
      <c r="AO1" s="124" t="s">
        <v>298</v>
      </c>
      <c r="AP1" s="124" t="s">
        <v>269</v>
      </c>
      <c r="AQ1" s="124" t="s">
        <v>273</v>
      </c>
      <c r="AR1" s="124" t="s">
        <v>277</v>
      </c>
      <c r="AS1" s="124" t="s">
        <v>297</v>
      </c>
      <c r="AT1" s="124" t="s">
        <v>281</v>
      </c>
      <c r="AU1" s="124" t="s">
        <v>285</v>
      </c>
      <c r="AV1" s="124" t="s">
        <v>288</v>
      </c>
      <c r="AW1" s="124" t="s">
        <v>291</v>
      </c>
      <c r="AX1" s="124" t="s">
        <v>294</v>
      </c>
      <c r="AY1" s="124" t="s">
        <v>295</v>
      </c>
      <c r="AZ1" s="124" t="s">
        <v>296</v>
      </c>
      <c r="BA1" s="124" t="s">
        <v>339</v>
      </c>
      <c r="BB1" s="124" t="s">
        <v>357</v>
      </c>
    </row>
    <row r="2" spans="1:54" x14ac:dyDescent="0.25">
      <c r="A2" s="124" t="s">
        <v>605</v>
      </c>
      <c r="B2" s="124" t="s">
        <v>5116</v>
      </c>
      <c r="C2" s="124" t="s">
        <v>5112</v>
      </c>
      <c r="D2" s="124">
        <v>0.80062587638543081</v>
      </c>
      <c r="E2" s="124">
        <v>0.80062586069107056</v>
      </c>
      <c r="F2" s="124">
        <v>0.80062586069107056</v>
      </c>
      <c r="G2" s="124">
        <v>0.5543983076297806</v>
      </c>
      <c r="H2" s="124">
        <v>2.8525641025641023E-3</v>
      </c>
      <c r="I2" s="124">
        <v>2.24076010092653E-2</v>
      </c>
      <c r="J2" s="124">
        <v>0.38414643812504057</v>
      </c>
      <c r="K2" s="124">
        <v>0.32877262429504672</v>
      </c>
      <c r="L2" s="124">
        <v>0.14727243146550406</v>
      </c>
      <c r="M2" s="124">
        <v>0.11454834100257921</v>
      </c>
      <c r="N2" s="124">
        <v>0.24110885575421515</v>
      </c>
      <c r="O2" s="124">
        <v>0.64603008110314197</v>
      </c>
      <c r="P2" s="124">
        <v>8.4322091326312007E-2</v>
      </c>
      <c r="Q2" s="124">
        <v>8.1494952213871735E-2</v>
      </c>
      <c r="R2" s="124">
        <v>0.39321730263380855</v>
      </c>
      <c r="S2" s="124">
        <v>0.21414871385717349</v>
      </c>
      <c r="T2" s="124">
        <v>5.3283610077723143E-2</v>
      </c>
      <c r="U2" s="124">
        <v>0.10582171783436976</v>
      </c>
      <c r="V2" s="124">
        <v>0.13661628857959029</v>
      </c>
      <c r="W2" s="124">
        <v>4.4208399062055898E-2</v>
      </c>
      <c r="X2" s="124">
        <v>0</v>
      </c>
      <c r="Y2" s="124">
        <v>6.3699442327538299E-3</v>
      </c>
      <c r="Z2" s="124">
        <v>1.488095238095238E-3</v>
      </c>
      <c r="AA2" s="124">
        <v>0.2668850167754781</v>
      </c>
      <c r="AB2" s="124">
        <v>6.7471718860834085E-2</v>
      </c>
      <c r="AC2" s="124">
        <v>0.79866751219994936</v>
      </c>
      <c r="AD2" s="124">
        <v>2.3348044439114993E-2</v>
      </c>
      <c r="AE2" s="124">
        <v>5.5568803559151198E-2</v>
      </c>
      <c r="AF2" s="124">
        <v>9.1796935075131023E-2</v>
      </c>
      <c r="AG2" s="124">
        <v>3.5323839896485236E-2</v>
      </c>
      <c r="AH2" s="124">
        <v>0</v>
      </c>
      <c r="AI2" s="124">
        <v>6.705534518484052E-2</v>
      </c>
      <c r="AJ2" s="124">
        <v>1.345991937118296E-2</v>
      </c>
      <c r="AK2" s="124">
        <v>3.1997218940934984E-2</v>
      </c>
      <c r="AL2" s="124">
        <v>0</v>
      </c>
      <c r="AM2" s="124">
        <v>2.252171444909774E-2</v>
      </c>
      <c r="AN2" s="124">
        <v>0</v>
      </c>
      <c r="AO2" s="124">
        <v>5.9664937500000015E-2</v>
      </c>
      <c r="AP2" s="124">
        <v>8.1212500000000035E-3</v>
      </c>
      <c r="AQ2" s="124">
        <v>5.9421812500000004E-2</v>
      </c>
      <c r="AR2" s="124">
        <v>0.14461312500000001</v>
      </c>
      <c r="AS2" s="124">
        <v>0.21161581249999997</v>
      </c>
      <c r="AT2" s="124">
        <v>9.0158124999999995E-3</v>
      </c>
      <c r="AU2" s="124">
        <v>3.2687687499999993E-2</v>
      </c>
      <c r="AV2" s="124">
        <v>8.4964125000000001E-2</v>
      </c>
      <c r="AW2" s="124">
        <v>0.24323924999999996</v>
      </c>
      <c r="AX2" s="124">
        <v>0.12186612500000001</v>
      </c>
      <c r="AY2" s="124">
        <v>3.5539562500000003E-2</v>
      </c>
      <c r="AZ2" s="124">
        <v>4.891562499999999E-2</v>
      </c>
      <c r="BA2" s="124">
        <v>8475.2998046875</v>
      </c>
      <c r="BB2" s="124">
        <v>6246.06201171875</v>
      </c>
    </row>
    <row r="3" spans="1:54" x14ac:dyDescent="0.25">
      <c r="A3" s="124" t="s">
        <v>606</v>
      </c>
      <c r="B3" s="124" t="s">
        <v>5116</v>
      </c>
      <c r="C3" s="124" t="s">
        <v>5112</v>
      </c>
      <c r="D3" s="124">
        <v>0.79005988447580777</v>
      </c>
      <c r="E3" s="124">
        <v>0.79005986452102661</v>
      </c>
      <c r="F3" s="124">
        <v>0.79005992412567139</v>
      </c>
      <c r="G3" s="124">
        <v>0.55655489756165966</v>
      </c>
      <c r="H3" s="124">
        <v>7.6079155056228368E-3</v>
      </c>
      <c r="I3" s="124">
        <v>3.7707362509751534E-2</v>
      </c>
      <c r="J3" s="124">
        <v>0.42825882916637387</v>
      </c>
      <c r="K3" s="124">
        <v>0.25484307098741249</v>
      </c>
      <c r="L3" s="124">
        <v>0.15471729687673416</v>
      </c>
      <c r="M3" s="124">
        <v>0.11686552495410513</v>
      </c>
      <c r="N3" s="124">
        <v>0.17944945972594986</v>
      </c>
      <c r="O3" s="124">
        <v>0.73153346981460088</v>
      </c>
      <c r="P3" s="124">
        <v>6.0840580322307408E-2</v>
      </c>
      <c r="Q3" s="124">
        <v>4.9901594735383414E-2</v>
      </c>
      <c r="R3" s="124">
        <v>0.47119406568893146</v>
      </c>
      <c r="S3" s="124">
        <v>0.14765152027084799</v>
      </c>
      <c r="T3" s="124">
        <v>3.066038702102282E-2</v>
      </c>
      <c r="U3" s="124">
        <v>8.0408468350464113E-2</v>
      </c>
      <c r="V3" s="124">
        <v>0.15074675063591553</v>
      </c>
      <c r="W3" s="124">
        <v>3.7101893369773903E-2</v>
      </c>
      <c r="X3" s="124">
        <v>0</v>
      </c>
      <c r="Y3" s="124">
        <v>3.362208412753984E-3</v>
      </c>
      <c r="Z3" s="124">
        <v>0</v>
      </c>
      <c r="AA3" s="124">
        <v>0.17351637206883036</v>
      </c>
      <c r="AB3" s="124">
        <v>8.3867167653717267E-2</v>
      </c>
      <c r="AC3" s="124">
        <v>0.77544275956509534</v>
      </c>
      <c r="AD3" s="124">
        <v>1.1969384740064799E-2</v>
      </c>
      <c r="AE3" s="124">
        <v>3.621597505478296E-2</v>
      </c>
      <c r="AF3" s="124">
        <v>5.0212643957745426E-2</v>
      </c>
      <c r="AG3" s="124">
        <v>3.2611652969065999E-2</v>
      </c>
      <c r="AH3" s="124">
        <v>1.0040115767993293E-2</v>
      </c>
      <c r="AI3" s="124">
        <v>5.7620940756007641E-2</v>
      </c>
      <c r="AJ3" s="124">
        <v>1.0924987419496646E-2</v>
      </c>
      <c r="AK3" s="124">
        <v>1.7371941784758215E-2</v>
      </c>
      <c r="AL3" s="124">
        <v>1.4204545454545455E-3</v>
      </c>
      <c r="AM3" s="124">
        <v>3.3351782075180039E-3</v>
      </c>
      <c r="AN3" s="124">
        <v>0</v>
      </c>
      <c r="AO3" s="124">
        <v>4.342250000000001E-2</v>
      </c>
      <c r="AP3" s="124">
        <v>4.274250000000002E-3</v>
      </c>
      <c r="AQ3" s="124">
        <v>3.6783250000000003E-2</v>
      </c>
      <c r="AR3" s="124">
        <v>0.33170599999999995</v>
      </c>
      <c r="AS3" s="124">
        <v>0.16864443749999999</v>
      </c>
      <c r="AT3" s="124">
        <v>8.7210625000000014E-3</v>
      </c>
      <c r="AU3" s="124">
        <v>3.0517250000000003E-2</v>
      </c>
      <c r="AV3" s="124">
        <v>8.0569562500000025E-2</v>
      </c>
      <c r="AW3" s="124">
        <v>0.20805212499999989</v>
      </c>
      <c r="AX3" s="124">
        <v>7.7285750000000028E-2</v>
      </c>
      <c r="AY3" s="124">
        <v>2.5490187500000008E-2</v>
      </c>
      <c r="AZ3" s="124">
        <v>2.7956374999999999E-2</v>
      </c>
      <c r="BA3" s="124">
        <v>8945.4326171875</v>
      </c>
      <c r="BB3" s="124">
        <v>6550.66796875</v>
      </c>
    </row>
    <row r="4" spans="1:54" x14ac:dyDescent="0.25">
      <c r="A4" s="124" t="s">
        <v>607</v>
      </c>
      <c r="B4" s="124" t="s">
        <v>5116</v>
      </c>
      <c r="C4" s="124" t="s">
        <v>5112</v>
      </c>
      <c r="D4" s="124">
        <v>0.80890743646981711</v>
      </c>
      <c r="E4" s="124">
        <v>0.80890744924545288</v>
      </c>
      <c r="F4" s="124">
        <v>0.80890744924545288</v>
      </c>
      <c r="G4" s="124">
        <v>0.57530764209222374</v>
      </c>
      <c r="H4" s="124">
        <v>4.6100433610687915E-3</v>
      </c>
      <c r="I4" s="124">
        <v>4.4604768794913534E-2</v>
      </c>
      <c r="J4" s="124">
        <v>0.26758379584413317</v>
      </c>
      <c r="K4" s="124">
        <v>0.3049011407535579</v>
      </c>
      <c r="L4" s="124">
        <v>0.2332243103229529</v>
      </c>
      <c r="M4" s="124">
        <v>0.14507594092337375</v>
      </c>
      <c r="N4" s="124">
        <v>7.4401433770257513E-2</v>
      </c>
      <c r="O4" s="124">
        <v>0.84328671175728775</v>
      </c>
      <c r="P4" s="124">
        <v>6.4785562331340127E-2</v>
      </c>
      <c r="Q4" s="124">
        <v>2.3128091655801427E-2</v>
      </c>
      <c r="R4" s="124">
        <v>0.40121571410514567</v>
      </c>
      <c r="S4" s="124">
        <v>0.15930613266175772</v>
      </c>
      <c r="T4" s="124">
        <v>4.627691675169561E-2</v>
      </c>
      <c r="U4" s="124">
        <v>0.12030461016761385</v>
      </c>
      <c r="V4" s="124">
        <v>0.16758506962286895</v>
      </c>
      <c r="W4" s="124">
        <v>4.1277670422668077E-2</v>
      </c>
      <c r="X4" s="124">
        <v>1.3888888888888889E-3</v>
      </c>
      <c r="Y4" s="124">
        <v>0</v>
      </c>
      <c r="Z4" s="124">
        <v>2.7777777777777779E-3</v>
      </c>
      <c r="AA4" s="124">
        <v>0.10832664776241116</v>
      </c>
      <c r="AB4" s="124">
        <v>9.590921168974087E-2</v>
      </c>
      <c r="AC4" s="124">
        <v>0.51632105853010202</v>
      </c>
      <c r="AD4" s="124">
        <v>1.028883556057469E-2</v>
      </c>
      <c r="AE4" s="124">
        <v>3.9026689756294884E-2</v>
      </c>
      <c r="AF4" s="124">
        <v>8.1194382417576122E-2</v>
      </c>
      <c r="AG4" s="124">
        <v>2.5406635564267404E-2</v>
      </c>
      <c r="AH4" s="124">
        <v>5.8729994801801294E-3</v>
      </c>
      <c r="AI4" s="124">
        <v>6.4129167869991704E-2</v>
      </c>
      <c r="AJ4" s="124">
        <v>4.6229833196609242E-3</v>
      </c>
      <c r="AK4" s="124">
        <v>2.2128533529465189E-2</v>
      </c>
      <c r="AL4" s="124">
        <v>0</v>
      </c>
      <c r="AM4" s="124">
        <v>3.5592728527511137E-3</v>
      </c>
      <c r="AN4" s="124">
        <v>0</v>
      </c>
      <c r="AO4" s="124">
        <v>4.1749562500000018E-2</v>
      </c>
      <c r="AP4" s="124">
        <v>6.8823750000000013E-3</v>
      </c>
      <c r="AQ4" s="124">
        <v>4.4679687499999989E-2</v>
      </c>
      <c r="AR4" s="124">
        <v>0.23907937500000001</v>
      </c>
      <c r="AS4" s="124">
        <v>0.19540556250000005</v>
      </c>
      <c r="AT4" s="124">
        <v>1.2244125000000002E-2</v>
      </c>
      <c r="AU4" s="124">
        <v>4.3118875000000001E-2</v>
      </c>
      <c r="AV4" s="124">
        <v>7.851381249999996E-2</v>
      </c>
      <c r="AW4" s="124">
        <v>0.2275262500000001</v>
      </c>
      <c r="AX4" s="124">
        <v>9.053462499999998E-2</v>
      </c>
      <c r="AY4" s="124">
        <v>2.9083874999999992E-2</v>
      </c>
      <c r="AZ4" s="124">
        <v>3.2892749999999991E-2</v>
      </c>
      <c r="BA4" s="124">
        <v>9016.375</v>
      </c>
      <c r="BB4" s="124">
        <v>6845.1044921875</v>
      </c>
    </row>
    <row r="5" spans="1:54" x14ac:dyDescent="0.25">
      <c r="A5" s="124" t="s">
        <v>608</v>
      </c>
      <c r="B5" s="124" t="s">
        <v>5116</v>
      </c>
      <c r="C5" s="124" t="s">
        <v>5112</v>
      </c>
      <c r="D5" s="124">
        <v>0.73225194987194131</v>
      </c>
      <c r="E5" s="124">
        <v>0.73225194215774536</v>
      </c>
      <c r="F5" s="124">
        <v>0.73225194215774536</v>
      </c>
      <c r="G5" s="124">
        <v>0.50359543762641912</v>
      </c>
      <c r="H5" s="124">
        <v>2.3310379587227021E-3</v>
      </c>
      <c r="I5" s="124">
        <v>3.0545519853242713E-2</v>
      </c>
      <c r="J5" s="124">
        <v>0.41459618792532266</v>
      </c>
      <c r="K5" s="124">
        <v>0.26220984668741804</v>
      </c>
      <c r="L5" s="124">
        <v>0.15478344555824244</v>
      </c>
      <c r="M5" s="124">
        <v>0.13553396201705142</v>
      </c>
      <c r="N5" s="124">
        <v>7.5435301884819853E-2</v>
      </c>
      <c r="O5" s="124">
        <v>0.85449068006622075</v>
      </c>
      <c r="P5" s="124">
        <v>5.4582295476628392E-2</v>
      </c>
      <c r="Q5" s="124">
        <v>3.2491841539762749E-2</v>
      </c>
      <c r="R5" s="124">
        <v>0.48532900009603736</v>
      </c>
      <c r="S5" s="124">
        <v>0.167001386859505</v>
      </c>
      <c r="T5" s="124">
        <v>4.0674442862519158E-2</v>
      </c>
      <c r="U5" s="124">
        <v>0.10383441351246588</v>
      </c>
      <c r="V5" s="124">
        <v>0.10873262365159184</v>
      </c>
      <c r="W5" s="124">
        <v>3.1045225087832945E-2</v>
      </c>
      <c r="X5" s="124">
        <v>1.5576420006282962E-3</v>
      </c>
      <c r="Y5" s="124">
        <v>1.3543642520824226E-2</v>
      </c>
      <c r="Z5" s="124">
        <v>4.0295275507893236E-3</v>
      </c>
      <c r="AA5" s="124">
        <v>0.2538181789304555</v>
      </c>
      <c r="AB5" s="124">
        <v>6.4758262818439064E-2</v>
      </c>
      <c r="AC5" s="124">
        <v>0.83191088224518805</v>
      </c>
      <c r="AD5" s="124">
        <v>6.1197255241807989E-3</v>
      </c>
      <c r="AE5" s="124">
        <v>2.3071516911930587E-2</v>
      </c>
      <c r="AF5" s="124">
        <v>8.633518679207762E-2</v>
      </c>
      <c r="AG5" s="124">
        <v>4.0303214835634427E-2</v>
      </c>
      <c r="AH5" s="124">
        <v>1.408501128078173E-3</v>
      </c>
      <c r="AI5" s="124">
        <v>8.592559215689001E-2</v>
      </c>
      <c r="AJ5" s="124">
        <v>4.8075349384143918E-3</v>
      </c>
      <c r="AK5" s="124">
        <v>4.2908112634980011E-2</v>
      </c>
      <c r="AL5" s="124">
        <v>1.7857142857142857E-4</v>
      </c>
      <c r="AM5" s="124">
        <v>1.1898201083866862E-3</v>
      </c>
      <c r="AN5" s="124">
        <v>0</v>
      </c>
      <c r="AO5" s="124">
        <v>4.2965125000000021E-2</v>
      </c>
      <c r="AP5" s="124">
        <v>1.33296875E-2</v>
      </c>
      <c r="AQ5" s="124">
        <v>3.7812312499999987E-2</v>
      </c>
      <c r="AR5" s="124">
        <v>0.26148462500000025</v>
      </c>
      <c r="AS5" s="124">
        <v>0.16653481249999968</v>
      </c>
      <c r="AT5" s="124">
        <v>9.039312499999997E-3</v>
      </c>
      <c r="AU5" s="124">
        <v>3.2170000000000018E-2</v>
      </c>
      <c r="AV5" s="124">
        <v>6.2052249999999955E-2</v>
      </c>
      <c r="AW5" s="124">
        <v>0.24749568750000003</v>
      </c>
      <c r="AX5" s="124">
        <v>9.70288125000002E-2</v>
      </c>
      <c r="AY5" s="124">
        <v>2.666318749999998E-2</v>
      </c>
      <c r="AZ5" s="124">
        <v>4.6383812499999955E-2</v>
      </c>
      <c r="BA5" s="124">
        <v>8820.5615234375</v>
      </c>
      <c r="BB5" s="124">
        <v>4801.3447265625</v>
      </c>
    </row>
    <row r="6" spans="1:54" x14ac:dyDescent="0.25">
      <c r="A6" s="124" t="s">
        <v>609</v>
      </c>
      <c r="B6" s="124" t="s">
        <v>5116</v>
      </c>
      <c r="C6" s="124" t="s">
        <v>5112</v>
      </c>
      <c r="D6" s="124">
        <v>0.81989508982961234</v>
      </c>
      <c r="E6" s="124">
        <v>0.81989508867263794</v>
      </c>
      <c r="F6" s="124">
        <v>0.81989508867263794</v>
      </c>
      <c r="G6" s="124">
        <v>0.51945326355338461</v>
      </c>
      <c r="H6" s="124">
        <v>2.1341052232227054E-3</v>
      </c>
      <c r="I6" s="124">
        <v>2.1574862080578228E-2</v>
      </c>
      <c r="J6" s="124">
        <v>0.38489541083560108</v>
      </c>
      <c r="K6" s="124">
        <v>0.29989464520004117</v>
      </c>
      <c r="L6" s="124">
        <v>0.1604409251989673</v>
      </c>
      <c r="M6" s="124">
        <v>0.13106005146158958</v>
      </c>
      <c r="N6" s="124">
        <v>8.3713654552594011E-2</v>
      </c>
      <c r="O6" s="124">
        <v>0.85175946850402917</v>
      </c>
      <c r="P6" s="124">
        <v>5.3914705838436848E-2</v>
      </c>
      <c r="Q6" s="124">
        <v>2.0703409521982463E-2</v>
      </c>
      <c r="R6" s="124">
        <v>0.33528994394312117</v>
      </c>
      <c r="S6" s="124">
        <v>0.14640943869684189</v>
      </c>
      <c r="T6" s="124">
        <v>3.3476693528431009E-2</v>
      </c>
      <c r="U6" s="124">
        <v>0.10093615624257556</v>
      </c>
      <c r="V6" s="124">
        <v>0.25468410279682402</v>
      </c>
      <c r="W6" s="124">
        <v>9.3693583876191117E-2</v>
      </c>
      <c r="X6" s="124">
        <v>7.5301204819277112E-4</v>
      </c>
      <c r="Y6" s="124">
        <v>2.0159035049430287E-3</v>
      </c>
      <c r="Z6" s="124">
        <v>1.1160714285714285E-3</v>
      </c>
      <c r="AA6" s="124">
        <v>8.3249640638213648E-2</v>
      </c>
      <c r="AB6" s="124">
        <v>4.0179316257197124E-2</v>
      </c>
      <c r="AC6" s="124">
        <v>0.86162229566920712</v>
      </c>
      <c r="AD6" s="124">
        <v>7.8835984269043213E-3</v>
      </c>
      <c r="AE6" s="124">
        <v>5.5980564418732205E-2</v>
      </c>
      <c r="AF6" s="124">
        <v>6.6805048719175447E-2</v>
      </c>
      <c r="AG6" s="124">
        <v>3.7703430503692355E-2</v>
      </c>
      <c r="AH6" s="124">
        <v>2.6363729454045768E-3</v>
      </c>
      <c r="AI6" s="124">
        <v>4.9068367406193587E-2</v>
      </c>
      <c r="AJ6" s="124">
        <v>3.1541321906287264E-3</v>
      </c>
      <c r="AK6" s="124">
        <v>1.2918308538412509E-2</v>
      </c>
      <c r="AL6" s="124">
        <v>3.3783783783783786E-4</v>
      </c>
      <c r="AM6" s="124">
        <v>2.2443225752738637E-3</v>
      </c>
      <c r="AN6" s="124">
        <v>0</v>
      </c>
      <c r="AO6" s="124">
        <v>3.559387499999999E-2</v>
      </c>
      <c r="AP6" s="124">
        <v>5.5323749999999991E-3</v>
      </c>
      <c r="AQ6" s="124">
        <v>5.5792874999999929E-2</v>
      </c>
      <c r="AR6" s="124">
        <v>8.9586687500000026E-2</v>
      </c>
      <c r="AS6" s="124">
        <v>0.26330687500000005</v>
      </c>
      <c r="AT6" s="124">
        <v>1.1847249999999995E-2</v>
      </c>
      <c r="AU6" s="124">
        <v>6.6547250000000016E-2</v>
      </c>
      <c r="AV6" s="124">
        <v>0.13018893749999996</v>
      </c>
      <c r="AW6" s="124">
        <v>0.19290212500000006</v>
      </c>
      <c r="AX6" s="124">
        <v>0.11874981250000001</v>
      </c>
      <c r="AY6" s="124">
        <v>2.7271312499999981E-2</v>
      </c>
      <c r="AZ6" s="124">
        <v>3.9065999999999962E-2</v>
      </c>
      <c r="BA6" s="124">
        <v>10928.46484375</v>
      </c>
      <c r="BB6" s="124">
        <v>8143.4462890625</v>
      </c>
    </row>
    <row r="7" spans="1:54" x14ac:dyDescent="0.25">
      <c r="A7" s="124" t="s">
        <v>610</v>
      </c>
      <c r="B7" s="124" t="s">
        <v>5116</v>
      </c>
      <c r="C7" s="124" t="s">
        <v>5112</v>
      </c>
      <c r="D7" s="124">
        <v>0.76244274485903152</v>
      </c>
      <c r="E7" s="124">
        <v>0.76244276762008667</v>
      </c>
      <c r="F7" s="124">
        <v>0.76244270801544189</v>
      </c>
      <c r="G7" s="124">
        <v>0.49145201291134571</v>
      </c>
      <c r="H7" s="124">
        <v>2.5359005622163514E-3</v>
      </c>
      <c r="I7" s="124">
        <v>4.0509900961231228E-2</v>
      </c>
      <c r="J7" s="124">
        <v>0.44335069837631863</v>
      </c>
      <c r="K7" s="124">
        <v>0.26161959717768962</v>
      </c>
      <c r="L7" s="124">
        <v>0.12715587683727964</v>
      </c>
      <c r="M7" s="124">
        <v>0.12482802608526457</v>
      </c>
      <c r="N7" s="124">
        <v>5.0374287715942219E-2</v>
      </c>
      <c r="O7" s="124">
        <v>0.89477919787795179</v>
      </c>
      <c r="P7" s="124">
        <v>4.5552674475977183E-2</v>
      </c>
      <c r="Q7" s="124">
        <v>1.2144596996556307E-2</v>
      </c>
      <c r="R7" s="124">
        <v>0.5357537520159058</v>
      </c>
      <c r="S7" s="124">
        <v>0.12788177776661433</v>
      </c>
      <c r="T7" s="124">
        <v>4.4313988514852326E-2</v>
      </c>
      <c r="U7" s="124">
        <v>0.10234453682728811</v>
      </c>
      <c r="V7" s="124">
        <v>6.0702360836512738E-2</v>
      </c>
      <c r="W7" s="124">
        <v>2.5032667067858047E-2</v>
      </c>
      <c r="X7" s="124">
        <v>1.0162601626016261E-3</v>
      </c>
      <c r="Y7" s="124">
        <v>1.5318676033647666E-2</v>
      </c>
      <c r="Z7" s="124">
        <v>2.694934523506342E-2</v>
      </c>
      <c r="AA7" s="124">
        <v>0.20325750122774955</v>
      </c>
      <c r="AB7" s="124">
        <v>8.7777708332361815E-2</v>
      </c>
      <c r="AC7" s="124">
        <v>0.69621707857256787</v>
      </c>
      <c r="AD7" s="124">
        <v>2.1513368972075581E-2</v>
      </c>
      <c r="AE7" s="124">
        <v>6.6268197868787321E-2</v>
      </c>
      <c r="AF7" s="124">
        <v>8.3805916645137701E-2</v>
      </c>
      <c r="AG7" s="124">
        <v>8.8391484636912085E-2</v>
      </c>
      <c r="AH7" s="124">
        <v>2.2494571600251275E-3</v>
      </c>
      <c r="AI7" s="124">
        <v>0.13085213890193262</v>
      </c>
      <c r="AJ7" s="124">
        <v>7.7010835032089876E-3</v>
      </c>
      <c r="AK7" s="124">
        <v>7.7640193662250334E-2</v>
      </c>
      <c r="AL7" s="124">
        <v>1.0329878750931381E-3</v>
      </c>
      <c r="AM7" s="124">
        <v>1.6231796859534155E-2</v>
      </c>
      <c r="AN7" s="124">
        <v>5.0813008130081306E-4</v>
      </c>
      <c r="AO7" s="124">
        <v>4.6073750000000031E-2</v>
      </c>
      <c r="AP7" s="124">
        <v>1.1575874999999999E-2</v>
      </c>
      <c r="AQ7" s="124">
        <v>3.6445749999999992E-2</v>
      </c>
      <c r="AR7" s="124">
        <v>0.1744813125000001</v>
      </c>
      <c r="AS7" s="124">
        <v>0.18580862500000001</v>
      </c>
      <c r="AT7" s="124">
        <v>9.2732499999999968E-3</v>
      </c>
      <c r="AU7" s="124">
        <v>3.8208812500000001E-2</v>
      </c>
      <c r="AV7" s="124">
        <v>7.7241125000000022E-2</v>
      </c>
      <c r="AW7" s="124">
        <v>0.29724943750000005</v>
      </c>
      <c r="AX7" s="124">
        <v>9.9210999999999966E-2</v>
      </c>
      <c r="AY7" s="124">
        <v>2.4799625000000002E-2</v>
      </c>
      <c r="AZ7" s="124">
        <v>4.5842062499999996E-2</v>
      </c>
      <c r="BA7" s="124">
        <v>7309.57861328125</v>
      </c>
      <c r="BB7" s="124">
        <v>5734.21044921875</v>
      </c>
    </row>
    <row r="8" spans="1:54" x14ac:dyDescent="0.25">
      <c r="A8" s="124" t="s">
        <v>611</v>
      </c>
      <c r="B8" s="124" t="s">
        <v>5116</v>
      </c>
      <c r="C8" s="124" t="s">
        <v>5112</v>
      </c>
      <c r="D8" s="124">
        <v>0.85966217627401842</v>
      </c>
      <c r="E8" s="124">
        <v>0.85966217517852783</v>
      </c>
      <c r="F8" s="124">
        <v>0.85966217517852783</v>
      </c>
      <c r="G8" s="124">
        <v>0.35633811090225564</v>
      </c>
      <c r="H8" s="124">
        <v>5.208333333333333E-3</v>
      </c>
      <c r="I8" s="124">
        <v>4.1695384294068508E-2</v>
      </c>
      <c r="J8" s="124">
        <v>0.37946298036758569</v>
      </c>
      <c r="K8" s="124">
        <v>0.36844193817878018</v>
      </c>
      <c r="L8" s="124">
        <v>0.13438544277360068</v>
      </c>
      <c r="M8" s="124">
        <v>7.0805921052631587E-2</v>
      </c>
      <c r="N8" s="124">
        <v>3.8386983082706772E-2</v>
      </c>
      <c r="O8" s="124">
        <v>0.92950409878863849</v>
      </c>
      <c r="P8" s="124">
        <v>2.5164473684210525E-2</v>
      </c>
      <c r="Q8" s="124">
        <v>4.1666666666666666E-3</v>
      </c>
      <c r="R8" s="124">
        <v>0.54583072263993315</v>
      </c>
      <c r="S8" s="124">
        <v>0.18458972953216374</v>
      </c>
      <c r="T8" s="124">
        <v>2.5694444444444443E-2</v>
      </c>
      <c r="U8" s="124">
        <v>9.1158886800334168E-2</v>
      </c>
      <c r="V8" s="124">
        <v>9.3372102130325818E-2</v>
      </c>
      <c r="W8" s="124">
        <v>9.1145833333333322E-3</v>
      </c>
      <c r="X8" s="124">
        <v>0</v>
      </c>
      <c r="Y8" s="124">
        <v>0</v>
      </c>
      <c r="Z8" s="124">
        <v>0</v>
      </c>
      <c r="AA8" s="124">
        <v>8.9807200292397665E-2</v>
      </c>
      <c r="AB8" s="124">
        <v>0.15664421470342521</v>
      </c>
      <c r="AC8" s="124">
        <v>0.49606894841269839</v>
      </c>
      <c r="AD8" s="124">
        <v>2.7533025271512114E-2</v>
      </c>
      <c r="AE8" s="124">
        <v>6.7616959064327482E-3</v>
      </c>
      <c r="AF8" s="124">
        <v>9.1239165622389318E-2</v>
      </c>
      <c r="AG8" s="124">
        <v>1.7745535714285714E-2</v>
      </c>
      <c r="AH8" s="124">
        <v>0</v>
      </c>
      <c r="AI8" s="124">
        <v>7.0377767335004185E-2</v>
      </c>
      <c r="AJ8" s="124">
        <v>0</v>
      </c>
      <c r="AK8" s="124">
        <v>6.9444444444444441E-3</v>
      </c>
      <c r="AL8" s="124">
        <v>0</v>
      </c>
      <c r="AM8" s="124">
        <v>1.40625E-2</v>
      </c>
      <c r="AN8" s="124">
        <v>0</v>
      </c>
      <c r="AO8" s="124">
        <v>4.98705625E-2</v>
      </c>
      <c r="AP8" s="124">
        <v>1.3540875000000001E-2</v>
      </c>
      <c r="AQ8" s="124">
        <v>4.4599437500000005E-2</v>
      </c>
      <c r="AR8" s="124">
        <v>0.15899124999999997</v>
      </c>
      <c r="AS8" s="124">
        <v>0.20316006250000002</v>
      </c>
      <c r="AT8" s="124">
        <v>1.0138687499999998E-2</v>
      </c>
      <c r="AU8" s="124">
        <v>3.6742187499999995E-2</v>
      </c>
      <c r="AV8" s="124">
        <v>5.9573624999999998E-2</v>
      </c>
      <c r="AW8" s="124">
        <v>0.26787418749999997</v>
      </c>
      <c r="AX8" s="124">
        <v>0.10600725</v>
      </c>
      <c r="AY8" s="124">
        <v>2.6204687499999997E-2</v>
      </c>
      <c r="AZ8" s="124">
        <v>7.2887875000000005E-2</v>
      </c>
      <c r="BA8" s="124">
        <v>9336.001953125</v>
      </c>
      <c r="BB8" s="124">
        <v>8528.2724609375</v>
      </c>
    </row>
    <row r="9" spans="1:54" x14ac:dyDescent="0.25">
      <c r="A9" s="124" t="s">
        <v>612</v>
      </c>
      <c r="B9" s="124" t="s">
        <v>5116</v>
      </c>
      <c r="C9" s="124" t="s">
        <v>5112</v>
      </c>
      <c r="D9" s="124">
        <v>0.75623646471126005</v>
      </c>
      <c r="E9" s="124">
        <v>0.75623643398284912</v>
      </c>
      <c r="F9" s="124">
        <v>0.75623643398284912</v>
      </c>
      <c r="G9" s="124">
        <v>0.43815615147084236</v>
      </c>
      <c r="H9" s="124">
        <v>0</v>
      </c>
      <c r="I9" s="124">
        <v>4.0753833584715932E-2</v>
      </c>
      <c r="J9" s="124">
        <v>0.35665003449090382</v>
      </c>
      <c r="K9" s="124">
        <v>0.33031158309271763</v>
      </c>
      <c r="L9" s="124">
        <v>0.1368187634241764</v>
      </c>
      <c r="M9" s="124">
        <v>0.13546578540748619</v>
      </c>
      <c r="N9" s="124">
        <v>1.6375291375291375E-2</v>
      </c>
      <c r="O9" s="124">
        <v>0.92635068243839358</v>
      </c>
      <c r="P9" s="124">
        <v>4.972226422278854E-2</v>
      </c>
      <c r="Q9" s="124">
        <v>1.6720513963161023E-2</v>
      </c>
      <c r="R9" s="124">
        <v>0.55351378377107441</v>
      </c>
      <c r="S9" s="124">
        <v>0.13211671500514754</v>
      </c>
      <c r="T9" s="124">
        <v>3.5181852461264228E-2</v>
      </c>
      <c r="U9" s="124">
        <v>8.2974167284938283E-2</v>
      </c>
      <c r="V9" s="124">
        <v>8.4404232054661507E-2</v>
      </c>
      <c r="W9" s="124">
        <v>2.052767639442462E-2</v>
      </c>
      <c r="X9" s="124">
        <v>0</v>
      </c>
      <c r="Y9" s="124">
        <v>1.736111111111111E-3</v>
      </c>
      <c r="Z9" s="124">
        <v>0</v>
      </c>
      <c r="AA9" s="124">
        <v>0.15731887963867641</v>
      </c>
      <c r="AB9" s="124">
        <v>0.16733260771292577</v>
      </c>
      <c r="AC9" s="124">
        <v>0.65175798147528641</v>
      </c>
      <c r="AD9" s="124">
        <v>1.0858585858585859E-2</v>
      </c>
      <c r="AE9" s="124">
        <v>4.0841698623956695E-2</v>
      </c>
      <c r="AF9" s="124">
        <v>0.12144362004025691</v>
      </c>
      <c r="AG9" s="124">
        <v>4.7100770697782075E-2</v>
      </c>
      <c r="AH9" s="124">
        <v>1.0769230769230769E-2</v>
      </c>
      <c r="AI9" s="124">
        <v>5.7488729783371752E-2</v>
      </c>
      <c r="AJ9" s="124">
        <v>8.5227272727272721E-3</v>
      </c>
      <c r="AK9" s="124">
        <v>5.1602496445762695E-2</v>
      </c>
      <c r="AL9" s="124">
        <v>0</v>
      </c>
      <c r="AM9" s="124">
        <v>2.0557122089380153E-2</v>
      </c>
      <c r="AN9" s="124">
        <v>0</v>
      </c>
      <c r="AO9" s="124">
        <v>4.16801875E-2</v>
      </c>
      <c r="AP9" s="124">
        <v>1.0272874999999999E-2</v>
      </c>
      <c r="AQ9" s="124">
        <v>5.0283999999999995E-2</v>
      </c>
      <c r="AR9" s="124">
        <v>0.14285074999999997</v>
      </c>
      <c r="AS9" s="124">
        <v>0.16063187499999995</v>
      </c>
      <c r="AT9" s="124">
        <v>1.3142187499999998E-2</v>
      </c>
      <c r="AU9" s="124">
        <v>3.4153375E-2</v>
      </c>
      <c r="AV9" s="124">
        <v>7.2430250000000002E-2</v>
      </c>
      <c r="AW9" s="124">
        <v>0.28878193750000003</v>
      </c>
      <c r="AX9" s="124">
        <v>0.12035406249999998</v>
      </c>
      <c r="AY9" s="124">
        <v>2.5427000000000002E-2</v>
      </c>
      <c r="AZ9" s="124">
        <v>8.0539499999999986E-2</v>
      </c>
      <c r="BA9" s="124">
        <v>9053.515625</v>
      </c>
      <c r="BB9" s="124">
        <v>5518.61865234375</v>
      </c>
    </row>
    <row r="10" spans="1:54" x14ac:dyDescent="0.25">
      <c r="A10" s="124" t="s">
        <v>613</v>
      </c>
      <c r="B10" s="124" t="s">
        <v>5116</v>
      </c>
      <c r="C10" s="124" t="s">
        <v>5112</v>
      </c>
      <c r="D10" s="124">
        <v>0.80667251117618766</v>
      </c>
      <c r="E10" s="124">
        <v>0.80667251348495483</v>
      </c>
      <c r="F10" s="124">
        <v>0.80667251348495483</v>
      </c>
      <c r="G10" s="124">
        <v>0.53146156505531494</v>
      </c>
      <c r="H10" s="124">
        <v>0</v>
      </c>
      <c r="I10" s="124">
        <v>1.7923103584868292E-2</v>
      </c>
      <c r="J10" s="124">
        <v>0.45740532955606483</v>
      </c>
      <c r="K10" s="124">
        <v>0.27842047488187194</v>
      </c>
      <c r="L10" s="124">
        <v>0.13537048973629859</v>
      </c>
      <c r="M10" s="124">
        <v>0.11088060224089637</v>
      </c>
      <c r="N10" s="124">
        <v>1.4434523809523809E-2</v>
      </c>
      <c r="O10" s="124">
        <v>0.95433802308802318</v>
      </c>
      <c r="P10" s="124">
        <v>3.1227453102453097E-2</v>
      </c>
      <c r="Q10" s="124">
        <v>8.658008658008658E-3</v>
      </c>
      <c r="R10" s="124">
        <v>0.54649601317799845</v>
      </c>
      <c r="S10" s="124">
        <v>0.14352311631723397</v>
      </c>
      <c r="T10" s="124">
        <v>2.0107522175536879E-2</v>
      </c>
      <c r="U10" s="124">
        <v>0.10293319663724075</v>
      </c>
      <c r="V10" s="124">
        <v>8.6580108684888107E-2</v>
      </c>
      <c r="W10" s="124">
        <v>6.2500000000000003E-3</v>
      </c>
      <c r="X10" s="124">
        <v>0</v>
      </c>
      <c r="Y10" s="124">
        <v>0</v>
      </c>
      <c r="Z10" s="124">
        <v>0</v>
      </c>
      <c r="AA10" s="124">
        <v>0.14314030536457006</v>
      </c>
      <c r="AB10" s="124">
        <v>7.5221423796791448E-2</v>
      </c>
      <c r="AC10" s="124">
        <v>0.84501801983419633</v>
      </c>
      <c r="AD10" s="124">
        <v>2.1077038770053475E-2</v>
      </c>
      <c r="AE10" s="124">
        <v>3.2113921957671959E-2</v>
      </c>
      <c r="AF10" s="124">
        <v>5.326348658150129E-2</v>
      </c>
      <c r="AG10" s="124">
        <v>4.4422295433324849E-2</v>
      </c>
      <c r="AH10" s="124">
        <v>0</v>
      </c>
      <c r="AI10" s="124">
        <v>8.818228680361033E-2</v>
      </c>
      <c r="AJ10" s="124">
        <v>6.2500000000000003E-3</v>
      </c>
      <c r="AK10" s="124">
        <v>7.7864782276546973E-2</v>
      </c>
      <c r="AL10" s="124">
        <v>0</v>
      </c>
      <c r="AM10" s="124">
        <v>1.4093137254901959E-2</v>
      </c>
      <c r="AN10" s="124">
        <v>0</v>
      </c>
      <c r="AO10" s="124">
        <v>4.1285999999999996E-2</v>
      </c>
      <c r="AP10" s="124">
        <v>1.03124375E-2</v>
      </c>
      <c r="AQ10" s="124">
        <v>3.5547499999999996E-2</v>
      </c>
      <c r="AR10" s="124">
        <v>0.29661456250000001</v>
      </c>
      <c r="AS10" s="124">
        <v>0.18771768749999998</v>
      </c>
      <c r="AT10" s="124">
        <v>7.6707499999999996E-3</v>
      </c>
      <c r="AU10" s="124">
        <v>2.6118187499999997E-2</v>
      </c>
      <c r="AV10" s="124">
        <v>9.1576812500000007E-2</v>
      </c>
      <c r="AW10" s="124">
        <v>0.18527000000000002</v>
      </c>
      <c r="AX10" s="124">
        <v>9.8320124999999994E-2</v>
      </c>
      <c r="AY10" s="124">
        <v>1.8925249999999998E-2</v>
      </c>
      <c r="AZ10" s="124">
        <v>4.1704250000000005E-2</v>
      </c>
      <c r="BA10" s="124">
        <v>8198.8232421875</v>
      </c>
      <c r="BB10" s="124">
        <v>6936.2470703125</v>
      </c>
    </row>
    <row r="11" spans="1:54" x14ac:dyDescent="0.25">
      <c r="A11" s="124" t="s">
        <v>614</v>
      </c>
      <c r="B11" s="124" t="s">
        <v>5116</v>
      </c>
      <c r="C11" s="124" t="s">
        <v>5112</v>
      </c>
      <c r="D11" s="124">
        <v>0.7799318310729868</v>
      </c>
      <c r="E11" s="124">
        <v>0.77993184328079224</v>
      </c>
      <c r="F11" s="124">
        <v>0.77993184328079224</v>
      </c>
      <c r="G11" s="124">
        <v>0.49615306767247314</v>
      </c>
      <c r="H11" s="124">
        <v>1.3297872340425532E-3</v>
      </c>
      <c r="I11" s="124">
        <v>2.4585154624024431E-2</v>
      </c>
      <c r="J11" s="124">
        <v>0.35639819511699816</v>
      </c>
      <c r="K11" s="124">
        <v>0.30931087029975207</v>
      </c>
      <c r="L11" s="124">
        <v>0.17176043114946021</v>
      </c>
      <c r="M11" s="124">
        <v>0.13661556157572247</v>
      </c>
      <c r="N11" s="124">
        <v>6.5964290298234168E-2</v>
      </c>
      <c r="O11" s="124">
        <v>0.88668749582013207</v>
      </c>
      <c r="P11" s="124">
        <v>4.2897204901639299E-2</v>
      </c>
      <c r="Q11" s="124">
        <v>1.1362530302493592E-2</v>
      </c>
      <c r="R11" s="124">
        <v>0.38358113648092196</v>
      </c>
      <c r="S11" s="124">
        <v>0.1557276958219434</v>
      </c>
      <c r="T11" s="124">
        <v>4.588451941740386E-2</v>
      </c>
      <c r="U11" s="124">
        <v>9.3655926875059498E-2</v>
      </c>
      <c r="V11" s="124">
        <v>0.15463793130047554</v>
      </c>
      <c r="W11" s="124">
        <v>5.8179122400540774E-2</v>
      </c>
      <c r="X11" s="124">
        <v>0</v>
      </c>
      <c r="Y11" s="124">
        <v>8.3368909562040686E-3</v>
      </c>
      <c r="Z11" s="124">
        <v>0</v>
      </c>
      <c r="AA11" s="124">
        <v>0.10637199564600799</v>
      </c>
      <c r="AB11" s="124">
        <v>3.0356479836742001E-2</v>
      </c>
      <c r="AC11" s="124">
        <v>0.77499847780890008</v>
      </c>
      <c r="AD11" s="124">
        <v>6.2341296356641625E-3</v>
      </c>
      <c r="AE11" s="124">
        <v>5.4881225967481809E-2</v>
      </c>
      <c r="AF11" s="124">
        <v>0.10447434835057669</v>
      </c>
      <c r="AG11" s="124">
        <v>6.3220439640403941E-2</v>
      </c>
      <c r="AH11" s="124">
        <v>1.1591454931272435E-2</v>
      </c>
      <c r="AI11" s="124">
        <v>5.3368108222807832E-2</v>
      </c>
      <c r="AJ11" s="124">
        <v>1.9386840122682165E-2</v>
      </c>
      <c r="AK11" s="124">
        <v>4.6377443884907707E-2</v>
      </c>
      <c r="AL11" s="124">
        <v>0</v>
      </c>
      <c r="AM11" s="124">
        <v>2.334104938271605E-3</v>
      </c>
      <c r="AN11" s="124">
        <v>0</v>
      </c>
      <c r="AO11" s="124">
        <v>4.3200937499999995E-2</v>
      </c>
      <c r="AP11" s="124">
        <v>5.3005624999999997E-3</v>
      </c>
      <c r="AQ11" s="124">
        <v>4.7827187500000007E-2</v>
      </c>
      <c r="AR11" s="124">
        <v>0.18330012499999998</v>
      </c>
      <c r="AS11" s="124">
        <v>0.23449718750000009</v>
      </c>
      <c r="AT11" s="124">
        <v>6.3488749999999995E-3</v>
      </c>
      <c r="AU11" s="124">
        <v>3.9816937500000003E-2</v>
      </c>
      <c r="AV11" s="124">
        <v>7.3662437499999983E-2</v>
      </c>
      <c r="AW11" s="124">
        <v>0.21468443749999996</v>
      </c>
      <c r="AX11" s="124">
        <v>0.11684137499999998</v>
      </c>
      <c r="AY11" s="124">
        <v>2.4059437499999999E-2</v>
      </c>
      <c r="AZ11" s="124">
        <v>5.3415312500000006E-2</v>
      </c>
      <c r="BA11" s="124">
        <v>10886.732421875</v>
      </c>
      <c r="BB11" s="124">
        <v>7897.73583984375</v>
      </c>
    </row>
    <row r="12" spans="1:54" x14ac:dyDescent="0.25">
      <c r="A12" s="124" t="s">
        <v>615</v>
      </c>
      <c r="B12" s="124" t="s">
        <v>5116</v>
      </c>
      <c r="C12" s="124" t="s">
        <v>5112</v>
      </c>
      <c r="D12" s="124">
        <v>0.83003373374139733</v>
      </c>
      <c r="E12" s="124">
        <v>0.83003371953964233</v>
      </c>
      <c r="F12" s="124">
        <v>0.83003371953964233</v>
      </c>
      <c r="G12" s="124">
        <v>0.47456298313283113</v>
      </c>
      <c r="H12" s="124">
        <v>2.1472081878780441E-3</v>
      </c>
      <c r="I12" s="124">
        <v>2.5362222808377698E-2</v>
      </c>
      <c r="J12" s="124">
        <v>0.43115715794337794</v>
      </c>
      <c r="K12" s="124">
        <v>0.27211679153846313</v>
      </c>
      <c r="L12" s="124">
        <v>0.1408831214267558</v>
      </c>
      <c r="M12" s="124">
        <v>0.12833349809514738</v>
      </c>
      <c r="N12" s="124">
        <v>9.6911081721087908E-2</v>
      </c>
      <c r="O12" s="124">
        <v>0.84786028409489578</v>
      </c>
      <c r="P12" s="124">
        <v>4.5207409727350906E-2</v>
      </c>
      <c r="Q12" s="124">
        <v>1.0238891475850314E-2</v>
      </c>
      <c r="R12" s="124">
        <v>0.39049247661964753</v>
      </c>
      <c r="S12" s="124">
        <v>0.177117823512734</v>
      </c>
      <c r="T12" s="124">
        <v>4.4498277255866206E-2</v>
      </c>
      <c r="U12" s="124">
        <v>0.12949715760023767</v>
      </c>
      <c r="V12" s="124">
        <v>0.14321656154029666</v>
      </c>
      <c r="W12" s="124">
        <v>3.3205140344293768E-2</v>
      </c>
      <c r="X12" s="124">
        <v>0</v>
      </c>
      <c r="Y12" s="124">
        <v>2.0622142715165971E-3</v>
      </c>
      <c r="Z12" s="124">
        <v>5.4347826086956522E-4</v>
      </c>
      <c r="AA12" s="124">
        <v>0.19097797902000024</v>
      </c>
      <c r="AB12" s="124">
        <v>3.6706515749976132E-2</v>
      </c>
      <c r="AC12" s="124">
        <v>0.82788446405269633</v>
      </c>
      <c r="AD12" s="124">
        <v>8.1660608405632988E-3</v>
      </c>
      <c r="AE12" s="124">
        <v>3.9404011474988003E-2</v>
      </c>
      <c r="AF12" s="124">
        <v>8.3207458245121102E-2</v>
      </c>
      <c r="AG12" s="124">
        <v>3.4995456945620819E-2</v>
      </c>
      <c r="AH12" s="124">
        <v>3.2924534395351989E-3</v>
      </c>
      <c r="AI12" s="124">
        <v>7.7178606654777382E-2</v>
      </c>
      <c r="AJ12" s="124">
        <v>2.1061116285292735E-2</v>
      </c>
      <c r="AK12" s="124">
        <v>4.1859281746784743E-2</v>
      </c>
      <c r="AL12" s="124">
        <v>0</v>
      </c>
      <c r="AM12" s="124">
        <v>4.3898836415670823E-3</v>
      </c>
      <c r="AN12" s="124">
        <v>0</v>
      </c>
      <c r="AO12" s="124">
        <v>3.8906812499999999E-2</v>
      </c>
      <c r="AP12" s="124">
        <v>1.6393499999999995E-2</v>
      </c>
      <c r="AQ12" s="124">
        <v>5.3715874999999996E-2</v>
      </c>
      <c r="AR12" s="124">
        <v>0.20589950000000007</v>
      </c>
      <c r="AS12" s="124">
        <v>0.19892993749999996</v>
      </c>
      <c r="AT12" s="124">
        <v>1.0559437499999999E-2</v>
      </c>
      <c r="AU12" s="124">
        <v>3.0588624999999998E-2</v>
      </c>
      <c r="AV12" s="124">
        <v>0.10149775000000001</v>
      </c>
      <c r="AW12" s="124">
        <v>0.22628081249999993</v>
      </c>
      <c r="AX12" s="124">
        <v>9.2950125000000008E-2</v>
      </c>
      <c r="AY12" s="124">
        <v>2.8331437500000001E-2</v>
      </c>
      <c r="AZ12" s="124">
        <v>3.477149999999999E-2</v>
      </c>
      <c r="BA12" s="124">
        <v>8848.3251953125</v>
      </c>
      <c r="BB12" s="124">
        <v>6232.4482421875</v>
      </c>
    </row>
    <row r="13" spans="1:54" x14ac:dyDescent="0.25">
      <c r="A13" s="124" t="s">
        <v>616</v>
      </c>
      <c r="B13" s="124" t="s">
        <v>5116</v>
      </c>
      <c r="C13" s="124" t="s">
        <v>5112</v>
      </c>
      <c r="D13" s="124">
        <v>0.76261640637188499</v>
      </c>
      <c r="E13" s="124">
        <v>0.76261639595031738</v>
      </c>
      <c r="F13" s="124">
        <v>0.76261639595031738</v>
      </c>
      <c r="G13" s="124">
        <v>0.58589405065123867</v>
      </c>
      <c r="H13" s="124">
        <v>5.0747863247863241E-3</v>
      </c>
      <c r="I13" s="124">
        <v>4.1718086555043075E-2</v>
      </c>
      <c r="J13" s="124">
        <v>0.47765222979874972</v>
      </c>
      <c r="K13" s="124">
        <v>0.23128993438754133</v>
      </c>
      <c r="L13" s="124">
        <v>0.1362117834527547</v>
      </c>
      <c r="M13" s="124">
        <v>0.10805317948112478</v>
      </c>
      <c r="N13" s="124">
        <v>0.53751954110912736</v>
      </c>
      <c r="O13" s="124">
        <v>0.36533235692926264</v>
      </c>
      <c r="P13" s="124">
        <v>6.7253835676214693E-2</v>
      </c>
      <c r="Q13" s="124">
        <v>4.3728853081938635E-2</v>
      </c>
      <c r="R13" s="124">
        <v>0.34112633765618516</v>
      </c>
      <c r="S13" s="124">
        <v>0.16291216330991051</v>
      </c>
      <c r="T13" s="124">
        <v>3.6766575785246898E-2</v>
      </c>
      <c r="U13" s="124">
        <v>9.8707141452364103E-2</v>
      </c>
      <c r="V13" s="124">
        <v>0.17568357836152365</v>
      </c>
      <c r="W13" s="124">
        <v>8.3578206918187639E-2</v>
      </c>
      <c r="X13" s="124">
        <v>3.7826287826287826E-3</v>
      </c>
      <c r="Y13" s="124">
        <v>2.0161290322580645E-3</v>
      </c>
      <c r="Z13" s="124">
        <v>0</v>
      </c>
      <c r="AA13" s="124">
        <v>0.378632900228491</v>
      </c>
      <c r="AB13" s="124">
        <v>0.11974689374211638</v>
      </c>
      <c r="AC13" s="124">
        <v>0.6881036612847623</v>
      </c>
      <c r="AD13" s="124">
        <v>7.2905412579325604E-2</v>
      </c>
      <c r="AE13" s="124">
        <v>8.2553764868806945E-2</v>
      </c>
      <c r="AF13" s="124">
        <v>6.1963582232253338E-2</v>
      </c>
      <c r="AG13" s="124">
        <v>1.1129327661585727E-2</v>
      </c>
      <c r="AH13" s="124">
        <v>1.0789463914463915E-2</v>
      </c>
      <c r="AI13" s="124">
        <v>0.12009836474356987</v>
      </c>
      <c r="AJ13" s="124">
        <v>3.6201731174557265E-2</v>
      </c>
      <c r="AK13" s="124">
        <v>6.7495896528154589E-2</v>
      </c>
      <c r="AL13" s="124">
        <v>0</v>
      </c>
      <c r="AM13" s="124">
        <v>9.0838643827774266E-3</v>
      </c>
      <c r="AN13" s="124">
        <v>0</v>
      </c>
      <c r="AO13" s="124">
        <v>4.7617437500000012E-2</v>
      </c>
      <c r="AP13" s="124">
        <v>1.0582499999999997E-3</v>
      </c>
      <c r="AQ13" s="124">
        <v>4.8501312499999991E-2</v>
      </c>
      <c r="AR13" s="124">
        <v>8.9350187500000011E-2</v>
      </c>
      <c r="AS13" s="124">
        <v>0.19912043750000002</v>
      </c>
      <c r="AT13" s="124">
        <v>1.5238187500000002E-2</v>
      </c>
      <c r="AU13" s="124">
        <v>6.2276312499999993E-2</v>
      </c>
      <c r="AV13" s="124">
        <v>0.17176112500000004</v>
      </c>
      <c r="AW13" s="124">
        <v>0.23916599999999999</v>
      </c>
      <c r="AX13" s="124">
        <v>9.0290624999999985E-2</v>
      </c>
      <c r="AY13" s="124">
        <v>3.2969999999999992E-2</v>
      </c>
      <c r="AZ13" s="124">
        <v>4.9725687499999997E-2</v>
      </c>
      <c r="BA13" s="124">
        <v>7765.5830078125</v>
      </c>
      <c r="BB13" s="124">
        <v>6717.56787109375</v>
      </c>
    </row>
    <row r="14" spans="1:54" x14ac:dyDescent="0.25">
      <c r="A14" s="124" t="s">
        <v>605</v>
      </c>
      <c r="B14" s="124" t="s">
        <v>5116</v>
      </c>
      <c r="C14" s="124" t="s">
        <v>5113</v>
      </c>
      <c r="D14" s="124">
        <v>0.78071202447265975</v>
      </c>
      <c r="E14" s="124">
        <v>0.8045881986618042</v>
      </c>
      <c r="F14" s="124">
        <v>0.77506333589553833</v>
      </c>
      <c r="G14" s="124">
        <v>0.53504855263221685</v>
      </c>
      <c r="H14" s="124">
        <v>6.0975609756097563E-3</v>
      </c>
      <c r="I14" s="124">
        <v>2.5015634771732333E-2</v>
      </c>
      <c r="J14" s="124">
        <v>0.48307081460796719</v>
      </c>
      <c r="K14" s="124">
        <v>0.30308469602286958</v>
      </c>
      <c r="L14" s="124">
        <v>8.5395345605215139E-2</v>
      </c>
      <c r="M14" s="124">
        <v>9.7335948016605972E-2</v>
      </c>
      <c r="N14" s="124">
        <v>0.38574092658040471</v>
      </c>
      <c r="O14" s="124">
        <v>0.5082892570130233</v>
      </c>
      <c r="P14" s="124">
        <v>8.2146787478608235E-2</v>
      </c>
      <c r="Q14" s="124">
        <v>9.453865707410801E-2</v>
      </c>
      <c r="R14" s="124">
        <v>0.55822760672448701</v>
      </c>
      <c r="S14" s="124">
        <v>0.20635757490550458</v>
      </c>
      <c r="T14" s="124">
        <v>6.5104482291096014E-2</v>
      </c>
      <c r="U14" s="124">
        <v>3.9776152084717034E-2</v>
      </c>
      <c r="V14" s="124">
        <v>8.7480385835462415E-2</v>
      </c>
      <c r="W14" s="124">
        <v>3.0545980772866764E-2</v>
      </c>
      <c r="X14" s="124">
        <v>0</v>
      </c>
      <c r="Y14" s="124">
        <v>4.2057939959244554E-2</v>
      </c>
      <c r="Z14" s="124">
        <v>5.8139534883720929E-3</v>
      </c>
      <c r="AA14" s="124">
        <v>0.52637913230652877</v>
      </c>
      <c r="AB14" s="124">
        <v>4.217388774961095E-2</v>
      </c>
      <c r="AC14" s="124">
        <v>0.78498552874616401</v>
      </c>
      <c r="AD14" s="124">
        <v>3.9972899728997285E-2</v>
      </c>
      <c r="AE14" s="124">
        <v>0.33362461680669281</v>
      </c>
      <c r="AF14" s="124">
        <v>6.0663318320720472E-2</v>
      </c>
      <c r="AG14" s="124">
        <v>4.5902801007735777E-2</v>
      </c>
      <c r="AH14" s="124">
        <v>1.5073212747631352E-2</v>
      </c>
      <c r="AI14" s="124">
        <v>0.12108868107166461</v>
      </c>
      <c r="AJ14" s="124">
        <v>3.9776152084717034E-2</v>
      </c>
      <c r="AK14" s="124">
        <v>2.4419331849848017E-2</v>
      </c>
      <c r="AL14" s="124">
        <v>0</v>
      </c>
      <c r="AM14" s="124">
        <v>2.3823028927963699E-2</v>
      </c>
      <c r="AN14" s="124">
        <v>0</v>
      </c>
      <c r="AO14" s="124">
        <v>4.0787999999999998E-2</v>
      </c>
      <c r="AP14" s="124">
        <v>8.6002499999999933E-3</v>
      </c>
      <c r="AQ14" s="124">
        <v>6.2127749999999995E-2</v>
      </c>
      <c r="AR14" s="124">
        <v>0.14057025000000001</v>
      </c>
      <c r="AS14" s="124">
        <v>0.21497625000000004</v>
      </c>
      <c r="AT14" s="124">
        <v>8.659E-3</v>
      </c>
      <c r="AU14" s="124">
        <v>3.2958499999999995E-2</v>
      </c>
      <c r="AV14" s="124">
        <v>9.0669500000000042E-2</v>
      </c>
      <c r="AW14" s="124">
        <v>0.23595250000000004</v>
      </c>
      <c r="AX14" s="124">
        <v>0.12294824999999998</v>
      </c>
      <c r="AY14" s="124">
        <v>3.664149999999998E-2</v>
      </c>
      <c r="AZ14" s="124">
        <v>4.5896749999999993E-2</v>
      </c>
      <c r="BA14" s="124">
        <v>5389.669921875</v>
      </c>
      <c r="BB14" s="124">
        <v>7535.20751953125</v>
      </c>
    </row>
    <row r="15" spans="1:54" x14ac:dyDescent="0.25">
      <c r="A15" s="124" t="s">
        <v>606</v>
      </c>
      <c r="B15" s="124" t="s">
        <v>5116</v>
      </c>
      <c r="C15" s="124" t="s">
        <v>5113</v>
      </c>
      <c r="D15" s="124">
        <v>0.82030308054014955</v>
      </c>
      <c r="E15" s="124">
        <v>0.79203402996063232</v>
      </c>
      <c r="F15" s="124">
        <v>0.8048253059387207</v>
      </c>
      <c r="G15" s="124">
        <v>0.56234175307451162</v>
      </c>
      <c r="H15" s="124">
        <v>4.807692307692308E-3</v>
      </c>
      <c r="I15" s="124">
        <v>6.2466089944538228E-2</v>
      </c>
      <c r="J15" s="124">
        <v>0.41641924885459369</v>
      </c>
      <c r="K15" s="124">
        <v>0.23812017723655657</v>
      </c>
      <c r="L15" s="124">
        <v>0.15732947009886666</v>
      </c>
      <c r="M15" s="124">
        <v>0.12085732155775258</v>
      </c>
      <c r="N15" s="124">
        <v>0.22948818422956355</v>
      </c>
      <c r="O15" s="124">
        <v>0.63335129310344829</v>
      </c>
      <c r="P15" s="124">
        <v>6.0849710634193394E-2</v>
      </c>
      <c r="Q15" s="124">
        <v>0.10685058476006751</v>
      </c>
      <c r="R15" s="124">
        <v>0.52818302387267901</v>
      </c>
      <c r="S15" s="124">
        <v>0.14377109959006512</v>
      </c>
      <c r="T15" s="124">
        <v>6.314429105377381E-2</v>
      </c>
      <c r="U15" s="124">
        <v>8.2953415119363397E-2</v>
      </c>
      <c r="V15" s="124">
        <v>0.10612905413551965</v>
      </c>
      <c r="W15" s="124">
        <v>3.2604518326501089E-2</v>
      </c>
      <c r="X15" s="124">
        <v>0</v>
      </c>
      <c r="Y15" s="124">
        <v>7.8125E-3</v>
      </c>
      <c r="Z15" s="124">
        <v>0</v>
      </c>
      <c r="AA15" s="124">
        <v>0.29146257836990597</v>
      </c>
      <c r="AB15" s="124">
        <v>0.12250761092355919</v>
      </c>
      <c r="AC15" s="124">
        <v>0.63288220400289363</v>
      </c>
      <c r="AD15" s="124">
        <v>5.2042515673981188E-2</v>
      </c>
      <c r="AE15" s="124">
        <v>0.21031204786592719</v>
      </c>
      <c r="AF15" s="124">
        <v>3.8220400289365811E-2</v>
      </c>
      <c r="AG15" s="124">
        <v>0</v>
      </c>
      <c r="AH15" s="124">
        <v>1.823607427055703E-2</v>
      </c>
      <c r="AI15" s="124">
        <v>0.16981967386062213</v>
      </c>
      <c r="AJ15" s="124">
        <v>1.2620192307692308E-2</v>
      </c>
      <c r="AK15" s="124">
        <v>2.2235576923076924E-2</v>
      </c>
      <c r="AL15" s="124">
        <v>0</v>
      </c>
      <c r="AM15" s="124">
        <v>0</v>
      </c>
      <c r="AN15" s="124">
        <v>0</v>
      </c>
      <c r="AO15" s="124">
        <v>2.397524999999999E-2</v>
      </c>
      <c r="AP15" s="124">
        <v>4.1317499999999991E-3</v>
      </c>
      <c r="AQ15" s="124">
        <v>3.7916249999999999E-2</v>
      </c>
      <c r="AR15" s="124">
        <v>0.34830624999999987</v>
      </c>
      <c r="AS15" s="124">
        <v>0.16664174999999998</v>
      </c>
      <c r="AT15" s="124">
        <v>8.0219999999999961E-3</v>
      </c>
      <c r="AU15" s="124">
        <v>2.9413000000000016E-2</v>
      </c>
      <c r="AV15" s="124">
        <v>8.0386749999999993E-2</v>
      </c>
      <c r="AW15" s="124">
        <v>0.19579625000000006</v>
      </c>
      <c r="AX15" s="124">
        <v>7.6884499999999995E-2</v>
      </c>
      <c r="AY15" s="124">
        <v>2.5327000000000013E-2</v>
      </c>
      <c r="AZ15" s="124">
        <v>2.7173750000000003E-2</v>
      </c>
      <c r="BA15" s="124">
        <v>9582.1875</v>
      </c>
      <c r="BB15" s="124">
        <v>8328.84375</v>
      </c>
    </row>
    <row r="16" spans="1:54" x14ac:dyDescent="0.25">
      <c r="A16" s="124" t="s">
        <v>607</v>
      </c>
      <c r="B16" s="124" t="s">
        <v>5116</v>
      </c>
      <c r="C16" s="124" t="s">
        <v>5113</v>
      </c>
      <c r="D16" s="124">
        <v>0.82909612270077382</v>
      </c>
      <c r="E16" s="124">
        <v>0.76916122436523438</v>
      </c>
      <c r="F16" s="124">
        <v>0.76521384716033936</v>
      </c>
      <c r="G16" s="124">
        <v>0.55062516835772646</v>
      </c>
      <c r="H16" s="124">
        <v>4.6296296296296294E-3</v>
      </c>
      <c r="I16" s="124">
        <v>3.8458100958100955E-2</v>
      </c>
      <c r="J16" s="124">
        <v>0.3011824116475279</v>
      </c>
      <c r="K16" s="124">
        <v>0.25925115314650199</v>
      </c>
      <c r="L16" s="124">
        <v>0.22581634790937119</v>
      </c>
      <c r="M16" s="124">
        <v>0.17066235670886834</v>
      </c>
      <c r="N16" s="124">
        <v>0.10730414800182242</v>
      </c>
      <c r="O16" s="124">
        <v>0.82082435425458677</v>
      </c>
      <c r="P16" s="124">
        <v>5.4671157868832282E-2</v>
      </c>
      <c r="Q16" s="124">
        <v>5.2499343197017614E-2</v>
      </c>
      <c r="R16" s="124">
        <v>0.54623539652609421</v>
      </c>
      <c r="S16" s="124">
        <v>0.10476173848266872</v>
      </c>
      <c r="T16" s="124">
        <v>7.4570833291763533E-2</v>
      </c>
      <c r="U16" s="124">
        <v>7.8056046079301888E-2</v>
      </c>
      <c r="V16" s="124">
        <v>0.1401054293496154</v>
      </c>
      <c r="W16" s="124">
        <v>6.7567567567567571E-3</v>
      </c>
      <c r="X16" s="124">
        <v>0</v>
      </c>
      <c r="Y16" s="124">
        <v>1.7441860465116279E-2</v>
      </c>
      <c r="Z16" s="124">
        <v>4.6296296296296294E-3</v>
      </c>
      <c r="AA16" s="124">
        <v>0.24135389542366287</v>
      </c>
      <c r="AB16" s="124">
        <v>9.690525242850824E-2</v>
      </c>
      <c r="AC16" s="124">
        <v>0.62508355531611348</v>
      </c>
      <c r="AD16" s="124">
        <v>6.7567567567567571E-3</v>
      </c>
      <c r="AE16" s="124">
        <v>0.14094035896361479</v>
      </c>
      <c r="AF16" s="124">
        <v>0.13957312794522098</v>
      </c>
      <c r="AG16" s="124">
        <v>8.551886604212186E-2</v>
      </c>
      <c r="AH16" s="124">
        <v>5.8139534883720929E-3</v>
      </c>
      <c r="AI16" s="124">
        <v>8.0143266189777823E-2</v>
      </c>
      <c r="AJ16" s="124">
        <v>4.6296296296296294E-3</v>
      </c>
      <c r="AK16" s="124">
        <v>2.433247200689061E-2</v>
      </c>
      <c r="AL16" s="124">
        <v>0</v>
      </c>
      <c r="AM16" s="124">
        <v>0</v>
      </c>
      <c r="AN16" s="124">
        <v>0</v>
      </c>
      <c r="AO16" s="124">
        <v>2.4870250000000003E-2</v>
      </c>
      <c r="AP16" s="124">
        <v>6.8450000000000004E-3</v>
      </c>
      <c r="AQ16" s="124">
        <v>4.6732499999999996E-2</v>
      </c>
      <c r="AR16" s="124">
        <v>0.24090149999999988</v>
      </c>
      <c r="AS16" s="124">
        <v>0.20148725000000006</v>
      </c>
      <c r="AT16" s="124">
        <v>1.0820499999999999E-2</v>
      </c>
      <c r="AU16" s="124">
        <v>4.3377749999999993E-2</v>
      </c>
      <c r="AV16" s="124">
        <v>8.6430499999999993E-2</v>
      </c>
      <c r="AW16" s="124">
        <v>0.22232925000000001</v>
      </c>
      <c r="AX16" s="124">
        <v>9.0760499999999966E-2</v>
      </c>
      <c r="AY16" s="124">
        <v>2.9903250000000003E-2</v>
      </c>
      <c r="AZ16" s="124">
        <v>3.232575E-2</v>
      </c>
      <c r="BA16" s="124">
        <v>8479.58203125</v>
      </c>
      <c r="BB16" s="124">
        <v>8781.716796875</v>
      </c>
    </row>
    <row r="17" spans="1:54" x14ac:dyDescent="0.25">
      <c r="A17" s="124" t="s">
        <v>608</v>
      </c>
      <c r="B17" s="124" t="s">
        <v>5116</v>
      </c>
      <c r="C17" s="124" t="s">
        <v>5113</v>
      </c>
      <c r="D17" s="124">
        <v>0.76322225120646936</v>
      </c>
      <c r="E17" s="124">
        <v>0.65569216012954712</v>
      </c>
      <c r="F17" s="124">
        <v>0.64189010858535767</v>
      </c>
      <c r="G17" s="124">
        <v>0.54723979392200339</v>
      </c>
      <c r="H17" s="124">
        <v>0</v>
      </c>
      <c r="I17" s="124">
        <v>1.303475935828877E-2</v>
      </c>
      <c r="J17" s="124">
        <v>0.36927742272075126</v>
      </c>
      <c r="K17" s="124">
        <v>0.26902634668057906</v>
      </c>
      <c r="L17" s="124">
        <v>0.1427872701186905</v>
      </c>
      <c r="M17" s="124">
        <v>0.20587420112169036</v>
      </c>
      <c r="N17" s="124">
        <v>0.10368299204382418</v>
      </c>
      <c r="O17" s="124">
        <v>0.83808040954741092</v>
      </c>
      <c r="P17" s="124">
        <v>4.5201839050476068E-2</v>
      </c>
      <c r="Q17" s="124">
        <v>1.9548063127690099E-2</v>
      </c>
      <c r="R17" s="124">
        <v>0.53062638580931265</v>
      </c>
      <c r="S17" s="124">
        <v>0.1675932568149211</v>
      </c>
      <c r="T17" s="124">
        <v>2.8409090909090908E-2</v>
      </c>
      <c r="U17" s="124">
        <v>0.12340224338072257</v>
      </c>
      <c r="V17" s="124">
        <v>5.3638972218599187E-2</v>
      </c>
      <c r="W17" s="124">
        <v>3.0495956697534889E-2</v>
      </c>
      <c r="X17" s="124">
        <v>0</v>
      </c>
      <c r="Y17" s="124">
        <v>0</v>
      </c>
      <c r="Z17" s="124">
        <v>0</v>
      </c>
      <c r="AA17" s="124">
        <v>0.27002902047737054</v>
      </c>
      <c r="AB17" s="124">
        <v>0.17620973001173862</v>
      </c>
      <c r="AC17" s="124">
        <v>0.82061921220816481</v>
      </c>
      <c r="AD17" s="124">
        <v>1.9548063127690099E-2</v>
      </c>
      <c r="AE17" s="124">
        <v>0.1930758445284988</v>
      </c>
      <c r="AF17" s="124">
        <v>0.10051193426372768</v>
      </c>
      <c r="AG17" s="124">
        <v>7.0015977566192766E-2</v>
      </c>
      <c r="AH17" s="124">
        <v>1.1779379157427938E-2</v>
      </c>
      <c r="AI17" s="124">
        <v>0.11019629581322553</v>
      </c>
      <c r="AJ17" s="124">
        <v>5.681818181818182E-3</v>
      </c>
      <c r="AK17" s="124">
        <v>5.5725838007043171E-2</v>
      </c>
      <c r="AL17" s="124">
        <v>0</v>
      </c>
      <c r="AM17" s="124">
        <v>0</v>
      </c>
      <c r="AN17" s="124">
        <v>0</v>
      </c>
      <c r="AO17" s="124">
        <v>2.8244000000000005E-2</v>
      </c>
      <c r="AP17" s="124">
        <v>1.344625E-2</v>
      </c>
      <c r="AQ17" s="124">
        <v>4.1386000000000013E-2</v>
      </c>
      <c r="AR17" s="124">
        <v>0.25161375000000008</v>
      </c>
      <c r="AS17" s="124">
        <v>0.16848974999999999</v>
      </c>
      <c r="AT17" s="124">
        <v>8.5919999999999989E-3</v>
      </c>
      <c r="AU17" s="124">
        <v>3.1991249999999999E-2</v>
      </c>
      <c r="AV17" s="124">
        <v>6.6129000000000021E-2</v>
      </c>
      <c r="AW17" s="124">
        <v>0.24402475000000018</v>
      </c>
      <c r="AX17" s="124">
        <v>0.10186499999999998</v>
      </c>
      <c r="AY17" s="124">
        <v>2.6560250000000004E-2</v>
      </c>
      <c r="AZ17" s="124">
        <v>4.5901999999999998E-2</v>
      </c>
      <c r="BA17" s="124">
        <v>8052.61962890625</v>
      </c>
      <c r="BB17" s="124">
        <v>7169.205078125</v>
      </c>
    </row>
    <row r="18" spans="1:54" x14ac:dyDescent="0.25">
      <c r="A18" s="124" t="s">
        <v>609</v>
      </c>
      <c r="B18" s="124" t="s">
        <v>5116</v>
      </c>
      <c r="C18" s="124" t="s">
        <v>5113</v>
      </c>
      <c r="D18" s="124">
        <v>0.79128680599204637</v>
      </c>
      <c r="E18" s="124">
        <v>0.74192845821380615</v>
      </c>
      <c r="F18" s="124">
        <v>0.74490225315093994</v>
      </c>
      <c r="G18" s="124">
        <v>0.57769888146461801</v>
      </c>
      <c r="H18" s="124">
        <v>7.1193335916311506E-3</v>
      </c>
      <c r="I18" s="124">
        <v>2.277822536170376E-2</v>
      </c>
      <c r="J18" s="124">
        <v>0.36049267910894855</v>
      </c>
      <c r="K18" s="124">
        <v>0.26317252723247775</v>
      </c>
      <c r="L18" s="124">
        <v>0.17190546564465398</v>
      </c>
      <c r="M18" s="124">
        <v>0.17453176906058471</v>
      </c>
      <c r="N18" s="124">
        <v>0.16634947876591852</v>
      </c>
      <c r="O18" s="124">
        <v>0.75928429345873183</v>
      </c>
      <c r="P18" s="124">
        <v>5.1572912992495973E-2</v>
      </c>
      <c r="Q18" s="124">
        <v>3.1143201004484165E-2</v>
      </c>
      <c r="R18" s="124">
        <v>0.44335890184071097</v>
      </c>
      <c r="S18" s="124">
        <v>9.9975869328424033E-2</v>
      </c>
      <c r="T18" s="124">
        <v>4.9870846957220293E-2</v>
      </c>
      <c r="U18" s="124">
        <v>0.1126177243565416</v>
      </c>
      <c r="V18" s="124">
        <v>0.21087608683106115</v>
      </c>
      <c r="W18" s="124">
        <v>6.5617856812720685E-2</v>
      </c>
      <c r="X18" s="124">
        <v>0</v>
      </c>
      <c r="Y18" s="124">
        <v>3.5211267605633804E-3</v>
      </c>
      <c r="Z18" s="124">
        <v>0</v>
      </c>
      <c r="AA18" s="124">
        <v>0.16732543358728208</v>
      </c>
      <c r="AB18" s="124">
        <v>6.8164144955676784E-2</v>
      </c>
      <c r="AC18" s="124">
        <v>0.88370698874188625</v>
      </c>
      <c r="AD18" s="124">
        <v>5.6928189899497016E-2</v>
      </c>
      <c r="AE18" s="124">
        <v>0.25620330237562883</v>
      </c>
      <c r="AF18" s="124">
        <v>3.6304754548447629E-2</v>
      </c>
      <c r="AG18" s="124">
        <v>2.5002757436686857E-2</v>
      </c>
      <c r="AH18" s="124">
        <v>2.4356661495749412E-2</v>
      </c>
      <c r="AI18" s="124">
        <v>0.13337617902122326</v>
      </c>
      <c r="AJ18" s="124">
        <v>6.5968675519237317E-3</v>
      </c>
      <c r="AK18" s="124">
        <v>3.3433775135048249E-2</v>
      </c>
      <c r="AL18" s="124">
        <v>0</v>
      </c>
      <c r="AM18" s="124">
        <v>0</v>
      </c>
      <c r="AN18" s="124">
        <v>0</v>
      </c>
      <c r="AO18" s="124">
        <v>2.0572500000000007E-2</v>
      </c>
      <c r="AP18" s="124">
        <v>5.3717500000000033E-3</v>
      </c>
      <c r="AQ18" s="124">
        <v>5.7652749999999996E-2</v>
      </c>
      <c r="AR18" s="124">
        <v>8.7092500000000017E-2</v>
      </c>
      <c r="AS18" s="124">
        <v>0.2758807499999999</v>
      </c>
      <c r="AT18" s="124">
        <v>8.8185000000000034E-3</v>
      </c>
      <c r="AU18" s="124">
        <v>6.5019749999999946E-2</v>
      </c>
      <c r="AV18" s="124">
        <v>0.13288049999999993</v>
      </c>
      <c r="AW18" s="124">
        <v>0.1887895</v>
      </c>
      <c r="AX18" s="124">
        <v>0.11515925000000002</v>
      </c>
      <c r="AY18" s="124">
        <v>2.7109999999999995E-2</v>
      </c>
      <c r="AZ18" s="124">
        <v>3.7004750000000024E-2</v>
      </c>
      <c r="BA18" s="124">
        <v>8612.865234375</v>
      </c>
      <c r="BB18" s="124">
        <v>7834.93994140625</v>
      </c>
    </row>
    <row r="19" spans="1:54" x14ac:dyDescent="0.25">
      <c r="A19" s="124" t="s">
        <v>610</v>
      </c>
      <c r="B19" s="124" t="s">
        <v>5116</v>
      </c>
      <c r="C19" s="124" t="s">
        <v>5113</v>
      </c>
      <c r="D19" s="124">
        <v>0.69911419990869139</v>
      </c>
      <c r="E19" s="124">
        <v>0.54757314920425415</v>
      </c>
      <c r="F19" s="124">
        <v>0.55429708957672119</v>
      </c>
      <c r="G19" s="124">
        <v>0.52954028277121501</v>
      </c>
      <c r="H19" s="124">
        <v>3.1250000000000002E-3</v>
      </c>
      <c r="I19" s="124">
        <v>3.8360476231238942E-2</v>
      </c>
      <c r="J19" s="124">
        <v>0.38586322262169714</v>
      </c>
      <c r="K19" s="124">
        <v>0.21382771928322775</v>
      </c>
      <c r="L19" s="124">
        <v>0.17846972550362383</v>
      </c>
      <c r="M19" s="124">
        <v>0.18035385636021228</v>
      </c>
      <c r="N19" s="124">
        <v>8.3796831307424532E-2</v>
      </c>
      <c r="O19" s="124">
        <v>0.85018743223192383</v>
      </c>
      <c r="P19" s="124">
        <v>3.8556646978257149E-2</v>
      </c>
      <c r="Q19" s="124">
        <v>1.422255749586258E-2</v>
      </c>
      <c r="R19" s="124">
        <v>0.61911416424128285</v>
      </c>
      <c r="S19" s="124">
        <v>0.12422423386406437</v>
      </c>
      <c r="T19" s="124">
        <v>3.7360183758488846E-2</v>
      </c>
      <c r="U19" s="124">
        <v>5.2217086115391206E-2</v>
      </c>
      <c r="V19" s="124">
        <v>6.6895829766592474E-2</v>
      </c>
      <c r="W19" s="124">
        <v>2.7480846601609311E-2</v>
      </c>
      <c r="X19" s="124">
        <v>0</v>
      </c>
      <c r="Y19" s="124">
        <v>3.7708119328882045E-2</v>
      </c>
      <c r="Z19" s="124">
        <v>8.6038171260628876E-2</v>
      </c>
      <c r="AA19" s="124">
        <v>0.43050080608343322</v>
      </c>
      <c r="AB19" s="124">
        <v>6.132975232551504E-2</v>
      </c>
      <c r="AC19" s="124">
        <v>0.79625599212463627</v>
      </c>
      <c r="AD19" s="124">
        <v>1.6341201563659188E-2</v>
      </c>
      <c r="AE19" s="124">
        <v>0.26625684814244138</v>
      </c>
      <c r="AF19" s="124">
        <v>7.7183202077269863E-2</v>
      </c>
      <c r="AG19" s="124">
        <v>0.23306547109513212</v>
      </c>
      <c r="AH19" s="124">
        <v>5.2436440677966108E-3</v>
      </c>
      <c r="AI19" s="124">
        <v>0.14140344119157677</v>
      </c>
      <c r="AJ19" s="124">
        <v>1.2914098613251155E-2</v>
      </c>
      <c r="AK19" s="124">
        <v>0.18054485533299094</v>
      </c>
      <c r="AL19" s="124">
        <v>0</v>
      </c>
      <c r="AM19" s="124">
        <v>0</v>
      </c>
      <c r="AN19" s="124">
        <v>0</v>
      </c>
      <c r="AO19" s="124">
        <v>2.8243500000000001E-2</v>
      </c>
      <c r="AP19" s="124">
        <v>1.2441250000000001E-2</v>
      </c>
      <c r="AQ19" s="124">
        <v>4.2483249999999993E-2</v>
      </c>
      <c r="AR19" s="124">
        <v>0.1708475000000001</v>
      </c>
      <c r="AS19" s="124">
        <v>0.18626975000000015</v>
      </c>
      <c r="AT19" s="124">
        <v>8.7932500000000059E-3</v>
      </c>
      <c r="AU19" s="124">
        <v>3.6541249999999963E-2</v>
      </c>
      <c r="AV19" s="124">
        <v>7.2907499999999945E-2</v>
      </c>
      <c r="AW19" s="124">
        <v>0.29433575000000001</v>
      </c>
      <c r="AX19" s="124">
        <v>0.1034875</v>
      </c>
      <c r="AY19" s="124">
        <v>2.6840499999999989E-2</v>
      </c>
      <c r="AZ19" s="124">
        <v>4.5050750000000035E-2</v>
      </c>
      <c r="BA19" s="124">
        <v>6926.388671875</v>
      </c>
      <c r="BB19" s="124">
        <v>5124.826171875</v>
      </c>
    </row>
    <row r="20" spans="1:54" x14ac:dyDescent="0.25">
      <c r="A20" s="124" t="s">
        <v>611</v>
      </c>
      <c r="B20" s="124" t="s">
        <v>5116</v>
      </c>
      <c r="C20" s="124" t="s">
        <v>5113</v>
      </c>
      <c r="D20" s="124">
        <v>0.80380036630036633</v>
      </c>
      <c r="E20" s="124">
        <v>0.63802933692932129</v>
      </c>
      <c r="F20" s="124">
        <v>0.6226850152015686</v>
      </c>
      <c r="G20" s="124">
        <v>0.60753205128205123</v>
      </c>
      <c r="H20" s="124">
        <v>0</v>
      </c>
      <c r="I20" s="124">
        <v>0</v>
      </c>
      <c r="J20" s="124">
        <v>0.31121794871794872</v>
      </c>
      <c r="K20" s="124">
        <v>0.39990842490842493</v>
      </c>
      <c r="L20" s="124">
        <v>0.16696428571428573</v>
      </c>
      <c r="M20" s="124">
        <v>0.12190934065934066</v>
      </c>
      <c r="N20" s="124">
        <v>0</v>
      </c>
      <c r="O20" s="124">
        <v>0.96875</v>
      </c>
      <c r="P20" s="124">
        <v>3.125E-2</v>
      </c>
      <c r="Q20" s="124">
        <v>0</v>
      </c>
      <c r="R20" s="124">
        <v>0.48495879120879126</v>
      </c>
      <c r="S20" s="124">
        <v>0.15084706959706962</v>
      </c>
      <c r="T20" s="124">
        <v>0</v>
      </c>
      <c r="U20" s="124">
        <v>0.15096153846153848</v>
      </c>
      <c r="V20" s="124">
        <v>0.20132783882783883</v>
      </c>
      <c r="W20" s="124">
        <v>0</v>
      </c>
      <c r="X20" s="124">
        <v>0</v>
      </c>
      <c r="Y20" s="124">
        <v>1.1904761904761904E-2</v>
      </c>
      <c r="Z20" s="124">
        <v>0</v>
      </c>
      <c r="AA20" s="124">
        <v>0.1673305860805861</v>
      </c>
      <c r="AB20" s="124">
        <v>0.16792582417582419</v>
      </c>
      <c r="AC20" s="124">
        <v>0.57902930402930408</v>
      </c>
      <c r="AD20" s="124">
        <v>0</v>
      </c>
      <c r="AE20" s="124">
        <v>0.15036630036630039</v>
      </c>
      <c r="AF20" s="124">
        <v>0.1744047619047619</v>
      </c>
      <c r="AG20" s="124">
        <v>1.1904761904761904E-2</v>
      </c>
      <c r="AH20" s="124">
        <v>0</v>
      </c>
      <c r="AI20" s="124">
        <v>6.2271062271062272E-2</v>
      </c>
      <c r="AJ20" s="124">
        <v>6.1904761904761907E-2</v>
      </c>
      <c r="AK20" s="124">
        <v>3.8461538461538464E-2</v>
      </c>
      <c r="AL20" s="124">
        <v>0</v>
      </c>
      <c r="AM20" s="124">
        <v>0</v>
      </c>
      <c r="AN20" s="124">
        <v>0</v>
      </c>
      <c r="AO20" s="124">
        <v>3.0257750000000003E-2</v>
      </c>
      <c r="AP20" s="124">
        <v>1.38555E-2</v>
      </c>
      <c r="AQ20" s="124">
        <v>4.8803999999999993E-2</v>
      </c>
      <c r="AR20" s="124">
        <v>0.14846350000000003</v>
      </c>
      <c r="AS20" s="124">
        <v>0.21159749999999999</v>
      </c>
      <c r="AT20" s="124">
        <v>1.03445E-2</v>
      </c>
      <c r="AU20" s="124">
        <v>3.6377499999999993E-2</v>
      </c>
      <c r="AV20" s="124">
        <v>5.6981749999999991E-2</v>
      </c>
      <c r="AW20" s="124">
        <v>0.26590900000000001</v>
      </c>
      <c r="AX20" s="124">
        <v>0.10872375000000002</v>
      </c>
      <c r="AY20" s="124">
        <v>2.7014500000000004E-2</v>
      </c>
      <c r="AZ20" s="124">
        <v>7.1928249999999999E-2</v>
      </c>
      <c r="BA20" s="124">
        <v>9389.126953125</v>
      </c>
      <c r="BB20" s="124">
        <v>9666.97265625</v>
      </c>
    </row>
    <row r="21" spans="1:54" x14ac:dyDescent="0.25">
      <c r="A21" s="124" t="s">
        <v>612</v>
      </c>
      <c r="B21" s="124" t="s">
        <v>5116</v>
      </c>
      <c r="C21" s="124" t="s">
        <v>5113</v>
      </c>
      <c r="D21" s="124">
        <v>0.71237373737373733</v>
      </c>
      <c r="E21" s="124">
        <v>0.65062499046325684</v>
      </c>
      <c r="F21" s="124">
        <v>0.63608253002166748</v>
      </c>
      <c r="G21" s="124">
        <v>0.51483585858585856</v>
      </c>
      <c r="H21" s="124">
        <v>2.7777777777777776E-2</v>
      </c>
      <c r="I21" s="124">
        <v>9.2866161616161624E-2</v>
      </c>
      <c r="J21" s="124">
        <v>0.23396464646464646</v>
      </c>
      <c r="K21" s="124">
        <v>0.20845959595959596</v>
      </c>
      <c r="L21" s="124">
        <v>0.14911616161616162</v>
      </c>
      <c r="M21" s="124">
        <v>0.28781565656565655</v>
      </c>
      <c r="N21" s="124">
        <v>7.013888888888889E-2</v>
      </c>
      <c r="O21" s="124">
        <v>0.89861111111111114</v>
      </c>
      <c r="P21" s="124">
        <v>3.125E-2</v>
      </c>
      <c r="Q21" s="124">
        <v>0</v>
      </c>
      <c r="R21" s="124">
        <v>0.63914141414141412</v>
      </c>
      <c r="S21" s="124">
        <v>0.1143939393939394</v>
      </c>
      <c r="T21" s="124">
        <v>2.5000000000000001E-2</v>
      </c>
      <c r="U21" s="124">
        <v>6.1616161616161617E-2</v>
      </c>
      <c r="V21" s="124">
        <v>8.6616161616161619E-2</v>
      </c>
      <c r="W21" s="124">
        <v>0</v>
      </c>
      <c r="X21" s="124">
        <v>0</v>
      </c>
      <c r="Y21" s="124">
        <v>0</v>
      </c>
      <c r="Z21" s="124">
        <v>0</v>
      </c>
      <c r="AA21" s="124">
        <v>0.34526515151515147</v>
      </c>
      <c r="AB21" s="124">
        <v>1.3888888888888888E-2</v>
      </c>
      <c r="AC21" s="124">
        <v>0.93213383838383834</v>
      </c>
      <c r="AD21" s="124">
        <v>2.2727272727272728E-2</v>
      </c>
      <c r="AE21" s="124">
        <v>0.34558080808080804</v>
      </c>
      <c r="AF21" s="124">
        <v>0.05</v>
      </c>
      <c r="AG21" s="124">
        <v>3.888888888888889E-2</v>
      </c>
      <c r="AH21" s="124">
        <v>0</v>
      </c>
      <c r="AI21" s="124">
        <v>0.16925505050505049</v>
      </c>
      <c r="AJ21" s="124">
        <v>1.3888888888888888E-2</v>
      </c>
      <c r="AK21" s="124">
        <v>0</v>
      </c>
      <c r="AL21" s="124">
        <v>0</v>
      </c>
      <c r="AM21" s="124">
        <v>0</v>
      </c>
      <c r="AN21" s="124">
        <v>0</v>
      </c>
      <c r="AO21" s="124">
        <v>2.48045E-2</v>
      </c>
      <c r="AP21" s="124">
        <v>9.8447499999999993E-3</v>
      </c>
      <c r="AQ21" s="124">
        <v>5.5081500000000005E-2</v>
      </c>
      <c r="AR21" s="124">
        <v>0.16042000000000001</v>
      </c>
      <c r="AS21" s="124">
        <v>0.15533149999999998</v>
      </c>
      <c r="AT21" s="124">
        <v>1.0807000000000002E-2</v>
      </c>
      <c r="AU21" s="124">
        <v>3.260275E-2</v>
      </c>
      <c r="AV21" s="124">
        <v>7.5393750000000009E-2</v>
      </c>
      <c r="AW21" s="124">
        <v>0.27629000000000004</v>
      </c>
      <c r="AX21" s="124">
        <v>0.12094300000000002</v>
      </c>
      <c r="AY21" s="124">
        <v>2.4616249999999999E-2</v>
      </c>
      <c r="AZ21" s="124">
        <v>7.8667249999999994E-2</v>
      </c>
      <c r="BA21" s="124">
        <v>4835.95263671875</v>
      </c>
      <c r="BB21" s="124">
        <v>3961.532470703125</v>
      </c>
    </row>
    <row r="22" spans="1:54" x14ac:dyDescent="0.25">
      <c r="A22" s="124" t="s">
        <v>613</v>
      </c>
      <c r="B22" s="124" t="s">
        <v>5116</v>
      </c>
      <c r="C22" s="124" t="s">
        <v>5113</v>
      </c>
      <c r="D22" s="124">
        <v>0.87895927601809953</v>
      </c>
      <c r="E22" s="124">
        <v>0.70171648263931274</v>
      </c>
      <c r="F22" s="124">
        <v>0.68920207023620605</v>
      </c>
      <c r="G22" s="124">
        <v>0.60506221719457021</v>
      </c>
      <c r="H22" s="124">
        <v>4.595588235294118E-2</v>
      </c>
      <c r="I22" s="124">
        <v>4.4117647058823532E-2</v>
      </c>
      <c r="J22" s="124">
        <v>0.36891968325791857</v>
      </c>
      <c r="K22" s="124">
        <v>0.19287330316742082</v>
      </c>
      <c r="L22" s="124">
        <v>0.113829185520362</v>
      </c>
      <c r="M22" s="124">
        <v>0.23430429864253394</v>
      </c>
      <c r="N22" s="124">
        <v>1.9230769230769232E-2</v>
      </c>
      <c r="O22" s="124">
        <v>0.9321266968325792</v>
      </c>
      <c r="P22" s="124">
        <v>3.3936651583710412E-2</v>
      </c>
      <c r="Q22" s="124">
        <v>1.9230769230769232E-2</v>
      </c>
      <c r="R22" s="124">
        <v>0.55571266968325794</v>
      </c>
      <c r="S22" s="124">
        <v>0.20008484162895929</v>
      </c>
      <c r="T22" s="124">
        <v>0.11114253393665158</v>
      </c>
      <c r="U22" s="124">
        <v>5.0480769230769232E-2</v>
      </c>
      <c r="V22" s="124">
        <v>3.3936651583710412E-2</v>
      </c>
      <c r="W22" s="124">
        <v>0</v>
      </c>
      <c r="X22" s="124">
        <v>0</v>
      </c>
      <c r="Y22" s="124">
        <v>0</v>
      </c>
      <c r="Z22" s="124">
        <v>0</v>
      </c>
      <c r="AA22" s="124">
        <v>0.40766402714932132</v>
      </c>
      <c r="AB22" s="124">
        <v>3.3936651583710412E-2</v>
      </c>
      <c r="AC22" s="124">
        <v>0.87415158371040724</v>
      </c>
      <c r="AD22" s="124">
        <v>7.720588235294118E-2</v>
      </c>
      <c r="AE22" s="124">
        <v>0.32480203619909503</v>
      </c>
      <c r="AF22" s="124">
        <v>1.4705882352941176E-2</v>
      </c>
      <c r="AG22" s="124">
        <v>3.125E-2</v>
      </c>
      <c r="AH22" s="124">
        <v>0</v>
      </c>
      <c r="AI22" s="124">
        <v>0.18085407239819007</v>
      </c>
      <c r="AJ22" s="124">
        <v>3.125E-2</v>
      </c>
      <c r="AK22" s="124">
        <v>9.1628959276018107E-2</v>
      </c>
      <c r="AL22" s="124">
        <v>0</v>
      </c>
      <c r="AM22" s="124">
        <v>1.9230769230769232E-2</v>
      </c>
      <c r="AN22" s="124">
        <v>0</v>
      </c>
      <c r="AO22" s="124">
        <v>2.306625E-2</v>
      </c>
      <c r="AP22" s="124">
        <v>9.7365000000000004E-3</v>
      </c>
      <c r="AQ22" s="124">
        <v>3.9439000000000002E-2</v>
      </c>
      <c r="AR22" s="124">
        <v>0.29258075</v>
      </c>
      <c r="AS22" s="124">
        <v>0.19552099999999997</v>
      </c>
      <c r="AT22" s="124">
        <v>6.5924999999999985E-3</v>
      </c>
      <c r="AU22" s="124">
        <v>2.6110249999999998E-2</v>
      </c>
      <c r="AV22" s="124">
        <v>8.6131249999999993E-2</v>
      </c>
      <c r="AW22" s="124">
        <v>0.18452399999999997</v>
      </c>
      <c r="AX22" s="124">
        <v>9.7739750000000014E-2</v>
      </c>
      <c r="AY22" s="124">
        <v>2.00345E-2</v>
      </c>
      <c r="AZ22" s="124">
        <v>4.1590250000000002E-2</v>
      </c>
      <c r="BA22" s="124">
        <v>5242.98486328125</v>
      </c>
      <c r="BB22" s="124">
        <v>5877.5361328125</v>
      </c>
    </row>
    <row r="23" spans="1:54" x14ac:dyDescent="0.25">
      <c r="A23" s="124" t="s">
        <v>614</v>
      </c>
      <c r="B23" s="124" t="s">
        <v>5116</v>
      </c>
      <c r="C23" s="124" t="s">
        <v>5113</v>
      </c>
      <c r="D23" s="124">
        <v>0.76622023809523798</v>
      </c>
      <c r="E23" s="124">
        <v>0.72950237989425659</v>
      </c>
      <c r="F23" s="124">
        <v>0.73033785820007324</v>
      </c>
      <c r="G23" s="124">
        <v>0.54610119047619043</v>
      </c>
      <c r="H23" s="124">
        <v>0</v>
      </c>
      <c r="I23" s="124">
        <v>6.2500000000000003E-3</v>
      </c>
      <c r="J23" s="124">
        <v>0.31845238095238093</v>
      </c>
      <c r="K23" s="124">
        <v>0.29586309523809523</v>
      </c>
      <c r="L23" s="124">
        <v>0.19107142857142856</v>
      </c>
      <c r="M23" s="124">
        <v>0.18836309523809522</v>
      </c>
      <c r="N23" s="124">
        <v>0.20479166666666665</v>
      </c>
      <c r="O23" s="124">
        <v>0.73726190476190478</v>
      </c>
      <c r="P23" s="124">
        <v>4.2738095238095242E-2</v>
      </c>
      <c r="Q23" s="124">
        <v>1.6904761904761905E-2</v>
      </c>
      <c r="R23" s="124">
        <v>0.47255952380952382</v>
      </c>
      <c r="S23" s="124">
        <v>0.15333333333333335</v>
      </c>
      <c r="T23" s="124">
        <v>3.2113095238095239E-2</v>
      </c>
      <c r="U23" s="124">
        <v>7.2529761904761902E-2</v>
      </c>
      <c r="V23" s="124">
        <v>0.17886904761904762</v>
      </c>
      <c r="W23" s="124">
        <v>7.8690476190476186E-2</v>
      </c>
      <c r="X23" s="124">
        <v>0</v>
      </c>
      <c r="Y23" s="124">
        <v>5.0000000000000001E-3</v>
      </c>
      <c r="Z23" s="124">
        <v>0</v>
      </c>
      <c r="AA23" s="124">
        <v>0.18824404761904762</v>
      </c>
      <c r="AB23" s="124">
        <v>1.1904761904761904E-2</v>
      </c>
      <c r="AC23" s="124">
        <v>0.92925595238095238</v>
      </c>
      <c r="AD23" s="124">
        <v>5.0000000000000001E-3</v>
      </c>
      <c r="AE23" s="124">
        <v>0.20988095238095239</v>
      </c>
      <c r="AF23" s="124">
        <v>0.12580357142857143</v>
      </c>
      <c r="AG23" s="124">
        <v>7.8898809523809524E-2</v>
      </c>
      <c r="AH23" s="124">
        <v>0</v>
      </c>
      <c r="AI23" s="124">
        <v>8.7857142857142856E-2</v>
      </c>
      <c r="AJ23" s="124">
        <v>0</v>
      </c>
      <c r="AK23" s="124">
        <v>4.3452380952380951E-2</v>
      </c>
      <c r="AL23" s="124">
        <v>0</v>
      </c>
      <c r="AM23" s="124">
        <v>5.9523809523809521E-3</v>
      </c>
      <c r="AN23" s="124">
        <v>0</v>
      </c>
      <c r="AO23" s="124">
        <v>2.3842499999999999E-2</v>
      </c>
      <c r="AP23" s="124">
        <v>4.9905000000000001E-3</v>
      </c>
      <c r="AQ23" s="124">
        <v>4.9904999999999977E-2</v>
      </c>
      <c r="AR23" s="124">
        <v>0.17302674999999998</v>
      </c>
      <c r="AS23" s="124">
        <v>0.25243950000000009</v>
      </c>
      <c r="AT23" s="124">
        <v>5.6690000000000004E-3</v>
      </c>
      <c r="AU23" s="124">
        <v>4.1156750000000034E-2</v>
      </c>
      <c r="AV23" s="124">
        <v>8.1056500000000004E-2</v>
      </c>
      <c r="AW23" s="124">
        <v>0.20632949999999997</v>
      </c>
      <c r="AX23" s="124">
        <v>0.11453199999999991</v>
      </c>
      <c r="AY23" s="124">
        <v>2.2961000000000016E-2</v>
      </c>
      <c r="AZ23" s="124">
        <v>4.7931500000000002E-2</v>
      </c>
      <c r="BA23" s="124">
        <v>9133.822265625</v>
      </c>
      <c r="BB23" s="124">
        <v>8400.236328125</v>
      </c>
    </row>
    <row r="24" spans="1:54" x14ac:dyDescent="0.25">
      <c r="A24" s="124" t="s">
        <v>615</v>
      </c>
      <c r="B24" s="124" t="s">
        <v>5116</v>
      </c>
      <c r="C24" s="124" t="s">
        <v>5113</v>
      </c>
      <c r="D24" s="124">
        <v>0.80220743225145286</v>
      </c>
      <c r="E24" s="124">
        <v>0.86245298385620117</v>
      </c>
      <c r="F24" s="124">
        <v>0.85451251268386841</v>
      </c>
      <c r="G24" s="124">
        <v>0.40198441812528385</v>
      </c>
      <c r="H24" s="124">
        <v>0</v>
      </c>
      <c r="I24" s="124">
        <v>4.6370052056038849E-2</v>
      </c>
      <c r="J24" s="124">
        <v>0.43939023396103366</v>
      </c>
      <c r="K24" s="124">
        <v>0.24466047118284828</v>
      </c>
      <c r="L24" s="124">
        <v>0.13106883741513237</v>
      </c>
      <c r="M24" s="124">
        <v>0.13851040538494683</v>
      </c>
      <c r="N24" s="124">
        <v>0.24448869790028996</v>
      </c>
      <c r="O24" s="124">
        <v>0.6936117807357719</v>
      </c>
      <c r="P24" s="124">
        <v>4.0451152336698923E-2</v>
      </c>
      <c r="Q24" s="124">
        <v>8.1927121545610181E-3</v>
      </c>
      <c r="R24" s="124">
        <v>0.46677497117702549</v>
      </c>
      <c r="S24" s="124">
        <v>9.7203298047025113E-2</v>
      </c>
      <c r="T24" s="124">
        <v>0.10118902048469181</v>
      </c>
      <c r="U24" s="124">
        <v>0.13655975963386088</v>
      </c>
      <c r="V24" s="124">
        <v>8.2168768705819323E-2</v>
      </c>
      <c r="W24" s="124">
        <v>3.5970489932338791E-2</v>
      </c>
      <c r="X24" s="124">
        <v>0</v>
      </c>
      <c r="Y24" s="124">
        <v>1.8831010026901442E-2</v>
      </c>
      <c r="Z24" s="124">
        <v>5.3191489361702126E-3</v>
      </c>
      <c r="AA24" s="124">
        <v>0.43422538983800907</v>
      </c>
      <c r="AB24" s="124">
        <v>4.8815637773818255E-2</v>
      </c>
      <c r="AC24" s="124">
        <v>0.73957132376061208</v>
      </c>
      <c r="AD24" s="124">
        <v>1.5873015873015872E-2</v>
      </c>
      <c r="AE24" s="124">
        <v>0.25866727224027297</v>
      </c>
      <c r="AF24" s="124">
        <v>6.5867775332192055E-2</v>
      </c>
      <c r="AG24" s="124">
        <v>4.847209120870162E-2</v>
      </c>
      <c r="AH24" s="124">
        <v>1.3683634373289545E-2</v>
      </c>
      <c r="AI24" s="124">
        <v>0.13782622366628236</v>
      </c>
      <c r="AJ24" s="124">
        <v>9.2874029044241815E-3</v>
      </c>
      <c r="AK24" s="124">
        <v>0.15994130594277328</v>
      </c>
      <c r="AL24" s="124">
        <v>0</v>
      </c>
      <c r="AM24" s="124">
        <v>1.7223910840932118E-2</v>
      </c>
      <c r="AN24" s="124">
        <v>0</v>
      </c>
      <c r="AO24" s="124">
        <v>2.4287250000000007E-2</v>
      </c>
      <c r="AP24" s="124">
        <v>1.4398000000000001E-2</v>
      </c>
      <c r="AQ24" s="124">
        <v>5.2384000000000035E-2</v>
      </c>
      <c r="AR24" s="124">
        <v>0.20768524999999982</v>
      </c>
      <c r="AS24" s="124">
        <v>0.20345100000000016</v>
      </c>
      <c r="AT24" s="124">
        <v>1.0368999999999996E-2</v>
      </c>
      <c r="AU24" s="124">
        <v>3.1906999999999998E-2</v>
      </c>
      <c r="AV24" s="124">
        <v>0.10020125000000002</v>
      </c>
      <c r="AW24" s="124">
        <v>0.2228342499999999</v>
      </c>
      <c r="AX24" s="124">
        <v>9.3685500000000005E-2</v>
      </c>
      <c r="AY24" s="124">
        <v>2.8483750000000009E-2</v>
      </c>
      <c r="AZ24" s="124">
        <v>3.4601249999999986E-2</v>
      </c>
      <c r="BA24" s="124">
        <v>6761.9248046875</v>
      </c>
      <c r="BB24" s="124">
        <v>7139.3125</v>
      </c>
    </row>
    <row r="25" spans="1:54" x14ac:dyDescent="0.25">
      <c r="A25" s="124" t="s">
        <v>616</v>
      </c>
      <c r="B25" s="124" t="s">
        <v>5116</v>
      </c>
      <c r="C25" s="124" t="s">
        <v>5113</v>
      </c>
      <c r="D25" s="124">
        <v>0.6756269213877909</v>
      </c>
      <c r="E25" s="124">
        <v>0.6445152759552002</v>
      </c>
      <c r="F25" s="124">
        <v>0.63878315687179565</v>
      </c>
      <c r="G25" s="124">
        <v>0.6517193675889329</v>
      </c>
      <c r="H25" s="124">
        <v>4.0541282389108479E-2</v>
      </c>
      <c r="I25" s="124">
        <v>7.7777777777777779E-2</v>
      </c>
      <c r="J25" s="124">
        <v>0.45245498462889766</v>
      </c>
      <c r="K25" s="124">
        <v>0.27557092665788319</v>
      </c>
      <c r="L25" s="124">
        <v>6.0386473429951688E-2</v>
      </c>
      <c r="M25" s="124">
        <v>9.3268555116381213E-2</v>
      </c>
      <c r="N25" s="124">
        <v>0.79410079051383398</v>
      </c>
      <c r="O25" s="124">
        <v>0.10485287659200702</v>
      </c>
      <c r="P25" s="124">
        <v>5.0541282389108474E-2</v>
      </c>
      <c r="Q25" s="124">
        <v>2.4758454106280192E-2</v>
      </c>
      <c r="R25" s="124">
        <v>0.52143061045234962</v>
      </c>
      <c r="S25" s="124">
        <v>0.11295893719806763</v>
      </c>
      <c r="T25" s="124">
        <v>6.3596837944664031E-2</v>
      </c>
      <c r="U25" s="124">
        <v>0.12653711023276243</v>
      </c>
      <c r="V25" s="124">
        <v>7.4430171277997365E-2</v>
      </c>
      <c r="W25" s="124">
        <v>2.9671717171717172E-2</v>
      </c>
      <c r="X25" s="124">
        <v>0</v>
      </c>
      <c r="Y25" s="124">
        <v>6.2398989898989898E-2</v>
      </c>
      <c r="Z25" s="124">
        <v>0</v>
      </c>
      <c r="AA25" s="124">
        <v>0.65182037768994294</v>
      </c>
      <c r="AB25" s="124">
        <v>4.6616161616161618E-2</v>
      </c>
      <c r="AC25" s="124">
        <v>0.74415568730786119</v>
      </c>
      <c r="AD25" s="124">
        <v>4.0869565217391303E-2</v>
      </c>
      <c r="AE25" s="124">
        <v>0.33867259552042162</v>
      </c>
      <c r="AF25" s="124">
        <v>6.9444444444444441E-3</v>
      </c>
      <c r="AG25" s="124">
        <v>6.2398989898989898E-2</v>
      </c>
      <c r="AH25" s="124">
        <v>0</v>
      </c>
      <c r="AI25" s="124">
        <v>0.21551273605621432</v>
      </c>
      <c r="AJ25" s="124">
        <v>8.2280412823891091E-2</v>
      </c>
      <c r="AK25" s="124">
        <v>0.13380983750548969</v>
      </c>
      <c r="AL25" s="124">
        <v>0</v>
      </c>
      <c r="AM25" s="124">
        <v>0</v>
      </c>
      <c r="AN25" s="124">
        <v>0</v>
      </c>
      <c r="AO25" s="124">
        <v>3.1959750000000009E-2</v>
      </c>
      <c r="AP25" s="124">
        <v>1.175E-3</v>
      </c>
      <c r="AQ25" s="124">
        <v>5.1409249999999997E-2</v>
      </c>
      <c r="AR25" s="124">
        <v>8.9043499999999998E-2</v>
      </c>
      <c r="AS25" s="124">
        <v>0.19645874999999996</v>
      </c>
      <c r="AT25" s="124">
        <v>1.3978749999999998E-2</v>
      </c>
      <c r="AU25" s="124">
        <v>6.1120000000000015E-2</v>
      </c>
      <c r="AV25" s="124">
        <v>0.17997499999999997</v>
      </c>
      <c r="AW25" s="124">
        <v>0.24009850000000005</v>
      </c>
      <c r="AX25" s="124">
        <v>8.6782000000000012E-2</v>
      </c>
      <c r="AY25" s="124">
        <v>3.1417750000000001E-2</v>
      </c>
      <c r="AZ25" s="124">
        <v>4.8542000000000002E-2</v>
      </c>
      <c r="BA25" s="124">
        <v>3488.547607421875</v>
      </c>
      <c r="BB25" s="124">
        <v>4855.92529296875</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C280C-03D8-43BC-9604-C97BB532703A}">
  <dimension ref="A1:AA107"/>
  <sheetViews>
    <sheetView workbookViewId="0">
      <selection sqref="A1:AA52"/>
    </sheetView>
  </sheetViews>
  <sheetFormatPr defaultRowHeight="15" x14ac:dyDescent="0.25"/>
  <sheetData>
    <row r="1" spans="1:27" ht="21" x14ac:dyDescent="0.35">
      <c r="A1" s="94"/>
      <c r="B1" s="94"/>
      <c r="C1" s="94"/>
      <c r="D1" s="94"/>
      <c r="E1" s="94"/>
      <c r="F1" s="94"/>
      <c r="G1" s="110" t="s">
        <v>5114</v>
      </c>
      <c r="H1" s="94"/>
      <c r="I1" s="94"/>
      <c r="J1" s="94"/>
      <c r="K1" s="94"/>
      <c r="L1" s="94"/>
      <c r="M1" s="94"/>
      <c r="N1" s="94"/>
      <c r="O1" s="94"/>
      <c r="P1" s="94"/>
      <c r="Q1" s="94"/>
      <c r="R1" s="94"/>
      <c r="S1" s="94"/>
      <c r="T1" s="94"/>
      <c r="U1" s="110" t="s">
        <v>5115</v>
      </c>
      <c r="V1" s="94"/>
      <c r="W1" s="94"/>
      <c r="X1" s="94"/>
      <c r="Y1" s="94"/>
      <c r="Z1" s="94"/>
      <c r="AA1" s="94"/>
    </row>
    <row r="2" spans="1:27" x14ac:dyDescent="0.25">
      <c r="A2" s="94"/>
      <c r="B2" s="94"/>
      <c r="C2" s="94"/>
      <c r="D2" s="94"/>
      <c r="E2" s="94"/>
      <c r="F2" s="94"/>
      <c r="G2" s="94"/>
      <c r="H2" s="94"/>
      <c r="I2" s="94"/>
      <c r="J2" s="94"/>
      <c r="K2" s="94"/>
      <c r="L2" s="94"/>
      <c r="M2" s="94"/>
      <c r="N2" s="94"/>
      <c r="O2" s="94"/>
      <c r="P2" s="94"/>
      <c r="Q2" s="94"/>
      <c r="R2" s="94"/>
      <c r="S2" s="94"/>
      <c r="T2" s="94"/>
      <c r="U2" s="94"/>
      <c r="V2" s="94"/>
      <c r="W2" s="94"/>
      <c r="X2" s="94"/>
      <c r="Y2" s="94"/>
      <c r="Z2" s="94"/>
      <c r="AA2" s="94"/>
    </row>
    <row r="3" spans="1:27" x14ac:dyDescent="0.25">
      <c r="A3" s="109"/>
      <c r="B3" s="109" t="s">
        <v>605</v>
      </c>
      <c r="C3" s="109" t="s">
        <v>606</v>
      </c>
      <c r="D3" s="109" t="s">
        <v>607</v>
      </c>
      <c r="E3" s="109" t="s">
        <v>608</v>
      </c>
      <c r="F3" s="109" t="s">
        <v>609</v>
      </c>
      <c r="G3" s="109" t="s">
        <v>610</v>
      </c>
      <c r="H3" s="109" t="s">
        <v>611</v>
      </c>
      <c r="I3" s="109" t="s">
        <v>612</v>
      </c>
      <c r="J3" s="109" t="s">
        <v>613</v>
      </c>
      <c r="K3" s="109" t="s">
        <v>614</v>
      </c>
      <c r="L3" s="109" t="s">
        <v>615</v>
      </c>
      <c r="M3" s="109" t="s">
        <v>616</v>
      </c>
      <c r="N3" s="109"/>
      <c r="O3" s="109"/>
      <c r="P3" s="109" t="s">
        <v>605</v>
      </c>
      <c r="Q3" s="109" t="s">
        <v>606</v>
      </c>
      <c r="R3" s="109" t="s">
        <v>607</v>
      </c>
      <c r="S3" s="109" t="s">
        <v>608</v>
      </c>
      <c r="T3" s="109" t="s">
        <v>609</v>
      </c>
      <c r="U3" s="109" t="s">
        <v>610</v>
      </c>
      <c r="V3" s="109" t="s">
        <v>611</v>
      </c>
      <c r="W3" s="109" t="s">
        <v>612</v>
      </c>
      <c r="X3" s="109" t="s">
        <v>613</v>
      </c>
      <c r="Y3" s="109" t="s">
        <v>614</v>
      </c>
      <c r="Z3" s="109" t="s">
        <v>615</v>
      </c>
      <c r="AA3" s="109" t="s">
        <v>616</v>
      </c>
    </row>
    <row r="4" spans="1:27" x14ac:dyDescent="0.25">
      <c r="A4" s="94" t="s">
        <v>218</v>
      </c>
      <c r="B4" s="124">
        <v>0.80062587638543081</v>
      </c>
      <c r="C4" s="124">
        <v>0.79005988447580777</v>
      </c>
      <c r="D4" s="124">
        <v>0.80890743646981711</v>
      </c>
      <c r="E4" s="124">
        <v>0.73225194987194131</v>
      </c>
      <c r="F4" s="124">
        <v>0.81989508982961234</v>
      </c>
      <c r="G4" s="124">
        <v>0.76244274485903152</v>
      </c>
      <c r="H4" s="124">
        <v>0.85966217627401842</v>
      </c>
      <c r="I4" s="124">
        <v>0.75623646471126005</v>
      </c>
      <c r="J4" s="124">
        <v>0.80667251117618766</v>
      </c>
      <c r="K4" s="124">
        <v>0.7799318310729868</v>
      </c>
      <c r="L4" s="124">
        <v>0.83003373374139733</v>
      </c>
      <c r="M4" s="124">
        <v>0.76261640637188499</v>
      </c>
      <c r="O4" s="94" t="s">
        <v>218</v>
      </c>
      <c r="P4" s="124">
        <v>0.78071202447265975</v>
      </c>
      <c r="Q4" s="124">
        <v>0.82030308054014955</v>
      </c>
      <c r="R4" s="124">
        <v>0.82909612270077382</v>
      </c>
      <c r="S4" s="124">
        <v>0.76322225120646936</v>
      </c>
      <c r="T4" s="124">
        <v>0.79128680599204637</v>
      </c>
      <c r="U4" s="124">
        <v>0.69911419990869139</v>
      </c>
      <c r="V4" s="124">
        <v>0.80380036630036633</v>
      </c>
      <c r="W4" s="124">
        <v>0.71237373737373733</v>
      </c>
      <c r="X4" s="124">
        <v>0.87895927601809953</v>
      </c>
      <c r="Y4" s="124">
        <v>0.76622023809523798</v>
      </c>
      <c r="Z4" s="124">
        <v>0.80220743225145286</v>
      </c>
      <c r="AA4" s="124">
        <v>0.6756269213877909</v>
      </c>
    </row>
    <row r="5" spans="1:27" x14ac:dyDescent="0.25">
      <c r="A5" s="94" t="s">
        <v>242</v>
      </c>
      <c r="B5" s="124">
        <v>0.5543983076297806</v>
      </c>
      <c r="C5" s="124">
        <v>0.55655489756165966</v>
      </c>
      <c r="D5" s="124">
        <v>0.57530764209222374</v>
      </c>
      <c r="E5" s="124">
        <v>0.50359543762641912</v>
      </c>
      <c r="F5" s="124">
        <v>0.51945326355338461</v>
      </c>
      <c r="G5" s="124">
        <v>0.49145201291134571</v>
      </c>
      <c r="H5" s="124">
        <v>0.35633811090225564</v>
      </c>
      <c r="I5" s="124">
        <v>0.43815615147084236</v>
      </c>
      <c r="J5" s="124">
        <v>0.53146156505531494</v>
      </c>
      <c r="K5" s="124">
        <v>0.49615306767247314</v>
      </c>
      <c r="L5" s="124">
        <v>0.47456298313283113</v>
      </c>
      <c r="M5" s="124">
        <v>0.58589405065123867</v>
      </c>
      <c r="O5" s="94" t="s">
        <v>242</v>
      </c>
      <c r="P5" s="124">
        <v>0.53504855263221685</v>
      </c>
      <c r="Q5" s="124">
        <v>0.56234175307451162</v>
      </c>
      <c r="R5" s="124">
        <v>0.55062516835772646</v>
      </c>
      <c r="S5" s="124">
        <v>0.54723979392200339</v>
      </c>
      <c r="T5" s="124">
        <v>0.57769888146461801</v>
      </c>
      <c r="U5" s="124">
        <v>0.52954028277121501</v>
      </c>
      <c r="V5" s="124">
        <v>0.60753205128205123</v>
      </c>
      <c r="W5" s="124">
        <v>0.51483585858585856</v>
      </c>
      <c r="X5" s="124">
        <v>0.60506221719457021</v>
      </c>
      <c r="Y5" s="124">
        <v>0.54610119047619043</v>
      </c>
      <c r="Z5" s="124">
        <v>0.40198441812528385</v>
      </c>
      <c r="AA5" s="124">
        <v>0.6517193675889329</v>
      </c>
    </row>
    <row r="6" spans="1:27" x14ac:dyDescent="0.25">
      <c r="A6" s="94" t="s">
        <v>246</v>
      </c>
      <c r="B6" s="124">
        <v>2.8525641025641023E-3</v>
      </c>
      <c r="C6" s="124">
        <v>7.6079155056228368E-3</v>
      </c>
      <c r="D6" s="124">
        <v>4.6100433610687915E-3</v>
      </c>
      <c r="E6" s="124">
        <v>2.3310379587227021E-3</v>
      </c>
      <c r="F6" s="124">
        <v>2.1341052232227054E-3</v>
      </c>
      <c r="G6" s="124">
        <v>2.5359005622163514E-3</v>
      </c>
      <c r="H6" s="124">
        <v>5.208333333333333E-3</v>
      </c>
      <c r="I6" s="124">
        <v>0</v>
      </c>
      <c r="J6" s="124">
        <v>0</v>
      </c>
      <c r="K6" s="124">
        <v>1.3297872340425532E-3</v>
      </c>
      <c r="L6" s="124">
        <v>2.1472081878780441E-3</v>
      </c>
      <c r="M6" s="124">
        <v>5.0747863247863241E-3</v>
      </c>
      <c r="O6" s="94" t="s">
        <v>246</v>
      </c>
      <c r="P6" s="124">
        <v>6.0975609756097563E-3</v>
      </c>
      <c r="Q6" s="124">
        <v>4.807692307692308E-3</v>
      </c>
      <c r="R6" s="124">
        <v>4.6296296296296294E-3</v>
      </c>
      <c r="S6" s="124">
        <v>0</v>
      </c>
      <c r="T6" s="124">
        <v>7.1193335916311506E-3</v>
      </c>
      <c r="U6" s="124">
        <v>3.1250000000000002E-3</v>
      </c>
      <c r="V6" s="124">
        <v>0</v>
      </c>
      <c r="W6" s="124">
        <v>2.7777777777777776E-2</v>
      </c>
      <c r="X6" s="124">
        <v>4.595588235294118E-2</v>
      </c>
      <c r="Y6" s="124">
        <v>0</v>
      </c>
      <c r="Z6" s="124">
        <v>0</v>
      </c>
      <c r="AA6" s="124">
        <v>4.0541282389108479E-2</v>
      </c>
    </row>
    <row r="7" spans="1:27" x14ac:dyDescent="0.25">
      <c r="A7" s="94" t="s">
        <v>250</v>
      </c>
      <c r="B7" s="124">
        <v>2.24076010092653E-2</v>
      </c>
      <c r="C7" s="124">
        <v>3.7707362509751534E-2</v>
      </c>
      <c r="D7" s="124">
        <v>4.4604768794913534E-2</v>
      </c>
      <c r="E7" s="124">
        <v>3.0545519853242713E-2</v>
      </c>
      <c r="F7" s="124">
        <v>2.1574862080578228E-2</v>
      </c>
      <c r="G7" s="124">
        <v>4.0509900961231228E-2</v>
      </c>
      <c r="H7" s="124">
        <v>4.1695384294068508E-2</v>
      </c>
      <c r="I7" s="124">
        <v>4.0753833584715932E-2</v>
      </c>
      <c r="J7" s="124">
        <v>1.7923103584868292E-2</v>
      </c>
      <c r="K7" s="124">
        <v>2.4585154624024431E-2</v>
      </c>
      <c r="L7" s="124">
        <v>2.5362222808377698E-2</v>
      </c>
      <c r="M7" s="124">
        <v>4.1718086555043075E-2</v>
      </c>
      <c r="O7" s="94" t="s">
        <v>250</v>
      </c>
      <c r="P7" s="124">
        <v>2.5015634771732333E-2</v>
      </c>
      <c r="Q7" s="124">
        <v>6.2466089944538228E-2</v>
      </c>
      <c r="R7" s="124">
        <v>3.8458100958100955E-2</v>
      </c>
      <c r="S7" s="124">
        <v>1.303475935828877E-2</v>
      </c>
      <c r="T7" s="124">
        <v>2.277822536170376E-2</v>
      </c>
      <c r="U7" s="124">
        <v>3.8360476231238942E-2</v>
      </c>
      <c r="V7" s="124">
        <v>0</v>
      </c>
      <c r="W7" s="124">
        <v>9.2866161616161624E-2</v>
      </c>
      <c r="X7" s="124">
        <v>4.4117647058823532E-2</v>
      </c>
      <c r="Y7" s="124">
        <v>6.2500000000000003E-3</v>
      </c>
      <c r="Z7" s="124">
        <v>4.6370052056038849E-2</v>
      </c>
      <c r="AA7" s="124">
        <v>7.7777777777777779E-2</v>
      </c>
    </row>
    <row r="8" spans="1:27" x14ac:dyDescent="0.25">
      <c r="A8" s="94" t="s">
        <v>253</v>
      </c>
      <c r="B8" s="124">
        <v>0.38414643812504057</v>
      </c>
      <c r="C8" s="124">
        <v>0.42825882916637387</v>
      </c>
      <c r="D8" s="124">
        <v>0.26758379584413317</v>
      </c>
      <c r="E8" s="124">
        <v>0.41459618792532266</v>
      </c>
      <c r="F8" s="124">
        <v>0.38489541083560108</v>
      </c>
      <c r="G8" s="124">
        <v>0.44335069837631863</v>
      </c>
      <c r="H8" s="124">
        <v>0.37946298036758569</v>
      </c>
      <c r="I8" s="124">
        <v>0.35665003449090382</v>
      </c>
      <c r="J8" s="124">
        <v>0.45740532955606483</v>
      </c>
      <c r="K8" s="124">
        <v>0.35639819511699816</v>
      </c>
      <c r="L8" s="124">
        <v>0.43115715794337794</v>
      </c>
      <c r="M8" s="124">
        <v>0.47765222979874972</v>
      </c>
      <c r="O8" s="94" t="s">
        <v>253</v>
      </c>
      <c r="P8" s="124">
        <v>0.48307081460796719</v>
      </c>
      <c r="Q8" s="124">
        <v>0.41641924885459369</v>
      </c>
      <c r="R8" s="124">
        <v>0.3011824116475279</v>
      </c>
      <c r="S8" s="124">
        <v>0.36927742272075126</v>
      </c>
      <c r="T8" s="124">
        <v>0.36049267910894855</v>
      </c>
      <c r="U8" s="124">
        <v>0.38586322262169714</v>
      </c>
      <c r="V8" s="124">
        <v>0.31121794871794872</v>
      </c>
      <c r="W8" s="124">
        <v>0.23396464646464646</v>
      </c>
      <c r="X8" s="124">
        <v>0.36891968325791857</v>
      </c>
      <c r="Y8" s="124">
        <v>0.31845238095238093</v>
      </c>
      <c r="Z8" s="124">
        <v>0.43939023396103366</v>
      </c>
      <c r="AA8" s="124">
        <v>0.45245498462889766</v>
      </c>
    </row>
    <row r="9" spans="1:27" x14ac:dyDescent="0.25">
      <c r="A9" s="94" t="s">
        <v>257</v>
      </c>
      <c r="B9" s="124">
        <v>0.32877262429504672</v>
      </c>
      <c r="C9" s="124">
        <v>0.25484307098741249</v>
      </c>
      <c r="D9" s="124">
        <v>0.3049011407535579</v>
      </c>
      <c r="E9" s="124">
        <v>0.26220984668741804</v>
      </c>
      <c r="F9" s="124">
        <v>0.29989464520004117</v>
      </c>
      <c r="G9" s="124">
        <v>0.26161959717768962</v>
      </c>
      <c r="H9" s="124">
        <v>0.36844193817878018</v>
      </c>
      <c r="I9" s="124">
        <v>0.33031158309271763</v>
      </c>
      <c r="J9" s="124">
        <v>0.27842047488187194</v>
      </c>
      <c r="K9" s="124">
        <v>0.30931087029975207</v>
      </c>
      <c r="L9" s="124">
        <v>0.27211679153846313</v>
      </c>
      <c r="M9" s="124">
        <v>0.23128993438754133</v>
      </c>
      <c r="O9" s="94" t="s">
        <v>257</v>
      </c>
      <c r="P9" s="124">
        <v>0.30308469602286958</v>
      </c>
      <c r="Q9" s="124">
        <v>0.23812017723655657</v>
      </c>
      <c r="R9" s="124">
        <v>0.25925115314650199</v>
      </c>
      <c r="S9" s="124">
        <v>0.26902634668057906</v>
      </c>
      <c r="T9" s="124">
        <v>0.26317252723247775</v>
      </c>
      <c r="U9" s="124">
        <v>0.21382771928322775</v>
      </c>
      <c r="V9" s="124">
        <v>0.39990842490842493</v>
      </c>
      <c r="W9" s="124">
        <v>0.20845959595959596</v>
      </c>
      <c r="X9" s="124">
        <v>0.19287330316742082</v>
      </c>
      <c r="Y9" s="124">
        <v>0.29586309523809523</v>
      </c>
      <c r="Z9" s="124">
        <v>0.24466047118284828</v>
      </c>
      <c r="AA9" s="124">
        <v>0.27557092665788319</v>
      </c>
    </row>
    <row r="10" spans="1:27" x14ac:dyDescent="0.25">
      <c r="A10" s="94" t="s">
        <v>261</v>
      </c>
      <c r="B10" s="124">
        <v>0.14727243146550406</v>
      </c>
      <c r="C10" s="124">
        <v>0.15471729687673416</v>
      </c>
      <c r="D10" s="124">
        <v>0.2332243103229529</v>
      </c>
      <c r="E10" s="124">
        <v>0.15478344555824244</v>
      </c>
      <c r="F10" s="124">
        <v>0.1604409251989673</v>
      </c>
      <c r="G10" s="124">
        <v>0.12715587683727964</v>
      </c>
      <c r="H10" s="124">
        <v>0.13438544277360068</v>
      </c>
      <c r="I10" s="124">
        <v>0.1368187634241764</v>
      </c>
      <c r="J10" s="124">
        <v>0.13537048973629859</v>
      </c>
      <c r="K10" s="124">
        <v>0.17176043114946021</v>
      </c>
      <c r="L10" s="124">
        <v>0.1408831214267558</v>
      </c>
      <c r="M10" s="124">
        <v>0.1362117834527547</v>
      </c>
      <c r="O10" s="94" t="s">
        <v>261</v>
      </c>
      <c r="P10" s="124">
        <v>8.5395345605215139E-2</v>
      </c>
      <c r="Q10" s="124">
        <v>0.15732947009886666</v>
      </c>
      <c r="R10" s="124">
        <v>0.22581634790937119</v>
      </c>
      <c r="S10" s="124">
        <v>0.1427872701186905</v>
      </c>
      <c r="T10" s="124">
        <v>0.17190546564465398</v>
      </c>
      <c r="U10" s="124">
        <v>0.17846972550362383</v>
      </c>
      <c r="V10" s="124">
        <v>0.16696428571428573</v>
      </c>
      <c r="W10" s="124">
        <v>0.14911616161616162</v>
      </c>
      <c r="X10" s="124">
        <v>0.113829185520362</v>
      </c>
      <c r="Y10" s="124">
        <v>0.19107142857142856</v>
      </c>
      <c r="Z10" s="124">
        <v>0.13106883741513237</v>
      </c>
      <c r="AA10" s="124">
        <v>6.0386473429951688E-2</v>
      </c>
    </row>
    <row r="11" spans="1:27" x14ac:dyDescent="0.25">
      <c r="A11" s="94" t="s">
        <v>265</v>
      </c>
      <c r="B11" s="124">
        <v>0.11454834100257921</v>
      </c>
      <c r="C11" s="124">
        <v>0.11686552495410513</v>
      </c>
      <c r="D11" s="124">
        <v>0.14507594092337375</v>
      </c>
      <c r="E11" s="124">
        <v>0.13553396201705142</v>
      </c>
      <c r="F11" s="124">
        <v>0.13106005146158958</v>
      </c>
      <c r="G11" s="124">
        <v>0.12482802608526457</v>
      </c>
      <c r="H11" s="124">
        <v>7.0805921052631587E-2</v>
      </c>
      <c r="I11" s="124">
        <v>0.13546578540748619</v>
      </c>
      <c r="J11" s="124">
        <v>0.11088060224089637</v>
      </c>
      <c r="K11" s="124">
        <v>0.13661556157572247</v>
      </c>
      <c r="L11" s="124">
        <v>0.12833349809514738</v>
      </c>
      <c r="M11" s="124">
        <v>0.10805317948112478</v>
      </c>
      <c r="O11" s="94" t="s">
        <v>265</v>
      </c>
      <c r="P11" s="124">
        <v>9.7335948016605972E-2</v>
      </c>
      <c r="Q11" s="124">
        <v>0.12085732155775258</v>
      </c>
      <c r="R11" s="124">
        <v>0.17066235670886834</v>
      </c>
      <c r="S11" s="124">
        <v>0.20587420112169036</v>
      </c>
      <c r="T11" s="124">
        <v>0.17453176906058471</v>
      </c>
      <c r="U11" s="124">
        <v>0.18035385636021228</v>
      </c>
      <c r="V11" s="124">
        <v>0.12190934065934066</v>
      </c>
      <c r="W11" s="124">
        <v>0.28781565656565655</v>
      </c>
      <c r="X11" s="124">
        <v>0.23430429864253394</v>
      </c>
      <c r="Y11" s="124">
        <v>0.18836309523809522</v>
      </c>
      <c r="Z11" s="124">
        <v>0.13851040538494683</v>
      </c>
      <c r="AA11" s="124">
        <v>9.3268555116381213E-2</v>
      </c>
    </row>
    <row r="12" spans="1:27" x14ac:dyDescent="0.25">
      <c r="A12" s="94" t="s">
        <v>304</v>
      </c>
      <c r="B12" s="124">
        <v>0.24110885575421515</v>
      </c>
      <c r="C12" s="124">
        <v>0.17944945972594986</v>
      </c>
      <c r="D12" s="124">
        <v>7.4401433770257513E-2</v>
      </c>
      <c r="E12" s="124">
        <v>7.5435301884819853E-2</v>
      </c>
      <c r="F12" s="124">
        <v>8.3713654552594011E-2</v>
      </c>
      <c r="G12" s="124">
        <v>5.0374287715942219E-2</v>
      </c>
      <c r="H12" s="124">
        <v>3.8386983082706772E-2</v>
      </c>
      <c r="I12" s="124">
        <v>1.6375291375291375E-2</v>
      </c>
      <c r="J12" s="124">
        <v>1.4434523809523809E-2</v>
      </c>
      <c r="K12" s="124">
        <v>6.5964290298234168E-2</v>
      </c>
      <c r="L12" s="124">
        <v>9.6911081721087908E-2</v>
      </c>
      <c r="M12" s="124">
        <v>0.53751954110912736</v>
      </c>
      <c r="O12" s="94" t="s">
        <v>304</v>
      </c>
      <c r="P12" s="124">
        <v>0.38574092658040471</v>
      </c>
      <c r="Q12" s="124">
        <v>0.22948818422956355</v>
      </c>
      <c r="R12" s="124">
        <v>0.10730414800182242</v>
      </c>
      <c r="S12" s="124">
        <v>0.10368299204382418</v>
      </c>
      <c r="T12" s="124">
        <v>0.16634947876591852</v>
      </c>
      <c r="U12" s="124">
        <v>8.3796831307424532E-2</v>
      </c>
      <c r="V12" s="124">
        <v>0</v>
      </c>
      <c r="W12" s="124">
        <v>7.013888888888889E-2</v>
      </c>
      <c r="X12" s="124">
        <v>1.9230769230769232E-2</v>
      </c>
      <c r="Y12" s="124">
        <v>0.20479166666666665</v>
      </c>
      <c r="Z12" s="124">
        <v>0.24448869790028996</v>
      </c>
      <c r="AA12" s="124">
        <v>0.79410079051383398</v>
      </c>
    </row>
    <row r="13" spans="1:27" x14ac:dyDescent="0.25">
      <c r="A13" s="94" t="s">
        <v>307</v>
      </c>
      <c r="B13" s="124">
        <v>0.64603008110314197</v>
      </c>
      <c r="C13" s="124">
        <v>0.73153346981460088</v>
      </c>
      <c r="D13" s="124">
        <v>0.84328671175728775</v>
      </c>
      <c r="E13" s="124">
        <v>0.85449068006622075</v>
      </c>
      <c r="F13" s="124">
        <v>0.85175946850402917</v>
      </c>
      <c r="G13" s="124">
        <v>0.89477919787795179</v>
      </c>
      <c r="H13" s="124">
        <v>0.92950409878863849</v>
      </c>
      <c r="I13" s="124">
        <v>0.92635068243839358</v>
      </c>
      <c r="J13" s="124">
        <v>0.95433802308802318</v>
      </c>
      <c r="K13" s="124">
        <v>0.88668749582013207</v>
      </c>
      <c r="L13" s="124">
        <v>0.84786028409489578</v>
      </c>
      <c r="M13" s="124">
        <v>0.36533235692926264</v>
      </c>
      <c r="O13" s="94" t="s">
        <v>307</v>
      </c>
      <c r="P13" s="124">
        <v>0.5082892570130233</v>
      </c>
      <c r="Q13" s="124">
        <v>0.63335129310344829</v>
      </c>
      <c r="R13" s="124">
        <v>0.82082435425458677</v>
      </c>
      <c r="S13" s="124">
        <v>0.83808040954741092</v>
      </c>
      <c r="T13" s="124">
        <v>0.75928429345873183</v>
      </c>
      <c r="U13" s="124">
        <v>0.85018743223192383</v>
      </c>
      <c r="V13" s="124">
        <v>0.96875</v>
      </c>
      <c r="W13" s="124">
        <v>0.89861111111111114</v>
      </c>
      <c r="X13" s="124">
        <v>0.9321266968325792</v>
      </c>
      <c r="Y13" s="124">
        <v>0.73726190476190478</v>
      </c>
      <c r="Z13" s="124">
        <v>0.6936117807357719</v>
      </c>
      <c r="AA13" s="124">
        <v>0.10485287659200702</v>
      </c>
    </row>
    <row r="14" spans="1:27" x14ac:dyDescent="0.25">
      <c r="A14" s="94" t="s">
        <v>310</v>
      </c>
      <c r="B14" s="124">
        <v>8.4322091326312007E-2</v>
      </c>
      <c r="C14" s="124">
        <v>6.0840580322307408E-2</v>
      </c>
      <c r="D14" s="124">
        <v>6.4785562331340127E-2</v>
      </c>
      <c r="E14" s="124">
        <v>5.4582295476628392E-2</v>
      </c>
      <c r="F14" s="124">
        <v>5.3914705838436848E-2</v>
      </c>
      <c r="G14" s="124">
        <v>4.5552674475977183E-2</v>
      </c>
      <c r="H14" s="124">
        <v>2.5164473684210525E-2</v>
      </c>
      <c r="I14" s="124">
        <v>4.972226422278854E-2</v>
      </c>
      <c r="J14" s="124">
        <v>3.1227453102453097E-2</v>
      </c>
      <c r="K14" s="124">
        <v>4.2897204901639299E-2</v>
      </c>
      <c r="L14" s="124">
        <v>4.5207409727350906E-2</v>
      </c>
      <c r="M14" s="124">
        <v>6.7253835676214693E-2</v>
      </c>
      <c r="O14" s="94" t="s">
        <v>310</v>
      </c>
      <c r="P14" s="124">
        <v>8.2146787478608235E-2</v>
      </c>
      <c r="Q14" s="124">
        <v>6.0849710634193394E-2</v>
      </c>
      <c r="R14" s="124">
        <v>5.4671157868832282E-2</v>
      </c>
      <c r="S14" s="124">
        <v>4.5201839050476068E-2</v>
      </c>
      <c r="T14" s="124">
        <v>5.1572912992495973E-2</v>
      </c>
      <c r="U14" s="124">
        <v>3.8556646978257149E-2</v>
      </c>
      <c r="V14" s="124">
        <v>3.125E-2</v>
      </c>
      <c r="W14" s="124">
        <v>3.125E-2</v>
      </c>
      <c r="X14" s="124">
        <v>3.3936651583710412E-2</v>
      </c>
      <c r="Y14" s="124">
        <v>4.2738095238095242E-2</v>
      </c>
      <c r="Z14" s="124">
        <v>4.0451152336698923E-2</v>
      </c>
      <c r="AA14" s="124">
        <v>5.0541282389108474E-2</v>
      </c>
    </row>
    <row r="15" spans="1:27" x14ac:dyDescent="0.25">
      <c r="A15" s="94" t="s">
        <v>299</v>
      </c>
      <c r="B15" s="124">
        <v>8.1494952213871735E-2</v>
      </c>
      <c r="C15" s="124">
        <v>4.9901594735383414E-2</v>
      </c>
      <c r="D15" s="124">
        <v>2.3128091655801427E-2</v>
      </c>
      <c r="E15" s="124">
        <v>3.2491841539762749E-2</v>
      </c>
      <c r="F15" s="124">
        <v>2.0703409521982463E-2</v>
      </c>
      <c r="G15" s="124">
        <v>1.2144596996556307E-2</v>
      </c>
      <c r="H15" s="124">
        <v>4.1666666666666666E-3</v>
      </c>
      <c r="I15" s="124">
        <v>1.6720513963161023E-2</v>
      </c>
      <c r="J15" s="124">
        <v>8.658008658008658E-3</v>
      </c>
      <c r="K15" s="124">
        <v>1.1362530302493592E-2</v>
      </c>
      <c r="L15" s="124">
        <v>1.0238891475850314E-2</v>
      </c>
      <c r="M15" s="124">
        <v>4.3728853081938635E-2</v>
      </c>
      <c r="O15" s="94" t="s">
        <v>299</v>
      </c>
      <c r="P15" s="124">
        <v>9.453865707410801E-2</v>
      </c>
      <c r="Q15" s="124">
        <v>0.10685058476006751</v>
      </c>
      <c r="R15" s="124">
        <v>5.2499343197017614E-2</v>
      </c>
      <c r="S15" s="124">
        <v>1.9548063127690099E-2</v>
      </c>
      <c r="T15" s="124">
        <v>3.1143201004484165E-2</v>
      </c>
      <c r="U15" s="124">
        <v>1.422255749586258E-2</v>
      </c>
      <c r="V15" s="124">
        <v>0</v>
      </c>
      <c r="W15" s="124">
        <v>0</v>
      </c>
      <c r="X15" s="124">
        <v>1.9230769230769232E-2</v>
      </c>
      <c r="Y15" s="124">
        <v>1.6904761904761905E-2</v>
      </c>
      <c r="Z15" s="124">
        <v>8.1927121545610181E-3</v>
      </c>
      <c r="AA15" s="124">
        <v>2.4758454106280192E-2</v>
      </c>
    </row>
    <row r="16" spans="1:27" x14ac:dyDescent="0.25">
      <c r="A16" s="94" t="s">
        <v>311</v>
      </c>
      <c r="B16" s="124">
        <v>0.39321730263380855</v>
      </c>
      <c r="C16" s="124">
        <v>0.47119406568893146</v>
      </c>
      <c r="D16" s="124">
        <v>0.40121571410514567</v>
      </c>
      <c r="E16" s="124">
        <v>0.48532900009603736</v>
      </c>
      <c r="F16" s="124">
        <v>0.33528994394312117</v>
      </c>
      <c r="G16" s="124">
        <v>0.5357537520159058</v>
      </c>
      <c r="H16" s="124">
        <v>0.54583072263993315</v>
      </c>
      <c r="I16" s="124">
        <v>0.55351378377107441</v>
      </c>
      <c r="J16" s="124">
        <v>0.54649601317799845</v>
      </c>
      <c r="K16" s="124">
        <v>0.38358113648092196</v>
      </c>
      <c r="L16" s="124">
        <v>0.39049247661964753</v>
      </c>
      <c r="M16" s="124">
        <v>0.34112633765618516</v>
      </c>
      <c r="O16" s="94" t="s">
        <v>311</v>
      </c>
      <c r="P16" s="124">
        <v>0.55822760672448701</v>
      </c>
      <c r="Q16" s="124">
        <v>0.52818302387267901</v>
      </c>
      <c r="R16" s="124">
        <v>0.54623539652609421</v>
      </c>
      <c r="S16" s="124">
        <v>0.53062638580931265</v>
      </c>
      <c r="T16" s="124">
        <v>0.44335890184071097</v>
      </c>
      <c r="U16" s="124">
        <v>0.61911416424128285</v>
      </c>
      <c r="V16" s="124">
        <v>0.48495879120879126</v>
      </c>
      <c r="W16" s="124">
        <v>0.63914141414141412</v>
      </c>
      <c r="X16" s="124">
        <v>0.55571266968325794</v>
      </c>
      <c r="Y16" s="124">
        <v>0.47255952380952382</v>
      </c>
      <c r="Z16" s="124">
        <v>0.46677497117702549</v>
      </c>
      <c r="AA16" s="124">
        <v>0.52143061045234962</v>
      </c>
    </row>
    <row r="17" spans="1:27" x14ac:dyDescent="0.25">
      <c r="A17" s="94" t="s">
        <v>312</v>
      </c>
      <c r="B17" s="124">
        <v>0.21414871385717349</v>
      </c>
      <c r="C17" s="124">
        <v>0.14765152027084799</v>
      </c>
      <c r="D17" s="124">
        <v>0.15930613266175772</v>
      </c>
      <c r="E17" s="124">
        <v>0.167001386859505</v>
      </c>
      <c r="F17" s="124">
        <v>0.14640943869684189</v>
      </c>
      <c r="G17" s="124">
        <v>0.12788177776661433</v>
      </c>
      <c r="H17" s="124">
        <v>0.18458972953216374</v>
      </c>
      <c r="I17" s="124">
        <v>0.13211671500514754</v>
      </c>
      <c r="J17" s="124">
        <v>0.14352311631723397</v>
      </c>
      <c r="K17" s="124">
        <v>0.1557276958219434</v>
      </c>
      <c r="L17" s="124">
        <v>0.177117823512734</v>
      </c>
      <c r="M17" s="124">
        <v>0.16291216330991051</v>
      </c>
      <c r="O17" s="94" t="s">
        <v>312</v>
      </c>
      <c r="P17" s="124">
        <v>0.20635757490550458</v>
      </c>
      <c r="Q17" s="124">
        <v>0.14377109959006512</v>
      </c>
      <c r="R17" s="124">
        <v>0.10476173848266872</v>
      </c>
      <c r="S17" s="124">
        <v>0.1675932568149211</v>
      </c>
      <c r="T17" s="124">
        <v>9.9975869328424033E-2</v>
      </c>
      <c r="U17" s="124">
        <v>0.12422423386406437</v>
      </c>
      <c r="V17" s="124">
        <v>0.15084706959706962</v>
      </c>
      <c r="W17" s="124">
        <v>0.1143939393939394</v>
      </c>
      <c r="X17" s="124">
        <v>0.20008484162895929</v>
      </c>
      <c r="Y17" s="124">
        <v>0.15333333333333335</v>
      </c>
      <c r="Z17" s="124">
        <v>9.7203298047025113E-2</v>
      </c>
      <c r="AA17" s="124">
        <v>0.11295893719806763</v>
      </c>
    </row>
    <row r="18" spans="1:27" x14ac:dyDescent="0.25">
      <c r="A18" s="94" t="s">
        <v>313</v>
      </c>
      <c r="B18" s="124">
        <v>5.3283610077723143E-2</v>
      </c>
      <c r="C18" s="124">
        <v>3.066038702102282E-2</v>
      </c>
      <c r="D18" s="124">
        <v>4.627691675169561E-2</v>
      </c>
      <c r="E18" s="124">
        <v>4.0674442862519158E-2</v>
      </c>
      <c r="F18" s="124">
        <v>3.3476693528431009E-2</v>
      </c>
      <c r="G18" s="124">
        <v>4.4313988514852326E-2</v>
      </c>
      <c r="H18" s="124">
        <v>2.5694444444444443E-2</v>
      </c>
      <c r="I18" s="124">
        <v>3.5181852461264228E-2</v>
      </c>
      <c r="J18" s="124">
        <v>2.0107522175536879E-2</v>
      </c>
      <c r="K18" s="124">
        <v>4.588451941740386E-2</v>
      </c>
      <c r="L18" s="124">
        <v>4.4498277255866206E-2</v>
      </c>
      <c r="M18" s="124">
        <v>3.6766575785246898E-2</v>
      </c>
      <c r="O18" s="94" t="s">
        <v>313</v>
      </c>
      <c r="P18" s="124">
        <v>6.5104482291096014E-2</v>
      </c>
      <c r="Q18" s="124">
        <v>6.314429105377381E-2</v>
      </c>
      <c r="R18" s="124">
        <v>7.4570833291763533E-2</v>
      </c>
      <c r="S18" s="124">
        <v>2.8409090909090908E-2</v>
      </c>
      <c r="T18" s="124">
        <v>4.9870846957220293E-2</v>
      </c>
      <c r="U18" s="124">
        <v>3.7360183758488846E-2</v>
      </c>
      <c r="V18" s="124">
        <v>0</v>
      </c>
      <c r="W18" s="124">
        <v>2.5000000000000001E-2</v>
      </c>
      <c r="X18" s="124">
        <v>0.11114253393665158</v>
      </c>
      <c r="Y18" s="124">
        <v>3.2113095238095239E-2</v>
      </c>
      <c r="Z18" s="124">
        <v>0.10118902048469181</v>
      </c>
      <c r="AA18" s="124">
        <v>6.3596837944664031E-2</v>
      </c>
    </row>
    <row r="19" spans="1:27" x14ac:dyDescent="0.25">
      <c r="A19" s="94" t="s">
        <v>314</v>
      </c>
      <c r="B19" s="124">
        <v>0.10582171783436976</v>
      </c>
      <c r="C19" s="124">
        <v>8.0408468350464113E-2</v>
      </c>
      <c r="D19" s="124">
        <v>0.12030461016761385</v>
      </c>
      <c r="E19" s="124">
        <v>0.10383441351246588</v>
      </c>
      <c r="F19" s="124">
        <v>0.10093615624257556</v>
      </c>
      <c r="G19" s="124">
        <v>0.10234453682728811</v>
      </c>
      <c r="H19" s="124">
        <v>9.1158886800334168E-2</v>
      </c>
      <c r="I19" s="124">
        <v>8.2974167284938283E-2</v>
      </c>
      <c r="J19" s="124">
        <v>0.10293319663724075</v>
      </c>
      <c r="K19" s="124">
        <v>9.3655926875059498E-2</v>
      </c>
      <c r="L19" s="124">
        <v>0.12949715760023767</v>
      </c>
      <c r="M19" s="124">
        <v>9.8707141452364103E-2</v>
      </c>
      <c r="O19" s="94" t="s">
        <v>314</v>
      </c>
      <c r="P19" s="124">
        <v>3.9776152084717034E-2</v>
      </c>
      <c r="Q19" s="124">
        <v>8.2953415119363397E-2</v>
      </c>
      <c r="R19" s="124">
        <v>7.8056046079301888E-2</v>
      </c>
      <c r="S19" s="124">
        <v>0.12340224338072257</v>
      </c>
      <c r="T19" s="124">
        <v>0.1126177243565416</v>
      </c>
      <c r="U19" s="124">
        <v>5.2217086115391206E-2</v>
      </c>
      <c r="V19" s="124">
        <v>0.15096153846153848</v>
      </c>
      <c r="W19" s="124">
        <v>6.1616161616161617E-2</v>
      </c>
      <c r="X19" s="124">
        <v>5.0480769230769232E-2</v>
      </c>
      <c r="Y19" s="124">
        <v>7.2529761904761902E-2</v>
      </c>
      <c r="Z19" s="124">
        <v>0.13655975963386088</v>
      </c>
      <c r="AA19" s="124">
        <v>0.12653711023276243</v>
      </c>
    </row>
    <row r="20" spans="1:27" x14ac:dyDescent="0.25">
      <c r="A20" s="94" t="s">
        <v>315</v>
      </c>
      <c r="B20" s="124">
        <v>0.13661628857959029</v>
      </c>
      <c r="C20" s="124">
        <v>0.15074675063591553</v>
      </c>
      <c r="D20" s="124">
        <v>0.16758506962286895</v>
      </c>
      <c r="E20" s="124">
        <v>0.10873262365159184</v>
      </c>
      <c r="F20" s="124">
        <v>0.25468410279682402</v>
      </c>
      <c r="G20" s="124">
        <v>6.0702360836512738E-2</v>
      </c>
      <c r="H20" s="124">
        <v>9.3372102130325818E-2</v>
      </c>
      <c r="I20" s="124">
        <v>8.4404232054661507E-2</v>
      </c>
      <c r="J20" s="124">
        <v>8.6580108684888107E-2</v>
      </c>
      <c r="K20" s="124">
        <v>0.15463793130047554</v>
      </c>
      <c r="L20" s="124">
        <v>0.14321656154029666</v>
      </c>
      <c r="M20" s="124">
        <v>0.17568357836152365</v>
      </c>
      <c r="O20" s="94" t="s">
        <v>315</v>
      </c>
      <c r="P20" s="124">
        <v>8.7480385835462415E-2</v>
      </c>
      <c r="Q20" s="124">
        <v>0.10612905413551965</v>
      </c>
      <c r="R20" s="124">
        <v>0.1401054293496154</v>
      </c>
      <c r="S20" s="124">
        <v>5.3638972218599187E-2</v>
      </c>
      <c r="T20" s="124">
        <v>0.21087608683106115</v>
      </c>
      <c r="U20" s="124">
        <v>6.6895829766592474E-2</v>
      </c>
      <c r="V20" s="124">
        <v>0.20132783882783883</v>
      </c>
      <c r="W20" s="124">
        <v>8.6616161616161619E-2</v>
      </c>
      <c r="X20" s="124">
        <v>3.3936651583710412E-2</v>
      </c>
      <c r="Y20" s="124">
        <v>0.17886904761904762</v>
      </c>
      <c r="Z20" s="124">
        <v>8.2168768705819323E-2</v>
      </c>
      <c r="AA20" s="124">
        <v>7.4430171277997365E-2</v>
      </c>
    </row>
    <row r="21" spans="1:27" x14ac:dyDescent="0.25">
      <c r="A21" s="94" t="s">
        <v>316</v>
      </c>
      <c r="B21" s="124">
        <v>4.4208399062055898E-2</v>
      </c>
      <c r="C21" s="124">
        <v>3.7101893369773903E-2</v>
      </c>
      <c r="D21" s="124">
        <v>4.1277670422668077E-2</v>
      </c>
      <c r="E21" s="124">
        <v>3.1045225087832945E-2</v>
      </c>
      <c r="F21" s="124">
        <v>9.3693583876191117E-2</v>
      </c>
      <c r="G21" s="124">
        <v>2.5032667067858047E-2</v>
      </c>
      <c r="H21" s="124">
        <v>9.1145833333333322E-3</v>
      </c>
      <c r="I21" s="124">
        <v>2.052767639442462E-2</v>
      </c>
      <c r="J21" s="124">
        <v>6.2500000000000003E-3</v>
      </c>
      <c r="K21" s="124">
        <v>5.8179122400540774E-2</v>
      </c>
      <c r="L21" s="124">
        <v>3.3205140344293768E-2</v>
      </c>
      <c r="M21" s="124">
        <v>8.3578206918187639E-2</v>
      </c>
      <c r="O21" s="94" t="s">
        <v>316</v>
      </c>
      <c r="P21" s="124">
        <v>3.0545980772866764E-2</v>
      </c>
      <c r="Q21" s="124">
        <v>3.2604518326501089E-2</v>
      </c>
      <c r="R21" s="124">
        <v>6.7567567567567571E-3</v>
      </c>
      <c r="S21" s="124">
        <v>3.0495956697534889E-2</v>
      </c>
      <c r="T21" s="124">
        <v>6.5617856812720685E-2</v>
      </c>
      <c r="U21" s="124">
        <v>2.7480846601609311E-2</v>
      </c>
      <c r="V21" s="124">
        <v>0</v>
      </c>
      <c r="W21" s="124">
        <v>0</v>
      </c>
      <c r="X21" s="124">
        <v>0</v>
      </c>
      <c r="Y21" s="124">
        <v>7.8690476190476186E-2</v>
      </c>
      <c r="Z21" s="124">
        <v>3.5970489932338791E-2</v>
      </c>
      <c r="AA21" s="124">
        <v>2.9671717171717172E-2</v>
      </c>
    </row>
    <row r="22" spans="1:27" x14ac:dyDescent="0.25">
      <c r="A22" s="94" t="s">
        <v>323</v>
      </c>
      <c r="B22" s="124">
        <v>0</v>
      </c>
      <c r="C22" s="124">
        <v>0</v>
      </c>
      <c r="D22" s="124">
        <v>1.3888888888888889E-3</v>
      </c>
      <c r="E22" s="124">
        <v>1.5576420006282962E-3</v>
      </c>
      <c r="F22" s="124">
        <v>7.5301204819277112E-4</v>
      </c>
      <c r="G22" s="124">
        <v>1.0162601626016261E-3</v>
      </c>
      <c r="H22" s="124">
        <v>0</v>
      </c>
      <c r="I22" s="124">
        <v>0</v>
      </c>
      <c r="J22" s="124">
        <v>0</v>
      </c>
      <c r="K22" s="124">
        <v>0</v>
      </c>
      <c r="L22" s="124">
        <v>0</v>
      </c>
      <c r="M22" s="124">
        <v>3.7826287826287826E-3</v>
      </c>
      <c r="O22" s="94" t="s">
        <v>323</v>
      </c>
      <c r="P22" s="124">
        <v>0</v>
      </c>
      <c r="Q22" s="124">
        <v>0</v>
      </c>
      <c r="R22" s="124">
        <v>0</v>
      </c>
      <c r="S22" s="124">
        <v>0</v>
      </c>
      <c r="T22" s="124">
        <v>0</v>
      </c>
      <c r="U22" s="124">
        <v>0</v>
      </c>
      <c r="V22" s="124">
        <v>0</v>
      </c>
      <c r="W22" s="124">
        <v>0</v>
      </c>
      <c r="X22" s="124">
        <v>0</v>
      </c>
      <c r="Y22" s="124">
        <v>0</v>
      </c>
      <c r="Z22" s="124">
        <v>0</v>
      </c>
      <c r="AA22" s="124">
        <v>0</v>
      </c>
    </row>
    <row r="23" spans="1:27" x14ac:dyDescent="0.25">
      <c r="A23" s="94" t="s">
        <v>324</v>
      </c>
      <c r="B23" s="124">
        <v>6.3699442327538299E-3</v>
      </c>
      <c r="C23" s="124">
        <v>3.362208412753984E-3</v>
      </c>
      <c r="D23" s="124">
        <v>0</v>
      </c>
      <c r="E23" s="124">
        <v>1.3543642520824226E-2</v>
      </c>
      <c r="F23" s="124">
        <v>2.0159035049430287E-3</v>
      </c>
      <c r="G23" s="124">
        <v>1.5318676033647666E-2</v>
      </c>
      <c r="H23" s="124">
        <v>0</v>
      </c>
      <c r="I23" s="124">
        <v>1.736111111111111E-3</v>
      </c>
      <c r="J23" s="124">
        <v>0</v>
      </c>
      <c r="K23" s="124">
        <v>8.3368909562040686E-3</v>
      </c>
      <c r="L23" s="124">
        <v>2.0622142715165971E-3</v>
      </c>
      <c r="M23" s="124">
        <v>2.0161290322580645E-3</v>
      </c>
      <c r="O23" s="94" t="s">
        <v>324</v>
      </c>
      <c r="P23" s="124">
        <v>4.2057939959244554E-2</v>
      </c>
      <c r="Q23" s="124">
        <v>7.8125E-3</v>
      </c>
      <c r="R23" s="124">
        <v>1.7441860465116279E-2</v>
      </c>
      <c r="S23" s="124">
        <v>0</v>
      </c>
      <c r="T23" s="124">
        <v>3.5211267605633804E-3</v>
      </c>
      <c r="U23" s="124">
        <v>3.7708119328882045E-2</v>
      </c>
      <c r="V23" s="124">
        <v>1.1904761904761904E-2</v>
      </c>
      <c r="W23" s="124">
        <v>0</v>
      </c>
      <c r="X23" s="124">
        <v>0</v>
      </c>
      <c r="Y23" s="124">
        <v>5.0000000000000001E-3</v>
      </c>
      <c r="Z23" s="124">
        <v>1.8831010026901442E-2</v>
      </c>
      <c r="AA23" s="124">
        <v>6.2398989898989898E-2</v>
      </c>
    </row>
    <row r="24" spans="1:27" x14ac:dyDescent="0.25">
      <c r="A24" s="94" t="s">
        <v>325</v>
      </c>
      <c r="B24" s="124">
        <v>1.488095238095238E-3</v>
      </c>
      <c r="C24" s="124">
        <v>0</v>
      </c>
      <c r="D24" s="124">
        <v>2.7777777777777779E-3</v>
      </c>
      <c r="E24" s="124">
        <v>4.0295275507893236E-3</v>
      </c>
      <c r="F24" s="124">
        <v>1.1160714285714285E-3</v>
      </c>
      <c r="G24" s="124">
        <v>2.694934523506342E-2</v>
      </c>
      <c r="H24" s="124">
        <v>0</v>
      </c>
      <c r="I24" s="124">
        <v>0</v>
      </c>
      <c r="J24" s="124">
        <v>0</v>
      </c>
      <c r="K24" s="124">
        <v>0</v>
      </c>
      <c r="L24" s="124">
        <v>5.4347826086956522E-4</v>
      </c>
      <c r="M24" s="124">
        <v>0</v>
      </c>
      <c r="O24" s="94" t="s">
        <v>325</v>
      </c>
      <c r="P24" s="124">
        <v>5.8139534883720929E-3</v>
      </c>
      <c r="Q24" s="124">
        <v>0</v>
      </c>
      <c r="R24" s="124">
        <v>4.6296296296296294E-3</v>
      </c>
      <c r="S24" s="124">
        <v>0</v>
      </c>
      <c r="T24" s="124">
        <v>0</v>
      </c>
      <c r="U24" s="124">
        <v>8.6038171260628876E-2</v>
      </c>
      <c r="V24" s="124">
        <v>0</v>
      </c>
      <c r="W24" s="124">
        <v>0</v>
      </c>
      <c r="X24" s="124">
        <v>0</v>
      </c>
      <c r="Y24" s="124">
        <v>0</v>
      </c>
      <c r="Z24" s="124">
        <v>5.3191489361702126E-3</v>
      </c>
      <c r="AA24" s="124">
        <v>0</v>
      </c>
    </row>
    <row r="25" spans="1:27" x14ac:dyDescent="0.25">
      <c r="A25" s="94" t="s">
        <v>322</v>
      </c>
      <c r="B25" s="124">
        <v>0.2668850167754781</v>
      </c>
      <c r="C25" s="124">
        <v>0.17351637206883036</v>
      </c>
      <c r="D25" s="124">
        <v>0.10832664776241116</v>
      </c>
      <c r="E25" s="124">
        <v>0.2538181789304555</v>
      </c>
      <c r="F25" s="124">
        <v>8.3249640638213648E-2</v>
      </c>
      <c r="G25" s="124">
        <v>0.20325750122774955</v>
      </c>
      <c r="H25" s="124">
        <v>8.9807200292397665E-2</v>
      </c>
      <c r="I25" s="124">
        <v>0.15731887963867641</v>
      </c>
      <c r="J25" s="124">
        <v>0.14314030536457006</v>
      </c>
      <c r="K25" s="124">
        <v>0.10637199564600799</v>
      </c>
      <c r="L25" s="124">
        <v>0.19097797902000024</v>
      </c>
      <c r="M25" s="124">
        <v>0.378632900228491</v>
      </c>
      <c r="O25" s="94" t="s">
        <v>322</v>
      </c>
      <c r="P25" s="124">
        <v>0.52637913230652877</v>
      </c>
      <c r="Q25" s="124">
        <v>0.29146257836990597</v>
      </c>
      <c r="R25" s="124">
        <v>0.24135389542366287</v>
      </c>
      <c r="S25" s="124">
        <v>0.27002902047737054</v>
      </c>
      <c r="T25" s="124">
        <v>0.16732543358728208</v>
      </c>
      <c r="U25" s="124">
        <v>0.43050080608343322</v>
      </c>
      <c r="V25" s="124">
        <v>0.1673305860805861</v>
      </c>
      <c r="W25" s="124">
        <v>0.34526515151515147</v>
      </c>
      <c r="X25" s="124">
        <v>0.40766402714932132</v>
      </c>
      <c r="Y25" s="124">
        <v>0.18824404761904762</v>
      </c>
      <c r="Z25" s="124">
        <v>0.43422538983800907</v>
      </c>
      <c r="AA25" s="124">
        <v>0.65182037768994294</v>
      </c>
    </row>
    <row r="26" spans="1:27" x14ac:dyDescent="0.25">
      <c r="A26" s="94" t="s">
        <v>335</v>
      </c>
      <c r="B26" s="124">
        <v>6.7471718860834085E-2</v>
      </c>
      <c r="C26" s="124">
        <v>8.3867167653717267E-2</v>
      </c>
      <c r="D26" s="124">
        <v>9.590921168974087E-2</v>
      </c>
      <c r="E26" s="124">
        <v>6.4758262818439064E-2</v>
      </c>
      <c r="F26" s="124">
        <v>4.0179316257197124E-2</v>
      </c>
      <c r="G26" s="124">
        <v>8.7777708332361815E-2</v>
      </c>
      <c r="H26" s="124">
        <v>0.15664421470342521</v>
      </c>
      <c r="I26" s="124">
        <v>0.16733260771292577</v>
      </c>
      <c r="J26" s="124">
        <v>7.5221423796791448E-2</v>
      </c>
      <c r="K26" s="124">
        <v>3.0356479836742001E-2</v>
      </c>
      <c r="L26" s="124">
        <v>3.6706515749976132E-2</v>
      </c>
      <c r="M26" s="124">
        <v>0.11974689374211638</v>
      </c>
      <c r="O26" s="94" t="s">
        <v>335</v>
      </c>
      <c r="P26" s="124">
        <v>4.217388774961095E-2</v>
      </c>
      <c r="Q26" s="124">
        <v>0.12250761092355919</v>
      </c>
      <c r="R26" s="124">
        <v>9.690525242850824E-2</v>
      </c>
      <c r="S26" s="124">
        <v>0.17620973001173862</v>
      </c>
      <c r="T26" s="124">
        <v>6.8164144955676784E-2</v>
      </c>
      <c r="U26" s="124">
        <v>6.132975232551504E-2</v>
      </c>
      <c r="V26" s="124">
        <v>0.16792582417582419</v>
      </c>
      <c r="W26" s="124">
        <v>1.3888888888888888E-2</v>
      </c>
      <c r="X26" s="124">
        <v>3.3936651583710412E-2</v>
      </c>
      <c r="Y26" s="124">
        <v>1.1904761904761904E-2</v>
      </c>
      <c r="Z26" s="124">
        <v>4.8815637773818255E-2</v>
      </c>
      <c r="AA26" s="124">
        <v>4.6616161616161618E-2</v>
      </c>
    </row>
    <row r="27" spans="1:27" x14ac:dyDescent="0.25">
      <c r="A27" s="94" t="s">
        <v>328</v>
      </c>
      <c r="B27" s="124">
        <v>0.79866751219994936</v>
      </c>
      <c r="C27" s="124">
        <v>0.77544275956509534</v>
      </c>
      <c r="D27" s="124">
        <v>0.51632105853010202</v>
      </c>
      <c r="E27" s="124">
        <v>0.83191088224518805</v>
      </c>
      <c r="F27" s="124">
        <v>0.86162229566920712</v>
      </c>
      <c r="G27" s="124">
        <v>0.69621707857256787</v>
      </c>
      <c r="H27" s="124">
        <v>0.49606894841269839</v>
      </c>
      <c r="I27" s="124">
        <v>0.65175798147528641</v>
      </c>
      <c r="J27" s="124">
        <v>0.84501801983419633</v>
      </c>
      <c r="K27" s="124">
        <v>0.77499847780890008</v>
      </c>
      <c r="L27" s="124">
        <v>0.82788446405269633</v>
      </c>
      <c r="M27" s="124">
        <v>0.6881036612847623</v>
      </c>
      <c r="O27" s="94" t="s">
        <v>328</v>
      </c>
      <c r="P27" s="124">
        <v>0.78498552874616401</v>
      </c>
      <c r="Q27" s="124">
        <v>0.63288220400289363</v>
      </c>
      <c r="R27" s="124">
        <v>0.62508355531611348</v>
      </c>
      <c r="S27" s="124">
        <v>0.82061921220816481</v>
      </c>
      <c r="T27" s="124">
        <v>0.88370698874188625</v>
      </c>
      <c r="U27" s="124">
        <v>0.79625599212463627</v>
      </c>
      <c r="V27" s="124">
        <v>0.57902930402930408</v>
      </c>
      <c r="W27" s="124">
        <v>0.93213383838383834</v>
      </c>
      <c r="X27" s="124">
        <v>0.87415158371040724</v>
      </c>
      <c r="Y27" s="124">
        <v>0.92925595238095238</v>
      </c>
      <c r="Z27" s="124">
        <v>0.73957132376061208</v>
      </c>
      <c r="AA27" s="124">
        <v>0.74415568730786119</v>
      </c>
    </row>
    <row r="28" spans="1:27" x14ac:dyDescent="0.25">
      <c r="A28" s="94" t="s">
        <v>329</v>
      </c>
      <c r="B28" s="124">
        <v>2.3348044439114993E-2</v>
      </c>
      <c r="C28" s="124">
        <v>1.1969384740064799E-2</v>
      </c>
      <c r="D28" s="124">
        <v>1.028883556057469E-2</v>
      </c>
      <c r="E28" s="124">
        <v>6.1197255241807989E-3</v>
      </c>
      <c r="F28" s="124">
        <v>7.8835984269043213E-3</v>
      </c>
      <c r="G28" s="124">
        <v>2.1513368972075581E-2</v>
      </c>
      <c r="H28" s="124">
        <v>2.7533025271512114E-2</v>
      </c>
      <c r="I28" s="124">
        <v>1.0858585858585859E-2</v>
      </c>
      <c r="J28" s="124">
        <v>2.1077038770053475E-2</v>
      </c>
      <c r="K28" s="124">
        <v>6.2341296356641625E-3</v>
      </c>
      <c r="L28" s="124">
        <v>8.1660608405632988E-3</v>
      </c>
      <c r="M28" s="124">
        <v>7.2905412579325604E-2</v>
      </c>
      <c r="O28" s="94" t="s">
        <v>329</v>
      </c>
      <c r="P28" s="124">
        <v>3.9972899728997285E-2</v>
      </c>
      <c r="Q28" s="124">
        <v>5.2042515673981188E-2</v>
      </c>
      <c r="R28" s="124">
        <v>6.7567567567567571E-3</v>
      </c>
      <c r="S28" s="124">
        <v>1.9548063127690099E-2</v>
      </c>
      <c r="T28" s="124">
        <v>5.6928189899497016E-2</v>
      </c>
      <c r="U28" s="124">
        <v>1.6341201563659188E-2</v>
      </c>
      <c r="V28" s="124">
        <v>0</v>
      </c>
      <c r="W28" s="124">
        <v>2.2727272727272728E-2</v>
      </c>
      <c r="X28" s="124">
        <v>7.720588235294118E-2</v>
      </c>
      <c r="Y28" s="124">
        <v>5.0000000000000001E-3</v>
      </c>
      <c r="Z28" s="124">
        <v>1.5873015873015872E-2</v>
      </c>
      <c r="AA28" s="124">
        <v>4.0869565217391303E-2</v>
      </c>
    </row>
    <row r="29" spans="1:27" x14ac:dyDescent="0.25">
      <c r="A29" s="94" t="s">
        <v>330</v>
      </c>
      <c r="B29" s="124">
        <v>5.5568803559151198E-2</v>
      </c>
      <c r="C29" s="124">
        <v>3.621597505478296E-2</v>
      </c>
      <c r="D29" s="124">
        <v>3.9026689756294884E-2</v>
      </c>
      <c r="E29" s="124">
        <v>2.3071516911930587E-2</v>
      </c>
      <c r="F29" s="124">
        <v>5.5980564418732205E-2</v>
      </c>
      <c r="G29" s="124">
        <v>6.6268197868787321E-2</v>
      </c>
      <c r="H29" s="124">
        <v>6.7616959064327482E-3</v>
      </c>
      <c r="I29" s="124">
        <v>4.0841698623956695E-2</v>
      </c>
      <c r="J29" s="124">
        <v>3.2113921957671959E-2</v>
      </c>
      <c r="K29" s="124">
        <v>5.4881225967481809E-2</v>
      </c>
      <c r="L29" s="124">
        <v>3.9404011474988003E-2</v>
      </c>
      <c r="M29" s="124">
        <v>8.2553764868806945E-2</v>
      </c>
      <c r="O29" s="94" t="s">
        <v>330</v>
      </c>
      <c r="P29" s="124">
        <v>0.33362461680669281</v>
      </c>
      <c r="Q29" s="124">
        <v>0.21031204786592719</v>
      </c>
      <c r="R29" s="124">
        <v>0.14094035896361479</v>
      </c>
      <c r="S29" s="124">
        <v>0.1930758445284988</v>
      </c>
      <c r="T29" s="124">
        <v>0.25620330237562883</v>
      </c>
      <c r="U29" s="124">
        <v>0.26625684814244138</v>
      </c>
      <c r="V29" s="124">
        <v>0.15036630036630039</v>
      </c>
      <c r="W29" s="124">
        <v>0.34558080808080804</v>
      </c>
      <c r="X29" s="124">
        <v>0.32480203619909503</v>
      </c>
      <c r="Y29" s="124">
        <v>0.20988095238095239</v>
      </c>
      <c r="Z29" s="124">
        <v>0.25866727224027297</v>
      </c>
      <c r="AA29" s="124">
        <v>0.33867259552042162</v>
      </c>
    </row>
    <row r="30" spans="1:27" x14ac:dyDescent="0.25">
      <c r="A30" s="94" t="s">
        <v>319</v>
      </c>
      <c r="B30" s="124">
        <v>9.1796935075131023E-2</v>
      </c>
      <c r="C30" s="124">
        <v>5.0212643957745426E-2</v>
      </c>
      <c r="D30" s="124">
        <v>8.1194382417576122E-2</v>
      </c>
      <c r="E30" s="124">
        <v>8.633518679207762E-2</v>
      </c>
      <c r="F30" s="124">
        <v>6.6805048719175447E-2</v>
      </c>
      <c r="G30" s="124">
        <v>8.3805916645137701E-2</v>
      </c>
      <c r="H30" s="124">
        <v>9.1239165622389318E-2</v>
      </c>
      <c r="I30" s="124">
        <v>0.12144362004025691</v>
      </c>
      <c r="J30" s="124">
        <v>5.326348658150129E-2</v>
      </c>
      <c r="K30" s="124">
        <v>0.10447434835057669</v>
      </c>
      <c r="L30" s="124">
        <v>8.3207458245121102E-2</v>
      </c>
      <c r="M30" s="124">
        <v>6.1963582232253338E-2</v>
      </c>
      <c r="O30" s="94" t="s">
        <v>319</v>
      </c>
      <c r="P30" s="124">
        <v>6.0663318320720472E-2</v>
      </c>
      <c r="Q30" s="124">
        <v>3.8220400289365811E-2</v>
      </c>
      <c r="R30" s="124">
        <v>0.13957312794522098</v>
      </c>
      <c r="S30" s="124">
        <v>0.10051193426372768</v>
      </c>
      <c r="T30" s="124">
        <v>3.6304754548447629E-2</v>
      </c>
      <c r="U30" s="124">
        <v>7.7183202077269863E-2</v>
      </c>
      <c r="V30" s="124">
        <v>0.1744047619047619</v>
      </c>
      <c r="W30" s="124">
        <v>0.05</v>
      </c>
      <c r="X30" s="124">
        <v>1.4705882352941176E-2</v>
      </c>
      <c r="Y30" s="124">
        <v>0.12580357142857143</v>
      </c>
      <c r="Z30" s="124">
        <v>6.5867775332192055E-2</v>
      </c>
      <c r="AA30" s="124">
        <v>6.9444444444444441E-3</v>
      </c>
    </row>
    <row r="31" spans="1:27" x14ac:dyDescent="0.25">
      <c r="A31" s="94" t="s">
        <v>318</v>
      </c>
      <c r="B31" s="124">
        <v>3.5323839896485236E-2</v>
      </c>
      <c r="C31" s="124">
        <v>3.2611652969065999E-2</v>
      </c>
      <c r="D31" s="124">
        <v>2.5406635564267404E-2</v>
      </c>
      <c r="E31" s="124">
        <v>4.0303214835634427E-2</v>
      </c>
      <c r="F31" s="124">
        <v>3.7703430503692355E-2</v>
      </c>
      <c r="G31" s="124">
        <v>8.8391484636912085E-2</v>
      </c>
      <c r="H31" s="124">
        <v>1.7745535714285714E-2</v>
      </c>
      <c r="I31" s="124">
        <v>4.7100770697782075E-2</v>
      </c>
      <c r="J31" s="124">
        <v>4.4422295433324849E-2</v>
      </c>
      <c r="K31" s="124">
        <v>6.3220439640403941E-2</v>
      </c>
      <c r="L31" s="124">
        <v>3.4995456945620819E-2</v>
      </c>
      <c r="M31" s="124">
        <v>1.1129327661585727E-2</v>
      </c>
      <c r="O31" s="94" t="s">
        <v>318</v>
      </c>
      <c r="P31" s="124">
        <v>4.5902801007735777E-2</v>
      </c>
      <c r="Q31" s="124">
        <v>0</v>
      </c>
      <c r="R31" s="124">
        <v>8.551886604212186E-2</v>
      </c>
      <c r="S31" s="124">
        <v>7.0015977566192766E-2</v>
      </c>
      <c r="T31" s="124">
        <v>2.5002757436686857E-2</v>
      </c>
      <c r="U31" s="124">
        <v>0.23306547109513212</v>
      </c>
      <c r="V31" s="124">
        <v>1.1904761904761904E-2</v>
      </c>
      <c r="W31" s="124">
        <v>3.888888888888889E-2</v>
      </c>
      <c r="X31" s="124">
        <v>3.125E-2</v>
      </c>
      <c r="Y31" s="124">
        <v>7.8898809523809524E-2</v>
      </c>
      <c r="Z31" s="124">
        <v>4.847209120870162E-2</v>
      </c>
      <c r="AA31" s="124">
        <v>6.2398989898989898E-2</v>
      </c>
    </row>
    <row r="32" spans="1:27" x14ac:dyDescent="0.25">
      <c r="A32" s="94" t="s">
        <v>320</v>
      </c>
      <c r="B32" s="124">
        <v>0</v>
      </c>
      <c r="C32" s="124">
        <v>1.0040115767993293E-2</v>
      </c>
      <c r="D32" s="124">
        <v>5.8729994801801294E-3</v>
      </c>
      <c r="E32" s="124">
        <v>1.408501128078173E-3</v>
      </c>
      <c r="F32" s="124">
        <v>2.6363729454045768E-3</v>
      </c>
      <c r="G32" s="124">
        <v>2.2494571600251275E-3</v>
      </c>
      <c r="H32" s="124">
        <v>0</v>
      </c>
      <c r="I32" s="124">
        <v>1.0769230769230769E-2</v>
      </c>
      <c r="J32" s="124">
        <v>0</v>
      </c>
      <c r="K32" s="124">
        <v>1.1591454931272435E-2</v>
      </c>
      <c r="L32" s="124">
        <v>3.2924534395351989E-3</v>
      </c>
      <c r="M32" s="124">
        <v>1.0789463914463915E-2</v>
      </c>
      <c r="O32" s="94" t="s">
        <v>320</v>
      </c>
      <c r="P32" s="124">
        <v>1.5073212747631352E-2</v>
      </c>
      <c r="Q32" s="124">
        <v>1.823607427055703E-2</v>
      </c>
      <c r="R32" s="124">
        <v>5.8139534883720929E-3</v>
      </c>
      <c r="S32" s="124">
        <v>1.1779379157427938E-2</v>
      </c>
      <c r="T32" s="124">
        <v>2.4356661495749412E-2</v>
      </c>
      <c r="U32" s="124">
        <v>5.2436440677966108E-3</v>
      </c>
      <c r="V32" s="124">
        <v>0</v>
      </c>
      <c r="W32" s="124">
        <v>0</v>
      </c>
      <c r="X32" s="124">
        <v>0</v>
      </c>
      <c r="Y32" s="124">
        <v>0</v>
      </c>
      <c r="Z32" s="124">
        <v>1.3683634373289545E-2</v>
      </c>
      <c r="AA32" s="124">
        <v>0</v>
      </c>
    </row>
    <row r="33" spans="1:27" x14ac:dyDescent="0.25">
      <c r="A33" s="94" t="s">
        <v>321</v>
      </c>
      <c r="B33" s="124">
        <v>6.705534518484052E-2</v>
      </c>
      <c r="C33" s="124">
        <v>5.7620940756007641E-2</v>
      </c>
      <c r="D33" s="124">
        <v>6.4129167869991704E-2</v>
      </c>
      <c r="E33" s="124">
        <v>8.592559215689001E-2</v>
      </c>
      <c r="F33" s="124">
        <v>4.9068367406193587E-2</v>
      </c>
      <c r="G33" s="124">
        <v>0.13085213890193262</v>
      </c>
      <c r="H33" s="124">
        <v>7.0377767335004185E-2</v>
      </c>
      <c r="I33" s="124">
        <v>5.7488729783371752E-2</v>
      </c>
      <c r="J33" s="124">
        <v>8.818228680361033E-2</v>
      </c>
      <c r="K33" s="124">
        <v>5.3368108222807832E-2</v>
      </c>
      <c r="L33" s="124">
        <v>7.7178606654777382E-2</v>
      </c>
      <c r="M33" s="124">
        <v>0.12009836474356987</v>
      </c>
      <c r="O33" s="94" t="s">
        <v>321</v>
      </c>
      <c r="P33" s="124">
        <v>0.12108868107166461</v>
      </c>
      <c r="Q33" s="124">
        <v>0.16981967386062213</v>
      </c>
      <c r="R33" s="124">
        <v>8.0143266189777823E-2</v>
      </c>
      <c r="S33" s="124">
        <v>0.11019629581322553</v>
      </c>
      <c r="T33" s="124">
        <v>0.13337617902122326</v>
      </c>
      <c r="U33" s="124">
        <v>0.14140344119157677</v>
      </c>
      <c r="V33" s="124">
        <v>6.2271062271062272E-2</v>
      </c>
      <c r="W33" s="124">
        <v>0.16925505050505049</v>
      </c>
      <c r="X33" s="124">
        <v>0.18085407239819007</v>
      </c>
      <c r="Y33" s="124">
        <v>8.7857142857142856E-2</v>
      </c>
      <c r="Z33" s="124">
        <v>0.13782622366628236</v>
      </c>
      <c r="AA33" s="124">
        <v>0.21551273605621432</v>
      </c>
    </row>
    <row r="34" spans="1:27" x14ac:dyDescent="0.25">
      <c r="A34" s="94" t="s">
        <v>326</v>
      </c>
      <c r="B34" s="124">
        <v>1.345991937118296E-2</v>
      </c>
      <c r="C34" s="124">
        <v>1.0924987419496646E-2</v>
      </c>
      <c r="D34" s="124">
        <v>4.6229833196609242E-3</v>
      </c>
      <c r="E34" s="124">
        <v>4.8075349384143918E-3</v>
      </c>
      <c r="F34" s="124">
        <v>3.1541321906287264E-3</v>
      </c>
      <c r="G34" s="124">
        <v>7.7010835032089876E-3</v>
      </c>
      <c r="H34" s="124">
        <v>0</v>
      </c>
      <c r="I34" s="124">
        <v>8.5227272727272721E-3</v>
      </c>
      <c r="J34" s="124">
        <v>6.2500000000000003E-3</v>
      </c>
      <c r="K34" s="124">
        <v>1.9386840122682165E-2</v>
      </c>
      <c r="L34" s="124">
        <v>2.1061116285292735E-2</v>
      </c>
      <c r="M34" s="124">
        <v>3.6201731174557265E-2</v>
      </c>
      <c r="O34" s="94" t="s">
        <v>326</v>
      </c>
      <c r="P34" s="124">
        <v>3.9776152084717034E-2</v>
      </c>
      <c r="Q34" s="124">
        <v>1.2620192307692308E-2</v>
      </c>
      <c r="R34" s="124">
        <v>4.6296296296296294E-3</v>
      </c>
      <c r="S34" s="124">
        <v>5.681818181818182E-3</v>
      </c>
      <c r="T34" s="124">
        <v>6.5968675519237317E-3</v>
      </c>
      <c r="U34" s="124">
        <v>1.2914098613251155E-2</v>
      </c>
      <c r="V34" s="124">
        <v>6.1904761904761907E-2</v>
      </c>
      <c r="W34" s="124">
        <v>1.3888888888888888E-2</v>
      </c>
      <c r="X34" s="124">
        <v>3.125E-2</v>
      </c>
      <c r="Y34" s="124">
        <v>0</v>
      </c>
      <c r="Z34" s="124">
        <v>9.2874029044241815E-3</v>
      </c>
      <c r="AA34" s="124">
        <v>8.2280412823891091E-2</v>
      </c>
    </row>
    <row r="35" spans="1:27" x14ac:dyDescent="0.25">
      <c r="A35" s="94" t="s">
        <v>327</v>
      </c>
      <c r="B35" s="124">
        <v>3.1997218940934984E-2</v>
      </c>
      <c r="C35" s="124">
        <v>1.7371941784758215E-2</v>
      </c>
      <c r="D35" s="124">
        <v>2.2128533529465189E-2</v>
      </c>
      <c r="E35" s="124">
        <v>4.2908112634980011E-2</v>
      </c>
      <c r="F35" s="124">
        <v>1.2918308538412509E-2</v>
      </c>
      <c r="G35" s="124">
        <v>7.7640193662250334E-2</v>
      </c>
      <c r="H35" s="124">
        <v>6.9444444444444441E-3</v>
      </c>
      <c r="I35" s="124">
        <v>5.1602496445762695E-2</v>
      </c>
      <c r="J35" s="124">
        <v>7.7864782276546973E-2</v>
      </c>
      <c r="K35" s="124">
        <v>4.6377443884907707E-2</v>
      </c>
      <c r="L35" s="124">
        <v>4.1859281746784743E-2</v>
      </c>
      <c r="M35" s="124">
        <v>6.7495896528154589E-2</v>
      </c>
      <c r="O35" s="94" t="s">
        <v>327</v>
      </c>
      <c r="P35" s="124">
        <v>2.4419331849848017E-2</v>
      </c>
      <c r="Q35" s="124">
        <v>2.2235576923076924E-2</v>
      </c>
      <c r="R35" s="124">
        <v>2.433247200689061E-2</v>
      </c>
      <c r="S35" s="124">
        <v>5.5725838007043171E-2</v>
      </c>
      <c r="T35" s="124">
        <v>3.3433775135048249E-2</v>
      </c>
      <c r="U35" s="124">
        <v>0.18054485533299094</v>
      </c>
      <c r="V35" s="124">
        <v>3.8461538461538464E-2</v>
      </c>
      <c r="W35" s="124">
        <v>0</v>
      </c>
      <c r="X35" s="124">
        <v>9.1628959276018107E-2</v>
      </c>
      <c r="Y35" s="124">
        <v>4.3452380952380951E-2</v>
      </c>
      <c r="Z35" s="124">
        <v>0.15994130594277328</v>
      </c>
      <c r="AA35" s="124">
        <v>0.13380983750548969</v>
      </c>
    </row>
    <row r="36" spans="1:27" x14ac:dyDescent="0.25">
      <c r="A36" s="94" t="s">
        <v>317</v>
      </c>
      <c r="B36" s="124">
        <v>0</v>
      </c>
      <c r="C36" s="124">
        <v>1.4204545454545455E-3</v>
      </c>
      <c r="D36" s="124">
        <v>0</v>
      </c>
      <c r="E36" s="124">
        <v>1.7857142857142857E-4</v>
      </c>
      <c r="F36" s="124">
        <v>3.3783783783783786E-4</v>
      </c>
      <c r="G36" s="124">
        <v>1.0329878750931381E-3</v>
      </c>
      <c r="H36" s="124">
        <v>0</v>
      </c>
      <c r="I36" s="124">
        <v>0</v>
      </c>
      <c r="J36" s="124">
        <v>0</v>
      </c>
      <c r="K36" s="124">
        <v>0</v>
      </c>
      <c r="L36" s="124">
        <v>0</v>
      </c>
      <c r="M36" s="124">
        <v>0</v>
      </c>
      <c r="O36" s="94" t="s">
        <v>317</v>
      </c>
      <c r="P36" s="124">
        <v>0</v>
      </c>
      <c r="Q36" s="124">
        <v>0</v>
      </c>
      <c r="R36" s="124">
        <v>0</v>
      </c>
      <c r="S36" s="124">
        <v>0</v>
      </c>
      <c r="T36" s="124">
        <v>0</v>
      </c>
      <c r="U36" s="124">
        <v>0</v>
      </c>
      <c r="V36" s="124">
        <v>0</v>
      </c>
      <c r="W36" s="124">
        <v>0</v>
      </c>
      <c r="X36" s="124">
        <v>0</v>
      </c>
      <c r="Y36" s="124">
        <v>0</v>
      </c>
      <c r="Z36" s="124">
        <v>0</v>
      </c>
      <c r="AA36" s="124">
        <v>0</v>
      </c>
    </row>
    <row r="37" spans="1:27" x14ac:dyDescent="0.25">
      <c r="A37" s="94" t="s">
        <v>338</v>
      </c>
      <c r="B37" s="124">
        <v>2.252171444909774E-2</v>
      </c>
      <c r="C37" s="124">
        <v>3.3351782075180039E-3</v>
      </c>
      <c r="D37" s="124">
        <v>3.5592728527511137E-3</v>
      </c>
      <c r="E37" s="124">
        <v>1.1898201083866862E-3</v>
      </c>
      <c r="F37" s="124">
        <v>2.2443225752738637E-3</v>
      </c>
      <c r="G37" s="124">
        <v>1.6231796859534155E-2</v>
      </c>
      <c r="H37" s="124">
        <v>1.40625E-2</v>
      </c>
      <c r="I37" s="124">
        <v>2.0557122089380153E-2</v>
      </c>
      <c r="J37" s="124">
        <v>1.4093137254901959E-2</v>
      </c>
      <c r="K37" s="124">
        <v>2.334104938271605E-3</v>
      </c>
      <c r="L37" s="124">
        <v>4.3898836415670823E-3</v>
      </c>
      <c r="M37" s="124">
        <v>9.0838643827774266E-3</v>
      </c>
      <c r="O37" s="94" t="s">
        <v>338</v>
      </c>
      <c r="P37" s="124">
        <v>2.3823028927963699E-2</v>
      </c>
      <c r="Q37" s="124">
        <v>0</v>
      </c>
      <c r="R37" s="124">
        <v>0</v>
      </c>
      <c r="S37" s="124">
        <v>0</v>
      </c>
      <c r="T37" s="124">
        <v>0</v>
      </c>
      <c r="U37" s="124">
        <v>0</v>
      </c>
      <c r="V37" s="124">
        <v>0</v>
      </c>
      <c r="W37" s="124">
        <v>0</v>
      </c>
      <c r="X37" s="124">
        <v>1.9230769230769232E-2</v>
      </c>
      <c r="Y37" s="124">
        <v>5.9523809523809521E-3</v>
      </c>
      <c r="Z37" s="124">
        <v>1.7223910840932118E-2</v>
      </c>
      <c r="AA37" s="124">
        <v>0</v>
      </c>
    </row>
    <row r="38" spans="1:27" x14ac:dyDescent="0.25">
      <c r="A38" s="94" t="s">
        <v>346</v>
      </c>
      <c r="B38" s="124">
        <v>0</v>
      </c>
      <c r="C38" s="124">
        <v>0</v>
      </c>
      <c r="D38" s="124">
        <v>0</v>
      </c>
      <c r="E38" s="124">
        <v>0</v>
      </c>
      <c r="F38" s="124">
        <v>0</v>
      </c>
      <c r="G38" s="124">
        <v>5.0813008130081306E-4</v>
      </c>
      <c r="H38" s="124">
        <v>0</v>
      </c>
      <c r="I38" s="124">
        <v>0</v>
      </c>
      <c r="J38" s="124">
        <v>0</v>
      </c>
      <c r="K38" s="124">
        <v>0</v>
      </c>
      <c r="L38" s="124">
        <v>0</v>
      </c>
      <c r="M38" s="124">
        <v>0</v>
      </c>
      <c r="O38" s="94" t="s">
        <v>346</v>
      </c>
      <c r="P38" s="124">
        <v>0</v>
      </c>
      <c r="Q38" s="124">
        <v>0</v>
      </c>
      <c r="R38" s="124">
        <v>0</v>
      </c>
      <c r="S38" s="124">
        <v>0</v>
      </c>
      <c r="T38" s="124">
        <v>0</v>
      </c>
      <c r="U38" s="124">
        <v>0</v>
      </c>
      <c r="V38" s="124">
        <v>0</v>
      </c>
      <c r="W38" s="124">
        <v>0</v>
      </c>
      <c r="X38" s="124">
        <v>0</v>
      </c>
      <c r="Y38" s="124">
        <v>0</v>
      </c>
      <c r="Z38" s="124">
        <v>0</v>
      </c>
      <c r="AA38" s="124">
        <v>0</v>
      </c>
    </row>
    <row r="39" spans="1:27" x14ac:dyDescent="0.25">
      <c r="A39" s="94" t="s">
        <v>298</v>
      </c>
      <c r="B39" s="124">
        <v>5.9664937500000015E-2</v>
      </c>
      <c r="C39" s="124">
        <v>4.342250000000001E-2</v>
      </c>
      <c r="D39" s="124">
        <v>4.1749562500000018E-2</v>
      </c>
      <c r="E39" s="124">
        <v>4.2965125000000021E-2</v>
      </c>
      <c r="F39" s="124">
        <v>3.559387499999999E-2</v>
      </c>
      <c r="G39" s="124">
        <v>4.6073750000000031E-2</v>
      </c>
      <c r="H39" s="124">
        <v>4.98705625E-2</v>
      </c>
      <c r="I39" s="124">
        <v>4.16801875E-2</v>
      </c>
      <c r="J39" s="124">
        <v>4.1285999999999996E-2</v>
      </c>
      <c r="K39" s="124">
        <v>4.3200937499999995E-2</v>
      </c>
      <c r="L39" s="124">
        <v>3.8906812499999999E-2</v>
      </c>
      <c r="M39" s="124">
        <v>4.7617437500000012E-2</v>
      </c>
      <c r="O39" s="94" t="s">
        <v>298</v>
      </c>
      <c r="P39" s="124">
        <v>4.0787999999999998E-2</v>
      </c>
      <c r="Q39" s="124">
        <v>2.397524999999999E-2</v>
      </c>
      <c r="R39" s="124">
        <v>2.4870250000000003E-2</v>
      </c>
      <c r="S39" s="124">
        <v>2.8244000000000005E-2</v>
      </c>
      <c r="T39" s="124">
        <v>2.0572500000000007E-2</v>
      </c>
      <c r="U39" s="124">
        <v>2.8243500000000001E-2</v>
      </c>
      <c r="V39" s="124">
        <v>3.0257750000000003E-2</v>
      </c>
      <c r="W39" s="124">
        <v>2.48045E-2</v>
      </c>
      <c r="X39" s="124">
        <v>2.306625E-2</v>
      </c>
      <c r="Y39" s="124">
        <v>2.3842499999999999E-2</v>
      </c>
      <c r="Z39" s="124">
        <v>2.4287250000000007E-2</v>
      </c>
      <c r="AA39" s="124">
        <v>3.1959750000000009E-2</v>
      </c>
    </row>
    <row r="40" spans="1:27" x14ac:dyDescent="0.25">
      <c r="A40" s="94" t="s">
        <v>269</v>
      </c>
      <c r="B40" s="124">
        <v>8.1212500000000035E-3</v>
      </c>
      <c r="C40" s="124">
        <v>4.274250000000002E-3</v>
      </c>
      <c r="D40" s="124">
        <v>6.8823750000000013E-3</v>
      </c>
      <c r="E40" s="124">
        <v>1.33296875E-2</v>
      </c>
      <c r="F40" s="124">
        <v>5.5323749999999991E-3</v>
      </c>
      <c r="G40" s="124">
        <v>1.1575874999999999E-2</v>
      </c>
      <c r="H40" s="124">
        <v>1.3540875000000001E-2</v>
      </c>
      <c r="I40" s="124">
        <v>1.0272874999999999E-2</v>
      </c>
      <c r="J40" s="124">
        <v>1.03124375E-2</v>
      </c>
      <c r="K40" s="124">
        <v>5.3005624999999997E-3</v>
      </c>
      <c r="L40" s="124">
        <v>1.6393499999999995E-2</v>
      </c>
      <c r="M40" s="124">
        <v>1.0582499999999997E-3</v>
      </c>
      <c r="O40" s="94" t="s">
        <v>269</v>
      </c>
      <c r="P40" s="124">
        <v>8.6002499999999933E-3</v>
      </c>
      <c r="Q40" s="124">
        <v>4.1317499999999991E-3</v>
      </c>
      <c r="R40" s="124">
        <v>6.8450000000000004E-3</v>
      </c>
      <c r="S40" s="124">
        <v>1.344625E-2</v>
      </c>
      <c r="T40" s="124">
        <v>5.3717500000000033E-3</v>
      </c>
      <c r="U40" s="124">
        <v>1.2441250000000001E-2</v>
      </c>
      <c r="V40" s="124">
        <v>1.38555E-2</v>
      </c>
      <c r="W40" s="124">
        <v>9.8447499999999993E-3</v>
      </c>
      <c r="X40" s="124">
        <v>9.7365000000000004E-3</v>
      </c>
      <c r="Y40" s="124">
        <v>4.9905000000000001E-3</v>
      </c>
      <c r="Z40" s="124">
        <v>1.4398000000000001E-2</v>
      </c>
      <c r="AA40" s="124">
        <v>1.175E-3</v>
      </c>
    </row>
    <row r="41" spans="1:27" x14ac:dyDescent="0.25">
      <c r="A41" s="94" t="s">
        <v>273</v>
      </c>
      <c r="B41" s="124">
        <v>5.9421812500000004E-2</v>
      </c>
      <c r="C41" s="124">
        <v>3.6783250000000003E-2</v>
      </c>
      <c r="D41" s="124">
        <v>4.4679687499999989E-2</v>
      </c>
      <c r="E41" s="124">
        <v>3.7812312499999987E-2</v>
      </c>
      <c r="F41" s="124">
        <v>5.5792874999999929E-2</v>
      </c>
      <c r="G41" s="124">
        <v>3.6445749999999992E-2</v>
      </c>
      <c r="H41" s="124">
        <v>4.4599437500000005E-2</v>
      </c>
      <c r="I41" s="124">
        <v>5.0283999999999995E-2</v>
      </c>
      <c r="J41" s="124">
        <v>3.5547499999999996E-2</v>
      </c>
      <c r="K41" s="124">
        <v>4.7827187500000007E-2</v>
      </c>
      <c r="L41" s="124">
        <v>5.3715874999999996E-2</v>
      </c>
      <c r="M41" s="124">
        <v>4.8501312499999991E-2</v>
      </c>
      <c r="O41" s="94" t="s">
        <v>273</v>
      </c>
      <c r="P41" s="124">
        <v>6.2127749999999995E-2</v>
      </c>
      <c r="Q41" s="124">
        <v>3.7916249999999999E-2</v>
      </c>
      <c r="R41" s="124">
        <v>4.6732499999999996E-2</v>
      </c>
      <c r="S41" s="124">
        <v>4.1386000000000013E-2</v>
      </c>
      <c r="T41" s="124">
        <v>5.7652749999999996E-2</v>
      </c>
      <c r="U41" s="124">
        <v>4.2483249999999993E-2</v>
      </c>
      <c r="V41" s="124">
        <v>4.8803999999999993E-2</v>
      </c>
      <c r="W41" s="124">
        <v>5.5081500000000005E-2</v>
      </c>
      <c r="X41" s="124">
        <v>3.9439000000000002E-2</v>
      </c>
      <c r="Y41" s="124">
        <v>4.9904999999999977E-2</v>
      </c>
      <c r="Z41" s="124">
        <v>5.2384000000000035E-2</v>
      </c>
      <c r="AA41" s="124">
        <v>5.1409249999999997E-2</v>
      </c>
    </row>
    <row r="42" spans="1:27" x14ac:dyDescent="0.25">
      <c r="A42" s="94" t="s">
        <v>277</v>
      </c>
      <c r="B42" s="124">
        <v>0.14461312500000001</v>
      </c>
      <c r="C42" s="124">
        <v>0.33170599999999995</v>
      </c>
      <c r="D42" s="124">
        <v>0.23907937500000001</v>
      </c>
      <c r="E42" s="124">
        <v>0.26148462500000025</v>
      </c>
      <c r="F42" s="124">
        <v>8.9586687500000026E-2</v>
      </c>
      <c r="G42" s="124">
        <v>0.1744813125000001</v>
      </c>
      <c r="H42" s="124">
        <v>0.15899124999999997</v>
      </c>
      <c r="I42" s="124">
        <v>0.14285074999999997</v>
      </c>
      <c r="J42" s="124">
        <v>0.29661456250000001</v>
      </c>
      <c r="K42" s="124">
        <v>0.18330012499999998</v>
      </c>
      <c r="L42" s="124">
        <v>0.20589950000000007</v>
      </c>
      <c r="M42" s="124">
        <v>8.9350187500000011E-2</v>
      </c>
      <c r="O42" s="94" t="s">
        <v>277</v>
      </c>
      <c r="P42" s="124">
        <v>0.14057025000000001</v>
      </c>
      <c r="Q42" s="124">
        <v>0.34830624999999987</v>
      </c>
      <c r="R42" s="124">
        <v>0.24090149999999988</v>
      </c>
      <c r="S42" s="124">
        <v>0.25161375000000008</v>
      </c>
      <c r="T42" s="124">
        <v>8.7092500000000017E-2</v>
      </c>
      <c r="U42" s="124">
        <v>0.1708475000000001</v>
      </c>
      <c r="V42" s="124">
        <v>0.14846350000000003</v>
      </c>
      <c r="W42" s="124">
        <v>0.16042000000000001</v>
      </c>
      <c r="X42" s="124">
        <v>0.29258075</v>
      </c>
      <c r="Y42" s="124">
        <v>0.17302674999999998</v>
      </c>
      <c r="Z42" s="124">
        <v>0.20768524999999982</v>
      </c>
      <c r="AA42" s="124">
        <v>8.9043499999999998E-2</v>
      </c>
    </row>
    <row r="43" spans="1:27" x14ac:dyDescent="0.25">
      <c r="A43" s="94" t="s">
        <v>297</v>
      </c>
      <c r="B43" s="124">
        <v>0.21161581249999997</v>
      </c>
      <c r="C43" s="124">
        <v>0.16864443749999999</v>
      </c>
      <c r="D43" s="124">
        <v>0.19540556250000005</v>
      </c>
      <c r="E43" s="124">
        <v>0.16653481249999968</v>
      </c>
      <c r="F43" s="124">
        <v>0.26330687500000005</v>
      </c>
      <c r="G43" s="124">
        <v>0.18580862500000001</v>
      </c>
      <c r="H43" s="124">
        <v>0.20316006250000002</v>
      </c>
      <c r="I43" s="124">
        <v>0.16063187499999995</v>
      </c>
      <c r="J43" s="124">
        <v>0.18771768749999998</v>
      </c>
      <c r="K43" s="124">
        <v>0.23449718750000009</v>
      </c>
      <c r="L43" s="124">
        <v>0.19892993749999996</v>
      </c>
      <c r="M43" s="124">
        <v>0.19912043750000002</v>
      </c>
      <c r="O43" s="94" t="s">
        <v>297</v>
      </c>
      <c r="P43" s="124">
        <v>0.21497625000000004</v>
      </c>
      <c r="Q43" s="124">
        <v>0.16664174999999998</v>
      </c>
      <c r="R43" s="124">
        <v>0.20148725000000006</v>
      </c>
      <c r="S43" s="124">
        <v>0.16848974999999999</v>
      </c>
      <c r="T43" s="124">
        <v>0.2758807499999999</v>
      </c>
      <c r="U43" s="124">
        <v>0.18626975000000015</v>
      </c>
      <c r="V43" s="124">
        <v>0.21159749999999999</v>
      </c>
      <c r="W43" s="124">
        <v>0.15533149999999998</v>
      </c>
      <c r="X43" s="124">
        <v>0.19552099999999997</v>
      </c>
      <c r="Y43" s="124">
        <v>0.25243950000000009</v>
      </c>
      <c r="Z43" s="124">
        <v>0.20345100000000016</v>
      </c>
      <c r="AA43" s="124">
        <v>0.19645874999999996</v>
      </c>
    </row>
    <row r="44" spans="1:27" x14ac:dyDescent="0.25">
      <c r="A44" s="94" t="s">
        <v>281</v>
      </c>
      <c r="B44" s="124">
        <v>9.0158124999999995E-3</v>
      </c>
      <c r="C44" s="124">
        <v>8.7210625000000014E-3</v>
      </c>
      <c r="D44" s="124">
        <v>1.2244125000000002E-2</v>
      </c>
      <c r="E44" s="124">
        <v>9.039312499999997E-3</v>
      </c>
      <c r="F44" s="124">
        <v>1.1847249999999995E-2</v>
      </c>
      <c r="G44" s="124">
        <v>9.2732499999999968E-3</v>
      </c>
      <c r="H44" s="124">
        <v>1.0138687499999998E-2</v>
      </c>
      <c r="I44" s="124">
        <v>1.3142187499999998E-2</v>
      </c>
      <c r="J44" s="124">
        <v>7.6707499999999996E-3</v>
      </c>
      <c r="K44" s="124">
        <v>6.3488749999999995E-3</v>
      </c>
      <c r="L44" s="124">
        <v>1.0559437499999999E-2</v>
      </c>
      <c r="M44" s="124">
        <v>1.5238187500000002E-2</v>
      </c>
      <c r="O44" s="94" t="s">
        <v>281</v>
      </c>
      <c r="P44" s="124">
        <v>8.659E-3</v>
      </c>
      <c r="Q44" s="124">
        <v>8.0219999999999961E-3</v>
      </c>
      <c r="R44" s="124">
        <v>1.0820499999999999E-2</v>
      </c>
      <c r="S44" s="124">
        <v>8.5919999999999989E-3</v>
      </c>
      <c r="T44" s="124">
        <v>8.8185000000000034E-3</v>
      </c>
      <c r="U44" s="124">
        <v>8.7932500000000059E-3</v>
      </c>
      <c r="V44" s="124">
        <v>1.03445E-2</v>
      </c>
      <c r="W44" s="124">
        <v>1.0807000000000002E-2</v>
      </c>
      <c r="X44" s="124">
        <v>6.5924999999999985E-3</v>
      </c>
      <c r="Y44" s="124">
        <v>5.6690000000000004E-3</v>
      </c>
      <c r="Z44" s="124">
        <v>1.0368999999999996E-2</v>
      </c>
      <c r="AA44" s="124">
        <v>1.3978749999999998E-2</v>
      </c>
    </row>
    <row r="45" spans="1:27" x14ac:dyDescent="0.25">
      <c r="A45" s="94" t="s">
        <v>285</v>
      </c>
      <c r="B45" s="124">
        <v>3.2687687499999993E-2</v>
      </c>
      <c r="C45" s="124">
        <v>3.0517250000000003E-2</v>
      </c>
      <c r="D45" s="124">
        <v>4.3118875000000001E-2</v>
      </c>
      <c r="E45" s="124">
        <v>3.2170000000000018E-2</v>
      </c>
      <c r="F45" s="124">
        <v>6.6547250000000016E-2</v>
      </c>
      <c r="G45" s="124">
        <v>3.8208812500000001E-2</v>
      </c>
      <c r="H45" s="124">
        <v>3.6742187499999995E-2</v>
      </c>
      <c r="I45" s="124">
        <v>3.4153375E-2</v>
      </c>
      <c r="J45" s="124">
        <v>2.6118187499999997E-2</v>
      </c>
      <c r="K45" s="124">
        <v>3.9816937500000003E-2</v>
      </c>
      <c r="L45" s="124">
        <v>3.0588624999999998E-2</v>
      </c>
      <c r="M45" s="124">
        <v>6.2276312499999993E-2</v>
      </c>
      <c r="O45" s="94" t="s">
        <v>285</v>
      </c>
      <c r="P45" s="124">
        <v>3.2958499999999995E-2</v>
      </c>
      <c r="Q45" s="124">
        <v>2.9413000000000016E-2</v>
      </c>
      <c r="R45" s="124">
        <v>4.3377749999999993E-2</v>
      </c>
      <c r="S45" s="124">
        <v>3.1991249999999999E-2</v>
      </c>
      <c r="T45" s="124">
        <v>6.5019749999999946E-2</v>
      </c>
      <c r="U45" s="124">
        <v>3.6541249999999963E-2</v>
      </c>
      <c r="V45" s="124">
        <v>3.6377499999999993E-2</v>
      </c>
      <c r="W45" s="124">
        <v>3.260275E-2</v>
      </c>
      <c r="X45" s="124">
        <v>2.6110249999999998E-2</v>
      </c>
      <c r="Y45" s="124">
        <v>4.1156750000000034E-2</v>
      </c>
      <c r="Z45" s="124">
        <v>3.1906999999999998E-2</v>
      </c>
      <c r="AA45" s="124">
        <v>6.1120000000000015E-2</v>
      </c>
    </row>
    <row r="46" spans="1:27" x14ac:dyDescent="0.25">
      <c r="A46" s="94" t="s">
        <v>288</v>
      </c>
      <c r="B46" s="124">
        <v>8.4964125000000001E-2</v>
      </c>
      <c r="C46" s="124">
        <v>8.0569562500000025E-2</v>
      </c>
      <c r="D46" s="124">
        <v>7.851381249999996E-2</v>
      </c>
      <c r="E46" s="124">
        <v>6.2052249999999955E-2</v>
      </c>
      <c r="F46" s="124">
        <v>0.13018893749999996</v>
      </c>
      <c r="G46" s="124">
        <v>7.7241125000000022E-2</v>
      </c>
      <c r="H46" s="124">
        <v>5.9573624999999998E-2</v>
      </c>
      <c r="I46" s="124">
        <v>7.2430250000000002E-2</v>
      </c>
      <c r="J46" s="124">
        <v>9.1576812500000007E-2</v>
      </c>
      <c r="K46" s="124">
        <v>7.3662437499999983E-2</v>
      </c>
      <c r="L46" s="124">
        <v>0.10149775000000001</v>
      </c>
      <c r="M46" s="124">
        <v>0.17176112500000004</v>
      </c>
      <c r="O46" s="94" t="s">
        <v>288</v>
      </c>
      <c r="P46" s="124">
        <v>9.0669500000000042E-2</v>
      </c>
      <c r="Q46" s="124">
        <v>8.0386749999999993E-2</v>
      </c>
      <c r="R46" s="124">
        <v>8.6430499999999993E-2</v>
      </c>
      <c r="S46" s="124">
        <v>6.6129000000000021E-2</v>
      </c>
      <c r="T46" s="124">
        <v>0.13288049999999993</v>
      </c>
      <c r="U46" s="124">
        <v>7.2907499999999945E-2</v>
      </c>
      <c r="V46" s="124">
        <v>5.6981749999999991E-2</v>
      </c>
      <c r="W46" s="124">
        <v>7.5393750000000009E-2</v>
      </c>
      <c r="X46" s="124">
        <v>8.6131249999999993E-2</v>
      </c>
      <c r="Y46" s="124">
        <v>8.1056500000000004E-2</v>
      </c>
      <c r="Z46" s="124">
        <v>0.10020125000000002</v>
      </c>
      <c r="AA46" s="124">
        <v>0.17997499999999997</v>
      </c>
    </row>
    <row r="47" spans="1:27" x14ac:dyDescent="0.25">
      <c r="A47" s="94" t="s">
        <v>291</v>
      </c>
      <c r="B47" s="124">
        <v>0.24323924999999996</v>
      </c>
      <c r="C47" s="124">
        <v>0.20805212499999989</v>
      </c>
      <c r="D47" s="124">
        <v>0.2275262500000001</v>
      </c>
      <c r="E47" s="124">
        <v>0.24749568750000003</v>
      </c>
      <c r="F47" s="124">
        <v>0.19290212500000006</v>
      </c>
      <c r="G47" s="124">
        <v>0.29724943750000005</v>
      </c>
      <c r="H47" s="124">
        <v>0.26787418749999997</v>
      </c>
      <c r="I47" s="124">
        <v>0.28878193750000003</v>
      </c>
      <c r="J47" s="124">
        <v>0.18527000000000002</v>
      </c>
      <c r="K47" s="124">
        <v>0.21468443749999996</v>
      </c>
      <c r="L47" s="124">
        <v>0.22628081249999993</v>
      </c>
      <c r="M47" s="124">
        <v>0.23916599999999999</v>
      </c>
      <c r="O47" s="94" t="s">
        <v>291</v>
      </c>
      <c r="P47" s="124">
        <v>0.23595250000000004</v>
      </c>
      <c r="Q47" s="124">
        <v>0.19579625000000006</v>
      </c>
      <c r="R47" s="124">
        <v>0.22232925000000001</v>
      </c>
      <c r="S47" s="124">
        <v>0.24402475000000018</v>
      </c>
      <c r="T47" s="124">
        <v>0.1887895</v>
      </c>
      <c r="U47" s="124">
        <v>0.29433575000000001</v>
      </c>
      <c r="V47" s="124">
        <v>0.26590900000000001</v>
      </c>
      <c r="W47" s="124">
        <v>0.27629000000000004</v>
      </c>
      <c r="X47" s="124">
        <v>0.18452399999999997</v>
      </c>
      <c r="Y47" s="124">
        <v>0.20632949999999997</v>
      </c>
      <c r="Z47" s="124">
        <v>0.2228342499999999</v>
      </c>
      <c r="AA47" s="124">
        <v>0.24009850000000005</v>
      </c>
    </row>
    <row r="48" spans="1:27" x14ac:dyDescent="0.25">
      <c r="A48" s="94" t="s">
        <v>294</v>
      </c>
      <c r="B48" s="124">
        <v>0.12186612500000001</v>
      </c>
      <c r="C48" s="124">
        <v>7.7285750000000028E-2</v>
      </c>
      <c r="D48" s="124">
        <v>9.053462499999998E-2</v>
      </c>
      <c r="E48" s="124">
        <v>9.70288125000002E-2</v>
      </c>
      <c r="F48" s="124">
        <v>0.11874981250000001</v>
      </c>
      <c r="G48" s="124">
        <v>9.9210999999999966E-2</v>
      </c>
      <c r="H48" s="124">
        <v>0.10600725</v>
      </c>
      <c r="I48" s="124">
        <v>0.12035406249999998</v>
      </c>
      <c r="J48" s="124">
        <v>9.8320124999999994E-2</v>
      </c>
      <c r="K48" s="124">
        <v>0.11684137499999998</v>
      </c>
      <c r="L48" s="124">
        <v>9.2950125000000008E-2</v>
      </c>
      <c r="M48" s="124">
        <v>9.0290624999999985E-2</v>
      </c>
      <c r="O48" s="94" t="s">
        <v>294</v>
      </c>
      <c r="P48" s="124">
        <v>0.12294824999999998</v>
      </c>
      <c r="Q48" s="124">
        <v>7.6884499999999995E-2</v>
      </c>
      <c r="R48" s="124">
        <v>9.0760499999999966E-2</v>
      </c>
      <c r="S48" s="124">
        <v>0.10186499999999998</v>
      </c>
      <c r="T48" s="124">
        <v>0.11515925000000002</v>
      </c>
      <c r="U48" s="124">
        <v>0.1034875</v>
      </c>
      <c r="V48" s="124">
        <v>0.10872375000000002</v>
      </c>
      <c r="W48" s="124">
        <v>0.12094300000000002</v>
      </c>
      <c r="X48" s="124">
        <v>9.7739750000000014E-2</v>
      </c>
      <c r="Y48" s="124">
        <v>0.11453199999999991</v>
      </c>
      <c r="Z48" s="124">
        <v>9.3685500000000005E-2</v>
      </c>
      <c r="AA48" s="124">
        <v>8.6782000000000012E-2</v>
      </c>
    </row>
    <row r="49" spans="1:27" x14ac:dyDescent="0.25">
      <c r="A49" s="94" t="s">
        <v>295</v>
      </c>
      <c r="B49" s="124">
        <v>3.5539562500000003E-2</v>
      </c>
      <c r="C49" s="124">
        <v>2.5490187500000008E-2</v>
      </c>
      <c r="D49" s="124">
        <v>2.9083874999999992E-2</v>
      </c>
      <c r="E49" s="124">
        <v>2.666318749999998E-2</v>
      </c>
      <c r="F49" s="124">
        <v>2.7271312499999981E-2</v>
      </c>
      <c r="G49" s="124">
        <v>2.4799625000000002E-2</v>
      </c>
      <c r="H49" s="124">
        <v>2.6204687499999997E-2</v>
      </c>
      <c r="I49" s="124">
        <v>2.5427000000000002E-2</v>
      </c>
      <c r="J49" s="124">
        <v>1.8925249999999998E-2</v>
      </c>
      <c r="K49" s="124">
        <v>2.4059437499999999E-2</v>
      </c>
      <c r="L49" s="124">
        <v>2.8331437500000001E-2</v>
      </c>
      <c r="M49" s="124">
        <v>3.2969999999999992E-2</v>
      </c>
      <c r="O49" s="94" t="s">
        <v>295</v>
      </c>
      <c r="P49" s="124">
        <v>3.664149999999998E-2</v>
      </c>
      <c r="Q49" s="124">
        <v>2.5327000000000013E-2</v>
      </c>
      <c r="R49" s="124">
        <v>2.9903250000000003E-2</v>
      </c>
      <c r="S49" s="124">
        <v>2.6560250000000004E-2</v>
      </c>
      <c r="T49" s="124">
        <v>2.7109999999999995E-2</v>
      </c>
      <c r="U49" s="124">
        <v>2.6840499999999989E-2</v>
      </c>
      <c r="V49" s="124">
        <v>2.7014500000000004E-2</v>
      </c>
      <c r="W49" s="124">
        <v>2.4616249999999999E-2</v>
      </c>
      <c r="X49" s="124">
        <v>2.00345E-2</v>
      </c>
      <c r="Y49" s="124">
        <v>2.2961000000000016E-2</v>
      </c>
      <c r="Z49" s="124">
        <v>2.8483750000000009E-2</v>
      </c>
      <c r="AA49" s="124">
        <v>3.1417750000000001E-2</v>
      </c>
    </row>
    <row r="50" spans="1:27" x14ac:dyDescent="0.25">
      <c r="A50" s="94" t="s">
        <v>296</v>
      </c>
      <c r="B50" s="124">
        <v>4.891562499999999E-2</v>
      </c>
      <c r="C50" s="124">
        <v>2.7956374999999999E-2</v>
      </c>
      <c r="D50" s="124">
        <v>3.2892749999999991E-2</v>
      </c>
      <c r="E50" s="124">
        <v>4.6383812499999955E-2</v>
      </c>
      <c r="F50" s="124">
        <v>3.9065999999999962E-2</v>
      </c>
      <c r="G50" s="124">
        <v>4.5842062499999996E-2</v>
      </c>
      <c r="H50" s="124">
        <v>7.2887875000000005E-2</v>
      </c>
      <c r="I50" s="124">
        <v>8.0539499999999986E-2</v>
      </c>
      <c r="J50" s="124">
        <v>4.1704250000000005E-2</v>
      </c>
      <c r="K50" s="124">
        <v>5.3415312500000006E-2</v>
      </c>
      <c r="L50" s="124">
        <v>3.477149999999999E-2</v>
      </c>
      <c r="M50" s="124">
        <v>4.9725687499999997E-2</v>
      </c>
      <c r="O50" s="94" t="s">
        <v>296</v>
      </c>
      <c r="P50" s="124">
        <v>4.5896749999999993E-2</v>
      </c>
      <c r="Q50" s="124">
        <v>2.7173750000000003E-2</v>
      </c>
      <c r="R50" s="124">
        <v>3.232575E-2</v>
      </c>
      <c r="S50" s="124">
        <v>4.5901999999999998E-2</v>
      </c>
      <c r="T50" s="124">
        <v>3.7004750000000024E-2</v>
      </c>
      <c r="U50" s="124">
        <v>4.5050750000000035E-2</v>
      </c>
      <c r="V50" s="124">
        <v>7.1928249999999999E-2</v>
      </c>
      <c r="W50" s="124">
        <v>7.8667249999999994E-2</v>
      </c>
      <c r="X50" s="124">
        <v>4.1590250000000002E-2</v>
      </c>
      <c r="Y50" s="124">
        <v>4.7931500000000002E-2</v>
      </c>
      <c r="Z50" s="124">
        <v>3.4601249999999986E-2</v>
      </c>
      <c r="AA50" s="124">
        <v>4.8542000000000002E-2</v>
      </c>
    </row>
    <row r="51" spans="1:27" x14ac:dyDescent="0.25">
      <c r="A51" s="94" t="s">
        <v>339</v>
      </c>
      <c r="B51" s="124">
        <v>8475.2998046875</v>
      </c>
      <c r="C51" s="124">
        <v>8945.4326171875</v>
      </c>
      <c r="D51" s="124">
        <v>9016.375</v>
      </c>
      <c r="E51" s="124">
        <v>8820.5615234375</v>
      </c>
      <c r="F51" s="124">
        <v>10928.46484375</v>
      </c>
      <c r="G51" s="124">
        <v>7309.57861328125</v>
      </c>
      <c r="H51" s="124">
        <v>9336.001953125</v>
      </c>
      <c r="I51" s="124">
        <v>9053.515625</v>
      </c>
      <c r="J51" s="124">
        <v>8198.8232421875</v>
      </c>
      <c r="K51" s="124">
        <v>10886.732421875</v>
      </c>
      <c r="L51" s="124">
        <v>8848.3251953125</v>
      </c>
      <c r="M51" s="124">
        <v>7765.5830078125</v>
      </c>
      <c r="O51" s="94" t="s">
        <v>339</v>
      </c>
      <c r="P51" s="124">
        <v>5389.669921875</v>
      </c>
      <c r="Q51" s="124">
        <v>9582.1875</v>
      </c>
      <c r="R51" s="124">
        <v>8479.58203125</v>
      </c>
      <c r="S51" s="124">
        <v>8052.61962890625</v>
      </c>
      <c r="T51" s="124">
        <v>8612.865234375</v>
      </c>
      <c r="U51" s="124">
        <v>6926.388671875</v>
      </c>
      <c r="V51" s="124">
        <v>9389.126953125</v>
      </c>
      <c r="W51" s="124">
        <v>4835.95263671875</v>
      </c>
      <c r="X51" s="124">
        <v>5242.98486328125</v>
      </c>
      <c r="Y51" s="124">
        <v>9133.822265625</v>
      </c>
      <c r="Z51" s="124">
        <v>6761.9248046875</v>
      </c>
      <c r="AA51" s="124">
        <v>3488.547607421875</v>
      </c>
    </row>
    <row r="52" spans="1:27" x14ac:dyDescent="0.25">
      <c r="A52" s="94" t="s">
        <v>357</v>
      </c>
      <c r="B52" s="124">
        <v>6246.06201171875</v>
      </c>
      <c r="C52" s="124">
        <v>6550.66796875</v>
      </c>
      <c r="D52" s="124">
        <v>6845.1044921875</v>
      </c>
      <c r="E52" s="124">
        <v>4801.3447265625</v>
      </c>
      <c r="F52" s="124">
        <v>8143.4462890625</v>
      </c>
      <c r="G52" s="124">
        <v>5734.21044921875</v>
      </c>
      <c r="H52" s="124">
        <v>8528.2724609375</v>
      </c>
      <c r="I52" s="124">
        <v>5518.61865234375</v>
      </c>
      <c r="J52" s="124">
        <v>6936.2470703125</v>
      </c>
      <c r="K52" s="124">
        <v>7897.73583984375</v>
      </c>
      <c r="L52" s="124">
        <v>6232.4482421875</v>
      </c>
      <c r="M52" s="124">
        <v>6717.56787109375</v>
      </c>
      <c r="O52" s="94" t="s">
        <v>357</v>
      </c>
      <c r="P52" s="124">
        <v>7535.20751953125</v>
      </c>
      <c r="Q52" s="124">
        <v>8328.84375</v>
      </c>
      <c r="R52" s="124">
        <v>8781.716796875</v>
      </c>
      <c r="S52" s="124">
        <v>7169.205078125</v>
      </c>
      <c r="T52" s="124">
        <v>7834.93994140625</v>
      </c>
      <c r="U52" s="124">
        <v>5124.826171875</v>
      </c>
      <c r="V52" s="124">
        <v>9666.97265625</v>
      </c>
      <c r="W52" s="124">
        <v>3961.532470703125</v>
      </c>
      <c r="X52" s="124">
        <v>5877.5361328125</v>
      </c>
      <c r="Y52" s="124">
        <v>8400.236328125</v>
      </c>
      <c r="Z52" s="124">
        <v>7139.3125</v>
      </c>
      <c r="AA52" s="124">
        <v>4855.92529296875</v>
      </c>
    </row>
    <row r="54" spans="1:27" x14ac:dyDescent="0.25">
      <c r="A54" s="124"/>
      <c r="B54" s="124"/>
      <c r="C54" s="124"/>
      <c r="D54" s="124"/>
      <c r="E54" s="124"/>
      <c r="F54" s="124"/>
      <c r="G54" s="124"/>
      <c r="H54" s="124"/>
      <c r="I54" s="124"/>
      <c r="J54" s="124"/>
      <c r="K54" s="124"/>
      <c r="L54" s="124"/>
      <c r="M54" s="124"/>
      <c r="P54" s="124"/>
      <c r="Q54" s="124"/>
      <c r="R54" s="124"/>
      <c r="S54" s="124"/>
      <c r="T54" s="124"/>
      <c r="U54" s="124"/>
      <c r="V54" s="124"/>
      <c r="W54" s="124"/>
      <c r="X54" s="124"/>
      <c r="Y54" s="124"/>
      <c r="Z54" s="124"/>
      <c r="AA54" s="124"/>
    </row>
    <row r="55" spans="1:27" x14ac:dyDescent="0.25">
      <c r="A55" s="124"/>
      <c r="B55" s="124"/>
      <c r="C55" s="124"/>
      <c r="D55" s="124"/>
      <c r="E55" s="124"/>
      <c r="F55" s="124"/>
      <c r="G55" s="124"/>
      <c r="H55" s="124"/>
      <c r="I55" s="124"/>
      <c r="J55" s="124"/>
      <c r="K55" s="124"/>
      <c r="L55" s="124"/>
      <c r="M55" s="124"/>
      <c r="P55" s="124"/>
      <c r="Q55" s="124"/>
      <c r="R55" s="124"/>
      <c r="S55" s="124"/>
      <c r="T55" s="124"/>
      <c r="U55" s="124"/>
      <c r="V55" s="124"/>
      <c r="W55" s="124"/>
      <c r="X55" s="124"/>
      <c r="Y55" s="124"/>
      <c r="Z55" s="124"/>
      <c r="AA55" s="124"/>
    </row>
    <row r="56" spans="1:27" x14ac:dyDescent="0.25">
      <c r="A56" s="124"/>
      <c r="B56" s="124"/>
      <c r="C56" s="124"/>
      <c r="D56" s="124"/>
      <c r="E56" s="124"/>
      <c r="F56" s="124"/>
      <c r="G56" s="124"/>
      <c r="H56" s="124"/>
      <c r="I56" s="124"/>
      <c r="J56" s="124"/>
      <c r="K56" s="124"/>
      <c r="L56" s="124"/>
      <c r="M56" s="124"/>
      <c r="P56" s="124"/>
      <c r="Q56" s="124"/>
      <c r="R56" s="124"/>
      <c r="S56" s="124"/>
      <c r="T56" s="124"/>
      <c r="U56" s="124"/>
      <c r="V56" s="124"/>
      <c r="W56" s="124"/>
      <c r="X56" s="124"/>
      <c r="Y56" s="124"/>
      <c r="Z56" s="124"/>
      <c r="AA56" s="124"/>
    </row>
    <row r="57" spans="1:27" x14ac:dyDescent="0.25">
      <c r="A57" s="124"/>
      <c r="B57" s="124"/>
      <c r="C57" s="124"/>
      <c r="D57" s="124"/>
      <c r="E57" s="124"/>
      <c r="F57" s="124"/>
      <c r="G57" s="124"/>
      <c r="H57" s="124"/>
      <c r="I57" s="124"/>
      <c r="J57" s="124"/>
      <c r="K57" s="124"/>
      <c r="L57" s="124"/>
      <c r="M57" s="124"/>
      <c r="P57" s="124"/>
      <c r="Q57" s="124"/>
      <c r="R57" s="124"/>
      <c r="S57" s="124"/>
      <c r="T57" s="124"/>
      <c r="U57" s="124"/>
      <c r="V57" s="124"/>
      <c r="W57" s="124"/>
      <c r="X57" s="124"/>
      <c r="Y57" s="124"/>
      <c r="Z57" s="124"/>
      <c r="AA57" s="124"/>
    </row>
    <row r="58" spans="1:27" x14ac:dyDescent="0.25">
      <c r="A58" s="124"/>
      <c r="B58" s="124"/>
      <c r="C58" s="124"/>
      <c r="D58" s="124"/>
      <c r="E58" s="124"/>
      <c r="F58" s="124"/>
      <c r="G58" s="124"/>
      <c r="H58" s="124"/>
      <c r="I58" s="124"/>
      <c r="J58" s="124"/>
      <c r="K58" s="124"/>
      <c r="L58" s="124"/>
      <c r="M58" s="124"/>
      <c r="P58" s="124"/>
      <c r="Q58" s="124"/>
      <c r="R58" s="124"/>
      <c r="S58" s="124"/>
      <c r="T58" s="124"/>
      <c r="U58" s="124"/>
      <c r="V58" s="124"/>
      <c r="W58" s="124"/>
      <c r="X58" s="124"/>
      <c r="Y58" s="124"/>
      <c r="Z58" s="124"/>
      <c r="AA58" s="124"/>
    </row>
    <row r="59" spans="1:27" x14ac:dyDescent="0.25">
      <c r="A59" s="124"/>
      <c r="B59" s="124"/>
      <c r="C59" s="124"/>
      <c r="D59" s="124"/>
      <c r="E59" s="124"/>
      <c r="F59" s="124"/>
      <c r="G59" s="124"/>
      <c r="H59" s="124"/>
      <c r="I59" s="124"/>
      <c r="J59" s="124"/>
      <c r="K59" s="124"/>
      <c r="L59" s="124"/>
      <c r="M59" s="124"/>
      <c r="P59" s="124"/>
      <c r="Q59" s="124"/>
      <c r="R59" s="124"/>
      <c r="S59" s="124"/>
      <c r="T59" s="124"/>
      <c r="U59" s="124"/>
      <c r="V59" s="124"/>
      <c r="W59" s="124"/>
      <c r="X59" s="124"/>
      <c r="Y59" s="124"/>
      <c r="Z59" s="124"/>
      <c r="AA59" s="124"/>
    </row>
    <row r="60" spans="1:27" x14ac:dyDescent="0.25">
      <c r="A60" s="124"/>
      <c r="B60" s="124"/>
      <c r="C60" s="124"/>
      <c r="D60" s="124"/>
      <c r="E60" s="124"/>
      <c r="F60" s="124"/>
      <c r="G60" s="124"/>
      <c r="H60" s="124"/>
      <c r="I60" s="124"/>
      <c r="J60" s="124"/>
      <c r="K60" s="124"/>
      <c r="L60" s="124"/>
      <c r="M60" s="124"/>
      <c r="P60" s="124"/>
      <c r="Q60" s="124"/>
      <c r="R60" s="124"/>
      <c r="S60" s="124"/>
      <c r="T60" s="124"/>
      <c r="U60" s="124"/>
      <c r="V60" s="124"/>
      <c r="W60" s="124"/>
      <c r="X60" s="124"/>
      <c r="Y60" s="124"/>
      <c r="Z60" s="124"/>
      <c r="AA60" s="124"/>
    </row>
    <row r="61" spans="1:27" x14ac:dyDescent="0.25">
      <c r="A61" s="124"/>
      <c r="B61" s="124"/>
      <c r="C61" s="124"/>
      <c r="D61" s="124"/>
      <c r="E61" s="124"/>
      <c r="F61" s="124"/>
      <c r="G61" s="124"/>
      <c r="H61" s="124"/>
      <c r="I61" s="124"/>
      <c r="J61" s="124"/>
      <c r="K61" s="124"/>
      <c r="L61" s="124"/>
      <c r="M61" s="124"/>
      <c r="P61" s="124"/>
      <c r="Q61" s="124"/>
      <c r="R61" s="124"/>
      <c r="S61" s="124"/>
      <c r="T61" s="124"/>
      <c r="U61" s="124"/>
      <c r="V61" s="124"/>
      <c r="W61" s="124"/>
      <c r="X61" s="124"/>
      <c r="Y61" s="124"/>
      <c r="Z61" s="124"/>
      <c r="AA61" s="124"/>
    </row>
    <row r="62" spans="1:27" x14ac:dyDescent="0.25">
      <c r="A62" s="124"/>
      <c r="B62" s="124"/>
      <c r="C62" s="124"/>
      <c r="D62" s="124"/>
      <c r="E62" s="124"/>
      <c r="F62" s="124"/>
      <c r="G62" s="124"/>
      <c r="H62" s="124"/>
      <c r="I62" s="124"/>
      <c r="J62" s="124"/>
      <c r="K62" s="124"/>
      <c r="L62" s="124"/>
      <c r="M62" s="124"/>
      <c r="P62" s="124"/>
      <c r="Q62" s="124"/>
      <c r="R62" s="124"/>
      <c r="S62" s="124"/>
      <c r="T62" s="124"/>
      <c r="U62" s="124"/>
      <c r="V62" s="124"/>
      <c r="W62" s="124"/>
      <c r="X62" s="124"/>
      <c r="Y62" s="124"/>
      <c r="Z62" s="124"/>
      <c r="AA62" s="124"/>
    </row>
    <row r="63" spans="1:27" x14ac:dyDescent="0.25">
      <c r="A63" s="124"/>
      <c r="B63" s="124"/>
      <c r="C63" s="124"/>
      <c r="D63" s="124"/>
      <c r="E63" s="124"/>
      <c r="F63" s="124"/>
      <c r="G63" s="124"/>
      <c r="H63" s="124"/>
      <c r="I63" s="124"/>
      <c r="J63" s="124"/>
      <c r="K63" s="124"/>
      <c r="L63" s="124"/>
      <c r="M63" s="124"/>
      <c r="P63" s="124"/>
      <c r="Q63" s="124"/>
      <c r="R63" s="124"/>
      <c r="S63" s="124"/>
      <c r="T63" s="124"/>
      <c r="U63" s="124"/>
      <c r="V63" s="124"/>
      <c r="W63" s="124"/>
      <c r="X63" s="124"/>
      <c r="Y63" s="124"/>
      <c r="Z63" s="124"/>
      <c r="AA63" s="124"/>
    </row>
    <row r="64" spans="1:27" x14ac:dyDescent="0.25">
      <c r="A64" s="124"/>
      <c r="B64" s="124"/>
      <c r="C64" s="124"/>
      <c r="D64" s="124"/>
      <c r="E64" s="124"/>
      <c r="F64" s="124"/>
      <c r="G64" s="124"/>
      <c r="H64" s="124"/>
      <c r="I64" s="124"/>
      <c r="J64" s="124"/>
      <c r="K64" s="124"/>
      <c r="L64" s="124"/>
      <c r="M64" s="124"/>
      <c r="P64" s="124"/>
      <c r="Q64" s="124"/>
      <c r="R64" s="124"/>
      <c r="S64" s="124"/>
      <c r="T64" s="124"/>
      <c r="U64" s="124"/>
      <c r="V64" s="124"/>
      <c r="W64" s="124"/>
      <c r="X64" s="124"/>
      <c r="Y64" s="124"/>
      <c r="Z64" s="124"/>
      <c r="AA64" s="124"/>
    </row>
    <row r="65" spans="1:27" x14ac:dyDescent="0.25">
      <c r="A65" s="124"/>
      <c r="B65" s="124"/>
      <c r="C65" s="124"/>
      <c r="D65" s="124"/>
      <c r="E65" s="124"/>
      <c r="F65" s="124"/>
      <c r="G65" s="124"/>
      <c r="H65" s="124"/>
      <c r="I65" s="124"/>
      <c r="J65" s="124"/>
      <c r="K65" s="124"/>
      <c r="L65" s="124"/>
      <c r="M65" s="124"/>
      <c r="P65" s="124"/>
      <c r="Q65" s="124"/>
      <c r="R65" s="124"/>
      <c r="S65" s="124"/>
      <c r="T65" s="124"/>
      <c r="U65" s="124"/>
      <c r="V65" s="124"/>
      <c r="W65" s="124"/>
      <c r="X65" s="124"/>
      <c r="Y65" s="124"/>
      <c r="Z65" s="124"/>
      <c r="AA65" s="124"/>
    </row>
    <row r="66" spans="1:27" x14ac:dyDescent="0.25">
      <c r="A66" s="124"/>
      <c r="B66" s="124"/>
      <c r="C66" s="124"/>
      <c r="D66" s="124"/>
      <c r="E66" s="124"/>
      <c r="F66" s="124"/>
      <c r="G66" s="124"/>
      <c r="H66" s="124"/>
      <c r="I66" s="124"/>
      <c r="J66" s="124"/>
      <c r="K66" s="124"/>
      <c r="L66" s="124"/>
      <c r="M66" s="124"/>
      <c r="P66" s="124"/>
      <c r="Q66" s="124"/>
      <c r="R66" s="124"/>
      <c r="S66" s="124"/>
      <c r="T66" s="124"/>
      <c r="U66" s="124"/>
      <c r="V66" s="124"/>
      <c r="W66" s="124"/>
      <c r="X66" s="124"/>
      <c r="Y66" s="124"/>
      <c r="Z66" s="124"/>
      <c r="AA66" s="124"/>
    </row>
    <row r="67" spans="1:27" x14ac:dyDescent="0.25">
      <c r="A67" s="124"/>
      <c r="B67" s="124"/>
      <c r="C67" s="124"/>
      <c r="D67" s="124"/>
      <c r="E67" s="124"/>
      <c r="F67" s="124"/>
      <c r="G67" s="124"/>
      <c r="H67" s="124"/>
      <c r="I67" s="124"/>
      <c r="J67" s="124"/>
      <c r="K67" s="124"/>
      <c r="L67" s="124"/>
      <c r="M67" s="124"/>
      <c r="P67" s="124"/>
      <c r="Q67" s="124"/>
      <c r="R67" s="124"/>
      <c r="S67" s="124"/>
      <c r="T67" s="124"/>
      <c r="U67" s="124"/>
      <c r="V67" s="124"/>
      <c r="W67" s="124"/>
      <c r="X67" s="124"/>
      <c r="Y67" s="124"/>
      <c r="Z67" s="124"/>
      <c r="AA67" s="124"/>
    </row>
    <row r="68" spans="1:27" x14ac:dyDescent="0.25">
      <c r="A68" s="124"/>
      <c r="B68" s="124"/>
      <c r="C68" s="124"/>
      <c r="D68" s="124"/>
      <c r="E68" s="124"/>
      <c r="F68" s="124"/>
      <c r="G68" s="124"/>
      <c r="H68" s="124"/>
      <c r="I68" s="124"/>
      <c r="J68" s="124"/>
      <c r="K68" s="124"/>
      <c r="L68" s="124"/>
      <c r="M68" s="124"/>
      <c r="P68" s="124"/>
      <c r="Q68" s="124"/>
      <c r="R68" s="124"/>
      <c r="S68" s="124"/>
      <c r="T68" s="124"/>
      <c r="U68" s="124"/>
      <c r="V68" s="124"/>
      <c r="W68" s="124"/>
      <c r="X68" s="124"/>
      <c r="Y68" s="124"/>
      <c r="Z68" s="124"/>
      <c r="AA68" s="124"/>
    </row>
    <row r="69" spans="1:27" x14ac:dyDescent="0.25">
      <c r="A69" s="124"/>
      <c r="B69" s="124"/>
      <c r="C69" s="124"/>
      <c r="D69" s="124"/>
      <c r="E69" s="124"/>
      <c r="F69" s="124"/>
      <c r="G69" s="124"/>
      <c r="H69" s="124"/>
      <c r="I69" s="124"/>
      <c r="J69" s="124"/>
      <c r="K69" s="124"/>
      <c r="L69" s="124"/>
      <c r="M69" s="124"/>
      <c r="P69" s="124"/>
      <c r="Q69" s="124"/>
      <c r="R69" s="124"/>
      <c r="S69" s="124"/>
      <c r="T69" s="124"/>
      <c r="U69" s="124"/>
      <c r="V69" s="124"/>
      <c r="W69" s="124"/>
      <c r="X69" s="124"/>
      <c r="Y69" s="124"/>
      <c r="Z69" s="124"/>
      <c r="AA69" s="124"/>
    </row>
    <row r="70" spans="1:27" x14ac:dyDescent="0.25">
      <c r="A70" s="124"/>
      <c r="B70" s="124"/>
      <c r="C70" s="124"/>
      <c r="D70" s="124"/>
      <c r="E70" s="124"/>
      <c r="F70" s="124"/>
      <c r="G70" s="124"/>
      <c r="H70" s="124"/>
      <c r="I70" s="124"/>
      <c r="J70" s="124"/>
      <c r="K70" s="124"/>
      <c r="L70" s="124"/>
      <c r="M70" s="124"/>
      <c r="P70" s="124"/>
      <c r="Q70" s="124"/>
      <c r="R70" s="124"/>
      <c r="S70" s="124"/>
      <c r="T70" s="124"/>
      <c r="U70" s="124"/>
      <c r="V70" s="124"/>
      <c r="W70" s="124"/>
      <c r="X70" s="124"/>
      <c r="Y70" s="124"/>
      <c r="Z70" s="124"/>
      <c r="AA70" s="124"/>
    </row>
    <row r="71" spans="1:27" x14ac:dyDescent="0.25">
      <c r="A71" s="124"/>
      <c r="B71" s="124"/>
      <c r="C71" s="124"/>
      <c r="D71" s="124"/>
      <c r="E71" s="124"/>
      <c r="F71" s="124"/>
      <c r="G71" s="124"/>
      <c r="H71" s="124"/>
      <c r="I71" s="124"/>
      <c r="J71" s="124"/>
      <c r="K71" s="124"/>
      <c r="L71" s="124"/>
      <c r="M71" s="124"/>
      <c r="P71" s="124"/>
      <c r="Q71" s="124"/>
      <c r="R71" s="124"/>
      <c r="S71" s="124"/>
      <c r="T71" s="124"/>
      <c r="U71" s="124"/>
      <c r="V71" s="124"/>
      <c r="W71" s="124"/>
      <c r="X71" s="124"/>
      <c r="Y71" s="124"/>
      <c r="Z71" s="124"/>
      <c r="AA71" s="124"/>
    </row>
    <row r="72" spans="1:27" x14ac:dyDescent="0.25">
      <c r="A72" s="124"/>
      <c r="B72" s="124"/>
      <c r="C72" s="124"/>
      <c r="D72" s="124"/>
      <c r="E72" s="124"/>
      <c r="F72" s="124"/>
      <c r="G72" s="124"/>
      <c r="H72" s="124"/>
      <c r="I72" s="124"/>
      <c r="J72" s="124"/>
      <c r="K72" s="124"/>
      <c r="L72" s="124"/>
      <c r="M72" s="124"/>
      <c r="P72" s="124"/>
      <c r="Q72" s="124"/>
      <c r="R72" s="124"/>
      <c r="S72" s="124"/>
      <c r="T72" s="124"/>
      <c r="U72" s="124"/>
      <c r="V72" s="124"/>
      <c r="W72" s="124"/>
      <c r="X72" s="124"/>
      <c r="Y72" s="124"/>
      <c r="Z72" s="124"/>
      <c r="AA72" s="124"/>
    </row>
    <row r="73" spans="1:27" x14ac:dyDescent="0.25">
      <c r="A73" s="124"/>
      <c r="B73" s="124"/>
      <c r="C73" s="124"/>
      <c r="D73" s="124"/>
      <c r="E73" s="124"/>
      <c r="F73" s="124"/>
      <c r="G73" s="124"/>
      <c r="H73" s="124"/>
      <c r="I73" s="124"/>
      <c r="J73" s="124"/>
      <c r="K73" s="124"/>
      <c r="L73" s="124"/>
      <c r="M73" s="124"/>
      <c r="P73" s="124"/>
      <c r="Q73" s="124"/>
      <c r="R73" s="124"/>
      <c r="S73" s="124"/>
      <c r="T73" s="124"/>
      <c r="U73" s="124"/>
      <c r="V73" s="124"/>
      <c r="W73" s="124"/>
      <c r="X73" s="124"/>
      <c r="Y73" s="124"/>
      <c r="Z73" s="124"/>
      <c r="AA73" s="124"/>
    </row>
    <row r="74" spans="1:27" x14ac:dyDescent="0.25">
      <c r="A74" s="124"/>
      <c r="B74" s="124"/>
      <c r="C74" s="124"/>
      <c r="D74" s="124"/>
      <c r="E74" s="124"/>
      <c r="F74" s="124"/>
      <c r="G74" s="124"/>
      <c r="H74" s="124"/>
      <c r="I74" s="124"/>
      <c r="J74" s="124"/>
      <c r="K74" s="124"/>
      <c r="L74" s="124"/>
      <c r="M74" s="124"/>
      <c r="P74" s="124"/>
      <c r="Q74" s="124"/>
      <c r="R74" s="124"/>
      <c r="S74" s="124"/>
      <c r="T74" s="124"/>
      <c r="U74" s="124"/>
      <c r="V74" s="124"/>
      <c r="W74" s="124"/>
      <c r="X74" s="124"/>
      <c r="Y74" s="124"/>
      <c r="Z74" s="124"/>
      <c r="AA74" s="124"/>
    </row>
    <row r="75" spans="1:27" x14ac:dyDescent="0.25">
      <c r="A75" s="124"/>
      <c r="B75" s="124"/>
      <c r="C75" s="124"/>
      <c r="D75" s="124"/>
      <c r="E75" s="124"/>
      <c r="F75" s="124"/>
      <c r="G75" s="124"/>
      <c r="H75" s="124"/>
      <c r="I75" s="124"/>
      <c r="J75" s="124"/>
      <c r="K75" s="124"/>
      <c r="L75" s="124"/>
      <c r="M75" s="124"/>
      <c r="P75" s="124"/>
      <c r="Q75" s="124"/>
      <c r="R75" s="124"/>
      <c r="S75" s="124"/>
      <c r="T75" s="124"/>
      <c r="U75" s="124"/>
      <c r="V75" s="124"/>
      <c r="W75" s="124"/>
      <c r="X75" s="124"/>
      <c r="Y75" s="124"/>
      <c r="Z75" s="124"/>
      <c r="AA75" s="124"/>
    </row>
    <row r="76" spans="1:27" x14ac:dyDescent="0.25">
      <c r="A76" s="124"/>
      <c r="B76" s="124"/>
      <c r="C76" s="124"/>
      <c r="D76" s="124"/>
      <c r="E76" s="124"/>
      <c r="F76" s="124"/>
      <c r="G76" s="124"/>
      <c r="H76" s="124"/>
      <c r="I76" s="124"/>
      <c r="J76" s="124"/>
      <c r="K76" s="124"/>
      <c r="L76" s="124"/>
      <c r="M76" s="124"/>
      <c r="P76" s="124"/>
      <c r="Q76" s="124"/>
      <c r="R76" s="124"/>
      <c r="S76" s="124"/>
      <c r="T76" s="124"/>
      <c r="U76" s="124"/>
      <c r="V76" s="124"/>
      <c r="W76" s="124"/>
      <c r="X76" s="124"/>
      <c r="Y76" s="124"/>
      <c r="Z76" s="124"/>
      <c r="AA76" s="124"/>
    </row>
    <row r="77" spans="1:27" x14ac:dyDescent="0.25">
      <c r="A77" s="124"/>
      <c r="B77" s="124"/>
      <c r="C77" s="124"/>
      <c r="D77" s="124"/>
      <c r="E77" s="124"/>
      <c r="F77" s="124"/>
      <c r="G77" s="124"/>
      <c r="H77" s="124"/>
      <c r="I77" s="124"/>
      <c r="J77" s="124"/>
      <c r="K77" s="124"/>
      <c r="L77" s="124"/>
      <c r="M77" s="124"/>
      <c r="P77" s="124"/>
      <c r="Q77" s="124"/>
      <c r="R77" s="124"/>
      <c r="S77" s="124"/>
      <c r="T77" s="124"/>
      <c r="U77" s="124"/>
      <c r="V77" s="124"/>
      <c r="W77" s="124"/>
      <c r="X77" s="124"/>
      <c r="Y77" s="124"/>
      <c r="Z77" s="124"/>
      <c r="AA77" s="124"/>
    </row>
    <row r="78" spans="1:27" x14ac:dyDescent="0.25">
      <c r="A78" s="124"/>
      <c r="B78" s="124"/>
      <c r="C78" s="124"/>
      <c r="D78" s="124"/>
      <c r="E78" s="124"/>
      <c r="F78" s="124"/>
      <c r="G78" s="124"/>
      <c r="H78" s="124"/>
      <c r="I78" s="124"/>
      <c r="J78" s="124"/>
      <c r="K78" s="124"/>
      <c r="L78" s="124"/>
      <c r="M78" s="124"/>
      <c r="P78" s="124"/>
      <c r="Q78" s="124"/>
      <c r="R78" s="124"/>
      <c r="S78" s="124"/>
      <c r="T78" s="124"/>
      <c r="U78" s="124"/>
      <c r="V78" s="124"/>
      <c r="W78" s="124"/>
      <c r="X78" s="124"/>
      <c r="Y78" s="124"/>
      <c r="Z78" s="124"/>
      <c r="AA78" s="124"/>
    </row>
    <row r="79" spans="1:27" x14ac:dyDescent="0.25">
      <c r="A79" s="124"/>
      <c r="B79" s="124"/>
      <c r="C79" s="124"/>
      <c r="D79" s="124"/>
      <c r="E79" s="124"/>
      <c r="F79" s="124"/>
      <c r="G79" s="124"/>
      <c r="H79" s="124"/>
      <c r="I79" s="124"/>
      <c r="J79" s="124"/>
      <c r="K79" s="124"/>
      <c r="L79" s="124"/>
      <c r="M79" s="124"/>
      <c r="P79" s="124"/>
      <c r="Q79" s="124"/>
      <c r="R79" s="124"/>
      <c r="S79" s="124"/>
      <c r="T79" s="124"/>
      <c r="U79" s="124"/>
      <c r="V79" s="124"/>
      <c r="W79" s="124"/>
      <c r="X79" s="124"/>
      <c r="Y79" s="124"/>
      <c r="Z79" s="124"/>
      <c r="AA79" s="124"/>
    </row>
    <row r="80" spans="1:27" x14ac:dyDescent="0.25">
      <c r="A80" s="124"/>
      <c r="B80" s="124"/>
      <c r="C80" s="124"/>
      <c r="D80" s="124"/>
      <c r="E80" s="124"/>
      <c r="F80" s="124"/>
      <c r="G80" s="124"/>
      <c r="H80" s="124"/>
      <c r="I80" s="124"/>
      <c r="J80" s="124"/>
      <c r="K80" s="124"/>
      <c r="L80" s="124"/>
      <c r="M80" s="124"/>
      <c r="P80" s="124"/>
      <c r="Q80" s="124"/>
      <c r="R80" s="124"/>
      <c r="S80" s="124"/>
      <c r="T80" s="124"/>
      <c r="U80" s="124"/>
      <c r="V80" s="124"/>
      <c r="W80" s="124"/>
      <c r="X80" s="124"/>
      <c r="Y80" s="124"/>
      <c r="Z80" s="124"/>
      <c r="AA80" s="124"/>
    </row>
    <row r="81" spans="1:27" x14ac:dyDescent="0.25">
      <c r="A81" s="124"/>
      <c r="B81" s="124"/>
      <c r="C81" s="124"/>
      <c r="D81" s="124"/>
      <c r="E81" s="124"/>
      <c r="F81" s="124"/>
      <c r="G81" s="124"/>
      <c r="H81" s="124"/>
      <c r="I81" s="124"/>
      <c r="J81" s="124"/>
      <c r="K81" s="124"/>
      <c r="L81" s="124"/>
      <c r="M81" s="124"/>
      <c r="P81" s="124"/>
      <c r="Q81" s="124"/>
      <c r="R81" s="124"/>
      <c r="S81" s="124"/>
      <c r="T81" s="124"/>
      <c r="U81" s="124"/>
      <c r="V81" s="124"/>
      <c r="W81" s="124"/>
      <c r="X81" s="124"/>
      <c r="Y81" s="124"/>
      <c r="Z81" s="124"/>
      <c r="AA81" s="124"/>
    </row>
    <row r="82" spans="1:27" x14ac:dyDescent="0.25">
      <c r="A82" s="124"/>
      <c r="B82" s="124"/>
      <c r="C82" s="124"/>
      <c r="D82" s="124"/>
      <c r="E82" s="124"/>
      <c r="F82" s="124"/>
      <c r="G82" s="124"/>
      <c r="H82" s="124"/>
      <c r="I82" s="124"/>
      <c r="J82" s="124"/>
      <c r="K82" s="124"/>
      <c r="L82" s="124"/>
      <c r="M82" s="124"/>
      <c r="P82" s="124"/>
      <c r="Q82" s="124"/>
      <c r="R82" s="124"/>
      <c r="S82" s="124"/>
      <c r="T82" s="124"/>
      <c r="U82" s="124"/>
      <c r="V82" s="124"/>
      <c r="W82" s="124"/>
      <c r="X82" s="124"/>
      <c r="Y82" s="124"/>
      <c r="Z82" s="124"/>
      <c r="AA82" s="124"/>
    </row>
    <row r="83" spans="1:27" x14ac:dyDescent="0.25">
      <c r="A83" s="124"/>
      <c r="B83" s="124"/>
      <c r="C83" s="124"/>
      <c r="D83" s="124"/>
      <c r="E83" s="124"/>
      <c r="F83" s="124"/>
      <c r="G83" s="124"/>
      <c r="H83" s="124"/>
      <c r="I83" s="124"/>
      <c r="J83" s="124"/>
      <c r="K83" s="124"/>
      <c r="L83" s="124"/>
      <c r="M83" s="124"/>
      <c r="P83" s="124"/>
      <c r="Q83" s="124"/>
      <c r="R83" s="124"/>
      <c r="S83" s="124"/>
      <c r="T83" s="124"/>
      <c r="U83" s="124"/>
      <c r="V83" s="124"/>
      <c r="W83" s="124"/>
      <c r="X83" s="124"/>
      <c r="Y83" s="124"/>
      <c r="Z83" s="124"/>
      <c r="AA83" s="124"/>
    </row>
    <row r="84" spans="1:27" x14ac:dyDescent="0.25">
      <c r="A84" s="124"/>
      <c r="B84" s="124"/>
      <c r="C84" s="124"/>
      <c r="D84" s="124"/>
      <c r="E84" s="124"/>
      <c r="F84" s="124"/>
      <c r="G84" s="124"/>
      <c r="H84" s="124"/>
      <c r="I84" s="124"/>
      <c r="J84" s="124"/>
      <c r="K84" s="124"/>
      <c r="L84" s="124"/>
      <c r="M84" s="124"/>
      <c r="P84" s="124"/>
      <c r="Q84" s="124"/>
      <c r="R84" s="124"/>
      <c r="S84" s="124"/>
      <c r="T84" s="124"/>
      <c r="U84" s="124"/>
      <c r="V84" s="124"/>
      <c r="W84" s="124"/>
      <c r="X84" s="124"/>
      <c r="Y84" s="124"/>
      <c r="Z84" s="124"/>
      <c r="AA84" s="124"/>
    </row>
    <row r="85" spans="1:27" x14ac:dyDescent="0.25">
      <c r="A85" s="124"/>
      <c r="B85" s="124"/>
      <c r="C85" s="124"/>
      <c r="D85" s="124"/>
      <c r="E85" s="124"/>
      <c r="F85" s="124"/>
      <c r="G85" s="124"/>
      <c r="H85" s="124"/>
      <c r="I85" s="124"/>
      <c r="J85" s="124"/>
      <c r="K85" s="124"/>
      <c r="L85" s="124"/>
      <c r="M85" s="124"/>
      <c r="P85" s="124"/>
      <c r="Q85" s="124"/>
      <c r="R85" s="124"/>
      <c r="S85" s="124"/>
      <c r="T85" s="124"/>
      <c r="U85" s="124"/>
      <c r="V85" s="124"/>
      <c r="W85" s="124"/>
      <c r="X85" s="124"/>
      <c r="Y85" s="124"/>
      <c r="Z85" s="124"/>
      <c r="AA85" s="124"/>
    </row>
    <row r="86" spans="1:27" x14ac:dyDescent="0.25">
      <c r="A86" s="124"/>
      <c r="B86" s="124"/>
      <c r="C86" s="124"/>
      <c r="D86" s="124"/>
      <c r="E86" s="124"/>
      <c r="F86" s="124"/>
      <c r="G86" s="124"/>
      <c r="H86" s="124"/>
      <c r="I86" s="124"/>
      <c r="J86" s="124"/>
      <c r="K86" s="124"/>
      <c r="L86" s="124"/>
      <c r="M86" s="124"/>
      <c r="P86" s="124"/>
      <c r="Q86" s="124"/>
      <c r="R86" s="124"/>
      <c r="S86" s="124"/>
      <c r="T86" s="124"/>
      <c r="U86" s="124"/>
      <c r="V86" s="124"/>
      <c r="W86" s="124"/>
      <c r="X86" s="124"/>
      <c r="Y86" s="124"/>
      <c r="Z86" s="124"/>
      <c r="AA86" s="124"/>
    </row>
    <row r="87" spans="1:27" x14ac:dyDescent="0.25">
      <c r="A87" s="124"/>
      <c r="B87" s="124"/>
      <c r="C87" s="124"/>
      <c r="D87" s="124"/>
      <c r="E87" s="124"/>
      <c r="F87" s="124"/>
      <c r="G87" s="124"/>
      <c r="H87" s="124"/>
      <c r="I87" s="124"/>
      <c r="J87" s="124"/>
      <c r="K87" s="124"/>
      <c r="L87" s="124"/>
      <c r="M87" s="124"/>
      <c r="P87" s="124"/>
      <c r="Q87" s="124"/>
      <c r="R87" s="124"/>
      <c r="S87" s="124"/>
      <c r="T87" s="124"/>
      <c r="U87" s="124"/>
      <c r="V87" s="124"/>
      <c r="W87" s="124"/>
      <c r="X87" s="124"/>
      <c r="Y87" s="124"/>
      <c r="Z87" s="124"/>
      <c r="AA87" s="124"/>
    </row>
    <row r="88" spans="1:27" x14ac:dyDescent="0.25">
      <c r="A88" s="124"/>
      <c r="B88" s="124"/>
      <c r="C88" s="124"/>
      <c r="D88" s="124"/>
      <c r="E88" s="124"/>
      <c r="F88" s="124"/>
      <c r="G88" s="124"/>
      <c r="H88" s="124"/>
      <c r="I88" s="124"/>
      <c r="J88" s="124"/>
      <c r="K88" s="124"/>
      <c r="L88" s="124"/>
      <c r="M88" s="124"/>
      <c r="P88" s="124"/>
      <c r="Q88" s="124"/>
      <c r="R88" s="124"/>
      <c r="S88" s="124"/>
      <c r="T88" s="124"/>
      <c r="U88" s="124"/>
      <c r="V88" s="124"/>
      <c r="W88" s="124"/>
      <c r="X88" s="124"/>
      <c r="Y88" s="124"/>
      <c r="Z88" s="124"/>
      <c r="AA88" s="124"/>
    </row>
    <row r="89" spans="1:27" x14ac:dyDescent="0.25">
      <c r="A89" s="124"/>
      <c r="B89" s="124"/>
      <c r="C89" s="124"/>
      <c r="D89" s="124"/>
      <c r="E89" s="124"/>
      <c r="F89" s="124"/>
      <c r="G89" s="124"/>
      <c r="H89" s="124"/>
      <c r="I89" s="124"/>
      <c r="J89" s="124"/>
      <c r="K89" s="124"/>
      <c r="L89" s="124"/>
      <c r="M89" s="124"/>
      <c r="P89" s="124"/>
      <c r="Q89" s="124"/>
      <c r="R89" s="124"/>
      <c r="S89" s="124"/>
      <c r="T89" s="124"/>
      <c r="U89" s="124"/>
      <c r="V89" s="124"/>
      <c r="W89" s="124"/>
      <c r="X89" s="124"/>
      <c r="Y89" s="124"/>
      <c r="Z89" s="124"/>
      <c r="AA89" s="124"/>
    </row>
    <row r="90" spans="1:27" x14ac:dyDescent="0.25">
      <c r="A90" s="124"/>
      <c r="B90" s="124"/>
      <c r="C90" s="124"/>
      <c r="D90" s="124"/>
      <c r="E90" s="124"/>
      <c r="F90" s="124"/>
      <c r="G90" s="124"/>
      <c r="H90" s="124"/>
      <c r="I90" s="124"/>
      <c r="J90" s="124"/>
      <c r="K90" s="124"/>
      <c r="L90" s="124"/>
      <c r="M90" s="124"/>
      <c r="P90" s="124"/>
      <c r="Q90" s="124"/>
      <c r="R90" s="124"/>
      <c r="S90" s="124"/>
      <c r="T90" s="124"/>
      <c r="U90" s="124"/>
      <c r="V90" s="124"/>
      <c r="W90" s="124"/>
      <c r="X90" s="124"/>
      <c r="Y90" s="124"/>
      <c r="Z90" s="124"/>
      <c r="AA90" s="124"/>
    </row>
    <row r="91" spans="1:27" x14ac:dyDescent="0.25">
      <c r="A91" s="124"/>
      <c r="B91" s="124"/>
      <c r="C91" s="124"/>
      <c r="D91" s="124"/>
      <c r="E91" s="124"/>
      <c r="F91" s="124"/>
      <c r="G91" s="124"/>
      <c r="H91" s="124"/>
      <c r="I91" s="124"/>
      <c r="J91" s="124"/>
      <c r="K91" s="124"/>
      <c r="L91" s="124"/>
      <c r="M91" s="124"/>
      <c r="P91" s="124"/>
      <c r="Q91" s="124"/>
      <c r="R91" s="124"/>
      <c r="S91" s="124"/>
      <c r="T91" s="124"/>
      <c r="U91" s="124"/>
      <c r="V91" s="124"/>
      <c r="W91" s="124"/>
      <c r="X91" s="124"/>
      <c r="Y91" s="124"/>
      <c r="Z91" s="124"/>
      <c r="AA91" s="124"/>
    </row>
    <row r="92" spans="1:27" x14ac:dyDescent="0.25">
      <c r="A92" s="124"/>
      <c r="B92" s="124"/>
      <c r="C92" s="124"/>
      <c r="D92" s="124"/>
      <c r="E92" s="124"/>
      <c r="F92" s="124"/>
      <c r="G92" s="124"/>
      <c r="H92" s="124"/>
      <c r="I92" s="124"/>
      <c r="J92" s="124"/>
      <c r="K92" s="124"/>
      <c r="L92" s="124"/>
      <c r="M92" s="124"/>
      <c r="P92" s="124"/>
      <c r="Q92" s="124"/>
      <c r="R92" s="124"/>
      <c r="S92" s="124"/>
      <c r="T92" s="124"/>
      <c r="U92" s="124"/>
      <c r="V92" s="124"/>
      <c r="W92" s="124"/>
      <c r="X92" s="124"/>
      <c r="Y92" s="124"/>
      <c r="Z92" s="124"/>
      <c r="AA92" s="124"/>
    </row>
    <row r="93" spans="1:27" x14ac:dyDescent="0.25">
      <c r="A93" s="124"/>
      <c r="B93" s="124"/>
      <c r="C93" s="124"/>
      <c r="D93" s="124"/>
      <c r="E93" s="124"/>
      <c r="F93" s="124"/>
      <c r="G93" s="124"/>
      <c r="H93" s="124"/>
      <c r="I93" s="124"/>
      <c r="J93" s="124"/>
      <c r="K93" s="124"/>
      <c r="L93" s="124"/>
      <c r="M93" s="124"/>
      <c r="P93" s="124"/>
      <c r="Q93" s="124"/>
      <c r="R93" s="124"/>
      <c r="S93" s="124"/>
      <c r="T93" s="124"/>
      <c r="U93" s="124"/>
      <c r="V93" s="124"/>
      <c r="W93" s="124"/>
      <c r="X93" s="124"/>
      <c r="Y93" s="124"/>
      <c r="Z93" s="124"/>
      <c r="AA93" s="124"/>
    </row>
    <row r="94" spans="1:27" x14ac:dyDescent="0.25">
      <c r="A94" s="124"/>
      <c r="B94" s="124"/>
      <c r="C94" s="124"/>
      <c r="D94" s="124"/>
      <c r="E94" s="124"/>
      <c r="F94" s="124"/>
      <c r="G94" s="124"/>
      <c r="H94" s="124"/>
      <c r="I94" s="124"/>
      <c r="J94" s="124"/>
      <c r="K94" s="124"/>
      <c r="L94" s="124"/>
      <c r="M94" s="124"/>
      <c r="P94" s="124"/>
      <c r="Q94" s="124"/>
      <c r="R94" s="124"/>
      <c r="S94" s="124"/>
      <c r="T94" s="124"/>
      <c r="U94" s="124"/>
      <c r="V94" s="124"/>
      <c r="W94" s="124"/>
      <c r="X94" s="124"/>
      <c r="Y94" s="124"/>
      <c r="Z94" s="124"/>
      <c r="AA94" s="124"/>
    </row>
    <row r="95" spans="1:27" x14ac:dyDescent="0.25">
      <c r="A95" s="124"/>
      <c r="B95" s="124"/>
      <c r="C95" s="124"/>
      <c r="D95" s="124"/>
      <c r="E95" s="124"/>
      <c r="F95" s="124"/>
      <c r="G95" s="124"/>
      <c r="H95" s="124"/>
      <c r="I95" s="124"/>
      <c r="J95" s="124"/>
      <c r="K95" s="124"/>
      <c r="L95" s="124"/>
      <c r="M95" s="124"/>
      <c r="P95" s="124"/>
      <c r="Q95" s="124"/>
      <c r="R95" s="124"/>
      <c r="S95" s="124"/>
      <c r="T95" s="124"/>
      <c r="U95" s="124"/>
      <c r="V95" s="124"/>
      <c r="W95" s="124"/>
      <c r="X95" s="124"/>
      <c r="Y95" s="124"/>
      <c r="Z95" s="124"/>
      <c r="AA95" s="124"/>
    </row>
    <row r="96" spans="1:27" x14ac:dyDescent="0.25">
      <c r="A96" s="124"/>
      <c r="B96" s="124"/>
      <c r="C96" s="124"/>
      <c r="D96" s="124"/>
      <c r="E96" s="124"/>
      <c r="F96" s="124"/>
      <c r="G96" s="124"/>
      <c r="H96" s="124"/>
      <c r="I96" s="124"/>
      <c r="J96" s="124"/>
      <c r="K96" s="124"/>
      <c r="L96" s="124"/>
      <c r="M96" s="124"/>
      <c r="P96" s="124"/>
      <c r="Q96" s="124"/>
      <c r="R96" s="124"/>
      <c r="S96" s="124"/>
      <c r="T96" s="124"/>
      <c r="U96" s="124"/>
      <c r="V96" s="124"/>
      <c r="W96" s="124"/>
      <c r="X96" s="124"/>
      <c r="Y96" s="124"/>
      <c r="Z96" s="124"/>
      <c r="AA96" s="124"/>
    </row>
    <row r="97" spans="1:27" x14ac:dyDescent="0.25">
      <c r="A97" s="124"/>
      <c r="B97" s="124"/>
      <c r="C97" s="124"/>
      <c r="D97" s="124"/>
      <c r="E97" s="124"/>
      <c r="F97" s="124"/>
      <c r="G97" s="124"/>
      <c r="H97" s="124"/>
      <c r="I97" s="124"/>
      <c r="J97" s="124"/>
      <c r="K97" s="124"/>
      <c r="L97" s="124"/>
      <c r="M97" s="124"/>
      <c r="P97" s="124"/>
      <c r="Q97" s="124"/>
      <c r="R97" s="124"/>
      <c r="S97" s="124"/>
      <c r="T97" s="124"/>
      <c r="U97" s="124"/>
      <c r="V97" s="124"/>
      <c r="W97" s="124"/>
      <c r="X97" s="124"/>
      <c r="Y97" s="124"/>
      <c r="Z97" s="124"/>
      <c r="AA97" s="124"/>
    </row>
    <row r="98" spans="1:27" x14ac:dyDescent="0.25">
      <c r="A98" s="124"/>
      <c r="B98" s="124"/>
      <c r="C98" s="124"/>
      <c r="D98" s="124"/>
      <c r="E98" s="124"/>
      <c r="F98" s="124"/>
      <c r="G98" s="124"/>
      <c r="H98" s="124"/>
      <c r="I98" s="124"/>
      <c r="J98" s="124"/>
      <c r="K98" s="124"/>
      <c r="L98" s="124"/>
      <c r="M98" s="124"/>
      <c r="P98" s="124"/>
      <c r="Q98" s="124"/>
      <c r="R98" s="124"/>
      <c r="S98" s="124"/>
      <c r="T98" s="124"/>
      <c r="U98" s="124"/>
      <c r="V98" s="124"/>
      <c r="W98" s="124"/>
      <c r="X98" s="124"/>
      <c r="Y98" s="124"/>
      <c r="Z98" s="124"/>
      <c r="AA98" s="124"/>
    </row>
    <row r="99" spans="1:27" x14ac:dyDescent="0.25">
      <c r="A99" s="124"/>
      <c r="B99" s="124"/>
      <c r="C99" s="124"/>
      <c r="D99" s="124"/>
      <c r="E99" s="124"/>
      <c r="F99" s="124"/>
      <c r="G99" s="124"/>
      <c r="H99" s="124"/>
      <c r="I99" s="124"/>
      <c r="J99" s="124"/>
      <c r="K99" s="124"/>
      <c r="L99" s="124"/>
      <c r="M99" s="124"/>
      <c r="P99" s="124"/>
      <c r="Q99" s="124"/>
      <c r="R99" s="124"/>
      <c r="S99" s="124"/>
      <c r="T99" s="124"/>
      <c r="U99" s="124"/>
      <c r="V99" s="124"/>
      <c r="W99" s="124"/>
      <c r="X99" s="124"/>
      <c r="Y99" s="124"/>
      <c r="Z99" s="124"/>
      <c r="AA99" s="124"/>
    </row>
    <row r="100" spans="1:27" x14ac:dyDescent="0.25">
      <c r="A100" s="124"/>
      <c r="B100" s="124"/>
      <c r="C100" s="124"/>
      <c r="D100" s="124"/>
      <c r="E100" s="124"/>
      <c r="F100" s="124"/>
      <c r="G100" s="124"/>
      <c r="H100" s="124"/>
      <c r="I100" s="124"/>
      <c r="J100" s="124"/>
      <c r="K100" s="124"/>
      <c r="L100" s="124"/>
      <c r="M100" s="124"/>
      <c r="P100" s="124"/>
      <c r="Q100" s="124"/>
      <c r="R100" s="124"/>
      <c r="S100" s="124"/>
      <c r="T100" s="124"/>
      <c r="U100" s="124"/>
      <c r="V100" s="124"/>
      <c r="W100" s="124"/>
      <c r="X100" s="124"/>
      <c r="Y100" s="124"/>
      <c r="Z100" s="124"/>
      <c r="AA100" s="124"/>
    </row>
    <row r="101" spans="1:27" x14ac:dyDescent="0.25">
      <c r="A101" s="124"/>
      <c r="B101" s="124"/>
      <c r="C101" s="124"/>
      <c r="D101" s="124"/>
      <c r="E101" s="124"/>
      <c r="F101" s="124"/>
      <c r="G101" s="124"/>
      <c r="H101" s="124"/>
      <c r="I101" s="124"/>
      <c r="J101" s="124"/>
      <c r="K101" s="124"/>
      <c r="L101" s="124"/>
      <c r="M101" s="124"/>
      <c r="P101" s="124"/>
      <c r="Q101" s="124"/>
      <c r="R101" s="124"/>
      <c r="S101" s="124"/>
      <c r="T101" s="124"/>
      <c r="U101" s="124"/>
      <c r="V101" s="124"/>
      <c r="W101" s="124"/>
      <c r="X101" s="124"/>
      <c r="Y101" s="124"/>
      <c r="Z101" s="124"/>
      <c r="AA101" s="124"/>
    </row>
    <row r="102" spans="1:27" x14ac:dyDescent="0.25">
      <c r="A102" s="124"/>
      <c r="B102" s="124"/>
      <c r="C102" s="124"/>
      <c r="D102" s="124"/>
      <c r="E102" s="124"/>
      <c r="F102" s="124"/>
      <c r="G102" s="124"/>
      <c r="H102" s="124"/>
      <c r="I102" s="124"/>
      <c r="J102" s="124"/>
      <c r="K102" s="124"/>
      <c r="L102" s="124"/>
      <c r="M102" s="124"/>
      <c r="P102" s="124"/>
      <c r="Q102" s="124"/>
      <c r="R102" s="124"/>
      <c r="S102" s="124"/>
      <c r="T102" s="124"/>
      <c r="U102" s="124"/>
      <c r="V102" s="124"/>
      <c r="W102" s="124"/>
      <c r="X102" s="124"/>
      <c r="Y102" s="124"/>
      <c r="Z102" s="124"/>
      <c r="AA102" s="124"/>
    </row>
    <row r="103" spans="1:27" x14ac:dyDescent="0.25">
      <c r="A103" s="124"/>
      <c r="B103" s="124"/>
      <c r="C103" s="124"/>
      <c r="D103" s="124"/>
      <c r="E103" s="124"/>
      <c r="F103" s="124"/>
      <c r="G103" s="124"/>
      <c r="H103" s="124"/>
      <c r="I103" s="124"/>
      <c r="J103" s="124"/>
      <c r="K103" s="124"/>
      <c r="L103" s="124"/>
      <c r="M103" s="124"/>
      <c r="P103" s="124"/>
      <c r="Q103" s="124"/>
      <c r="R103" s="124"/>
      <c r="S103" s="124"/>
      <c r="T103" s="124"/>
      <c r="U103" s="124"/>
      <c r="V103" s="124"/>
      <c r="W103" s="124"/>
      <c r="X103" s="124"/>
      <c r="Y103" s="124"/>
      <c r="Z103" s="124"/>
      <c r="AA103" s="124"/>
    </row>
    <row r="104" spans="1:27" x14ac:dyDescent="0.25">
      <c r="A104" s="124"/>
      <c r="B104" s="124"/>
      <c r="C104" s="124"/>
      <c r="D104" s="124"/>
      <c r="E104" s="124"/>
      <c r="F104" s="124"/>
      <c r="G104" s="124"/>
      <c r="H104" s="124"/>
      <c r="I104" s="124"/>
      <c r="J104" s="124"/>
      <c r="K104" s="124"/>
      <c r="L104" s="124"/>
      <c r="M104" s="124"/>
      <c r="P104" s="124"/>
      <c r="Q104" s="124"/>
      <c r="R104" s="124"/>
      <c r="S104" s="124"/>
      <c r="T104" s="124"/>
      <c r="U104" s="124"/>
      <c r="V104" s="124"/>
      <c r="W104" s="124"/>
      <c r="X104" s="124"/>
      <c r="Y104" s="124"/>
      <c r="Z104" s="124"/>
      <c r="AA104" s="124"/>
    </row>
    <row r="105" spans="1:27" x14ac:dyDescent="0.25">
      <c r="A105" s="124"/>
      <c r="B105" s="124"/>
      <c r="C105" s="124"/>
      <c r="D105" s="124"/>
      <c r="E105" s="124"/>
      <c r="F105" s="124"/>
      <c r="G105" s="124"/>
      <c r="H105" s="124"/>
      <c r="I105" s="124"/>
      <c r="J105" s="124"/>
      <c r="K105" s="124"/>
      <c r="L105" s="124"/>
      <c r="M105" s="124"/>
      <c r="P105" s="124"/>
      <c r="Q105" s="124"/>
      <c r="R105" s="124"/>
      <c r="S105" s="124"/>
      <c r="T105" s="124"/>
      <c r="U105" s="124"/>
      <c r="V105" s="124"/>
      <c r="W105" s="124"/>
      <c r="X105" s="124"/>
      <c r="Y105" s="124"/>
      <c r="Z105" s="124"/>
      <c r="AA105" s="124"/>
    </row>
    <row r="106" spans="1:27" x14ac:dyDescent="0.25">
      <c r="A106" s="124"/>
      <c r="B106" s="124"/>
      <c r="C106" s="124"/>
      <c r="D106" s="124"/>
      <c r="E106" s="124"/>
      <c r="F106" s="124"/>
      <c r="G106" s="124"/>
      <c r="H106" s="124"/>
      <c r="I106" s="124"/>
      <c r="J106" s="124"/>
      <c r="K106" s="124"/>
      <c r="L106" s="124"/>
      <c r="M106" s="124"/>
      <c r="P106" s="124"/>
      <c r="Q106" s="124"/>
      <c r="R106" s="124"/>
      <c r="S106" s="124"/>
      <c r="T106" s="124"/>
      <c r="U106" s="124"/>
      <c r="V106" s="124"/>
      <c r="W106" s="124"/>
      <c r="X106" s="124"/>
      <c r="Y106" s="124"/>
      <c r="Z106" s="124"/>
      <c r="AA106" s="124"/>
    </row>
    <row r="107" spans="1:27" x14ac:dyDescent="0.25">
      <c r="A107" s="124"/>
      <c r="B107" s="124"/>
      <c r="C107" s="124"/>
      <c r="D107" s="124"/>
      <c r="E107" s="124"/>
      <c r="F107" s="124"/>
      <c r="G107" s="124"/>
      <c r="H107" s="124"/>
      <c r="I107" s="124"/>
      <c r="J107" s="124"/>
      <c r="K107" s="124"/>
      <c r="L107" s="124"/>
      <c r="M107" s="124"/>
      <c r="P107" s="124"/>
      <c r="Q107" s="124"/>
      <c r="R107" s="124"/>
      <c r="S107" s="124"/>
      <c r="T107" s="124"/>
      <c r="U107" s="124"/>
      <c r="V107" s="124"/>
      <c r="W107" s="124"/>
      <c r="X107" s="124"/>
      <c r="Y107" s="124"/>
      <c r="Z107" s="124"/>
      <c r="AA107" s="124"/>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B5947-9674-4452-B9C1-8F08B2D2E28F}">
  <dimension ref="A1:BH25"/>
  <sheetViews>
    <sheetView workbookViewId="0">
      <selection activeCell="A14" sqref="A14:BB25"/>
    </sheetView>
  </sheetViews>
  <sheetFormatPr defaultColWidth="8.7109375" defaultRowHeight="15" x14ac:dyDescent="0.25"/>
  <cols>
    <col min="1" max="16384" width="8.7109375" style="124"/>
  </cols>
  <sheetData>
    <row r="1" spans="1:60" x14ac:dyDescent="0.25">
      <c r="A1" s="124" t="s">
        <v>5106</v>
      </c>
      <c r="B1" s="124" t="s">
        <v>5107</v>
      </c>
      <c r="C1" s="124" t="s">
        <v>5108</v>
      </c>
      <c r="D1" s="124" t="s">
        <v>218</v>
      </c>
      <c r="E1" s="124" t="s">
        <v>5109</v>
      </c>
      <c r="F1" s="124" t="s">
        <v>5110</v>
      </c>
      <c r="G1" s="124" t="s">
        <v>5117</v>
      </c>
      <c r="H1" s="124" t="s">
        <v>5118</v>
      </c>
      <c r="I1" s="124" t="s">
        <v>5119</v>
      </c>
      <c r="J1" s="124" t="s">
        <v>5120</v>
      </c>
      <c r="K1" s="124" t="s">
        <v>5121</v>
      </c>
      <c r="L1" s="124" t="s">
        <v>5122</v>
      </c>
      <c r="M1" s="124" t="s">
        <v>242</v>
      </c>
      <c r="N1" s="124" t="s">
        <v>246</v>
      </c>
      <c r="O1" s="124" t="s">
        <v>250</v>
      </c>
      <c r="P1" s="124" t="s">
        <v>253</v>
      </c>
      <c r="Q1" s="124" t="s">
        <v>257</v>
      </c>
      <c r="R1" s="124" t="s">
        <v>261</v>
      </c>
      <c r="S1" s="124" t="s">
        <v>265</v>
      </c>
      <c r="T1" s="124" t="s">
        <v>304</v>
      </c>
      <c r="U1" s="124" t="s">
        <v>307</v>
      </c>
      <c r="V1" s="124" t="s">
        <v>310</v>
      </c>
      <c r="W1" s="124" t="s">
        <v>299</v>
      </c>
      <c r="X1" s="124" t="s">
        <v>311</v>
      </c>
      <c r="Y1" s="124" t="s">
        <v>312</v>
      </c>
      <c r="Z1" s="124" t="s">
        <v>313</v>
      </c>
      <c r="AA1" s="124" t="s">
        <v>314</v>
      </c>
      <c r="AB1" s="124" t="s">
        <v>315</v>
      </c>
      <c r="AC1" s="124" t="s">
        <v>316</v>
      </c>
      <c r="AD1" s="124" t="s">
        <v>323</v>
      </c>
      <c r="AE1" s="124" t="s">
        <v>324</v>
      </c>
      <c r="AF1" s="124" t="s">
        <v>325</v>
      </c>
      <c r="AG1" s="124" t="s">
        <v>322</v>
      </c>
      <c r="AH1" s="124" t="s">
        <v>335</v>
      </c>
      <c r="AI1" s="124" t="s">
        <v>328</v>
      </c>
      <c r="AJ1" s="124" t="s">
        <v>329</v>
      </c>
      <c r="AK1" s="124" t="s">
        <v>330</v>
      </c>
      <c r="AL1" s="124" t="s">
        <v>319</v>
      </c>
      <c r="AM1" s="124" t="s">
        <v>318</v>
      </c>
      <c r="AN1" s="124" t="s">
        <v>320</v>
      </c>
      <c r="AO1" s="124" t="s">
        <v>321</v>
      </c>
      <c r="AP1" s="124" t="s">
        <v>326</v>
      </c>
      <c r="AQ1" s="124" t="s">
        <v>327</v>
      </c>
      <c r="AR1" s="124" t="s">
        <v>317</v>
      </c>
      <c r="AS1" s="124" t="s">
        <v>338</v>
      </c>
      <c r="AT1" s="124" t="s">
        <v>346</v>
      </c>
      <c r="AU1" s="124" t="s">
        <v>298</v>
      </c>
      <c r="AV1" s="124" t="s">
        <v>269</v>
      </c>
      <c r="AW1" s="124" t="s">
        <v>273</v>
      </c>
      <c r="AX1" s="124" t="s">
        <v>277</v>
      </c>
      <c r="AY1" s="124" t="s">
        <v>297</v>
      </c>
      <c r="AZ1" s="124" t="s">
        <v>281</v>
      </c>
      <c r="BA1" s="124" t="s">
        <v>285</v>
      </c>
      <c r="BB1" s="124" t="s">
        <v>288</v>
      </c>
      <c r="BC1" s="124" t="s">
        <v>291</v>
      </c>
      <c r="BD1" s="124" t="s">
        <v>294</v>
      </c>
      <c r="BE1" s="124" t="s">
        <v>295</v>
      </c>
      <c r="BF1" s="124" t="s">
        <v>296</v>
      </c>
      <c r="BG1" s="124" t="s">
        <v>339</v>
      </c>
      <c r="BH1" s="124" t="s">
        <v>357</v>
      </c>
    </row>
    <row r="2" spans="1:60" x14ac:dyDescent="0.25">
      <c r="A2" s="124" t="s">
        <v>605</v>
      </c>
      <c r="B2" s="124" t="s">
        <v>5123</v>
      </c>
      <c r="C2" s="124" t="s">
        <v>5112</v>
      </c>
      <c r="D2" s="124">
        <v>0.76047329955126064</v>
      </c>
      <c r="E2" s="124">
        <v>0.76047331094741821</v>
      </c>
      <c r="F2" s="124">
        <v>0.76047331094741821</v>
      </c>
      <c r="G2" s="124">
        <v>0.76047331094741821</v>
      </c>
      <c r="H2" s="124">
        <v>0.76047331094741821</v>
      </c>
      <c r="I2" s="124">
        <v>0.76047331094741821</v>
      </c>
      <c r="J2" s="124">
        <v>0.76047331094741821</v>
      </c>
      <c r="K2" s="124">
        <v>0.76047331094741821</v>
      </c>
      <c r="L2" s="124">
        <v>0.76047331094741821</v>
      </c>
      <c r="M2" s="124">
        <v>0.52624416941669139</v>
      </c>
      <c r="N2" s="124">
        <v>0.52052117270164755</v>
      </c>
      <c r="O2" s="124">
        <v>0.47252026778436951</v>
      </c>
      <c r="P2" s="124">
        <v>0</v>
      </c>
      <c r="Q2" s="124">
        <v>0</v>
      </c>
      <c r="R2" s="124">
        <v>0</v>
      </c>
      <c r="S2" s="124">
        <v>0</v>
      </c>
      <c r="T2" s="124">
        <v>0.33655096561165254</v>
      </c>
      <c r="U2" s="124">
        <v>0.5223191093970535</v>
      </c>
      <c r="V2" s="124">
        <v>0.12321542566848072</v>
      </c>
      <c r="W2" s="124">
        <v>0.16247641286394213</v>
      </c>
      <c r="X2" s="124">
        <v>0.40811813250980128</v>
      </c>
      <c r="Y2" s="124">
        <v>1.9127404170083899E-2</v>
      </c>
      <c r="Z2" s="124">
        <v>1.8606863473859332E-3</v>
      </c>
      <c r="AA2" s="124">
        <v>2.1869517736545353E-3</v>
      </c>
      <c r="AB2" s="124">
        <v>5.605711479552326E-3</v>
      </c>
      <c r="AC2" s="124">
        <v>0</v>
      </c>
      <c r="AD2" s="124">
        <v>5.7264004187510958E-3</v>
      </c>
      <c r="AE2" s="124">
        <v>2.2650135255092265E-2</v>
      </c>
      <c r="AF2" s="124">
        <v>2.6939655172413793E-4</v>
      </c>
      <c r="AG2" s="124">
        <v>0.7655894111806445</v>
      </c>
      <c r="AH2" s="124">
        <v>0.31050028418321618</v>
      </c>
      <c r="AI2" s="124">
        <v>2.6806667650302474E-2</v>
      </c>
      <c r="AJ2" s="124">
        <v>7.0585996955859973E-4</v>
      </c>
      <c r="AK2" s="124">
        <v>0.112679789938887</v>
      </c>
      <c r="AL2" s="124">
        <v>4.0794584174270506E-3</v>
      </c>
      <c r="AM2" s="124">
        <v>0.1005549600888854</v>
      </c>
      <c r="AN2" s="124">
        <v>5.3487447592188006E-3</v>
      </c>
      <c r="AO2" s="124">
        <v>0.10935809985175005</v>
      </c>
      <c r="AP2" s="124">
        <v>2.0364364295551603E-2</v>
      </c>
      <c r="AQ2" s="124">
        <v>6.6954840056867401E-2</v>
      </c>
      <c r="AR2" s="124">
        <v>2.0682530635508694E-3</v>
      </c>
      <c r="AS2" s="124">
        <v>6.7789328375028168E-4</v>
      </c>
      <c r="AT2" s="124">
        <v>1.238275472713769E-2</v>
      </c>
      <c r="AU2" s="124">
        <v>5.9664937500000022E-2</v>
      </c>
      <c r="AV2" s="124">
        <v>8.1212500000000035E-3</v>
      </c>
      <c r="AW2" s="124">
        <v>5.9421812499999997E-2</v>
      </c>
      <c r="AX2" s="124">
        <v>0.14461312499999995</v>
      </c>
      <c r="AY2" s="124">
        <v>0.21161581249999975</v>
      </c>
      <c r="AZ2" s="124">
        <v>9.0158124999999995E-3</v>
      </c>
      <c r="BA2" s="124">
        <v>3.2687687500000021E-2</v>
      </c>
      <c r="BB2" s="124">
        <v>8.4964125000000015E-2</v>
      </c>
      <c r="BC2" s="124">
        <v>0.24323924999999971</v>
      </c>
      <c r="BD2" s="124">
        <v>0.12186612500000006</v>
      </c>
      <c r="BE2" s="124">
        <v>3.553956249999999E-2</v>
      </c>
      <c r="BF2" s="124">
        <v>4.8915625000000011E-2</v>
      </c>
      <c r="BG2" s="124">
        <v>411.8543701171875</v>
      </c>
      <c r="BH2" s="124">
        <v>2438.033447265625</v>
      </c>
    </row>
    <row r="3" spans="1:60" x14ac:dyDescent="0.25">
      <c r="A3" s="124" t="s">
        <v>606</v>
      </c>
      <c r="B3" s="124" t="s">
        <v>5123</v>
      </c>
      <c r="C3" s="124" t="s">
        <v>5112</v>
      </c>
      <c r="D3" s="124">
        <v>0.74545083501286735</v>
      </c>
      <c r="E3" s="124">
        <v>0.74545085430145264</v>
      </c>
      <c r="F3" s="124">
        <v>0.74545085430145264</v>
      </c>
      <c r="G3" s="124">
        <v>0.74545085430145264</v>
      </c>
      <c r="H3" s="124">
        <v>0.74545085430145264</v>
      </c>
      <c r="I3" s="124">
        <v>0.74545085430145264</v>
      </c>
      <c r="J3" s="124">
        <v>0.74545085430145264</v>
      </c>
      <c r="K3" s="124">
        <v>0.74545085430145264</v>
      </c>
      <c r="L3" s="124">
        <v>0.74545085430145264</v>
      </c>
      <c r="M3" s="124">
        <v>0.5967072551691267</v>
      </c>
      <c r="N3" s="124">
        <v>0.66942533507871815</v>
      </c>
      <c r="O3" s="124">
        <v>0.32766965494671557</v>
      </c>
      <c r="P3" s="124">
        <v>0</v>
      </c>
      <c r="Q3" s="124">
        <v>0</v>
      </c>
      <c r="R3" s="124">
        <v>0</v>
      </c>
      <c r="S3" s="124">
        <v>0</v>
      </c>
      <c r="T3" s="124">
        <v>0.24658714477209881</v>
      </c>
      <c r="U3" s="124">
        <v>0.53572423496117061</v>
      </c>
      <c r="V3" s="124">
        <v>0.19870123540783408</v>
      </c>
      <c r="W3" s="124">
        <v>0.2032707851561828</v>
      </c>
      <c r="X3" s="124">
        <v>0.27898250644913603</v>
      </c>
      <c r="Y3" s="124">
        <v>2.3603982588357589E-3</v>
      </c>
      <c r="Z3" s="124">
        <v>9.765625E-4</v>
      </c>
      <c r="AA3" s="124">
        <v>1.2784616808589411E-3</v>
      </c>
      <c r="AB3" s="124">
        <v>8.5616438356164379E-4</v>
      </c>
      <c r="AC3" s="124">
        <v>0</v>
      </c>
      <c r="AD3" s="124">
        <v>4.2229729729729732E-4</v>
      </c>
      <c r="AE3" s="124">
        <v>2.5660319165999087E-3</v>
      </c>
      <c r="AF3" s="124">
        <v>0</v>
      </c>
      <c r="AG3" s="124">
        <v>0.80773227604625963</v>
      </c>
      <c r="AH3" s="124">
        <v>0.34173336607488625</v>
      </c>
      <c r="AI3" s="124">
        <v>1.7168221481443341E-2</v>
      </c>
      <c r="AJ3" s="124">
        <v>4.9811518764988323E-3</v>
      </c>
      <c r="AK3" s="124">
        <v>0.13933512619663446</v>
      </c>
      <c r="AL3" s="124">
        <v>8.5616438356164379E-4</v>
      </c>
      <c r="AM3" s="124">
        <v>0.12471060118970279</v>
      </c>
      <c r="AN3" s="124">
        <v>2.0592763649641205E-2</v>
      </c>
      <c r="AO3" s="124">
        <v>0.12685656646187693</v>
      </c>
      <c r="AP3" s="124">
        <v>3.1346870443040006E-2</v>
      </c>
      <c r="AQ3" s="124">
        <v>7.8572250908358413E-2</v>
      </c>
      <c r="AR3" s="124">
        <v>4.7900444364957079E-3</v>
      </c>
      <c r="AS3" s="124">
        <v>0</v>
      </c>
      <c r="AT3" s="124">
        <v>6.0344393979723252E-3</v>
      </c>
      <c r="AU3" s="124">
        <v>4.3422499999999961E-2</v>
      </c>
      <c r="AV3" s="124">
        <v>4.2742500000000029E-3</v>
      </c>
      <c r="AW3" s="124">
        <v>3.6783249999999997E-2</v>
      </c>
      <c r="AX3" s="124">
        <v>0.33170599999999995</v>
      </c>
      <c r="AY3" s="124">
        <v>0.16864443750000005</v>
      </c>
      <c r="AZ3" s="124">
        <v>8.7210624999999979E-3</v>
      </c>
      <c r="BA3" s="124">
        <v>3.0517249999999999E-2</v>
      </c>
      <c r="BB3" s="124">
        <v>8.0569562500000011E-2</v>
      </c>
      <c r="BC3" s="124">
        <v>0.20805212499999992</v>
      </c>
      <c r="BD3" s="124">
        <v>7.7285750000000028E-2</v>
      </c>
      <c r="BE3" s="124">
        <v>2.5490187500000004E-2</v>
      </c>
      <c r="BF3" s="124">
        <v>2.7956374999999992E-2</v>
      </c>
      <c r="BG3" s="124">
        <v>339.41311645507813</v>
      </c>
      <c r="BH3" s="124">
        <v>2257.859130859375</v>
      </c>
    </row>
    <row r="4" spans="1:60" x14ac:dyDescent="0.25">
      <c r="A4" s="124" t="s">
        <v>607</v>
      </c>
      <c r="B4" s="124" t="s">
        <v>5123</v>
      </c>
      <c r="C4" s="124" t="s">
        <v>5112</v>
      </c>
      <c r="D4" s="124">
        <v>0.70619734564645842</v>
      </c>
      <c r="E4" s="124">
        <v>0.70619732141494751</v>
      </c>
      <c r="F4" s="124">
        <v>0.70619732141494751</v>
      </c>
      <c r="G4" s="124">
        <v>0.70619738101959229</v>
      </c>
      <c r="H4" s="124">
        <v>0.70619738101959229</v>
      </c>
      <c r="I4" s="124">
        <v>0.70619732141494751</v>
      </c>
      <c r="J4" s="124">
        <v>0.70619738101959229</v>
      </c>
      <c r="K4" s="124">
        <v>0.70619732141494751</v>
      </c>
      <c r="L4" s="124">
        <v>0.70619732141494751</v>
      </c>
      <c r="M4" s="124">
        <v>0.53725048129957687</v>
      </c>
      <c r="N4" s="124">
        <v>0.7740504225337812</v>
      </c>
      <c r="O4" s="124">
        <v>0.22393534592382125</v>
      </c>
      <c r="P4" s="124">
        <v>8.6805555555555551E-4</v>
      </c>
      <c r="Q4" s="124">
        <v>0</v>
      </c>
      <c r="R4" s="124">
        <v>0</v>
      </c>
      <c r="S4" s="124">
        <v>0</v>
      </c>
      <c r="T4" s="124">
        <v>0.24674765550367461</v>
      </c>
      <c r="U4" s="124">
        <v>0.57644997645127716</v>
      </c>
      <c r="V4" s="124">
        <v>0.15682620693962232</v>
      </c>
      <c r="W4" s="124">
        <v>0.10623007141827304</v>
      </c>
      <c r="X4" s="124">
        <v>0.13901632254082658</v>
      </c>
      <c r="Y4" s="124">
        <v>3.90625E-3</v>
      </c>
      <c r="Z4" s="124">
        <v>0</v>
      </c>
      <c r="AA4" s="124">
        <v>0</v>
      </c>
      <c r="AB4" s="124">
        <v>0</v>
      </c>
      <c r="AC4" s="124">
        <v>0</v>
      </c>
      <c r="AD4" s="124">
        <v>1.6891891891891893E-3</v>
      </c>
      <c r="AE4" s="124">
        <v>8.8762244395468072E-3</v>
      </c>
      <c r="AF4" s="124">
        <v>0</v>
      </c>
      <c r="AG4" s="124">
        <v>0.79122211765795647</v>
      </c>
      <c r="AH4" s="124">
        <v>0.18725505763756423</v>
      </c>
      <c r="AI4" s="124">
        <v>2.267892892892893E-3</v>
      </c>
      <c r="AJ4" s="124">
        <v>2.2739955357142854E-3</v>
      </c>
      <c r="AK4" s="124">
        <v>0.33367842668501618</v>
      </c>
      <c r="AL4" s="124">
        <v>0</v>
      </c>
      <c r="AM4" s="124">
        <v>0.18723545380834941</v>
      </c>
      <c r="AN4" s="124">
        <v>3.5829524449466237E-2</v>
      </c>
      <c r="AO4" s="124">
        <v>7.7731252596515588E-2</v>
      </c>
      <c r="AP4" s="124">
        <v>2.1267450286013807E-2</v>
      </c>
      <c r="AQ4" s="124">
        <v>4.3429151713751418E-2</v>
      </c>
      <c r="AR4" s="124">
        <v>8.8514383164304059E-3</v>
      </c>
      <c r="AS4" s="124">
        <v>0</v>
      </c>
      <c r="AT4" s="124">
        <v>2.82445640204716E-2</v>
      </c>
      <c r="AU4" s="124">
        <v>4.1749562500000018E-2</v>
      </c>
      <c r="AV4" s="124">
        <v>6.8823749999999987E-3</v>
      </c>
      <c r="AW4" s="124">
        <v>4.4679687499999995E-2</v>
      </c>
      <c r="AX4" s="124">
        <v>0.23907937499999993</v>
      </c>
      <c r="AY4" s="124">
        <v>0.19540556250000002</v>
      </c>
      <c r="AZ4" s="124">
        <v>1.2244125000000005E-2</v>
      </c>
      <c r="BA4" s="124">
        <v>4.3118875000000008E-2</v>
      </c>
      <c r="BB4" s="124">
        <v>7.8513812499999974E-2</v>
      </c>
      <c r="BC4" s="124">
        <v>0.22752625000000007</v>
      </c>
      <c r="BD4" s="124">
        <v>9.0534624999999994E-2</v>
      </c>
      <c r="BE4" s="124">
        <v>2.9083874999999995E-2</v>
      </c>
      <c r="BF4" s="124">
        <v>3.2892749999999991E-2</v>
      </c>
      <c r="BG4" s="124">
        <v>60.868125915527344</v>
      </c>
      <c r="BH4" s="124">
        <v>1972.18408203125</v>
      </c>
    </row>
    <row r="5" spans="1:60" x14ac:dyDescent="0.25">
      <c r="A5" s="124" t="s">
        <v>608</v>
      </c>
      <c r="B5" s="124" t="s">
        <v>5123</v>
      </c>
      <c r="C5" s="124" t="s">
        <v>5112</v>
      </c>
      <c r="D5" s="124">
        <v>0.79372954906523607</v>
      </c>
      <c r="E5" s="124">
        <v>0.79372954368591309</v>
      </c>
      <c r="F5" s="124">
        <v>0.79372954368591309</v>
      </c>
      <c r="G5" s="124">
        <v>0.79372954368591309</v>
      </c>
      <c r="H5" s="124">
        <v>0.79372954368591309</v>
      </c>
      <c r="I5" s="124">
        <v>0.79372954368591309</v>
      </c>
      <c r="J5" s="124">
        <v>0.79372954368591309</v>
      </c>
      <c r="K5" s="124">
        <v>0.79372954368591309</v>
      </c>
      <c r="L5" s="124">
        <v>0.79372954368591309</v>
      </c>
      <c r="M5" s="124">
        <v>0.52323245709339017</v>
      </c>
      <c r="N5" s="124">
        <v>0.62609508077306264</v>
      </c>
      <c r="O5" s="124">
        <v>0.37390491922693736</v>
      </c>
      <c r="P5" s="124">
        <v>0</v>
      </c>
      <c r="Q5" s="124">
        <v>0</v>
      </c>
      <c r="R5" s="124">
        <v>0</v>
      </c>
      <c r="S5" s="124">
        <v>0</v>
      </c>
      <c r="T5" s="124">
        <v>0.18146820375424474</v>
      </c>
      <c r="U5" s="124">
        <v>0.6795201408611099</v>
      </c>
      <c r="V5" s="124">
        <v>0.11583595806596464</v>
      </c>
      <c r="W5" s="124">
        <v>0.13413406286918417</v>
      </c>
      <c r="X5" s="124">
        <v>0.3441570299947736</v>
      </c>
      <c r="Y5" s="124">
        <v>2.8424026147494716E-2</v>
      </c>
      <c r="Z5" s="124">
        <v>7.6624685631171479E-3</v>
      </c>
      <c r="AA5" s="124">
        <v>7.6704169075492599E-3</v>
      </c>
      <c r="AB5" s="124">
        <v>3.255208333333333E-3</v>
      </c>
      <c r="AC5" s="124">
        <v>0</v>
      </c>
      <c r="AD5" s="124">
        <v>1.0593220338983051E-3</v>
      </c>
      <c r="AE5" s="124">
        <v>2.1300727008346797E-2</v>
      </c>
      <c r="AF5" s="124">
        <v>4.6762201820464526E-3</v>
      </c>
      <c r="AG5" s="124">
        <v>0.80845607913558348</v>
      </c>
      <c r="AH5" s="124">
        <v>0.22306823219009497</v>
      </c>
      <c r="AI5" s="124">
        <v>4.1960861070667516E-2</v>
      </c>
      <c r="AJ5" s="124">
        <v>3.7818599126861838E-3</v>
      </c>
      <c r="AK5" s="124">
        <v>0.19659308851647123</v>
      </c>
      <c r="AL5" s="124">
        <v>1.1103041501609933E-2</v>
      </c>
      <c r="AM5" s="124">
        <v>0.19009843691596418</v>
      </c>
      <c r="AN5" s="124">
        <v>2.8595520102298207E-2</v>
      </c>
      <c r="AO5" s="124">
        <v>9.6483601821594087E-2</v>
      </c>
      <c r="AP5" s="124">
        <v>1.2791431463082519E-2</v>
      </c>
      <c r="AQ5" s="124">
        <v>9.5789536589352076E-2</v>
      </c>
      <c r="AR5" s="124">
        <v>0</v>
      </c>
      <c r="AS5" s="124">
        <v>2.840909090909091E-3</v>
      </c>
      <c r="AT5" s="124">
        <v>8.2629418828445E-3</v>
      </c>
      <c r="AU5" s="124">
        <v>4.2965124999999993E-2</v>
      </c>
      <c r="AV5" s="124">
        <v>1.3329687499999996E-2</v>
      </c>
      <c r="AW5" s="124">
        <v>3.7812312500000014E-2</v>
      </c>
      <c r="AX5" s="124">
        <v>0.26148462499999997</v>
      </c>
      <c r="AY5" s="124">
        <v>0.16653481249999999</v>
      </c>
      <c r="AZ5" s="124">
        <v>9.0393125000000005E-3</v>
      </c>
      <c r="BA5" s="124">
        <v>3.2169999999999997E-2</v>
      </c>
      <c r="BB5" s="124">
        <v>6.2052250000000003E-2</v>
      </c>
      <c r="BC5" s="124">
        <v>0.24749568750000003</v>
      </c>
      <c r="BD5" s="124">
        <v>9.7028812499999964E-2</v>
      </c>
      <c r="BE5" s="124">
        <v>2.6663187500000001E-2</v>
      </c>
      <c r="BF5" s="124">
        <v>4.6383812500000017E-2</v>
      </c>
      <c r="BG5" s="124">
        <v>291.63156127929688</v>
      </c>
      <c r="BH5" s="124">
        <v>2467.196533203125</v>
      </c>
    </row>
    <row r="6" spans="1:60" x14ac:dyDescent="0.25">
      <c r="A6" s="124" t="s">
        <v>609</v>
      </c>
      <c r="B6" s="124" t="s">
        <v>5123</v>
      </c>
      <c r="C6" s="124" t="s">
        <v>5112</v>
      </c>
      <c r="D6" s="124">
        <v>0.79590215479555126</v>
      </c>
      <c r="E6" s="124">
        <v>0.79590213298797607</v>
      </c>
      <c r="F6" s="124">
        <v>0.79590213298797607</v>
      </c>
      <c r="G6" s="124">
        <v>0.79590213298797607</v>
      </c>
      <c r="H6" s="124">
        <v>0.79590213298797607</v>
      </c>
      <c r="I6" s="124">
        <v>0.79590213298797607</v>
      </c>
      <c r="J6" s="124">
        <v>0.79590213298797607</v>
      </c>
      <c r="K6" s="124">
        <v>0.79590213298797607</v>
      </c>
      <c r="L6" s="124">
        <v>0.79590213298797607</v>
      </c>
      <c r="M6" s="124">
        <v>0.56571001863171266</v>
      </c>
      <c r="N6" s="124">
        <v>0.5413669461494901</v>
      </c>
      <c r="O6" s="124">
        <v>0.45519579690427198</v>
      </c>
      <c r="P6" s="124">
        <v>0</v>
      </c>
      <c r="Q6" s="124">
        <v>0</v>
      </c>
      <c r="R6" s="124">
        <v>0</v>
      </c>
      <c r="S6" s="124">
        <v>0</v>
      </c>
      <c r="T6" s="124">
        <v>0.11893534498220734</v>
      </c>
      <c r="U6" s="124">
        <v>0.76550037374299484</v>
      </c>
      <c r="V6" s="124">
        <v>0.1002061076600346</v>
      </c>
      <c r="W6" s="124">
        <v>6.8380686609092814E-2</v>
      </c>
      <c r="X6" s="124">
        <v>0.3275844923500662</v>
      </c>
      <c r="Y6" s="124">
        <v>3.1641460793075338E-2</v>
      </c>
      <c r="Z6" s="124">
        <v>5.6268966591703469E-3</v>
      </c>
      <c r="AA6" s="124">
        <v>6.1849223683269148E-3</v>
      </c>
      <c r="AB6" s="124">
        <v>6.8901839180081316E-3</v>
      </c>
      <c r="AC6" s="124">
        <v>0</v>
      </c>
      <c r="AD6" s="124">
        <v>3.7650602409638556E-4</v>
      </c>
      <c r="AE6" s="124">
        <v>1.3783851358342092E-2</v>
      </c>
      <c r="AF6" s="124">
        <v>0</v>
      </c>
      <c r="AG6" s="124">
        <v>0.67764152104734754</v>
      </c>
      <c r="AH6" s="124">
        <v>0.38318334334470489</v>
      </c>
      <c r="AI6" s="124">
        <v>3.8594381189506553E-2</v>
      </c>
      <c r="AJ6" s="124">
        <v>2.638888888888889E-3</v>
      </c>
      <c r="AK6" s="124">
        <v>0.22125480022606403</v>
      </c>
      <c r="AL6" s="124">
        <v>8.7833050374347098E-3</v>
      </c>
      <c r="AM6" s="124">
        <v>0.2288337452301602</v>
      </c>
      <c r="AN6" s="124">
        <v>1.8966364049086699E-2</v>
      </c>
      <c r="AO6" s="124">
        <v>0.15782039986722407</v>
      </c>
      <c r="AP6" s="124">
        <v>7.7945478874949055E-3</v>
      </c>
      <c r="AQ6" s="124">
        <v>6.6699543086598562E-2</v>
      </c>
      <c r="AR6" s="124">
        <v>7.4408983451536639E-3</v>
      </c>
      <c r="AS6" s="124">
        <v>0</v>
      </c>
      <c r="AT6" s="124">
        <v>4.9161924069274872E-3</v>
      </c>
      <c r="AU6" s="124">
        <v>3.5593875000000011E-2</v>
      </c>
      <c r="AV6" s="124">
        <v>5.5323749999999974E-3</v>
      </c>
      <c r="AW6" s="124">
        <v>5.5792874999999992E-2</v>
      </c>
      <c r="AX6" s="124">
        <v>8.958668750000004E-2</v>
      </c>
      <c r="AY6" s="124">
        <v>0.26330687500000005</v>
      </c>
      <c r="AZ6" s="124">
        <v>1.1847250000000002E-2</v>
      </c>
      <c r="BA6" s="124">
        <v>6.6547250000000016E-2</v>
      </c>
      <c r="BB6" s="124">
        <v>0.13018893749999999</v>
      </c>
      <c r="BC6" s="124">
        <v>0.19290212499999995</v>
      </c>
      <c r="BD6" s="124">
        <v>0.11874981249999998</v>
      </c>
      <c r="BE6" s="124">
        <v>2.7271312500000006E-2</v>
      </c>
      <c r="BF6" s="124">
        <v>3.9066000000000004E-2</v>
      </c>
      <c r="BG6" s="124">
        <v>837.81280517578125</v>
      </c>
      <c r="BH6" s="124">
        <v>2914.894775390625</v>
      </c>
    </row>
    <row r="7" spans="1:60" x14ac:dyDescent="0.25">
      <c r="A7" s="124" t="s">
        <v>610</v>
      </c>
      <c r="B7" s="124" t="s">
        <v>5123</v>
      </c>
      <c r="C7" s="124" t="s">
        <v>5112</v>
      </c>
      <c r="D7" s="124">
        <v>0.70951665431053612</v>
      </c>
      <c r="E7" s="124">
        <v>0.70951664447784424</v>
      </c>
      <c r="F7" s="124">
        <v>0.70951664447784424</v>
      </c>
      <c r="G7" s="124">
        <v>0.70951664447784424</v>
      </c>
      <c r="H7" s="124">
        <v>0.70951664447784424</v>
      </c>
      <c r="I7" s="124">
        <v>0.70951664447784424</v>
      </c>
      <c r="J7" s="124">
        <v>0.70951664447784424</v>
      </c>
      <c r="K7" s="124">
        <v>0.70951664447784424</v>
      </c>
      <c r="L7" s="124">
        <v>0.70951664447784424</v>
      </c>
      <c r="M7" s="124">
        <v>0.45956373814865381</v>
      </c>
      <c r="N7" s="124">
        <v>0.68415830867715077</v>
      </c>
      <c r="O7" s="124">
        <v>0.31584169132284928</v>
      </c>
      <c r="P7" s="124">
        <v>0</v>
      </c>
      <c r="Q7" s="124">
        <v>0</v>
      </c>
      <c r="R7" s="124">
        <v>0</v>
      </c>
      <c r="S7" s="124">
        <v>0</v>
      </c>
      <c r="T7" s="124">
        <v>0.11910279688795698</v>
      </c>
      <c r="U7" s="124">
        <v>0.78274473426712399</v>
      </c>
      <c r="V7" s="124">
        <v>8.2427096708327499E-2</v>
      </c>
      <c r="W7" s="124">
        <v>3.7027217787333977E-2</v>
      </c>
      <c r="X7" s="124">
        <v>0.25784643936522139</v>
      </c>
      <c r="Y7" s="124">
        <v>2.6219440464039664E-2</v>
      </c>
      <c r="Z7" s="124">
        <v>1.1348340109738286E-2</v>
      </c>
      <c r="AA7" s="124">
        <v>4.9012158054711243E-3</v>
      </c>
      <c r="AB7" s="124">
        <v>7.2042922084461069E-3</v>
      </c>
      <c r="AC7" s="124">
        <v>0</v>
      </c>
      <c r="AD7" s="124">
        <v>4.879429524868902E-3</v>
      </c>
      <c r="AE7" s="124">
        <v>1.5087079829988576E-2</v>
      </c>
      <c r="AF7" s="124">
        <v>2.3283155736836814E-2</v>
      </c>
      <c r="AG7" s="124">
        <v>0.81680461260423542</v>
      </c>
      <c r="AH7" s="124">
        <v>0.18067272896909156</v>
      </c>
      <c r="AI7" s="124">
        <v>6.6920005434363855E-2</v>
      </c>
      <c r="AJ7" s="124">
        <v>2.0161290322580645E-3</v>
      </c>
      <c r="AK7" s="124">
        <v>0.26475672049845428</v>
      </c>
      <c r="AL7" s="124">
        <v>1.1769480519480518E-2</v>
      </c>
      <c r="AM7" s="124">
        <v>0.28564389033984516</v>
      </c>
      <c r="AN7" s="124">
        <v>6.0740342903683161E-3</v>
      </c>
      <c r="AO7" s="124">
        <v>0.10353846520127301</v>
      </c>
      <c r="AP7" s="124">
        <v>9.8298143589132334E-3</v>
      </c>
      <c r="AQ7" s="124">
        <v>0.10998437804586576</v>
      </c>
      <c r="AR7" s="124">
        <v>2.840909090909091E-3</v>
      </c>
      <c r="AS7" s="124">
        <v>5.0403225806451612E-4</v>
      </c>
      <c r="AT7" s="124">
        <v>1.659866985799487E-2</v>
      </c>
      <c r="AU7" s="124">
        <v>4.6073750000000011E-2</v>
      </c>
      <c r="AV7" s="124">
        <v>1.1575875000000003E-2</v>
      </c>
      <c r="AW7" s="124">
        <v>3.6445749999999999E-2</v>
      </c>
      <c r="AX7" s="124">
        <v>0.17448131250000004</v>
      </c>
      <c r="AY7" s="124">
        <v>0.18580862500000001</v>
      </c>
      <c r="AZ7" s="124">
        <v>9.2732499999999985E-3</v>
      </c>
      <c r="BA7" s="124">
        <v>3.8208812500000001E-2</v>
      </c>
      <c r="BB7" s="124">
        <v>7.7241125000000022E-2</v>
      </c>
      <c r="BC7" s="124">
        <v>0.29724943750000005</v>
      </c>
      <c r="BD7" s="124">
        <v>9.9211000000000021E-2</v>
      </c>
      <c r="BE7" s="124">
        <v>2.4799625000000002E-2</v>
      </c>
      <c r="BF7" s="124">
        <v>4.5842062500000003E-2</v>
      </c>
      <c r="BG7" s="124">
        <v>84.878746032714844</v>
      </c>
      <c r="BH7" s="124">
        <v>1678.8809814453125</v>
      </c>
    </row>
    <row r="8" spans="1:60" x14ac:dyDescent="0.25">
      <c r="A8" s="124" t="s">
        <v>611</v>
      </c>
      <c r="B8" s="124" t="s">
        <v>5123</v>
      </c>
      <c r="C8" s="124" t="s">
        <v>5112</v>
      </c>
      <c r="D8" s="124">
        <v>0.82661015294045481</v>
      </c>
      <c r="E8" s="124">
        <v>0.82661014795303345</v>
      </c>
      <c r="F8" s="124">
        <v>0.82661014795303345</v>
      </c>
      <c r="G8" s="124">
        <v>0.82661014795303345</v>
      </c>
      <c r="H8" s="124">
        <v>0.82661014795303345</v>
      </c>
      <c r="I8" s="124">
        <v>0.82661014795303345</v>
      </c>
      <c r="J8" s="124">
        <v>0.82661014795303345</v>
      </c>
      <c r="K8" s="124">
        <v>0.82661014795303345</v>
      </c>
      <c r="L8" s="124">
        <v>0.82661014795303345</v>
      </c>
      <c r="M8" s="124">
        <v>0.6539725641360703</v>
      </c>
      <c r="N8" s="124">
        <v>0.65621424821308727</v>
      </c>
      <c r="O8" s="124">
        <v>0.33980847905964012</v>
      </c>
      <c r="P8" s="124">
        <v>0</v>
      </c>
      <c r="Q8" s="124">
        <v>0</v>
      </c>
      <c r="R8" s="124">
        <v>0</v>
      </c>
      <c r="S8" s="124">
        <v>0</v>
      </c>
      <c r="T8" s="124">
        <v>8.12774751048745E-2</v>
      </c>
      <c r="U8" s="124">
        <v>0.8310337833606023</v>
      </c>
      <c r="V8" s="124">
        <v>6.9658885361284742E-2</v>
      </c>
      <c r="W8" s="124">
        <v>4.1204625482876255E-2</v>
      </c>
      <c r="X8" s="124">
        <v>0.48688094671066806</v>
      </c>
      <c r="Y8" s="124">
        <v>2.958236294149607E-2</v>
      </c>
      <c r="Z8" s="124">
        <v>1.893939393939394E-3</v>
      </c>
      <c r="AA8" s="124">
        <v>9.829260651629073E-3</v>
      </c>
      <c r="AB8" s="124">
        <v>1.893939393939394E-3</v>
      </c>
      <c r="AC8" s="124">
        <v>0</v>
      </c>
      <c r="AD8" s="124">
        <v>4.4424019607843136E-3</v>
      </c>
      <c r="AE8" s="124">
        <v>1.7483003967137093E-2</v>
      </c>
      <c r="AF8" s="124">
        <v>2.0833333333333333E-3</v>
      </c>
      <c r="AG8" s="124">
        <v>0.84122096137866265</v>
      </c>
      <c r="AH8" s="124">
        <v>0.37824607828961537</v>
      </c>
      <c r="AI8" s="124">
        <v>1.525297619047619E-2</v>
      </c>
      <c r="AJ8" s="124">
        <v>1.9552285627169527E-2</v>
      </c>
      <c r="AK8" s="124">
        <v>0.13013587450990702</v>
      </c>
      <c r="AL8" s="124">
        <v>2.6041666666666665E-3</v>
      </c>
      <c r="AM8" s="124">
        <v>0.18870864043077668</v>
      </c>
      <c r="AN8" s="124">
        <v>4.8144257703081235E-3</v>
      </c>
      <c r="AO8" s="124">
        <v>0.15484521766932755</v>
      </c>
      <c r="AP8" s="124">
        <v>6.2626882276650073E-2</v>
      </c>
      <c r="AQ8" s="124">
        <v>9.0251163954724323E-2</v>
      </c>
      <c r="AR8" s="124">
        <v>2.6041666666666665E-3</v>
      </c>
      <c r="AS8" s="124">
        <v>0</v>
      </c>
      <c r="AT8" s="124">
        <v>3.024322169059011E-2</v>
      </c>
      <c r="AU8" s="124">
        <v>4.9870562499999986E-2</v>
      </c>
      <c r="AV8" s="124">
        <v>1.3540874999999999E-2</v>
      </c>
      <c r="AW8" s="124">
        <v>4.4599437500000005E-2</v>
      </c>
      <c r="AX8" s="124">
        <v>0.15899124999999997</v>
      </c>
      <c r="AY8" s="124">
        <v>0.20316006249999999</v>
      </c>
      <c r="AZ8" s="124">
        <v>1.0138687499999997E-2</v>
      </c>
      <c r="BA8" s="124">
        <v>3.6742187499999995E-2</v>
      </c>
      <c r="BB8" s="124">
        <v>5.9573625000000005E-2</v>
      </c>
      <c r="BC8" s="124">
        <v>0.26787418749999997</v>
      </c>
      <c r="BD8" s="124">
        <v>0.10600725</v>
      </c>
      <c r="BE8" s="124">
        <v>2.6204687499999997E-2</v>
      </c>
      <c r="BF8" s="124">
        <v>7.2887875000000005E-2</v>
      </c>
      <c r="BG8" s="124">
        <v>237.69969177246094</v>
      </c>
      <c r="BH8" s="124">
        <v>3358.130615234375</v>
      </c>
    </row>
    <row r="9" spans="1:60" x14ac:dyDescent="0.25">
      <c r="A9" s="124" t="s">
        <v>612</v>
      </c>
      <c r="B9" s="124" t="s">
        <v>5123</v>
      </c>
      <c r="C9" s="124" t="s">
        <v>5112</v>
      </c>
      <c r="D9" s="124">
        <v>0.76579742294569075</v>
      </c>
      <c r="E9" s="124">
        <v>0.76579743623733521</v>
      </c>
      <c r="F9" s="124">
        <v>0.76579743623733521</v>
      </c>
      <c r="G9" s="124">
        <v>0.76579743623733521</v>
      </c>
      <c r="H9" s="124">
        <v>0.76579743623733521</v>
      </c>
      <c r="I9" s="124">
        <v>0.76579743623733521</v>
      </c>
      <c r="J9" s="124">
        <v>0.76579743623733521</v>
      </c>
      <c r="K9" s="124">
        <v>0.76579743623733521</v>
      </c>
      <c r="L9" s="124">
        <v>0.76579743623733521</v>
      </c>
      <c r="M9" s="124">
        <v>0.58491236603683372</v>
      </c>
      <c r="N9" s="124">
        <v>0.60049091929147569</v>
      </c>
      <c r="O9" s="124">
        <v>0.39950908070852414</v>
      </c>
      <c r="P9" s="124">
        <v>0</v>
      </c>
      <c r="Q9" s="124">
        <v>0</v>
      </c>
      <c r="R9" s="124">
        <v>0</v>
      </c>
      <c r="S9" s="124">
        <v>0</v>
      </c>
      <c r="T9" s="124">
        <v>2.0754052581696041E-2</v>
      </c>
      <c r="U9" s="124">
        <v>0.90233189094022404</v>
      </c>
      <c r="V9" s="124">
        <v>6.0462336901360325E-2</v>
      </c>
      <c r="W9" s="124">
        <v>6.0118868920483889E-2</v>
      </c>
      <c r="X9" s="124">
        <v>0.42662279968452921</v>
      </c>
      <c r="Y9" s="124">
        <v>4.6063089239837568E-2</v>
      </c>
      <c r="Z9" s="124">
        <v>1.3134057971014492E-2</v>
      </c>
      <c r="AA9" s="124">
        <v>4.1666666666666666E-3</v>
      </c>
      <c r="AB9" s="124">
        <v>2.3148148148148147E-3</v>
      </c>
      <c r="AC9" s="124">
        <v>0</v>
      </c>
      <c r="AD9" s="124">
        <v>2.1551724137931034E-3</v>
      </c>
      <c r="AE9" s="124">
        <v>7.9966329966329967E-3</v>
      </c>
      <c r="AF9" s="124">
        <v>0</v>
      </c>
      <c r="AG9" s="124">
        <v>0.70737035380437341</v>
      </c>
      <c r="AH9" s="124">
        <v>0.39231035451636759</v>
      </c>
      <c r="AI9" s="124">
        <v>2.3962968112717836E-2</v>
      </c>
      <c r="AJ9" s="124">
        <v>1.0204414838035528E-2</v>
      </c>
      <c r="AK9" s="124">
        <v>0.2466942300687289</v>
      </c>
      <c r="AL9" s="124">
        <v>0</v>
      </c>
      <c r="AM9" s="124">
        <v>0.17659013542991175</v>
      </c>
      <c r="AN9" s="124">
        <v>2.0161290322580645E-3</v>
      </c>
      <c r="AO9" s="124">
        <v>0.1564576109299893</v>
      </c>
      <c r="AP9" s="124">
        <v>3.5862520972948446E-2</v>
      </c>
      <c r="AQ9" s="124">
        <v>0.11004486726839764</v>
      </c>
      <c r="AR9" s="124">
        <v>0</v>
      </c>
      <c r="AS9" s="124">
        <v>0</v>
      </c>
      <c r="AT9" s="124">
        <v>2.717166412019353E-2</v>
      </c>
      <c r="AU9" s="124">
        <v>4.1680187499999993E-2</v>
      </c>
      <c r="AV9" s="124">
        <v>1.0272874999999999E-2</v>
      </c>
      <c r="AW9" s="124">
        <v>5.0283999999999988E-2</v>
      </c>
      <c r="AX9" s="124">
        <v>0.14285075</v>
      </c>
      <c r="AY9" s="124">
        <v>0.16063187500000001</v>
      </c>
      <c r="AZ9" s="124">
        <v>1.3142187499999999E-2</v>
      </c>
      <c r="BA9" s="124">
        <v>3.4153375E-2</v>
      </c>
      <c r="BB9" s="124">
        <v>7.2430250000000002E-2</v>
      </c>
      <c r="BC9" s="124">
        <v>0.28878193750000009</v>
      </c>
      <c r="BD9" s="124">
        <v>0.12035406249999998</v>
      </c>
      <c r="BE9" s="124">
        <v>2.5426999999999998E-2</v>
      </c>
      <c r="BF9" s="124">
        <v>8.05395E-2</v>
      </c>
      <c r="BG9" s="124">
        <v>431.18499755859375</v>
      </c>
      <c r="BH9" s="124">
        <v>2983.74267578125</v>
      </c>
    </row>
    <row r="10" spans="1:60" x14ac:dyDescent="0.25">
      <c r="A10" s="124" t="s">
        <v>613</v>
      </c>
      <c r="B10" s="124" t="s">
        <v>5123</v>
      </c>
      <c r="C10" s="124" t="s">
        <v>5112</v>
      </c>
      <c r="D10" s="124">
        <v>0.82041055314698819</v>
      </c>
      <c r="E10" s="124">
        <v>0.82041054964065552</v>
      </c>
      <c r="F10" s="124">
        <v>0.82041054964065552</v>
      </c>
      <c r="G10" s="124">
        <v>0.82041054964065552</v>
      </c>
      <c r="H10" s="124">
        <v>0.82041054964065552</v>
      </c>
      <c r="I10" s="124">
        <v>0.82041054964065552</v>
      </c>
      <c r="J10" s="124">
        <v>0.82041054964065552</v>
      </c>
      <c r="K10" s="124">
        <v>0.82041054964065552</v>
      </c>
      <c r="L10" s="124">
        <v>0.82041054964065552</v>
      </c>
      <c r="M10" s="124">
        <v>0.60055592086525156</v>
      </c>
      <c r="N10" s="124">
        <v>0.69808646021405907</v>
      </c>
      <c r="O10" s="124">
        <v>0.29744925407165512</v>
      </c>
      <c r="P10" s="124">
        <v>0</v>
      </c>
      <c r="Q10" s="124">
        <v>0</v>
      </c>
      <c r="R10" s="124">
        <v>0</v>
      </c>
      <c r="S10" s="124">
        <v>0</v>
      </c>
      <c r="T10" s="124">
        <v>1.2605042016806723E-2</v>
      </c>
      <c r="U10" s="124">
        <v>0.8958680609732842</v>
      </c>
      <c r="V10" s="124">
        <v>4.9308759755007217E-2</v>
      </c>
      <c r="W10" s="124">
        <v>3.0652492263483641E-2</v>
      </c>
      <c r="X10" s="124">
        <v>0.25962319581899962</v>
      </c>
      <c r="Y10" s="124">
        <v>8.1845238095238082E-3</v>
      </c>
      <c r="Z10" s="124">
        <v>3.0717653993516062E-2</v>
      </c>
      <c r="AA10" s="124">
        <v>8.713942307692308E-3</v>
      </c>
      <c r="AB10" s="124">
        <v>0</v>
      </c>
      <c r="AC10" s="124">
        <v>0</v>
      </c>
      <c r="AD10" s="124">
        <v>0</v>
      </c>
      <c r="AE10" s="124">
        <v>7.783882783882784E-3</v>
      </c>
      <c r="AF10" s="124">
        <v>3.6764705882352941E-3</v>
      </c>
      <c r="AG10" s="124">
        <v>0.5882117908502924</v>
      </c>
      <c r="AH10" s="124">
        <v>0.34419660851741229</v>
      </c>
      <c r="AI10" s="124">
        <v>2.0312500000000001E-2</v>
      </c>
      <c r="AJ10" s="124">
        <v>2.403846153846154E-3</v>
      </c>
      <c r="AK10" s="124">
        <v>0.17657737553465241</v>
      </c>
      <c r="AL10" s="124">
        <v>2.1551724137931034E-3</v>
      </c>
      <c r="AM10" s="124">
        <v>0.12509789061513199</v>
      </c>
      <c r="AN10" s="124">
        <v>2.1551724137931034E-3</v>
      </c>
      <c r="AO10" s="124">
        <v>0.26979986485089169</v>
      </c>
      <c r="AP10" s="124">
        <v>1.7598746229260935E-2</v>
      </c>
      <c r="AQ10" s="124">
        <v>7.1363752176378956E-2</v>
      </c>
      <c r="AR10" s="124">
        <v>0</v>
      </c>
      <c r="AS10" s="124">
        <v>0</v>
      </c>
      <c r="AT10" s="124">
        <v>1.2075807334428024E-2</v>
      </c>
      <c r="AU10" s="124">
        <v>4.1286000000000003E-2</v>
      </c>
      <c r="AV10" s="124">
        <v>1.0312437500000002E-2</v>
      </c>
      <c r="AW10" s="124">
        <v>3.5547499999999996E-2</v>
      </c>
      <c r="AX10" s="124">
        <v>0.29661456250000001</v>
      </c>
      <c r="AY10" s="124">
        <v>0.18771768749999998</v>
      </c>
      <c r="AZ10" s="124">
        <v>7.6707499999999996E-3</v>
      </c>
      <c r="BA10" s="124">
        <v>2.6118187499999997E-2</v>
      </c>
      <c r="BB10" s="124">
        <v>9.1576812500000007E-2</v>
      </c>
      <c r="BC10" s="124">
        <v>0.18526999999999999</v>
      </c>
      <c r="BD10" s="124">
        <v>9.8320124999999994E-2</v>
      </c>
      <c r="BE10" s="124">
        <v>1.8925249999999998E-2</v>
      </c>
      <c r="BF10" s="124">
        <v>4.1704250000000005E-2</v>
      </c>
      <c r="BG10" s="124">
        <v>1023.6656494140625</v>
      </c>
      <c r="BH10" s="124">
        <v>2949.4521484375</v>
      </c>
    </row>
    <row r="11" spans="1:60" x14ac:dyDescent="0.25">
      <c r="A11" s="124" t="s">
        <v>614</v>
      </c>
      <c r="B11" s="124" t="s">
        <v>5123</v>
      </c>
      <c r="C11" s="124" t="s">
        <v>5112</v>
      </c>
      <c r="D11" s="124">
        <v>0.78947315960183606</v>
      </c>
      <c r="E11" s="124">
        <v>0.78947317600250244</v>
      </c>
      <c r="F11" s="124">
        <v>0.78947317600250244</v>
      </c>
      <c r="G11" s="124">
        <v>0.78947317600250244</v>
      </c>
      <c r="H11" s="124">
        <v>0.78947317600250244</v>
      </c>
      <c r="I11" s="124">
        <v>0.78947317600250244</v>
      </c>
      <c r="J11" s="124">
        <v>0.78947317600250244</v>
      </c>
      <c r="K11" s="124">
        <v>0.78947317600250244</v>
      </c>
      <c r="L11" s="124">
        <v>0.78947317600250244</v>
      </c>
      <c r="M11" s="124">
        <v>0.40445944986386156</v>
      </c>
      <c r="N11" s="124">
        <v>0.35393389290448118</v>
      </c>
      <c r="O11" s="124">
        <v>0.64606610709551882</v>
      </c>
      <c r="P11" s="124">
        <v>0</v>
      </c>
      <c r="Q11" s="124">
        <v>0</v>
      </c>
      <c r="R11" s="124">
        <v>0</v>
      </c>
      <c r="S11" s="124">
        <v>0</v>
      </c>
      <c r="T11" s="124">
        <v>8.5523677711177706E-2</v>
      </c>
      <c r="U11" s="124">
        <v>0.81719893158312285</v>
      </c>
      <c r="V11" s="124">
        <v>8.1652390705699532E-2</v>
      </c>
      <c r="W11" s="124">
        <v>5.5993511186525888E-2</v>
      </c>
      <c r="X11" s="124">
        <v>0.49965277267666974</v>
      </c>
      <c r="Y11" s="124">
        <v>0.12698805483731954</v>
      </c>
      <c r="Z11" s="124">
        <v>1.4125631313131312E-2</v>
      </c>
      <c r="AA11" s="124">
        <v>1.9270833333333334E-2</v>
      </c>
      <c r="AB11" s="124">
        <v>2.5841346153846152E-2</v>
      </c>
      <c r="AC11" s="124">
        <v>0</v>
      </c>
      <c r="AD11" s="124">
        <v>0</v>
      </c>
      <c r="AE11" s="124">
        <v>1.7321220446220448E-2</v>
      </c>
      <c r="AF11" s="124">
        <v>0</v>
      </c>
      <c r="AG11" s="124">
        <v>0.40845732596651707</v>
      </c>
      <c r="AH11" s="124">
        <v>0.19444159802615688</v>
      </c>
      <c r="AI11" s="124">
        <v>0.10612633893883895</v>
      </c>
      <c r="AJ11" s="124">
        <v>1.488095238095238E-2</v>
      </c>
      <c r="AK11" s="124">
        <v>0.10827673143849614</v>
      </c>
      <c r="AL11" s="124">
        <v>1.5661421911421912E-2</v>
      </c>
      <c r="AM11" s="124">
        <v>0.42499953579916816</v>
      </c>
      <c r="AN11" s="124">
        <v>1.0416666666666666E-2</v>
      </c>
      <c r="AO11" s="124">
        <v>0.14735403485403487</v>
      </c>
      <c r="AP11" s="124">
        <v>1.9301470588235291E-2</v>
      </c>
      <c r="AQ11" s="124">
        <v>0.16835834202562147</v>
      </c>
      <c r="AR11" s="124">
        <v>0</v>
      </c>
      <c r="AS11" s="124">
        <v>0</v>
      </c>
      <c r="AT11" s="124">
        <v>1.20764652014652E-2</v>
      </c>
      <c r="AU11" s="124">
        <v>4.3200937500000001E-2</v>
      </c>
      <c r="AV11" s="124">
        <v>5.3005624999999989E-3</v>
      </c>
      <c r="AW11" s="124">
        <v>4.78271875E-2</v>
      </c>
      <c r="AX11" s="124">
        <v>0.18330012499999998</v>
      </c>
      <c r="AY11" s="124">
        <v>0.23449718750000001</v>
      </c>
      <c r="AZ11" s="124">
        <v>6.3488749999999995E-3</v>
      </c>
      <c r="BA11" s="124">
        <v>3.981693750000001E-2</v>
      </c>
      <c r="BB11" s="124">
        <v>7.3662437499999997E-2</v>
      </c>
      <c r="BC11" s="124">
        <v>0.21468443749999999</v>
      </c>
      <c r="BD11" s="124">
        <v>0.11684137500000001</v>
      </c>
      <c r="BE11" s="124">
        <v>2.4059437500000003E-2</v>
      </c>
      <c r="BF11" s="124">
        <v>5.3415312499999999E-2</v>
      </c>
      <c r="BG11" s="124">
        <v>1396.4156494140625</v>
      </c>
      <c r="BH11" s="124">
        <v>3920.298095703125</v>
      </c>
    </row>
    <row r="12" spans="1:60" x14ac:dyDescent="0.25">
      <c r="A12" s="124" t="s">
        <v>615</v>
      </c>
      <c r="B12" s="124" t="s">
        <v>5123</v>
      </c>
      <c r="C12" s="124" t="s">
        <v>5112</v>
      </c>
      <c r="D12" s="124">
        <v>0.84365044920932752</v>
      </c>
      <c r="E12" s="124">
        <v>0.8436504602432251</v>
      </c>
      <c r="F12" s="124">
        <v>0.8436504602432251</v>
      </c>
      <c r="G12" s="124">
        <v>0.8436504602432251</v>
      </c>
      <c r="H12" s="124">
        <v>0.8436504602432251</v>
      </c>
      <c r="I12" s="124">
        <v>0.8436504602432251</v>
      </c>
      <c r="J12" s="124">
        <v>0.8436504602432251</v>
      </c>
      <c r="K12" s="124">
        <v>0.8436504602432251</v>
      </c>
      <c r="L12" s="124">
        <v>0.8436504602432251</v>
      </c>
      <c r="M12" s="124">
        <v>0.57126572259353381</v>
      </c>
      <c r="N12" s="124">
        <v>0.65026263920523653</v>
      </c>
      <c r="O12" s="124">
        <v>0.34357620824806867</v>
      </c>
      <c r="P12" s="124">
        <v>0</v>
      </c>
      <c r="Q12" s="124">
        <v>0</v>
      </c>
      <c r="R12" s="124">
        <v>0</v>
      </c>
      <c r="S12" s="124">
        <v>0</v>
      </c>
      <c r="T12" s="124">
        <v>0.18801171532489749</v>
      </c>
      <c r="U12" s="124">
        <v>0.70524941947718489</v>
      </c>
      <c r="V12" s="124">
        <v>9.1701500255078783E-2</v>
      </c>
      <c r="W12" s="124">
        <v>5.6078354528486196E-2</v>
      </c>
      <c r="X12" s="124">
        <v>0.27263825337105951</v>
      </c>
      <c r="Y12" s="124">
        <v>2.9870538453665607E-2</v>
      </c>
      <c r="Z12" s="124">
        <v>7.4457934538579695E-3</v>
      </c>
      <c r="AA12" s="124">
        <v>0</v>
      </c>
      <c r="AB12" s="124">
        <v>2.0285222522744037E-3</v>
      </c>
      <c r="AC12" s="124">
        <v>0</v>
      </c>
      <c r="AD12" s="124">
        <v>1.227442953049096E-2</v>
      </c>
      <c r="AE12" s="124">
        <v>7.4683095436120627E-3</v>
      </c>
      <c r="AF12" s="124">
        <v>1.1469612654245512E-2</v>
      </c>
      <c r="AG12" s="124">
        <v>0.8562512446062075</v>
      </c>
      <c r="AH12" s="124">
        <v>0.29530158996666878</v>
      </c>
      <c r="AI12" s="124">
        <v>3.8542442665405748E-2</v>
      </c>
      <c r="AJ12" s="124">
        <v>7.4738554848758978E-3</v>
      </c>
      <c r="AK12" s="124">
        <v>6.2274874367578364E-2</v>
      </c>
      <c r="AL12" s="124">
        <v>1.9696029776674938E-3</v>
      </c>
      <c r="AM12" s="124">
        <v>0.12502828200640193</v>
      </c>
      <c r="AN12" s="124">
        <v>2.4836232586565168E-2</v>
      </c>
      <c r="AO12" s="124">
        <v>0.13631202093497477</v>
      </c>
      <c r="AP12" s="124">
        <v>2.3688737834676243E-2</v>
      </c>
      <c r="AQ12" s="124">
        <v>7.021324050911118E-2</v>
      </c>
      <c r="AR12" s="124">
        <v>0</v>
      </c>
      <c r="AS12" s="124">
        <v>1.1363636363636363E-3</v>
      </c>
      <c r="AT12" s="124">
        <v>8.8510515748037259E-3</v>
      </c>
      <c r="AU12" s="124">
        <v>3.8906812500000006E-2</v>
      </c>
      <c r="AV12" s="124">
        <v>1.6393499999999998E-2</v>
      </c>
      <c r="AW12" s="124">
        <v>5.3715874999999975E-2</v>
      </c>
      <c r="AX12" s="124">
        <v>0.20589950000000004</v>
      </c>
      <c r="AY12" s="124">
        <v>0.19892993750000004</v>
      </c>
      <c r="AZ12" s="124">
        <v>1.0559437499999998E-2</v>
      </c>
      <c r="BA12" s="124">
        <v>3.0588624999999998E-2</v>
      </c>
      <c r="BB12" s="124">
        <v>0.10149775000000001</v>
      </c>
      <c r="BC12" s="124">
        <v>0.22628081249999993</v>
      </c>
      <c r="BD12" s="124">
        <v>9.2950124999999953E-2</v>
      </c>
      <c r="BE12" s="124">
        <v>2.8331437500000011E-2</v>
      </c>
      <c r="BF12" s="124">
        <v>3.4771499999999983E-2</v>
      </c>
      <c r="BG12" s="124">
        <v>393.69061279296875</v>
      </c>
      <c r="BH12" s="124">
        <v>2741.670654296875</v>
      </c>
    </row>
    <row r="13" spans="1:60" x14ac:dyDescent="0.25">
      <c r="A13" s="124" t="s">
        <v>616</v>
      </c>
      <c r="B13" s="124" t="s">
        <v>5123</v>
      </c>
      <c r="C13" s="124" t="s">
        <v>5112</v>
      </c>
      <c r="D13" s="124">
        <v>0.73712864488981977</v>
      </c>
      <c r="E13" s="124">
        <v>0.7371286153793335</v>
      </c>
      <c r="F13" s="124">
        <v>0.7371286153793335</v>
      </c>
      <c r="G13" s="124">
        <v>0.7371286153793335</v>
      </c>
      <c r="H13" s="124">
        <v>0.73712867498397827</v>
      </c>
      <c r="I13" s="124">
        <v>0.7371286153793335</v>
      </c>
      <c r="J13" s="124">
        <v>0.73712867498397827</v>
      </c>
      <c r="K13" s="124">
        <v>0.73712867498397827</v>
      </c>
      <c r="L13" s="124">
        <v>0.7371286153793335</v>
      </c>
      <c r="M13" s="124">
        <v>0.4499685136235877</v>
      </c>
      <c r="N13" s="124">
        <v>0.46217667381583005</v>
      </c>
      <c r="O13" s="124">
        <v>0.53782332618416995</v>
      </c>
      <c r="P13" s="124">
        <v>0</v>
      </c>
      <c r="Q13" s="124">
        <v>0</v>
      </c>
      <c r="R13" s="124">
        <v>0</v>
      </c>
      <c r="S13" s="124">
        <v>0</v>
      </c>
      <c r="T13" s="124">
        <v>0.64645474879974751</v>
      </c>
      <c r="U13" s="124">
        <v>0.21354243840147669</v>
      </c>
      <c r="V13" s="124">
        <v>0.12042100378206572</v>
      </c>
      <c r="W13" s="124">
        <v>0.11708674498048452</v>
      </c>
      <c r="X13" s="124">
        <v>0.34741500747623982</v>
      </c>
      <c r="Y13" s="124">
        <v>2.0080846424315311E-2</v>
      </c>
      <c r="Z13" s="124">
        <v>8.2236842105263153E-4</v>
      </c>
      <c r="AA13" s="124">
        <v>0</v>
      </c>
      <c r="AB13" s="124">
        <v>6.5104166666666663E-4</v>
      </c>
      <c r="AC13" s="124">
        <v>0</v>
      </c>
      <c r="AD13" s="124">
        <v>1.4734100877192981E-3</v>
      </c>
      <c r="AE13" s="124">
        <v>2.0216613902365232E-2</v>
      </c>
      <c r="AF13" s="124">
        <v>2.6041666666666665E-3</v>
      </c>
      <c r="AG13" s="124">
        <v>0.91366323160715557</v>
      </c>
      <c r="AH13" s="124">
        <v>0.28437144106756723</v>
      </c>
      <c r="AI13" s="124">
        <v>4.3361852328371975E-2</v>
      </c>
      <c r="AJ13" s="124">
        <v>2.2758567931456548E-3</v>
      </c>
      <c r="AK13" s="124">
        <v>0.31583406318201779</v>
      </c>
      <c r="AL13" s="124">
        <v>4.807692307692308E-3</v>
      </c>
      <c r="AM13" s="124">
        <v>5.6040267223420474E-2</v>
      </c>
      <c r="AN13" s="124">
        <v>6.3156053823424291E-2</v>
      </c>
      <c r="AO13" s="124">
        <v>0.22345189020704215</v>
      </c>
      <c r="AP13" s="124">
        <v>8.1514258869585549E-2</v>
      </c>
      <c r="AQ13" s="124">
        <v>0.27040336705529538</v>
      </c>
      <c r="AR13" s="124">
        <v>0</v>
      </c>
      <c r="AS13" s="124">
        <v>0</v>
      </c>
      <c r="AT13" s="124">
        <v>2.9350377368917054E-2</v>
      </c>
      <c r="AU13" s="124">
        <v>4.7617437500000012E-2</v>
      </c>
      <c r="AV13" s="124">
        <v>1.0582500000000002E-3</v>
      </c>
      <c r="AW13" s="124">
        <v>4.8501312500000004E-2</v>
      </c>
      <c r="AX13" s="124">
        <v>8.9350187499999997E-2</v>
      </c>
      <c r="AY13" s="124">
        <v>0.19912043750000005</v>
      </c>
      <c r="AZ13" s="124">
        <v>1.5238187500000002E-2</v>
      </c>
      <c r="BA13" s="124">
        <v>6.2276312499999986E-2</v>
      </c>
      <c r="BB13" s="124">
        <v>0.17176112499999996</v>
      </c>
      <c r="BC13" s="124">
        <v>0.23916600000000005</v>
      </c>
      <c r="BD13" s="124">
        <v>9.0290624999999999E-2</v>
      </c>
      <c r="BE13" s="124">
        <v>3.2970000000000006E-2</v>
      </c>
      <c r="BF13" s="124">
        <v>4.9725687499999997E-2</v>
      </c>
      <c r="BG13" s="124">
        <v>571.17596435546875</v>
      </c>
      <c r="BH13" s="124">
        <v>1927.0712890625</v>
      </c>
    </row>
    <row r="14" spans="1:60" x14ac:dyDescent="0.25">
      <c r="A14" s="124" t="s">
        <v>605</v>
      </c>
      <c r="B14" s="124" t="s">
        <v>5123</v>
      </c>
      <c r="C14" s="124" t="s">
        <v>5113</v>
      </c>
      <c r="D14" s="124">
        <v>0.75514247293972803</v>
      </c>
      <c r="E14" s="124">
        <v>0.78494662046432495</v>
      </c>
      <c r="F14" s="124">
        <v>0.78292226791381836</v>
      </c>
      <c r="G14" s="124">
        <v>0.77796518802642822</v>
      </c>
      <c r="H14" s="124">
        <v>0.77680099010467529</v>
      </c>
      <c r="I14" s="124">
        <v>0.78465735912322998</v>
      </c>
      <c r="J14" s="124">
        <v>0.78302353620529175</v>
      </c>
      <c r="K14" s="124">
        <v>0.77779066562652588</v>
      </c>
      <c r="L14" s="124">
        <v>0.77695584297180176</v>
      </c>
      <c r="M14" s="124">
        <v>0.51076821947755113</v>
      </c>
      <c r="N14" s="124">
        <v>0.5142260564911032</v>
      </c>
      <c r="O14" s="124">
        <v>0.48282480257264176</v>
      </c>
      <c r="P14" s="124">
        <v>0</v>
      </c>
      <c r="Q14" s="124">
        <v>0</v>
      </c>
      <c r="R14" s="124">
        <v>0</v>
      </c>
      <c r="S14" s="124">
        <v>0</v>
      </c>
      <c r="T14" s="124">
        <v>0.376613897749835</v>
      </c>
      <c r="U14" s="124">
        <v>0.45000664750552921</v>
      </c>
      <c r="V14" s="124">
        <v>0.150115001091359</v>
      </c>
      <c r="W14" s="124">
        <v>0.17851125439172855</v>
      </c>
      <c r="X14" s="124">
        <v>0.46734385430840247</v>
      </c>
      <c r="Y14" s="124">
        <v>4.5871559633027525E-3</v>
      </c>
      <c r="Z14" s="124">
        <v>9.9601593625498006E-4</v>
      </c>
      <c r="AA14" s="124">
        <v>0</v>
      </c>
      <c r="AB14" s="124">
        <v>2.3584905660377358E-3</v>
      </c>
      <c r="AC14" s="124">
        <v>0</v>
      </c>
      <c r="AD14" s="124">
        <v>4.2467029816513763E-3</v>
      </c>
      <c r="AE14" s="124">
        <v>1.6198434904143164E-2</v>
      </c>
      <c r="AF14" s="124">
        <v>0</v>
      </c>
      <c r="AG14" s="124">
        <v>0.81770079755411451</v>
      </c>
      <c r="AH14" s="124">
        <v>0.34491448666774827</v>
      </c>
      <c r="AI14" s="124">
        <v>3.0365268360089157E-2</v>
      </c>
      <c r="AJ14" s="124">
        <v>0</v>
      </c>
      <c r="AK14" s="124">
        <v>0.17679746626054205</v>
      </c>
      <c r="AL14" s="124">
        <v>1.6013150099963656E-2</v>
      </c>
      <c r="AM14" s="124">
        <v>0.12594956071292121</v>
      </c>
      <c r="AN14" s="124">
        <v>2.9880478087649402E-3</v>
      </c>
      <c r="AO14" s="124">
        <v>8.5329795798629968E-2</v>
      </c>
      <c r="AP14" s="124">
        <v>3.221158500410682E-2</v>
      </c>
      <c r="AQ14" s="124">
        <v>7.7585197282102336E-2</v>
      </c>
      <c r="AR14" s="124">
        <v>1.953125E-3</v>
      </c>
      <c r="AS14" s="124">
        <v>0</v>
      </c>
      <c r="AT14" s="124">
        <v>1.1886819338105429E-2</v>
      </c>
      <c r="AU14" s="124">
        <v>4.0787999999999991E-2</v>
      </c>
      <c r="AV14" s="124">
        <v>8.6002499999999916E-3</v>
      </c>
      <c r="AW14" s="124">
        <v>6.2127750000000051E-2</v>
      </c>
      <c r="AX14" s="124">
        <v>0.14057024999999987</v>
      </c>
      <c r="AY14" s="124">
        <v>0.21497625000000023</v>
      </c>
      <c r="AZ14" s="124">
        <v>8.6589999999999983E-3</v>
      </c>
      <c r="BA14" s="124">
        <v>3.2958500000000043E-2</v>
      </c>
      <c r="BB14" s="124">
        <v>9.066949999999982E-2</v>
      </c>
      <c r="BC14" s="124">
        <v>0.23595250000000004</v>
      </c>
      <c r="BD14" s="124">
        <v>0.12294824999999994</v>
      </c>
      <c r="BE14" s="124">
        <v>3.6641500000000056E-2</v>
      </c>
      <c r="BF14" s="124">
        <v>4.5896750000000035E-2</v>
      </c>
      <c r="BG14" s="124">
        <v>306.177490234375</v>
      </c>
      <c r="BH14" s="124">
        <v>3407.219970703125</v>
      </c>
    </row>
    <row r="15" spans="1:60" x14ac:dyDescent="0.25">
      <c r="A15" s="124" t="s">
        <v>606</v>
      </c>
      <c r="B15" s="124" t="s">
        <v>5123</v>
      </c>
      <c r="C15" s="124" t="s">
        <v>5113</v>
      </c>
      <c r="D15" s="124">
        <v>0.77713452088452084</v>
      </c>
      <c r="E15" s="124">
        <v>0.72026026248931885</v>
      </c>
      <c r="F15" s="124">
        <v>0.71750205755233765</v>
      </c>
      <c r="G15" s="124">
        <v>0.72781878709793091</v>
      </c>
      <c r="H15" s="124">
        <v>0.72432035207748413</v>
      </c>
      <c r="I15" s="124">
        <v>0.72048050165176392</v>
      </c>
      <c r="J15" s="124">
        <v>0.71741509437561035</v>
      </c>
      <c r="K15" s="124">
        <v>0.72794556617736816</v>
      </c>
      <c r="L15" s="124">
        <v>0.72419112920761108</v>
      </c>
      <c r="M15" s="124">
        <v>0.60335534398034407</v>
      </c>
      <c r="N15" s="124">
        <v>0.64547757985257981</v>
      </c>
      <c r="O15" s="124">
        <v>0.34571560196560197</v>
      </c>
      <c r="P15" s="124">
        <v>0</v>
      </c>
      <c r="Q15" s="124">
        <v>0</v>
      </c>
      <c r="R15" s="124">
        <v>0</v>
      </c>
      <c r="S15" s="124">
        <v>0</v>
      </c>
      <c r="T15" s="124">
        <v>0.23469748157248155</v>
      </c>
      <c r="U15" s="124">
        <v>0.51620085995085996</v>
      </c>
      <c r="V15" s="124">
        <v>0.23773802211302214</v>
      </c>
      <c r="W15" s="124">
        <v>0.24859490171990173</v>
      </c>
      <c r="X15" s="124">
        <v>0.3178132678132678</v>
      </c>
      <c r="Y15" s="124">
        <v>0</v>
      </c>
      <c r="Z15" s="124">
        <v>0</v>
      </c>
      <c r="AA15" s="124">
        <v>5.681818181818182E-3</v>
      </c>
      <c r="AB15" s="124">
        <v>0</v>
      </c>
      <c r="AC15" s="124">
        <v>0</v>
      </c>
      <c r="AD15" s="124">
        <v>0</v>
      </c>
      <c r="AE15" s="124">
        <v>3.1250000000000002E-3</v>
      </c>
      <c r="AF15" s="124">
        <v>0</v>
      </c>
      <c r="AG15" s="124">
        <v>0.82031633906633905</v>
      </c>
      <c r="AH15" s="124">
        <v>0.29904023341523345</v>
      </c>
      <c r="AI15" s="124">
        <v>1.7613636363636366E-2</v>
      </c>
      <c r="AJ15" s="124">
        <v>0</v>
      </c>
      <c r="AK15" s="124">
        <v>0.21194717444717445</v>
      </c>
      <c r="AL15" s="124">
        <v>0</v>
      </c>
      <c r="AM15" s="124">
        <v>0.10158169533169534</v>
      </c>
      <c r="AN15" s="124">
        <v>2.124539312039312E-2</v>
      </c>
      <c r="AO15" s="124">
        <v>0.16822020884520886</v>
      </c>
      <c r="AP15" s="124">
        <v>1.1363636363636364E-2</v>
      </c>
      <c r="AQ15" s="124">
        <v>6.777487714987715E-2</v>
      </c>
      <c r="AR15" s="124">
        <v>0</v>
      </c>
      <c r="AS15" s="124">
        <v>0</v>
      </c>
      <c r="AT15" s="124">
        <v>5.681818181818182E-3</v>
      </c>
      <c r="AU15" s="124">
        <v>2.397525000000001E-2</v>
      </c>
      <c r="AV15" s="124">
        <v>4.1317500000000017E-3</v>
      </c>
      <c r="AW15" s="124">
        <v>3.7916250000000006E-2</v>
      </c>
      <c r="AX15" s="124">
        <v>0.34830625000000004</v>
      </c>
      <c r="AY15" s="124">
        <v>0.16664174999999989</v>
      </c>
      <c r="AZ15" s="124">
        <v>8.0219999999999961E-3</v>
      </c>
      <c r="BA15" s="124">
        <v>2.9413000000000002E-2</v>
      </c>
      <c r="BB15" s="124">
        <v>8.0386750000000035E-2</v>
      </c>
      <c r="BC15" s="124">
        <v>0.19579625000000009</v>
      </c>
      <c r="BD15" s="124">
        <v>7.6884499999999981E-2</v>
      </c>
      <c r="BE15" s="124">
        <v>2.5327000000000009E-2</v>
      </c>
      <c r="BF15" s="124">
        <v>2.7173749999999993E-2</v>
      </c>
      <c r="BG15" s="124">
        <v>833.13372802734375</v>
      </c>
      <c r="BH15" s="124">
        <v>3245.4287109375</v>
      </c>
    </row>
    <row r="16" spans="1:60" x14ac:dyDescent="0.25">
      <c r="A16" s="124" t="s">
        <v>607</v>
      </c>
      <c r="B16" s="124" t="s">
        <v>5123</v>
      </c>
      <c r="C16" s="124" t="s">
        <v>5113</v>
      </c>
      <c r="D16" s="124">
        <v>0.78803041920609418</v>
      </c>
      <c r="E16" s="124">
        <v>0.66277718544006348</v>
      </c>
      <c r="F16" s="124">
        <v>0.64206689596176147</v>
      </c>
      <c r="G16" s="124">
        <v>0.65551149845123291</v>
      </c>
      <c r="H16" s="124">
        <v>0.63641452789306641</v>
      </c>
      <c r="I16" s="124">
        <v>0.66368228197097778</v>
      </c>
      <c r="J16" s="124">
        <v>0.64168828725814819</v>
      </c>
      <c r="K16" s="124">
        <v>0.65613698959350586</v>
      </c>
      <c r="L16" s="124">
        <v>0.63576972484588623</v>
      </c>
      <c r="M16" s="124">
        <v>0.52383220314016588</v>
      </c>
      <c r="N16" s="124">
        <v>0.93276298691904436</v>
      </c>
      <c r="O16" s="124">
        <v>6.7237013080955671E-2</v>
      </c>
      <c r="P16" s="124">
        <v>0</v>
      </c>
      <c r="Q16" s="124">
        <v>0</v>
      </c>
      <c r="R16" s="124">
        <v>0</v>
      </c>
      <c r="S16" s="124">
        <v>0</v>
      </c>
      <c r="T16" s="124">
        <v>0.19144822329951522</v>
      </c>
      <c r="U16" s="124">
        <v>0.61777118060030878</v>
      </c>
      <c r="V16" s="124">
        <v>0.18610769890391426</v>
      </c>
      <c r="W16" s="124">
        <v>0.11249575848762794</v>
      </c>
      <c r="X16" s="124">
        <v>2.5904954612529625E-2</v>
      </c>
      <c r="Y16" s="124">
        <v>0</v>
      </c>
      <c r="Z16" s="124">
        <v>0</v>
      </c>
      <c r="AA16" s="124">
        <v>0</v>
      </c>
      <c r="AB16" s="124">
        <v>0</v>
      </c>
      <c r="AC16" s="124">
        <v>0</v>
      </c>
      <c r="AD16" s="124">
        <v>0</v>
      </c>
      <c r="AE16" s="124">
        <v>0</v>
      </c>
      <c r="AF16" s="124">
        <v>0</v>
      </c>
      <c r="AG16" s="124">
        <v>0.92936172143588025</v>
      </c>
      <c r="AH16" s="124">
        <v>0.10522057837131185</v>
      </c>
      <c r="AI16" s="124">
        <v>3.2894736842105261E-3</v>
      </c>
      <c r="AJ16" s="124">
        <v>0</v>
      </c>
      <c r="AK16" s="124">
        <v>0.3119633993650226</v>
      </c>
      <c r="AL16" s="124">
        <v>0</v>
      </c>
      <c r="AM16" s="124">
        <v>0.21733246354929756</v>
      </c>
      <c r="AN16" s="124">
        <v>3.0896458435809147E-2</v>
      </c>
      <c r="AO16" s="124">
        <v>2.1053026138237792E-2</v>
      </c>
      <c r="AP16" s="124">
        <v>1.6036533559898047E-2</v>
      </c>
      <c r="AQ16" s="124">
        <v>1.6989558645977731E-2</v>
      </c>
      <c r="AR16" s="124">
        <v>0</v>
      </c>
      <c r="AS16" s="124">
        <v>0</v>
      </c>
      <c r="AT16" s="124">
        <v>1.465311004784689E-2</v>
      </c>
      <c r="AU16" s="124">
        <v>2.4870250000000003E-2</v>
      </c>
      <c r="AV16" s="124">
        <v>6.8449999999999987E-3</v>
      </c>
      <c r="AW16" s="124">
        <v>4.6732499999999969E-2</v>
      </c>
      <c r="AX16" s="124">
        <v>0.24090149999999999</v>
      </c>
      <c r="AY16" s="124">
        <v>0.20148725000000012</v>
      </c>
      <c r="AZ16" s="124">
        <v>1.0820500000000002E-2</v>
      </c>
      <c r="BA16" s="124">
        <v>4.337775E-2</v>
      </c>
      <c r="BB16" s="124">
        <v>8.6430499999999966E-2</v>
      </c>
      <c r="BC16" s="124">
        <v>0.22232925000000023</v>
      </c>
      <c r="BD16" s="124">
        <v>9.0760500000000008E-2</v>
      </c>
      <c r="BE16" s="124">
        <v>2.9903250000000017E-2</v>
      </c>
      <c r="BF16" s="124">
        <v>3.232575E-2</v>
      </c>
      <c r="BG16" s="124">
        <v>0</v>
      </c>
      <c r="BH16" s="124">
        <v>3200.396240234375</v>
      </c>
    </row>
    <row r="17" spans="1:60" x14ac:dyDescent="0.25">
      <c r="A17" s="124" t="s">
        <v>608</v>
      </c>
      <c r="B17" s="124" t="s">
        <v>5123</v>
      </c>
      <c r="C17" s="124" t="s">
        <v>5113</v>
      </c>
      <c r="D17" s="124">
        <v>0.72109441602728053</v>
      </c>
      <c r="E17" s="124">
        <v>0.78371936082839966</v>
      </c>
      <c r="F17" s="124">
        <v>0.76953136920928955</v>
      </c>
      <c r="G17" s="124">
        <v>0.78184032440185547</v>
      </c>
      <c r="H17" s="124">
        <v>0.76841050386428833</v>
      </c>
      <c r="I17" s="124">
        <v>0.78371459245681763</v>
      </c>
      <c r="J17" s="124">
        <v>0.769500732421875</v>
      </c>
      <c r="K17" s="124">
        <v>0.78184223175048828</v>
      </c>
      <c r="L17" s="124">
        <v>0.76835668087005615</v>
      </c>
      <c r="M17" s="124">
        <v>0.51808486075589655</v>
      </c>
      <c r="N17" s="124">
        <v>0.7317597328786587</v>
      </c>
      <c r="O17" s="124">
        <v>0.2682402671213413</v>
      </c>
      <c r="P17" s="124">
        <v>0</v>
      </c>
      <c r="Q17" s="124">
        <v>0</v>
      </c>
      <c r="R17" s="124">
        <v>0</v>
      </c>
      <c r="S17" s="124">
        <v>0</v>
      </c>
      <c r="T17" s="124">
        <v>0.2027653452685422</v>
      </c>
      <c r="U17" s="124">
        <v>0.62150557686842844</v>
      </c>
      <c r="V17" s="124">
        <v>0.17572907786302927</v>
      </c>
      <c r="W17" s="124">
        <v>0.13840934924694515</v>
      </c>
      <c r="X17" s="124">
        <v>0.30770460358056267</v>
      </c>
      <c r="Y17" s="124">
        <v>1.0869565217391304E-2</v>
      </c>
      <c r="Z17" s="124">
        <v>0</v>
      </c>
      <c r="AA17" s="124">
        <v>2.1241830065359478E-2</v>
      </c>
      <c r="AB17" s="124">
        <v>0</v>
      </c>
      <c r="AC17" s="124">
        <v>0</v>
      </c>
      <c r="AD17" s="124">
        <v>0</v>
      </c>
      <c r="AE17" s="124">
        <v>7.3529411764705881E-3</v>
      </c>
      <c r="AF17" s="124">
        <v>0</v>
      </c>
      <c r="AG17" s="124">
        <v>0.91841609832338733</v>
      </c>
      <c r="AH17" s="124">
        <v>0.25900468883205457</v>
      </c>
      <c r="AI17" s="124">
        <v>4.4717071611253198E-2</v>
      </c>
      <c r="AJ17" s="124">
        <v>0</v>
      </c>
      <c r="AK17" s="124">
        <v>0.21446078431372548</v>
      </c>
      <c r="AL17" s="124">
        <v>0</v>
      </c>
      <c r="AM17" s="124">
        <v>0.43134590792838873</v>
      </c>
      <c r="AN17" s="124">
        <v>2.165032679738562E-2</v>
      </c>
      <c r="AO17" s="124">
        <v>9.5472790565501564E-2</v>
      </c>
      <c r="AP17" s="124">
        <v>2.4758454106280192E-2</v>
      </c>
      <c r="AQ17" s="124">
        <v>4.7691993464052292E-2</v>
      </c>
      <c r="AR17" s="124">
        <v>0</v>
      </c>
      <c r="AS17" s="124">
        <v>0</v>
      </c>
      <c r="AT17" s="124">
        <v>0</v>
      </c>
      <c r="AU17" s="124">
        <v>2.8243999999999977E-2</v>
      </c>
      <c r="AV17" s="124">
        <v>1.3446250000000003E-2</v>
      </c>
      <c r="AW17" s="124">
        <v>4.1385999999999999E-2</v>
      </c>
      <c r="AX17" s="124">
        <v>0.25161375000000002</v>
      </c>
      <c r="AY17" s="124">
        <v>0.16848974999999999</v>
      </c>
      <c r="AZ17" s="124">
        <v>8.5919999999999989E-3</v>
      </c>
      <c r="BA17" s="124">
        <v>3.1991249999999985E-2</v>
      </c>
      <c r="BB17" s="124">
        <v>6.6128999999999952E-2</v>
      </c>
      <c r="BC17" s="124">
        <v>0.24402474999999993</v>
      </c>
      <c r="BD17" s="124">
        <v>0.10186499999999998</v>
      </c>
      <c r="BE17" s="124">
        <v>2.6560250000000014E-2</v>
      </c>
      <c r="BF17" s="124">
        <v>4.5902000000000012E-2</v>
      </c>
      <c r="BG17" s="124">
        <v>565.0050048828125</v>
      </c>
      <c r="BH17" s="124">
        <v>3039.159912109375</v>
      </c>
    </row>
    <row r="18" spans="1:60" x14ac:dyDescent="0.25">
      <c r="A18" s="124" t="s">
        <v>609</v>
      </c>
      <c r="B18" s="124" t="s">
        <v>5123</v>
      </c>
      <c r="C18" s="124" t="s">
        <v>5113</v>
      </c>
      <c r="D18" s="124">
        <v>0.72987967914438512</v>
      </c>
      <c r="E18" s="124">
        <v>0.77976840734481812</v>
      </c>
      <c r="F18" s="124">
        <v>0.77172702550888062</v>
      </c>
      <c r="G18" s="124">
        <v>0.77930766344070435</v>
      </c>
      <c r="H18" s="124">
        <v>0.77162826061248779</v>
      </c>
      <c r="I18" s="124">
        <v>0.77914249897003174</v>
      </c>
      <c r="J18" s="124">
        <v>0.77193772792816162</v>
      </c>
      <c r="K18" s="124">
        <v>0.77889013290405273</v>
      </c>
      <c r="L18" s="124">
        <v>0.77197957038879395</v>
      </c>
      <c r="M18" s="124">
        <v>0.53885918003565059</v>
      </c>
      <c r="N18" s="124">
        <v>0.5887923351158646</v>
      </c>
      <c r="O18" s="124">
        <v>0.41120766488413546</v>
      </c>
      <c r="P18" s="124">
        <v>0</v>
      </c>
      <c r="Q18" s="124">
        <v>0</v>
      </c>
      <c r="R18" s="124">
        <v>0</v>
      </c>
      <c r="S18" s="124">
        <v>0</v>
      </c>
      <c r="T18" s="124">
        <v>0.15768716577540107</v>
      </c>
      <c r="U18" s="124">
        <v>0.71820409982174693</v>
      </c>
      <c r="V18" s="124">
        <v>0.11842691622103386</v>
      </c>
      <c r="W18" s="124">
        <v>9.6078431372549011E-2</v>
      </c>
      <c r="X18" s="124">
        <v>0.34890819964349379</v>
      </c>
      <c r="Y18" s="124">
        <v>5.1448306595365416E-2</v>
      </c>
      <c r="Z18" s="124">
        <v>1.893939393939394E-3</v>
      </c>
      <c r="AA18" s="124">
        <v>0</v>
      </c>
      <c r="AB18" s="124">
        <v>1.893939393939394E-3</v>
      </c>
      <c r="AC18" s="124">
        <v>0</v>
      </c>
      <c r="AD18" s="124">
        <v>0</v>
      </c>
      <c r="AE18" s="124">
        <v>1.4015151515151515E-2</v>
      </c>
      <c r="AF18" s="124">
        <v>0</v>
      </c>
      <c r="AG18" s="124">
        <v>0.62308377896613187</v>
      </c>
      <c r="AH18" s="124">
        <v>0.40962566844919779</v>
      </c>
      <c r="AI18" s="124">
        <v>1.9696969696969699E-2</v>
      </c>
      <c r="AJ18" s="124">
        <v>1.893939393939394E-3</v>
      </c>
      <c r="AK18" s="124">
        <v>0.24766042780748659</v>
      </c>
      <c r="AL18" s="124">
        <v>1.893939393939394E-3</v>
      </c>
      <c r="AM18" s="124">
        <v>0.30706327985739751</v>
      </c>
      <c r="AN18" s="124">
        <v>3.4848484848484851E-2</v>
      </c>
      <c r="AO18" s="124">
        <v>0.15844474153297683</v>
      </c>
      <c r="AP18" s="124">
        <v>5.681818181818182E-3</v>
      </c>
      <c r="AQ18" s="124">
        <v>7.7584670231729047E-2</v>
      </c>
      <c r="AR18" s="124">
        <v>8.3333333333333332E-3</v>
      </c>
      <c r="AS18" s="124">
        <v>0</v>
      </c>
      <c r="AT18" s="124">
        <v>1.2121212121212121E-2</v>
      </c>
      <c r="AU18" s="124">
        <v>2.0572500000000014E-2</v>
      </c>
      <c r="AV18" s="124">
        <v>5.3717499999999981E-3</v>
      </c>
      <c r="AW18" s="124">
        <v>5.7652749999999982E-2</v>
      </c>
      <c r="AX18" s="124">
        <v>8.7092499999999948E-2</v>
      </c>
      <c r="AY18" s="124">
        <v>0.27588075000000012</v>
      </c>
      <c r="AZ18" s="124">
        <v>8.8185000000000034E-3</v>
      </c>
      <c r="BA18" s="124">
        <v>6.5019749999999973E-2</v>
      </c>
      <c r="BB18" s="124">
        <v>0.13288049999999996</v>
      </c>
      <c r="BC18" s="124">
        <v>0.18878949999999997</v>
      </c>
      <c r="BD18" s="124">
        <v>0.11515925000000003</v>
      </c>
      <c r="BE18" s="124">
        <v>2.7110000000000009E-2</v>
      </c>
      <c r="BF18" s="124">
        <v>3.7004749999999982E-2</v>
      </c>
      <c r="BG18" s="124">
        <v>671.8924560546875</v>
      </c>
      <c r="BH18" s="124">
        <v>2744.0986328125</v>
      </c>
    </row>
    <row r="19" spans="1:60" x14ac:dyDescent="0.25">
      <c r="A19" s="124" t="s">
        <v>610</v>
      </c>
      <c r="B19" s="124" t="s">
        <v>5123</v>
      </c>
      <c r="C19" s="124" t="s">
        <v>5113</v>
      </c>
      <c r="D19" s="124">
        <v>0.71719426406926401</v>
      </c>
      <c r="E19" s="124">
        <v>0.68789947032928467</v>
      </c>
      <c r="F19" s="124">
        <v>0.66601741313934326</v>
      </c>
      <c r="G19" s="124">
        <v>0.69487005472183228</v>
      </c>
      <c r="H19" s="124">
        <v>0.67305171489715576</v>
      </c>
      <c r="I19" s="124">
        <v>0.68655037879943848</v>
      </c>
      <c r="J19" s="124">
        <v>0.66646122932434082</v>
      </c>
      <c r="K19" s="124">
        <v>0.69394832849502563</v>
      </c>
      <c r="L19" s="124">
        <v>0.67380845546722412</v>
      </c>
      <c r="M19" s="124">
        <v>0.50128517316017318</v>
      </c>
      <c r="N19" s="124">
        <v>0.46043019480519476</v>
      </c>
      <c r="O19" s="124">
        <v>0.53956980519480524</v>
      </c>
      <c r="P19" s="124">
        <v>0</v>
      </c>
      <c r="Q19" s="124">
        <v>0</v>
      </c>
      <c r="R19" s="124">
        <v>0</v>
      </c>
      <c r="S19" s="124">
        <v>0</v>
      </c>
      <c r="T19" s="124">
        <v>8.4483225108225105E-2</v>
      </c>
      <c r="U19" s="124">
        <v>0.8127705627705627</v>
      </c>
      <c r="V19" s="124">
        <v>0.10274621212121213</v>
      </c>
      <c r="W19" s="124">
        <v>4.3560606060606064E-2</v>
      </c>
      <c r="X19" s="124">
        <v>0.37466179653679654</v>
      </c>
      <c r="Y19" s="124">
        <v>0.11688311688311688</v>
      </c>
      <c r="Z19" s="124">
        <v>0</v>
      </c>
      <c r="AA19" s="124">
        <v>0</v>
      </c>
      <c r="AB19" s="124">
        <v>2.0833333333333332E-2</v>
      </c>
      <c r="AC19" s="124">
        <v>0</v>
      </c>
      <c r="AD19" s="124">
        <v>0</v>
      </c>
      <c r="AE19" s="124">
        <v>0</v>
      </c>
      <c r="AF19" s="124">
        <v>5.3977272727272728E-2</v>
      </c>
      <c r="AG19" s="124">
        <v>0.73207521645021656</v>
      </c>
      <c r="AH19" s="124">
        <v>0.26718073593073594</v>
      </c>
      <c r="AI19" s="124">
        <v>2.6041666666666664E-2</v>
      </c>
      <c r="AJ19" s="124">
        <v>0</v>
      </c>
      <c r="AK19" s="124">
        <v>0.21063311688311687</v>
      </c>
      <c r="AL19" s="124">
        <v>0</v>
      </c>
      <c r="AM19" s="124">
        <v>0.7413419913419913</v>
      </c>
      <c r="AN19" s="124">
        <v>0</v>
      </c>
      <c r="AO19" s="124">
        <v>0.11647727272727273</v>
      </c>
      <c r="AP19" s="124">
        <v>2.6041666666666664E-2</v>
      </c>
      <c r="AQ19" s="124">
        <v>0.1306141774891775</v>
      </c>
      <c r="AR19" s="124">
        <v>0</v>
      </c>
      <c r="AS19" s="124">
        <v>0</v>
      </c>
      <c r="AT19" s="124">
        <v>2.6041666666666664E-2</v>
      </c>
      <c r="AU19" s="124">
        <v>2.8243500000000001E-2</v>
      </c>
      <c r="AV19" s="124">
        <v>1.2441250000000001E-2</v>
      </c>
      <c r="AW19" s="124">
        <v>4.2483250000000007E-2</v>
      </c>
      <c r="AX19" s="124">
        <v>0.17084749999999996</v>
      </c>
      <c r="AY19" s="124">
        <v>0.18626974999999998</v>
      </c>
      <c r="AZ19" s="124">
        <v>8.793249999999999E-3</v>
      </c>
      <c r="BA19" s="124">
        <v>3.6541249999999997E-2</v>
      </c>
      <c r="BB19" s="124">
        <v>7.29075E-2</v>
      </c>
      <c r="BC19" s="124">
        <v>0.29433574999999995</v>
      </c>
      <c r="BD19" s="124">
        <v>0.10348750000000001</v>
      </c>
      <c r="BE19" s="124">
        <v>2.68405E-2</v>
      </c>
      <c r="BF19" s="124">
        <v>4.5050749999999994E-2</v>
      </c>
      <c r="BG19" s="124">
        <v>129.13624572753906</v>
      </c>
      <c r="BH19" s="124">
        <v>1379.3411865234375</v>
      </c>
    </row>
    <row r="20" spans="1:60" x14ac:dyDescent="0.25">
      <c r="A20" s="124" t="s">
        <v>611</v>
      </c>
      <c r="B20" s="124" t="s">
        <v>5123</v>
      </c>
      <c r="C20" s="124" t="s">
        <v>5113</v>
      </c>
      <c r="D20" s="124">
        <v>0.83624708624708632</v>
      </c>
      <c r="E20" s="124">
        <v>0.82821083068847656</v>
      </c>
      <c r="F20" s="124">
        <v>0.81304490566253662</v>
      </c>
      <c r="G20" s="124">
        <v>0.82402348518371582</v>
      </c>
      <c r="H20" s="124">
        <v>0.80991196632385254</v>
      </c>
      <c r="I20" s="124">
        <v>0.8268439769744873</v>
      </c>
      <c r="J20" s="124">
        <v>0.81351053714752197</v>
      </c>
      <c r="K20" s="124">
        <v>0.82312029600143433</v>
      </c>
      <c r="L20" s="124">
        <v>0.81068158149719238</v>
      </c>
      <c r="M20" s="124">
        <v>0.4878350815850816</v>
      </c>
      <c r="N20" s="124">
        <v>0.71627331002331007</v>
      </c>
      <c r="O20" s="124">
        <v>0.28372668997668998</v>
      </c>
      <c r="P20" s="124">
        <v>0</v>
      </c>
      <c r="Q20" s="124">
        <v>0</v>
      </c>
      <c r="R20" s="124">
        <v>0</v>
      </c>
      <c r="S20" s="124">
        <v>0</v>
      </c>
      <c r="T20" s="124">
        <v>6.1188811188811192E-2</v>
      </c>
      <c r="U20" s="124">
        <v>0.81162587412587417</v>
      </c>
      <c r="V20" s="124">
        <v>0.12718531468531469</v>
      </c>
      <c r="W20" s="124">
        <v>5.0480769230769232E-2</v>
      </c>
      <c r="X20" s="124">
        <v>0.53088578088578087</v>
      </c>
      <c r="Y20" s="124">
        <v>0</v>
      </c>
      <c r="Z20" s="124">
        <v>0</v>
      </c>
      <c r="AA20" s="124">
        <v>0</v>
      </c>
      <c r="AB20" s="124">
        <v>1.9230769230769232E-2</v>
      </c>
      <c r="AC20" s="124">
        <v>0</v>
      </c>
      <c r="AD20" s="124">
        <v>0</v>
      </c>
      <c r="AE20" s="124">
        <v>5.3977272727272728E-2</v>
      </c>
      <c r="AF20" s="124">
        <v>0</v>
      </c>
      <c r="AG20" s="124">
        <v>0.86268939393939392</v>
      </c>
      <c r="AH20" s="124">
        <v>0.36414627039627046</v>
      </c>
      <c r="AI20" s="124">
        <v>0</v>
      </c>
      <c r="AJ20" s="124">
        <v>0</v>
      </c>
      <c r="AK20" s="124">
        <v>0.30106351981351981</v>
      </c>
      <c r="AL20" s="124">
        <v>3.125E-2</v>
      </c>
      <c r="AM20" s="124">
        <v>0.36006701631701632</v>
      </c>
      <c r="AN20" s="124">
        <v>0</v>
      </c>
      <c r="AO20" s="124">
        <v>7.6704545454545456E-2</v>
      </c>
      <c r="AP20" s="124">
        <v>4.195804195804196E-2</v>
      </c>
      <c r="AQ20" s="124">
        <v>4.5454545454545456E-2</v>
      </c>
      <c r="AR20" s="124">
        <v>0</v>
      </c>
      <c r="AS20" s="124">
        <v>0</v>
      </c>
      <c r="AT20" s="124">
        <v>1.9230769230769232E-2</v>
      </c>
      <c r="AU20" s="124">
        <v>3.0257750000000003E-2</v>
      </c>
      <c r="AV20" s="124">
        <v>1.3855500000000003E-2</v>
      </c>
      <c r="AW20" s="124">
        <v>4.8804E-2</v>
      </c>
      <c r="AX20" s="124">
        <v>0.14846350000000003</v>
      </c>
      <c r="AY20" s="124">
        <v>0.21159749999999999</v>
      </c>
      <c r="AZ20" s="124">
        <v>1.0344499999999998E-2</v>
      </c>
      <c r="BA20" s="124">
        <v>3.6377499999999993E-2</v>
      </c>
      <c r="BB20" s="124">
        <v>5.6981749999999998E-2</v>
      </c>
      <c r="BC20" s="124">
        <v>0.26590900000000001</v>
      </c>
      <c r="BD20" s="124">
        <v>0.10872375000000001</v>
      </c>
      <c r="BE20" s="124">
        <v>2.7014499999999997E-2</v>
      </c>
      <c r="BF20" s="124">
        <v>7.1928250000000013E-2</v>
      </c>
      <c r="BG20" s="124">
        <v>38.0625</v>
      </c>
      <c r="BH20" s="124">
        <v>4012.878662109375</v>
      </c>
    </row>
    <row r="21" spans="1:60" x14ac:dyDescent="0.25">
      <c r="A21" s="124" t="s">
        <v>612</v>
      </c>
      <c r="B21" s="124" t="s">
        <v>5123</v>
      </c>
      <c r="C21" s="124" t="s">
        <v>5113</v>
      </c>
      <c r="D21" s="124">
        <v>0.84761904761904761</v>
      </c>
      <c r="E21" s="124">
        <v>0.77879965305328369</v>
      </c>
      <c r="F21" s="124">
        <v>0.76781493425369263</v>
      </c>
      <c r="G21" s="124">
        <v>0.78153544664382935</v>
      </c>
      <c r="H21" s="124">
        <v>0.77066820859909058</v>
      </c>
      <c r="I21" s="124">
        <v>0.77875512838363647</v>
      </c>
      <c r="J21" s="124">
        <v>0.76780617237091064</v>
      </c>
      <c r="K21" s="124">
        <v>0.78149819374084473</v>
      </c>
      <c r="L21" s="124">
        <v>0.7706601619720459</v>
      </c>
      <c r="M21" s="124">
        <v>0.45549450549450549</v>
      </c>
      <c r="N21" s="124">
        <v>0.68241758241758244</v>
      </c>
      <c r="O21" s="124">
        <v>0.31758241758241762</v>
      </c>
      <c r="P21" s="124">
        <v>0</v>
      </c>
      <c r="Q21" s="124">
        <v>0</v>
      </c>
      <c r="R21" s="124">
        <v>0</v>
      </c>
      <c r="S21" s="124">
        <v>0</v>
      </c>
      <c r="T21" s="124">
        <v>1.9230769230769232E-2</v>
      </c>
      <c r="U21" s="124">
        <v>0.86794871794871797</v>
      </c>
      <c r="V21" s="124">
        <v>0.11282051282051282</v>
      </c>
      <c r="W21" s="124">
        <v>0.12673992673992673</v>
      </c>
      <c r="X21" s="124">
        <v>0.37545787545787546</v>
      </c>
      <c r="Y21" s="124">
        <v>3.5714285714285712E-2</v>
      </c>
      <c r="Z21" s="124">
        <v>0</v>
      </c>
      <c r="AA21" s="124">
        <v>0</v>
      </c>
      <c r="AB21" s="124">
        <v>0</v>
      </c>
      <c r="AC21" s="124">
        <v>0</v>
      </c>
      <c r="AD21" s="124">
        <v>0</v>
      </c>
      <c r="AE21" s="124">
        <v>1.6666666666666666E-2</v>
      </c>
      <c r="AF21" s="124">
        <v>0</v>
      </c>
      <c r="AG21" s="124">
        <v>0.82326007326007322</v>
      </c>
      <c r="AH21" s="124">
        <v>0.38406593406593409</v>
      </c>
      <c r="AI21" s="124">
        <v>1.6666666666666666E-2</v>
      </c>
      <c r="AJ21" s="124">
        <v>1.9230769230769232E-2</v>
      </c>
      <c r="AK21" s="124">
        <v>0.35054945054945058</v>
      </c>
      <c r="AL21" s="124">
        <v>0</v>
      </c>
      <c r="AM21" s="124">
        <v>0.27655677655677657</v>
      </c>
      <c r="AN21" s="124">
        <v>0</v>
      </c>
      <c r="AO21" s="124">
        <v>0.1434065934065934</v>
      </c>
      <c r="AP21" s="124">
        <v>5.4945054945054944E-2</v>
      </c>
      <c r="AQ21" s="124">
        <v>5.2564102564102565E-2</v>
      </c>
      <c r="AR21" s="124">
        <v>0</v>
      </c>
      <c r="AS21" s="124">
        <v>0</v>
      </c>
      <c r="AT21" s="124">
        <v>1.6666666666666666E-2</v>
      </c>
      <c r="AU21" s="124">
        <v>2.4804500000000004E-2</v>
      </c>
      <c r="AV21" s="124">
        <v>9.8447499999999993E-3</v>
      </c>
      <c r="AW21" s="124">
        <v>5.5081500000000005E-2</v>
      </c>
      <c r="AX21" s="124">
        <v>0.16042000000000001</v>
      </c>
      <c r="AY21" s="124">
        <v>0.15533150000000001</v>
      </c>
      <c r="AZ21" s="124">
        <v>1.0807000000000001E-2</v>
      </c>
      <c r="BA21" s="124">
        <v>3.260275E-2</v>
      </c>
      <c r="BB21" s="124">
        <v>7.5393749999999982E-2</v>
      </c>
      <c r="BC21" s="124">
        <v>0.27629000000000004</v>
      </c>
      <c r="BD21" s="124">
        <v>0.12094300000000002</v>
      </c>
      <c r="BE21" s="124">
        <v>2.4616249999999996E-2</v>
      </c>
      <c r="BF21" s="124">
        <v>7.8667249999999994E-2</v>
      </c>
      <c r="BG21" s="124">
        <v>573.4100341796875</v>
      </c>
      <c r="BH21" s="124">
        <v>3834.797607421875</v>
      </c>
    </row>
    <row r="22" spans="1:60" x14ac:dyDescent="0.25">
      <c r="A22" s="124" t="s">
        <v>613</v>
      </c>
      <c r="B22" s="124" t="s">
        <v>5123</v>
      </c>
      <c r="C22" s="124" t="s">
        <v>5113</v>
      </c>
      <c r="D22" s="124">
        <v>0.8038202739289696</v>
      </c>
      <c r="E22" s="124">
        <v>0.84517383575439453</v>
      </c>
      <c r="F22" s="124">
        <v>0.81498587131500244</v>
      </c>
      <c r="G22" s="124">
        <v>0.8493645191192627</v>
      </c>
      <c r="H22" s="124">
        <v>0.81987231969833374</v>
      </c>
      <c r="I22" s="124">
        <v>0.84397709369659424</v>
      </c>
      <c r="J22" s="124">
        <v>0.81535494327545166</v>
      </c>
      <c r="K22" s="124">
        <v>0.84855234622955322</v>
      </c>
      <c r="L22" s="124">
        <v>0.82049936056137085</v>
      </c>
      <c r="M22" s="124">
        <v>0.57654483197961459</v>
      </c>
      <c r="N22" s="124">
        <v>0.6660097149227584</v>
      </c>
      <c r="O22" s="124">
        <v>0.3339902850772416</v>
      </c>
      <c r="P22" s="124">
        <v>0</v>
      </c>
      <c r="Q22" s="124">
        <v>0</v>
      </c>
      <c r="R22" s="124">
        <v>0</v>
      </c>
      <c r="S22" s="124">
        <v>0</v>
      </c>
      <c r="T22" s="124">
        <v>0</v>
      </c>
      <c r="U22" s="124">
        <v>0.9464285714285714</v>
      </c>
      <c r="V22" s="124">
        <v>5.3571428571428568E-2</v>
      </c>
      <c r="W22" s="124">
        <v>4.7957477305303392E-2</v>
      </c>
      <c r="X22" s="124">
        <v>0.40482162764771457</v>
      </c>
      <c r="Y22" s="124">
        <v>1.7857142857142856E-2</v>
      </c>
      <c r="Z22" s="124">
        <v>1.7857142857142856E-2</v>
      </c>
      <c r="AA22" s="124">
        <v>0</v>
      </c>
      <c r="AB22" s="124">
        <v>0</v>
      </c>
      <c r="AC22" s="124">
        <v>0</v>
      </c>
      <c r="AD22" s="124">
        <v>4.0064102564102561E-2</v>
      </c>
      <c r="AE22" s="124">
        <v>1.7857142857142856E-2</v>
      </c>
      <c r="AF22" s="124">
        <v>0</v>
      </c>
      <c r="AG22" s="124">
        <v>0.70265965918139828</v>
      </c>
      <c r="AH22" s="124">
        <v>0.41341176939003027</v>
      </c>
      <c r="AI22" s="124">
        <v>9.5009157509157505E-2</v>
      </c>
      <c r="AJ22" s="124">
        <v>0</v>
      </c>
      <c r="AK22" s="124">
        <v>0.31991559165472211</v>
      </c>
      <c r="AL22" s="124">
        <v>2.0833333333333332E-2</v>
      </c>
      <c r="AM22" s="124">
        <v>0.37746854594680679</v>
      </c>
      <c r="AN22" s="124">
        <v>0</v>
      </c>
      <c r="AO22" s="124">
        <v>0.19115304984870202</v>
      </c>
      <c r="AP22" s="124">
        <v>3.8461538461538464E-2</v>
      </c>
      <c r="AQ22" s="124">
        <v>8.8927376970855232E-2</v>
      </c>
      <c r="AR22" s="124">
        <v>0</v>
      </c>
      <c r="AS22" s="124">
        <v>0</v>
      </c>
      <c r="AT22" s="124">
        <v>3.0100334448160536E-2</v>
      </c>
      <c r="AU22" s="124">
        <v>2.306625E-2</v>
      </c>
      <c r="AV22" s="124">
        <v>9.7365000000000021E-3</v>
      </c>
      <c r="AW22" s="124">
        <v>3.9438999999999995E-2</v>
      </c>
      <c r="AX22" s="124">
        <v>0.29258075</v>
      </c>
      <c r="AY22" s="124">
        <v>0.195521</v>
      </c>
      <c r="AZ22" s="124">
        <v>6.5924999999999985E-3</v>
      </c>
      <c r="BA22" s="124">
        <v>2.6110249999999998E-2</v>
      </c>
      <c r="BB22" s="124">
        <v>8.6131250000000006E-2</v>
      </c>
      <c r="BC22" s="124">
        <v>0.18452399999999994</v>
      </c>
      <c r="BD22" s="124">
        <v>9.7739750000000014E-2</v>
      </c>
      <c r="BE22" s="124">
        <v>2.00345E-2</v>
      </c>
      <c r="BF22" s="124">
        <v>4.1590250000000002E-2</v>
      </c>
      <c r="BG22" s="124">
        <v>1029.141357421875</v>
      </c>
      <c r="BH22" s="124">
        <v>3913.027587890625</v>
      </c>
    </row>
    <row r="23" spans="1:60" x14ac:dyDescent="0.25">
      <c r="A23" s="124" t="s">
        <v>614</v>
      </c>
      <c r="B23" s="124" t="s">
        <v>5123</v>
      </c>
      <c r="C23" s="124" t="s">
        <v>5113</v>
      </c>
      <c r="D23" s="124">
        <v>0.81770833333333326</v>
      </c>
      <c r="E23" s="124">
        <v>0.9097602367401123</v>
      </c>
      <c r="F23" s="124">
        <v>0.9217192530632019</v>
      </c>
      <c r="G23" s="124">
        <v>0.90794456005096436</v>
      </c>
      <c r="H23" s="124">
        <v>0.91964536905288696</v>
      </c>
      <c r="I23" s="124">
        <v>0.90827757120132446</v>
      </c>
      <c r="J23" s="124">
        <v>0.92228931188583374</v>
      </c>
      <c r="K23" s="124">
        <v>0.90695738792419434</v>
      </c>
      <c r="L23" s="124">
        <v>0.92059159278869629</v>
      </c>
      <c r="M23" s="124">
        <v>0.32708333333333334</v>
      </c>
      <c r="N23" s="124">
        <v>0.25937500000000002</v>
      </c>
      <c r="O23" s="124">
        <v>0.74062499999999998</v>
      </c>
      <c r="P23" s="124">
        <v>0</v>
      </c>
      <c r="Q23" s="124">
        <v>0</v>
      </c>
      <c r="R23" s="124">
        <v>0</v>
      </c>
      <c r="S23" s="124">
        <v>0</v>
      </c>
      <c r="T23" s="124">
        <v>0.11458333333333333</v>
      </c>
      <c r="U23" s="124">
        <v>0.75520833333333326</v>
      </c>
      <c r="V23" s="124">
        <v>0.11354166666666667</v>
      </c>
      <c r="W23" s="124">
        <v>6.5625000000000003E-2</v>
      </c>
      <c r="X23" s="124">
        <v>0.77083333333333337</v>
      </c>
      <c r="Y23" s="124">
        <v>6.6666666666666666E-2</v>
      </c>
      <c r="Z23" s="124">
        <v>0</v>
      </c>
      <c r="AA23" s="124">
        <v>0</v>
      </c>
      <c r="AB23" s="124">
        <v>1.6666666666666666E-2</v>
      </c>
      <c r="AC23" s="124">
        <v>0</v>
      </c>
      <c r="AD23" s="124">
        <v>1.6666666666666666E-2</v>
      </c>
      <c r="AE23" s="124">
        <v>0</v>
      </c>
      <c r="AF23" s="124">
        <v>0</v>
      </c>
      <c r="AG23" s="124">
        <v>0.3125</v>
      </c>
      <c r="AH23" s="124">
        <v>0.49895833333333328</v>
      </c>
      <c r="AI23" s="124">
        <v>3.3333333333333333E-2</v>
      </c>
      <c r="AJ23" s="124">
        <v>0</v>
      </c>
      <c r="AK23" s="124">
        <v>6.6666666666666666E-2</v>
      </c>
      <c r="AL23" s="124">
        <v>0.125</v>
      </c>
      <c r="AM23" s="124">
        <v>0.51874999999999993</v>
      </c>
      <c r="AN23" s="124">
        <v>0</v>
      </c>
      <c r="AO23" s="124">
        <v>0.13124999999999998</v>
      </c>
      <c r="AP23" s="124">
        <v>0</v>
      </c>
      <c r="AQ23" s="124">
        <v>0.16250000000000001</v>
      </c>
      <c r="AR23" s="124">
        <v>0</v>
      </c>
      <c r="AS23" s="124">
        <v>0</v>
      </c>
      <c r="AT23" s="124">
        <v>1.6666666666666666E-2</v>
      </c>
      <c r="AU23" s="124">
        <v>2.3842499999999996E-2</v>
      </c>
      <c r="AV23" s="124">
        <v>4.9904999999999993E-3</v>
      </c>
      <c r="AW23" s="124">
        <v>4.9905000000000005E-2</v>
      </c>
      <c r="AX23" s="124">
        <v>0.17302675000000001</v>
      </c>
      <c r="AY23" s="124">
        <v>0.25243950000000004</v>
      </c>
      <c r="AZ23" s="124">
        <v>5.6689999999999987E-3</v>
      </c>
      <c r="BA23" s="124">
        <v>4.1156749999999999E-2</v>
      </c>
      <c r="BB23" s="124">
        <v>8.1056500000000004E-2</v>
      </c>
      <c r="BC23" s="124">
        <v>0.20632950000000005</v>
      </c>
      <c r="BD23" s="124">
        <v>0.11453200000000001</v>
      </c>
      <c r="BE23" s="124">
        <v>2.2960999999999999E-2</v>
      </c>
      <c r="BF23" s="124">
        <v>4.7931499999999988E-2</v>
      </c>
      <c r="BG23" s="124">
        <v>3170.7099609375</v>
      </c>
      <c r="BH23" s="124">
        <v>7280.55517578125</v>
      </c>
    </row>
    <row r="24" spans="1:60" x14ac:dyDescent="0.25">
      <c r="A24" s="124" t="s">
        <v>615</v>
      </c>
      <c r="B24" s="124" t="s">
        <v>5123</v>
      </c>
      <c r="C24" s="124" t="s">
        <v>5113</v>
      </c>
      <c r="D24" s="124">
        <v>0.82951965669988925</v>
      </c>
      <c r="E24" s="124">
        <v>0.87287825345993042</v>
      </c>
      <c r="F24" s="124">
        <v>0.86532461643218994</v>
      </c>
      <c r="G24" s="124">
        <v>0.86937320232391357</v>
      </c>
      <c r="H24" s="124">
        <v>0.8625037670135498</v>
      </c>
      <c r="I24" s="124">
        <v>0.87265884876251221</v>
      </c>
      <c r="J24" s="124">
        <v>0.86538761854171753</v>
      </c>
      <c r="K24" s="124">
        <v>0.86923599243164063</v>
      </c>
      <c r="L24" s="124">
        <v>0.86260241270065308</v>
      </c>
      <c r="M24" s="124">
        <v>0.41257152085640458</v>
      </c>
      <c r="N24" s="124">
        <v>0.77019425987449242</v>
      </c>
      <c r="O24" s="124">
        <v>0.22742478774455521</v>
      </c>
      <c r="P24" s="124">
        <v>0</v>
      </c>
      <c r="Q24" s="124">
        <v>0</v>
      </c>
      <c r="R24" s="124">
        <v>0</v>
      </c>
      <c r="S24" s="124">
        <v>0</v>
      </c>
      <c r="T24" s="124">
        <v>0.118812292358804</v>
      </c>
      <c r="U24" s="124">
        <v>0.76459948320413429</v>
      </c>
      <c r="V24" s="124">
        <v>0.11420727205610927</v>
      </c>
      <c r="W24" s="124">
        <v>8.5061369509043916E-2</v>
      </c>
      <c r="X24" s="124">
        <v>0.2529784976005906</v>
      </c>
      <c r="Y24" s="124">
        <v>1.0575858250276855E-2</v>
      </c>
      <c r="Z24" s="124">
        <v>0</v>
      </c>
      <c r="AA24" s="124">
        <v>0</v>
      </c>
      <c r="AB24" s="124">
        <v>0</v>
      </c>
      <c r="AC24" s="124">
        <v>0</v>
      </c>
      <c r="AD24" s="124">
        <v>0</v>
      </c>
      <c r="AE24" s="124">
        <v>3.7063953488372089E-2</v>
      </c>
      <c r="AF24" s="124">
        <v>1.6269841269841268E-2</v>
      </c>
      <c r="AG24" s="124">
        <v>0.85614848652639353</v>
      </c>
      <c r="AH24" s="124">
        <v>0.323218899963086</v>
      </c>
      <c r="AI24" s="124">
        <v>6.7222683647102252E-2</v>
      </c>
      <c r="AJ24" s="124">
        <v>0</v>
      </c>
      <c r="AK24" s="124">
        <v>0.14893180140273163</v>
      </c>
      <c r="AL24" s="124">
        <v>2.3809523809523812E-3</v>
      </c>
      <c r="AM24" s="124">
        <v>0.13764304171280917</v>
      </c>
      <c r="AN24" s="124">
        <v>3.5972683647102245E-2</v>
      </c>
      <c r="AO24" s="124">
        <v>0.1613718161683278</v>
      </c>
      <c r="AP24" s="124">
        <v>4.7619047619047623E-3</v>
      </c>
      <c r="AQ24" s="124">
        <v>6.7222683647102252E-2</v>
      </c>
      <c r="AR24" s="124">
        <v>0</v>
      </c>
      <c r="AS24" s="124">
        <v>0</v>
      </c>
      <c r="AT24" s="124">
        <v>4.7619047619047623E-3</v>
      </c>
      <c r="AU24" s="124">
        <v>2.428725E-2</v>
      </c>
      <c r="AV24" s="124">
        <v>1.4398000000000005E-2</v>
      </c>
      <c r="AW24" s="124">
        <v>5.2383999999999993E-2</v>
      </c>
      <c r="AX24" s="124">
        <v>0.20768524999999993</v>
      </c>
      <c r="AY24" s="124">
        <v>0.20345100000000005</v>
      </c>
      <c r="AZ24" s="124">
        <v>1.0369000000000001E-2</v>
      </c>
      <c r="BA24" s="124">
        <v>3.1906999999999991E-2</v>
      </c>
      <c r="BB24" s="124">
        <v>0.10020124999999999</v>
      </c>
      <c r="BC24" s="124">
        <v>0.22283425000000021</v>
      </c>
      <c r="BD24" s="124">
        <v>9.3685499999999977E-2</v>
      </c>
      <c r="BE24" s="124">
        <v>2.8483749999999995E-2</v>
      </c>
      <c r="BF24" s="124">
        <v>3.4601250000000014E-2</v>
      </c>
      <c r="BG24" s="124">
        <v>199.88249206542969</v>
      </c>
      <c r="BH24" s="124">
        <v>3378.131103515625</v>
      </c>
    </row>
    <row r="25" spans="1:60" x14ac:dyDescent="0.25">
      <c r="A25" s="124" t="s">
        <v>616</v>
      </c>
      <c r="B25" s="124" t="s">
        <v>5123</v>
      </c>
      <c r="C25" s="124" t="s">
        <v>5113</v>
      </c>
      <c r="D25" s="124">
        <v>0.69875794010889292</v>
      </c>
      <c r="E25" s="124">
        <v>0.7193644642829895</v>
      </c>
      <c r="F25" s="124">
        <v>0.71475750207901001</v>
      </c>
      <c r="G25" s="124">
        <v>0.72908127307891846</v>
      </c>
      <c r="H25" s="124">
        <v>0.72356367111206055</v>
      </c>
      <c r="I25" s="124">
        <v>0.71935915946960449</v>
      </c>
      <c r="J25" s="124">
        <v>0.71474891901016235</v>
      </c>
      <c r="K25" s="124">
        <v>0.72905123233795166</v>
      </c>
      <c r="L25" s="124">
        <v>0.72356975078582764</v>
      </c>
      <c r="M25" s="124">
        <v>0.53104204476709016</v>
      </c>
      <c r="N25" s="124">
        <v>0.54078758318209319</v>
      </c>
      <c r="O25" s="124">
        <v>0.44605452208106472</v>
      </c>
      <c r="P25" s="124">
        <v>1.3157894736842105E-2</v>
      </c>
      <c r="Q25" s="124">
        <v>0</v>
      </c>
      <c r="R25" s="124">
        <v>0</v>
      </c>
      <c r="S25" s="124">
        <v>0</v>
      </c>
      <c r="T25" s="124">
        <v>0.52943511796733211</v>
      </c>
      <c r="U25" s="124">
        <v>0.34772005444646098</v>
      </c>
      <c r="V25" s="124">
        <v>9.1594827586206906E-2</v>
      </c>
      <c r="W25" s="124">
        <v>0.11709770114942529</v>
      </c>
      <c r="X25" s="124">
        <v>0.34821158499697519</v>
      </c>
      <c r="Y25" s="124">
        <v>3.4123563218390801E-2</v>
      </c>
      <c r="Z25" s="124">
        <v>0</v>
      </c>
      <c r="AA25" s="124">
        <v>0</v>
      </c>
      <c r="AB25" s="124">
        <v>1.3157894736842105E-2</v>
      </c>
      <c r="AC25" s="124">
        <v>0</v>
      </c>
      <c r="AD25" s="124">
        <v>0</v>
      </c>
      <c r="AE25" s="124">
        <v>1.7241379310344827E-2</v>
      </c>
      <c r="AF25" s="124">
        <v>5.7471264367816091E-3</v>
      </c>
      <c r="AG25" s="124">
        <v>0.94409785238959465</v>
      </c>
      <c r="AH25" s="124">
        <v>0.23712568058076222</v>
      </c>
      <c r="AI25" s="124">
        <v>1.8498563218390805E-2</v>
      </c>
      <c r="AJ25" s="124">
        <v>0</v>
      </c>
      <c r="AK25" s="124">
        <v>0.28522005444646098</v>
      </c>
      <c r="AL25" s="124">
        <v>2.8735632183908046E-3</v>
      </c>
      <c r="AM25" s="124">
        <v>0.104752722323049</v>
      </c>
      <c r="AN25" s="124">
        <v>7.5969827586206906E-2</v>
      </c>
      <c r="AO25" s="124">
        <v>0.26478372655777371</v>
      </c>
      <c r="AP25" s="124">
        <v>0.11634150030248033</v>
      </c>
      <c r="AQ25" s="124">
        <v>0.27093731094978829</v>
      </c>
      <c r="AR25" s="124">
        <v>0</v>
      </c>
      <c r="AS25" s="124">
        <v>0</v>
      </c>
      <c r="AT25" s="124">
        <v>2.8735632183908046E-3</v>
      </c>
      <c r="AU25" s="124">
        <v>3.1959750000000002E-2</v>
      </c>
      <c r="AV25" s="124">
        <v>1.1750000000000007E-3</v>
      </c>
      <c r="AW25" s="124">
        <v>5.1409249999999997E-2</v>
      </c>
      <c r="AX25" s="124">
        <v>8.9043500000000053E-2</v>
      </c>
      <c r="AY25" s="124">
        <v>0.19645875000000002</v>
      </c>
      <c r="AZ25" s="124">
        <v>1.3978749999999998E-2</v>
      </c>
      <c r="BA25" s="124">
        <v>6.1120000000000028E-2</v>
      </c>
      <c r="BB25" s="124">
        <v>0.17997500000000008</v>
      </c>
      <c r="BC25" s="124">
        <v>0.24009849999999999</v>
      </c>
      <c r="BD25" s="124">
        <v>8.6782000000000054E-2</v>
      </c>
      <c r="BE25" s="124">
        <v>3.1417750000000001E-2</v>
      </c>
      <c r="BF25" s="124">
        <v>4.8542000000000016E-2</v>
      </c>
      <c r="BG25" s="124">
        <v>1006.7050170898438</v>
      </c>
      <c r="BH25" s="124">
        <v>1791.3687744140625</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D01EA-A8AB-4706-98A7-EFBD41EDD64C}">
  <dimension ref="A1:AA113"/>
  <sheetViews>
    <sheetView workbookViewId="0">
      <selection sqref="A1:AA52"/>
    </sheetView>
  </sheetViews>
  <sheetFormatPr defaultRowHeight="15" x14ac:dyDescent="0.25"/>
  <sheetData>
    <row r="1" spans="1:27" ht="21" x14ac:dyDescent="0.35">
      <c r="A1" s="94"/>
      <c r="B1" s="94"/>
      <c r="C1" s="94"/>
      <c r="D1" s="94"/>
      <c r="E1" s="94"/>
      <c r="F1" s="94"/>
      <c r="G1" s="110" t="s">
        <v>5114</v>
      </c>
      <c r="H1" s="94"/>
      <c r="I1" s="94"/>
      <c r="J1" s="94"/>
      <c r="K1" s="94"/>
      <c r="L1" s="94"/>
      <c r="M1" s="94"/>
      <c r="N1" s="94"/>
      <c r="O1" s="94"/>
      <c r="P1" s="94"/>
      <c r="Q1" s="94"/>
      <c r="R1" s="94"/>
      <c r="S1" s="94"/>
      <c r="T1" s="94"/>
      <c r="U1" s="110" t="s">
        <v>5115</v>
      </c>
      <c r="V1" s="94"/>
      <c r="W1" s="94"/>
      <c r="X1" s="94"/>
      <c r="Y1" s="94"/>
      <c r="Z1" s="94"/>
      <c r="AA1" s="94"/>
    </row>
    <row r="2" spans="1:27" x14ac:dyDescent="0.25">
      <c r="A2" s="94"/>
      <c r="B2" s="94"/>
      <c r="C2" s="94"/>
      <c r="D2" s="94"/>
      <c r="E2" s="94"/>
      <c r="F2" s="94"/>
      <c r="G2" s="94"/>
      <c r="H2" s="94"/>
      <c r="I2" s="94"/>
      <c r="J2" s="94"/>
      <c r="K2" s="94"/>
      <c r="L2" s="94"/>
      <c r="M2" s="94"/>
      <c r="N2" s="94"/>
      <c r="O2" s="94"/>
      <c r="P2" s="94"/>
      <c r="Q2" s="94"/>
      <c r="R2" s="94"/>
      <c r="S2" s="94"/>
      <c r="T2" s="94"/>
      <c r="U2" s="94"/>
      <c r="V2" s="94"/>
      <c r="W2" s="94"/>
      <c r="X2" s="94"/>
      <c r="Y2" s="94"/>
      <c r="Z2" s="94"/>
      <c r="AA2" s="94"/>
    </row>
    <row r="3" spans="1:27" x14ac:dyDescent="0.25">
      <c r="A3" s="109"/>
      <c r="B3" s="109" t="s">
        <v>605</v>
      </c>
      <c r="C3" s="109" t="s">
        <v>606</v>
      </c>
      <c r="D3" s="109" t="s">
        <v>607</v>
      </c>
      <c r="E3" s="109" t="s">
        <v>608</v>
      </c>
      <c r="F3" s="109" t="s">
        <v>609</v>
      </c>
      <c r="G3" s="109" t="s">
        <v>610</v>
      </c>
      <c r="H3" s="109" t="s">
        <v>611</v>
      </c>
      <c r="I3" s="109" t="s">
        <v>612</v>
      </c>
      <c r="J3" s="109" t="s">
        <v>613</v>
      </c>
      <c r="K3" s="109" t="s">
        <v>614</v>
      </c>
      <c r="L3" s="109" t="s">
        <v>615</v>
      </c>
      <c r="M3" s="109" t="s">
        <v>616</v>
      </c>
      <c r="N3" s="109"/>
      <c r="O3" s="109"/>
      <c r="P3" s="109" t="s">
        <v>605</v>
      </c>
      <c r="Q3" s="109" t="s">
        <v>606</v>
      </c>
      <c r="R3" s="109" t="s">
        <v>607</v>
      </c>
      <c r="S3" s="109" t="s">
        <v>608</v>
      </c>
      <c r="T3" s="109" t="s">
        <v>609</v>
      </c>
      <c r="U3" s="109" t="s">
        <v>610</v>
      </c>
      <c r="V3" s="109" t="s">
        <v>611</v>
      </c>
      <c r="W3" s="109" t="s">
        <v>612</v>
      </c>
      <c r="X3" s="109" t="s">
        <v>613</v>
      </c>
      <c r="Y3" s="109" t="s">
        <v>614</v>
      </c>
      <c r="Z3" s="109" t="s">
        <v>615</v>
      </c>
      <c r="AA3" s="109" t="s">
        <v>616</v>
      </c>
    </row>
    <row r="4" spans="1:27" x14ac:dyDescent="0.25">
      <c r="A4" s="94" t="s">
        <v>218</v>
      </c>
      <c r="B4" s="124">
        <v>0.76047329955126064</v>
      </c>
      <c r="C4" s="124">
        <v>0.74545083501286735</v>
      </c>
      <c r="D4" s="124">
        <v>0.70619734564645842</v>
      </c>
      <c r="E4" s="124">
        <v>0.79372954906523607</v>
      </c>
      <c r="F4" s="124">
        <v>0.79590215479555126</v>
      </c>
      <c r="G4" s="124">
        <v>0.70951665431053612</v>
      </c>
      <c r="H4" s="124">
        <v>0.82661015294045481</v>
      </c>
      <c r="I4" s="124">
        <v>0.76579742294569075</v>
      </c>
      <c r="J4" s="124">
        <v>0.82041055314698819</v>
      </c>
      <c r="K4" s="124">
        <v>0.78947315960183606</v>
      </c>
      <c r="L4" s="124">
        <v>0.84365044920932752</v>
      </c>
      <c r="M4" s="124">
        <v>0.73712864488981977</v>
      </c>
      <c r="O4" s="94" t="s">
        <v>218</v>
      </c>
      <c r="P4" s="124">
        <v>0.75514247293972803</v>
      </c>
      <c r="Q4" s="124">
        <v>0.77713452088452084</v>
      </c>
      <c r="R4" s="124">
        <v>0.78803041920609418</v>
      </c>
      <c r="S4" s="124">
        <v>0.72109441602728053</v>
      </c>
      <c r="T4" s="124">
        <v>0.72987967914438512</v>
      </c>
      <c r="U4" s="124">
        <v>0.71719426406926401</v>
      </c>
      <c r="V4" s="124">
        <v>0.83624708624708632</v>
      </c>
      <c r="W4" s="124">
        <v>0.84761904761904761</v>
      </c>
      <c r="X4" s="124">
        <v>0.8038202739289696</v>
      </c>
      <c r="Y4" s="124">
        <v>0.81770833333333326</v>
      </c>
      <c r="Z4" s="124">
        <v>0.82951965669988925</v>
      </c>
      <c r="AA4" s="124">
        <v>0.69875794010889292</v>
      </c>
    </row>
    <row r="5" spans="1:27" x14ac:dyDescent="0.25">
      <c r="A5" s="94" t="s">
        <v>242</v>
      </c>
      <c r="B5" s="124">
        <v>0.52624416941669139</v>
      </c>
      <c r="C5" s="124">
        <v>0.5967072551691267</v>
      </c>
      <c r="D5" s="124">
        <v>0.53725048129957687</v>
      </c>
      <c r="E5" s="124">
        <v>0.52323245709339017</v>
      </c>
      <c r="F5" s="124">
        <v>0.56571001863171266</v>
      </c>
      <c r="G5" s="124">
        <v>0.45956373814865381</v>
      </c>
      <c r="H5" s="124">
        <v>0.6539725641360703</v>
      </c>
      <c r="I5" s="124">
        <v>0.58491236603683372</v>
      </c>
      <c r="J5" s="124">
        <v>0.60055592086525156</v>
      </c>
      <c r="K5" s="124">
        <v>0.40445944986386156</v>
      </c>
      <c r="L5" s="124">
        <v>0.57126572259353381</v>
      </c>
      <c r="M5" s="124">
        <v>0.4499685136235877</v>
      </c>
      <c r="O5" s="94" t="s">
        <v>242</v>
      </c>
      <c r="P5" s="124">
        <v>0.51076821947755113</v>
      </c>
      <c r="Q5" s="124">
        <v>0.60335534398034407</v>
      </c>
      <c r="R5" s="124">
        <v>0.52383220314016588</v>
      </c>
      <c r="S5" s="124">
        <v>0.51808486075589655</v>
      </c>
      <c r="T5" s="124">
        <v>0.53885918003565059</v>
      </c>
      <c r="U5" s="124">
        <v>0.50128517316017318</v>
      </c>
      <c r="V5" s="124">
        <v>0.4878350815850816</v>
      </c>
      <c r="W5" s="124">
        <v>0.45549450549450549</v>
      </c>
      <c r="X5" s="124">
        <v>0.57654483197961459</v>
      </c>
      <c r="Y5" s="124">
        <v>0.32708333333333334</v>
      </c>
      <c r="Z5" s="124">
        <v>0.41257152085640458</v>
      </c>
      <c r="AA5" s="124">
        <v>0.53104204476709016</v>
      </c>
    </row>
    <row r="6" spans="1:27" x14ac:dyDescent="0.25">
      <c r="A6" s="94" t="s">
        <v>246</v>
      </c>
      <c r="B6" s="124">
        <v>0.52052117270164755</v>
      </c>
      <c r="C6" s="124">
        <v>0.66942533507871815</v>
      </c>
      <c r="D6" s="124">
        <v>0.7740504225337812</v>
      </c>
      <c r="E6" s="124">
        <v>0.62609508077306264</v>
      </c>
      <c r="F6" s="124">
        <v>0.5413669461494901</v>
      </c>
      <c r="G6" s="124">
        <v>0.68415830867715077</v>
      </c>
      <c r="H6" s="124">
        <v>0.65621424821308727</v>
      </c>
      <c r="I6" s="124">
        <v>0.60049091929147569</v>
      </c>
      <c r="J6" s="124">
        <v>0.69808646021405907</v>
      </c>
      <c r="K6" s="124">
        <v>0.35393389290448118</v>
      </c>
      <c r="L6" s="124">
        <v>0.65026263920523653</v>
      </c>
      <c r="M6" s="124">
        <v>0.46217667381583005</v>
      </c>
      <c r="O6" s="94" t="s">
        <v>246</v>
      </c>
      <c r="P6" s="124">
        <v>0.5142260564911032</v>
      </c>
      <c r="Q6" s="124">
        <v>0.64547757985257981</v>
      </c>
      <c r="R6" s="124">
        <v>0.93276298691904436</v>
      </c>
      <c r="S6" s="124">
        <v>0.7317597328786587</v>
      </c>
      <c r="T6" s="124">
        <v>0.5887923351158646</v>
      </c>
      <c r="U6" s="124">
        <v>0.46043019480519476</v>
      </c>
      <c r="V6" s="124">
        <v>0.71627331002331007</v>
      </c>
      <c r="W6" s="124">
        <v>0.68241758241758244</v>
      </c>
      <c r="X6" s="124">
        <v>0.6660097149227584</v>
      </c>
      <c r="Y6" s="124">
        <v>0.25937500000000002</v>
      </c>
      <c r="Z6" s="124">
        <v>0.77019425987449242</v>
      </c>
      <c r="AA6" s="124">
        <v>0.54078758318209319</v>
      </c>
    </row>
    <row r="7" spans="1:27" x14ac:dyDescent="0.25">
      <c r="A7" s="94" t="s">
        <v>250</v>
      </c>
      <c r="B7" s="124">
        <v>0.47252026778436951</v>
      </c>
      <c r="C7" s="124">
        <v>0.32766965494671557</v>
      </c>
      <c r="D7" s="124">
        <v>0.22393534592382125</v>
      </c>
      <c r="E7" s="124">
        <v>0.37390491922693736</v>
      </c>
      <c r="F7" s="124">
        <v>0.45519579690427198</v>
      </c>
      <c r="G7" s="124">
        <v>0.31584169132284928</v>
      </c>
      <c r="H7" s="124">
        <v>0.33980847905964012</v>
      </c>
      <c r="I7" s="124">
        <v>0.39950908070852414</v>
      </c>
      <c r="J7" s="124">
        <v>0.29744925407165512</v>
      </c>
      <c r="K7" s="124">
        <v>0.64606610709551882</v>
      </c>
      <c r="L7" s="124">
        <v>0.34357620824806867</v>
      </c>
      <c r="M7" s="124">
        <v>0.53782332618416995</v>
      </c>
      <c r="O7" s="94" t="s">
        <v>250</v>
      </c>
      <c r="P7" s="124">
        <v>0.48282480257264176</v>
      </c>
      <c r="Q7" s="124">
        <v>0.34571560196560197</v>
      </c>
      <c r="R7" s="124">
        <v>6.7237013080955671E-2</v>
      </c>
      <c r="S7" s="124">
        <v>0.2682402671213413</v>
      </c>
      <c r="T7" s="124">
        <v>0.41120766488413546</v>
      </c>
      <c r="U7" s="124">
        <v>0.53956980519480524</v>
      </c>
      <c r="V7" s="124">
        <v>0.28372668997668998</v>
      </c>
      <c r="W7" s="124">
        <v>0.31758241758241762</v>
      </c>
      <c r="X7" s="124">
        <v>0.3339902850772416</v>
      </c>
      <c r="Y7" s="124">
        <v>0.74062499999999998</v>
      </c>
      <c r="Z7" s="124">
        <v>0.22742478774455521</v>
      </c>
      <c r="AA7" s="124">
        <v>0.44605452208106472</v>
      </c>
    </row>
    <row r="8" spans="1:27" x14ac:dyDescent="0.25">
      <c r="A8" s="94" t="s">
        <v>253</v>
      </c>
      <c r="B8" s="124">
        <v>0</v>
      </c>
      <c r="C8" s="124">
        <v>0</v>
      </c>
      <c r="D8" s="124">
        <v>8.6805555555555551E-4</v>
      </c>
      <c r="E8" s="124">
        <v>0</v>
      </c>
      <c r="F8" s="124">
        <v>0</v>
      </c>
      <c r="G8" s="124">
        <v>0</v>
      </c>
      <c r="H8" s="124">
        <v>0</v>
      </c>
      <c r="I8" s="124">
        <v>0</v>
      </c>
      <c r="J8" s="124">
        <v>0</v>
      </c>
      <c r="K8" s="124">
        <v>0</v>
      </c>
      <c r="L8" s="124">
        <v>0</v>
      </c>
      <c r="M8" s="124">
        <v>0</v>
      </c>
      <c r="O8" s="94" t="s">
        <v>253</v>
      </c>
      <c r="P8" s="124">
        <v>0</v>
      </c>
      <c r="Q8" s="124">
        <v>0</v>
      </c>
      <c r="R8" s="124">
        <v>0</v>
      </c>
      <c r="S8" s="124">
        <v>0</v>
      </c>
      <c r="T8" s="124">
        <v>0</v>
      </c>
      <c r="U8" s="124">
        <v>0</v>
      </c>
      <c r="V8" s="124">
        <v>0</v>
      </c>
      <c r="W8" s="124">
        <v>0</v>
      </c>
      <c r="X8" s="124">
        <v>0</v>
      </c>
      <c r="Y8" s="124">
        <v>0</v>
      </c>
      <c r="Z8" s="124">
        <v>0</v>
      </c>
      <c r="AA8" s="124">
        <v>1.3157894736842105E-2</v>
      </c>
    </row>
    <row r="9" spans="1:27" x14ac:dyDescent="0.25">
      <c r="A9" s="94" t="s">
        <v>257</v>
      </c>
      <c r="B9" s="124">
        <v>0</v>
      </c>
      <c r="C9" s="124">
        <v>0</v>
      </c>
      <c r="D9" s="124">
        <v>0</v>
      </c>
      <c r="E9" s="124">
        <v>0</v>
      </c>
      <c r="F9" s="124">
        <v>0</v>
      </c>
      <c r="G9" s="124">
        <v>0</v>
      </c>
      <c r="H9" s="124">
        <v>0</v>
      </c>
      <c r="I9" s="124">
        <v>0</v>
      </c>
      <c r="J9" s="124">
        <v>0</v>
      </c>
      <c r="K9" s="124">
        <v>0</v>
      </c>
      <c r="L9" s="124">
        <v>0</v>
      </c>
      <c r="M9" s="124">
        <v>0</v>
      </c>
      <c r="O9" s="94" t="s">
        <v>257</v>
      </c>
      <c r="P9" s="124">
        <v>0</v>
      </c>
      <c r="Q9" s="124">
        <v>0</v>
      </c>
      <c r="R9" s="124">
        <v>0</v>
      </c>
      <c r="S9" s="124">
        <v>0</v>
      </c>
      <c r="T9" s="124">
        <v>0</v>
      </c>
      <c r="U9" s="124">
        <v>0</v>
      </c>
      <c r="V9" s="124">
        <v>0</v>
      </c>
      <c r="W9" s="124">
        <v>0</v>
      </c>
      <c r="X9" s="124">
        <v>0</v>
      </c>
      <c r="Y9" s="124">
        <v>0</v>
      </c>
      <c r="Z9" s="124">
        <v>0</v>
      </c>
      <c r="AA9" s="124">
        <v>0</v>
      </c>
    </row>
    <row r="10" spans="1:27" x14ac:dyDescent="0.25">
      <c r="A10" s="94" t="s">
        <v>261</v>
      </c>
      <c r="B10" s="124">
        <v>0</v>
      </c>
      <c r="C10" s="124">
        <v>0</v>
      </c>
      <c r="D10" s="124">
        <v>0</v>
      </c>
      <c r="E10" s="124">
        <v>0</v>
      </c>
      <c r="F10" s="124">
        <v>0</v>
      </c>
      <c r="G10" s="124">
        <v>0</v>
      </c>
      <c r="H10" s="124">
        <v>0</v>
      </c>
      <c r="I10" s="124">
        <v>0</v>
      </c>
      <c r="J10" s="124">
        <v>0</v>
      </c>
      <c r="K10" s="124">
        <v>0</v>
      </c>
      <c r="L10" s="124">
        <v>0</v>
      </c>
      <c r="M10" s="124">
        <v>0</v>
      </c>
      <c r="O10" s="94" t="s">
        <v>261</v>
      </c>
      <c r="P10" s="124">
        <v>0</v>
      </c>
      <c r="Q10" s="124">
        <v>0</v>
      </c>
      <c r="R10" s="124">
        <v>0</v>
      </c>
      <c r="S10" s="124">
        <v>0</v>
      </c>
      <c r="T10" s="124">
        <v>0</v>
      </c>
      <c r="U10" s="124">
        <v>0</v>
      </c>
      <c r="V10" s="124">
        <v>0</v>
      </c>
      <c r="W10" s="124">
        <v>0</v>
      </c>
      <c r="X10" s="124">
        <v>0</v>
      </c>
      <c r="Y10" s="124">
        <v>0</v>
      </c>
      <c r="Z10" s="124">
        <v>0</v>
      </c>
      <c r="AA10" s="124">
        <v>0</v>
      </c>
    </row>
    <row r="11" spans="1:27" x14ac:dyDescent="0.25">
      <c r="A11" s="94" t="s">
        <v>265</v>
      </c>
      <c r="B11" s="124">
        <v>0</v>
      </c>
      <c r="C11" s="124">
        <v>0</v>
      </c>
      <c r="D11" s="124">
        <v>0</v>
      </c>
      <c r="E11" s="124">
        <v>0</v>
      </c>
      <c r="F11" s="124">
        <v>0</v>
      </c>
      <c r="G11" s="124">
        <v>0</v>
      </c>
      <c r="H11" s="124">
        <v>0</v>
      </c>
      <c r="I11" s="124">
        <v>0</v>
      </c>
      <c r="J11" s="124">
        <v>0</v>
      </c>
      <c r="K11" s="124">
        <v>0</v>
      </c>
      <c r="L11" s="124">
        <v>0</v>
      </c>
      <c r="M11" s="124">
        <v>0</v>
      </c>
      <c r="O11" s="94" t="s">
        <v>265</v>
      </c>
      <c r="P11" s="124">
        <v>0</v>
      </c>
      <c r="Q11" s="124">
        <v>0</v>
      </c>
      <c r="R11" s="124">
        <v>0</v>
      </c>
      <c r="S11" s="124">
        <v>0</v>
      </c>
      <c r="T11" s="124">
        <v>0</v>
      </c>
      <c r="U11" s="124">
        <v>0</v>
      </c>
      <c r="V11" s="124">
        <v>0</v>
      </c>
      <c r="W11" s="124">
        <v>0</v>
      </c>
      <c r="X11" s="124">
        <v>0</v>
      </c>
      <c r="Y11" s="124">
        <v>0</v>
      </c>
      <c r="Z11" s="124">
        <v>0</v>
      </c>
      <c r="AA11" s="124">
        <v>0</v>
      </c>
    </row>
    <row r="12" spans="1:27" x14ac:dyDescent="0.25">
      <c r="A12" s="94" t="s">
        <v>304</v>
      </c>
      <c r="B12" s="124">
        <v>0.33655096561165254</v>
      </c>
      <c r="C12" s="124">
        <v>0.24658714477209881</v>
      </c>
      <c r="D12" s="124">
        <v>0.24674765550367461</v>
      </c>
      <c r="E12" s="124">
        <v>0.18146820375424474</v>
      </c>
      <c r="F12" s="124">
        <v>0.11893534498220734</v>
      </c>
      <c r="G12" s="124">
        <v>0.11910279688795698</v>
      </c>
      <c r="H12" s="124">
        <v>8.12774751048745E-2</v>
      </c>
      <c r="I12" s="124">
        <v>2.0754052581696041E-2</v>
      </c>
      <c r="J12" s="124">
        <v>1.2605042016806723E-2</v>
      </c>
      <c r="K12" s="124">
        <v>8.5523677711177706E-2</v>
      </c>
      <c r="L12" s="124">
        <v>0.18801171532489749</v>
      </c>
      <c r="M12" s="124">
        <v>0.64645474879974751</v>
      </c>
      <c r="O12" s="94" t="s">
        <v>304</v>
      </c>
      <c r="P12" s="124">
        <v>0.376613897749835</v>
      </c>
      <c r="Q12" s="124">
        <v>0.23469748157248155</v>
      </c>
      <c r="R12" s="124">
        <v>0.19144822329951522</v>
      </c>
      <c r="S12" s="124">
        <v>0.2027653452685422</v>
      </c>
      <c r="T12" s="124">
        <v>0.15768716577540107</v>
      </c>
      <c r="U12" s="124">
        <v>8.4483225108225105E-2</v>
      </c>
      <c r="V12" s="124">
        <v>6.1188811188811192E-2</v>
      </c>
      <c r="W12" s="124">
        <v>1.9230769230769232E-2</v>
      </c>
      <c r="X12" s="124">
        <v>0</v>
      </c>
      <c r="Y12" s="124">
        <v>0.11458333333333333</v>
      </c>
      <c r="Z12" s="124">
        <v>0.118812292358804</v>
      </c>
      <c r="AA12" s="124">
        <v>0.52943511796733211</v>
      </c>
    </row>
    <row r="13" spans="1:27" x14ac:dyDescent="0.25">
      <c r="A13" s="94" t="s">
        <v>307</v>
      </c>
      <c r="B13" s="124">
        <v>0.5223191093970535</v>
      </c>
      <c r="C13" s="124">
        <v>0.53572423496117061</v>
      </c>
      <c r="D13" s="124">
        <v>0.57644997645127716</v>
      </c>
      <c r="E13" s="124">
        <v>0.6795201408611099</v>
      </c>
      <c r="F13" s="124">
        <v>0.76550037374299484</v>
      </c>
      <c r="G13" s="124">
        <v>0.78274473426712399</v>
      </c>
      <c r="H13" s="124">
        <v>0.8310337833606023</v>
      </c>
      <c r="I13" s="124">
        <v>0.90233189094022404</v>
      </c>
      <c r="J13" s="124">
        <v>0.8958680609732842</v>
      </c>
      <c r="K13" s="124">
        <v>0.81719893158312285</v>
      </c>
      <c r="L13" s="124">
        <v>0.70524941947718489</v>
      </c>
      <c r="M13" s="124">
        <v>0.21354243840147669</v>
      </c>
      <c r="O13" s="94" t="s">
        <v>307</v>
      </c>
      <c r="P13" s="124">
        <v>0.45000664750552921</v>
      </c>
      <c r="Q13" s="124">
        <v>0.51620085995085996</v>
      </c>
      <c r="R13" s="124">
        <v>0.61777118060030878</v>
      </c>
      <c r="S13" s="124">
        <v>0.62150557686842844</v>
      </c>
      <c r="T13" s="124">
        <v>0.71820409982174693</v>
      </c>
      <c r="U13" s="124">
        <v>0.8127705627705627</v>
      </c>
      <c r="V13" s="124">
        <v>0.81162587412587417</v>
      </c>
      <c r="W13" s="124">
        <v>0.86794871794871797</v>
      </c>
      <c r="X13" s="124">
        <v>0.9464285714285714</v>
      </c>
      <c r="Y13" s="124">
        <v>0.75520833333333326</v>
      </c>
      <c r="Z13" s="124">
        <v>0.76459948320413429</v>
      </c>
      <c r="AA13" s="124">
        <v>0.34772005444646098</v>
      </c>
    </row>
    <row r="14" spans="1:27" x14ac:dyDescent="0.25">
      <c r="A14" s="94" t="s">
        <v>310</v>
      </c>
      <c r="B14" s="124">
        <v>0.12321542566848072</v>
      </c>
      <c r="C14" s="124">
        <v>0.19870123540783408</v>
      </c>
      <c r="D14" s="124">
        <v>0.15682620693962232</v>
      </c>
      <c r="E14" s="124">
        <v>0.11583595806596464</v>
      </c>
      <c r="F14" s="124">
        <v>0.1002061076600346</v>
      </c>
      <c r="G14" s="124">
        <v>8.2427096708327499E-2</v>
      </c>
      <c r="H14" s="124">
        <v>6.9658885361284742E-2</v>
      </c>
      <c r="I14" s="124">
        <v>6.0462336901360325E-2</v>
      </c>
      <c r="J14" s="124">
        <v>4.9308759755007217E-2</v>
      </c>
      <c r="K14" s="124">
        <v>8.1652390705699532E-2</v>
      </c>
      <c r="L14" s="124">
        <v>9.1701500255078783E-2</v>
      </c>
      <c r="M14" s="124">
        <v>0.12042100378206572</v>
      </c>
      <c r="O14" s="94" t="s">
        <v>310</v>
      </c>
      <c r="P14" s="124">
        <v>0.150115001091359</v>
      </c>
      <c r="Q14" s="124">
        <v>0.23773802211302214</v>
      </c>
      <c r="R14" s="124">
        <v>0.18610769890391426</v>
      </c>
      <c r="S14" s="124">
        <v>0.17572907786302927</v>
      </c>
      <c r="T14" s="124">
        <v>0.11842691622103386</v>
      </c>
      <c r="U14" s="124">
        <v>0.10274621212121213</v>
      </c>
      <c r="V14" s="124">
        <v>0.12718531468531469</v>
      </c>
      <c r="W14" s="124">
        <v>0.11282051282051282</v>
      </c>
      <c r="X14" s="124">
        <v>5.3571428571428568E-2</v>
      </c>
      <c r="Y14" s="124">
        <v>0.11354166666666667</v>
      </c>
      <c r="Z14" s="124">
        <v>0.11420727205610927</v>
      </c>
      <c r="AA14" s="124">
        <v>9.1594827586206906E-2</v>
      </c>
    </row>
    <row r="15" spans="1:27" x14ac:dyDescent="0.25">
      <c r="A15" s="94" t="s">
        <v>299</v>
      </c>
      <c r="B15" s="124">
        <v>0.16247641286394213</v>
      </c>
      <c r="C15" s="124">
        <v>0.2032707851561828</v>
      </c>
      <c r="D15" s="124">
        <v>0.10623007141827304</v>
      </c>
      <c r="E15" s="124">
        <v>0.13413406286918417</v>
      </c>
      <c r="F15" s="124">
        <v>6.8380686609092814E-2</v>
      </c>
      <c r="G15" s="124">
        <v>3.7027217787333977E-2</v>
      </c>
      <c r="H15" s="124">
        <v>4.1204625482876255E-2</v>
      </c>
      <c r="I15" s="124">
        <v>6.0118868920483889E-2</v>
      </c>
      <c r="J15" s="124">
        <v>3.0652492263483641E-2</v>
      </c>
      <c r="K15" s="124">
        <v>5.5993511186525888E-2</v>
      </c>
      <c r="L15" s="124">
        <v>5.6078354528486196E-2</v>
      </c>
      <c r="M15" s="124">
        <v>0.11708674498048452</v>
      </c>
      <c r="O15" s="94" t="s">
        <v>299</v>
      </c>
      <c r="P15" s="124">
        <v>0.17851125439172855</v>
      </c>
      <c r="Q15" s="124">
        <v>0.24859490171990173</v>
      </c>
      <c r="R15" s="124">
        <v>0.11249575848762794</v>
      </c>
      <c r="S15" s="124">
        <v>0.13840934924694515</v>
      </c>
      <c r="T15" s="124">
        <v>9.6078431372549011E-2</v>
      </c>
      <c r="U15" s="124">
        <v>4.3560606060606064E-2</v>
      </c>
      <c r="V15" s="124">
        <v>5.0480769230769232E-2</v>
      </c>
      <c r="W15" s="124">
        <v>0.12673992673992673</v>
      </c>
      <c r="X15" s="124">
        <v>4.7957477305303392E-2</v>
      </c>
      <c r="Y15" s="124">
        <v>6.5625000000000003E-2</v>
      </c>
      <c r="Z15" s="124">
        <v>8.5061369509043916E-2</v>
      </c>
      <c r="AA15" s="124">
        <v>0.11709770114942529</v>
      </c>
    </row>
    <row r="16" spans="1:27" x14ac:dyDescent="0.25">
      <c r="A16" s="94" t="s">
        <v>311</v>
      </c>
      <c r="B16" s="124">
        <v>0.40811813250980128</v>
      </c>
      <c r="C16" s="124">
        <v>0.27898250644913603</v>
      </c>
      <c r="D16" s="124">
        <v>0.13901632254082658</v>
      </c>
      <c r="E16" s="124">
        <v>0.3441570299947736</v>
      </c>
      <c r="F16" s="124">
        <v>0.3275844923500662</v>
      </c>
      <c r="G16" s="124">
        <v>0.25784643936522139</v>
      </c>
      <c r="H16" s="124">
        <v>0.48688094671066806</v>
      </c>
      <c r="I16" s="124">
        <v>0.42662279968452921</v>
      </c>
      <c r="J16" s="124">
        <v>0.25962319581899962</v>
      </c>
      <c r="K16" s="124">
        <v>0.49965277267666974</v>
      </c>
      <c r="L16" s="124">
        <v>0.27263825337105951</v>
      </c>
      <c r="M16" s="124">
        <v>0.34741500747623982</v>
      </c>
      <c r="O16" s="94" t="s">
        <v>311</v>
      </c>
      <c r="P16" s="124">
        <v>0.46734385430840247</v>
      </c>
      <c r="Q16" s="124">
        <v>0.3178132678132678</v>
      </c>
      <c r="R16" s="124">
        <v>2.5904954612529625E-2</v>
      </c>
      <c r="S16" s="124">
        <v>0.30770460358056267</v>
      </c>
      <c r="T16" s="124">
        <v>0.34890819964349379</v>
      </c>
      <c r="U16" s="124">
        <v>0.37466179653679654</v>
      </c>
      <c r="V16" s="124">
        <v>0.53088578088578087</v>
      </c>
      <c r="W16" s="124">
        <v>0.37545787545787546</v>
      </c>
      <c r="X16" s="124">
        <v>0.40482162764771457</v>
      </c>
      <c r="Y16" s="124">
        <v>0.77083333333333337</v>
      </c>
      <c r="Z16" s="124">
        <v>0.2529784976005906</v>
      </c>
      <c r="AA16" s="124">
        <v>0.34821158499697519</v>
      </c>
    </row>
    <row r="17" spans="1:27" x14ac:dyDescent="0.25">
      <c r="A17" s="94" t="s">
        <v>312</v>
      </c>
      <c r="B17" s="124">
        <v>1.9127404170083899E-2</v>
      </c>
      <c r="C17" s="124">
        <v>2.3603982588357589E-3</v>
      </c>
      <c r="D17" s="124">
        <v>3.90625E-3</v>
      </c>
      <c r="E17" s="124">
        <v>2.8424026147494716E-2</v>
      </c>
      <c r="F17" s="124">
        <v>3.1641460793075338E-2</v>
      </c>
      <c r="G17" s="124">
        <v>2.6219440464039664E-2</v>
      </c>
      <c r="H17" s="124">
        <v>2.958236294149607E-2</v>
      </c>
      <c r="I17" s="124">
        <v>4.6063089239837568E-2</v>
      </c>
      <c r="J17" s="124">
        <v>8.1845238095238082E-3</v>
      </c>
      <c r="K17" s="124">
        <v>0.12698805483731954</v>
      </c>
      <c r="L17" s="124">
        <v>2.9870538453665607E-2</v>
      </c>
      <c r="M17" s="124">
        <v>2.0080846424315311E-2</v>
      </c>
      <c r="O17" s="94" t="s">
        <v>312</v>
      </c>
      <c r="P17" s="124">
        <v>4.5871559633027525E-3</v>
      </c>
      <c r="Q17" s="124">
        <v>0</v>
      </c>
      <c r="R17" s="124">
        <v>0</v>
      </c>
      <c r="S17" s="124">
        <v>1.0869565217391304E-2</v>
      </c>
      <c r="T17" s="124">
        <v>5.1448306595365416E-2</v>
      </c>
      <c r="U17" s="124">
        <v>0.11688311688311688</v>
      </c>
      <c r="V17" s="124">
        <v>0</v>
      </c>
      <c r="W17" s="124">
        <v>3.5714285714285712E-2</v>
      </c>
      <c r="X17" s="124">
        <v>1.7857142857142856E-2</v>
      </c>
      <c r="Y17" s="124">
        <v>6.6666666666666666E-2</v>
      </c>
      <c r="Z17" s="124">
        <v>1.0575858250276855E-2</v>
      </c>
      <c r="AA17" s="124">
        <v>3.4123563218390801E-2</v>
      </c>
    </row>
    <row r="18" spans="1:27" x14ac:dyDescent="0.25">
      <c r="A18" s="94" t="s">
        <v>313</v>
      </c>
      <c r="B18" s="124">
        <v>1.8606863473859332E-3</v>
      </c>
      <c r="C18" s="124">
        <v>9.765625E-4</v>
      </c>
      <c r="D18" s="124">
        <v>0</v>
      </c>
      <c r="E18" s="124">
        <v>7.6624685631171479E-3</v>
      </c>
      <c r="F18" s="124">
        <v>5.6268966591703469E-3</v>
      </c>
      <c r="G18" s="124">
        <v>1.1348340109738286E-2</v>
      </c>
      <c r="H18" s="124">
        <v>1.893939393939394E-3</v>
      </c>
      <c r="I18" s="124">
        <v>1.3134057971014492E-2</v>
      </c>
      <c r="J18" s="124">
        <v>3.0717653993516062E-2</v>
      </c>
      <c r="K18" s="124">
        <v>1.4125631313131312E-2</v>
      </c>
      <c r="L18" s="124">
        <v>7.4457934538579695E-3</v>
      </c>
      <c r="M18" s="124">
        <v>8.2236842105263153E-4</v>
      </c>
      <c r="O18" s="94" t="s">
        <v>313</v>
      </c>
      <c r="P18" s="124">
        <v>9.9601593625498006E-4</v>
      </c>
      <c r="Q18" s="124">
        <v>0</v>
      </c>
      <c r="R18" s="124">
        <v>0</v>
      </c>
      <c r="S18" s="124">
        <v>0</v>
      </c>
      <c r="T18" s="124">
        <v>1.893939393939394E-3</v>
      </c>
      <c r="U18" s="124">
        <v>0</v>
      </c>
      <c r="V18" s="124">
        <v>0</v>
      </c>
      <c r="W18" s="124">
        <v>0</v>
      </c>
      <c r="X18" s="124">
        <v>1.7857142857142856E-2</v>
      </c>
      <c r="Y18" s="124">
        <v>0</v>
      </c>
      <c r="Z18" s="124">
        <v>0</v>
      </c>
      <c r="AA18" s="124">
        <v>0</v>
      </c>
    </row>
    <row r="19" spans="1:27" x14ac:dyDescent="0.25">
      <c r="A19" s="94" t="s">
        <v>314</v>
      </c>
      <c r="B19" s="124">
        <v>2.1869517736545353E-3</v>
      </c>
      <c r="C19" s="124">
        <v>1.2784616808589411E-3</v>
      </c>
      <c r="D19" s="124">
        <v>0</v>
      </c>
      <c r="E19" s="124">
        <v>7.6704169075492599E-3</v>
      </c>
      <c r="F19" s="124">
        <v>6.1849223683269148E-3</v>
      </c>
      <c r="G19" s="124">
        <v>4.9012158054711243E-3</v>
      </c>
      <c r="H19" s="124">
        <v>9.829260651629073E-3</v>
      </c>
      <c r="I19" s="124">
        <v>4.1666666666666666E-3</v>
      </c>
      <c r="J19" s="124">
        <v>8.713942307692308E-3</v>
      </c>
      <c r="K19" s="124">
        <v>1.9270833333333334E-2</v>
      </c>
      <c r="L19" s="124">
        <v>0</v>
      </c>
      <c r="M19" s="124">
        <v>0</v>
      </c>
      <c r="O19" s="94" t="s">
        <v>314</v>
      </c>
      <c r="P19" s="124">
        <v>0</v>
      </c>
      <c r="Q19" s="124">
        <v>5.681818181818182E-3</v>
      </c>
      <c r="R19" s="124">
        <v>0</v>
      </c>
      <c r="S19" s="124">
        <v>2.1241830065359478E-2</v>
      </c>
      <c r="T19" s="124">
        <v>0</v>
      </c>
      <c r="U19" s="124">
        <v>0</v>
      </c>
      <c r="V19" s="124">
        <v>0</v>
      </c>
      <c r="W19" s="124">
        <v>0</v>
      </c>
      <c r="X19" s="124">
        <v>0</v>
      </c>
      <c r="Y19" s="124">
        <v>0</v>
      </c>
      <c r="Z19" s="124">
        <v>0</v>
      </c>
      <c r="AA19" s="124">
        <v>0</v>
      </c>
    </row>
    <row r="20" spans="1:27" x14ac:dyDescent="0.25">
      <c r="A20" s="94" t="s">
        <v>315</v>
      </c>
      <c r="B20" s="124">
        <v>5.605711479552326E-3</v>
      </c>
      <c r="C20" s="124">
        <v>8.5616438356164379E-4</v>
      </c>
      <c r="D20" s="124">
        <v>0</v>
      </c>
      <c r="E20" s="124">
        <v>3.255208333333333E-3</v>
      </c>
      <c r="F20" s="124">
        <v>6.8901839180081316E-3</v>
      </c>
      <c r="G20" s="124">
        <v>7.2042922084461069E-3</v>
      </c>
      <c r="H20" s="124">
        <v>1.893939393939394E-3</v>
      </c>
      <c r="I20" s="124">
        <v>2.3148148148148147E-3</v>
      </c>
      <c r="J20" s="124">
        <v>0</v>
      </c>
      <c r="K20" s="124">
        <v>2.5841346153846152E-2</v>
      </c>
      <c r="L20" s="124">
        <v>2.0285222522744037E-3</v>
      </c>
      <c r="M20" s="124">
        <v>6.5104166666666663E-4</v>
      </c>
      <c r="O20" s="94" t="s">
        <v>315</v>
      </c>
      <c r="P20" s="124">
        <v>2.3584905660377358E-3</v>
      </c>
      <c r="Q20" s="124">
        <v>0</v>
      </c>
      <c r="R20" s="124">
        <v>0</v>
      </c>
      <c r="S20" s="124">
        <v>0</v>
      </c>
      <c r="T20" s="124">
        <v>1.893939393939394E-3</v>
      </c>
      <c r="U20" s="124">
        <v>2.0833333333333332E-2</v>
      </c>
      <c r="V20" s="124">
        <v>1.9230769230769232E-2</v>
      </c>
      <c r="W20" s="124">
        <v>0</v>
      </c>
      <c r="X20" s="124">
        <v>0</v>
      </c>
      <c r="Y20" s="124">
        <v>1.6666666666666666E-2</v>
      </c>
      <c r="Z20" s="124">
        <v>0</v>
      </c>
      <c r="AA20" s="124">
        <v>1.3157894736842105E-2</v>
      </c>
    </row>
    <row r="21" spans="1:27" x14ac:dyDescent="0.25">
      <c r="A21" s="94" t="s">
        <v>316</v>
      </c>
      <c r="B21" s="124">
        <v>0</v>
      </c>
      <c r="C21" s="124">
        <v>0</v>
      </c>
      <c r="D21" s="124">
        <v>0</v>
      </c>
      <c r="E21" s="124">
        <v>0</v>
      </c>
      <c r="F21" s="124">
        <v>0</v>
      </c>
      <c r="G21" s="124">
        <v>0</v>
      </c>
      <c r="H21" s="124">
        <v>0</v>
      </c>
      <c r="I21" s="124">
        <v>0</v>
      </c>
      <c r="J21" s="124">
        <v>0</v>
      </c>
      <c r="K21" s="124">
        <v>0</v>
      </c>
      <c r="L21" s="124">
        <v>0</v>
      </c>
      <c r="M21" s="124">
        <v>0</v>
      </c>
      <c r="O21" s="94" t="s">
        <v>316</v>
      </c>
      <c r="P21" s="124">
        <v>0</v>
      </c>
      <c r="Q21" s="124">
        <v>0</v>
      </c>
      <c r="R21" s="124">
        <v>0</v>
      </c>
      <c r="S21" s="124">
        <v>0</v>
      </c>
      <c r="T21" s="124">
        <v>0</v>
      </c>
      <c r="U21" s="124">
        <v>0</v>
      </c>
      <c r="V21" s="124">
        <v>0</v>
      </c>
      <c r="W21" s="124">
        <v>0</v>
      </c>
      <c r="X21" s="124">
        <v>0</v>
      </c>
      <c r="Y21" s="124">
        <v>0</v>
      </c>
      <c r="Z21" s="124">
        <v>0</v>
      </c>
      <c r="AA21" s="124">
        <v>0</v>
      </c>
    </row>
    <row r="22" spans="1:27" x14ac:dyDescent="0.25">
      <c r="A22" s="94" t="s">
        <v>323</v>
      </c>
      <c r="B22" s="124">
        <v>5.7264004187510958E-3</v>
      </c>
      <c r="C22" s="124">
        <v>4.2229729729729732E-4</v>
      </c>
      <c r="D22" s="124">
        <v>1.6891891891891893E-3</v>
      </c>
      <c r="E22" s="124">
        <v>1.0593220338983051E-3</v>
      </c>
      <c r="F22" s="124">
        <v>3.7650602409638556E-4</v>
      </c>
      <c r="G22" s="124">
        <v>4.879429524868902E-3</v>
      </c>
      <c r="H22" s="124">
        <v>4.4424019607843136E-3</v>
      </c>
      <c r="I22" s="124">
        <v>2.1551724137931034E-3</v>
      </c>
      <c r="J22" s="124">
        <v>0</v>
      </c>
      <c r="K22" s="124">
        <v>0</v>
      </c>
      <c r="L22" s="124">
        <v>1.227442953049096E-2</v>
      </c>
      <c r="M22" s="124">
        <v>1.4734100877192981E-3</v>
      </c>
      <c r="O22" s="94" t="s">
        <v>323</v>
      </c>
      <c r="P22" s="124">
        <v>4.2467029816513763E-3</v>
      </c>
      <c r="Q22" s="124">
        <v>0</v>
      </c>
      <c r="R22" s="124">
        <v>0</v>
      </c>
      <c r="S22" s="124">
        <v>0</v>
      </c>
      <c r="T22" s="124">
        <v>0</v>
      </c>
      <c r="U22" s="124">
        <v>0</v>
      </c>
      <c r="V22" s="124">
        <v>0</v>
      </c>
      <c r="W22" s="124">
        <v>0</v>
      </c>
      <c r="X22" s="124">
        <v>4.0064102564102561E-2</v>
      </c>
      <c r="Y22" s="124">
        <v>1.6666666666666666E-2</v>
      </c>
      <c r="Z22" s="124">
        <v>0</v>
      </c>
      <c r="AA22" s="124">
        <v>0</v>
      </c>
    </row>
    <row r="23" spans="1:27" x14ac:dyDescent="0.25">
      <c r="A23" s="94" t="s">
        <v>324</v>
      </c>
      <c r="B23" s="124">
        <v>2.2650135255092265E-2</v>
      </c>
      <c r="C23" s="124">
        <v>2.5660319165999087E-3</v>
      </c>
      <c r="D23" s="124">
        <v>8.8762244395468072E-3</v>
      </c>
      <c r="E23" s="124">
        <v>2.1300727008346797E-2</v>
      </c>
      <c r="F23" s="124">
        <v>1.3783851358342092E-2</v>
      </c>
      <c r="G23" s="124">
        <v>1.5087079829988576E-2</v>
      </c>
      <c r="H23" s="124">
        <v>1.7483003967137093E-2</v>
      </c>
      <c r="I23" s="124">
        <v>7.9966329966329967E-3</v>
      </c>
      <c r="J23" s="124">
        <v>7.783882783882784E-3</v>
      </c>
      <c r="K23" s="124">
        <v>1.7321220446220448E-2</v>
      </c>
      <c r="L23" s="124">
        <v>7.4683095436120627E-3</v>
      </c>
      <c r="M23" s="124">
        <v>2.0216613902365232E-2</v>
      </c>
      <c r="O23" s="94" t="s">
        <v>324</v>
      </c>
      <c r="P23" s="124">
        <v>1.6198434904143164E-2</v>
      </c>
      <c r="Q23" s="124">
        <v>3.1250000000000002E-3</v>
      </c>
      <c r="R23" s="124">
        <v>0</v>
      </c>
      <c r="S23" s="124">
        <v>7.3529411764705881E-3</v>
      </c>
      <c r="T23" s="124">
        <v>1.4015151515151515E-2</v>
      </c>
      <c r="U23" s="124">
        <v>0</v>
      </c>
      <c r="V23" s="124">
        <v>5.3977272727272728E-2</v>
      </c>
      <c r="W23" s="124">
        <v>1.6666666666666666E-2</v>
      </c>
      <c r="X23" s="124">
        <v>1.7857142857142856E-2</v>
      </c>
      <c r="Y23" s="124">
        <v>0</v>
      </c>
      <c r="Z23" s="124">
        <v>3.7063953488372089E-2</v>
      </c>
      <c r="AA23" s="124">
        <v>1.7241379310344827E-2</v>
      </c>
    </row>
    <row r="24" spans="1:27" x14ac:dyDescent="0.25">
      <c r="A24" s="94" t="s">
        <v>325</v>
      </c>
      <c r="B24" s="124">
        <v>2.6939655172413793E-4</v>
      </c>
      <c r="C24" s="124">
        <v>0</v>
      </c>
      <c r="D24" s="124">
        <v>0</v>
      </c>
      <c r="E24" s="124">
        <v>4.6762201820464526E-3</v>
      </c>
      <c r="F24" s="124">
        <v>0</v>
      </c>
      <c r="G24" s="124">
        <v>2.3283155736836814E-2</v>
      </c>
      <c r="H24" s="124">
        <v>2.0833333333333333E-3</v>
      </c>
      <c r="I24" s="124">
        <v>0</v>
      </c>
      <c r="J24" s="124">
        <v>3.6764705882352941E-3</v>
      </c>
      <c r="K24" s="124">
        <v>0</v>
      </c>
      <c r="L24" s="124">
        <v>1.1469612654245512E-2</v>
      </c>
      <c r="M24" s="124">
        <v>2.6041666666666665E-3</v>
      </c>
      <c r="O24" s="94" t="s">
        <v>325</v>
      </c>
      <c r="P24" s="124">
        <v>0</v>
      </c>
      <c r="Q24" s="124">
        <v>0</v>
      </c>
      <c r="R24" s="124">
        <v>0</v>
      </c>
      <c r="S24" s="124">
        <v>0</v>
      </c>
      <c r="T24" s="124">
        <v>0</v>
      </c>
      <c r="U24" s="124">
        <v>5.3977272727272728E-2</v>
      </c>
      <c r="V24" s="124">
        <v>0</v>
      </c>
      <c r="W24" s="124">
        <v>0</v>
      </c>
      <c r="X24" s="124">
        <v>0</v>
      </c>
      <c r="Y24" s="124">
        <v>0</v>
      </c>
      <c r="Z24" s="124">
        <v>1.6269841269841268E-2</v>
      </c>
      <c r="AA24" s="124">
        <v>5.7471264367816091E-3</v>
      </c>
    </row>
    <row r="25" spans="1:27" x14ac:dyDescent="0.25">
      <c r="A25" s="94" t="s">
        <v>322</v>
      </c>
      <c r="B25" s="124">
        <v>0.7655894111806445</v>
      </c>
      <c r="C25" s="124">
        <v>0.80773227604625963</v>
      </c>
      <c r="D25" s="124">
        <v>0.79122211765795647</v>
      </c>
      <c r="E25" s="124">
        <v>0.80845607913558348</v>
      </c>
      <c r="F25" s="124">
        <v>0.67764152104734754</v>
      </c>
      <c r="G25" s="124">
        <v>0.81680461260423542</v>
      </c>
      <c r="H25" s="124">
        <v>0.84122096137866265</v>
      </c>
      <c r="I25" s="124">
        <v>0.70737035380437341</v>
      </c>
      <c r="J25" s="124">
        <v>0.5882117908502924</v>
      </c>
      <c r="K25" s="124">
        <v>0.40845732596651707</v>
      </c>
      <c r="L25" s="124">
        <v>0.8562512446062075</v>
      </c>
      <c r="M25" s="124">
        <v>0.91366323160715557</v>
      </c>
      <c r="O25" s="94" t="s">
        <v>322</v>
      </c>
      <c r="P25" s="124">
        <v>0.81770079755411451</v>
      </c>
      <c r="Q25" s="124">
        <v>0.82031633906633905</v>
      </c>
      <c r="R25" s="124">
        <v>0.92936172143588025</v>
      </c>
      <c r="S25" s="124">
        <v>0.91841609832338733</v>
      </c>
      <c r="T25" s="124">
        <v>0.62308377896613187</v>
      </c>
      <c r="U25" s="124">
        <v>0.73207521645021656</v>
      </c>
      <c r="V25" s="124">
        <v>0.86268939393939392</v>
      </c>
      <c r="W25" s="124">
        <v>0.82326007326007322</v>
      </c>
      <c r="X25" s="124">
        <v>0.70265965918139828</v>
      </c>
      <c r="Y25" s="124">
        <v>0.3125</v>
      </c>
      <c r="Z25" s="124">
        <v>0.85614848652639353</v>
      </c>
      <c r="AA25" s="124">
        <v>0.94409785238959465</v>
      </c>
    </row>
    <row r="26" spans="1:27" x14ac:dyDescent="0.25">
      <c r="A26" s="94" t="s">
        <v>335</v>
      </c>
      <c r="B26" s="124">
        <v>0.31050028418321618</v>
      </c>
      <c r="C26" s="124">
        <v>0.34173336607488625</v>
      </c>
      <c r="D26" s="124">
        <v>0.18725505763756423</v>
      </c>
      <c r="E26" s="124">
        <v>0.22306823219009497</v>
      </c>
      <c r="F26" s="124">
        <v>0.38318334334470489</v>
      </c>
      <c r="G26" s="124">
        <v>0.18067272896909156</v>
      </c>
      <c r="H26" s="124">
        <v>0.37824607828961537</v>
      </c>
      <c r="I26" s="124">
        <v>0.39231035451636759</v>
      </c>
      <c r="J26" s="124">
        <v>0.34419660851741229</v>
      </c>
      <c r="K26" s="124">
        <v>0.19444159802615688</v>
      </c>
      <c r="L26" s="124">
        <v>0.29530158996666878</v>
      </c>
      <c r="M26" s="124">
        <v>0.28437144106756723</v>
      </c>
      <c r="O26" s="94" t="s">
        <v>335</v>
      </c>
      <c r="P26" s="124">
        <v>0.34491448666774827</v>
      </c>
      <c r="Q26" s="124">
        <v>0.29904023341523345</v>
      </c>
      <c r="R26" s="124">
        <v>0.10522057837131185</v>
      </c>
      <c r="S26" s="124">
        <v>0.25900468883205457</v>
      </c>
      <c r="T26" s="124">
        <v>0.40962566844919779</v>
      </c>
      <c r="U26" s="124">
        <v>0.26718073593073594</v>
      </c>
      <c r="V26" s="124">
        <v>0.36414627039627046</v>
      </c>
      <c r="W26" s="124">
        <v>0.38406593406593409</v>
      </c>
      <c r="X26" s="124">
        <v>0.41341176939003027</v>
      </c>
      <c r="Y26" s="124">
        <v>0.49895833333333328</v>
      </c>
      <c r="Z26" s="124">
        <v>0.323218899963086</v>
      </c>
      <c r="AA26" s="124">
        <v>0.23712568058076222</v>
      </c>
    </row>
    <row r="27" spans="1:27" x14ac:dyDescent="0.25">
      <c r="A27" s="94" t="s">
        <v>328</v>
      </c>
      <c r="B27" s="124">
        <v>2.6806667650302474E-2</v>
      </c>
      <c r="C27" s="124">
        <v>1.7168221481443341E-2</v>
      </c>
      <c r="D27" s="124">
        <v>2.267892892892893E-3</v>
      </c>
      <c r="E27" s="124">
        <v>4.1960861070667516E-2</v>
      </c>
      <c r="F27" s="124">
        <v>3.8594381189506553E-2</v>
      </c>
      <c r="G27" s="124">
        <v>6.6920005434363855E-2</v>
      </c>
      <c r="H27" s="124">
        <v>1.525297619047619E-2</v>
      </c>
      <c r="I27" s="124">
        <v>2.3962968112717836E-2</v>
      </c>
      <c r="J27" s="124">
        <v>2.0312500000000001E-2</v>
      </c>
      <c r="K27" s="124">
        <v>0.10612633893883895</v>
      </c>
      <c r="L27" s="124">
        <v>3.8542442665405748E-2</v>
      </c>
      <c r="M27" s="124">
        <v>4.3361852328371975E-2</v>
      </c>
      <c r="O27" s="94" t="s">
        <v>328</v>
      </c>
      <c r="P27" s="124">
        <v>3.0365268360089157E-2</v>
      </c>
      <c r="Q27" s="124">
        <v>1.7613636363636366E-2</v>
      </c>
      <c r="R27" s="124">
        <v>3.2894736842105261E-3</v>
      </c>
      <c r="S27" s="124">
        <v>4.4717071611253198E-2</v>
      </c>
      <c r="T27" s="124">
        <v>1.9696969696969699E-2</v>
      </c>
      <c r="U27" s="124">
        <v>2.6041666666666664E-2</v>
      </c>
      <c r="V27" s="124">
        <v>0</v>
      </c>
      <c r="W27" s="124">
        <v>1.6666666666666666E-2</v>
      </c>
      <c r="X27" s="124">
        <v>9.5009157509157505E-2</v>
      </c>
      <c r="Y27" s="124">
        <v>3.3333333333333333E-2</v>
      </c>
      <c r="Z27" s="124">
        <v>6.7222683647102252E-2</v>
      </c>
      <c r="AA27" s="124">
        <v>1.8498563218390805E-2</v>
      </c>
    </row>
    <row r="28" spans="1:27" x14ac:dyDescent="0.25">
      <c r="A28" s="94" t="s">
        <v>329</v>
      </c>
      <c r="B28" s="124">
        <v>7.0585996955859973E-4</v>
      </c>
      <c r="C28" s="124">
        <v>4.9811518764988323E-3</v>
      </c>
      <c r="D28" s="124">
        <v>2.2739955357142854E-3</v>
      </c>
      <c r="E28" s="124">
        <v>3.7818599126861838E-3</v>
      </c>
      <c r="F28" s="124">
        <v>2.638888888888889E-3</v>
      </c>
      <c r="G28" s="124">
        <v>2.0161290322580645E-3</v>
      </c>
      <c r="H28" s="124">
        <v>1.9552285627169527E-2</v>
      </c>
      <c r="I28" s="124">
        <v>1.0204414838035528E-2</v>
      </c>
      <c r="J28" s="124">
        <v>2.403846153846154E-3</v>
      </c>
      <c r="K28" s="124">
        <v>1.488095238095238E-2</v>
      </c>
      <c r="L28" s="124">
        <v>7.4738554848758978E-3</v>
      </c>
      <c r="M28" s="124">
        <v>2.2758567931456548E-3</v>
      </c>
      <c r="O28" s="94" t="s">
        <v>329</v>
      </c>
      <c r="P28" s="124">
        <v>0</v>
      </c>
      <c r="Q28" s="124">
        <v>0</v>
      </c>
      <c r="R28" s="124">
        <v>0</v>
      </c>
      <c r="S28" s="124">
        <v>0</v>
      </c>
      <c r="T28" s="124">
        <v>1.893939393939394E-3</v>
      </c>
      <c r="U28" s="124">
        <v>0</v>
      </c>
      <c r="V28" s="124">
        <v>0</v>
      </c>
      <c r="W28" s="124">
        <v>1.9230769230769232E-2</v>
      </c>
      <c r="X28" s="124">
        <v>0</v>
      </c>
      <c r="Y28" s="124">
        <v>0</v>
      </c>
      <c r="Z28" s="124">
        <v>0</v>
      </c>
      <c r="AA28" s="124">
        <v>0</v>
      </c>
    </row>
    <row r="29" spans="1:27" x14ac:dyDescent="0.25">
      <c r="A29" s="94" t="s">
        <v>330</v>
      </c>
      <c r="B29" s="124">
        <v>0.112679789938887</v>
      </c>
      <c r="C29" s="124">
        <v>0.13933512619663446</v>
      </c>
      <c r="D29" s="124">
        <v>0.33367842668501618</v>
      </c>
      <c r="E29" s="124">
        <v>0.19659308851647123</v>
      </c>
      <c r="F29" s="124">
        <v>0.22125480022606403</v>
      </c>
      <c r="G29" s="124">
        <v>0.26475672049845428</v>
      </c>
      <c r="H29" s="124">
        <v>0.13013587450990702</v>
      </c>
      <c r="I29" s="124">
        <v>0.2466942300687289</v>
      </c>
      <c r="J29" s="124">
        <v>0.17657737553465241</v>
      </c>
      <c r="K29" s="124">
        <v>0.10827673143849614</v>
      </c>
      <c r="L29" s="124">
        <v>6.2274874367578364E-2</v>
      </c>
      <c r="M29" s="124">
        <v>0.31583406318201779</v>
      </c>
      <c r="O29" s="94" t="s">
        <v>330</v>
      </c>
      <c r="P29" s="124">
        <v>0.17679746626054205</v>
      </c>
      <c r="Q29" s="124">
        <v>0.21194717444717445</v>
      </c>
      <c r="R29" s="124">
        <v>0.3119633993650226</v>
      </c>
      <c r="S29" s="124">
        <v>0.21446078431372548</v>
      </c>
      <c r="T29" s="124">
        <v>0.24766042780748659</v>
      </c>
      <c r="U29" s="124">
        <v>0.21063311688311687</v>
      </c>
      <c r="V29" s="124">
        <v>0.30106351981351981</v>
      </c>
      <c r="W29" s="124">
        <v>0.35054945054945058</v>
      </c>
      <c r="X29" s="124">
        <v>0.31991559165472211</v>
      </c>
      <c r="Y29" s="124">
        <v>6.6666666666666666E-2</v>
      </c>
      <c r="Z29" s="124">
        <v>0.14893180140273163</v>
      </c>
      <c r="AA29" s="124">
        <v>0.28522005444646098</v>
      </c>
    </row>
    <row r="30" spans="1:27" x14ac:dyDescent="0.25">
      <c r="A30" s="94" t="s">
        <v>319</v>
      </c>
      <c r="B30" s="124">
        <v>4.0794584174270506E-3</v>
      </c>
      <c r="C30" s="124">
        <v>8.5616438356164379E-4</v>
      </c>
      <c r="D30" s="124">
        <v>0</v>
      </c>
      <c r="E30" s="124">
        <v>1.1103041501609933E-2</v>
      </c>
      <c r="F30" s="124">
        <v>8.7833050374347098E-3</v>
      </c>
      <c r="G30" s="124">
        <v>1.1769480519480518E-2</v>
      </c>
      <c r="H30" s="124">
        <v>2.6041666666666665E-3</v>
      </c>
      <c r="I30" s="124">
        <v>0</v>
      </c>
      <c r="J30" s="124">
        <v>2.1551724137931034E-3</v>
      </c>
      <c r="K30" s="124">
        <v>1.5661421911421912E-2</v>
      </c>
      <c r="L30" s="124">
        <v>1.9696029776674938E-3</v>
      </c>
      <c r="M30" s="124">
        <v>4.807692307692308E-3</v>
      </c>
      <c r="O30" s="94" t="s">
        <v>319</v>
      </c>
      <c r="P30" s="124">
        <v>1.6013150099963656E-2</v>
      </c>
      <c r="Q30" s="124">
        <v>0</v>
      </c>
      <c r="R30" s="124">
        <v>0</v>
      </c>
      <c r="S30" s="124">
        <v>0</v>
      </c>
      <c r="T30" s="124">
        <v>1.893939393939394E-3</v>
      </c>
      <c r="U30" s="124">
        <v>0</v>
      </c>
      <c r="V30" s="124">
        <v>3.125E-2</v>
      </c>
      <c r="W30" s="124">
        <v>0</v>
      </c>
      <c r="X30" s="124">
        <v>2.0833333333333332E-2</v>
      </c>
      <c r="Y30" s="124">
        <v>0.125</v>
      </c>
      <c r="Z30" s="124">
        <v>2.3809523809523812E-3</v>
      </c>
      <c r="AA30" s="124">
        <v>2.8735632183908046E-3</v>
      </c>
    </row>
    <row r="31" spans="1:27" x14ac:dyDescent="0.25">
      <c r="A31" s="94" t="s">
        <v>318</v>
      </c>
      <c r="B31" s="124">
        <v>0.1005549600888854</v>
      </c>
      <c r="C31" s="124">
        <v>0.12471060118970279</v>
      </c>
      <c r="D31" s="124">
        <v>0.18723545380834941</v>
      </c>
      <c r="E31" s="124">
        <v>0.19009843691596418</v>
      </c>
      <c r="F31" s="124">
        <v>0.2288337452301602</v>
      </c>
      <c r="G31" s="124">
        <v>0.28564389033984516</v>
      </c>
      <c r="H31" s="124">
        <v>0.18870864043077668</v>
      </c>
      <c r="I31" s="124">
        <v>0.17659013542991175</v>
      </c>
      <c r="J31" s="124">
        <v>0.12509789061513199</v>
      </c>
      <c r="K31" s="124">
        <v>0.42499953579916816</v>
      </c>
      <c r="L31" s="124">
        <v>0.12502828200640193</v>
      </c>
      <c r="M31" s="124">
        <v>5.6040267223420474E-2</v>
      </c>
      <c r="O31" s="94" t="s">
        <v>318</v>
      </c>
      <c r="P31" s="124">
        <v>0.12594956071292121</v>
      </c>
      <c r="Q31" s="124">
        <v>0.10158169533169534</v>
      </c>
      <c r="R31" s="124">
        <v>0.21733246354929756</v>
      </c>
      <c r="S31" s="124">
        <v>0.43134590792838873</v>
      </c>
      <c r="T31" s="124">
        <v>0.30706327985739751</v>
      </c>
      <c r="U31" s="124">
        <v>0.7413419913419913</v>
      </c>
      <c r="V31" s="124">
        <v>0.36006701631701632</v>
      </c>
      <c r="W31" s="124">
        <v>0.27655677655677657</v>
      </c>
      <c r="X31" s="124">
        <v>0.37746854594680679</v>
      </c>
      <c r="Y31" s="124">
        <v>0.51874999999999993</v>
      </c>
      <c r="Z31" s="124">
        <v>0.13764304171280917</v>
      </c>
      <c r="AA31" s="124">
        <v>0.104752722323049</v>
      </c>
    </row>
    <row r="32" spans="1:27" x14ac:dyDescent="0.25">
      <c r="A32" s="94" t="s">
        <v>320</v>
      </c>
      <c r="B32" s="124">
        <v>5.3487447592188006E-3</v>
      </c>
      <c r="C32" s="124">
        <v>2.0592763649641205E-2</v>
      </c>
      <c r="D32" s="124">
        <v>3.5829524449466237E-2</v>
      </c>
      <c r="E32" s="124">
        <v>2.8595520102298207E-2</v>
      </c>
      <c r="F32" s="124">
        <v>1.8966364049086699E-2</v>
      </c>
      <c r="G32" s="124">
        <v>6.0740342903683161E-3</v>
      </c>
      <c r="H32" s="124">
        <v>4.8144257703081235E-3</v>
      </c>
      <c r="I32" s="124">
        <v>2.0161290322580645E-3</v>
      </c>
      <c r="J32" s="124">
        <v>2.1551724137931034E-3</v>
      </c>
      <c r="K32" s="124">
        <v>1.0416666666666666E-2</v>
      </c>
      <c r="L32" s="124">
        <v>2.4836232586565168E-2</v>
      </c>
      <c r="M32" s="124">
        <v>6.3156053823424291E-2</v>
      </c>
      <c r="O32" s="94" t="s">
        <v>320</v>
      </c>
      <c r="P32" s="124">
        <v>2.9880478087649402E-3</v>
      </c>
      <c r="Q32" s="124">
        <v>2.124539312039312E-2</v>
      </c>
      <c r="R32" s="124">
        <v>3.0896458435809147E-2</v>
      </c>
      <c r="S32" s="124">
        <v>2.165032679738562E-2</v>
      </c>
      <c r="T32" s="124">
        <v>3.4848484848484851E-2</v>
      </c>
      <c r="U32" s="124">
        <v>0</v>
      </c>
      <c r="V32" s="124">
        <v>0</v>
      </c>
      <c r="W32" s="124">
        <v>0</v>
      </c>
      <c r="X32" s="124">
        <v>0</v>
      </c>
      <c r="Y32" s="124">
        <v>0</v>
      </c>
      <c r="Z32" s="124">
        <v>3.5972683647102245E-2</v>
      </c>
      <c r="AA32" s="124">
        <v>7.5969827586206906E-2</v>
      </c>
    </row>
    <row r="33" spans="1:27" x14ac:dyDescent="0.25">
      <c r="A33" s="94" t="s">
        <v>321</v>
      </c>
      <c r="B33" s="124">
        <v>0.10935809985175005</v>
      </c>
      <c r="C33" s="124">
        <v>0.12685656646187693</v>
      </c>
      <c r="D33" s="124">
        <v>7.7731252596515588E-2</v>
      </c>
      <c r="E33" s="124">
        <v>9.6483601821594087E-2</v>
      </c>
      <c r="F33" s="124">
        <v>0.15782039986722407</v>
      </c>
      <c r="G33" s="124">
        <v>0.10353846520127301</v>
      </c>
      <c r="H33" s="124">
        <v>0.15484521766932755</v>
      </c>
      <c r="I33" s="124">
        <v>0.1564576109299893</v>
      </c>
      <c r="J33" s="124">
        <v>0.26979986485089169</v>
      </c>
      <c r="K33" s="124">
        <v>0.14735403485403487</v>
      </c>
      <c r="L33" s="124">
        <v>0.13631202093497477</v>
      </c>
      <c r="M33" s="124">
        <v>0.22345189020704215</v>
      </c>
      <c r="O33" s="94" t="s">
        <v>321</v>
      </c>
      <c r="P33" s="124">
        <v>8.5329795798629968E-2</v>
      </c>
      <c r="Q33" s="124">
        <v>0.16822020884520886</v>
      </c>
      <c r="R33" s="124">
        <v>2.1053026138237792E-2</v>
      </c>
      <c r="S33" s="124">
        <v>9.5472790565501564E-2</v>
      </c>
      <c r="T33" s="124">
        <v>0.15844474153297683</v>
      </c>
      <c r="U33" s="124">
        <v>0.11647727272727273</v>
      </c>
      <c r="V33" s="124">
        <v>7.6704545454545456E-2</v>
      </c>
      <c r="W33" s="124">
        <v>0.1434065934065934</v>
      </c>
      <c r="X33" s="124">
        <v>0.19115304984870202</v>
      </c>
      <c r="Y33" s="124">
        <v>0.13124999999999998</v>
      </c>
      <c r="Z33" s="124">
        <v>0.1613718161683278</v>
      </c>
      <c r="AA33" s="124">
        <v>0.26478372655777371</v>
      </c>
    </row>
    <row r="34" spans="1:27" x14ac:dyDescent="0.25">
      <c r="A34" s="94" t="s">
        <v>326</v>
      </c>
      <c r="B34" s="124">
        <v>2.0364364295551603E-2</v>
      </c>
      <c r="C34" s="124">
        <v>3.1346870443040006E-2</v>
      </c>
      <c r="D34" s="124">
        <v>2.1267450286013807E-2</v>
      </c>
      <c r="E34" s="124">
        <v>1.2791431463082519E-2</v>
      </c>
      <c r="F34" s="124">
        <v>7.7945478874949055E-3</v>
      </c>
      <c r="G34" s="124">
        <v>9.8298143589132334E-3</v>
      </c>
      <c r="H34" s="124">
        <v>6.2626882276650073E-2</v>
      </c>
      <c r="I34" s="124">
        <v>3.5862520972948446E-2</v>
      </c>
      <c r="J34" s="124">
        <v>1.7598746229260935E-2</v>
      </c>
      <c r="K34" s="124">
        <v>1.9301470588235291E-2</v>
      </c>
      <c r="L34" s="124">
        <v>2.3688737834676243E-2</v>
      </c>
      <c r="M34" s="124">
        <v>8.1514258869585549E-2</v>
      </c>
      <c r="O34" s="94" t="s">
        <v>326</v>
      </c>
      <c r="P34" s="124">
        <v>3.221158500410682E-2</v>
      </c>
      <c r="Q34" s="124">
        <v>1.1363636363636364E-2</v>
      </c>
      <c r="R34" s="124">
        <v>1.6036533559898047E-2</v>
      </c>
      <c r="S34" s="124">
        <v>2.4758454106280192E-2</v>
      </c>
      <c r="T34" s="124">
        <v>5.681818181818182E-3</v>
      </c>
      <c r="U34" s="124">
        <v>2.6041666666666664E-2</v>
      </c>
      <c r="V34" s="124">
        <v>4.195804195804196E-2</v>
      </c>
      <c r="W34" s="124">
        <v>5.4945054945054944E-2</v>
      </c>
      <c r="X34" s="124">
        <v>3.8461538461538464E-2</v>
      </c>
      <c r="Y34" s="124">
        <v>0</v>
      </c>
      <c r="Z34" s="124">
        <v>4.7619047619047623E-3</v>
      </c>
      <c r="AA34" s="124">
        <v>0.11634150030248033</v>
      </c>
    </row>
    <row r="35" spans="1:27" x14ac:dyDescent="0.25">
      <c r="A35" s="94" t="s">
        <v>327</v>
      </c>
      <c r="B35" s="124">
        <v>6.6954840056867401E-2</v>
      </c>
      <c r="C35" s="124">
        <v>7.8572250908358413E-2</v>
      </c>
      <c r="D35" s="124">
        <v>4.3429151713751418E-2</v>
      </c>
      <c r="E35" s="124">
        <v>9.5789536589352076E-2</v>
      </c>
      <c r="F35" s="124">
        <v>6.6699543086598562E-2</v>
      </c>
      <c r="G35" s="124">
        <v>0.10998437804586576</v>
      </c>
      <c r="H35" s="124">
        <v>9.0251163954724323E-2</v>
      </c>
      <c r="I35" s="124">
        <v>0.11004486726839764</v>
      </c>
      <c r="J35" s="124">
        <v>7.1363752176378956E-2</v>
      </c>
      <c r="K35" s="124">
        <v>0.16835834202562147</v>
      </c>
      <c r="L35" s="124">
        <v>7.021324050911118E-2</v>
      </c>
      <c r="M35" s="124">
        <v>0.27040336705529538</v>
      </c>
      <c r="O35" s="94" t="s">
        <v>327</v>
      </c>
      <c r="P35" s="124">
        <v>7.7585197282102336E-2</v>
      </c>
      <c r="Q35" s="124">
        <v>6.777487714987715E-2</v>
      </c>
      <c r="R35" s="124">
        <v>1.6989558645977731E-2</v>
      </c>
      <c r="S35" s="124">
        <v>4.7691993464052292E-2</v>
      </c>
      <c r="T35" s="124">
        <v>7.7584670231729047E-2</v>
      </c>
      <c r="U35" s="124">
        <v>0.1306141774891775</v>
      </c>
      <c r="V35" s="124">
        <v>4.5454545454545456E-2</v>
      </c>
      <c r="W35" s="124">
        <v>5.2564102564102565E-2</v>
      </c>
      <c r="X35" s="124">
        <v>8.8927376970855232E-2</v>
      </c>
      <c r="Y35" s="124">
        <v>0.16250000000000001</v>
      </c>
      <c r="Z35" s="124">
        <v>6.7222683647102252E-2</v>
      </c>
      <c r="AA35" s="124">
        <v>0.27093731094978829</v>
      </c>
    </row>
    <row r="36" spans="1:27" x14ac:dyDescent="0.25">
      <c r="A36" s="94" t="s">
        <v>317</v>
      </c>
      <c r="B36" s="124">
        <v>2.0682530635508694E-3</v>
      </c>
      <c r="C36" s="124">
        <v>4.7900444364957079E-3</v>
      </c>
      <c r="D36" s="124">
        <v>8.8514383164304059E-3</v>
      </c>
      <c r="E36" s="124">
        <v>0</v>
      </c>
      <c r="F36" s="124">
        <v>7.4408983451536639E-3</v>
      </c>
      <c r="G36" s="124">
        <v>2.840909090909091E-3</v>
      </c>
      <c r="H36" s="124">
        <v>2.6041666666666665E-3</v>
      </c>
      <c r="I36" s="124">
        <v>0</v>
      </c>
      <c r="J36" s="124">
        <v>0</v>
      </c>
      <c r="K36" s="124">
        <v>0</v>
      </c>
      <c r="L36" s="124">
        <v>0</v>
      </c>
      <c r="M36" s="124">
        <v>0</v>
      </c>
      <c r="O36" s="94" t="s">
        <v>317</v>
      </c>
      <c r="P36" s="124">
        <v>1.953125E-3</v>
      </c>
      <c r="Q36" s="124">
        <v>0</v>
      </c>
      <c r="R36" s="124">
        <v>0</v>
      </c>
      <c r="S36" s="124">
        <v>0</v>
      </c>
      <c r="T36" s="124">
        <v>8.3333333333333332E-3</v>
      </c>
      <c r="U36" s="124">
        <v>0</v>
      </c>
      <c r="V36" s="124">
        <v>0</v>
      </c>
      <c r="W36" s="124">
        <v>0</v>
      </c>
      <c r="X36" s="124">
        <v>0</v>
      </c>
      <c r="Y36" s="124">
        <v>0</v>
      </c>
      <c r="Z36" s="124">
        <v>0</v>
      </c>
      <c r="AA36" s="124">
        <v>0</v>
      </c>
    </row>
    <row r="37" spans="1:27" x14ac:dyDescent="0.25">
      <c r="A37" s="94" t="s">
        <v>338</v>
      </c>
      <c r="B37" s="124">
        <v>6.7789328375028168E-4</v>
      </c>
      <c r="C37" s="124">
        <v>0</v>
      </c>
      <c r="D37" s="124">
        <v>0</v>
      </c>
      <c r="E37" s="124">
        <v>2.840909090909091E-3</v>
      </c>
      <c r="F37" s="124">
        <v>0</v>
      </c>
      <c r="G37" s="124">
        <v>5.0403225806451612E-4</v>
      </c>
      <c r="H37" s="124">
        <v>0</v>
      </c>
      <c r="I37" s="124">
        <v>0</v>
      </c>
      <c r="J37" s="124">
        <v>0</v>
      </c>
      <c r="K37" s="124">
        <v>0</v>
      </c>
      <c r="L37" s="124">
        <v>1.1363636363636363E-3</v>
      </c>
      <c r="M37" s="124">
        <v>0</v>
      </c>
      <c r="O37" s="94" t="s">
        <v>338</v>
      </c>
      <c r="P37" s="124">
        <v>0</v>
      </c>
      <c r="Q37" s="124">
        <v>0</v>
      </c>
      <c r="R37" s="124">
        <v>0</v>
      </c>
      <c r="S37" s="124">
        <v>0</v>
      </c>
      <c r="T37" s="124">
        <v>0</v>
      </c>
      <c r="U37" s="124">
        <v>0</v>
      </c>
      <c r="V37" s="124">
        <v>0</v>
      </c>
      <c r="W37" s="124">
        <v>0</v>
      </c>
      <c r="X37" s="124">
        <v>0</v>
      </c>
      <c r="Y37" s="124">
        <v>0</v>
      </c>
      <c r="Z37" s="124">
        <v>0</v>
      </c>
      <c r="AA37" s="124">
        <v>0</v>
      </c>
    </row>
    <row r="38" spans="1:27" x14ac:dyDescent="0.25">
      <c r="A38" s="94" t="s">
        <v>346</v>
      </c>
      <c r="B38" s="124">
        <v>1.238275472713769E-2</v>
      </c>
      <c r="C38" s="124">
        <v>6.0344393979723252E-3</v>
      </c>
      <c r="D38" s="124">
        <v>2.82445640204716E-2</v>
      </c>
      <c r="E38" s="124">
        <v>8.2629418828445E-3</v>
      </c>
      <c r="F38" s="124">
        <v>4.9161924069274872E-3</v>
      </c>
      <c r="G38" s="124">
        <v>1.659866985799487E-2</v>
      </c>
      <c r="H38" s="124">
        <v>3.024322169059011E-2</v>
      </c>
      <c r="I38" s="124">
        <v>2.717166412019353E-2</v>
      </c>
      <c r="J38" s="124">
        <v>1.2075807334428024E-2</v>
      </c>
      <c r="K38" s="124">
        <v>1.20764652014652E-2</v>
      </c>
      <c r="L38" s="124">
        <v>8.8510515748037259E-3</v>
      </c>
      <c r="M38" s="124">
        <v>2.9350377368917054E-2</v>
      </c>
      <c r="O38" s="94" t="s">
        <v>346</v>
      </c>
      <c r="P38" s="124">
        <v>1.1886819338105429E-2</v>
      </c>
      <c r="Q38" s="124">
        <v>5.681818181818182E-3</v>
      </c>
      <c r="R38" s="124">
        <v>1.465311004784689E-2</v>
      </c>
      <c r="S38" s="124">
        <v>0</v>
      </c>
      <c r="T38" s="124">
        <v>1.2121212121212121E-2</v>
      </c>
      <c r="U38" s="124">
        <v>2.6041666666666664E-2</v>
      </c>
      <c r="V38" s="124">
        <v>1.9230769230769232E-2</v>
      </c>
      <c r="W38" s="124">
        <v>1.6666666666666666E-2</v>
      </c>
      <c r="X38" s="124">
        <v>3.0100334448160536E-2</v>
      </c>
      <c r="Y38" s="124">
        <v>1.6666666666666666E-2</v>
      </c>
      <c r="Z38" s="124">
        <v>4.7619047619047623E-3</v>
      </c>
      <c r="AA38" s="124">
        <v>2.8735632183908046E-3</v>
      </c>
    </row>
    <row r="39" spans="1:27" x14ac:dyDescent="0.25">
      <c r="A39" s="94" t="s">
        <v>298</v>
      </c>
      <c r="B39" s="124">
        <v>5.9664937500000022E-2</v>
      </c>
      <c r="C39" s="124">
        <v>4.3422499999999961E-2</v>
      </c>
      <c r="D39" s="124">
        <v>4.1749562500000018E-2</v>
      </c>
      <c r="E39" s="124">
        <v>4.2965124999999993E-2</v>
      </c>
      <c r="F39" s="124">
        <v>3.5593875000000011E-2</v>
      </c>
      <c r="G39" s="124">
        <v>4.6073750000000011E-2</v>
      </c>
      <c r="H39" s="124">
        <v>4.9870562499999986E-2</v>
      </c>
      <c r="I39" s="124">
        <v>4.1680187499999993E-2</v>
      </c>
      <c r="J39" s="124">
        <v>4.1286000000000003E-2</v>
      </c>
      <c r="K39" s="124">
        <v>4.3200937500000001E-2</v>
      </c>
      <c r="L39" s="124">
        <v>3.8906812500000006E-2</v>
      </c>
      <c r="M39" s="124">
        <v>4.7617437500000012E-2</v>
      </c>
      <c r="O39" s="94" t="s">
        <v>298</v>
      </c>
      <c r="P39" s="124">
        <v>4.0787999999999991E-2</v>
      </c>
      <c r="Q39" s="124">
        <v>2.397525000000001E-2</v>
      </c>
      <c r="R39" s="124">
        <v>2.4870250000000003E-2</v>
      </c>
      <c r="S39" s="124">
        <v>2.8243999999999977E-2</v>
      </c>
      <c r="T39" s="124">
        <v>2.0572500000000014E-2</v>
      </c>
      <c r="U39" s="124">
        <v>2.8243500000000001E-2</v>
      </c>
      <c r="V39" s="124">
        <v>3.0257750000000003E-2</v>
      </c>
      <c r="W39" s="124">
        <v>2.4804500000000004E-2</v>
      </c>
      <c r="X39" s="124">
        <v>2.306625E-2</v>
      </c>
      <c r="Y39" s="124">
        <v>2.3842499999999996E-2</v>
      </c>
      <c r="Z39" s="124">
        <v>2.428725E-2</v>
      </c>
      <c r="AA39" s="124">
        <v>3.1959750000000002E-2</v>
      </c>
    </row>
    <row r="40" spans="1:27" x14ac:dyDescent="0.25">
      <c r="A40" s="94" t="s">
        <v>269</v>
      </c>
      <c r="B40" s="124">
        <v>8.1212500000000035E-3</v>
      </c>
      <c r="C40" s="124">
        <v>4.2742500000000029E-3</v>
      </c>
      <c r="D40" s="124">
        <v>6.8823749999999987E-3</v>
      </c>
      <c r="E40" s="124">
        <v>1.3329687499999996E-2</v>
      </c>
      <c r="F40" s="124">
        <v>5.5323749999999974E-3</v>
      </c>
      <c r="G40" s="124">
        <v>1.1575875000000003E-2</v>
      </c>
      <c r="H40" s="124">
        <v>1.3540874999999999E-2</v>
      </c>
      <c r="I40" s="124">
        <v>1.0272874999999999E-2</v>
      </c>
      <c r="J40" s="124">
        <v>1.0312437500000002E-2</v>
      </c>
      <c r="K40" s="124">
        <v>5.3005624999999989E-3</v>
      </c>
      <c r="L40" s="124">
        <v>1.6393499999999998E-2</v>
      </c>
      <c r="M40" s="124">
        <v>1.0582500000000002E-3</v>
      </c>
      <c r="O40" s="94" t="s">
        <v>269</v>
      </c>
      <c r="P40" s="124">
        <v>8.6002499999999916E-3</v>
      </c>
      <c r="Q40" s="124">
        <v>4.1317500000000017E-3</v>
      </c>
      <c r="R40" s="124">
        <v>6.8449999999999987E-3</v>
      </c>
      <c r="S40" s="124">
        <v>1.3446250000000003E-2</v>
      </c>
      <c r="T40" s="124">
        <v>5.3717499999999981E-3</v>
      </c>
      <c r="U40" s="124">
        <v>1.2441250000000001E-2</v>
      </c>
      <c r="V40" s="124">
        <v>1.3855500000000003E-2</v>
      </c>
      <c r="W40" s="124">
        <v>9.8447499999999993E-3</v>
      </c>
      <c r="X40" s="124">
        <v>9.7365000000000021E-3</v>
      </c>
      <c r="Y40" s="124">
        <v>4.9904999999999993E-3</v>
      </c>
      <c r="Z40" s="124">
        <v>1.4398000000000005E-2</v>
      </c>
      <c r="AA40" s="124">
        <v>1.1750000000000007E-3</v>
      </c>
    </row>
    <row r="41" spans="1:27" x14ac:dyDescent="0.25">
      <c r="A41" s="94" t="s">
        <v>273</v>
      </c>
      <c r="B41" s="124">
        <v>5.9421812499999997E-2</v>
      </c>
      <c r="C41" s="124">
        <v>3.6783249999999997E-2</v>
      </c>
      <c r="D41" s="124">
        <v>4.4679687499999995E-2</v>
      </c>
      <c r="E41" s="124">
        <v>3.7812312500000014E-2</v>
      </c>
      <c r="F41" s="124">
        <v>5.5792874999999992E-2</v>
      </c>
      <c r="G41" s="124">
        <v>3.6445749999999999E-2</v>
      </c>
      <c r="H41" s="124">
        <v>4.4599437500000005E-2</v>
      </c>
      <c r="I41" s="124">
        <v>5.0283999999999988E-2</v>
      </c>
      <c r="J41" s="124">
        <v>3.5547499999999996E-2</v>
      </c>
      <c r="K41" s="124">
        <v>4.78271875E-2</v>
      </c>
      <c r="L41" s="124">
        <v>5.3715874999999975E-2</v>
      </c>
      <c r="M41" s="124">
        <v>4.8501312500000004E-2</v>
      </c>
      <c r="O41" s="94" t="s">
        <v>273</v>
      </c>
      <c r="P41" s="124">
        <v>6.2127750000000051E-2</v>
      </c>
      <c r="Q41" s="124">
        <v>3.7916250000000006E-2</v>
      </c>
      <c r="R41" s="124">
        <v>4.6732499999999969E-2</v>
      </c>
      <c r="S41" s="124">
        <v>4.1385999999999999E-2</v>
      </c>
      <c r="T41" s="124">
        <v>5.7652749999999982E-2</v>
      </c>
      <c r="U41" s="124">
        <v>4.2483250000000007E-2</v>
      </c>
      <c r="V41" s="124">
        <v>4.8804E-2</v>
      </c>
      <c r="W41" s="124">
        <v>5.5081500000000005E-2</v>
      </c>
      <c r="X41" s="124">
        <v>3.9438999999999995E-2</v>
      </c>
      <c r="Y41" s="124">
        <v>4.9905000000000005E-2</v>
      </c>
      <c r="Z41" s="124">
        <v>5.2383999999999993E-2</v>
      </c>
      <c r="AA41" s="124">
        <v>5.1409249999999997E-2</v>
      </c>
    </row>
    <row r="42" spans="1:27" x14ac:dyDescent="0.25">
      <c r="A42" s="94" t="s">
        <v>277</v>
      </c>
      <c r="B42" s="124">
        <v>0.14461312499999995</v>
      </c>
      <c r="C42" s="124">
        <v>0.33170599999999995</v>
      </c>
      <c r="D42" s="124">
        <v>0.23907937499999993</v>
      </c>
      <c r="E42" s="124">
        <v>0.26148462499999997</v>
      </c>
      <c r="F42" s="124">
        <v>8.958668750000004E-2</v>
      </c>
      <c r="G42" s="124">
        <v>0.17448131250000004</v>
      </c>
      <c r="H42" s="124">
        <v>0.15899124999999997</v>
      </c>
      <c r="I42" s="124">
        <v>0.14285075</v>
      </c>
      <c r="J42" s="124">
        <v>0.29661456250000001</v>
      </c>
      <c r="K42" s="124">
        <v>0.18330012499999998</v>
      </c>
      <c r="L42" s="124">
        <v>0.20589950000000004</v>
      </c>
      <c r="M42" s="124">
        <v>8.9350187499999997E-2</v>
      </c>
      <c r="O42" s="94" t="s">
        <v>277</v>
      </c>
      <c r="P42" s="124">
        <v>0.14057024999999987</v>
      </c>
      <c r="Q42" s="124">
        <v>0.34830625000000004</v>
      </c>
      <c r="R42" s="124">
        <v>0.24090149999999999</v>
      </c>
      <c r="S42" s="124">
        <v>0.25161375000000002</v>
      </c>
      <c r="T42" s="124">
        <v>8.7092499999999948E-2</v>
      </c>
      <c r="U42" s="124">
        <v>0.17084749999999996</v>
      </c>
      <c r="V42" s="124">
        <v>0.14846350000000003</v>
      </c>
      <c r="W42" s="124">
        <v>0.16042000000000001</v>
      </c>
      <c r="X42" s="124">
        <v>0.29258075</v>
      </c>
      <c r="Y42" s="124">
        <v>0.17302675000000001</v>
      </c>
      <c r="Z42" s="124">
        <v>0.20768524999999993</v>
      </c>
      <c r="AA42" s="124">
        <v>8.9043500000000053E-2</v>
      </c>
    </row>
    <row r="43" spans="1:27" x14ac:dyDescent="0.25">
      <c r="A43" s="94" t="s">
        <v>297</v>
      </c>
      <c r="B43" s="124">
        <v>0.21161581249999975</v>
      </c>
      <c r="C43" s="124">
        <v>0.16864443750000005</v>
      </c>
      <c r="D43" s="124">
        <v>0.19540556250000002</v>
      </c>
      <c r="E43" s="124">
        <v>0.16653481249999999</v>
      </c>
      <c r="F43" s="124">
        <v>0.26330687500000005</v>
      </c>
      <c r="G43" s="124">
        <v>0.18580862500000001</v>
      </c>
      <c r="H43" s="124">
        <v>0.20316006249999999</v>
      </c>
      <c r="I43" s="124">
        <v>0.16063187500000001</v>
      </c>
      <c r="J43" s="124">
        <v>0.18771768749999998</v>
      </c>
      <c r="K43" s="124">
        <v>0.23449718750000001</v>
      </c>
      <c r="L43" s="124">
        <v>0.19892993750000004</v>
      </c>
      <c r="M43" s="124">
        <v>0.19912043750000005</v>
      </c>
      <c r="O43" s="94" t="s">
        <v>297</v>
      </c>
      <c r="P43" s="124">
        <v>0.21497625000000023</v>
      </c>
      <c r="Q43" s="124">
        <v>0.16664174999999989</v>
      </c>
      <c r="R43" s="124">
        <v>0.20148725000000012</v>
      </c>
      <c r="S43" s="124">
        <v>0.16848974999999999</v>
      </c>
      <c r="T43" s="124">
        <v>0.27588075000000012</v>
      </c>
      <c r="U43" s="124">
        <v>0.18626974999999998</v>
      </c>
      <c r="V43" s="124">
        <v>0.21159749999999999</v>
      </c>
      <c r="W43" s="124">
        <v>0.15533150000000001</v>
      </c>
      <c r="X43" s="124">
        <v>0.195521</v>
      </c>
      <c r="Y43" s="124">
        <v>0.25243950000000004</v>
      </c>
      <c r="Z43" s="124">
        <v>0.20345100000000005</v>
      </c>
      <c r="AA43" s="124">
        <v>0.19645875000000002</v>
      </c>
    </row>
    <row r="44" spans="1:27" x14ac:dyDescent="0.25">
      <c r="A44" s="94" t="s">
        <v>281</v>
      </c>
      <c r="B44" s="124">
        <v>9.0158124999999995E-3</v>
      </c>
      <c r="C44" s="124">
        <v>8.7210624999999979E-3</v>
      </c>
      <c r="D44" s="124">
        <v>1.2244125000000005E-2</v>
      </c>
      <c r="E44" s="124">
        <v>9.0393125000000005E-3</v>
      </c>
      <c r="F44" s="124">
        <v>1.1847250000000002E-2</v>
      </c>
      <c r="G44" s="124">
        <v>9.2732499999999985E-3</v>
      </c>
      <c r="H44" s="124">
        <v>1.0138687499999997E-2</v>
      </c>
      <c r="I44" s="124">
        <v>1.3142187499999999E-2</v>
      </c>
      <c r="J44" s="124">
        <v>7.6707499999999996E-3</v>
      </c>
      <c r="K44" s="124">
        <v>6.3488749999999995E-3</v>
      </c>
      <c r="L44" s="124">
        <v>1.0559437499999998E-2</v>
      </c>
      <c r="M44" s="124">
        <v>1.5238187500000002E-2</v>
      </c>
      <c r="O44" s="94" t="s">
        <v>281</v>
      </c>
      <c r="P44" s="124">
        <v>8.6589999999999983E-3</v>
      </c>
      <c r="Q44" s="124">
        <v>8.0219999999999961E-3</v>
      </c>
      <c r="R44" s="124">
        <v>1.0820500000000002E-2</v>
      </c>
      <c r="S44" s="124">
        <v>8.5919999999999989E-3</v>
      </c>
      <c r="T44" s="124">
        <v>8.8185000000000034E-3</v>
      </c>
      <c r="U44" s="124">
        <v>8.793249999999999E-3</v>
      </c>
      <c r="V44" s="124">
        <v>1.0344499999999998E-2</v>
      </c>
      <c r="W44" s="124">
        <v>1.0807000000000001E-2</v>
      </c>
      <c r="X44" s="124">
        <v>6.5924999999999985E-3</v>
      </c>
      <c r="Y44" s="124">
        <v>5.6689999999999987E-3</v>
      </c>
      <c r="Z44" s="124">
        <v>1.0369000000000001E-2</v>
      </c>
      <c r="AA44" s="124">
        <v>1.3978749999999998E-2</v>
      </c>
    </row>
    <row r="45" spans="1:27" x14ac:dyDescent="0.25">
      <c r="A45" s="94" t="s">
        <v>285</v>
      </c>
      <c r="B45" s="124">
        <v>3.2687687500000021E-2</v>
      </c>
      <c r="C45" s="124">
        <v>3.0517249999999999E-2</v>
      </c>
      <c r="D45" s="124">
        <v>4.3118875000000008E-2</v>
      </c>
      <c r="E45" s="124">
        <v>3.2169999999999997E-2</v>
      </c>
      <c r="F45" s="124">
        <v>6.6547250000000016E-2</v>
      </c>
      <c r="G45" s="124">
        <v>3.8208812500000001E-2</v>
      </c>
      <c r="H45" s="124">
        <v>3.6742187499999995E-2</v>
      </c>
      <c r="I45" s="124">
        <v>3.4153375E-2</v>
      </c>
      <c r="J45" s="124">
        <v>2.6118187499999997E-2</v>
      </c>
      <c r="K45" s="124">
        <v>3.981693750000001E-2</v>
      </c>
      <c r="L45" s="124">
        <v>3.0588624999999998E-2</v>
      </c>
      <c r="M45" s="124">
        <v>6.2276312499999986E-2</v>
      </c>
      <c r="O45" s="94" t="s">
        <v>285</v>
      </c>
      <c r="P45" s="124">
        <v>3.2958500000000043E-2</v>
      </c>
      <c r="Q45" s="124">
        <v>2.9413000000000002E-2</v>
      </c>
      <c r="R45" s="124">
        <v>4.337775E-2</v>
      </c>
      <c r="S45" s="124">
        <v>3.1991249999999985E-2</v>
      </c>
      <c r="T45" s="124">
        <v>6.5019749999999973E-2</v>
      </c>
      <c r="U45" s="124">
        <v>3.6541249999999997E-2</v>
      </c>
      <c r="V45" s="124">
        <v>3.6377499999999993E-2</v>
      </c>
      <c r="W45" s="124">
        <v>3.260275E-2</v>
      </c>
      <c r="X45" s="124">
        <v>2.6110249999999998E-2</v>
      </c>
      <c r="Y45" s="124">
        <v>4.1156749999999999E-2</v>
      </c>
      <c r="Z45" s="124">
        <v>3.1906999999999991E-2</v>
      </c>
      <c r="AA45" s="124">
        <v>6.1120000000000028E-2</v>
      </c>
    </row>
    <row r="46" spans="1:27" x14ac:dyDescent="0.25">
      <c r="A46" s="94" t="s">
        <v>288</v>
      </c>
      <c r="B46" s="124">
        <v>8.4964125000000015E-2</v>
      </c>
      <c r="C46" s="124">
        <v>8.0569562500000011E-2</v>
      </c>
      <c r="D46" s="124">
        <v>7.8513812499999974E-2</v>
      </c>
      <c r="E46" s="124">
        <v>6.2052250000000003E-2</v>
      </c>
      <c r="F46" s="124">
        <v>0.13018893749999999</v>
      </c>
      <c r="G46" s="124">
        <v>7.7241125000000022E-2</v>
      </c>
      <c r="H46" s="124">
        <v>5.9573625000000005E-2</v>
      </c>
      <c r="I46" s="124">
        <v>7.2430250000000002E-2</v>
      </c>
      <c r="J46" s="124">
        <v>9.1576812500000007E-2</v>
      </c>
      <c r="K46" s="124">
        <v>7.3662437499999997E-2</v>
      </c>
      <c r="L46" s="124">
        <v>0.10149775000000001</v>
      </c>
      <c r="M46" s="124">
        <v>0.17176112499999996</v>
      </c>
      <c r="O46" s="94" t="s">
        <v>288</v>
      </c>
      <c r="P46" s="124">
        <v>9.066949999999982E-2</v>
      </c>
      <c r="Q46" s="124">
        <v>8.0386750000000035E-2</v>
      </c>
      <c r="R46" s="124">
        <v>8.6430499999999966E-2</v>
      </c>
      <c r="S46" s="124">
        <v>6.6128999999999952E-2</v>
      </c>
      <c r="T46" s="124">
        <v>0.13288049999999996</v>
      </c>
      <c r="U46" s="124">
        <v>7.29075E-2</v>
      </c>
      <c r="V46" s="124">
        <v>5.6981749999999998E-2</v>
      </c>
      <c r="W46" s="124">
        <v>7.5393749999999982E-2</v>
      </c>
      <c r="X46" s="124">
        <v>8.6131250000000006E-2</v>
      </c>
      <c r="Y46" s="124">
        <v>8.1056500000000004E-2</v>
      </c>
      <c r="Z46" s="124">
        <v>0.10020124999999999</v>
      </c>
      <c r="AA46" s="124">
        <v>0.17997500000000008</v>
      </c>
    </row>
    <row r="47" spans="1:27" x14ac:dyDescent="0.25">
      <c r="A47" s="94" t="s">
        <v>291</v>
      </c>
      <c r="B47" s="124">
        <v>0.24323924999999971</v>
      </c>
      <c r="C47" s="124">
        <v>0.20805212499999992</v>
      </c>
      <c r="D47" s="124">
        <v>0.22752625000000007</v>
      </c>
      <c r="E47" s="124">
        <v>0.24749568750000003</v>
      </c>
      <c r="F47" s="124">
        <v>0.19290212499999995</v>
      </c>
      <c r="G47" s="124">
        <v>0.29724943750000005</v>
      </c>
      <c r="H47" s="124">
        <v>0.26787418749999997</v>
      </c>
      <c r="I47" s="124">
        <v>0.28878193750000009</v>
      </c>
      <c r="J47" s="124">
        <v>0.18526999999999999</v>
      </c>
      <c r="K47" s="124">
        <v>0.21468443749999999</v>
      </c>
      <c r="L47" s="124">
        <v>0.22628081249999993</v>
      </c>
      <c r="M47" s="124">
        <v>0.23916600000000005</v>
      </c>
      <c r="O47" s="94" t="s">
        <v>291</v>
      </c>
      <c r="P47" s="124">
        <v>0.23595250000000004</v>
      </c>
      <c r="Q47" s="124">
        <v>0.19579625000000009</v>
      </c>
      <c r="R47" s="124">
        <v>0.22232925000000023</v>
      </c>
      <c r="S47" s="124">
        <v>0.24402474999999993</v>
      </c>
      <c r="T47" s="124">
        <v>0.18878949999999997</v>
      </c>
      <c r="U47" s="124">
        <v>0.29433574999999995</v>
      </c>
      <c r="V47" s="124">
        <v>0.26590900000000001</v>
      </c>
      <c r="W47" s="124">
        <v>0.27629000000000004</v>
      </c>
      <c r="X47" s="124">
        <v>0.18452399999999994</v>
      </c>
      <c r="Y47" s="124">
        <v>0.20632950000000005</v>
      </c>
      <c r="Z47" s="124">
        <v>0.22283425000000021</v>
      </c>
      <c r="AA47" s="124">
        <v>0.24009849999999999</v>
      </c>
    </row>
    <row r="48" spans="1:27" x14ac:dyDescent="0.25">
      <c r="A48" s="94" t="s">
        <v>294</v>
      </c>
      <c r="B48" s="124">
        <v>0.12186612500000006</v>
      </c>
      <c r="C48" s="124">
        <v>7.7285750000000028E-2</v>
      </c>
      <c r="D48" s="124">
        <v>9.0534624999999994E-2</v>
      </c>
      <c r="E48" s="124">
        <v>9.7028812499999964E-2</v>
      </c>
      <c r="F48" s="124">
        <v>0.11874981249999998</v>
      </c>
      <c r="G48" s="124">
        <v>9.9211000000000021E-2</v>
      </c>
      <c r="H48" s="124">
        <v>0.10600725</v>
      </c>
      <c r="I48" s="124">
        <v>0.12035406249999998</v>
      </c>
      <c r="J48" s="124">
        <v>9.8320124999999994E-2</v>
      </c>
      <c r="K48" s="124">
        <v>0.11684137500000001</v>
      </c>
      <c r="L48" s="124">
        <v>9.2950124999999953E-2</v>
      </c>
      <c r="M48" s="124">
        <v>9.0290624999999999E-2</v>
      </c>
      <c r="O48" s="94" t="s">
        <v>294</v>
      </c>
      <c r="P48" s="124">
        <v>0.12294824999999994</v>
      </c>
      <c r="Q48" s="124">
        <v>7.6884499999999981E-2</v>
      </c>
      <c r="R48" s="124">
        <v>9.0760500000000008E-2</v>
      </c>
      <c r="S48" s="124">
        <v>0.10186499999999998</v>
      </c>
      <c r="T48" s="124">
        <v>0.11515925000000003</v>
      </c>
      <c r="U48" s="124">
        <v>0.10348750000000001</v>
      </c>
      <c r="V48" s="124">
        <v>0.10872375000000001</v>
      </c>
      <c r="W48" s="124">
        <v>0.12094300000000002</v>
      </c>
      <c r="X48" s="124">
        <v>9.7739750000000014E-2</v>
      </c>
      <c r="Y48" s="124">
        <v>0.11453200000000001</v>
      </c>
      <c r="Z48" s="124">
        <v>9.3685499999999977E-2</v>
      </c>
      <c r="AA48" s="124">
        <v>8.6782000000000054E-2</v>
      </c>
    </row>
    <row r="49" spans="1:27" x14ac:dyDescent="0.25">
      <c r="A49" s="94" t="s">
        <v>295</v>
      </c>
      <c r="B49" s="124">
        <v>3.553956249999999E-2</v>
      </c>
      <c r="C49" s="124">
        <v>2.5490187500000004E-2</v>
      </c>
      <c r="D49" s="124">
        <v>2.9083874999999995E-2</v>
      </c>
      <c r="E49" s="124">
        <v>2.6663187500000001E-2</v>
      </c>
      <c r="F49" s="124">
        <v>2.7271312500000006E-2</v>
      </c>
      <c r="G49" s="124">
        <v>2.4799625000000002E-2</v>
      </c>
      <c r="H49" s="124">
        <v>2.6204687499999997E-2</v>
      </c>
      <c r="I49" s="124">
        <v>2.5426999999999998E-2</v>
      </c>
      <c r="J49" s="124">
        <v>1.8925249999999998E-2</v>
      </c>
      <c r="K49" s="124">
        <v>2.4059437500000003E-2</v>
      </c>
      <c r="L49" s="124">
        <v>2.8331437500000011E-2</v>
      </c>
      <c r="M49" s="124">
        <v>3.2970000000000006E-2</v>
      </c>
      <c r="O49" s="94" t="s">
        <v>295</v>
      </c>
      <c r="P49" s="124">
        <v>3.6641500000000056E-2</v>
      </c>
      <c r="Q49" s="124">
        <v>2.5327000000000009E-2</v>
      </c>
      <c r="R49" s="124">
        <v>2.9903250000000017E-2</v>
      </c>
      <c r="S49" s="124">
        <v>2.6560250000000014E-2</v>
      </c>
      <c r="T49" s="124">
        <v>2.7110000000000009E-2</v>
      </c>
      <c r="U49" s="124">
        <v>2.68405E-2</v>
      </c>
      <c r="V49" s="124">
        <v>2.7014499999999997E-2</v>
      </c>
      <c r="W49" s="124">
        <v>2.4616249999999996E-2</v>
      </c>
      <c r="X49" s="124">
        <v>2.00345E-2</v>
      </c>
      <c r="Y49" s="124">
        <v>2.2960999999999999E-2</v>
      </c>
      <c r="Z49" s="124">
        <v>2.8483749999999995E-2</v>
      </c>
      <c r="AA49" s="124">
        <v>3.1417750000000001E-2</v>
      </c>
    </row>
    <row r="50" spans="1:27" x14ac:dyDescent="0.25">
      <c r="A50" s="94" t="s">
        <v>296</v>
      </c>
      <c r="B50" s="124">
        <v>4.8915625000000011E-2</v>
      </c>
      <c r="C50" s="124">
        <v>2.7956374999999992E-2</v>
      </c>
      <c r="D50" s="124">
        <v>3.2892749999999991E-2</v>
      </c>
      <c r="E50" s="124">
        <v>4.6383812500000017E-2</v>
      </c>
      <c r="F50" s="124">
        <v>3.9066000000000004E-2</v>
      </c>
      <c r="G50" s="124">
        <v>4.5842062500000003E-2</v>
      </c>
      <c r="H50" s="124">
        <v>7.2887875000000005E-2</v>
      </c>
      <c r="I50" s="124">
        <v>8.05395E-2</v>
      </c>
      <c r="J50" s="124">
        <v>4.1704250000000005E-2</v>
      </c>
      <c r="K50" s="124">
        <v>5.3415312499999999E-2</v>
      </c>
      <c r="L50" s="124">
        <v>3.4771499999999983E-2</v>
      </c>
      <c r="M50" s="124">
        <v>4.9725687499999997E-2</v>
      </c>
      <c r="O50" s="94" t="s">
        <v>296</v>
      </c>
      <c r="P50" s="124">
        <v>4.5896750000000035E-2</v>
      </c>
      <c r="Q50" s="124">
        <v>2.7173749999999993E-2</v>
      </c>
      <c r="R50" s="124">
        <v>3.232575E-2</v>
      </c>
      <c r="S50" s="124">
        <v>4.5902000000000012E-2</v>
      </c>
      <c r="T50" s="124">
        <v>3.7004749999999982E-2</v>
      </c>
      <c r="U50" s="124">
        <v>4.5050749999999994E-2</v>
      </c>
      <c r="V50" s="124">
        <v>7.1928250000000013E-2</v>
      </c>
      <c r="W50" s="124">
        <v>7.8667249999999994E-2</v>
      </c>
      <c r="X50" s="124">
        <v>4.1590250000000002E-2</v>
      </c>
      <c r="Y50" s="124">
        <v>4.7931499999999988E-2</v>
      </c>
      <c r="Z50" s="124">
        <v>3.4601250000000014E-2</v>
      </c>
      <c r="AA50" s="124">
        <v>4.8542000000000016E-2</v>
      </c>
    </row>
    <row r="51" spans="1:27" x14ac:dyDescent="0.25">
      <c r="A51" s="94" t="s">
        <v>339</v>
      </c>
      <c r="B51" s="124">
        <v>411.8543701171875</v>
      </c>
      <c r="C51" s="124">
        <v>339.41311645507813</v>
      </c>
      <c r="D51" s="124">
        <v>60.868125915527344</v>
      </c>
      <c r="E51" s="124">
        <v>291.63156127929688</v>
      </c>
      <c r="F51" s="124">
        <v>837.81280517578125</v>
      </c>
      <c r="G51" s="124">
        <v>84.878746032714844</v>
      </c>
      <c r="H51" s="124">
        <v>237.69969177246094</v>
      </c>
      <c r="I51" s="124">
        <v>431.18499755859375</v>
      </c>
      <c r="J51" s="124">
        <v>1023.6656494140625</v>
      </c>
      <c r="K51" s="124">
        <v>1396.4156494140625</v>
      </c>
      <c r="L51" s="124">
        <v>393.69061279296875</v>
      </c>
      <c r="M51" s="124">
        <v>571.17596435546875</v>
      </c>
      <c r="O51" s="94" t="s">
        <v>339</v>
      </c>
      <c r="P51" s="124">
        <v>306.177490234375</v>
      </c>
      <c r="Q51" s="124">
        <v>833.13372802734375</v>
      </c>
      <c r="R51" s="124">
        <v>0</v>
      </c>
      <c r="S51" s="124">
        <v>565.0050048828125</v>
      </c>
      <c r="T51" s="124">
        <v>671.8924560546875</v>
      </c>
      <c r="U51" s="124">
        <v>129.13624572753906</v>
      </c>
      <c r="V51" s="124">
        <v>38.0625</v>
      </c>
      <c r="W51" s="124">
        <v>573.4100341796875</v>
      </c>
      <c r="X51" s="124">
        <v>1029.141357421875</v>
      </c>
      <c r="Y51" s="124">
        <v>3170.7099609375</v>
      </c>
      <c r="Z51" s="124">
        <v>199.88249206542969</v>
      </c>
      <c r="AA51" s="124">
        <v>1006.7050170898438</v>
      </c>
    </row>
    <row r="52" spans="1:27" x14ac:dyDescent="0.25">
      <c r="A52" s="94" t="s">
        <v>357</v>
      </c>
      <c r="B52" s="124">
        <v>2438.033447265625</v>
      </c>
      <c r="C52" s="124">
        <v>2257.859130859375</v>
      </c>
      <c r="D52" s="124">
        <v>1972.18408203125</v>
      </c>
      <c r="E52" s="124">
        <v>2467.196533203125</v>
      </c>
      <c r="F52" s="124">
        <v>2914.894775390625</v>
      </c>
      <c r="G52" s="124">
        <v>1678.8809814453125</v>
      </c>
      <c r="H52" s="124">
        <v>3358.130615234375</v>
      </c>
      <c r="I52" s="124">
        <v>2983.74267578125</v>
      </c>
      <c r="J52" s="124">
        <v>2949.4521484375</v>
      </c>
      <c r="K52" s="124">
        <v>3920.298095703125</v>
      </c>
      <c r="L52" s="124">
        <v>2741.670654296875</v>
      </c>
      <c r="M52" s="124">
        <v>1927.0712890625</v>
      </c>
      <c r="O52" s="94" t="s">
        <v>357</v>
      </c>
      <c r="P52" s="124">
        <v>3407.219970703125</v>
      </c>
      <c r="Q52" s="124">
        <v>3245.4287109375</v>
      </c>
      <c r="R52" s="124">
        <v>3200.396240234375</v>
      </c>
      <c r="S52" s="124">
        <v>3039.159912109375</v>
      </c>
      <c r="T52" s="124">
        <v>2744.0986328125</v>
      </c>
      <c r="U52" s="124">
        <v>1379.3411865234375</v>
      </c>
      <c r="V52" s="124">
        <v>4012.878662109375</v>
      </c>
      <c r="W52" s="124">
        <v>3834.797607421875</v>
      </c>
      <c r="X52" s="124">
        <v>3913.027587890625</v>
      </c>
      <c r="Y52" s="124">
        <v>7280.55517578125</v>
      </c>
      <c r="Z52" s="124">
        <v>3378.131103515625</v>
      </c>
      <c r="AA52" s="124">
        <v>1791.3687744140625</v>
      </c>
    </row>
    <row r="54" spans="1:27" x14ac:dyDescent="0.25">
      <c r="A54" s="124"/>
      <c r="B54" s="124"/>
      <c r="C54" s="124"/>
      <c r="D54" s="124"/>
      <c r="E54" s="124"/>
      <c r="F54" s="124"/>
      <c r="G54" s="124"/>
      <c r="H54" s="124"/>
      <c r="I54" s="124"/>
      <c r="J54" s="124"/>
      <c r="K54" s="124"/>
      <c r="L54" s="124"/>
      <c r="M54" s="124"/>
      <c r="P54" s="124"/>
      <c r="Q54" s="124"/>
      <c r="R54" s="124"/>
      <c r="S54" s="124"/>
      <c r="T54" s="124"/>
      <c r="U54" s="124"/>
      <c r="V54" s="124"/>
      <c r="W54" s="124"/>
      <c r="X54" s="124"/>
      <c r="Y54" s="124"/>
      <c r="Z54" s="124"/>
      <c r="AA54" s="124"/>
    </row>
    <row r="55" spans="1:27" x14ac:dyDescent="0.25">
      <c r="A55" s="124"/>
      <c r="B55" s="124"/>
      <c r="C55" s="124"/>
      <c r="D55" s="124"/>
      <c r="E55" s="124"/>
      <c r="F55" s="124"/>
      <c r="G55" s="124"/>
      <c r="H55" s="124"/>
      <c r="I55" s="124"/>
      <c r="J55" s="124"/>
      <c r="K55" s="124"/>
      <c r="L55" s="124"/>
      <c r="M55" s="124"/>
      <c r="P55" s="124"/>
      <c r="Q55" s="124"/>
      <c r="R55" s="124"/>
      <c r="S55" s="124"/>
      <c r="T55" s="124"/>
      <c r="U55" s="124"/>
      <c r="V55" s="124"/>
      <c r="W55" s="124"/>
      <c r="X55" s="124"/>
      <c r="Y55" s="124"/>
      <c r="Z55" s="124"/>
      <c r="AA55" s="124"/>
    </row>
    <row r="56" spans="1:27" x14ac:dyDescent="0.25">
      <c r="A56" s="124"/>
      <c r="B56" s="124"/>
      <c r="C56" s="124"/>
      <c r="D56" s="124"/>
      <c r="E56" s="124"/>
      <c r="F56" s="124"/>
      <c r="G56" s="124"/>
      <c r="H56" s="124"/>
      <c r="I56" s="124"/>
      <c r="J56" s="124"/>
      <c r="K56" s="124"/>
      <c r="L56" s="124"/>
      <c r="M56" s="124"/>
      <c r="P56" s="124"/>
      <c r="Q56" s="124"/>
      <c r="R56" s="124"/>
      <c r="S56" s="124"/>
      <c r="T56" s="124"/>
      <c r="U56" s="124"/>
      <c r="V56" s="124"/>
      <c r="W56" s="124"/>
      <c r="X56" s="124"/>
      <c r="Y56" s="124"/>
      <c r="Z56" s="124"/>
      <c r="AA56" s="124"/>
    </row>
    <row r="57" spans="1:27" x14ac:dyDescent="0.25">
      <c r="A57" s="124"/>
      <c r="B57" s="124"/>
      <c r="C57" s="124"/>
      <c r="D57" s="124"/>
      <c r="E57" s="124"/>
      <c r="F57" s="124"/>
      <c r="G57" s="124"/>
      <c r="H57" s="124"/>
      <c r="I57" s="124"/>
      <c r="J57" s="124"/>
      <c r="K57" s="124"/>
      <c r="L57" s="124"/>
      <c r="M57" s="124"/>
      <c r="P57" s="124"/>
      <c r="Q57" s="124"/>
      <c r="R57" s="124"/>
      <c r="S57" s="124"/>
      <c r="T57" s="124"/>
      <c r="U57" s="124"/>
      <c r="V57" s="124"/>
      <c r="W57" s="124"/>
      <c r="X57" s="124"/>
      <c r="Y57" s="124"/>
      <c r="Z57" s="124"/>
      <c r="AA57" s="124"/>
    </row>
    <row r="58" spans="1:27" x14ac:dyDescent="0.25">
      <c r="A58" s="124"/>
      <c r="B58" s="124"/>
      <c r="C58" s="124"/>
      <c r="D58" s="124"/>
      <c r="E58" s="124"/>
      <c r="F58" s="124"/>
      <c r="G58" s="124"/>
      <c r="H58" s="124"/>
      <c r="I58" s="124"/>
      <c r="J58" s="124"/>
      <c r="K58" s="124"/>
      <c r="L58" s="124"/>
      <c r="M58" s="124"/>
      <c r="P58" s="124"/>
      <c r="Q58" s="124"/>
      <c r="R58" s="124"/>
      <c r="S58" s="124"/>
      <c r="T58" s="124"/>
      <c r="U58" s="124"/>
      <c r="V58" s="124"/>
      <c r="W58" s="124"/>
      <c r="X58" s="124"/>
      <c r="Y58" s="124"/>
      <c r="Z58" s="124"/>
      <c r="AA58" s="124"/>
    </row>
    <row r="59" spans="1:27" x14ac:dyDescent="0.25">
      <c r="A59" s="124"/>
      <c r="B59" s="124"/>
      <c r="C59" s="124"/>
      <c r="D59" s="124"/>
      <c r="E59" s="124"/>
      <c r="F59" s="124"/>
      <c r="G59" s="124"/>
      <c r="H59" s="124"/>
      <c r="I59" s="124"/>
      <c r="J59" s="124"/>
      <c r="K59" s="124"/>
      <c r="L59" s="124"/>
      <c r="M59" s="124"/>
      <c r="P59" s="124"/>
      <c r="Q59" s="124"/>
      <c r="R59" s="124"/>
      <c r="S59" s="124"/>
      <c r="T59" s="124"/>
      <c r="U59" s="124"/>
      <c r="V59" s="124"/>
      <c r="W59" s="124"/>
      <c r="X59" s="124"/>
      <c r="Y59" s="124"/>
      <c r="Z59" s="124"/>
      <c r="AA59" s="124"/>
    </row>
    <row r="60" spans="1:27" x14ac:dyDescent="0.25">
      <c r="A60" s="124"/>
      <c r="B60" s="124"/>
      <c r="C60" s="124"/>
      <c r="D60" s="124"/>
      <c r="E60" s="124"/>
      <c r="F60" s="124"/>
      <c r="G60" s="124"/>
      <c r="H60" s="124"/>
      <c r="I60" s="124"/>
      <c r="J60" s="124"/>
      <c r="K60" s="124"/>
      <c r="L60" s="124"/>
      <c r="M60" s="124"/>
      <c r="P60" s="124"/>
      <c r="Q60" s="124"/>
      <c r="R60" s="124"/>
      <c r="S60" s="124"/>
      <c r="T60" s="124"/>
      <c r="U60" s="124"/>
      <c r="V60" s="124"/>
      <c r="W60" s="124"/>
      <c r="X60" s="124"/>
      <c r="Y60" s="124"/>
      <c r="Z60" s="124"/>
      <c r="AA60" s="124"/>
    </row>
    <row r="61" spans="1:27" x14ac:dyDescent="0.25">
      <c r="A61" s="124"/>
      <c r="B61" s="124"/>
      <c r="C61" s="124"/>
      <c r="D61" s="124"/>
      <c r="E61" s="124"/>
      <c r="F61" s="124"/>
      <c r="G61" s="124"/>
      <c r="H61" s="124"/>
      <c r="I61" s="124"/>
      <c r="J61" s="124"/>
      <c r="K61" s="124"/>
      <c r="L61" s="124"/>
      <c r="M61" s="124"/>
      <c r="P61" s="124"/>
      <c r="Q61" s="124"/>
      <c r="R61" s="124"/>
      <c r="S61" s="124"/>
      <c r="T61" s="124"/>
      <c r="U61" s="124"/>
      <c r="V61" s="124"/>
      <c r="W61" s="124"/>
      <c r="X61" s="124"/>
      <c r="Y61" s="124"/>
      <c r="Z61" s="124"/>
      <c r="AA61" s="124"/>
    </row>
    <row r="62" spans="1:27" x14ac:dyDescent="0.25">
      <c r="A62" s="124"/>
      <c r="B62" s="124"/>
      <c r="C62" s="124"/>
      <c r="D62" s="124"/>
      <c r="E62" s="124"/>
      <c r="F62" s="124"/>
      <c r="G62" s="124"/>
      <c r="H62" s="124"/>
      <c r="I62" s="124"/>
      <c r="J62" s="124"/>
      <c r="K62" s="124"/>
      <c r="L62" s="124"/>
      <c r="M62" s="124"/>
      <c r="P62" s="124"/>
      <c r="Q62" s="124"/>
      <c r="R62" s="124"/>
      <c r="S62" s="124"/>
      <c r="T62" s="124"/>
      <c r="U62" s="124"/>
      <c r="V62" s="124"/>
      <c r="W62" s="124"/>
      <c r="X62" s="124"/>
      <c r="Y62" s="124"/>
      <c r="Z62" s="124"/>
      <c r="AA62" s="124"/>
    </row>
    <row r="63" spans="1:27" x14ac:dyDescent="0.25">
      <c r="A63" s="124"/>
      <c r="B63" s="124"/>
      <c r="C63" s="124"/>
      <c r="D63" s="124"/>
      <c r="E63" s="124"/>
      <c r="F63" s="124"/>
      <c r="G63" s="124"/>
      <c r="H63" s="124"/>
      <c r="I63" s="124"/>
      <c r="J63" s="124"/>
      <c r="K63" s="124"/>
      <c r="L63" s="124"/>
      <c r="M63" s="124"/>
      <c r="P63" s="124"/>
      <c r="Q63" s="124"/>
      <c r="R63" s="124"/>
      <c r="S63" s="124"/>
      <c r="T63" s="124"/>
      <c r="U63" s="124"/>
      <c r="V63" s="124"/>
      <c r="W63" s="124"/>
      <c r="X63" s="124"/>
      <c r="Y63" s="124"/>
      <c r="Z63" s="124"/>
      <c r="AA63" s="124"/>
    </row>
    <row r="64" spans="1:27" x14ac:dyDescent="0.25">
      <c r="A64" s="124"/>
      <c r="B64" s="124"/>
      <c r="C64" s="124"/>
      <c r="D64" s="124"/>
      <c r="E64" s="124"/>
      <c r="F64" s="124"/>
      <c r="G64" s="124"/>
      <c r="H64" s="124"/>
      <c r="I64" s="124"/>
      <c r="J64" s="124"/>
      <c r="K64" s="124"/>
      <c r="L64" s="124"/>
      <c r="M64" s="124"/>
      <c r="P64" s="124"/>
      <c r="Q64" s="124"/>
      <c r="R64" s="124"/>
      <c r="S64" s="124"/>
      <c r="T64" s="124"/>
      <c r="U64" s="124"/>
      <c r="V64" s="124"/>
      <c r="W64" s="124"/>
      <c r="X64" s="124"/>
      <c r="Y64" s="124"/>
      <c r="Z64" s="124"/>
      <c r="AA64" s="124"/>
    </row>
    <row r="65" spans="1:27" x14ac:dyDescent="0.25">
      <c r="A65" s="124"/>
      <c r="B65" s="124"/>
      <c r="C65" s="124"/>
      <c r="D65" s="124"/>
      <c r="E65" s="124"/>
      <c r="F65" s="124"/>
      <c r="G65" s="124"/>
      <c r="H65" s="124"/>
      <c r="I65" s="124"/>
      <c r="J65" s="124"/>
      <c r="K65" s="124"/>
      <c r="L65" s="124"/>
      <c r="M65" s="124"/>
      <c r="P65" s="124"/>
      <c r="Q65" s="124"/>
      <c r="R65" s="124"/>
      <c r="S65" s="124"/>
      <c r="T65" s="124"/>
      <c r="U65" s="124"/>
      <c r="V65" s="124"/>
      <c r="W65" s="124"/>
      <c r="X65" s="124"/>
      <c r="Y65" s="124"/>
      <c r="Z65" s="124"/>
      <c r="AA65" s="124"/>
    </row>
    <row r="66" spans="1:27" x14ac:dyDescent="0.25">
      <c r="A66" s="124"/>
      <c r="B66" s="124"/>
      <c r="C66" s="124"/>
      <c r="D66" s="124"/>
      <c r="E66" s="124"/>
      <c r="F66" s="124"/>
      <c r="G66" s="124"/>
      <c r="H66" s="124"/>
      <c r="I66" s="124"/>
      <c r="J66" s="124"/>
      <c r="K66" s="124"/>
      <c r="L66" s="124"/>
      <c r="M66" s="124"/>
      <c r="P66" s="124"/>
      <c r="Q66" s="124"/>
      <c r="R66" s="124"/>
      <c r="S66" s="124"/>
      <c r="T66" s="124"/>
      <c r="U66" s="124"/>
      <c r="V66" s="124"/>
      <c r="W66" s="124"/>
      <c r="X66" s="124"/>
      <c r="Y66" s="124"/>
      <c r="Z66" s="124"/>
      <c r="AA66" s="124"/>
    </row>
    <row r="67" spans="1:27" x14ac:dyDescent="0.25">
      <c r="A67" s="124"/>
      <c r="B67" s="124"/>
      <c r="C67" s="124"/>
      <c r="D67" s="124"/>
      <c r="E67" s="124"/>
      <c r="F67" s="124"/>
      <c r="G67" s="124"/>
      <c r="H67" s="124"/>
      <c r="I67" s="124"/>
      <c r="J67" s="124"/>
      <c r="K67" s="124"/>
      <c r="L67" s="124"/>
      <c r="M67" s="124"/>
      <c r="P67" s="124"/>
      <c r="Q67" s="124"/>
      <c r="R67" s="124"/>
      <c r="S67" s="124"/>
      <c r="T67" s="124"/>
      <c r="U67" s="124"/>
      <c r="V67" s="124"/>
      <c r="W67" s="124"/>
      <c r="X67" s="124"/>
      <c r="Y67" s="124"/>
      <c r="Z67" s="124"/>
      <c r="AA67" s="124"/>
    </row>
    <row r="68" spans="1:27" x14ac:dyDescent="0.25">
      <c r="A68" s="124"/>
      <c r="B68" s="124"/>
      <c r="C68" s="124"/>
      <c r="D68" s="124"/>
      <c r="E68" s="124"/>
      <c r="F68" s="124"/>
      <c r="G68" s="124"/>
      <c r="H68" s="124"/>
      <c r="I68" s="124"/>
      <c r="J68" s="124"/>
      <c r="K68" s="124"/>
      <c r="L68" s="124"/>
      <c r="M68" s="124"/>
      <c r="P68" s="124"/>
      <c r="Q68" s="124"/>
      <c r="R68" s="124"/>
      <c r="S68" s="124"/>
      <c r="T68" s="124"/>
      <c r="U68" s="124"/>
      <c r="V68" s="124"/>
      <c r="W68" s="124"/>
      <c r="X68" s="124"/>
      <c r="Y68" s="124"/>
      <c r="Z68" s="124"/>
      <c r="AA68" s="124"/>
    </row>
    <row r="69" spans="1:27" x14ac:dyDescent="0.25">
      <c r="A69" s="124"/>
      <c r="B69" s="124"/>
      <c r="C69" s="124"/>
      <c r="D69" s="124"/>
      <c r="E69" s="124"/>
      <c r="F69" s="124"/>
      <c r="G69" s="124"/>
      <c r="H69" s="124"/>
      <c r="I69" s="124"/>
      <c r="J69" s="124"/>
      <c r="K69" s="124"/>
      <c r="L69" s="124"/>
      <c r="M69" s="124"/>
      <c r="P69" s="124"/>
      <c r="Q69" s="124"/>
      <c r="R69" s="124"/>
      <c r="S69" s="124"/>
      <c r="T69" s="124"/>
      <c r="U69" s="124"/>
      <c r="V69" s="124"/>
      <c r="W69" s="124"/>
      <c r="X69" s="124"/>
      <c r="Y69" s="124"/>
      <c r="Z69" s="124"/>
      <c r="AA69" s="124"/>
    </row>
    <row r="70" spans="1:27" x14ac:dyDescent="0.25">
      <c r="A70" s="124"/>
      <c r="B70" s="124"/>
      <c r="C70" s="124"/>
      <c r="D70" s="124"/>
      <c r="E70" s="124"/>
      <c r="F70" s="124"/>
      <c r="G70" s="124"/>
      <c r="H70" s="124"/>
      <c r="I70" s="124"/>
      <c r="J70" s="124"/>
      <c r="K70" s="124"/>
      <c r="L70" s="124"/>
      <c r="M70" s="124"/>
      <c r="P70" s="124"/>
      <c r="Q70" s="124"/>
      <c r="R70" s="124"/>
      <c r="S70" s="124"/>
      <c r="T70" s="124"/>
      <c r="U70" s="124"/>
      <c r="V70" s="124"/>
      <c r="W70" s="124"/>
      <c r="X70" s="124"/>
      <c r="Y70" s="124"/>
      <c r="Z70" s="124"/>
      <c r="AA70" s="124"/>
    </row>
    <row r="71" spans="1:27" x14ac:dyDescent="0.25">
      <c r="A71" s="124"/>
      <c r="B71" s="124"/>
      <c r="C71" s="124"/>
      <c r="D71" s="124"/>
      <c r="E71" s="124"/>
      <c r="F71" s="124"/>
      <c r="G71" s="124"/>
      <c r="H71" s="124"/>
      <c r="I71" s="124"/>
      <c r="J71" s="124"/>
      <c r="K71" s="124"/>
      <c r="L71" s="124"/>
      <c r="M71" s="124"/>
      <c r="P71" s="124"/>
      <c r="Q71" s="124"/>
      <c r="R71" s="124"/>
      <c r="S71" s="124"/>
      <c r="T71" s="124"/>
      <c r="U71" s="124"/>
      <c r="V71" s="124"/>
      <c r="W71" s="124"/>
      <c r="X71" s="124"/>
      <c r="Y71" s="124"/>
      <c r="Z71" s="124"/>
      <c r="AA71" s="124"/>
    </row>
    <row r="72" spans="1:27" x14ac:dyDescent="0.25">
      <c r="A72" s="124"/>
      <c r="B72" s="124"/>
      <c r="C72" s="124"/>
      <c r="D72" s="124"/>
      <c r="E72" s="124"/>
      <c r="F72" s="124"/>
      <c r="G72" s="124"/>
      <c r="H72" s="124"/>
      <c r="I72" s="124"/>
      <c r="J72" s="124"/>
      <c r="K72" s="124"/>
      <c r="L72" s="124"/>
      <c r="M72" s="124"/>
      <c r="P72" s="124"/>
      <c r="Q72" s="124"/>
      <c r="R72" s="124"/>
      <c r="S72" s="124"/>
      <c r="T72" s="124"/>
      <c r="U72" s="124"/>
      <c r="V72" s="124"/>
      <c r="W72" s="124"/>
      <c r="X72" s="124"/>
      <c r="Y72" s="124"/>
      <c r="Z72" s="124"/>
      <c r="AA72" s="124"/>
    </row>
    <row r="73" spans="1:27" x14ac:dyDescent="0.25">
      <c r="A73" s="124"/>
      <c r="B73" s="124"/>
      <c r="C73" s="124"/>
      <c r="D73" s="124"/>
      <c r="E73" s="124"/>
      <c r="F73" s="124"/>
      <c r="G73" s="124"/>
      <c r="H73" s="124"/>
      <c r="I73" s="124"/>
      <c r="J73" s="124"/>
      <c r="K73" s="124"/>
      <c r="L73" s="124"/>
      <c r="M73" s="124"/>
      <c r="P73" s="124"/>
      <c r="Q73" s="124"/>
      <c r="R73" s="124"/>
      <c r="S73" s="124"/>
      <c r="T73" s="124"/>
      <c r="U73" s="124"/>
      <c r="V73" s="124"/>
      <c r="W73" s="124"/>
      <c r="X73" s="124"/>
      <c r="Y73" s="124"/>
      <c r="Z73" s="124"/>
      <c r="AA73" s="124"/>
    </row>
    <row r="74" spans="1:27" x14ac:dyDescent="0.25">
      <c r="A74" s="124"/>
      <c r="B74" s="124"/>
      <c r="C74" s="124"/>
      <c r="D74" s="124"/>
      <c r="E74" s="124"/>
      <c r="F74" s="124"/>
      <c r="G74" s="124"/>
      <c r="H74" s="124"/>
      <c r="I74" s="124"/>
      <c r="J74" s="124"/>
      <c r="K74" s="124"/>
      <c r="L74" s="124"/>
      <c r="M74" s="124"/>
      <c r="P74" s="124"/>
      <c r="Q74" s="124"/>
      <c r="R74" s="124"/>
      <c r="S74" s="124"/>
      <c r="T74" s="124"/>
      <c r="U74" s="124"/>
      <c r="V74" s="124"/>
      <c r="W74" s="124"/>
      <c r="X74" s="124"/>
      <c r="Y74" s="124"/>
      <c r="Z74" s="124"/>
      <c r="AA74" s="124"/>
    </row>
    <row r="75" spans="1:27" x14ac:dyDescent="0.25">
      <c r="A75" s="124"/>
      <c r="B75" s="124"/>
      <c r="C75" s="124"/>
      <c r="D75" s="124"/>
      <c r="E75" s="124"/>
      <c r="F75" s="124"/>
      <c r="G75" s="124"/>
      <c r="H75" s="124"/>
      <c r="I75" s="124"/>
      <c r="J75" s="124"/>
      <c r="K75" s="124"/>
      <c r="L75" s="124"/>
      <c r="M75" s="124"/>
      <c r="P75" s="124"/>
      <c r="Q75" s="124"/>
      <c r="R75" s="124"/>
      <c r="S75" s="124"/>
      <c r="T75" s="124"/>
      <c r="U75" s="124"/>
      <c r="V75" s="124"/>
      <c r="W75" s="124"/>
      <c r="X75" s="124"/>
      <c r="Y75" s="124"/>
      <c r="Z75" s="124"/>
      <c r="AA75" s="124"/>
    </row>
    <row r="76" spans="1:27" x14ac:dyDescent="0.25">
      <c r="A76" s="124"/>
      <c r="B76" s="124"/>
      <c r="C76" s="124"/>
      <c r="D76" s="124"/>
      <c r="E76" s="124"/>
      <c r="F76" s="124"/>
      <c r="G76" s="124"/>
      <c r="H76" s="124"/>
      <c r="I76" s="124"/>
      <c r="J76" s="124"/>
      <c r="K76" s="124"/>
      <c r="L76" s="124"/>
      <c r="M76" s="124"/>
      <c r="P76" s="124"/>
      <c r="Q76" s="124"/>
      <c r="R76" s="124"/>
      <c r="S76" s="124"/>
      <c r="T76" s="124"/>
      <c r="U76" s="124"/>
      <c r="V76" s="124"/>
      <c r="W76" s="124"/>
      <c r="X76" s="124"/>
      <c r="Y76" s="124"/>
      <c r="Z76" s="124"/>
      <c r="AA76" s="124"/>
    </row>
    <row r="77" spans="1:27" x14ac:dyDescent="0.25">
      <c r="A77" s="124"/>
      <c r="B77" s="124"/>
      <c r="C77" s="124"/>
      <c r="D77" s="124"/>
      <c r="E77" s="124"/>
      <c r="F77" s="124"/>
      <c r="G77" s="124"/>
      <c r="H77" s="124"/>
      <c r="I77" s="124"/>
      <c r="J77" s="124"/>
      <c r="K77" s="124"/>
      <c r="L77" s="124"/>
      <c r="M77" s="124"/>
      <c r="P77" s="124"/>
      <c r="Q77" s="124"/>
      <c r="R77" s="124"/>
      <c r="S77" s="124"/>
      <c r="T77" s="124"/>
      <c r="U77" s="124"/>
      <c r="V77" s="124"/>
      <c r="W77" s="124"/>
      <c r="X77" s="124"/>
      <c r="Y77" s="124"/>
      <c r="Z77" s="124"/>
      <c r="AA77" s="124"/>
    </row>
    <row r="78" spans="1:27" x14ac:dyDescent="0.25">
      <c r="A78" s="124"/>
      <c r="B78" s="124"/>
      <c r="C78" s="124"/>
      <c r="D78" s="124"/>
      <c r="E78" s="124"/>
      <c r="F78" s="124"/>
      <c r="G78" s="124"/>
      <c r="H78" s="124"/>
      <c r="I78" s="124"/>
      <c r="J78" s="124"/>
      <c r="K78" s="124"/>
      <c r="L78" s="124"/>
      <c r="M78" s="124"/>
      <c r="P78" s="124"/>
      <c r="Q78" s="124"/>
      <c r="R78" s="124"/>
      <c r="S78" s="124"/>
      <c r="T78" s="124"/>
      <c r="U78" s="124"/>
      <c r="V78" s="124"/>
      <c r="W78" s="124"/>
      <c r="X78" s="124"/>
      <c r="Y78" s="124"/>
      <c r="Z78" s="124"/>
      <c r="AA78" s="124"/>
    </row>
    <row r="79" spans="1:27" x14ac:dyDescent="0.25">
      <c r="A79" s="124"/>
      <c r="B79" s="124"/>
      <c r="C79" s="124"/>
      <c r="D79" s="124"/>
      <c r="E79" s="124"/>
      <c r="F79" s="124"/>
      <c r="G79" s="124"/>
      <c r="H79" s="124"/>
      <c r="I79" s="124"/>
      <c r="J79" s="124"/>
      <c r="K79" s="124"/>
      <c r="L79" s="124"/>
      <c r="M79" s="124"/>
      <c r="P79" s="124"/>
      <c r="Q79" s="124"/>
      <c r="R79" s="124"/>
      <c r="S79" s="124"/>
      <c r="T79" s="124"/>
      <c r="U79" s="124"/>
      <c r="V79" s="124"/>
      <c r="W79" s="124"/>
      <c r="X79" s="124"/>
      <c r="Y79" s="124"/>
      <c r="Z79" s="124"/>
      <c r="AA79" s="124"/>
    </row>
    <row r="80" spans="1:27" x14ac:dyDescent="0.25">
      <c r="A80" s="124"/>
      <c r="B80" s="124"/>
      <c r="C80" s="124"/>
      <c r="D80" s="124"/>
      <c r="E80" s="124"/>
      <c r="F80" s="124"/>
      <c r="G80" s="124"/>
      <c r="H80" s="124"/>
      <c r="I80" s="124"/>
      <c r="J80" s="124"/>
      <c r="K80" s="124"/>
      <c r="L80" s="124"/>
      <c r="M80" s="124"/>
      <c r="P80" s="124"/>
      <c r="Q80" s="124"/>
      <c r="R80" s="124"/>
      <c r="S80" s="124"/>
      <c r="T80" s="124"/>
      <c r="U80" s="124"/>
      <c r="V80" s="124"/>
      <c r="W80" s="124"/>
      <c r="X80" s="124"/>
      <c r="Y80" s="124"/>
      <c r="Z80" s="124"/>
      <c r="AA80" s="124"/>
    </row>
    <row r="81" spans="1:27" x14ac:dyDescent="0.25">
      <c r="A81" s="124"/>
      <c r="B81" s="124"/>
      <c r="C81" s="124"/>
      <c r="D81" s="124"/>
      <c r="E81" s="124"/>
      <c r="F81" s="124"/>
      <c r="G81" s="124"/>
      <c r="H81" s="124"/>
      <c r="I81" s="124"/>
      <c r="J81" s="124"/>
      <c r="K81" s="124"/>
      <c r="L81" s="124"/>
      <c r="M81" s="124"/>
      <c r="P81" s="124"/>
      <c r="Q81" s="124"/>
      <c r="R81" s="124"/>
      <c r="S81" s="124"/>
      <c r="T81" s="124"/>
      <c r="U81" s="124"/>
      <c r="V81" s="124"/>
      <c r="W81" s="124"/>
      <c r="X81" s="124"/>
      <c r="Y81" s="124"/>
      <c r="Z81" s="124"/>
      <c r="AA81" s="124"/>
    </row>
    <row r="82" spans="1:27" x14ac:dyDescent="0.25">
      <c r="A82" s="124"/>
      <c r="B82" s="124"/>
      <c r="C82" s="124"/>
      <c r="D82" s="124"/>
      <c r="E82" s="124"/>
      <c r="F82" s="124"/>
      <c r="G82" s="124"/>
      <c r="H82" s="124"/>
      <c r="I82" s="124"/>
      <c r="J82" s="124"/>
      <c r="K82" s="124"/>
      <c r="L82" s="124"/>
      <c r="M82" s="124"/>
      <c r="P82" s="124"/>
      <c r="Q82" s="124"/>
      <c r="R82" s="124"/>
      <c r="S82" s="124"/>
      <c r="T82" s="124"/>
      <c r="U82" s="124"/>
      <c r="V82" s="124"/>
      <c r="W82" s="124"/>
      <c r="X82" s="124"/>
      <c r="Y82" s="124"/>
      <c r="Z82" s="124"/>
      <c r="AA82" s="124"/>
    </row>
    <row r="83" spans="1:27" x14ac:dyDescent="0.25">
      <c r="A83" s="124"/>
      <c r="B83" s="124"/>
      <c r="C83" s="124"/>
      <c r="D83" s="124"/>
      <c r="E83" s="124"/>
      <c r="F83" s="124"/>
      <c r="G83" s="124"/>
      <c r="H83" s="124"/>
      <c r="I83" s="124"/>
      <c r="J83" s="124"/>
      <c r="K83" s="124"/>
      <c r="L83" s="124"/>
      <c r="M83" s="124"/>
      <c r="P83" s="124"/>
      <c r="Q83" s="124"/>
      <c r="R83" s="124"/>
      <c r="S83" s="124"/>
      <c r="T83" s="124"/>
      <c r="U83" s="124"/>
      <c r="V83" s="124"/>
      <c r="W83" s="124"/>
      <c r="X83" s="124"/>
      <c r="Y83" s="124"/>
      <c r="Z83" s="124"/>
      <c r="AA83" s="124"/>
    </row>
    <row r="84" spans="1:27" x14ac:dyDescent="0.25">
      <c r="A84" s="124"/>
      <c r="B84" s="124"/>
      <c r="C84" s="124"/>
      <c r="D84" s="124"/>
      <c r="E84" s="124"/>
      <c r="F84" s="124"/>
      <c r="G84" s="124"/>
      <c r="H84" s="124"/>
      <c r="I84" s="124"/>
      <c r="J84" s="124"/>
      <c r="K84" s="124"/>
      <c r="L84" s="124"/>
      <c r="M84" s="124"/>
      <c r="P84" s="124"/>
      <c r="Q84" s="124"/>
      <c r="R84" s="124"/>
      <c r="S84" s="124"/>
      <c r="T84" s="124"/>
      <c r="U84" s="124"/>
      <c r="V84" s="124"/>
      <c r="W84" s="124"/>
      <c r="X84" s="124"/>
      <c r="Y84" s="124"/>
      <c r="Z84" s="124"/>
      <c r="AA84" s="124"/>
    </row>
    <row r="85" spans="1:27" x14ac:dyDescent="0.25">
      <c r="A85" s="124"/>
      <c r="B85" s="124"/>
      <c r="C85" s="124"/>
      <c r="D85" s="124"/>
      <c r="E85" s="124"/>
      <c r="F85" s="124"/>
      <c r="G85" s="124"/>
      <c r="H85" s="124"/>
      <c r="I85" s="124"/>
      <c r="J85" s="124"/>
      <c r="K85" s="124"/>
      <c r="L85" s="124"/>
      <c r="M85" s="124"/>
      <c r="P85" s="124"/>
      <c r="Q85" s="124"/>
      <c r="R85" s="124"/>
      <c r="S85" s="124"/>
      <c r="T85" s="124"/>
      <c r="U85" s="124"/>
      <c r="V85" s="124"/>
      <c r="W85" s="124"/>
      <c r="X85" s="124"/>
      <c r="Y85" s="124"/>
      <c r="Z85" s="124"/>
      <c r="AA85" s="124"/>
    </row>
    <row r="86" spans="1:27" x14ac:dyDescent="0.25">
      <c r="A86" s="124"/>
      <c r="B86" s="124"/>
      <c r="C86" s="124"/>
      <c r="D86" s="124"/>
      <c r="E86" s="124"/>
      <c r="F86" s="124"/>
      <c r="G86" s="124"/>
      <c r="H86" s="124"/>
      <c r="I86" s="124"/>
      <c r="J86" s="124"/>
      <c r="K86" s="124"/>
      <c r="L86" s="124"/>
      <c r="M86" s="124"/>
      <c r="P86" s="124"/>
      <c r="Q86" s="124"/>
      <c r="R86" s="124"/>
      <c r="S86" s="124"/>
      <c r="T86" s="124"/>
      <c r="U86" s="124"/>
      <c r="V86" s="124"/>
      <c r="W86" s="124"/>
      <c r="X86" s="124"/>
      <c r="Y86" s="124"/>
      <c r="Z86" s="124"/>
      <c r="AA86" s="124"/>
    </row>
    <row r="87" spans="1:27" x14ac:dyDescent="0.25">
      <c r="A87" s="124"/>
      <c r="B87" s="124"/>
      <c r="C87" s="124"/>
      <c r="D87" s="124"/>
      <c r="E87" s="124"/>
      <c r="F87" s="124"/>
      <c r="G87" s="124"/>
      <c r="H87" s="124"/>
      <c r="I87" s="124"/>
      <c r="J87" s="124"/>
      <c r="K87" s="124"/>
      <c r="L87" s="124"/>
      <c r="M87" s="124"/>
      <c r="P87" s="124"/>
      <c r="Q87" s="124"/>
      <c r="R87" s="124"/>
      <c r="S87" s="124"/>
      <c r="T87" s="124"/>
      <c r="U87" s="124"/>
      <c r="V87" s="124"/>
      <c r="W87" s="124"/>
      <c r="X87" s="124"/>
      <c r="Y87" s="124"/>
      <c r="Z87" s="124"/>
      <c r="AA87" s="124"/>
    </row>
    <row r="88" spans="1:27" x14ac:dyDescent="0.25">
      <c r="A88" s="124"/>
      <c r="B88" s="124"/>
      <c r="C88" s="124"/>
      <c r="D88" s="124"/>
      <c r="E88" s="124"/>
      <c r="F88" s="124"/>
      <c r="G88" s="124"/>
      <c r="H88" s="124"/>
      <c r="I88" s="124"/>
      <c r="J88" s="124"/>
      <c r="K88" s="124"/>
      <c r="L88" s="124"/>
      <c r="M88" s="124"/>
      <c r="P88" s="124"/>
      <c r="Q88" s="124"/>
      <c r="R88" s="124"/>
      <c r="S88" s="124"/>
      <c r="T88" s="124"/>
      <c r="U88" s="124"/>
      <c r="V88" s="124"/>
      <c r="W88" s="124"/>
      <c r="X88" s="124"/>
      <c r="Y88" s="124"/>
      <c r="Z88" s="124"/>
      <c r="AA88" s="124"/>
    </row>
    <row r="89" spans="1:27" x14ac:dyDescent="0.25">
      <c r="A89" s="124"/>
      <c r="B89" s="124"/>
      <c r="C89" s="124"/>
      <c r="D89" s="124"/>
      <c r="E89" s="124"/>
      <c r="F89" s="124"/>
      <c r="G89" s="124"/>
      <c r="H89" s="124"/>
      <c r="I89" s="124"/>
      <c r="J89" s="124"/>
      <c r="K89" s="124"/>
      <c r="L89" s="124"/>
      <c r="M89" s="124"/>
      <c r="P89" s="124"/>
      <c r="Q89" s="124"/>
      <c r="R89" s="124"/>
      <c r="S89" s="124"/>
      <c r="T89" s="124"/>
      <c r="U89" s="124"/>
      <c r="V89" s="124"/>
      <c r="W89" s="124"/>
      <c r="X89" s="124"/>
      <c r="Y89" s="124"/>
      <c r="Z89" s="124"/>
      <c r="AA89" s="124"/>
    </row>
    <row r="90" spans="1:27" x14ac:dyDescent="0.25">
      <c r="A90" s="124"/>
      <c r="B90" s="124"/>
      <c r="C90" s="124"/>
      <c r="D90" s="124"/>
      <c r="E90" s="124"/>
      <c r="F90" s="124"/>
      <c r="G90" s="124"/>
      <c r="H90" s="124"/>
      <c r="I90" s="124"/>
      <c r="J90" s="124"/>
      <c r="K90" s="124"/>
      <c r="L90" s="124"/>
      <c r="M90" s="124"/>
      <c r="P90" s="124"/>
      <c r="Q90" s="124"/>
      <c r="R90" s="124"/>
      <c r="S90" s="124"/>
      <c r="T90" s="124"/>
      <c r="U90" s="124"/>
      <c r="V90" s="124"/>
      <c r="W90" s="124"/>
      <c r="X90" s="124"/>
      <c r="Y90" s="124"/>
      <c r="Z90" s="124"/>
      <c r="AA90" s="124"/>
    </row>
    <row r="91" spans="1:27" x14ac:dyDescent="0.25">
      <c r="A91" s="124"/>
      <c r="B91" s="124"/>
      <c r="C91" s="124"/>
      <c r="D91" s="124"/>
      <c r="E91" s="124"/>
      <c r="F91" s="124"/>
      <c r="G91" s="124"/>
      <c r="H91" s="124"/>
      <c r="I91" s="124"/>
      <c r="J91" s="124"/>
      <c r="K91" s="124"/>
      <c r="L91" s="124"/>
      <c r="M91" s="124"/>
      <c r="P91" s="124"/>
      <c r="Q91" s="124"/>
      <c r="R91" s="124"/>
      <c r="S91" s="124"/>
      <c r="T91" s="124"/>
      <c r="U91" s="124"/>
      <c r="V91" s="124"/>
      <c r="W91" s="124"/>
      <c r="X91" s="124"/>
      <c r="Y91" s="124"/>
      <c r="Z91" s="124"/>
      <c r="AA91" s="124"/>
    </row>
    <row r="92" spans="1:27" x14ac:dyDescent="0.25">
      <c r="A92" s="124"/>
      <c r="B92" s="124"/>
      <c r="C92" s="124"/>
      <c r="D92" s="124"/>
      <c r="E92" s="124"/>
      <c r="F92" s="124"/>
      <c r="G92" s="124"/>
      <c r="H92" s="124"/>
      <c r="I92" s="124"/>
      <c r="J92" s="124"/>
      <c r="K92" s="124"/>
      <c r="L92" s="124"/>
      <c r="M92" s="124"/>
      <c r="P92" s="124"/>
      <c r="Q92" s="124"/>
      <c r="R92" s="124"/>
      <c r="S92" s="124"/>
      <c r="T92" s="124"/>
      <c r="U92" s="124"/>
      <c r="V92" s="124"/>
      <c r="W92" s="124"/>
      <c r="X92" s="124"/>
      <c r="Y92" s="124"/>
      <c r="Z92" s="124"/>
      <c r="AA92" s="124"/>
    </row>
    <row r="93" spans="1:27" x14ac:dyDescent="0.25">
      <c r="A93" s="124"/>
      <c r="B93" s="124"/>
      <c r="C93" s="124"/>
      <c r="D93" s="124"/>
      <c r="E93" s="124"/>
      <c r="F93" s="124"/>
      <c r="G93" s="124"/>
      <c r="H93" s="124"/>
      <c r="I93" s="124"/>
      <c r="J93" s="124"/>
      <c r="K93" s="124"/>
      <c r="L93" s="124"/>
      <c r="M93" s="124"/>
      <c r="P93" s="124"/>
      <c r="Q93" s="124"/>
      <c r="R93" s="124"/>
      <c r="S93" s="124"/>
      <c r="T93" s="124"/>
      <c r="U93" s="124"/>
      <c r="V93" s="124"/>
      <c r="W93" s="124"/>
      <c r="X93" s="124"/>
      <c r="Y93" s="124"/>
      <c r="Z93" s="124"/>
      <c r="AA93" s="124"/>
    </row>
    <row r="94" spans="1:27" x14ac:dyDescent="0.25">
      <c r="A94" s="124"/>
      <c r="B94" s="124"/>
      <c r="C94" s="124"/>
      <c r="D94" s="124"/>
      <c r="E94" s="124"/>
      <c r="F94" s="124"/>
      <c r="G94" s="124"/>
      <c r="H94" s="124"/>
      <c r="I94" s="124"/>
      <c r="J94" s="124"/>
      <c r="K94" s="124"/>
      <c r="L94" s="124"/>
      <c r="M94" s="124"/>
      <c r="P94" s="124"/>
      <c r="Q94" s="124"/>
      <c r="R94" s="124"/>
      <c r="S94" s="124"/>
      <c r="T94" s="124"/>
      <c r="U94" s="124"/>
      <c r="V94" s="124"/>
      <c r="W94" s="124"/>
      <c r="X94" s="124"/>
      <c r="Y94" s="124"/>
      <c r="Z94" s="124"/>
      <c r="AA94" s="124"/>
    </row>
    <row r="95" spans="1:27" x14ac:dyDescent="0.25">
      <c r="A95" s="124"/>
      <c r="B95" s="124"/>
      <c r="C95" s="124"/>
      <c r="D95" s="124"/>
      <c r="E95" s="124"/>
      <c r="F95" s="124"/>
      <c r="G95" s="124"/>
      <c r="H95" s="124"/>
      <c r="I95" s="124"/>
      <c r="J95" s="124"/>
      <c r="K95" s="124"/>
      <c r="L95" s="124"/>
      <c r="M95" s="124"/>
      <c r="P95" s="124"/>
      <c r="Q95" s="124"/>
      <c r="R95" s="124"/>
      <c r="S95" s="124"/>
      <c r="T95" s="124"/>
      <c r="U95" s="124"/>
      <c r="V95" s="124"/>
      <c r="W95" s="124"/>
      <c r="X95" s="124"/>
      <c r="Y95" s="124"/>
      <c r="Z95" s="124"/>
      <c r="AA95" s="124"/>
    </row>
    <row r="96" spans="1:27" x14ac:dyDescent="0.25">
      <c r="A96" s="124"/>
      <c r="B96" s="124"/>
      <c r="C96" s="124"/>
      <c r="D96" s="124"/>
      <c r="E96" s="124"/>
      <c r="F96" s="124"/>
      <c r="G96" s="124"/>
      <c r="H96" s="124"/>
      <c r="I96" s="124"/>
      <c r="J96" s="124"/>
      <c r="K96" s="124"/>
      <c r="L96" s="124"/>
      <c r="M96" s="124"/>
      <c r="P96" s="124"/>
      <c r="Q96" s="124"/>
      <c r="R96" s="124"/>
      <c r="S96" s="124"/>
      <c r="T96" s="124"/>
      <c r="U96" s="124"/>
      <c r="V96" s="124"/>
      <c r="W96" s="124"/>
      <c r="X96" s="124"/>
      <c r="Y96" s="124"/>
      <c r="Z96" s="124"/>
      <c r="AA96" s="124"/>
    </row>
    <row r="97" spans="1:27" x14ac:dyDescent="0.25">
      <c r="A97" s="124"/>
      <c r="B97" s="124"/>
      <c r="C97" s="124"/>
      <c r="D97" s="124"/>
      <c r="E97" s="124"/>
      <c r="F97" s="124"/>
      <c r="G97" s="124"/>
      <c r="H97" s="124"/>
      <c r="I97" s="124"/>
      <c r="J97" s="124"/>
      <c r="K97" s="124"/>
      <c r="L97" s="124"/>
      <c r="M97" s="124"/>
      <c r="P97" s="124"/>
      <c r="Q97" s="124"/>
      <c r="R97" s="124"/>
      <c r="S97" s="124"/>
      <c r="T97" s="124"/>
      <c r="U97" s="124"/>
      <c r="V97" s="124"/>
      <c r="W97" s="124"/>
      <c r="X97" s="124"/>
      <c r="Y97" s="124"/>
      <c r="Z97" s="124"/>
      <c r="AA97" s="124"/>
    </row>
    <row r="98" spans="1:27" x14ac:dyDescent="0.25">
      <c r="A98" s="124"/>
      <c r="B98" s="124"/>
      <c r="C98" s="124"/>
      <c r="D98" s="124"/>
      <c r="E98" s="124"/>
      <c r="F98" s="124"/>
      <c r="G98" s="124"/>
      <c r="H98" s="124"/>
      <c r="I98" s="124"/>
      <c r="J98" s="124"/>
      <c r="K98" s="124"/>
      <c r="L98" s="124"/>
      <c r="M98" s="124"/>
      <c r="P98" s="124"/>
      <c r="Q98" s="124"/>
      <c r="R98" s="124"/>
      <c r="S98" s="124"/>
      <c r="T98" s="124"/>
      <c r="U98" s="124"/>
      <c r="V98" s="124"/>
      <c r="W98" s="124"/>
      <c r="X98" s="124"/>
      <c r="Y98" s="124"/>
      <c r="Z98" s="124"/>
      <c r="AA98" s="124"/>
    </row>
    <row r="99" spans="1:27" x14ac:dyDescent="0.25">
      <c r="A99" s="124"/>
      <c r="B99" s="124"/>
      <c r="C99" s="124"/>
      <c r="D99" s="124"/>
      <c r="E99" s="124"/>
      <c r="F99" s="124"/>
      <c r="G99" s="124"/>
      <c r="H99" s="124"/>
      <c r="I99" s="124"/>
      <c r="J99" s="124"/>
      <c r="K99" s="124"/>
      <c r="L99" s="124"/>
      <c r="M99" s="124"/>
      <c r="P99" s="124"/>
      <c r="Q99" s="124"/>
      <c r="R99" s="124"/>
      <c r="S99" s="124"/>
      <c r="T99" s="124"/>
      <c r="U99" s="124"/>
      <c r="V99" s="124"/>
      <c r="W99" s="124"/>
      <c r="X99" s="124"/>
      <c r="Y99" s="124"/>
      <c r="Z99" s="124"/>
      <c r="AA99" s="124"/>
    </row>
    <row r="100" spans="1:27" x14ac:dyDescent="0.25">
      <c r="A100" s="124"/>
      <c r="B100" s="124"/>
      <c r="C100" s="124"/>
      <c r="D100" s="124"/>
      <c r="E100" s="124"/>
      <c r="F100" s="124"/>
      <c r="G100" s="124"/>
      <c r="H100" s="124"/>
      <c r="I100" s="124"/>
      <c r="J100" s="124"/>
      <c r="K100" s="124"/>
      <c r="L100" s="124"/>
      <c r="M100" s="124"/>
      <c r="P100" s="124"/>
      <c r="Q100" s="124"/>
      <c r="R100" s="124"/>
      <c r="S100" s="124"/>
      <c r="T100" s="124"/>
      <c r="U100" s="124"/>
      <c r="V100" s="124"/>
      <c r="W100" s="124"/>
      <c r="X100" s="124"/>
      <c r="Y100" s="124"/>
      <c r="Z100" s="124"/>
      <c r="AA100" s="124"/>
    </row>
    <row r="101" spans="1:27" x14ac:dyDescent="0.25">
      <c r="A101" s="124"/>
      <c r="B101" s="124"/>
      <c r="C101" s="124"/>
      <c r="D101" s="124"/>
      <c r="E101" s="124"/>
      <c r="F101" s="124"/>
      <c r="G101" s="124"/>
      <c r="H101" s="124"/>
      <c r="I101" s="124"/>
      <c r="J101" s="124"/>
      <c r="K101" s="124"/>
      <c r="L101" s="124"/>
      <c r="M101" s="124"/>
      <c r="P101" s="124"/>
      <c r="Q101" s="124"/>
      <c r="R101" s="124"/>
      <c r="S101" s="124"/>
      <c r="T101" s="124"/>
      <c r="U101" s="124"/>
      <c r="V101" s="124"/>
      <c r="W101" s="124"/>
      <c r="X101" s="124"/>
      <c r="Y101" s="124"/>
      <c r="Z101" s="124"/>
      <c r="AA101" s="124"/>
    </row>
    <row r="102" spans="1:27" x14ac:dyDescent="0.25">
      <c r="A102" s="124"/>
      <c r="B102" s="124"/>
      <c r="C102" s="124"/>
      <c r="D102" s="124"/>
      <c r="E102" s="124"/>
      <c r="F102" s="124"/>
      <c r="G102" s="124"/>
      <c r="H102" s="124"/>
      <c r="I102" s="124"/>
      <c r="J102" s="124"/>
      <c r="K102" s="124"/>
      <c r="L102" s="124"/>
      <c r="M102" s="124"/>
      <c r="P102" s="124"/>
      <c r="Q102" s="124"/>
      <c r="R102" s="124"/>
      <c r="S102" s="124"/>
      <c r="T102" s="124"/>
      <c r="U102" s="124"/>
      <c r="V102" s="124"/>
      <c r="W102" s="124"/>
      <c r="X102" s="124"/>
      <c r="Y102" s="124"/>
      <c r="Z102" s="124"/>
      <c r="AA102" s="124"/>
    </row>
    <row r="103" spans="1:27" x14ac:dyDescent="0.25">
      <c r="A103" s="124"/>
      <c r="B103" s="124"/>
      <c r="C103" s="124"/>
      <c r="D103" s="124"/>
      <c r="E103" s="124"/>
      <c r="F103" s="124"/>
      <c r="G103" s="124"/>
      <c r="H103" s="124"/>
      <c r="I103" s="124"/>
      <c r="J103" s="124"/>
      <c r="K103" s="124"/>
      <c r="L103" s="124"/>
      <c r="M103" s="124"/>
      <c r="P103" s="124"/>
      <c r="Q103" s="124"/>
      <c r="R103" s="124"/>
      <c r="S103" s="124"/>
      <c r="T103" s="124"/>
      <c r="U103" s="124"/>
      <c r="V103" s="124"/>
      <c r="W103" s="124"/>
      <c r="X103" s="124"/>
      <c r="Y103" s="124"/>
      <c r="Z103" s="124"/>
      <c r="AA103" s="124"/>
    </row>
    <row r="104" spans="1:27" x14ac:dyDescent="0.25">
      <c r="A104" s="124"/>
      <c r="B104" s="124"/>
      <c r="C104" s="124"/>
      <c r="D104" s="124"/>
      <c r="E104" s="124"/>
      <c r="F104" s="124"/>
      <c r="G104" s="124"/>
      <c r="H104" s="124"/>
      <c r="I104" s="124"/>
      <c r="J104" s="124"/>
      <c r="K104" s="124"/>
      <c r="L104" s="124"/>
      <c r="M104" s="124"/>
      <c r="P104" s="124"/>
      <c r="Q104" s="124"/>
      <c r="R104" s="124"/>
      <c r="S104" s="124"/>
      <c r="T104" s="124"/>
      <c r="U104" s="124"/>
      <c r="V104" s="124"/>
      <c r="W104" s="124"/>
      <c r="X104" s="124"/>
      <c r="Y104" s="124"/>
      <c r="Z104" s="124"/>
      <c r="AA104" s="124"/>
    </row>
    <row r="105" spans="1:27" x14ac:dyDescent="0.25">
      <c r="A105" s="124"/>
      <c r="B105" s="124"/>
      <c r="C105" s="124"/>
      <c r="D105" s="124"/>
      <c r="E105" s="124"/>
      <c r="F105" s="124"/>
      <c r="G105" s="124"/>
      <c r="H105" s="124"/>
      <c r="I105" s="124"/>
      <c r="J105" s="124"/>
      <c r="K105" s="124"/>
      <c r="L105" s="124"/>
      <c r="M105" s="124"/>
      <c r="P105" s="124"/>
      <c r="Q105" s="124"/>
      <c r="R105" s="124"/>
      <c r="S105" s="124"/>
      <c r="T105" s="124"/>
      <c r="U105" s="124"/>
      <c r="V105" s="124"/>
      <c r="W105" s="124"/>
      <c r="X105" s="124"/>
      <c r="Y105" s="124"/>
      <c r="Z105" s="124"/>
      <c r="AA105" s="124"/>
    </row>
    <row r="106" spans="1:27" x14ac:dyDescent="0.25">
      <c r="A106" s="124"/>
      <c r="B106" s="124"/>
      <c r="C106" s="124"/>
      <c r="D106" s="124"/>
      <c r="E106" s="124"/>
      <c r="F106" s="124"/>
      <c r="G106" s="124"/>
      <c r="H106" s="124"/>
      <c r="I106" s="124"/>
      <c r="J106" s="124"/>
      <c r="K106" s="124"/>
      <c r="L106" s="124"/>
      <c r="M106" s="124"/>
      <c r="P106" s="124"/>
      <c r="Q106" s="124"/>
      <c r="R106" s="124"/>
      <c r="S106" s="124"/>
      <c r="T106" s="124"/>
      <c r="U106" s="124"/>
      <c r="V106" s="124"/>
      <c r="W106" s="124"/>
      <c r="X106" s="124"/>
      <c r="Y106" s="124"/>
      <c r="Z106" s="124"/>
      <c r="AA106" s="124"/>
    </row>
    <row r="107" spans="1:27" x14ac:dyDescent="0.25">
      <c r="A107" s="124"/>
      <c r="B107" s="124"/>
      <c r="C107" s="124"/>
      <c r="D107" s="124"/>
      <c r="E107" s="124"/>
      <c r="F107" s="124"/>
      <c r="G107" s="124"/>
      <c r="H107" s="124"/>
      <c r="I107" s="124"/>
      <c r="J107" s="124"/>
      <c r="K107" s="124"/>
      <c r="L107" s="124"/>
      <c r="M107" s="124"/>
      <c r="P107" s="124"/>
      <c r="Q107" s="124"/>
      <c r="R107" s="124"/>
      <c r="S107" s="124"/>
      <c r="T107" s="124"/>
      <c r="U107" s="124"/>
      <c r="V107" s="124"/>
      <c r="W107" s="124"/>
      <c r="X107" s="124"/>
      <c r="Y107" s="124"/>
      <c r="Z107" s="124"/>
      <c r="AA107" s="124"/>
    </row>
    <row r="108" spans="1:27" x14ac:dyDescent="0.25">
      <c r="A108" s="124"/>
      <c r="B108" s="124"/>
      <c r="C108" s="124"/>
      <c r="D108" s="124"/>
      <c r="E108" s="124"/>
      <c r="F108" s="124"/>
      <c r="G108" s="124"/>
      <c r="H108" s="124"/>
      <c r="I108" s="124"/>
      <c r="J108" s="124"/>
      <c r="K108" s="124"/>
      <c r="L108" s="124"/>
      <c r="M108" s="124"/>
      <c r="P108" s="124"/>
      <c r="Q108" s="124"/>
      <c r="R108" s="124"/>
      <c r="S108" s="124"/>
      <c r="T108" s="124"/>
      <c r="U108" s="124"/>
      <c r="V108" s="124"/>
      <c r="W108" s="124"/>
      <c r="X108" s="124"/>
      <c r="Y108" s="124"/>
      <c r="Z108" s="124"/>
      <c r="AA108" s="124"/>
    </row>
    <row r="109" spans="1:27" x14ac:dyDescent="0.25">
      <c r="A109" s="124"/>
      <c r="B109" s="124"/>
      <c r="C109" s="124"/>
      <c r="D109" s="124"/>
      <c r="E109" s="124"/>
      <c r="F109" s="124"/>
      <c r="G109" s="124"/>
      <c r="H109" s="124"/>
      <c r="I109" s="124"/>
      <c r="J109" s="124"/>
      <c r="K109" s="124"/>
      <c r="L109" s="124"/>
      <c r="M109" s="124"/>
      <c r="P109" s="124"/>
      <c r="Q109" s="124"/>
      <c r="R109" s="124"/>
      <c r="S109" s="124"/>
      <c r="T109" s="124"/>
      <c r="U109" s="124"/>
      <c r="V109" s="124"/>
      <c r="W109" s="124"/>
      <c r="X109" s="124"/>
      <c r="Y109" s="124"/>
      <c r="Z109" s="124"/>
      <c r="AA109" s="124"/>
    </row>
    <row r="110" spans="1:27" x14ac:dyDescent="0.25">
      <c r="A110" s="124"/>
      <c r="B110" s="124"/>
      <c r="C110" s="124"/>
      <c r="D110" s="124"/>
      <c r="E110" s="124"/>
      <c r="F110" s="124"/>
      <c r="G110" s="124"/>
      <c r="H110" s="124"/>
      <c r="I110" s="124"/>
      <c r="J110" s="124"/>
      <c r="K110" s="124"/>
      <c r="L110" s="124"/>
      <c r="M110" s="124"/>
      <c r="P110" s="124"/>
      <c r="Q110" s="124"/>
      <c r="R110" s="124"/>
      <c r="S110" s="124"/>
      <c r="T110" s="124"/>
      <c r="U110" s="124"/>
      <c r="V110" s="124"/>
      <c r="W110" s="124"/>
      <c r="X110" s="124"/>
      <c r="Y110" s="124"/>
      <c r="Z110" s="124"/>
      <c r="AA110" s="124"/>
    </row>
    <row r="111" spans="1:27" x14ac:dyDescent="0.25">
      <c r="A111" s="124"/>
      <c r="B111" s="124"/>
      <c r="C111" s="124"/>
      <c r="D111" s="124"/>
      <c r="E111" s="124"/>
      <c r="F111" s="124"/>
      <c r="G111" s="124"/>
      <c r="H111" s="124"/>
      <c r="I111" s="124"/>
      <c r="J111" s="124"/>
      <c r="K111" s="124"/>
      <c r="L111" s="124"/>
      <c r="M111" s="124"/>
      <c r="P111" s="124"/>
      <c r="Q111" s="124"/>
      <c r="R111" s="124"/>
      <c r="S111" s="124"/>
      <c r="T111" s="124"/>
      <c r="U111" s="124"/>
      <c r="V111" s="124"/>
      <c r="W111" s="124"/>
      <c r="X111" s="124"/>
      <c r="Y111" s="124"/>
      <c r="Z111" s="124"/>
      <c r="AA111" s="124"/>
    </row>
    <row r="112" spans="1:27" x14ac:dyDescent="0.25">
      <c r="A112" s="124"/>
      <c r="B112" s="124"/>
      <c r="C112" s="124"/>
      <c r="D112" s="124"/>
      <c r="E112" s="124"/>
      <c r="F112" s="124"/>
      <c r="G112" s="124"/>
      <c r="H112" s="124"/>
      <c r="I112" s="124"/>
      <c r="J112" s="124"/>
      <c r="K112" s="124"/>
      <c r="L112" s="124"/>
      <c r="M112" s="124"/>
      <c r="P112" s="124"/>
      <c r="Q112" s="124"/>
      <c r="R112" s="124"/>
      <c r="S112" s="124"/>
      <c r="T112" s="124"/>
      <c r="U112" s="124"/>
      <c r="V112" s="124"/>
      <c r="W112" s="124"/>
      <c r="X112" s="124"/>
      <c r="Y112" s="124"/>
      <c r="Z112" s="124"/>
      <c r="AA112" s="124"/>
    </row>
    <row r="113" spans="1:27" x14ac:dyDescent="0.25">
      <c r="A113" s="124"/>
      <c r="B113" s="124"/>
      <c r="C113" s="124"/>
      <c r="D113" s="124"/>
      <c r="E113" s="124"/>
      <c r="F113" s="124"/>
      <c r="G113" s="124"/>
      <c r="H113" s="124"/>
      <c r="I113" s="124"/>
      <c r="J113" s="124"/>
      <c r="K113" s="124"/>
      <c r="L113" s="124"/>
      <c r="M113" s="124"/>
      <c r="P113" s="124"/>
      <c r="Q113" s="124"/>
      <c r="R113" s="124"/>
      <c r="S113" s="124"/>
      <c r="T113" s="124"/>
      <c r="U113" s="124"/>
      <c r="V113" s="124"/>
      <c r="W113" s="124"/>
      <c r="X113" s="124"/>
      <c r="Y113" s="124"/>
      <c r="Z113" s="124"/>
      <c r="AA113" s="124"/>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EEBC7-1F5E-418A-B1D6-9338B7840160}">
  <dimension ref="A1:BA25"/>
  <sheetViews>
    <sheetView workbookViewId="0">
      <selection activeCell="E15" sqref="E15"/>
    </sheetView>
  </sheetViews>
  <sheetFormatPr defaultColWidth="8.7109375" defaultRowHeight="15" x14ac:dyDescent="0.25"/>
  <cols>
    <col min="1" max="2" width="8.7109375" style="124"/>
    <col min="3" max="3" width="10.7109375" style="124" customWidth="1"/>
    <col min="4" max="4" width="8.7109375" style="124"/>
    <col min="5" max="5" width="12.5703125" style="124" bestFit="1" customWidth="1"/>
    <col min="6" max="16384" width="8.7109375" style="124"/>
  </cols>
  <sheetData>
    <row r="1" spans="1:53" x14ac:dyDescent="0.25">
      <c r="A1" s="124" t="s">
        <v>5106</v>
      </c>
      <c r="B1" s="124" t="s">
        <v>5107</v>
      </c>
      <c r="C1" s="124" t="s">
        <v>5108</v>
      </c>
      <c r="D1" s="124" t="s">
        <v>223</v>
      </c>
      <c r="E1" s="124" t="s">
        <v>5109</v>
      </c>
      <c r="F1" s="124" t="s">
        <v>5110</v>
      </c>
      <c r="G1" s="124" t="s">
        <v>339</v>
      </c>
      <c r="H1" s="124" t="s">
        <v>242</v>
      </c>
      <c r="I1" s="124" t="s">
        <v>246</v>
      </c>
      <c r="J1" s="124" t="s">
        <v>250</v>
      </c>
      <c r="K1" s="124" t="s">
        <v>253</v>
      </c>
      <c r="L1" s="124" t="s">
        <v>257</v>
      </c>
      <c r="M1" s="124" t="s">
        <v>261</v>
      </c>
      <c r="N1" s="124" t="s">
        <v>265</v>
      </c>
      <c r="O1" s="124" t="s">
        <v>304</v>
      </c>
      <c r="P1" s="124" t="s">
        <v>307</v>
      </c>
      <c r="Q1" s="124" t="s">
        <v>310</v>
      </c>
      <c r="R1" s="124" t="s">
        <v>299</v>
      </c>
      <c r="S1" s="124" t="s">
        <v>311</v>
      </c>
      <c r="T1" s="124" t="s">
        <v>312</v>
      </c>
      <c r="U1" s="124" t="s">
        <v>313</v>
      </c>
      <c r="V1" s="124" t="s">
        <v>314</v>
      </c>
      <c r="W1" s="124" t="s">
        <v>315</v>
      </c>
      <c r="X1" s="124" t="s">
        <v>316</v>
      </c>
      <c r="Y1" s="124" t="s">
        <v>323</v>
      </c>
      <c r="Z1" s="124" t="s">
        <v>324</v>
      </c>
      <c r="AA1" s="124" t="s">
        <v>325</v>
      </c>
      <c r="AB1" s="124" t="s">
        <v>322</v>
      </c>
      <c r="AC1" s="124" t="s">
        <v>335</v>
      </c>
      <c r="AD1" s="124" t="s">
        <v>328</v>
      </c>
      <c r="AE1" s="124" t="s">
        <v>329</v>
      </c>
      <c r="AF1" s="124" t="s">
        <v>330</v>
      </c>
      <c r="AG1" s="124" t="s">
        <v>319</v>
      </c>
      <c r="AH1" s="124" t="s">
        <v>318</v>
      </c>
      <c r="AI1" s="124" t="s">
        <v>320</v>
      </c>
      <c r="AJ1" s="124" t="s">
        <v>321</v>
      </c>
      <c r="AK1" s="124" t="s">
        <v>326</v>
      </c>
      <c r="AL1" s="124" t="s">
        <v>327</v>
      </c>
      <c r="AM1" s="124" t="s">
        <v>317</v>
      </c>
      <c r="AN1" s="124" t="s">
        <v>338</v>
      </c>
      <c r="AO1" s="124" t="s">
        <v>346</v>
      </c>
      <c r="AP1" s="124" t="s">
        <v>298</v>
      </c>
      <c r="AQ1" s="124" t="s">
        <v>269</v>
      </c>
      <c r="AR1" s="124" t="s">
        <v>273</v>
      </c>
      <c r="AS1" s="124" t="s">
        <v>277</v>
      </c>
      <c r="AT1" s="124" t="s">
        <v>297</v>
      </c>
      <c r="AU1" s="124" t="s">
        <v>281</v>
      </c>
      <c r="AV1" s="124" t="s">
        <v>285</v>
      </c>
      <c r="AW1" s="124" t="s">
        <v>288</v>
      </c>
      <c r="AX1" s="124" t="s">
        <v>291</v>
      </c>
      <c r="AY1" s="124" t="s">
        <v>294</v>
      </c>
      <c r="AZ1" s="124" t="s">
        <v>295</v>
      </c>
      <c r="BA1" s="124" t="s">
        <v>296</v>
      </c>
    </row>
    <row r="2" spans="1:53" x14ac:dyDescent="0.25">
      <c r="A2" s="124" t="s">
        <v>605</v>
      </c>
      <c r="B2" s="124" t="s">
        <v>5111</v>
      </c>
      <c r="C2" s="124" t="s">
        <v>5112</v>
      </c>
      <c r="D2" s="124">
        <v>5754.5576171875</v>
      </c>
      <c r="E2" s="124">
        <v>5754.5576171875</v>
      </c>
      <c r="F2" s="124">
        <v>5754.5576171875</v>
      </c>
      <c r="G2" s="124">
        <v>4363.98046875</v>
      </c>
      <c r="H2" s="124">
        <v>0.52867894842891794</v>
      </c>
      <c r="I2" s="124">
        <v>2.1756817494175788E-2</v>
      </c>
      <c r="J2" s="124">
        <v>6.4835702235929688E-2</v>
      </c>
      <c r="K2" s="124">
        <v>0.52529571512853535</v>
      </c>
      <c r="L2" s="124">
        <v>0.22424289815473142</v>
      </c>
      <c r="M2" s="124">
        <v>9.7022558636201198E-2</v>
      </c>
      <c r="N2" s="124">
        <v>6.6846308350426514E-2</v>
      </c>
      <c r="O2" s="124">
        <v>0.32520284190538834</v>
      </c>
      <c r="P2" s="124">
        <v>0.54379841317069455</v>
      </c>
      <c r="Q2" s="124">
        <v>0.10912239941418014</v>
      </c>
      <c r="R2" s="124">
        <v>0.11256961285307966</v>
      </c>
      <c r="S2" s="124">
        <v>0.43986842298801238</v>
      </c>
      <c r="T2" s="124">
        <v>0.16824852838436113</v>
      </c>
      <c r="U2" s="124">
        <v>9.3344453370923133E-2</v>
      </c>
      <c r="V2" s="124">
        <v>8.7210186479257601E-2</v>
      </c>
      <c r="W2" s="124">
        <v>0.11046421472716986</v>
      </c>
      <c r="X2" s="124">
        <v>3.4988342973627039E-2</v>
      </c>
      <c r="Y2" s="124">
        <v>2.3912282190972022E-3</v>
      </c>
      <c r="Z2" s="124">
        <v>2.7151729124238945E-2</v>
      </c>
      <c r="AA2" s="124">
        <v>1.3564985591516083E-3</v>
      </c>
      <c r="AB2" s="124">
        <v>0.46082017391808971</v>
      </c>
      <c r="AC2" s="124">
        <v>0.32277212190959997</v>
      </c>
      <c r="AD2" s="124">
        <v>0.27704001610741447</v>
      </c>
      <c r="AE2" s="124">
        <v>1.8953475670716643E-2</v>
      </c>
      <c r="AF2" s="124">
        <v>9.4804741619938251E-2</v>
      </c>
      <c r="AG2" s="124">
        <v>8.1148203787581974E-2</v>
      </c>
      <c r="AH2" s="124">
        <v>5.4711731993857968E-2</v>
      </c>
      <c r="AI2" s="124">
        <v>3.2364787872262782E-3</v>
      </c>
      <c r="AJ2" s="124">
        <v>9.5877862169628958E-2</v>
      </c>
      <c r="AK2" s="124">
        <v>3.2167768756894942E-2</v>
      </c>
      <c r="AL2" s="124">
        <v>9.5878748751830653E-2</v>
      </c>
      <c r="AM2" s="124">
        <v>3.4153005464480874E-4</v>
      </c>
      <c r="AN2" s="124">
        <v>7.5174692462721144E-3</v>
      </c>
      <c r="AO2" s="124">
        <v>0</v>
      </c>
      <c r="AP2" s="124">
        <v>5.9664937500000008E-2</v>
      </c>
      <c r="AQ2" s="124">
        <v>8.1212499999999809E-3</v>
      </c>
      <c r="AR2" s="124">
        <v>5.9421812499999963E-2</v>
      </c>
      <c r="AS2" s="124">
        <v>0.14461312499999976</v>
      </c>
      <c r="AT2" s="124">
        <v>0.21161581249999989</v>
      </c>
      <c r="AU2" s="124">
        <v>9.0158125000000203E-3</v>
      </c>
      <c r="AV2" s="124">
        <v>3.2687687500000062E-2</v>
      </c>
      <c r="AW2" s="124">
        <v>8.4964125000000071E-2</v>
      </c>
      <c r="AX2" s="124">
        <v>0.24323924999999996</v>
      </c>
      <c r="AY2" s="124">
        <v>0.12186612500000003</v>
      </c>
      <c r="AZ2" s="124">
        <v>3.5539562500000003E-2</v>
      </c>
      <c r="BA2" s="124">
        <v>4.891562499999999E-2</v>
      </c>
    </row>
    <row r="3" spans="1:53" x14ac:dyDescent="0.25">
      <c r="A3" s="124" t="s">
        <v>606</v>
      </c>
      <c r="B3" s="124" t="s">
        <v>5111</v>
      </c>
      <c r="C3" s="124" t="s">
        <v>5112</v>
      </c>
      <c r="D3" s="124">
        <v>4738.2705078125</v>
      </c>
      <c r="E3" s="124">
        <v>4738.2705078125</v>
      </c>
      <c r="F3" s="124">
        <v>4738.2705078125</v>
      </c>
      <c r="G3" s="124">
        <v>4693.54296875</v>
      </c>
      <c r="H3" s="124">
        <v>0.56886854498302719</v>
      </c>
      <c r="I3" s="124">
        <v>2.2049670267210105E-2</v>
      </c>
      <c r="J3" s="124">
        <v>9.5309624756274636E-2</v>
      </c>
      <c r="K3" s="124">
        <v>0.52054455396321897</v>
      </c>
      <c r="L3" s="124">
        <v>0.18198064840299744</v>
      </c>
      <c r="M3" s="124">
        <v>0.10704846377582695</v>
      </c>
      <c r="N3" s="124">
        <v>7.3067038834471881E-2</v>
      </c>
      <c r="O3" s="124">
        <v>0.33926388761603909</v>
      </c>
      <c r="P3" s="124">
        <v>0.55517305443108977</v>
      </c>
      <c r="Q3" s="124">
        <v>8.2330419528202484E-2</v>
      </c>
      <c r="R3" s="124">
        <v>6.5728337238696699E-2</v>
      </c>
      <c r="S3" s="124">
        <v>0.56491345901591539</v>
      </c>
      <c r="T3" s="124">
        <v>0.11230308159490736</v>
      </c>
      <c r="U3" s="124">
        <v>3.4755415730969838E-2</v>
      </c>
      <c r="V3" s="124">
        <v>6.404195136118325E-2</v>
      </c>
      <c r="W3" s="124">
        <v>7.1136138615322336E-2</v>
      </c>
      <c r="X3" s="124">
        <v>1.3967022760826333E-2</v>
      </c>
      <c r="Y3" s="124">
        <v>2.9781403648901621E-3</v>
      </c>
      <c r="Z3" s="124">
        <v>1.7424034046183503E-2</v>
      </c>
      <c r="AA3" s="124">
        <v>5.6818181818181815E-4</v>
      </c>
      <c r="AB3" s="124">
        <v>0.50643689433528483</v>
      </c>
      <c r="AC3" s="124">
        <v>0.28152717081133527</v>
      </c>
      <c r="AD3" s="124">
        <v>0.34689306213310794</v>
      </c>
      <c r="AE3" s="124">
        <v>7.7274107285105241E-3</v>
      </c>
      <c r="AF3" s="124">
        <v>0.147127299742079</v>
      </c>
      <c r="AG3" s="124">
        <v>3.9839893783302771E-2</v>
      </c>
      <c r="AH3" s="124">
        <v>4.8188171353615521E-2</v>
      </c>
      <c r="AI3" s="124">
        <v>1.3176983728655767E-2</v>
      </c>
      <c r="AJ3" s="124">
        <v>0.1304687921555073</v>
      </c>
      <c r="AK3" s="124">
        <v>2.5083564031867754E-2</v>
      </c>
      <c r="AL3" s="124">
        <v>0.1352208924931603</v>
      </c>
      <c r="AM3" s="124">
        <v>6.2107816837341672E-4</v>
      </c>
      <c r="AN3" s="124">
        <v>2.6904324745826757E-3</v>
      </c>
      <c r="AO3" s="124">
        <v>0</v>
      </c>
      <c r="AP3" s="124">
        <v>4.3422499999999961E-2</v>
      </c>
      <c r="AQ3" s="124">
        <v>4.274250000000002E-3</v>
      </c>
      <c r="AR3" s="124">
        <v>3.6783249999999997E-2</v>
      </c>
      <c r="AS3" s="124">
        <v>0.33170600000000017</v>
      </c>
      <c r="AT3" s="124">
        <v>0.16864443750000002</v>
      </c>
      <c r="AU3" s="124">
        <v>8.7210624999999979E-3</v>
      </c>
      <c r="AV3" s="124">
        <v>3.0517249999999996E-2</v>
      </c>
      <c r="AW3" s="124">
        <v>8.0569562499999997E-2</v>
      </c>
      <c r="AX3" s="124">
        <v>0.20805212500000006</v>
      </c>
      <c r="AY3" s="124">
        <v>7.7285750000000084E-2</v>
      </c>
      <c r="AZ3" s="124">
        <v>2.5490187500000008E-2</v>
      </c>
      <c r="BA3" s="124">
        <v>2.7956374999999995E-2</v>
      </c>
    </row>
    <row r="4" spans="1:53" x14ac:dyDescent="0.25">
      <c r="A4" s="124" t="s">
        <v>607</v>
      </c>
      <c r="B4" s="124" t="s">
        <v>5111</v>
      </c>
      <c r="C4" s="124" t="s">
        <v>5112</v>
      </c>
      <c r="D4" s="124">
        <v>6627.4951171875</v>
      </c>
      <c r="E4" s="124">
        <v>6627.4951171875</v>
      </c>
      <c r="F4" s="124">
        <v>6627.4951171875</v>
      </c>
      <c r="G4" s="124">
        <v>7574.77587890625</v>
      </c>
      <c r="H4" s="124">
        <v>0.49659709950496989</v>
      </c>
      <c r="I4" s="124">
        <v>2.4390673120215207E-2</v>
      </c>
      <c r="J4" s="124">
        <v>8.538373537215635E-2</v>
      </c>
      <c r="K4" s="124">
        <v>0.36866610170666303</v>
      </c>
      <c r="L4" s="124">
        <v>0.26445172715084247</v>
      </c>
      <c r="M4" s="124">
        <v>0.15942687520424675</v>
      </c>
      <c r="N4" s="124">
        <v>9.7680887445876149E-2</v>
      </c>
      <c r="O4" s="124">
        <v>0.12355314913051001</v>
      </c>
      <c r="P4" s="124">
        <v>0.78808419363241178</v>
      </c>
      <c r="Q4" s="124">
        <v>7.501399016256427E-2</v>
      </c>
      <c r="R4" s="124">
        <v>3.9925660662869761E-2</v>
      </c>
      <c r="S4" s="124">
        <v>0.4338573925355223</v>
      </c>
      <c r="T4" s="124">
        <v>0.1661102970264868</v>
      </c>
      <c r="U4" s="124">
        <v>5.4224798256453224E-2</v>
      </c>
      <c r="V4" s="124">
        <v>0.11748106057661319</v>
      </c>
      <c r="W4" s="124">
        <v>0.13927582004084804</v>
      </c>
      <c r="X4" s="124">
        <v>4.0324847534380426E-2</v>
      </c>
      <c r="Y4" s="124">
        <v>4.4014084507042255E-4</v>
      </c>
      <c r="Z4" s="124">
        <v>1.3101369530907264E-2</v>
      </c>
      <c r="AA4" s="124">
        <v>1.3763134361725912E-3</v>
      </c>
      <c r="AB4" s="124">
        <v>0.20334527782742745</v>
      </c>
      <c r="AC4" s="124">
        <v>0.27966884426200128</v>
      </c>
      <c r="AD4" s="124">
        <v>0.37018495369405008</v>
      </c>
      <c r="AE4" s="124">
        <v>1.0670531790392538E-2</v>
      </c>
      <c r="AF4" s="124">
        <v>7.8734826082481738E-2</v>
      </c>
      <c r="AG4" s="124">
        <v>9.9237215579658325E-2</v>
      </c>
      <c r="AH4" s="124">
        <v>4.3131029280544159E-2</v>
      </c>
      <c r="AI4" s="124">
        <v>6.811275827021717E-3</v>
      </c>
      <c r="AJ4" s="124">
        <v>6.2087829437866469E-2</v>
      </c>
      <c r="AK4" s="124">
        <v>1.3202678624632546E-2</v>
      </c>
      <c r="AL4" s="124">
        <v>4.5865504046615074E-2</v>
      </c>
      <c r="AM4" s="124">
        <v>5.1652892561983473E-4</v>
      </c>
      <c r="AN4" s="124">
        <v>1.3496619910317136E-3</v>
      </c>
      <c r="AO4" s="124">
        <v>0</v>
      </c>
      <c r="AP4" s="124">
        <v>4.1749562500000031E-2</v>
      </c>
      <c r="AQ4" s="124">
        <v>6.8823750000000048E-3</v>
      </c>
      <c r="AR4" s="124">
        <v>4.4679687499999975E-2</v>
      </c>
      <c r="AS4" s="124">
        <v>0.23907937499999998</v>
      </c>
      <c r="AT4" s="124">
        <v>0.19540556249999996</v>
      </c>
      <c r="AU4" s="124">
        <v>1.2244125000000008E-2</v>
      </c>
      <c r="AV4" s="124">
        <v>4.3118875000000029E-2</v>
      </c>
      <c r="AW4" s="124">
        <v>7.8513812499999946E-2</v>
      </c>
      <c r="AX4" s="124">
        <v>0.2275262499999999</v>
      </c>
      <c r="AY4" s="124">
        <v>9.0534625000000091E-2</v>
      </c>
      <c r="AZ4" s="124">
        <v>2.9083874999999988E-2</v>
      </c>
      <c r="BA4" s="124">
        <v>3.2892749999999998E-2</v>
      </c>
    </row>
    <row r="5" spans="1:53" x14ac:dyDescent="0.25">
      <c r="A5" s="124" t="s">
        <v>608</v>
      </c>
      <c r="B5" s="124" t="s">
        <v>5111</v>
      </c>
      <c r="C5" s="124" t="s">
        <v>5112</v>
      </c>
      <c r="D5" s="124">
        <v>5951.7373046875</v>
      </c>
      <c r="E5" s="124">
        <v>5951.7373046875</v>
      </c>
      <c r="F5" s="124">
        <v>5951.7373046875</v>
      </c>
      <c r="G5" s="124">
        <v>5064.83056640625</v>
      </c>
      <c r="H5" s="124">
        <v>0.37452860115463821</v>
      </c>
      <c r="I5" s="124">
        <v>4.2139366776119826E-2</v>
      </c>
      <c r="J5" s="124">
        <v>0.1323839058435318</v>
      </c>
      <c r="K5" s="124">
        <v>0.55457044813293754</v>
      </c>
      <c r="L5" s="124">
        <v>0.16080462600554615</v>
      </c>
      <c r="M5" s="124">
        <v>6.4864516090958113E-2</v>
      </c>
      <c r="N5" s="124">
        <v>4.523713715090661E-2</v>
      </c>
      <c r="O5" s="124">
        <v>0.12389575973125294</v>
      </c>
      <c r="P5" s="124">
        <v>0.77389818858637349</v>
      </c>
      <c r="Q5" s="124">
        <v>8.5186677736244804E-2</v>
      </c>
      <c r="R5" s="124">
        <v>5.6039135921945669E-2</v>
      </c>
      <c r="S5" s="124">
        <v>0.58355591043823996</v>
      </c>
      <c r="T5" s="124">
        <v>0.1631958939006784</v>
      </c>
      <c r="U5" s="124">
        <v>3.2658164902210435E-2</v>
      </c>
      <c r="V5" s="124">
        <v>7.0603202936612847E-2</v>
      </c>
      <c r="W5" s="124">
        <v>6.8512711139578075E-2</v>
      </c>
      <c r="X5" s="124">
        <v>1.3753261516036692E-2</v>
      </c>
      <c r="Y5" s="124">
        <v>3.5644569236342469E-3</v>
      </c>
      <c r="Z5" s="124">
        <v>1.6763951491751604E-2</v>
      </c>
      <c r="AA5" s="124">
        <v>3.9649710402539116E-3</v>
      </c>
      <c r="AB5" s="124">
        <v>0.45605897255314309</v>
      </c>
      <c r="AC5" s="124">
        <v>0.28966192129023044</v>
      </c>
      <c r="AD5" s="124">
        <v>0.28893964533048716</v>
      </c>
      <c r="AE5" s="124">
        <v>7.7321232178099129E-3</v>
      </c>
      <c r="AF5" s="124">
        <v>9.1149635718246053E-2</v>
      </c>
      <c r="AG5" s="124">
        <v>0.12606038246156384</v>
      </c>
      <c r="AH5" s="124">
        <v>5.373949341521151E-2</v>
      </c>
      <c r="AI5" s="124">
        <v>1.7562148771224943E-3</v>
      </c>
      <c r="AJ5" s="124">
        <v>9.1869022454446919E-2</v>
      </c>
      <c r="AK5" s="124">
        <v>2.2287255555704707E-2</v>
      </c>
      <c r="AL5" s="124">
        <v>0.12602950913224345</v>
      </c>
      <c r="AM5" s="124">
        <v>5.5991252545056931E-4</v>
      </c>
      <c r="AN5" s="124">
        <v>1.8161893611443084E-3</v>
      </c>
      <c r="AO5" s="124">
        <v>0</v>
      </c>
      <c r="AP5" s="124">
        <v>4.2965124999999979E-2</v>
      </c>
      <c r="AQ5" s="124">
        <v>1.3329687499999994E-2</v>
      </c>
      <c r="AR5" s="124">
        <v>3.7812312499999987E-2</v>
      </c>
      <c r="AS5" s="124">
        <v>0.26148462500000041</v>
      </c>
      <c r="AT5" s="124">
        <v>0.16653481249999974</v>
      </c>
      <c r="AU5" s="124">
        <v>9.039312499999997E-3</v>
      </c>
      <c r="AV5" s="124">
        <v>3.2170000000000025E-2</v>
      </c>
      <c r="AW5" s="124">
        <v>6.2052249999999969E-2</v>
      </c>
      <c r="AX5" s="124">
        <v>0.24749568750000012</v>
      </c>
      <c r="AY5" s="124">
        <v>9.7028812500000117E-2</v>
      </c>
      <c r="AZ5" s="124">
        <v>2.666318749999998E-2</v>
      </c>
      <c r="BA5" s="124">
        <v>4.6383812499999975E-2</v>
      </c>
    </row>
    <row r="6" spans="1:53" x14ac:dyDescent="0.25">
      <c r="A6" s="124" t="s">
        <v>609</v>
      </c>
      <c r="B6" s="124" t="s">
        <v>5111</v>
      </c>
      <c r="C6" s="124" t="s">
        <v>5112</v>
      </c>
      <c r="D6" s="124">
        <v>5342.021484375</v>
      </c>
      <c r="E6" s="124">
        <v>5342.021484375</v>
      </c>
      <c r="F6" s="124">
        <v>5342.021484375</v>
      </c>
      <c r="G6" s="124">
        <v>4853.8623046875</v>
      </c>
      <c r="H6" s="124">
        <v>0.49407178185225498</v>
      </c>
      <c r="I6" s="124">
        <v>2.7274348531294131E-2</v>
      </c>
      <c r="J6" s="124">
        <v>0.10739256780650643</v>
      </c>
      <c r="K6" s="124">
        <v>0.50400489503910029</v>
      </c>
      <c r="L6" s="124">
        <v>0.20519746145646112</v>
      </c>
      <c r="M6" s="124">
        <v>9.569202206053283E-2</v>
      </c>
      <c r="N6" s="124">
        <v>6.0438705106105287E-2</v>
      </c>
      <c r="O6" s="124">
        <v>0.18317632845109813</v>
      </c>
      <c r="P6" s="124">
        <v>0.71934052097086831</v>
      </c>
      <c r="Q6" s="124">
        <v>7.9917729015390515E-2</v>
      </c>
      <c r="R6" s="124">
        <v>3.346723170819569E-2</v>
      </c>
      <c r="S6" s="124">
        <v>0.51292173822085063</v>
      </c>
      <c r="T6" s="124">
        <v>0.10985958261402165</v>
      </c>
      <c r="U6" s="124">
        <v>5.1758146820251427E-2</v>
      </c>
      <c r="V6" s="124">
        <v>8.1920329479736584E-2</v>
      </c>
      <c r="W6" s="124">
        <v>0.10117090145123804</v>
      </c>
      <c r="X6" s="124">
        <v>4.2009365668190975E-2</v>
      </c>
      <c r="Y6" s="124">
        <v>0</v>
      </c>
      <c r="Z6" s="124">
        <v>1.5510666044710226E-2</v>
      </c>
      <c r="AA6" s="124">
        <v>3.3244680851063829E-4</v>
      </c>
      <c r="AB6" s="124">
        <v>0.36774750921276805</v>
      </c>
      <c r="AC6" s="124">
        <v>0.28578441178531405</v>
      </c>
      <c r="AD6" s="124">
        <v>0.23091807567668715</v>
      </c>
      <c r="AE6" s="124">
        <v>8.4575555707569611E-3</v>
      </c>
      <c r="AF6" s="124">
        <v>0.10959300739866751</v>
      </c>
      <c r="AG6" s="124">
        <v>6.0972367886873831E-2</v>
      </c>
      <c r="AH6" s="124">
        <v>4.9734214170518612E-2</v>
      </c>
      <c r="AI6" s="124">
        <v>2.440686692062901E-2</v>
      </c>
      <c r="AJ6" s="124">
        <v>0.13675598134649353</v>
      </c>
      <c r="AK6" s="124">
        <v>1.4674327328822285E-2</v>
      </c>
      <c r="AL6" s="124">
        <v>8.5722777636253383E-2</v>
      </c>
      <c r="AM6" s="124">
        <v>9.3370681605975717E-4</v>
      </c>
      <c r="AN6" s="124">
        <v>6.2824346855586454E-3</v>
      </c>
      <c r="AO6" s="124">
        <v>0</v>
      </c>
      <c r="AP6" s="124">
        <v>3.5593875000000011E-2</v>
      </c>
      <c r="AQ6" s="124">
        <v>5.5323750000000026E-3</v>
      </c>
      <c r="AR6" s="124">
        <v>5.5792874999999922E-2</v>
      </c>
      <c r="AS6" s="124">
        <v>8.9586687500000067E-2</v>
      </c>
      <c r="AT6" s="124">
        <v>0.263306875</v>
      </c>
      <c r="AU6" s="124">
        <v>1.1847249999999993E-2</v>
      </c>
      <c r="AV6" s="124">
        <v>6.6547250000000016E-2</v>
      </c>
      <c r="AW6" s="124">
        <v>0.13018893750000005</v>
      </c>
      <c r="AX6" s="124">
        <v>0.19290212500000001</v>
      </c>
      <c r="AY6" s="124">
        <v>0.11874981250000002</v>
      </c>
      <c r="AZ6" s="124">
        <v>2.7271312499999992E-2</v>
      </c>
      <c r="BA6" s="124">
        <v>3.9065999999999983E-2</v>
      </c>
    </row>
    <row r="7" spans="1:53" x14ac:dyDescent="0.25">
      <c r="A7" s="124" t="s">
        <v>610</v>
      </c>
      <c r="B7" s="124" t="s">
        <v>5111</v>
      </c>
      <c r="C7" s="124" t="s">
        <v>5112</v>
      </c>
      <c r="D7" s="124">
        <v>4446.123046875</v>
      </c>
      <c r="E7" s="124">
        <v>4446.123046875</v>
      </c>
      <c r="F7" s="124">
        <v>4446.123046875</v>
      </c>
      <c r="G7" s="124">
        <v>4246.27099609375</v>
      </c>
      <c r="H7" s="124">
        <v>0.47525404860757015</v>
      </c>
      <c r="I7" s="124">
        <v>5.3922358848899628E-2</v>
      </c>
      <c r="J7" s="124">
        <v>0.12370032989740619</v>
      </c>
      <c r="K7" s="124">
        <v>0.44863200583467711</v>
      </c>
      <c r="L7" s="124">
        <v>0.20259447452856205</v>
      </c>
      <c r="M7" s="124">
        <v>8.1109944131085937E-2</v>
      </c>
      <c r="N7" s="124">
        <v>9.0040886759369054E-2</v>
      </c>
      <c r="O7" s="124">
        <v>8.2534465446860411E-2</v>
      </c>
      <c r="P7" s="124">
        <v>0.83782721597584797</v>
      </c>
      <c r="Q7" s="124">
        <v>7.0809777858998016E-2</v>
      </c>
      <c r="R7" s="124">
        <v>2.2350242932941394E-2</v>
      </c>
      <c r="S7" s="124">
        <v>0.52488057024235235</v>
      </c>
      <c r="T7" s="124">
        <v>0.1699210118082719</v>
      </c>
      <c r="U7" s="124">
        <v>4.3880446376467749E-2</v>
      </c>
      <c r="V7" s="124">
        <v>7.1636390273186273E-2</v>
      </c>
      <c r="W7" s="124">
        <v>6.089433716884482E-2</v>
      </c>
      <c r="X7" s="124">
        <v>2.1405346711924365E-2</v>
      </c>
      <c r="Y7" s="124">
        <v>1.1518874787810201E-3</v>
      </c>
      <c r="Z7" s="124">
        <v>2.7400781813841507E-2</v>
      </c>
      <c r="AA7" s="124">
        <v>2.8662096338838483E-2</v>
      </c>
      <c r="AB7" s="124">
        <v>0.3903910948191231</v>
      </c>
      <c r="AC7" s="124">
        <v>0.22967503079657978</v>
      </c>
      <c r="AD7" s="124">
        <v>0.35915293568777462</v>
      </c>
      <c r="AE7" s="124">
        <v>1.7031782689266195E-2</v>
      </c>
      <c r="AF7" s="124">
        <v>0.14370690364062241</v>
      </c>
      <c r="AG7" s="124">
        <v>6.9945037001952315E-2</v>
      </c>
      <c r="AH7" s="124">
        <v>0.12430705874362584</v>
      </c>
      <c r="AI7" s="124">
        <v>8.1137677220478321E-3</v>
      </c>
      <c r="AJ7" s="124">
        <v>0.14799167611831215</v>
      </c>
      <c r="AK7" s="124">
        <v>2.2575434413023635E-2</v>
      </c>
      <c r="AL7" s="124">
        <v>0.16799365097239344</v>
      </c>
      <c r="AM7" s="124">
        <v>1.8997392783528116E-3</v>
      </c>
      <c r="AN7" s="124">
        <v>2.9353874502110644E-3</v>
      </c>
      <c r="AO7" s="124">
        <v>1.9011669142589406E-3</v>
      </c>
      <c r="AP7" s="124">
        <v>4.6073750000000024E-2</v>
      </c>
      <c r="AQ7" s="124">
        <v>1.1575874999999999E-2</v>
      </c>
      <c r="AR7" s="124">
        <v>3.6445750000000006E-2</v>
      </c>
      <c r="AS7" s="124">
        <v>0.1744813125000001</v>
      </c>
      <c r="AT7" s="124">
        <v>0.18580862500000009</v>
      </c>
      <c r="AU7" s="124">
        <v>9.2732499999999968E-3</v>
      </c>
      <c r="AV7" s="124">
        <v>3.8208812500000029E-2</v>
      </c>
      <c r="AW7" s="124">
        <v>7.7241125000000049E-2</v>
      </c>
      <c r="AX7" s="124">
        <v>0.29724943749999999</v>
      </c>
      <c r="AY7" s="124">
        <v>9.9210999999999924E-2</v>
      </c>
      <c r="AZ7" s="124">
        <v>2.4799625000000002E-2</v>
      </c>
      <c r="BA7" s="124">
        <v>4.5842062500000003E-2</v>
      </c>
    </row>
    <row r="8" spans="1:53" x14ac:dyDescent="0.25">
      <c r="A8" s="124" t="s">
        <v>611</v>
      </c>
      <c r="B8" s="124" t="s">
        <v>5111</v>
      </c>
      <c r="C8" s="124" t="s">
        <v>5112</v>
      </c>
      <c r="D8" s="124">
        <v>5961.27294921875</v>
      </c>
      <c r="E8" s="124">
        <v>5961.27294921875</v>
      </c>
      <c r="F8" s="124">
        <v>5961.2734375</v>
      </c>
      <c r="G8" s="124">
        <v>2087.437255859375</v>
      </c>
      <c r="H8" s="124">
        <v>0.63881824268058751</v>
      </c>
      <c r="I8" s="124">
        <v>0.15560785230780982</v>
      </c>
      <c r="J8" s="124">
        <v>0.17366373195298479</v>
      </c>
      <c r="K8" s="124">
        <v>0.53459220957533105</v>
      </c>
      <c r="L8" s="124">
        <v>0.10236815873778074</v>
      </c>
      <c r="M8" s="124">
        <v>2.4751052947142593E-2</v>
      </c>
      <c r="N8" s="124">
        <v>9.0169944789510008E-3</v>
      </c>
      <c r="O8" s="124">
        <v>7.1796220670248975E-2</v>
      </c>
      <c r="P8" s="124">
        <v>0.84874737564450176</v>
      </c>
      <c r="Q8" s="124">
        <v>7.2992326826435569E-2</v>
      </c>
      <c r="R8" s="124">
        <v>1.2193706739942354E-2</v>
      </c>
      <c r="S8" s="124">
        <v>0.55940375781759633</v>
      </c>
      <c r="T8" s="124">
        <v>0.19998080507323213</v>
      </c>
      <c r="U8" s="124">
        <v>3.4973655160591491E-2</v>
      </c>
      <c r="V8" s="124">
        <v>5.3276420474016047E-2</v>
      </c>
      <c r="W8" s="124">
        <v>2.919761606969256E-2</v>
      </c>
      <c r="X8" s="124">
        <v>0</v>
      </c>
      <c r="Y8" s="124">
        <v>3.574346405228758E-3</v>
      </c>
      <c r="Z8" s="124">
        <v>1.0255437152931347E-2</v>
      </c>
      <c r="AA8" s="124">
        <v>2.7475845410628022E-3</v>
      </c>
      <c r="AB8" s="124">
        <v>0.69452974273930368</v>
      </c>
      <c r="AC8" s="124">
        <v>0.42020600105654238</v>
      </c>
      <c r="AD8" s="124">
        <v>0.11365031989443082</v>
      </c>
      <c r="AE8" s="124">
        <v>2.7873363670997943E-2</v>
      </c>
      <c r="AF8" s="124">
        <v>0.11066774193798568</v>
      </c>
      <c r="AG8" s="124">
        <v>4.6681962386990822E-2</v>
      </c>
      <c r="AH8" s="124">
        <v>6.9877374118250235E-2</v>
      </c>
      <c r="AI8" s="124">
        <v>4.3055158276125091E-3</v>
      </c>
      <c r="AJ8" s="124">
        <v>0.24607049169048595</v>
      </c>
      <c r="AK8" s="124">
        <v>3.8933800917612241E-2</v>
      </c>
      <c r="AL8" s="124">
        <v>8.6713178586138431E-2</v>
      </c>
      <c r="AM8" s="124">
        <v>0</v>
      </c>
      <c r="AN8" s="124">
        <v>7.4259471141622175E-3</v>
      </c>
      <c r="AO8" s="124">
        <v>0</v>
      </c>
      <c r="AP8" s="124">
        <v>4.9870562499999986E-2</v>
      </c>
      <c r="AQ8" s="124">
        <v>1.3540874999999999E-2</v>
      </c>
      <c r="AR8" s="124">
        <v>4.4599437499999998E-2</v>
      </c>
      <c r="AS8" s="124">
        <v>0.15899124999999997</v>
      </c>
      <c r="AT8" s="124">
        <v>0.20316006249999999</v>
      </c>
      <c r="AU8" s="124">
        <v>1.0138687499999997E-2</v>
      </c>
      <c r="AV8" s="124">
        <v>3.6742187499999995E-2</v>
      </c>
      <c r="AW8" s="124">
        <v>5.9573624999999991E-2</v>
      </c>
      <c r="AX8" s="124">
        <v>0.26787418750000003</v>
      </c>
      <c r="AY8" s="124">
        <v>0.10600725</v>
      </c>
      <c r="AZ8" s="124">
        <v>2.6204687499999997E-2</v>
      </c>
      <c r="BA8" s="124">
        <v>7.2887875000000005E-2</v>
      </c>
    </row>
    <row r="9" spans="1:53" x14ac:dyDescent="0.25">
      <c r="A9" s="124" t="s">
        <v>612</v>
      </c>
      <c r="B9" s="124" t="s">
        <v>5111</v>
      </c>
      <c r="C9" s="124" t="s">
        <v>5112</v>
      </c>
      <c r="D9" s="124">
        <v>5365.7587890625</v>
      </c>
      <c r="E9" s="124">
        <v>5365.7587890625</v>
      </c>
      <c r="F9" s="124">
        <v>5365.7587890625</v>
      </c>
      <c r="G9" s="124">
        <v>3307.661376953125</v>
      </c>
      <c r="H9" s="124">
        <v>0.49972065646688552</v>
      </c>
      <c r="I9" s="124">
        <v>0.15745667562420063</v>
      </c>
      <c r="J9" s="124">
        <v>0.15208948385071588</v>
      </c>
      <c r="K9" s="124">
        <v>0.36674824123364841</v>
      </c>
      <c r="L9" s="124">
        <v>0.17734277894215617</v>
      </c>
      <c r="M9" s="124">
        <v>7.4854962487531512E-2</v>
      </c>
      <c r="N9" s="124">
        <v>7.1507857861747376E-2</v>
      </c>
      <c r="O9" s="124">
        <v>2.7360831106524298E-2</v>
      </c>
      <c r="P9" s="124">
        <v>0.9183804180674815</v>
      </c>
      <c r="Q9" s="124">
        <v>5.0195480472264152E-2</v>
      </c>
      <c r="R9" s="124">
        <v>2.2134022042542986E-2</v>
      </c>
      <c r="S9" s="124">
        <v>0.56738964672031256</v>
      </c>
      <c r="T9" s="124">
        <v>0.15087951059072985</v>
      </c>
      <c r="U9" s="124">
        <v>3.1557661912242033E-2</v>
      </c>
      <c r="V9" s="124">
        <v>5.6587283811143571E-2</v>
      </c>
      <c r="W9" s="124">
        <v>6.1614494090438413E-2</v>
      </c>
      <c r="X9" s="124">
        <v>1.7141355589475535E-2</v>
      </c>
      <c r="Y9" s="124">
        <v>1.1104559748427673E-3</v>
      </c>
      <c r="Z9" s="124">
        <v>9.8952365315086045E-3</v>
      </c>
      <c r="AA9" s="124">
        <v>0</v>
      </c>
      <c r="AB9" s="124">
        <v>0.36902360372322113</v>
      </c>
      <c r="AC9" s="124">
        <v>0.27563542074621883</v>
      </c>
      <c r="AD9" s="124">
        <v>0.33689734797366233</v>
      </c>
      <c r="AE9" s="124">
        <v>2.3524254960675416E-2</v>
      </c>
      <c r="AF9" s="124">
        <v>0.14764608121193548</v>
      </c>
      <c r="AG9" s="124">
        <v>7.0124181621645687E-2</v>
      </c>
      <c r="AH9" s="124">
        <v>6.4917927354970192E-2</v>
      </c>
      <c r="AI9" s="124">
        <v>2.588928073841867E-3</v>
      </c>
      <c r="AJ9" s="124">
        <v>8.6385916831076978E-2</v>
      </c>
      <c r="AK9" s="124">
        <v>3.2787642285672276E-2</v>
      </c>
      <c r="AL9" s="124">
        <v>0.12688930886349192</v>
      </c>
      <c r="AM9" s="124">
        <v>0</v>
      </c>
      <c r="AN9" s="124">
        <v>5.265797262902573E-3</v>
      </c>
      <c r="AO9" s="124">
        <v>3.1380196817972403E-3</v>
      </c>
      <c r="AP9" s="124">
        <v>4.16801875E-2</v>
      </c>
      <c r="AQ9" s="124">
        <v>1.0272875000000008E-2</v>
      </c>
      <c r="AR9" s="124">
        <v>5.0284000000000037E-2</v>
      </c>
      <c r="AS9" s="124">
        <v>0.14285074999999992</v>
      </c>
      <c r="AT9" s="124">
        <v>0.16063187500000006</v>
      </c>
      <c r="AU9" s="124">
        <v>1.3142187500000006E-2</v>
      </c>
      <c r="AV9" s="124">
        <v>3.4153374999999993E-2</v>
      </c>
      <c r="AW9" s="124">
        <v>7.2430250000000015E-2</v>
      </c>
      <c r="AX9" s="124">
        <v>0.28878193750000003</v>
      </c>
      <c r="AY9" s="124">
        <v>0.12035406249999994</v>
      </c>
      <c r="AZ9" s="124">
        <v>2.5426999999999998E-2</v>
      </c>
      <c r="BA9" s="124">
        <v>8.0539499999999917E-2</v>
      </c>
    </row>
    <row r="10" spans="1:53" x14ac:dyDescent="0.25">
      <c r="A10" s="124" t="s">
        <v>613</v>
      </c>
      <c r="B10" s="124" t="s">
        <v>5111</v>
      </c>
      <c r="C10" s="124" t="s">
        <v>5112</v>
      </c>
      <c r="D10" s="124">
        <v>6803.60546875</v>
      </c>
      <c r="E10" s="124">
        <v>6803.60546875</v>
      </c>
      <c r="F10" s="124">
        <v>6803.60546875</v>
      </c>
      <c r="G10" s="124">
        <v>3775.918212890625</v>
      </c>
      <c r="H10" s="124">
        <v>0.45622426115121539</v>
      </c>
      <c r="I10" s="124">
        <v>3.0577142102393651E-2</v>
      </c>
      <c r="J10" s="124">
        <v>0.16171716785106877</v>
      </c>
      <c r="K10" s="124">
        <v>0.52095858916195603</v>
      </c>
      <c r="L10" s="124">
        <v>0.2088675809699416</v>
      </c>
      <c r="M10" s="124">
        <v>4.7813672073540495E-2</v>
      </c>
      <c r="N10" s="124">
        <v>3.0065847841099391E-2</v>
      </c>
      <c r="O10" s="124">
        <v>3.4473912364295492E-2</v>
      </c>
      <c r="P10" s="124">
        <v>0.9180148360948478</v>
      </c>
      <c r="Q10" s="124">
        <v>3.2467961497566762E-2</v>
      </c>
      <c r="R10" s="124">
        <v>1.9596576668945091E-2</v>
      </c>
      <c r="S10" s="124">
        <v>0.68984815145080247</v>
      </c>
      <c r="T10" s="124">
        <v>0.12105784813311904</v>
      </c>
      <c r="U10" s="124">
        <v>3.6769965124744543E-2</v>
      </c>
      <c r="V10" s="124">
        <v>5.5878083850703822E-2</v>
      </c>
      <c r="W10" s="124">
        <v>3.3145813379946508E-2</v>
      </c>
      <c r="X10" s="124">
        <v>9.6463094116925364E-3</v>
      </c>
      <c r="Y10" s="124">
        <v>0</v>
      </c>
      <c r="Z10" s="124">
        <v>1.692271356309669E-2</v>
      </c>
      <c r="AA10" s="124">
        <v>0</v>
      </c>
      <c r="AB10" s="124">
        <v>0.43977024893965677</v>
      </c>
      <c r="AC10" s="124">
        <v>0.33013560146638704</v>
      </c>
      <c r="AD10" s="124">
        <v>0.21065697771870373</v>
      </c>
      <c r="AE10" s="124">
        <v>9.9933326907011115E-3</v>
      </c>
      <c r="AF10" s="124">
        <v>0.14622162323400711</v>
      </c>
      <c r="AG10" s="124">
        <v>6.1219551539791486E-2</v>
      </c>
      <c r="AH10" s="124">
        <v>3.084328221228376E-2</v>
      </c>
      <c r="AI10" s="124">
        <v>1.736111111111111E-3</v>
      </c>
      <c r="AJ10" s="124">
        <v>0.13465018679076343</v>
      </c>
      <c r="AK10" s="124">
        <v>2.278736055825839E-2</v>
      </c>
      <c r="AL10" s="124">
        <v>0.15651862166471298</v>
      </c>
      <c r="AM10" s="124">
        <v>1.6025641025641025E-3</v>
      </c>
      <c r="AN10" s="124">
        <v>6.5058479532163743E-3</v>
      </c>
      <c r="AO10" s="124">
        <v>0</v>
      </c>
      <c r="AP10" s="124">
        <v>4.1285999999999996E-2</v>
      </c>
      <c r="AQ10" s="124">
        <v>1.0312437500000002E-2</v>
      </c>
      <c r="AR10" s="124">
        <v>3.5547499999999996E-2</v>
      </c>
      <c r="AS10" s="124">
        <v>0.29661456250000001</v>
      </c>
      <c r="AT10" s="124">
        <v>0.18771768749999995</v>
      </c>
      <c r="AU10" s="124">
        <v>7.6707500000000005E-3</v>
      </c>
      <c r="AV10" s="124">
        <v>2.6118187500000001E-2</v>
      </c>
      <c r="AW10" s="124">
        <v>9.1576812500000007E-2</v>
      </c>
      <c r="AX10" s="124">
        <v>0.18526999999999996</v>
      </c>
      <c r="AY10" s="124">
        <v>9.8320125000000022E-2</v>
      </c>
      <c r="AZ10" s="124">
        <v>1.8925250000000001E-2</v>
      </c>
      <c r="BA10" s="124">
        <v>4.1704249999999998E-2</v>
      </c>
    </row>
    <row r="11" spans="1:53" x14ac:dyDescent="0.25">
      <c r="A11" s="124" t="s">
        <v>614</v>
      </c>
      <c r="B11" s="124" t="s">
        <v>5111</v>
      </c>
      <c r="C11" s="124" t="s">
        <v>5112</v>
      </c>
      <c r="D11" s="124">
        <v>7103.13720703125</v>
      </c>
      <c r="E11" s="124">
        <v>7103.13720703125</v>
      </c>
      <c r="F11" s="124">
        <v>7103.13720703125</v>
      </c>
      <c r="G11" s="124">
        <v>6381.8994140625</v>
      </c>
      <c r="H11" s="124">
        <v>0.45648749883292233</v>
      </c>
      <c r="I11" s="124">
        <v>1.2612650233641047E-2</v>
      </c>
      <c r="J11" s="124">
        <v>6.7521326676572263E-2</v>
      </c>
      <c r="K11" s="124">
        <v>0.49176171856766665</v>
      </c>
      <c r="L11" s="124">
        <v>0.23150098933915161</v>
      </c>
      <c r="M11" s="124">
        <v>0.10604137641786683</v>
      </c>
      <c r="N11" s="124">
        <v>9.0561938765101574E-2</v>
      </c>
      <c r="O11" s="124">
        <v>0.11804198335530802</v>
      </c>
      <c r="P11" s="124">
        <v>0.82382244131365001</v>
      </c>
      <c r="Q11" s="124">
        <v>5.3946846472572245E-2</v>
      </c>
      <c r="R11" s="124">
        <v>1.9288627198684013E-2</v>
      </c>
      <c r="S11" s="124">
        <v>0.39407227107722737</v>
      </c>
      <c r="T11" s="124">
        <v>0.20595674117871912</v>
      </c>
      <c r="U11" s="124">
        <v>4.2243573441383561E-2</v>
      </c>
      <c r="V11" s="124">
        <v>9.9941645821403274E-2</v>
      </c>
      <c r="W11" s="124">
        <v>0.13640038666861912</v>
      </c>
      <c r="X11" s="124">
        <v>4.0468339541961947E-2</v>
      </c>
      <c r="Y11" s="124">
        <v>2.1110372340425532E-3</v>
      </c>
      <c r="Z11" s="124">
        <v>2.1832477396145959E-2</v>
      </c>
      <c r="AA11" s="124">
        <v>2.4458586626139815E-3</v>
      </c>
      <c r="AB11" s="124">
        <v>0.27311232714540173</v>
      </c>
      <c r="AC11" s="124">
        <v>0.24791300854855447</v>
      </c>
      <c r="AD11" s="124">
        <v>0.24034854209875595</v>
      </c>
      <c r="AE11" s="124">
        <v>1.0170774166157429E-2</v>
      </c>
      <c r="AF11" s="124">
        <v>0.13495632350159195</v>
      </c>
      <c r="AG11" s="124">
        <v>0.13976735884830219</v>
      </c>
      <c r="AH11" s="124">
        <v>8.6901131899771417E-2</v>
      </c>
      <c r="AI11" s="124">
        <v>1.2629266793919196E-2</v>
      </c>
      <c r="AJ11" s="124">
        <v>0.11705295982833414</v>
      </c>
      <c r="AK11" s="124">
        <v>5.9472846558430437E-2</v>
      </c>
      <c r="AL11" s="124">
        <v>8.2027247481256962E-2</v>
      </c>
      <c r="AM11" s="124">
        <v>8.5616438356164379E-4</v>
      </c>
      <c r="AN11" s="124">
        <v>7.4773516095269551E-3</v>
      </c>
      <c r="AO11" s="124">
        <v>0</v>
      </c>
      <c r="AP11" s="124">
        <v>4.3200937500000008E-2</v>
      </c>
      <c r="AQ11" s="124">
        <v>5.3005624999999997E-3</v>
      </c>
      <c r="AR11" s="124">
        <v>4.7827187500000014E-2</v>
      </c>
      <c r="AS11" s="124">
        <v>0.18330012500000004</v>
      </c>
      <c r="AT11" s="124">
        <v>0.23449718750000009</v>
      </c>
      <c r="AU11" s="124">
        <v>6.3488750000000021E-3</v>
      </c>
      <c r="AV11" s="124">
        <v>3.9816937500000003E-2</v>
      </c>
      <c r="AW11" s="124">
        <v>7.3662437499999983E-2</v>
      </c>
      <c r="AX11" s="124">
        <v>0.21468443750000002</v>
      </c>
      <c r="AY11" s="124">
        <v>0.11684137499999996</v>
      </c>
      <c r="AZ11" s="124">
        <v>2.4059437499999999E-2</v>
      </c>
      <c r="BA11" s="124">
        <v>5.3415312500000013E-2</v>
      </c>
    </row>
    <row r="12" spans="1:53" x14ac:dyDescent="0.25">
      <c r="A12" s="124" t="s">
        <v>615</v>
      </c>
      <c r="B12" s="124" t="s">
        <v>5111</v>
      </c>
      <c r="C12" s="124" t="s">
        <v>5112</v>
      </c>
      <c r="D12" s="124">
        <v>5769.60888671875</v>
      </c>
      <c r="E12" s="124">
        <v>5769.60888671875</v>
      </c>
      <c r="F12" s="124">
        <v>5769.60888671875</v>
      </c>
      <c r="G12" s="124">
        <v>4278.14013671875</v>
      </c>
      <c r="H12" s="124">
        <v>0.46085634459726349</v>
      </c>
      <c r="I12" s="124">
        <v>4.6850459698405615E-2</v>
      </c>
      <c r="J12" s="124">
        <v>0.12153251940438339</v>
      </c>
      <c r="K12" s="124">
        <v>0.49952706197696417</v>
      </c>
      <c r="L12" s="124">
        <v>0.18333304725993585</v>
      </c>
      <c r="M12" s="124">
        <v>9.4093050383922155E-2</v>
      </c>
      <c r="N12" s="124">
        <v>5.4663861276388941E-2</v>
      </c>
      <c r="O12" s="124">
        <v>0.12671279131429053</v>
      </c>
      <c r="P12" s="124">
        <v>0.80912025848261349</v>
      </c>
      <c r="Q12" s="124">
        <v>5.5476172852426529E-2</v>
      </c>
      <c r="R12" s="124">
        <v>2.2898809829596897E-2</v>
      </c>
      <c r="S12" s="124">
        <v>0.47168131013236414</v>
      </c>
      <c r="T12" s="124">
        <v>0.16774466821771195</v>
      </c>
      <c r="U12" s="124">
        <v>5.467406506396099E-2</v>
      </c>
      <c r="V12" s="124">
        <v>8.301462374861697E-2</v>
      </c>
      <c r="W12" s="124">
        <v>8.28132050970527E-2</v>
      </c>
      <c r="X12" s="124">
        <v>1.8055604875544938E-2</v>
      </c>
      <c r="Y12" s="124">
        <v>2.2875601406575101E-3</v>
      </c>
      <c r="Z12" s="124">
        <v>9.1959687180698576E-3</v>
      </c>
      <c r="AA12" s="124">
        <v>8.0787649190021214E-3</v>
      </c>
      <c r="AB12" s="124">
        <v>0.47193125070196035</v>
      </c>
      <c r="AC12" s="124">
        <v>0.16915457077354423</v>
      </c>
      <c r="AD12" s="124">
        <v>0.31780450688316103</v>
      </c>
      <c r="AE12" s="124">
        <v>7.278012920254596E-3</v>
      </c>
      <c r="AF12" s="124">
        <v>0.12811496707526518</v>
      </c>
      <c r="AG12" s="124">
        <v>8.8363008304089191E-2</v>
      </c>
      <c r="AH12" s="124">
        <v>6.1119829639182326E-2</v>
      </c>
      <c r="AI12" s="124">
        <v>1.0021370612230613E-2</v>
      </c>
      <c r="AJ12" s="124">
        <v>0.13426548727598991</v>
      </c>
      <c r="AK12" s="124">
        <v>4.9821888835502495E-2</v>
      </c>
      <c r="AL12" s="124">
        <v>0.15589878755397182</v>
      </c>
      <c r="AM12" s="124">
        <v>0</v>
      </c>
      <c r="AN12" s="124">
        <v>3.3340857623202452E-3</v>
      </c>
      <c r="AO12" s="124">
        <v>7.9761904761904766E-4</v>
      </c>
      <c r="AP12" s="124">
        <v>3.8906812500000013E-2</v>
      </c>
      <c r="AQ12" s="124">
        <v>1.6393499999999995E-2</v>
      </c>
      <c r="AR12" s="124">
        <v>5.3715875000000031E-2</v>
      </c>
      <c r="AS12" s="124">
        <v>0.20589950000000001</v>
      </c>
      <c r="AT12" s="124">
        <v>0.19892993749999999</v>
      </c>
      <c r="AU12" s="124">
        <v>1.0559437500000008E-2</v>
      </c>
      <c r="AV12" s="124">
        <v>3.0588624999999984E-2</v>
      </c>
      <c r="AW12" s="124">
        <v>0.10149775</v>
      </c>
      <c r="AX12" s="124">
        <v>0.22628081249999982</v>
      </c>
      <c r="AY12" s="124">
        <v>9.2950124999999995E-2</v>
      </c>
      <c r="AZ12" s="124">
        <v>2.8331437499999994E-2</v>
      </c>
      <c r="BA12" s="124">
        <v>3.4771499999999976E-2</v>
      </c>
    </row>
    <row r="13" spans="1:53" x14ac:dyDescent="0.25">
      <c r="A13" s="124" t="s">
        <v>616</v>
      </c>
      <c r="B13" s="124" t="s">
        <v>5111</v>
      </c>
      <c r="C13" s="124" t="s">
        <v>5112</v>
      </c>
      <c r="D13" s="124">
        <v>5720.99169921875</v>
      </c>
      <c r="E13" s="124">
        <v>5720.99169921875</v>
      </c>
      <c r="F13" s="124">
        <v>5720.99169921875</v>
      </c>
      <c r="G13" s="124">
        <v>5063.51806640625</v>
      </c>
      <c r="H13" s="124">
        <v>0.54934837440161022</v>
      </c>
      <c r="I13" s="124">
        <v>1.443598982689686E-2</v>
      </c>
      <c r="J13" s="124">
        <v>7.8722562063335652E-2</v>
      </c>
      <c r="K13" s="124">
        <v>0.52073018920249747</v>
      </c>
      <c r="L13" s="124">
        <v>0.20843255233301369</v>
      </c>
      <c r="M13" s="124">
        <v>0.10614987583988414</v>
      </c>
      <c r="N13" s="124">
        <v>7.1528830734372079E-2</v>
      </c>
      <c r="O13" s="124">
        <v>0.60727422037817491</v>
      </c>
      <c r="P13" s="124">
        <v>0.28680369097245945</v>
      </c>
      <c r="Q13" s="124">
        <v>8.6909899073988911E-2</v>
      </c>
      <c r="R13" s="124">
        <v>4.8899666587607631E-2</v>
      </c>
      <c r="S13" s="124">
        <v>0.40619726227004671</v>
      </c>
      <c r="T13" s="124">
        <v>0.20300901525055484</v>
      </c>
      <c r="U13" s="124">
        <v>4.261031393760762E-2</v>
      </c>
      <c r="V13" s="124">
        <v>7.6715330327636527E-2</v>
      </c>
      <c r="W13" s="124">
        <v>0.16434269774787566</v>
      </c>
      <c r="X13" s="124">
        <v>5.7890716406080484E-2</v>
      </c>
      <c r="Y13" s="124">
        <v>2.0481780386402545E-3</v>
      </c>
      <c r="Z13" s="124">
        <v>2.3699975659335359E-2</v>
      </c>
      <c r="AA13" s="124">
        <v>4.2918345094230016E-3</v>
      </c>
      <c r="AB13" s="124">
        <v>0.47341829994159712</v>
      </c>
      <c r="AC13" s="124">
        <v>0.33761823215402137</v>
      </c>
      <c r="AD13" s="124">
        <v>0.28213594644589385</v>
      </c>
      <c r="AE13" s="124">
        <v>1.3598835078135568E-2</v>
      </c>
      <c r="AF13" s="124">
        <v>0.12881790597623113</v>
      </c>
      <c r="AG13" s="124">
        <v>7.4233758831782126E-2</v>
      </c>
      <c r="AH13" s="124">
        <v>4.2449280426937783E-2</v>
      </c>
      <c r="AI13" s="124">
        <v>1.4278610479889944E-2</v>
      </c>
      <c r="AJ13" s="124">
        <v>0.12138935913426049</v>
      </c>
      <c r="AK13" s="124">
        <v>5.5239604735991585E-2</v>
      </c>
      <c r="AL13" s="124">
        <v>0.10573568378651223</v>
      </c>
      <c r="AM13" s="124">
        <v>1.2837054982093954E-3</v>
      </c>
      <c r="AN13" s="124">
        <v>2.2747009347618211E-3</v>
      </c>
      <c r="AO13" s="124">
        <v>0</v>
      </c>
      <c r="AP13" s="124">
        <v>4.7617437500000019E-2</v>
      </c>
      <c r="AQ13" s="124">
        <v>1.0582500000000002E-3</v>
      </c>
      <c r="AR13" s="124">
        <v>4.8501312500000011E-2</v>
      </c>
      <c r="AS13" s="124">
        <v>8.9350187500000039E-2</v>
      </c>
      <c r="AT13" s="124">
        <v>0.19912043749999997</v>
      </c>
      <c r="AU13" s="124">
        <v>1.5238187499999998E-2</v>
      </c>
      <c r="AV13" s="124">
        <v>6.2276312499999965E-2</v>
      </c>
      <c r="AW13" s="124">
        <v>0.17176112499999996</v>
      </c>
      <c r="AX13" s="124">
        <v>0.2391660000000001</v>
      </c>
      <c r="AY13" s="124">
        <v>9.0290624999999985E-2</v>
      </c>
      <c r="AZ13" s="124">
        <v>3.2969999999999999E-2</v>
      </c>
      <c r="BA13" s="124">
        <v>4.9725687499999983E-2</v>
      </c>
    </row>
    <row r="14" spans="1:53" x14ac:dyDescent="0.25">
      <c r="A14" s="124" t="s">
        <v>605</v>
      </c>
      <c r="B14" s="124" t="s">
        <v>5111</v>
      </c>
      <c r="C14" s="124" t="s">
        <v>5113</v>
      </c>
      <c r="D14" s="124">
        <v>6958.99853515625</v>
      </c>
      <c r="E14" s="124">
        <v>6383.095703125</v>
      </c>
      <c r="F14" s="124">
        <v>6094.62060546875</v>
      </c>
      <c r="G14" s="124">
        <v>3498.451171875</v>
      </c>
      <c r="H14" s="124">
        <v>0.51361724945672116</v>
      </c>
      <c r="I14" s="124">
        <v>2.208216916433833E-2</v>
      </c>
      <c r="J14" s="124">
        <v>7.6376289657341223E-2</v>
      </c>
      <c r="K14" s="124">
        <v>0.59497653519116567</v>
      </c>
      <c r="L14" s="124">
        <v>0.17223703891852229</v>
      </c>
      <c r="M14" s="124">
        <v>6.5487025815321467E-2</v>
      </c>
      <c r="N14" s="124">
        <v>6.8840941253311083E-2</v>
      </c>
      <c r="O14" s="124">
        <v>0.44946574218545265</v>
      </c>
      <c r="P14" s="124">
        <v>0.43167335937846474</v>
      </c>
      <c r="Q14" s="124">
        <v>9.3650340078457933E-2</v>
      </c>
      <c r="R14" s="124">
        <v>0.10874749527276832</v>
      </c>
      <c r="S14" s="124">
        <v>0.56394236002757725</v>
      </c>
      <c r="T14" s="124">
        <v>0.13266310461192352</v>
      </c>
      <c r="U14" s="124">
        <v>8.6906475400252398E-2</v>
      </c>
      <c r="V14" s="124">
        <v>5.429412049300289E-2</v>
      </c>
      <c r="W14" s="124">
        <v>8.124841249682499E-2</v>
      </c>
      <c r="X14" s="124">
        <v>1.638656055089888E-2</v>
      </c>
      <c r="Y14" s="124">
        <v>6.1607722421794051E-3</v>
      </c>
      <c r="Z14" s="124">
        <v>3.7508668271304793E-2</v>
      </c>
      <c r="AA14" s="124">
        <v>4.9923195084485405E-3</v>
      </c>
      <c r="AB14" s="124">
        <v>0.66639477524986801</v>
      </c>
      <c r="AC14" s="124">
        <v>0.31149659719954359</v>
      </c>
      <c r="AD14" s="124">
        <v>0.31246346222851179</v>
      </c>
      <c r="AE14" s="124">
        <v>2.1961972495373561E-2</v>
      </c>
      <c r="AF14" s="124">
        <v>0.21815216646306307</v>
      </c>
      <c r="AG14" s="124">
        <v>5.6998671537025612E-2</v>
      </c>
      <c r="AH14" s="124">
        <v>5.6214243380867716E-2</v>
      </c>
      <c r="AI14" s="124">
        <v>7.3924731182795703E-3</v>
      </c>
      <c r="AJ14" s="124">
        <v>0.1344693304465974</v>
      </c>
      <c r="AK14" s="124">
        <v>7.0703359660687581E-2</v>
      </c>
      <c r="AL14" s="124">
        <v>0.175379539251142</v>
      </c>
      <c r="AM14" s="124">
        <v>8.960573476702509E-4</v>
      </c>
      <c r="AN14" s="124">
        <v>8.0567046054727028E-3</v>
      </c>
      <c r="AO14" s="124">
        <v>0</v>
      </c>
      <c r="AP14" s="124">
        <v>4.0788000000000019E-2</v>
      </c>
      <c r="AQ14" s="124">
        <v>8.6002499999999916E-3</v>
      </c>
      <c r="AR14" s="124">
        <v>6.2127750000000107E-2</v>
      </c>
      <c r="AS14" s="124">
        <v>0.14057024999999965</v>
      </c>
      <c r="AT14" s="124">
        <v>0.21497624999999976</v>
      </c>
      <c r="AU14" s="124">
        <v>8.6589999999999896E-3</v>
      </c>
      <c r="AV14" s="124">
        <v>3.2958500000000071E-2</v>
      </c>
      <c r="AW14" s="124">
        <v>9.0669499999999847E-2</v>
      </c>
      <c r="AX14" s="124">
        <v>0.23595250000000076</v>
      </c>
      <c r="AY14" s="124">
        <v>0.12294825000000019</v>
      </c>
      <c r="AZ14" s="124">
        <v>3.6641499999999966E-2</v>
      </c>
      <c r="BA14" s="124">
        <v>4.5896750000000056E-2</v>
      </c>
    </row>
    <row r="15" spans="1:53" x14ac:dyDescent="0.25">
      <c r="A15" s="124" t="s">
        <v>606</v>
      </c>
      <c r="B15" s="124" t="s">
        <v>5111</v>
      </c>
      <c r="C15" s="124" t="s">
        <v>5113</v>
      </c>
      <c r="D15" s="124">
        <v>5004.6923828125</v>
      </c>
      <c r="E15" s="124">
        <v>4005.84521484375</v>
      </c>
      <c r="F15" s="124">
        <v>3987.907958984375</v>
      </c>
      <c r="G15" s="124">
        <v>2488.987548828125</v>
      </c>
      <c r="H15" s="124">
        <v>0.55497084873199953</v>
      </c>
      <c r="I15" s="124">
        <v>4.2372881355932203E-3</v>
      </c>
      <c r="J15" s="124">
        <v>8.2018605836625458E-2</v>
      </c>
      <c r="K15" s="124">
        <v>0.57280011469351344</v>
      </c>
      <c r="L15" s="124">
        <v>0.1503297438511533</v>
      </c>
      <c r="M15" s="124">
        <v>9.6362463361794326E-2</v>
      </c>
      <c r="N15" s="124">
        <v>9.4251784121320251E-2</v>
      </c>
      <c r="O15" s="124">
        <v>0.3484134063973493</v>
      </c>
      <c r="P15" s="124">
        <v>0.53809099018733275</v>
      </c>
      <c r="Q15" s="124">
        <v>8.4023352873709711E-2</v>
      </c>
      <c r="R15" s="124">
        <v>7.1139448196763086E-2</v>
      </c>
      <c r="S15" s="124">
        <v>0.58551994392761564</v>
      </c>
      <c r="T15" s="124">
        <v>9.8027112272205938E-2</v>
      </c>
      <c r="U15" s="124">
        <v>3.050210271441315E-2</v>
      </c>
      <c r="V15" s="124">
        <v>6.368675927105899E-2</v>
      </c>
      <c r="W15" s="124">
        <v>5.1398623677838665E-2</v>
      </c>
      <c r="X15" s="124">
        <v>2.5234962406015034E-2</v>
      </c>
      <c r="Y15" s="124">
        <v>0</v>
      </c>
      <c r="Z15" s="124">
        <v>3.1590894609404868E-2</v>
      </c>
      <c r="AA15" s="124">
        <v>0</v>
      </c>
      <c r="AB15" s="124">
        <v>0.69261580858926974</v>
      </c>
      <c r="AC15" s="124">
        <v>0.30001115075825158</v>
      </c>
      <c r="AD15" s="124">
        <v>0.20340496368038741</v>
      </c>
      <c r="AE15" s="124">
        <v>5.2134573722441693E-2</v>
      </c>
      <c r="AF15" s="124">
        <v>0.29596422199566713</v>
      </c>
      <c r="AG15" s="124">
        <v>3.6106155218554863E-2</v>
      </c>
      <c r="AH15" s="124">
        <v>6.2656907098254111E-2</v>
      </c>
      <c r="AI15" s="124">
        <v>9.5004460303300623E-3</v>
      </c>
      <c r="AJ15" s="124">
        <v>0.20505766534981523</v>
      </c>
      <c r="AK15" s="124">
        <v>7.3696157767299597E-2</v>
      </c>
      <c r="AL15" s="124">
        <v>0.21663215241493566</v>
      </c>
      <c r="AM15" s="124">
        <v>0</v>
      </c>
      <c r="AN15" s="124">
        <v>2.1186440677966102E-3</v>
      </c>
      <c r="AO15" s="124">
        <v>0</v>
      </c>
      <c r="AP15" s="124">
        <v>2.3975249999999979E-2</v>
      </c>
      <c r="AQ15" s="124">
        <v>4.1317500000000043E-3</v>
      </c>
      <c r="AR15" s="124">
        <v>3.7916250000000006E-2</v>
      </c>
      <c r="AS15" s="124">
        <v>0.34830624999999982</v>
      </c>
      <c r="AT15" s="124">
        <v>0.16664175000000009</v>
      </c>
      <c r="AU15" s="124">
        <v>8.0220000000000083E-3</v>
      </c>
      <c r="AV15" s="124">
        <v>2.9412999999999991E-2</v>
      </c>
      <c r="AW15" s="124">
        <v>8.038675000000009E-2</v>
      </c>
      <c r="AX15" s="124">
        <v>0.19579624999999989</v>
      </c>
      <c r="AY15" s="124">
        <v>7.6884500000000022E-2</v>
      </c>
      <c r="AZ15" s="124">
        <v>2.5326999999999992E-2</v>
      </c>
      <c r="BA15" s="124">
        <v>2.7173749999999958E-2</v>
      </c>
    </row>
    <row r="16" spans="1:53" x14ac:dyDescent="0.25">
      <c r="A16" s="124" t="s">
        <v>607</v>
      </c>
      <c r="B16" s="124" t="s">
        <v>5111</v>
      </c>
      <c r="C16" s="124" t="s">
        <v>5113</v>
      </c>
      <c r="D16" s="124">
        <v>6785.021484375</v>
      </c>
      <c r="E16" s="124">
        <v>7036.7353515625</v>
      </c>
      <c r="F16" s="124">
        <v>6848.88720703125</v>
      </c>
      <c r="G16" s="124">
        <v>6016.85107421875</v>
      </c>
      <c r="H16" s="124">
        <v>0.52597222222222229</v>
      </c>
      <c r="I16" s="124">
        <v>1.7594946641556811E-2</v>
      </c>
      <c r="J16" s="124">
        <v>6.4435812931575645E-2</v>
      </c>
      <c r="K16" s="124">
        <v>0.35208725674827368</v>
      </c>
      <c r="L16" s="124">
        <v>0.24243251726302575</v>
      </c>
      <c r="M16" s="124">
        <v>0.17386534839924669</v>
      </c>
      <c r="N16" s="124">
        <v>0.1495841180163214</v>
      </c>
      <c r="O16" s="124">
        <v>0.14056497175141244</v>
      </c>
      <c r="P16" s="124">
        <v>0.78409526051475209</v>
      </c>
      <c r="Q16" s="124">
        <v>5.6252354048964226E-2</v>
      </c>
      <c r="R16" s="124">
        <v>5.0800376647834267E-2</v>
      </c>
      <c r="S16" s="124">
        <v>0.48047394852479597</v>
      </c>
      <c r="T16" s="124">
        <v>0.10151522284996861</v>
      </c>
      <c r="U16" s="124">
        <v>9.1093848085373505E-2</v>
      </c>
      <c r="V16" s="124">
        <v>0.11173964218455745</v>
      </c>
      <c r="W16" s="124">
        <v>0.14440991839296924</v>
      </c>
      <c r="X16" s="124">
        <v>1.123901443816698E-2</v>
      </c>
      <c r="Y16" s="124">
        <v>0</v>
      </c>
      <c r="Z16" s="124">
        <v>4.8313716258631512E-2</v>
      </c>
      <c r="AA16" s="124">
        <v>5.4519774011299437E-3</v>
      </c>
      <c r="AB16" s="124">
        <v>0.37984070935342124</v>
      </c>
      <c r="AC16" s="124">
        <v>0.21112994350282485</v>
      </c>
      <c r="AD16" s="124">
        <v>0.41171688637790338</v>
      </c>
      <c r="AE16" s="124">
        <v>9.0630885122410538E-3</v>
      </c>
      <c r="AF16" s="124">
        <v>0.17223870056497176</v>
      </c>
      <c r="AG16" s="124">
        <v>0.17186126804770874</v>
      </c>
      <c r="AH16" s="124">
        <v>0.13092200251098557</v>
      </c>
      <c r="AI16" s="124">
        <v>4.6296296296296294E-3</v>
      </c>
      <c r="AJ16" s="124">
        <v>6.6530131826741987E-2</v>
      </c>
      <c r="AK16" s="124">
        <v>1.1100125549278091E-2</v>
      </c>
      <c r="AL16" s="124">
        <v>4.8465944758317642E-2</v>
      </c>
      <c r="AM16" s="124">
        <v>1.0220495919648461E-2</v>
      </c>
      <c r="AN16" s="124">
        <v>0</v>
      </c>
      <c r="AO16" s="124">
        <v>0</v>
      </c>
      <c r="AP16" s="124">
        <v>2.4870249999999972E-2</v>
      </c>
      <c r="AQ16" s="124">
        <v>6.8449999999999978E-3</v>
      </c>
      <c r="AR16" s="124">
        <v>4.6732499999999941E-2</v>
      </c>
      <c r="AS16" s="124">
        <v>0.24090149999999971</v>
      </c>
      <c r="AT16" s="124">
        <v>0.20148725000000003</v>
      </c>
      <c r="AU16" s="124">
        <v>1.0820500000000005E-2</v>
      </c>
      <c r="AV16" s="124">
        <v>4.3377750000000014E-2</v>
      </c>
      <c r="AW16" s="124">
        <v>8.643049999999991E-2</v>
      </c>
      <c r="AX16" s="124">
        <v>0.22232924999999984</v>
      </c>
      <c r="AY16" s="124">
        <v>9.0760499999999897E-2</v>
      </c>
      <c r="AZ16" s="124">
        <v>2.9903249999999975E-2</v>
      </c>
      <c r="BA16" s="124">
        <v>3.2325750000000021E-2</v>
      </c>
    </row>
    <row r="17" spans="1:53" x14ac:dyDescent="0.25">
      <c r="A17" s="124" t="s">
        <v>608</v>
      </c>
      <c r="B17" s="124" t="s">
        <v>5111</v>
      </c>
      <c r="C17" s="124" t="s">
        <v>5113</v>
      </c>
      <c r="D17" s="124">
        <v>7776.2685546875</v>
      </c>
      <c r="E17" s="124">
        <v>6824.3310546875</v>
      </c>
      <c r="F17" s="124">
        <v>6495.302734375</v>
      </c>
      <c r="G17" s="124">
        <v>5756.9599609375</v>
      </c>
      <c r="H17" s="124">
        <v>0.40885991645242248</v>
      </c>
      <c r="I17" s="124">
        <v>2.410005450086293E-2</v>
      </c>
      <c r="J17" s="124">
        <v>0.10835724550189273</v>
      </c>
      <c r="K17" s="124">
        <v>0.55505672835606412</v>
      </c>
      <c r="L17" s="124">
        <v>0.15768332038852789</v>
      </c>
      <c r="M17" s="124">
        <v>7.0030577637703983E-2</v>
      </c>
      <c r="N17" s="124">
        <v>8.4772073614948346E-2</v>
      </c>
      <c r="O17" s="124">
        <v>0.14509173291311195</v>
      </c>
      <c r="P17" s="124">
        <v>0.76113946607525407</v>
      </c>
      <c r="Q17" s="124">
        <v>8.1422161234781354E-2</v>
      </c>
      <c r="R17" s="124">
        <v>4.7555330112951509E-2</v>
      </c>
      <c r="S17" s="124">
        <v>0.60422846322875767</v>
      </c>
      <c r="T17" s="124">
        <v>0.14124276000943048</v>
      </c>
      <c r="U17" s="124">
        <v>2.9870103725144186E-2</v>
      </c>
      <c r="V17" s="124">
        <v>0.10640301448967698</v>
      </c>
      <c r="W17" s="124">
        <v>5.0648555165793877E-2</v>
      </c>
      <c r="X17" s="124">
        <v>1.3711202580932251E-2</v>
      </c>
      <c r="Y17" s="124">
        <v>5.10256674569632E-3</v>
      </c>
      <c r="Z17" s="124">
        <v>3.6574013498659422E-2</v>
      </c>
      <c r="AA17" s="124">
        <v>4.768825506403852E-3</v>
      </c>
      <c r="AB17" s="124">
        <v>0.47310151755305418</v>
      </c>
      <c r="AC17" s="124">
        <v>0.44353457742949842</v>
      </c>
      <c r="AD17" s="124">
        <v>0.28093466173233139</v>
      </c>
      <c r="AE17" s="124">
        <v>1.2244073031156327E-2</v>
      </c>
      <c r="AF17" s="124">
        <v>0.18457783008998768</v>
      </c>
      <c r="AG17" s="124">
        <v>7.7577505534287064E-2</v>
      </c>
      <c r="AH17" s="124">
        <v>9.3352400130230537E-2</v>
      </c>
      <c r="AI17" s="124">
        <v>4.9752475247524753E-3</v>
      </c>
      <c r="AJ17" s="124">
        <v>0.13034765988195562</v>
      </c>
      <c r="AK17" s="124">
        <v>1.0411555509741264E-2</v>
      </c>
      <c r="AL17" s="124">
        <v>3.727109382415409E-2</v>
      </c>
      <c r="AM17" s="124">
        <v>0</v>
      </c>
      <c r="AN17" s="124">
        <v>0</v>
      </c>
      <c r="AO17" s="124">
        <v>0</v>
      </c>
      <c r="AP17" s="124">
        <v>2.8244000000000002E-2</v>
      </c>
      <c r="AQ17" s="124">
        <v>1.3446249999999993E-2</v>
      </c>
      <c r="AR17" s="124">
        <v>4.1386000000000034E-2</v>
      </c>
      <c r="AS17" s="124">
        <v>0.25161375000000002</v>
      </c>
      <c r="AT17" s="124">
        <v>0.1684897499999998</v>
      </c>
      <c r="AU17" s="124">
        <v>8.5920000000000059E-3</v>
      </c>
      <c r="AV17" s="124">
        <v>3.1991249999999999E-2</v>
      </c>
      <c r="AW17" s="124">
        <v>6.6129000000000077E-2</v>
      </c>
      <c r="AX17" s="124">
        <v>0.24402474999999968</v>
      </c>
      <c r="AY17" s="124">
        <v>0.10186500000000005</v>
      </c>
      <c r="AZ17" s="124">
        <v>2.656024999999999E-2</v>
      </c>
      <c r="BA17" s="124">
        <v>4.5901999999999978E-2</v>
      </c>
    </row>
    <row r="18" spans="1:53" x14ac:dyDescent="0.25">
      <c r="A18" s="124" t="s">
        <v>609</v>
      </c>
      <c r="B18" s="124" t="s">
        <v>5111</v>
      </c>
      <c r="C18" s="124" t="s">
        <v>5113</v>
      </c>
      <c r="D18" s="124">
        <v>7206.88232421875</v>
      </c>
      <c r="E18" s="124">
        <v>6174.763671875</v>
      </c>
      <c r="F18" s="124">
        <v>5770.68359375</v>
      </c>
      <c r="G18" s="124">
        <v>5649.2587890625</v>
      </c>
      <c r="H18" s="124">
        <v>0.48923913043478268</v>
      </c>
      <c r="I18" s="124">
        <v>5.1557239057239057E-3</v>
      </c>
      <c r="J18" s="124">
        <v>8.6488801054018433E-2</v>
      </c>
      <c r="K18" s="124">
        <v>0.53821054750402575</v>
      </c>
      <c r="L18" s="124">
        <v>0.20767274191187235</v>
      </c>
      <c r="M18" s="124">
        <v>9.1601156492460839E-2</v>
      </c>
      <c r="N18" s="124">
        <v>7.0871029131898702E-2</v>
      </c>
      <c r="O18" s="124">
        <v>0.36467080222515003</v>
      </c>
      <c r="P18" s="124">
        <v>0.55932239057239053</v>
      </c>
      <c r="Q18" s="124">
        <v>6.2876043039086518E-2</v>
      </c>
      <c r="R18" s="124">
        <v>3.8448982579417361E-2</v>
      </c>
      <c r="S18" s="124">
        <v>0.53788537549407112</v>
      </c>
      <c r="T18" s="124">
        <v>7.8512113892548682E-2</v>
      </c>
      <c r="U18" s="124">
        <v>9.0903784219001624E-2</v>
      </c>
      <c r="V18" s="124">
        <v>8.8160591421460988E-2</v>
      </c>
      <c r="W18" s="124">
        <v>0.10761857707509882</v>
      </c>
      <c r="X18" s="124">
        <v>4.5371834284877767E-2</v>
      </c>
      <c r="Y18" s="124">
        <v>3.6231884057971015E-3</v>
      </c>
      <c r="Z18" s="124">
        <v>1.6261528326745718E-2</v>
      </c>
      <c r="AA18" s="124">
        <v>0</v>
      </c>
      <c r="AB18" s="124">
        <v>0.31227913189869716</v>
      </c>
      <c r="AC18" s="124">
        <v>0.43668551456594934</v>
      </c>
      <c r="AD18" s="124">
        <v>0.11782809983896941</v>
      </c>
      <c r="AE18" s="124">
        <v>1.4427060459669155E-2</v>
      </c>
      <c r="AF18" s="124">
        <v>0.18554055043185477</v>
      </c>
      <c r="AG18" s="124">
        <v>4.7184709412970288E-2</v>
      </c>
      <c r="AH18" s="124">
        <v>4.7140608988435077E-2</v>
      </c>
      <c r="AI18" s="124">
        <v>6.8611477089737957E-2</v>
      </c>
      <c r="AJ18" s="124">
        <v>0.19167325428194992</v>
      </c>
      <c r="AK18" s="124">
        <v>5.9380032206119166E-3</v>
      </c>
      <c r="AL18" s="124">
        <v>8.3221160884204365E-2</v>
      </c>
      <c r="AM18" s="124">
        <v>0</v>
      </c>
      <c r="AN18" s="124">
        <v>0</v>
      </c>
      <c r="AO18" s="124">
        <v>0</v>
      </c>
      <c r="AP18" s="124">
        <v>2.0572500000000004E-2</v>
      </c>
      <c r="AQ18" s="124">
        <v>5.3717500000000015E-3</v>
      </c>
      <c r="AR18" s="124">
        <v>5.7652750000000003E-2</v>
      </c>
      <c r="AS18" s="124">
        <v>8.7092500000000017E-2</v>
      </c>
      <c r="AT18" s="124">
        <v>0.2758807499999999</v>
      </c>
      <c r="AU18" s="124">
        <v>8.8185000000000104E-3</v>
      </c>
      <c r="AV18" s="124">
        <v>6.5019749999999904E-2</v>
      </c>
      <c r="AW18" s="124">
        <v>0.13288049999999987</v>
      </c>
      <c r="AX18" s="124">
        <v>0.18878950000000011</v>
      </c>
      <c r="AY18" s="124">
        <v>0.11515924999999998</v>
      </c>
      <c r="AZ18" s="124">
        <v>2.7110000000000009E-2</v>
      </c>
      <c r="BA18" s="124">
        <v>3.7004750000000017E-2</v>
      </c>
    </row>
    <row r="19" spans="1:53" x14ac:dyDescent="0.25">
      <c r="A19" s="124" t="s">
        <v>610</v>
      </c>
      <c r="B19" s="124" t="s">
        <v>5111</v>
      </c>
      <c r="C19" s="124" t="s">
        <v>5113</v>
      </c>
      <c r="D19" s="124">
        <v>4291.26611328125</v>
      </c>
      <c r="E19" s="124">
        <v>2461.614013671875</v>
      </c>
      <c r="F19" s="124">
        <v>2459.9482421875</v>
      </c>
      <c r="G19" s="124">
        <v>5440.51123046875</v>
      </c>
      <c r="H19" s="124">
        <v>0.54207261188836875</v>
      </c>
      <c r="I19" s="124">
        <v>2.4340547595920352E-2</v>
      </c>
      <c r="J19" s="124">
        <v>8.7841820190922404E-2</v>
      </c>
      <c r="K19" s="124">
        <v>0.42703389454373297</v>
      </c>
      <c r="L19" s="124">
        <v>0.1903211995094298</v>
      </c>
      <c r="M19" s="124">
        <v>0.1380081707282233</v>
      </c>
      <c r="N19" s="124">
        <v>0.13245436743177116</v>
      </c>
      <c r="O19" s="124">
        <v>0.10917349941433591</v>
      </c>
      <c r="P19" s="124">
        <v>0.83020756384146666</v>
      </c>
      <c r="Q19" s="124">
        <v>4.0915950826663841E-2</v>
      </c>
      <c r="R19" s="124">
        <v>1.5481880889801281E-2</v>
      </c>
      <c r="S19" s="124">
        <v>0.59922359333485697</v>
      </c>
      <c r="T19" s="124">
        <v>0.12182388830957347</v>
      </c>
      <c r="U19" s="124">
        <v>4.4093471835067198E-2</v>
      </c>
      <c r="V19" s="124">
        <v>5.6827055129968447E-2</v>
      </c>
      <c r="W19" s="124">
        <v>7.3567584513164169E-2</v>
      </c>
      <c r="X19" s="124">
        <v>2.0727145581399146E-2</v>
      </c>
      <c r="Y19" s="124">
        <v>0</v>
      </c>
      <c r="Z19" s="124">
        <v>4.2924675333950967E-2</v>
      </c>
      <c r="AA19" s="124">
        <v>6.633317909485309E-2</v>
      </c>
      <c r="AB19" s="124">
        <v>0.48002200576685261</v>
      </c>
      <c r="AC19" s="124">
        <v>0.20032484460515632</v>
      </c>
      <c r="AD19" s="124">
        <v>0.53918956819007346</v>
      </c>
      <c r="AE19" s="124">
        <v>1.2912222319719533E-2</v>
      </c>
      <c r="AF19" s="124">
        <v>0.21738227284600098</v>
      </c>
      <c r="AG19" s="124">
        <v>7.7821786193836437E-2</v>
      </c>
      <c r="AH19" s="124">
        <v>0.2908528950069586</v>
      </c>
      <c r="AI19" s="124">
        <v>1.7605633802816902E-3</v>
      </c>
      <c r="AJ19" s="124">
        <v>0.13942709885071075</v>
      </c>
      <c r="AK19" s="124">
        <v>1.7853635504711841E-2</v>
      </c>
      <c r="AL19" s="124">
        <v>0.16963639086037521</v>
      </c>
      <c r="AM19" s="124">
        <v>0</v>
      </c>
      <c r="AN19" s="124">
        <v>1.5625000000000001E-3</v>
      </c>
      <c r="AO19" s="124">
        <v>1.7605633802816902E-3</v>
      </c>
      <c r="AP19" s="124">
        <v>2.8243499999999991E-2</v>
      </c>
      <c r="AQ19" s="124">
        <v>1.2441249999999991E-2</v>
      </c>
      <c r="AR19" s="124">
        <v>4.2483249999999924E-2</v>
      </c>
      <c r="AS19" s="124">
        <v>0.17084750000000004</v>
      </c>
      <c r="AT19" s="124">
        <v>0.18626975000000007</v>
      </c>
      <c r="AU19" s="124">
        <v>8.7932499999999886E-3</v>
      </c>
      <c r="AV19" s="124">
        <v>3.6541250000000004E-2</v>
      </c>
      <c r="AW19" s="124">
        <v>7.2907499999999958E-2</v>
      </c>
      <c r="AX19" s="124">
        <v>0.29433574999999995</v>
      </c>
      <c r="AY19" s="124">
        <v>0.10348749999999995</v>
      </c>
      <c r="AZ19" s="124">
        <v>2.6840499999999975E-2</v>
      </c>
      <c r="BA19" s="124">
        <v>4.505075000000007E-2</v>
      </c>
    </row>
    <row r="20" spans="1:53" x14ac:dyDescent="0.25">
      <c r="A20" s="124" t="s">
        <v>611</v>
      </c>
      <c r="B20" s="124" t="s">
        <v>5111</v>
      </c>
      <c r="C20" s="124" t="s">
        <v>5113</v>
      </c>
      <c r="D20" s="124">
        <v>8919.8515625</v>
      </c>
      <c r="E20" s="124">
        <v>5412.44287109375</v>
      </c>
      <c r="F20" s="124">
        <v>5066.27783203125</v>
      </c>
      <c r="G20" s="124">
        <v>2232.507568359375</v>
      </c>
      <c r="H20" s="124">
        <v>0.75174825174825188</v>
      </c>
      <c r="I20" s="124">
        <v>0.20279720279720281</v>
      </c>
      <c r="J20" s="124">
        <v>9.1783216783216784E-2</v>
      </c>
      <c r="K20" s="124">
        <v>0.53409090909090906</v>
      </c>
      <c r="L20" s="124">
        <v>8.7412587412587422E-2</v>
      </c>
      <c r="M20" s="124">
        <v>6.4685314685314688E-2</v>
      </c>
      <c r="N20" s="124">
        <v>1.9230769230769232E-2</v>
      </c>
      <c r="O20" s="124">
        <v>0.12587412587412589</v>
      </c>
      <c r="P20" s="124">
        <v>0.77097902097902105</v>
      </c>
      <c r="Q20" s="124">
        <v>8.3916083916083919E-2</v>
      </c>
      <c r="R20" s="124">
        <v>3.0594405594405596E-2</v>
      </c>
      <c r="S20" s="124">
        <v>0.62325174825174823</v>
      </c>
      <c r="T20" s="124">
        <v>0.11800699300699301</v>
      </c>
      <c r="U20" s="124">
        <v>2.2727272727272728E-2</v>
      </c>
      <c r="V20" s="124">
        <v>0.10314685314685315</v>
      </c>
      <c r="W20" s="124">
        <v>4.5454545454545456E-2</v>
      </c>
      <c r="X20" s="124">
        <v>0</v>
      </c>
      <c r="Y20" s="124">
        <v>0</v>
      </c>
      <c r="Z20" s="124">
        <v>3.0594405594405596E-2</v>
      </c>
      <c r="AA20" s="124">
        <v>0</v>
      </c>
      <c r="AB20" s="124">
        <v>0.7526223776223776</v>
      </c>
      <c r="AC20" s="124">
        <v>0.53409090909090906</v>
      </c>
      <c r="AD20" s="124">
        <v>0.27097902097902099</v>
      </c>
      <c r="AE20" s="124">
        <v>0</v>
      </c>
      <c r="AF20" s="124">
        <v>9.8776223776223776E-2</v>
      </c>
      <c r="AG20" s="124">
        <v>1.9230769230769232E-2</v>
      </c>
      <c r="AH20" s="124">
        <v>3.0594405594405596E-2</v>
      </c>
      <c r="AI20" s="124">
        <v>2.2727272727272728E-2</v>
      </c>
      <c r="AJ20" s="124">
        <v>0.25611888111888115</v>
      </c>
      <c r="AK20" s="124">
        <v>3.8461538461538464E-2</v>
      </c>
      <c r="AL20" s="124">
        <v>3.0594405594405596E-2</v>
      </c>
      <c r="AM20" s="124">
        <v>0</v>
      </c>
      <c r="AN20" s="124">
        <v>2.2727272727272728E-2</v>
      </c>
      <c r="AO20" s="124">
        <v>0</v>
      </c>
      <c r="AP20" s="124">
        <v>3.0257750000000003E-2</v>
      </c>
      <c r="AQ20" s="124">
        <v>1.38555E-2</v>
      </c>
      <c r="AR20" s="124">
        <v>4.8803999999999993E-2</v>
      </c>
      <c r="AS20" s="124">
        <v>0.14846349999999997</v>
      </c>
      <c r="AT20" s="124">
        <v>0.21159749999999999</v>
      </c>
      <c r="AU20" s="124">
        <v>1.03445E-2</v>
      </c>
      <c r="AV20" s="124">
        <v>3.6377500000000007E-2</v>
      </c>
      <c r="AW20" s="124">
        <v>5.6981749999999991E-2</v>
      </c>
      <c r="AX20" s="124">
        <v>0.26590900000000001</v>
      </c>
      <c r="AY20" s="124">
        <v>0.10872375000000002</v>
      </c>
      <c r="AZ20" s="124">
        <v>2.70145E-2</v>
      </c>
      <c r="BA20" s="124">
        <v>7.1928249999999999E-2</v>
      </c>
    </row>
    <row r="21" spans="1:53" x14ac:dyDescent="0.25">
      <c r="A21" s="124" t="s">
        <v>612</v>
      </c>
      <c r="B21" s="124" t="s">
        <v>5111</v>
      </c>
      <c r="C21" s="124" t="s">
        <v>5113</v>
      </c>
      <c r="D21" s="124">
        <v>6755.05859375</v>
      </c>
      <c r="E21" s="124">
        <v>7785.05712890625</v>
      </c>
      <c r="F21" s="124">
        <v>7597.8642578125</v>
      </c>
      <c r="G21" s="124">
        <v>3197.826171875</v>
      </c>
      <c r="H21" s="124">
        <v>0.44776943335788488</v>
      </c>
      <c r="I21" s="124">
        <v>0.13997191120197963</v>
      </c>
      <c r="J21" s="124">
        <v>0.15677692859225423</v>
      </c>
      <c r="K21" s="124">
        <v>0.4391392622209313</v>
      </c>
      <c r="L21" s="124">
        <v>0.1373810898483592</v>
      </c>
      <c r="M21" s="124">
        <v>5.259732191190368E-2</v>
      </c>
      <c r="N21" s="124">
        <v>7.4133486224571943E-2</v>
      </c>
      <c r="O21" s="124">
        <v>8.286901055747431E-2</v>
      </c>
      <c r="P21" s="124">
        <v>0.85213365549926734</v>
      </c>
      <c r="Q21" s="124">
        <v>5.126394860545877E-2</v>
      </c>
      <c r="R21" s="124">
        <v>3.2310800245925302E-2</v>
      </c>
      <c r="S21" s="124">
        <v>0.72334178800122295</v>
      </c>
      <c r="T21" s="124">
        <v>8.1335682995406791E-2</v>
      </c>
      <c r="U21" s="124">
        <v>2.0753190004104537E-2</v>
      </c>
      <c r="V21" s="124">
        <v>3.5402349867063782E-2</v>
      </c>
      <c r="W21" s="124">
        <v>2.7421042066693442E-2</v>
      </c>
      <c r="X21" s="124">
        <v>1.0222206742825299E-2</v>
      </c>
      <c r="Y21" s="124">
        <v>0</v>
      </c>
      <c r="Z21" s="124">
        <v>5.0675675675675678E-3</v>
      </c>
      <c r="AA21" s="124">
        <v>2.5773195876288659E-3</v>
      </c>
      <c r="AB21" s="124">
        <v>0.41530133261050595</v>
      </c>
      <c r="AC21" s="124">
        <v>0.42289734731493434</v>
      </c>
      <c r="AD21" s="124">
        <v>0.19620448998172907</v>
      </c>
      <c r="AE21" s="124">
        <v>1.0244154504039335E-2</v>
      </c>
      <c r="AF21" s="124">
        <v>0.23538998540311268</v>
      </c>
      <c r="AG21" s="124">
        <v>5.4802771327153027E-2</v>
      </c>
      <c r="AH21" s="124">
        <v>7.3576080105800218E-2</v>
      </c>
      <c r="AI21" s="124">
        <v>2.6881720430107529E-3</v>
      </c>
      <c r="AJ21" s="124">
        <v>0.12035253446084314</v>
      </c>
      <c r="AK21" s="124">
        <v>1.4399810825475503E-2</v>
      </c>
      <c r="AL21" s="124">
        <v>8.9868700549042918E-2</v>
      </c>
      <c r="AM21" s="124">
        <v>0</v>
      </c>
      <c r="AN21" s="124">
        <v>8.6658177702320319E-3</v>
      </c>
      <c r="AO21" s="124">
        <v>3.2894736842105261E-3</v>
      </c>
      <c r="AP21" s="124">
        <v>2.48045E-2</v>
      </c>
      <c r="AQ21" s="124">
        <v>9.8447499999999993E-3</v>
      </c>
      <c r="AR21" s="124">
        <v>5.5081499999999943E-2</v>
      </c>
      <c r="AS21" s="124">
        <v>0.16042000000000001</v>
      </c>
      <c r="AT21" s="124">
        <v>0.15533149999999993</v>
      </c>
      <c r="AU21" s="124">
        <v>1.0806999999999997E-2</v>
      </c>
      <c r="AV21" s="124">
        <v>3.2602749999999979E-2</v>
      </c>
      <c r="AW21" s="124">
        <v>7.5393749999999884E-2</v>
      </c>
      <c r="AX21" s="124">
        <v>0.27629000000000004</v>
      </c>
      <c r="AY21" s="124">
        <v>0.12094300000000005</v>
      </c>
      <c r="AZ21" s="124">
        <v>2.4616249999999999E-2</v>
      </c>
      <c r="BA21" s="124">
        <v>7.866725000000005E-2</v>
      </c>
    </row>
    <row r="22" spans="1:53" x14ac:dyDescent="0.25">
      <c r="A22" s="124" t="s">
        <v>613</v>
      </c>
      <c r="B22" s="124" t="s">
        <v>5111</v>
      </c>
      <c r="C22" s="124" t="s">
        <v>5113</v>
      </c>
      <c r="D22" s="124">
        <v>7097.38134765625</v>
      </c>
      <c r="E22" s="124">
        <v>5071.36572265625</v>
      </c>
      <c r="F22" s="124">
        <v>4775.4228515625</v>
      </c>
      <c r="G22" s="124">
        <v>2975.39990234375</v>
      </c>
      <c r="H22" s="124">
        <v>0.6667364381650096</v>
      </c>
      <c r="I22" s="124">
        <v>5.5408163265306121E-2</v>
      </c>
      <c r="J22" s="124">
        <v>0.18173731030873885</v>
      </c>
      <c r="K22" s="124">
        <v>0.53955259026687596</v>
      </c>
      <c r="L22" s="124">
        <v>0.11262558869701726</v>
      </c>
      <c r="M22" s="124">
        <v>6.3708355136926562E-2</v>
      </c>
      <c r="N22" s="124">
        <v>4.6967992325135183E-2</v>
      </c>
      <c r="O22" s="124">
        <v>2.5833333333333333E-2</v>
      </c>
      <c r="P22" s="124">
        <v>0.94934720041862897</v>
      </c>
      <c r="Q22" s="124">
        <v>2.4819466248037676E-2</v>
      </c>
      <c r="R22" s="124">
        <v>1.8888888888888889E-2</v>
      </c>
      <c r="S22" s="124">
        <v>0.77461582068724932</v>
      </c>
      <c r="T22" s="124">
        <v>7.1725972440258148E-2</v>
      </c>
      <c r="U22" s="124">
        <v>4.0935374149659864E-2</v>
      </c>
      <c r="V22" s="124">
        <v>5.3708355136926567E-2</v>
      </c>
      <c r="W22" s="124">
        <v>1.7046485260770974E-2</v>
      </c>
      <c r="X22" s="124">
        <v>5.1020408163265302E-3</v>
      </c>
      <c r="Y22" s="124">
        <v>0</v>
      </c>
      <c r="Z22" s="124">
        <v>1.010204081632653E-2</v>
      </c>
      <c r="AA22" s="124">
        <v>0</v>
      </c>
      <c r="AB22" s="124">
        <v>0.49463326356183496</v>
      </c>
      <c r="AC22" s="124">
        <v>0.41120486656200939</v>
      </c>
      <c r="AD22" s="124">
        <v>0.23646214896214893</v>
      </c>
      <c r="AE22" s="124">
        <v>5.1020408163265302E-3</v>
      </c>
      <c r="AF22" s="124">
        <v>0.29075440432583288</v>
      </c>
      <c r="AG22" s="124">
        <v>2.4819466248037676E-2</v>
      </c>
      <c r="AH22" s="124">
        <v>4.1379295307866736E-2</v>
      </c>
      <c r="AI22" s="124">
        <v>0</v>
      </c>
      <c r="AJ22" s="124">
        <v>0.20031789638932496</v>
      </c>
      <c r="AK22" s="124">
        <v>3.4434850863422288E-2</v>
      </c>
      <c r="AL22" s="124">
        <v>0.15958660387231816</v>
      </c>
      <c r="AM22" s="124">
        <v>0</v>
      </c>
      <c r="AN22" s="124">
        <v>0</v>
      </c>
      <c r="AO22" s="124">
        <v>0</v>
      </c>
      <c r="AP22" s="124">
        <v>2.306625000000001E-2</v>
      </c>
      <c r="AQ22" s="124">
        <v>9.7365000000000021E-3</v>
      </c>
      <c r="AR22" s="124">
        <v>3.9439000000000009E-2</v>
      </c>
      <c r="AS22" s="124">
        <v>0.29258075000000017</v>
      </c>
      <c r="AT22" s="124">
        <v>0.19552099999999997</v>
      </c>
      <c r="AU22" s="124">
        <v>6.592500000000002E-3</v>
      </c>
      <c r="AV22" s="124">
        <v>2.6110249999999991E-2</v>
      </c>
      <c r="AW22" s="124">
        <v>8.6131249999999993E-2</v>
      </c>
      <c r="AX22" s="124">
        <v>0.18452399999999997</v>
      </c>
      <c r="AY22" s="124">
        <v>9.7739750000000014E-2</v>
      </c>
      <c r="AZ22" s="124">
        <v>2.0034500000000011E-2</v>
      </c>
      <c r="BA22" s="124">
        <v>4.1590250000000002E-2</v>
      </c>
    </row>
    <row r="23" spans="1:53" x14ac:dyDescent="0.25">
      <c r="A23" s="124" t="s">
        <v>614</v>
      </c>
      <c r="B23" s="124" t="s">
        <v>5111</v>
      </c>
      <c r="C23" s="124" t="s">
        <v>5113</v>
      </c>
      <c r="D23" s="124">
        <v>7511.68115234375</v>
      </c>
      <c r="E23" s="124">
        <v>7922.119140625</v>
      </c>
      <c r="F23" s="124">
        <v>7793.701171875</v>
      </c>
      <c r="G23" s="124">
        <v>3364.061279296875</v>
      </c>
      <c r="H23" s="124">
        <v>0.55312241521918937</v>
      </c>
      <c r="I23" s="124">
        <v>0</v>
      </c>
      <c r="J23" s="124">
        <v>5.1290376290376284E-2</v>
      </c>
      <c r="K23" s="124">
        <v>0.57147073356750766</v>
      </c>
      <c r="L23" s="124">
        <v>0.17259487824003952</v>
      </c>
      <c r="M23" s="124">
        <v>0.12531742451097289</v>
      </c>
      <c r="N23" s="124">
        <v>7.9326587391103515E-2</v>
      </c>
      <c r="O23" s="124">
        <v>0.26127420966130643</v>
      </c>
      <c r="P23" s="124">
        <v>0.68028315770251258</v>
      </c>
      <c r="Q23" s="124">
        <v>3.6825002954035208E-2</v>
      </c>
      <c r="R23" s="124">
        <v>2.8760486825002953E-2</v>
      </c>
      <c r="S23" s="124">
        <v>0.62167859022697736</v>
      </c>
      <c r="T23" s="124">
        <v>0.15206809319712544</v>
      </c>
      <c r="U23" s="124">
        <v>3.4438142502658628E-2</v>
      </c>
      <c r="V23" s="124">
        <v>5.7710031903580289E-2</v>
      </c>
      <c r="W23" s="124">
        <v>7.3285048285048282E-2</v>
      </c>
      <c r="X23" s="124">
        <v>1.4285714285714285E-2</v>
      </c>
      <c r="Y23" s="124">
        <v>1.1363636363636364E-2</v>
      </c>
      <c r="Z23" s="124">
        <v>9.7298937621518269E-2</v>
      </c>
      <c r="AA23" s="124">
        <v>0</v>
      </c>
      <c r="AB23" s="124">
        <v>0.59969600292180936</v>
      </c>
      <c r="AC23" s="124">
        <v>0.23359355698065376</v>
      </c>
      <c r="AD23" s="124">
        <v>0.35510645268709784</v>
      </c>
      <c r="AE23" s="124">
        <v>0</v>
      </c>
      <c r="AF23" s="124">
        <v>0.29426487491003622</v>
      </c>
      <c r="AG23" s="124">
        <v>8.9234421492486005E-2</v>
      </c>
      <c r="AH23" s="124">
        <v>0.13961253799963477</v>
      </c>
      <c r="AI23" s="124">
        <v>1.3553113553113554E-2</v>
      </c>
      <c r="AJ23" s="124">
        <v>0.21692930725188789</v>
      </c>
      <c r="AK23" s="124">
        <v>3.5170743235259365E-2</v>
      </c>
      <c r="AL23" s="124">
        <v>0.12459314878669717</v>
      </c>
      <c r="AM23" s="124">
        <v>0</v>
      </c>
      <c r="AN23" s="124">
        <v>0</v>
      </c>
      <c r="AO23" s="124">
        <v>0</v>
      </c>
      <c r="AP23" s="124">
        <v>2.3842500000000003E-2</v>
      </c>
      <c r="AQ23" s="124">
        <v>4.9905000000000001E-3</v>
      </c>
      <c r="AR23" s="124">
        <v>4.990499999999997E-2</v>
      </c>
      <c r="AS23" s="124">
        <v>0.17302675000000001</v>
      </c>
      <c r="AT23" s="124">
        <v>0.25243949999999998</v>
      </c>
      <c r="AU23" s="124">
        <v>5.6689999999999987E-3</v>
      </c>
      <c r="AV23" s="124">
        <v>4.1156750000000013E-2</v>
      </c>
      <c r="AW23" s="124">
        <v>8.1056500000000004E-2</v>
      </c>
      <c r="AX23" s="124">
        <v>0.20632949999999994</v>
      </c>
      <c r="AY23" s="124">
        <v>0.11453199999999994</v>
      </c>
      <c r="AZ23" s="124">
        <v>2.2961000000000009E-2</v>
      </c>
      <c r="BA23" s="124">
        <v>4.7931499999999995E-2</v>
      </c>
    </row>
    <row r="24" spans="1:53" x14ac:dyDescent="0.25">
      <c r="A24" s="124" t="s">
        <v>615</v>
      </c>
      <c r="B24" s="124" t="s">
        <v>5111</v>
      </c>
      <c r="C24" s="124" t="s">
        <v>5113</v>
      </c>
      <c r="D24" s="124">
        <v>5216.451171875</v>
      </c>
      <c r="E24" s="124">
        <v>6175.37646484375</v>
      </c>
      <c r="F24" s="124">
        <v>6086.50048828125</v>
      </c>
      <c r="G24" s="124">
        <v>2505.9814453125</v>
      </c>
      <c r="H24" s="124">
        <v>0.4281648363067373</v>
      </c>
      <c r="I24" s="124">
        <v>6.2008035354567073E-2</v>
      </c>
      <c r="J24" s="124">
        <v>0.11894360462806916</v>
      </c>
      <c r="K24" s="124">
        <v>0.51651222450618217</v>
      </c>
      <c r="L24" s="124">
        <v>0.1841204306612419</v>
      </c>
      <c r="M24" s="124">
        <v>6.1137115982613538E-2</v>
      </c>
      <c r="N24" s="124">
        <v>5.7278588867326036E-2</v>
      </c>
      <c r="O24" s="124">
        <v>0.17585462310402941</v>
      </c>
      <c r="P24" s="124">
        <v>0.75431440590084486</v>
      </c>
      <c r="Q24" s="124">
        <v>5.6316426354345764E-2</v>
      </c>
      <c r="R24" s="124">
        <v>3.6038079359810245E-2</v>
      </c>
      <c r="S24" s="124">
        <v>0.55575765410346767</v>
      </c>
      <c r="T24" s="124">
        <v>9.8665780745507276E-2</v>
      </c>
      <c r="U24" s="124">
        <v>4.8190094635389182E-2</v>
      </c>
      <c r="V24" s="124">
        <v>7.9893384459992389E-2</v>
      </c>
      <c r="W24" s="124">
        <v>5.3712259687679106E-2</v>
      </c>
      <c r="X24" s="124">
        <v>2.0090133079686091E-2</v>
      </c>
      <c r="Y24" s="124">
        <v>4.1883004499826924E-3</v>
      </c>
      <c r="Z24" s="124">
        <v>1.9445206946643291E-2</v>
      </c>
      <c r="AA24" s="124">
        <v>8.5739293759823868E-3</v>
      </c>
      <c r="AB24" s="124">
        <v>0.59088232675950048</v>
      </c>
      <c r="AC24" s="124">
        <v>0.20474337545182689</v>
      </c>
      <c r="AD24" s="124">
        <v>0.27458245911569601</v>
      </c>
      <c r="AE24" s="124">
        <v>2.6041666666666665E-3</v>
      </c>
      <c r="AF24" s="124">
        <v>0.24284369520623733</v>
      </c>
      <c r="AG24" s="124">
        <v>9.0068896506817819E-2</v>
      </c>
      <c r="AH24" s="124">
        <v>5.2385408332340302E-2</v>
      </c>
      <c r="AI24" s="124">
        <v>3.1525511550312378E-2</v>
      </c>
      <c r="AJ24" s="124">
        <v>0.15943770250639791</v>
      </c>
      <c r="AK24" s="124">
        <v>5.2485783767143884E-2</v>
      </c>
      <c r="AL24" s="124">
        <v>0.21545434136833325</v>
      </c>
      <c r="AM24" s="124">
        <v>0</v>
      </c>
      <c r="AN24" s="124">
        <v>1.1088156248404065E-2</v>
      </c>
      <c r="AO24" s="124">
        <v>0</v>
      </c>
      <c r="AP24" s="124">
        <v>2.4287250000000003E-2</v>
      </c>
      <c r="AQ24" s="124">
        <v>1.4398000000000008E-2</v>
      </c>
      <c r="AR24" s="124">
        <v>5.2383999999999972E-2</v>
      </c>
      <c r="AS24" s="124">
        <v>0.20768524999999979</v>
      </c>
      <c r="AT24" s="124">
        <v>0.20345100000000013</v>
      </c>
      <c r="AU24" s="124">
        <v>1.036900000000001E-2</v>
      </c>
      <c r="AV24" s="124">
        <v>3.1906999999999956E-2</v>
      </c>
      <c r="AW24" s="124">
        <v>0.10020125000000014</v>
      </c>
      <c r="AX24" s="124">
        <v>0.22283424999999996</v>
      </c>
      <c r="AY24" s="124">
        <v>9.3685499999999977E-2</v>
      </c>
      <c r="AZ24" s="124">
        <v>2.8483750000000016E-2</v>
      </c>
      <c r="BA24" s="124">
        <v>3.4601249999999979E-2</v>
      </c>
    </row>
    <row r="25" spans="1:53" x14ac:dyDescent="0.25">
      <c r="A25" s="124" t="s">
        <v>616</v>
      </c>
      <c r="B25" s="124" t="s">
        <v>5111</v>
      </c>
      <c r="C25" s="124" t="s">
        <v>5113</v>
      </c>
      <c r="D25" s="124">
        <v>7259.1640625</v>
      </c>
      <c r="E25" s="124">
        <v>8606.646484375</v>
      </c>
      <c r="F25" s="124">
        <v>8215.599609375</v>
      </c>
      <c r="G25" s="124">
        <v>4111.5712890625</v>
      </c>
      <c r="H25" s="124">
        <v>0.49048888281392389</v>
      </c>
      <c r="I25" s="124">
        <v>0</v>
      </c>
      <c r="J25" s="124">
        <v>0.13142047870724743</v>
      </c>
      <c r="K25" s="124">
        <v>0.62179545592612839</v>
      </c>
      <c r="L25" s="124">
        <v>0.14932264139481199</v>
      </c>
      <c r="M25" s="124">
        <v>5.8558866411518133E-2</v>
      </c>
      <c r="N25" s="124">
        <v>3.8902557560294024E-2</v>
      </c>
      <c r="O25" s="124">
        <v>0.84397591276350159</v>
      </c>
      <c r="P25" s="124">
        <v>6.4683190571654212E-2</v>
      </c>
      <c r="Q25" s="124">
        <v>7.0507563331510842E-2</v>
      </c>
      <c r="R25" s="124">
        <v>1.6129032258064516E-2</v>
      </c>
      <c r="S25" s="124">
        <v>0.57742542980377864</v>
      </c>
      <c r="T25" s="124">
        <v>0.2581898122835794</v>
      </c>
      <c r="U25" s="124">
        <v>5.0384241540611135E-2</v>
      </c>
      <c r="V25" s="124">
        <v>6.2386094404957168E-2</v>
      </c>
      <c r="W25" s="124">
        <v>3.2368173258003771E-2</v>
      </c>
      <c r="X25" s="124">
        <v>1.5008960573476702E-2</v>
      </c>
      <c r="Y25" s="124">
        <v>4.2372881355932203E-3</v>
      </c>
      <c r="Z25" s="124">
        <v>2.077638053581192E-2</v>
      </c>
      <c r="AA25" s="124">
        <v>0</v>
      </c>
      <c r="AB25" s="124">
        <v>0.63398715144887929</v>
      </c>
      <c r="AC25" s="124">
        <v>0.45423652876495957</v>
      </c>
      <c r="AD25" s="124">
        <v>0.23754252475548265</v>
      </c>
      <c r="AE25" s="124">
        <v>0</v>
      </c>
      <c r="AF25" s="124">
        <v>0.14825572565457748</v>
      </c>
      <c r="AG25" s="124">
        <v>4.4969928922908693E-2</v>
      </c>
      <c r="AH25" s="124">
        <v>4.2372881355932203E-3</v>
      </c>
      <c r="AI25" s="124">
        <v>0</v>
      </c>
      <c r="AJ25" s="124">
        <v>0.17808760099629428</v>
      </c>
      <c r="AK25" s="124">
        <v>3.0017921146953404E-2</v>
      </c>
      <c r="AL25" s="124">
        <v>0.19569360913674747</v>
      </c>
      <c r="AM25" s="124">
        <v>0</v>
      </c>
      <c r="AN25" s="124">
        <v>0</v>
      </c>
      <c r="AO25" s="124">
        <v>0</v>
      </c>
      <c r="AP25" s="124">
        <v>3.1959750000000009E-2</v>
      </c>
      <c r="AQ25" s="124">
        <v>1.1750000000000003E-3</v>
      </c>
      <c r="AR25" s="124">
        <v>5.140925000000001E-2</v>
      </c>
      <c r="AS25" s="124">
        <v>8.9043500000000012E-2</v>
      </c>
      <c r="AT25" s="124">
        <v>0.19645874999999993</v>
      </c>
      <c r="AU25" s="124">
        <v>1.3978749999999998E-2</v>
      </c>
      <c r="AV25" s="124">
        <v>6.1120000000000008E-2</v>
      </c>
      <c r="AW25" s="124">
        <v>0.17997499999999991</v>
      </c>
      <c r="AX25" s="124">
        <v>0.24009850000000005</v>
      </c>
      <c r="AY25" s="124">
        <v>8.6782000000000012E-2</v>
      </c>
      <c r="AZ25" s="124">
        <v>3.1417750000000008E-2</v>
      </c>
      <c r="BA25" s="124">
        <v>4.8542000000000009E-2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9BC04-1F72-4BCE-A9BD-049AD4E751CB}">
  <sheetPr codeName="Sheet5">
    <tabColor theme="4" tint="0.39997558519241921"/>
  </sheetPr>
  <dimension ref="A1:P68"/>
  <sheetViews>
    <sheetView zoomScaleNormal="100" workbookViewId="0">
      <pane ySplit="9" topLeftCell="A10" activePane="bottomLeft" state="frozen"/>
      <selection activeCell="J47" sqref="J47"/>
      <selection pane="bottomLeft"/>
    </sheetView>
  </sheetViews>
  <sheetFormatPr defaultRowHeight="15" x14ac:dyDescent="0.25"/>
  <cols>
    <col min="2" max="2" width="63.7109375" bestFit="1" customWidth="1"/>
    <col min="3" max="3" width="11.28515625" customWidth="1"/>
    <col min="4" max="4" width="15.7109375" customWidth="1"/>
    <col min="6" max="6" width="11.7109375" customWidth="1"/>
    <col min="7" max="7" width="13.85546875" customWidth="1"/>
    <col min="9" max="9" width="12" bestFit="1" customWidth="1"/>
    <col min="10" max="10" width="14" customWidth="1"/>
    <col min="12" max="12" width="10.42578125" customWidth="1"/>
    <col min="13" max="13" width="11.85546875" customWidth="1"/>
    <col min="15" max="15" width="9.7109375" customWidth="1"/>
    <col min="16" max="16" width="12.85546875" customWidth="1"/>
  </cols>
  <sheetData>
    <row r="1" spans="1:16" ht="15.75" thickBot="1" x14ac:dyDescent="0.3">
      <c r="A1" s="89">
        <f>MATCH($B$2, 'CALC_EST - TRGTS'!B$11:$O$11, 0)</f>
        <v>13</v>
      </c>
    </row>
    <row r="2" spans="1:16" ht="53.1" customHeight="1" thickBot="1" x14ac:dyDescent="0.3">
      <c r="B2" s="327" t="str">
        <f>Summary_Regional!B5</f>
        <v>R11-SouthWest</v>
      </c>
      <c r="C2" s="345" t="s">
        <v>106</v>
      </c>
      <c r="D2" s="346"/>
      <c r="E2" s="346"/>
      <c r="F2" s="346"/>
      <c r="G2" s="346"/>
      <c r="H2" s="346"/>
      <c r="I2" s="346"/>
      <c r="J2" s="346"/>
      <c r="K2" s="346"/>
      <c r="L2" s="346"/>
      <c r="M2" s="346"/>
      <c r="N2" s="346"/>
      <c r="O2" s="346"/>
      <c r="P2" s="346"/>
    </row>
    <row r="3" spans="1:16" ht="21.6" customHeight="1" thickBot="1" x14ac:dyDescent="0.3">
      <c r="B3" s="58"/>
      <c r="C3" s="59"/>
      <c r="D3" s="59"/>
      <c r="E3" s="59"/>
      <c r="F3" s="59"/>
      <c r="G3" s="59"/>
      <c r="H3" s="59"/>
      <c r="I3" s="59"/>
      <c r="J3" s="59"/>
      <c r="K3" s="59"/>
      <c r="L3" s="59"/>
      <c r="M3" s="59"/>
      <c r="O3" s="59"/>
      <c r="P3" s="59"/>
    </row>
    <row r="4" spans="1:16" ht="62.45" customHeight="1" thickBot="1" x14ac:dyDescent="0.3">
      <c r="B4" s="160" t="s">
        <v>107</v>
      </c>
      <c r="C4" s="347" t="s">
        <v>108</v>
      </c>
      <c r="D4" s="348"/>
      <c r="E4" s="161"/>
      <c r="F4" s="347" t="s">
        <v>109</v>
      </c>
      <c r="G4" s="348"/>
      <c r="H4" s="163"/>
      <c r="I4" s="347" t="s">
        <v>110</v>
      </c>
      <c r="J4" s="348"/>
      <c r="K4" s="164"/>
      <c r="L4" s="347" t="s">
        <v>111</v>
      </c>
      <c r="M4" s="348"/>
      <c r="N4" s="184"/>
      <c r="O4" s="347" t="s">
        <v>112</v>
      </c>
      <c r="P4" s="348"/>
    </row>
    <row r="5" spans="1:16" ht="29.1" customHeight="1" x14ac:dyDescent="0.25">
      <c r="B5" s="60" t="s">
        <v>113</v>
      </c>
      <c r="C5" s="353">
        <v>2022</v>
      </c>
      <c r="D5" s="354"/>
      <c r="E5" s="61"/>
      <c r="F5" s="353">
        <f>C5</f>
        <v>2022</v>
      </c>
      <c r="G5" s="354"/>
      <c r="H5" s="61"/>
      <c r="I5" s="353">
        <f>F5</f>
        <v>2022</v>
      </c>
      <c r="J5" s="354"/>
      <c r="K5" s="62"/>
      <c r="L5" s="353">
        <f>I5</f>
        <v>2022</v>
      </c>
      <c r="M5" s="354"/>
      <c r="O5" s="353">
        <f>L5</f>
        <v>2022</v>
      </c>
      <c r="P5" s="354"/>
    </row>
    <row r="6" spans="1:16" ht="15.75" x14ac:dyDescent="0.25">
      <c r="B6" s="63" t="s">
        <v>114</v>
      </c>
      <c r="C6" s="349">
        <f>SUMPRODUCT(C10:C52, D10:D52) + D56</f>
        <v>0.89270447254543583</v>
      </c>
      <c r="D6" s="350"/>
      <c r="E6" s="62"/>
      <c r="F6" s="349">
        <f>SUMPRODUCT(F10:F52,G10:G52)+G56</f>
        <v>0.88809143825015058</v>
      </c>
      <c r="G6" s="350"/>
      <c r="H6" s="64"/>
      <c r="I6" s="351">
        <f>SUMPRODUCT(I10:I53, J10:J53) + J56</f>
        <v>5584.5866143150779</v>
      </c>
      <c r="J6" s="352"/>
      <c r="K6" s="1"/>
      <c r="L6" s="349">
        <f>SUMPRODUCT(L10:L53, M10:M53) + M56</f>
        <v>0.72118227728568485</v>
      </c>
      <c r="M6" s="350"/>
      <c r="N6" s="1"/>
      <c r="O6" s="349">
        <f>SUMPRODUCT(O10:O53, P10:P53) + P56</f>
        <v>0.40206086285815706</v>
      </c>
      <c r="P6" s="350"/>
    </row>
    <row r="7" spans="1:16" ht="16.5" thickBot="1" x14ac:dyDescent="0.3">
      <c r="B7" s="65" t="s">
        <v>115</v>
      </c>
      <c r="C7" s="355">
        <f ca="1">SUMPRODUCT(C10:C52,D10:D52) +VLOOKUP($B$2,$B57:$D68,CELL("col",D$55)-CELL("col",$B$55)+1,FALSE)</f>
        <v>0.89532810890907122</v>
      </c>
      <c r="D7" s="356"/>
      <c r="E7" s="62"/>
      <c r="F7" s="355">
        <f ca="1">SUMPRODUCT(F10:F52,G10:G52) +VLOOKUP($B$2,$B$57:$G68,CELL("col",G$55)-CELL("col",$B$55)+1,FALSE)</f>
        <v>0.80066643825015049</v>
      </c>
      <c r="G7" s="356"/>
      <c r="H7" s="64"/>
      <c r="I7" s="357">
        <f ca="1">SUMPRODUCT(I10:I53, J10:J53) +VLOOKUP($B$2,$B$57:$J68,CELL("col",J$55)-CELL("col",$B$55)+1,FALSE)</f>
        <v>6175.4047961332544</v>
      </c>
      <c r="J7" s="358"/>
      <c r="K7" s="1"/>
      <c r="L7" s="355">
        <f ca="1">SUMPRODUCT(L10:L53,M10:M53) + VLOOKUP($B$2,$B$57:$M68,CELL("col",M$55)-CELL("col",$B$55)+1,FALSE)</f>
        <v>0.73260561061901797</v>
      </c>
      <c r="M7" s="356"/>
      <c r="N7" s="1"/>
      <c r="O7" s="355">
        <f ca="1">SUMPRODUCT(O10:O53,P10:P53) + VLOOKUP($B$2,$B$57:$P68,CELL("col",P$55)-CELL("col",$B$55)+1,FALSE)</f>
        <v>0.31573586285815702</v>
      </c>
      <c r="P7" s="356"/>
    </row>
    <row r="8" spans="1:16" ht="15.75" thickBot="1" x14ac:dyDescent="0.3">
      <c r="B8" s="66"/>
      <c r="C8" s="66"/>
      <c r="D8" s="66"/>
      <c r="E8" s="67"/>
      <c r="F8" s="66"/>
      <c r="G8" s="66"/>
      <c r="H8" s="67"/>
      <c r="I8" s="67"/>
      <c r="J8" s="67"/>
      <c r="K8" s="67"/>
      <c r="L8" s="67"/>
      <c r="M8" s="67"/>
      <c r="N8" s="67"/>
      <c r="O8" s="67"/>
      <c r="P8" s="67"/>
    </row>
    <row r="9" spans="1:16" ht="16.5" thickBot="1" x14ac:dyDescent="0.3">
      <c r="B9" s="156" t="s">
        <v>116</v>
      </c>
      <c r="C9" s="157" t="s">
        <v>117</v>
      </c>
      <c r="D9" s="158" t="s">
        <v>118</v>
      </c>
      <c r="E9" s="162"/>
      <c r="F9" s="157" t="s">
        <v>117</v>
      </c>
      <c r="G9" s="159" t="s">
        <v>118</v>
      </c>
      <c r="H9" s="162"/>
      <c r="I9" s="157" t="s">
        <v>117</v>
      </c>
      <c r="J9" s="159" t="s">
        <v>118</v>
      </c>
      <c r="K9" s="162"/>
      <c r="L9" s="157" t="s">
        <v>117</v>
      </c>
      <c r="M9" s="159" t="s">
        <v>118</v>
      </c>
      <c r="N9" s="162"/>
      <c r="O9" s="157" t="s">
        <v>117</v>
      </c>
      <c r="P9" s="159" t="s">
        <v>118</v>
      </c>
    </row>
    <row r="10" spans="1:16" ht="15.75" x14ac:dyDescent="0.25">
      <c r="B10" s="115" t="s">
        <v>119</v>
      </c>
      <c r="C10" s="328">
        <f>INDEX('CALC_EST - TRGTS'!$B$11:$O$58,MATCH($B10,'CALC_EST - TRGTS'!$B$11:$B$58,0),$A$1)</f>
        <v>0.4281648363067373</v>
      </c>
      <c r="D10" s="68">
        <f>INDEX('CALC_EST - TRGTS'!$C$12:$C$59, MATCH(Adult!B10,  'CALC_EST - TRGTS'!$B$12:$B$59, 0))</f>
        <v>-0.128</v>
      </c>
      <c r="F10" s="331">
        <f>INDEX('CALC_EST - TRGTS'!$B$61:$O$108,MATCH($B10, 'CALC_EST - TRGTS'!$B$61:$B$108,0),$A$1)</f>
        <v>0.41259342745892885</v>
      </c>
      <c r="G10" s="68">
        <f>INDEX('CALC_EST - TRGTS'!$C$62:$C$104, MATCH(Adult!B10,'CALC_EST - TRGTS'!$B$62:$B$104, 0))</f>
        <v>4.36E-2</v>
      </c>
      <c r="I10" s="328">
        <f>INDEX('CALC_EST - TRGTS'!$B$111:$O$159,MATCH($B10, 'CALC_EST - TRGTS'!$B$111:$B$159,0),$A$1)</f>
        <v>0.4281648363067373</v>
      </c>
      <c r="J10" s="69">
        <f>INDEX('CALC_EST - TRGTS'!$C$112:$C$155, MATCH(Adult!B10,'CALC_EST - TRGTS'!$B$112:$B$155, 0))</f>
        <v>-4697</v>
      </c>
      <c r="L10" s="328">
        <f>INDEX('CALC_EST - TRGTS'!$B$162:$O$209,MATCH($B10, 'CALC_EST - TRGTS'!$B$162:$B$209,0),$A$1)</f>
        <v>0.40707364341085273</v>
      </c>
      <c r="M10" s="68">
        <f>INDEX('CALC_EST - TRGTS'!$C$163:$C$205, MATCH(Adult!B10,'CALC_EST - TRGTS'!$B$163:$B$205, 0))</f>
        <v>0.11899999999999999</v>
      </c>
      <c r="O10" s="334">
        <f>INDEX('CALC_EST - TRGTS'!$B$212:$O$259,MATCH($B10, 'CALC_EST - TRGTS'!$B$212:$B$259,0),$A$1)</f>
        <v>0.40914965708651291</v>
      </c>
      <c r="P10" s="68">
        <f>INDEX('CALC_EST - TRGTS'!$C$213:$C$255, MATCH(Adult!B10,'CALC_EST - TRGTS'!$B$213:$B$255, 0))</f>
        <v>-0.23300000000000001</v>
      </c>
    </row>
    <row r="11" spans="1:16" ht="15.75" x14ac:dyDescent="0.25">
      <c r="B11" s="116" t="s">
        <v>120</v>
      </c>
      <c r="C11" s="328">
        <f>INDEX('CALC_EST - TRGTS'!$B$11:$O$58,MATCH($B11,'CALC_EST - TRGTS'!$B$11:$B$58,0),$A$1)</f>
        <v>0.11894360462806916</v>
      </c>
      <c r="D11" s="68">
        <f>INDEX('CALC_EST - TRGTS'!$C$12:$C$59, MATCH(Adult!B11,  'CALC_EST - TRGTS'!$B$12:$B$59, 0))</f>
        <v>-0.16400000000000001</v>
      </c>
      <c r="F11" s="331">
        <f>INDEX('CALC_EST - TRGTS'!$B$61:$O$108,MATCH($B11, 'CALC_EST - TRGTS'!$B$61:$B$108,0),$A$1)</f>
        <v>0.11844220944146294</v>
      </c>
      <c r="G11" s="68">
        <f>INDEX('CALC_EST - TRGTS'!$C$62:$C$104, MATCH(Adult!B11,'CALC_EST - TRGTS'!$B$62:$B$104, 0))</f>
        <v>-0.248</v>
      </c>
      <c r="I11" s="328">
        <f>INDEX('CALC_EST - TRGTS'!$B$111:$O$159,MATCH($B11, 'CALC_EST - TRGTS'!$B$111:$B$159,0),$A$1)</f>
        <v>0.11894360462806916</v>
      </c>
      <c r="J11" s="69">
        <f>INDEX('CALC_EST - TRGTS'!$C$112:$C$155, MATCH(Adult!B11,'CALC_EST - TRGTS'!$B$112:$B$155, 0))</f>
        <v>2384</v>
      </c>
      <c r="L11" s="328">
        <f>INDEX('CALC_EST - TRGTS'!$B$162:$O$209,MATCH($B11, 'CALC_EST - TRGTS'!$B$162:$B$209,0),$A$1)</f>
        <v>0.15762861169837916</v>
      </c>
      <c r="M11" s="68">
        <f>INDEX('CALC_EST - TRGTS'!$C$163:$C$205, MATCH(Adult!B11,'CALC_EST - TRGTS'!$B$163:$B$205, 0))</f>
        <v>0.123</v>
      </c>
      <c r="O11" s="334">
        <f>INDEX('CALC_EST - TRGTS'!$B$212:$O$259,MATCH($B11, 'CALC_EST - TRGTS'!$B$212:$B$259,0),$A$1)</f>
        <v>9.5430351816681996E-2</v>
      </c>
      <c r="P11" s="68">
        <f>INDEX('CALC_EST - TRGTS'!$C$213:$C$255, MATCH(Adult!B11,'CALC_EST - TRGTS'!$B$213:$B$255, 0))</f>
        <v>-0.27900000000000003</v>
      </c>
    </row>
    <row r="12" spans="1:16" ht="15.75" x14ac:dyDescent="0.25">
      <c r="B12" s="116" t="s">
        <v>121</v>
      </c>
      <c r="C12" s="328">
        <f>INDEX('CALC_EST - TRGTS'!$B$11:$O$58,MATCH($B12,'CALC_EST - TRGTS'!$B$11:$B$58,0),$A$1)</f>
        <v>0.51651222450618217</v>
      </c>
      <c r="D12" s="68">
        <f>INDEX('CALC_EST - TRGTS'!$C$12:$C$59, MATCH(Adult!B12,  'CALC_EST - TRGTS'!$B$12:$B$59, 0))</f>
        <v>-0.13200000000000001</v>
      </c>
      <c r="F12" s="331">
        <f>INDEX('CALC_EST - TRGTS'!$B$61:$O$108,MATCH($B12, 'CALC_EST - TRGTS'!$B$61:$B$108,0),$A$1)</f>
        <v>0.50941548430155492</v>
      </c>
      <c r="G12" s="68">
        <f>INDEX('CALC_EST - TRGTS'!$C$62:$C$104, MATCH(Adult!B12,'CALC_EST - TRGTS'!$B$62:$B$104, 0))</f>
        <v>-9.1499999999999998E-2</v>
      </c>
      <c r="I12" s="328">
        <f>INDEX('CALC_EST - TRGTS'!$B$111:$O$159,MATCH($B12, 'CALC_EST - TRGTS'!$B$111:$B$159,0),$A$1)</f>
        <v>0.51651222450618217</v>
      </c>
      <c r="J12" s="69">
        <f>INDEX('CALC_EST - TRGTS'!$C$112:$C$155, MATCH(Adult!B12,'CALC_EST - TRGTS'!$B$112:$B$155, 0))</f>
        <v>4064</v>
      </c>
      <c r="L12" s="328">
        <f>INDEX('CALC_EST - TRGTS'!$B$162:$O$209,MATCH($B12, 'CALC_EST - TRGTS'!$B$162:$B$209,0),$A$1)</f>
        <v>0.51906272022551092</v>
      </c>
      <c r="M12" s="68">
        <f>INDEX('CALC_EST - TRGTS'!$C$163:$C$205, MATCH(Adult!B12,'CALC_EST - TRGTS'!$B$163:$B$205, 0))</f>
        <v>-3.0099999999999998E-2</v>
      </c>
      <c r="O12" s="334">
        <f>INDEX('CALC_EST - TRGTS'!$B$212:$O$259,MATCH($B12, 'CALC_EST - TRGTS'!$B$212:$B$259,0),$A$1)</f>
        <v>0.57262606713219666</v>
      </c>
      <c r="P12" s="68">
        <f>INDEX('CALC_EST - TRGTS'!$C$213:$C$255, MATCH(Adult!B12,'CALC_EST - TRGTS'!$B$213:$B$255, 0))</f>
        <v>-0.23799999999999999</v>
      </c>
    </row>
    <row r="13" spans="1:16" ht="15.75" x14ac:dyDescent="0.25">
      <c r="B13" s="116" t="s">
        <v>122</v>
      </c>
      <c r="C13" s="328">
        <f>INDEX('CALC_EST - TRGTS'!$B$11:$O$58,MATCH($B13,'CALC_EST - TRGTS'!$B$11:$B$58,0),$A$1)</f>
        <v>0.1841204306612419</v>
      </c>
      <c r="D13" s="68">
        <f>INDEX('CALC_EST - TRGTS'!$C$12:$C$59, MATCH(Adult!B13,  'CALC_EST - TRGTS'!$B$12:$B$59, 0))</f>
        <v>-5.6800000000000002E-3</v>
      </c>
      <c r="F13" s="331">
        <f>INDEX('CALC_EST - TRGTS'!$B$61:$O$108,MATCH($B13, 'CALC_EST - TRGTS'!$B$61:$B$108,0),$A$1)</f>
        <v>0.18085954529907472</v>
      </c>
      <c r="G13" s="68">
        <f>INDEX('CALC_EST - TRGTS'!$C$62:$C$104, MATCH(Adult!B13,'CALC_EST - TRGTS'!$B$62:$B$104, 0))</f>
        <v>-0.126</v>
      </c>
      <c r="I13" s="328">
        <f>INDEX('CALC_EST - TRGTS'!$B$111:$O$159,MATCH($B13, 'CALC_EST - TRGTS'!$B$111:$B$159,0),$A$1)</f>
        <v>0.1841204306612419</v>
      </c>
      <c r="J13" s="69">
        <f>INDEX('CALC_EST - TRGTS'!$C$112:$C$155, MATCH(Adult!B13,'CALC_EST - TRGTS'!$B$112:$B$155, 0))</f>
        <v>2732</v>
      </c>
      <c r="L13" s="328">
        <f>INDEX('CALC_EST - TRGTS'!$B$162:$O$209,MATCH($B13, 'CALC_EST - TRGTS'!$B$162:$B$209,0),$A$1)</f>
        <v>0.15510923185341791</v>
      </c>
      <c r="M13" s="68">
        <f>INDEX('CALC_EST - TRGTS'!$C$163:$C$205, MATCH(Adult!B13,'CALC_EST - TRGTS'!$B$163:$B$205, 0))</f>
        <v>9.1899999999999996E-2</v>
      </c>
      <c r="O13" s="334">
        <f>INDEX('CALC_EST - TRGTS'!$B$212:$O$259,MATCH($B13, 'CALC_EST - TRGTS'!$B$212:$B$259,0),$A$1)</f>
        <v>0.15032016160966954</v>
      </c>
      <c r="P13" s="68">
        <f>INDEX('CALC_EST - TRGTS'!$C$213:$C$255, MATCH(Adult!B13,'CALC_EST - TRGTS'!$B$213:$B$255, 0))</f>
        <v>-0.20799999999999999</v>
      </c>
    </row>
    <row r="14" spans="1:16" ht="15.75" x14ac:dyDescent="0.25">
      <c r="B14" s="116" t="s">
        <v>123</v>
      </c>
      <c r="C14" s="328">
        <f>INDEX('CALC_EST - TRGTS'!$B$11:$O$58,MATCH($B14,'CALC_EST - TRGTS'!$B$11:$B$58,0),$A$1)</f>
        <v>6.1137115982613538E-2</v>
      </c>
      <c r="D14" s="68">
        <f>INDEX('CALC_EST - TRGTS'!$C$12:$C$59, MATCH(Adult!B14,  'CALC_EST - TRGTS'!$B$12:$B$59, 0))</f>
        <v>-0.42699999999999999</v>
      </c>
      <c r="F14" s="331">
        <f>INDEX('CALC_EST - TRGTS'!$B$61:$O$108,MATCH($B14, 'CALC_EST - TRGTS'!$B$61:$B$108,0),$A$1)</f>
        <v>6.7178382986450291E-2</v>
      </c>
      <c r="G14" s="68">
        <f>INDEX('CALC_EST - TRGTS'!$C$62:$C$104, MATCH(Adult!B14,'CALC_EST - TRGTS'!$B$62:$B$104, 0))</f>
        <v>-0.13400000000000001</v>
      </c>
      <c r="I14" s="328">
        <f>INDEX('CALC_EST - TRGTS'!$B$111:$O$159,MATCH($B14, 'CALC_EST - TRGTS'!$B$111:$B$159,0),$A$1)</f>
        <v>6.1137115982613538E-2</v>
      </c>
      <c r="J14" s="69">
        <f>INDEX('CALC_EST - TRGTS'!$C$112:$C$155, MATCH(Adult!B14,'CALC_EST - TRGTS'!$B$112:$B$155, 0))</f>
        <v>-0.84699999999999998</v>
      </c>
      <c r="L14" s="328">
        <f>INDEX('CALC_EST - TRGTS'!$B$162:$O$209,MATCH($B14, 'CALC_EST - TRGTS'!$B$162:$B$209,0),$A$1)</f>
        <v>5.9355179704016915E-2</v>
      </c>
      <c r="M14" s="68">
        <f>INDEX('CALC_EST - TRGTS'!$C$163:$C$205, MATCH(Adult!B14,'CALC_EST - TRGTS'!$B$163:$B$205, 0))</f>
        <v>-0.38900000000000001</v>
      </c>
      <c r="O14" s="334">
        <f>INDEX('CALC_EST - TRGTS'!$B$212:$O$259,MATCH($B14, 'CALC_EST - TRGTS'!$B$212:$B$259,0),$A$1)</f>
        <v>6.831819175585227E-2</v>
      </c>
      <c r="P14" s="68">
        <f>INDEX('CALC_EST - TRGTS'!$C$213:$C$255, MATCH(Adult!B14,'CALC_EST - TRGTS'!$B$213:$B$255, 0))</f>
        <v>0.69099999999999995</v>
      </c>
    </row>
    <row r="15" spans="1:16" ht="15.75" x14ac:dyDescent="0.25">
      <c r="B15" s="116" t="s">
        <v>124</v>
      </c>
      <c r="C15" s="328">
        <f>INDEX('CALC_EST - TRGTS'!$B$11:$O$58,MATCH($B15,'CALC_EST - TRGTS'!$B$11:$B$58,0),$A$1)</f>
        <v>5.7278588867326036E-2</v>
      </c>
      <c r="D15" s="68">
        <f>INDEX('CALC_EST - TRGTS'!$C$12:$C$59, MATCH(Adult!B15,  'CALC_EST - TRGTS'!$B$12:$B$59, 0))</f>
        <v>5.7200000000000001E-2</v>
      </c>
      <c r="F15" s="331">
        <f>INDEX('CALC_EST - TRGTS'!$B$61:$O$108,MATCH($B15, 'CALC_EST - TRGTS'!$B$61:$B$108,0),$A$1)</f>
        <v>6.8135792971499964E-2</v>
      </c>
      <c r="G15" s="68">
        <f>INDEX('CALC_EST - TRGTS'!$C$62:$C$104, MATCH(Adult!B15,'CALC_EST - TRGTS'!$B$62:$B$104, 0))</f>
        <v>-0.21299999999999999</v>
      </c>
      <c r="I15" s="328">
        <f>INDEX('CALC_EST - TRGTS'!$B$111:$O$159,MATCH($B15, 'CALC_EST - TRGTS'!$B$111:$B$159,0),$A$1)</f>
        <v>5.7278588867326036E-2</v>
      </c>
      <c r="J15" s="69">
        <f>INDEX('CALC_EST - TRGTS'!$C$112:$C$155, MATCH(Adult!B15,'CALC_EST - TRGTS'!$B$112:$B$155, 0))</f>
        <v>-630.5</v>
      </c>
      <c r="L15" s="328">
        <f>INDEX('CALC_EST - TRGTS'!$B$162:$O$209,MATCH($B15, 'CALC_EST - TRGTS'!$B$162:$B$209,0),$A$1)</f>
        <v>7.575757575757576E-3</v>
      </c>
      <c r="M15" s="68">
        <f>INDEX('CALC_EST - TRGTS'!$C$163:$C$205, MATCH(Adult!B15,'CALC_EST - TRGTS'!$B$163:$B$205, 0))</f>
        <v>0.34300000000000003</v>
      </c>
      <c r="O15" s="334">
        <f>INDEX('CALC_EST - TRGTS'!$B$212:$O$259,MATCH($B15, 'CALC_EST - TRGTS'!$B$212:$B$259,0),$A$1)</f>
        <v>6.800062032615195E-2</v>
      </c>
      <c r="P15" s="68">
        <f>INDEX('CALC_EST - TRGTS'!$C$213:$C$255, MATCH(Adult!B15,'CALC_EST - TRGTS'!$B$213:$B$255, 0))</f>
        <v>0.14899999999999999</v>
      </c>
    </row>
    <row r="16" spans="1:16" ht="15.75" x14ac:dyDescent="0.25">
      <c r="B16" s="116" t="s">
        <v>125</v>
      </c>
      <c r="C16" s="328">
        <f>INDEX('CALC_EST - TRGTS'!$B$11:$O$58,MATCH($B16,'CALC_EST - TRGTS'!$B$11:$B$58,0),$A$1)</f>
        <v>0.17585462310402941</v>
      </c>
      <c r="D16" s="68">
        <f>INDEX('CALC_EST - TRGTS'!$C$12:$C$59, MATCH(Adult!B16,  'CALC_EST - TRGTS'!$B$12:$B$59, 0))</f>
        <v>1.2829999999999999</v>
      </c>
      <c r="F16" s="331">
        <f>INDEX('CALC_EST - TRGTS'!$B$61:$O$108,MATCH($B16, 'CALC_EST - TRGTS'!$B$61:$B$108,0),$A$1)</f>
        <v>0.1548632412879615</v>
      </c>
      <c r="G16" s="68">
        <f>INDEX('CALC_EST - TRGTS'!$C$62:$C$104, MATCH(Adult!B16,'CALC_EST - TRGTS'!$B$62:$B$104, 0))</f>
        <v>0.57599999999999996</v>
      </c>
      <c r="I16" s="328">
        <f>INDEX('CALC_EST - TRGTS'!$B$111:$O$159,MATCH($B16, 'CALC_EST - TRGTS'!$B$111:$B$159,0),$A$1)</f>
        <v>0.17585462310402941</v>
      </c>
      <c r="J16" s="69">
        <f>INDEX('CALC_EST - TRGTS'!$C$112:$C$155, MATCH(Adult!B16,'CALC_EST - TRGTS'!$B$112:$B$155, 0))</f>
        <v>14535</v>
      </c>
      <c r="L16" s="328">
        <f>INDEX('CALC_EST - TRGTS'!$B$162:$O$209,MATCH($B16, 'CALC_EST - TRGTS'!$B$162:$B$209,0),$A$1)</f>
        <v>0.19045102184637069</v>
      </c>
      <c r="M16" s="68">
        <f>INDEX('CALC_EST - TRGTS'!$C$163:$C$205, MATCH(Adult!B16,'CALC_EST - TRGTS'!$B$163:$B$205, 0))</f>
        <v>0.98199999999999998</v>
      </c>
      <c r="O16" s="334">
        <f>INDEX('CALC_EST - TRGTS'!$B$212:$O$259,MATCH($B16, 'CALC_EST - TRGTS'!$B$212:$B$259,0),$A$1)</f>
        <v>0.18163851053237418</v>
      </c>
      <c r="P16" s="68">
        <f>INDEX('CALC_EST - TRGTS'!$C$213:$C$255, MATCH(Adult!B16,'CALC_EST - TRGTS'!$B$213:$B$255, 0))</f>
        <v>0.502</v>
      </c>
    </row>
    <row r="17" spans="2:16" ht="15.75" x14ac:dyDescent="0.25">
      <c r="B17" s="117" t="s">
        <v>126</v>
      </c>
      <c r="C17" s="328">
        <f>INDEX('CALC_EST - TRGTS'!$B$11:$O$58,MATCH($B17,'CALC_EST - TRGTS'!$B$11:$B$58,0),$A$1)</f>
        <v>0.75431440590084486</v>
      </c>
      <c r="D17" s="68">
        <f>INDEX('CALC_EST - TRGTS'!$C$12:$C$59, MATCH(Adult!B17,  'CALC_EST - TRGTS'!$B$12:$B$59, 0))</f>
        <v>1.113</v>
      </c>
      <c r="F17" s="331">
        <f>INDEX('CALC_EST - TRGTS'!$B$61:$O$108,MATCH($B17, 'CALC_EST - TRGTS'!$B$61:$B$108,0),$A$1)</f>
        <v>0.79098256221987762</v>
      </c>
      <c r="G17" s="68">
        <f>INDEX('CALC_EST - TRGTS'!$C$62:$C$104, MATCH(Adult!B17,'CALC_EST - TRGTS'!$B$62:$B$104, 0))</f>
        <v>0.41099999999999998</v>
      </c>
      <c r="I17" s="328">
        <f>INDEX('CALC_EST - TRGTS'!$B$111:$O$159,MATCH($B17, 'CALC_EST - TRGTS'!$B$111:$B$159,0),$A$1)</f>
        <v>0.75431440590084486</v>
      </c>
      <c r="J17" s="69">
        <f>INDEX('CALC_EST - TRGTS'!$C$112:$C$155, MATCH(Adult!B17,'CALC_EST - TRGTS'!$B$112:$B$155, 0))</f>
        <v>14195</v>
      </c>
      <c r="L17" s="328">
        <f>INDEX('CALC_EST - TRGTS'!$B$162:$O$209,MATCH($B17, 'CALC_EST - TRGTS'!$B$162:$B$209,0),$A$1)</f>
        <v>0.75525017618040879</v>
      </c>
      <c r="M17" s="68">
        <f>INDEX('CALC_EST - TRGTS'!$C$163:$C$205, MATCH(Adult!B17,'CALC_EST - TRGTS'!$B$163:$B$205, 0))</f>
        <v>1.123</v>
      </c>
      <c r="O17" s="334">
        <f>INDEX('CALC_EST - TRGTS'!$B$212:$O$259,MATCH($B17, 'CALC_EST - TRGTS'!$B$212:$B$259,0),$A$1)</f>
        <v>0.73687031188400909</v>
      </c>
      <c r="P17" s="68">
        <f>INDEX('CALC_EST - TRGTS'!$C$213:$C$255, MATCH(Adult!B17,'CALC_EST - TRGTS'!$B$213:$B$255, 0))</f>
        <v>0.23300000000000001</v>
      </c>
    </row>
    <row r="18" spans="2:16" ht="15.75" x14ac:dyDescent="0.25">
      <c r="B18" s="116" t="s">
        <v>127</v>
      </c>
      <c r="C18" s="328">
        <f>INDEX('CALC_EST - TRGTS'!$B$11:$O$58,MATCH($B18,'CALC_EST - TRGTS'!$B$11:$B$58,0),$A$1)</f>
        <v>5.6316426354345764E-2</v>
      </c>
      <c r="D18" s="68">
        <f>INDEX('CALC_EST - TRGTS'!$C$12:$C$59, MATCH(Adult!B18,  'CALC_EST - TRGTS'!$B$12:$B$59, 0))</f>
        <v>1.1639999999999999</v>
      </c>
      <c r="F18" s="331">
        <f>INDEX('CALC_EST - TRGTS'!$B$61:$O$108,MATCH($B18, 'CALC_EST - TRGTS'!$B$61:$B$108,0),$A$1)</f>
        <v>3.9973849909746298E-2</v>
      </c>
      <c r="G18" s="68">
        <f>INDEX('CALC_EST - TRGTS'!$C$62:$C$104, MATCH(Adult!B18,'CALC_EST - TRGTS'!$B$62:$B$104, 0))</f>
        <v>0.439</v>
      </c>
      <c r="I18" s="328">
        <f>INDEX('CALC_EST - TRGTS'!$B$111:$O$159,MATCH($B18, 'CALC_EST - TRGTS'!$B$111:$B$159,0),$A$1)</f>
        <v>5.6316426354345764E-2</v>
      </c>
      <c r="J18" s="69">
        <f>INDEX('CALC_EST - TRGTS'!$C$112:$C$155, MATCH(Adult!B18,'CALC_EST - TRGTS'!$B$112:$B$155, 0))</f>
        <v>17950</v>
      </c>
      <c r="L18" s="328">
        <f>INDEX('CALC_EST - TRGTS'!$B$162:$O$209,MATCH($B18, 'CALC_EST - TRGTS'!$B$162:$B$209,0),$A$1)</f>
        <v>3.7632135306553911E-2</v>
      </c>
      <c r="M18" s="68">
        <f>INDEX('CALC_EST - TRGTS'!$C$163:$C$205, MATCH(Adult!B18,'CALC_EST - TRGTS'!$B$163:$B$205, 0))</f>
        <v>1.0649999999999999</v>
      </c>
      <c r="O18" s="334">
        <f>INDEX('CALC_EST - TRGTS'!$B$212:$O$259,MATCH($B18, 'CALC_EST - TRGTS'!$B$212:$B$259,0),$A$1)</f>
        <v>5.8462502096289726E-2</v>
      </c>
      <c r="P18" s="68">
        <f>INDEX('CALC_EST - TRGTS'!$C$213:$C$255, MATCH(Adult!B18,'CALC_EST - TRGTS'!$B$213:$B$255, 0))</f>
        <v>0.78900000000000003</v>
      </c>
    </row>
    <row r="19" spans="2:16" ht="15.75" x14ac:dyDescent="0.25">
      <c r="B19" s="116" t="s">
        <v>128</v>
      </c>
      <c r="C19" s="328">
        <f>INDEX('CALC_EST - TRGTS'!$B$11:$O$58,MATCH($B19,'CALC_EST - TRGTS'!$B$11:$B$58,0),$A$1)</f>
        <v>3.6038079359810245E-2</v>
      </c>
      <c r="D19" s="68">
        <f>INDEX('CALC_EST - TRGTS'!$C$12:$C$59, MATCH(Adult!B19,  'CALC_EST - TRGTS'!$B$12:$B$59, 0))</f>
        <v>0.20599999999999999</v>
      </c>
      <c r="F19" s="331">
        <f>INDEX('CALC_EST - TRGTS'!$B$61:$O$108,MATCH($B19, 'CALC_EST - TRGTS'!$B$61:$B$108,0),$A$1)</f>
        <v>3.0280209635359601E-2</v>
      </c>
      <c r="G19" s="68">
        <f>INDEX('CALC_EST - TRGTS'!$C$62:$C$104, MATCH(Adult!B19,'CALC_EST - TRGTS'!$B$62:$B$104, 0))</f>
        <v>0.158</v>
      </c>
      <c r="I19" s="328">
        <f>INDEX('CALC_EST - TRGTS'!$B$111:$O$159,MATCH($B19, 'CALC_EST - TRGTS'!$B$111:$B$159,0),$A$1)</f>
        <v>3.6038079359810245E-2</v>
      </c>
      <c r="J19" s="69">
        <f>INDEX('CALC_EST - TRGTS'!$C$112:$C$155, MATCH(Adult!B19,'CALC_EST - TRGTS'!$B$112:$B$155, 0))</f>
        <v>1639</v>
      </c>
      <c r="L19" s="328">
        <f>INDEX('CALC_EST - TRGTS'!$B$162:$O$209,MATCH($B19, 'CALC_EST - TRGTS'!$B$162:$B$209,0),$A$1)</f>
        <v>1.6666666666666666E-2</v>
      </c>
      <c r="M19" s="68">
        <f>INDEX('CALC_EST - TRGTS'!$C$163:$C$205, MATCH(Adult!B19,'CALC_EST - TRGTS'!$B$163:$B$205, 0))</f>
        <v>-0.27900000000000003</v>
      </c>
      <c r="O19" s="328">
        <f>INDEX('CALC_EST - TRGTS'!$B$212:$O$259,MATCH($B19, 'CALC_EST - TRGTS'!$B$212:$B$259,0),$A$1)</f>
        <v>4.1158947491344855E-2</v>
      </c>
      <c r="P19" s="68">
        <f>INDEX('CALC_EST - TRGTS'!$C$213:$C$255, MATCH(Adult!B19,'CALC_EST - TRGTS'!$B$213:$B$255, 0))</f>
        <v>0.27400000000000002</v>
      </c>
    </row>
    <row r="20" spans="2:16" ht="15.75" x14ac:dyDescent="0.25">
      <c r="B20" s="116" t="s">
        <v>129</v>
      </c>
      <c r="C20" s="328">
        <f>INDEX('CALC_EST - TRGTS'!$B$11:$O$58,MATCH($B20,'CALC_EST - TRGTS'!$B$11:$B$58,0),$A$1)</f>
        <v>0.55575765410346767</v>
      </c>
      <c r="D20" s="68">
        <f>INDEX('CALC_EST - TRGTS'!$C$12:$C$59, MATCH(Adult!B20,  'CALC_EST - TRGTS'!$B$12:$B$59, 0))</f>
        <v>-6.9699999999999998E-2</v>
      </c>
      <c r="F20" s="331">
        <f>INDEX('CALC_EST - TRGTS'!$B$61:$O$108,MATCH($B20, 'CALC_EST - TRGTS'!$B$61:$B$108,0),$A$1)</f>
        <v>0.558698809201712</v>
      </c>
      <c r="G20" s="68">
        <f>INDEX('CALC_EST - TRGTS'!$C$62:$C$104, MATCH(Adult!B20,'CALC_EST - TRGTS'!$B$62:$B$104, 0))</f>
        <v>0.26</v>
      </c>
      <c r="I20" s="328">
        <f>INDEX('CALC_EST - TRGTS'!$B$111:$O$159,MATCH($B20, 'CALC_EST - TRGTS'!$B$111:$B$159,0),$A$1)</f>
        <v>0.55575765410346767</v>
      </c>
      <c r="J20" s="69">
        <f>INDEX('CALC_EST - TRGTS'!$C$112:$C$155, MATCH(Adult!B20,'CALC_EST - TRGTS'!$B$112:$B$155, 0))</f>
        <v>-1215</v>
      </c>
      <c r="L20" s="328">
        <f>INDEX('CALC_EST - TRGTS'!$B$162:$O$209,MATCH($B20, 'CALC_EST - TRGTS'!$B$162:$B$209,0),$A$1)</f>
        <v>0.54938336856941505</v>
      </c>
      <c r="M20" s="68">
        <f>INDEX('CALC_EST - TRGTS'!$C$163:$C$205, MATCH(Adult!B20,'CALC_EST - TRGTS'!$B$163:$B$205, 0))</f>
        <v>-3.1800000000000002E-2</v>
      </c>
      <c r="O20" s="334">
        <f>INDEX('CALC_EST - TRGTS'!$B$212:$O$259,MATCH($B20, 'CALC_EST - TRGTS'!$B$212:$B$259,0),$A$1)</f>
        <v>0.51053363634048832</v>
      </c>
      <c r="P20" s="68">
        <f>INDEX('CALC_EST - TRGTS'!$C$213:$C$255, MATCH(Adult!B20,'CALC_EST - TRGTS'!$B$213:$B$255, 0))</f>
        <v>0.70399999999999996</v>
      </c>
    </row>
    <row r="21" spans="2:16" ht="15.75" x14ac:dyDescent="0.25">
      <c r="B21" s="116" t="s">
        <v>130</v>
      </c>
      <c r="C21" s="328">
        <f>INDEX('CALC_EST - TRGTS'!$B$11:$O$58,MATCH($B21,'CALC_EST - TRGTS'!$B$11:$B$58,0),$A$1)</f>
        <v>9.8665780745507276E-2</v>
      </c>
      <c r="D21" s="68">
        <f>INDEX('CALC_EST - TRGTS'!$C$12:$C$59, MATCH(Adult!B21,  'CALC_EST - TRGTS'!$B$12:$B$59, 0))</f>
        <v>-0.155</v>
      </c>
      <c r="F21" s="331">
        <f>INDEX('CALC_EST - TRGTS'!$B$61:$O$108,MATCH($B21, 'CALC_EST - TRGTS'!$B$61:$B$108,0),$A$1)</f>
        <v>9.8943728077212884E-2</v>
      </c>
      <c r="G21" s="68">
        <f>INDEX('CALC_EST - TRGTS'!$C$62:$C$104, MATCH(Adult!B21,'CALC_EST - TRGTS'!$B$62:$B$104, 0))</f>
        <v>1.2500000000000001E-2</v>
      </c>
      <c r="I21" s="328">
        <f>INDEX('CALC_EST - TRGTS'!$B$111:$O$159,MATCH($B21, 'CALC_EST - TRGTS'!$B$111:$B$159,0),$A$1)</f>
        <v>9.8665780745507276E-2</v>
      </c>
      <c r="J21" s="69">
        <f>INDEX('CALC_EST - TRGTS'!$C$112:$C$155, MATCH(Adult!B21,'CALC_EST - TRGTS'!$B$112:$B$155, 0))</f>
        <v>-1599</v>
      </c>
      <c r="L21" s="328">
        <f>INDEX('CALC_EST - TRGTS'!$B$162:$O$209,MATCH($B21, 'CALC_EST - TRGTS'!$B$162:$B$209,0),$A$1)</f>
        <v>0.12350246652572233</v>
      </c>
      <c r="M21" s="68">
        <f>INDEX('CALC_EST - TRGTS'!$C$163:$C$205, MATCH(Adult!B21,'CALC_EST - TRGTS'!$B$163:$B$205, 0))</f>
        <v>0.20599999999999999</v>
      </c>
      <c r="O21" s="334">
        <f>INDEX('CALC_EST - TRGTS'!$B$212:$O$259,MATCH($B21, 'CALC_EST - TRGTS'!$B$212:$B$259,0),$A$1)</f>
        <v>8.5620100059969256E-2</v>
      </c>
      <c r="P21" s="68">
        <f>INDEX('CALC_EST - TRGTS'!$C$213:$C$255, MATCH(Adult!B21,'CALC_EST - TRGTS'!$B$213:$B$255, 0))</f>
        <v>0.36699999999999999</v>
      </c>
    </row>
    <row r="22" spans="2:16" ht="15.75" x14ac:dyDescent="0.25">
      <c r="B22" s="117" t="s">
        <v>131</v>
      </c>
      <c r="C22" s="328">
        <f>INDEX('CALC_EST - TRGTS'!$B$11:$O$58,MATCH($B22,'CALC_EST - TRGTS'!$B$11:$B$58,0),$A$1)</f>
        <v>4.8190094635389182E-2</v>
      </c>
      <c r="D22" s="68">
        <f>INDEX('CALC_EST - TRGTS'!$C$12:$C$59, MATCH(Adult!B22,  'CALC_EST - TRGTS'!$B$12:$B$59, 0))</f>
        <v>-0.32400000000000001</v>
      </c>
      <c r="F22" s="331">
        <f>INDEX('CALC_EST - TRGTS'!$B$61:$O$108,MATCH($B22, 'CALC_EST - TRGTS'!$B$61:$B$108,0),$A$1)</f>
        <v>3.5943153872687171E-2</v>
      </c>
      <c r="G22" s="68">
        <f>INDEX('CALC_EST - TRGTS'!$C$62:$C$104, MATCH(Adult!B22,'CALC_EST - TRGTS'!$B$62:$B$104, 0))</f>
        <v>-0.14799999999999999</v>
      </c>
      <c r="I22" s="328">
        <f>INDEX('CALC_EST - TRGTS'!$B$111:$O$159,MATCH($B22, 'CALC_EST - TRGTS'!$B$111:$B$159,0),$A$1)</f>
        <v>4.8190094635389182E-2</v>
      </c>
      <c r="J22" s="69">
        <f>INDEX('CALC_EST - TRGTS'!$C$112:$C$155, MATCH(Adult!B22,'CALC_EST - TRGTS'!$B$112:$B$155, 0))</f>
        <v>-3205</v>
      </c>
      <c r="L22" s="328">
        <f>INDEX('CALC_EST - TRGTS'!$B$162:$O$209,MATCH($B22, 'CALC_EST - TRGTS'!$B$162:$B$209,0),$A$1)</f>
        <v>2.3255813953488372E-2</v>
      </c>
      <c r="M22" s="68">
        <f>INDEX('CALC_EST - TRGTS'!$C$163:$C$205, MATCH(Adult!B22,'CALC_EST - TRGTS'!$B$163:$B$205, 0))</f>
        <v>-0.14399999999999999</v>
      </c>
      <c r="O22" s="334">
        <f>INDEX('CALC_EST - TRGTS'!$B$212:$O$259,MATCH($B22, 'CALC_EST - TRGTS'!$B$212:$B$259,0),$A$1)</f>
        <v>0.13624319199730972</v>
      </c>
      <c r="P22" s="68">
        <f>INDEX('CALC_EST - TRGTS'!$C$213:$C$255, MATCH(Adult!B22,'CALC_EST - TRGTS'!$B$213:$B$255, 0))</f>
        <v>-0.70199999999999996</v>
      </c>
    </row>
    <row r="23" spans="2:16" ht="15.75" x14ac:dyDescent="0.25">
      <c r="B23" s="116" t="s">
        <v>132</v>
      </c>
      <c r="C23" s="328">
        <f>INDEX('CALC_EST - TRGTS'!$B$11:$O$58,MATCH($B23,'CALC_EST - TRGTS'!$B$11:$B$58,0),$A$1)</f>
        <v>7.9893384459992389E-2</v>
      </c>
      <c r="D23" s="68">
        <f>INDEX('CALC_EST - TRGTS'!$C$12:$C$59, MATCH(Adult!B23,  'CALC_EST - TRGTS'!$B$12:$B$59, 0))</f>
        <v>-0.3</v>
      </c>
      <c r="F23" s="331">
        <f>INDEX('CALC_EST - TRGTS'!$B$61:$O$108,MATCH($B23, 'CALC_EST - TRGTS'!$B$61:$B$108,0),$A$1)</f>
        <v>8.1662800806928795E-2</v>
      </c>
      <c r="G23" s="68">
        <f>INDEX('CALC_EST - TRGTS'!$C$62:$C$104, MATCH(Adult!B23,'CALC_EST - TRGTS'!$B$62:$B$104, 0))</f>
        <v>4.07E-2</v>
      </c>
      <c r="I23" s="328">
        <f>INDEX('CALC_EST - TRGTS'!$B$111:$O$159,MATCH($B23, 'CALC_EST - TRGTS'!$B$111:$B$159,0),$A$1)</f>
        <v>7.9893384459992389E-2</v>
      </c>
      <c r="J23" s="69">
        <f>INDEX('CALC_EST - TRGTS'!$C$112:$C$155, MATCH(Adult!B23,'CALC_EST - TRGTS'!$B$112:$B$155, 0))</f>
        <v>-2453</v>
      </c>
      <c r="L23" s="328">
        <f>INDEX('CALC_EST - TRGTS'!$B$162:$O$209,MATCH($B23, 'CALC_EST - TRGTS'!$B$162:$B$209,0),$A$1)</f>
        <v>4.8255813953488373E-2</v>
      </c>
      <c r="M23" s="68">
        <f>INDEX('CALC_EST - TRGTS'!$C$163:$C$205, MATCH(Adult!B23,'CALC_EST - TRGTS'!$B$163:$B$205, 0))</f>
        <v>8.3900000000000002E-2</v>
      </c>
      <c r="O23" s="334">
        <f>INDEX('CALC_EST - TRGTS'!$B$212:$O$259,MATCH($B23, 'CALC_EST - TRGTS'!$B$212:$B$259,0),$A$1)</f>
        <v>8.1820547502583607E-2</v>
      </c>
      <c r="P23" s="68">
        <f>INDEX('CALC_EST - TRGTS'!$C$213:$C$255, MATCH(Adult!B23,'CALC_EST - TRGTS'!$B$213:$B$255, 0))</f>
        <v>6.8099999999999994E-2</v>
      </c>
    </row>
    <row r="24" spans="2:16" ht="15.75" x14ac:dyDescent="0.25">
      <c r="B24" s="116" t="s">
        <v>133</v>
      </c>
      <c r="C24" s="328">
        <f>INDEX('CALC_EST - TRGTS'!$B$11:$O$58,MATCH($B24,'CALC_EST - TRGTS'!$B$11:$B$58,0),$A$1)</f>
        <v>5.3712259687679106E-2</v>
      </c>
      <c r="D24" s="68">
        <f>INDEX('CALC_EST - TRGTS'!$C$12:$C$59, MATCH(Adult!B24,  'CALC_EST - TRGTS'!$B$12:$B$59, 0))</f>
        <v>-0.21</v>
      </c>
      <c r="F24" s="331">
        <f>INDEX('CALC_EST - TRGTS'!$B$61:$O$108,MATCH($B24, 'CALC_EST - TRGTS'!$B$61:$B$108,0),$A$1)</f>
        <v>6.0858049421430985E-2</v>
      </c>
      <c r="G24" s="68">
        <f>INDEX('CALC_EST - TRGTS'!$C$62:$C$104, MATCH(Adult!B24,'CALC_EST - TRGTS'!$B$62:$B$104, 0))</f>
        <v>0.26600000000000001</v>
      </c>
      <c r="I24" s="328">
        <f>INDEX('CALC_EST - TRGTS'!$B$111:$O$159,MATCH($B24, 'CALC_EST - TRGTS'!$B$111:$B$159,0),$A$1)</f>
        <v>5.3712259687679106E-2</v>
      </c>
      <c r="J24" s="69">
        <f>INDEX('CALC_EST - TRGTS'!$C$112:$C$155, MATCH(Adult!B24,'CALC_EST - TRGTS'!$B$112:$B$155, 0))</f>
        <v>-9937</v>
      </c>
      <c r="L24" s="328">
        <f>INDEX('CALC_EST - TRGTS'!$B$162:$O$209,MATCH($B24, 'CALC_EST - TRGTS'!$B$162:$B$209,0),$A$1)</f>
        <v>2.0075757575757577E-2</v>
      </c>
      <c r="M24" s="68">
        <f>INDEX('CALC_EST - TRGTS'!$C$163:$C$205, MATCH(Adult!B24,'CALC_EST - TRGTS'!$B$163:$B$205, 0))</f>
        <v>-0.56599999999999995</v>
      </c>
      <c r="O24" s="334">
        <f>INDEX('CALC_EST - TRGTS'!$B$212:$O$259,MATCH($B24, 'CALC_EST - TRGTS'!$B$212:$B$259,0),$A$1)</f>
        <v>3.6608297619580711E-2</v>
      </c>
      <c r="P24" s="68">
        <f>INDEX('CALC_EST - TRGTS'!$C$213:$C$255, MATCH(Adult!B24,'CALC_EST - TRGTS'!$B$213:$B$255, 0))</f>
        <v>-0.23699999999999999</v>
      </c>
    </row>
    <row r="25" spans="2:16" ht="15.75" x14ac:dyDescent="0.25">
      <c r="B25" s="116" t="s">
        <v>134</v>
      </c>
      <c r="C25" s="328">
        <f>INDEX('CALC_EST - TRGTS'!$B$11:$O$58,MATCH($B25,'CALC_EST - TRGTS'!$B$11:$B$58,0),$A$1)</f>
        <v>2.0090133079686091E-2</v>
      </c>
      <c r="D25" s="68">
        <f>INDEX('CALC_EST - TRGTS'!$C$12:$C$59, MATCH(Adult!B25,  'CALC_EST - TRGTS'!$B$12:$B$59, 0))</f>
        <v>0.29399999999999998</v>
      </c>
      <c r="F25" s="331">
        <f>INDEX('CALC_EST - TRGTS'!$B$61:$O$108,MATCH($B25, 'CALC_EST - TRGTS'!$B$61:$B$108,0),$A$1)</f>
        <v>2.4688980597416588E-2</v>
      </c>
      <c r="G25" s="68">
        <f>INDEX('CALC_EST - TRGTS'!$C$62:$C$104, MATCH(Adult!B25,'CALC_EST - TRGTS'!$B$62:$B$104, 0))</f>
        <v>0.13</v>
      </c>
      <c r="I25" s="328">
        <f>INDEX('CALC_EST - TRGTS'!$B$111:$O$159,MATCH($B25, 'CALC_EST - TRGTS'!$B$111:$B$159,0),$A$1)</f>
        <v>2.0090133079686091E-2</v>
      </c>
      <c r="J25" s="69">
        <f>INDEX('CALC_EST - TRGTS'!$C$112:$C$155, MATCH(Adult!B25,'CALC_EST - TRGTS'!$B$112:$B$155, 0))</f>
        <v>-1413</v>
      </c>
      <c r="L25" s="328">
        <f>INDEX('CALC_EST - TRGTS'!$B$162:$O$209,MATCH($B25, 'CALC_EST - TRGTS'!$B$162:$B$209,0),$A$1)</f>
        <v>5.8139534883720929E-3</v>
      </c>
      <c r="M25" s="68">
        <f>INDEX('CALC_EST - TRGTS'!$C$163:$C$205, MATCH(Adult!B25,'CALC_EST - TRGTS'!$B$163:$B$205, 0))</f>
        <v>-0.155</v>
      </c>
      <c r="O25" s="334">
        <f>INDEX('CALC_EST - TRGTS'!$B$212:$O$259,MATCH($B25, 'CALC_EST - TRGTS'!$B$212:$B$259,0),$A$1)</f>
        <v>4.3103448275862068E-3</v>
      </c>
      <c r="P25" s="68">
        <f>INDEX('CALC_EST - TRGTS'!$C$213:$C$255, MATCH(Adult!B25,'CALC_EST - TRGTS'!$B$213:$B$255, 0))</f>
        <v>0.60499999999999998</v>
      </c>
    </row>
    <row r="26" spans="2:16" ht="15.75" x14ac:dyDescent="0.25">
      <c r="B26" s="117" t="s">
        <v>135</v>
      </c>
      <c r="C26" s="328">
        <f>INDEX('CALC_EST - TRGTS'!$B$11:$O$58,MATCH($B26,'CALC_EST - TRGTS'!$B$11:$B$58,0),$A$1)</f>
        <v>4.1883004499826924E-3</v>
      </c>
      <c r="D26" s="68">
        <f>INDEX('CALC_EST - TRGTS'!$C$12:$C$59, MATCH(Adult!B26,  'CALC_EST - TRGTS'!$B$12:$B$59, 0))</f>
        <v>1.0620000000000001</v>
      </c>
      <c r="F26" s="331">
        <f>INDEX('CALC_EST - TRGTS'!$B$61:$O$108,MATCH($B26, 'CALC_EST - TRGTS'!$B$61:$B$108,0),$A$1)</f>
        <v>8.2866611057203984E-3</v>
      </c>
      <c r="G26" s="68">
        <f>INDEX('CALC_EST - TRGTS'!$C$62:$C$104, MATCH(Adult!B26,'CALC_EST - TRGTS'!$B$62:$B$104, 0))</f>
        <v>-0.95699999999999996</v>
      </c>
      <c r="I26" s="328">
        <f>INDEX('CALC_EST - TRGTS'!$B$111:$O$159,MATCH($B26, 'CALC_EST - TRGTS'!$B$111:$B$159,0),$A$1)</f>
        <v>4.1883004499826924E-3</v>
      </c>
      <c r="J26" s="69">
        <f>INDEX('CALC_EST - TRGTS'!$C$112:$C$155, MATCH(Adult!B26,'CALC_EST - TRGTS'!$B$112:$B$155, 0))</f>
        <v>27835</v>
      </c>
      <c r="L26" s="328">
        <f>INDEX('CALC_EST - TRGTS'!$B$162:$O$209,MATCH($B26, 'CALC_EST - TRGTS'!$B$162:$B$209,0),$A$1)</f>
        <v>0</v>
      </c>
      <c r="M26" s="68">
        <f>INDEX('CALC_EST - TRGTS'!$C$163:$C$205, MATCH(Adult!B26,'CALC_EST - TRGTS'!$B$163:$B$205, 0))</f>
        <v>-0.17</v>
      </c>
      <c r="O26" s="334">
        <f>INDEX('CALC_EST - TRGTS'!$B$212:$O$259,MATCH($B26, 'CALC_EST - TRGTS'!$B$212:$B$259,0),$A$1)</f>
        <v>0</v>
      </c>
      <c r="P26" s="68">
        <f>INDEX('CALC_EST - TRGTS'!$C$213:$C$255, MATCH(Adult!B26,'CALC_EST - TRGTS'!$B$213:$B$255, 0))</f>
        <v>1.18</v>
      </c>
    </row>
    <row r="27" spans="2:16" ht="15.75" x14ac:dyDescent="0.25">
      <c r="B27" s="117" t="s">
        <v>136</v>
      </c>
      <c r="C27" s="328">
        <f>INDEX('CALC_EST - TRGTS'!$B$11:$O$58,MATCH($B27,'CALC_EST - TRGTS'!$B$11:$B$58,0),$A$1)</f>
        <v>1.9445206946643291E-2</v>
      </c>
      <c r="D27" s="68">
        <f>INDEX('CALC_EST - TRGTS'!$C$12:$C$59, MATCH(Adult!B27,  'CALC_EST - TRGTS'!$B$12:$B$59, 0))</f>
        <v>0.42499999999999999</v>
      </c>
      <c r="F27" s="331">
        <f>INDEX('CALC_EST - TRGTS'!$B$61:$O$108,MATCH($B27, 'CALC_EST - TRGTS'!$B$61:$B$108,0),$A$1)</f>
        <v>1.1911562602962321E-2</v>
      </c>
      <c r="G27" s="68">
        <f>INDEX('CALC_EST - TRGTS'!$C$62:$C$104, MATCH(Adult!B27,'CALC_EST - TRGTS'!$B$62:$B$104, 0))</f>
        <v>0.34</v>
      </c>
      <c r="I27" s="328">
        <f>INDEX('CALC_EST - TRGTS'!$B$111:$O$159,MATCH($B27, 'CALC_EST - TRGTS'!$B$111:$B$159,0),$A$1)</f>
        <v>1.9445206946643291E-2</v>
      </c>
      <c r="J27" s="69">
        <f>INDEX('CALC_EST - TRGTS'!$C$112:$C$155, MATCH(Adult!B27,'CALC_EST - TRGTS'!$B$112:$B$155, 0))</f>
        <v>6071</v>
      </c>
      <c r="L27" s="328">
        <f>INDEX('CALC_EST - TRGTS'!$B$162:$O$209,MATCH($B27, 'CALC_EST - TRGTS'!$B$162:$B$209,0),$A$1)</f>
        <v>1.3389711064129669E-2</v>
      </c>
      <c r="M27" s="68">
        <f>INDEX('CALC_EST - TRGTS'!$C$163:$C$205, MATCH(Adult!B27,'CALC_EST - TRGTS'!$B$163:$B$205, 0))</f>
        <v>7.6700000000000004E-2</v>
      </c>
      <c r="O27" s="334">
        <f>INDEX('CALC_EST - TRGTS'!$B$212:$O$259,MATCH($B27, 'CALC_EST - TRGTS'!$B$212:$B$259,0),$A$1)</f>
        <v>8.771929824561403E-3</v>
      </c>
      <c r="P27" s="68">
        <f>INDEX('CALC_EST - TRGTS'!$C$213:$C$255, MATCH(Adult!B27,'CALC_EST - TRGTS'!$B$213:$B$255, 0))</f>
        <v>-0.47299999999999998</v>
      </c>
    </row>
    <row r="28" spans="2:16" ht="15.75" x14ac:dyDescent="0.25">
      <c r="B28" s="117" t="s">
        <v>137</v>
      </c>
      <c r="C28" s="328">
        <f>INDEX('CALC_EST - TRGTS'!$B$11:$O$58,MATCH($B28,'CALC_EST - TRGTS'!$B$11:$B$58,0),$A$1)</f>
        <v>8.5739293759823868E-3</v>
      </c>
      <c r="D28" s="68">
        <f>INDEX('CALC_EST - TRGTS'!$C$12:$C$59, MATCH(Adult!B28,  'CALC_EST - TRGTS'!$B$12:$B$59, 0))</f>
        <v>0.374</v>
      </c>
      <c r="F28" s="331">
        <f>INDEX('CALC_EST - TRGTS'!$B$61:$O$108,MATCH($B28, 'CALC_EST - TRGTS'!$B$61:$B$108,0),$A$1)</f>
        <v>6.5247490481135338E-3</v>
      </c>
      <c r="G28" s="68">
        <f>INDEX('CALC_EST - TRGTS'!$C$62:$C$104, MATCH(Adult!B28,'CALC_EST - TRGTS'!$B$62:$B$104, 0))</f>
        <v>0.54600000000000004</v>
      </c>
      <c r="I28" s="328">
        <f>INDEX('CALC_EST - TRGTS'!$B$111:$O$159,MATCH($B28, 'CALC_EST - TRGTS'!$B$111:$B$159,0),$A$1)</f>
        <v>8.5739293759823868E-3</v>
      </c>
      <c r="J28" s="69">
        <f>INDEX('CALC_EST - TRGTS'!$C$112:$C$155, MATCH(Adult!B28,'CALC_EST - TRGTS'!$B$112:$B$155, 0))</f>
        <v>2837</v>
      </c>
      <c r="L28" s="328">
        <f>INDEX('CALC_EST - TRGTS'!$B$162:$O$209,MATCH($B28, 'CALC_EST - TRGTS'!$B$162:$B$209,0),$A$1)</f>
        <v>1.6666666666666666E-2</v>
      </c>
      <c r="M28" s="68">
        <f>INDEX('CALC_EST - TRGTS'!$C$163:$C$205, MATCH(Adult!B28,'CALC_EST - TRGTS'!$B$163:$B$205, 0))</f>
        <v>-0.39400000000000002</v>
      </c>
      <c r="O28" s="334">
        <f>INDEX('CALC_EST - TRGTS'!$B$212:$O$259,MATCH($B28, 'CALC_EST - TRGTS'!$B$212:$B$259,0),$A$1)</f>
        <v>0</v>
      </c>
      <c r="P28" s="68">
        <f>INDEX('CALC_EST - TRGTS'!$C$213:$C$255, MATCH(Adult!B28,'CALC_EST - TRGTS'!$B$213:$B$255, 0))</f>
        <v>0.59499999999999997</v>
      </c>
    </row>
    <row r="29" spans="2:16" ht="15.75" x14ac:dyDescent="0.25">
      <c r="B29" s="116" t="s">
        <v>138</v>
      </c>
      <c r="C29" s="328">
        <f>INDEX('CALC_EST - TRGTS'!$B$11:$O$58,MATCH($B29,'CALC_EST - TRGTS'!$B$11:$B$58,0),$A$1)</f>
        <v>0.20474337545182689</v>
      </c>
      <c r="D29" s="68">
        <f>INDEX('CALC_EST - TRGTS'!$C$12:$C$59, MATCH(Adult!B29,  'CALC_EST - TRGTS'!$B$12:$B$59, 0))</f>
        <v>0.153</v>
      </c>
      <c r="F29" s="331">
        <f>INDEX('CALC_EST - TRGTS'!$B$61:$O$108,MATCH($B29, 'CALC_EST - TRGTS'!$B$61:$B$108,0),$A$1)</f>
        <v>0.18474842573667749</v>
      </c>
      <c r="G29" s="68">
        <f>INDEX('CALC_EST - TRGTS'!$C$62:$C$104, MATCH(Adult!B29,'CALC_EST - TRGTS'!$B$62:$B$104, 0))</f>
        <v>4.4299999999999999E-2</v>
      </c>
      <c r="I29" s="328">
        <f>INDEX('CALC_EST - TRGTS'!$B$111:$O$159,MATCH($B29, 'CALC_EST - TRGTS'!$B$111:$B$159,0),$A$1)</f>
        <v>0.20474337545182689</v>
      </c>
      <c r="J29" s="69">
        <f>INDEX('CALC_EST - TRGTS'!$C$112:$C$155, MATCH(Adult!B29,'CALC_EST - TRGTS'!$B$112:$B$155, 0))</f>
        <v>4517</v>
      </c>
      <c r="L29" s="328">
        <f>INDEX('CALC_EST - TRGTS'!$B$162:$O$209,MATCH($B29, 'CALC_EST - TRGTS'!$B$162:$B$209,0),$A$1)</f>
        <v>0.30361169837914026</v>
      </c>
      <c r="M29" s="68">
        <f>INDEX('CALC_EST - TRGTS'!$C$163:$C$205, MATCH(Adult!B29,'CALC_EST - TRGTS'!$B$163:$B$205, 0))</f>
        <v>0.26900000000000002</v>
      </c>
      <c r="O29" s="334">
        <f>INDEX('CALC_EST - TRGTS'!$B$212:$O$259,MATCH($B29, 'CALC_EST - TRGTS'!$B$212:$B$259,0),$A$1)</f>
        <v>0.27275687122064202</v>
      </c>
      <c r="P29" s="68">
        <f>INDEX('CALC_EST - TRGTS'!$C$213:$C$255, MATCH(Adult!B29,'CALC_EST - TRGTS'!$B$213:$B$255, 0))</f>
        <v>0.52700000000000002</v>
      </c>
    </row>
    <row r="30" spans="2:16" ht="15.75" x14ac:dyDescent="0.25">
      <c r="B30" s="116" t="s">
        <v>139</v>
      </c>
      <c r="C30" s="328">
        <f>INDEX('CALC_EST - TRGTS'!$B$11:$O$58,MATCH($B30,'CALC_EST - TRGTS'!$B$11:$B$58,0),$A$1)</f>
        <v>0.27458245911569601</v>
      </c>
      <c r="D30" s="68">
        <f>INDEX('CALC_EST - TRGTS'!$C$12:$C$59, MATCH(Adult!B30,  'CALC_EST - TRGTS'!$B$12:$B$59, 0))</f>
        <v>1.49E-3</v>
      </c>
      <c r="F30" s="331">
        <f>INDEX('CALC_EST - TRGTS'!$B$61:$O$108,MATCH($B30, 'CALC_EST - TRGTS'!$B$61:$B$108,0),$A$1)</f>
        <v>0.33540841685316841</v>
      </c>
      <c r="G30" s="68">
        <f>INDEX('CALC_EST - TRGTS'!$C$62:$C$104, MATCH(Adult!B30,'CALC_EST - TRGTS'!$B$62:$B$104, 0))</f>
        <v>-5.0000000000000001E-3</v>
      </c>
      <c r="I30" s="328">
        <f>INDEX('CALC_EST - TRGTS'!$B$111:$O$159,MATCH($B30, 'CALC_EST - TRGTS'!$B$111:$B$159,0),$A$1)</f>
        <v>0.27458245911569601</v>
      </c>
      <c r="J30" s="69">
        <f>INDEX('CALC_EST - TRGTS'!$C$112:$C$155, MATCH(Adult!B30,'CALC_EST - TRGTS'!$B$112:$B$155, 0))</f>
        <v>2563</v>
      </c>
      <c r="L30" s="328">
        <f>INDEX('CALC_EST - TRGTS'!$B$162:$O$209,MATCH($B30, 'CALC_EST - TRGTS'!$B$162:$B$209,0),$A$1)</f>
        <v>0.34948026779422126</v>
      </c>
      <c r="M30" s="68">
        <f>INDEX('CALC_EST - TRGTS'!$C$163:$C$205, MATCH(Adult!B30,'CALC_EST - TRGTS'!$B$163:$B$205, 0))</f>
        <v>0.23799999999999999</v>
      </c>
      <c r="O30" s="334">
        <f>INDEX('CALC_EST - TRGTS'!$B$212:$O$259,MATCH($B30, 'CALC_EST - TRGTS'!$B$212:$B$259,0),$A$1)</f>
        <v>0.43677771295010964</v>
      </c>
      <c r="P30" s="68">
        <f>INDEX('CALC_EST - TRGTS'!$C$213:$C$255, MATCH(Adult!B30,'CALC_EST - TRGTS'!$B$213:$B$255, 0))</f>
        <v>0.19</v>
      </c>
    </row>
    <row r="31" spans="2:16" ht="15.75" x14ac:dyDescent="0.25">
      <c r="B31" s="116" t="s">
        <v>140</v>
      </c>
      <c r="C31" s="328">
        <f>INDEX('CALC_EST - TRGTS'!$B$11:$O$58,MATCH($B31,'CALC_EST - TRGTS'!$B$11:$B$58,0),$A$1)</f>
        <v>2.6041666666666665E-3</v>
      </c>
      <c r="D31" s="68">
        <f>INDEX('CALC_EST - TRGTS'!$C$12:$C$59, MATCH(Adult!B31,  'CALC_EST - TRGTS'!$B$12:$B$59, 0))</f>
        <v>0.39800000000000002</v>
      </c>
      <c r="F31" s="331">
        <f>INDEX('CALC_EST - TRGTS'!$B$61:$O$108,MATCH($B31, 'CALC_EST - TRGTS'!$B$61:$B$108,0),$A$1)</f>
        <v>3.8222299732589234E-3</v>
      </c>
      <c r="G31" s="68">
        <f>INDEX('CALC_EST - TRGTS'!$C$62:$C$104, MATCH(Adult!B31,'CALC_EST - TRGTS'!$B$62:$B$104, 0))</f>
        <v>0.41599999999999998</v>
      </c>
      <c r="I31" s="328">
        <f>INDEX('CALC_EST - TRGTS'!$B$111:$O$159,MATCH($B31, 'CALC_EST - TRGTS'!$B$111:$B$159,0),$A$1)</f>
        <v>2.6041666666666665E-3</v>
      </c>
      <c r="J31" s="69">
        <f>INDEX('CALC_EST - TRGTS'!$C$112:$C$155, MATCH(Adult!B31,'CALC_EST - TRGTS'!$B$112:$B$155, 0))</f>
        <v>-945.6</v>
      </c>
      <c r="L31" s="328">
        <f>INDEX('CALC_EST - TRGTS'!$B$162:$O$209,MATCH($B31, 'CALC_EST - TRGTS'!$B$162:$B$209,0),$A$1)</f>
        <v>7.575757575757576E-3</v>
      </c>
      <c r="M31" s="68">
        <f>INDEX('CALC_EST - TRGTS'!$C$163:$C$205, MATCH(Adult!B31,'CALC_EST - TRGTS'!$B$163:$B$205, 0))</f>
        <v>-0.54800000000000004</v>
      </c>
      <c r="O31" s="334">
        <f>INDEX('CALC_EST - TRGTS'!$B$212:$O$259,MATCH($B31, 'CALC_EST - TRGTS'!$B$212:$B$259,0),$A$1)</f>
        <v>0</v>
      </c>
      <c r="P31" s="68">
        <f>INDEX('CALC_EST - TRGTS'!$C$213:$C$255, MATCH(Adult!B31,'CALC_EST - TRGTS'!$B$213:$B$255, 0))</f>
        <v>0.14799999999999999</v>
      </c>
    </row>
    <row r="32" spans="2:16" ht="15.75" x14ac:dyDescent="0.25">
      <c r="B32" s="116" t="s">
        <v>141</v>
      </c>
      <c r="C32" s="328">
        <f>INDEX('CALC_EST - TRGTS'!$B$11:$O$58,MATCH($B32,'CALC_EST - TRGTS'!$B$11:$B$58,0),$A$1)</f>
        <v>0.24284369520623733</v>
      </c>
      <c r="D32" s="68">
        <f>INDEX('CALC_EST - TRGTS'!$C$12:$C$59, MATCH(Adult!B32,  'CALC_EST - TRGTS'!$B$12:$B$59, 0))</f>
        <v>-0.13900000000000001</v>
      </c>
      <c r="F32" s="331">
        <f>INDEX('CALC_EST - TRGTS'!$B$61:$O$108,MATCH($B32, 'CALC_EST - TRGTS'!$B$61:$B$108,0),$A$1)</f>
        <v>0.21492452156363764</v>
      </c>
      <c r="G32" s="68">
        <f>INDEX('CALC_EST - TRGTS'!$C$62:$C$104, MATCH(Adult!B32,'CALC_EST - TRGTS'!$B$62:$B$104, 0))</f>
        <v>-0.16</v>
      </c>
      <c r="I32" s="328">
        <f>INDEX('CALC_EST - TRGTS'!$B$111:$O$159,MATCH($B32, 'CALC_EST - TRGTS'!$B$111:$B$159,0),$A$1)</f>
        <v>0.24284369520623733</v>
      </c>
      <c r="J32" s="69">
        <f>INDEX('CALC_EST - TRGTS'!$C$112:$C$155, MATCH(Adult!B32,'CALC_EST - TRGTS'!$B$112:$B$155, 0))</f>
        <v>744.9</v>
      </c>
      <c r="L32" s="328">
        <f>INDEX('CALC_EST - TRGTS'!$B$162:$O$209,MATCH($B32, 'CALC_EST - TRGTS'!$B$162:$B$209,0),$A$1)</f>
        <v>0.19637949260042281</v>
      </c>
      <c r="M32" s="68">
        <f>INDEX('CALC_EST - TRGTS'!$C$163:$C$205, MATCH(Adult!B32,'CALC_EST - TRGTS'!$B$163:$B$205, 0))</f>
        <v>0.114</v>
      </c>
      <c r="O32" s="334">
        <f>INDEX('CALC_EST - TRGTS'!$B$212:$O$259,MATCH($B32, 'CALC_EST - TRGTS'!$B$212:$B$259,0),$A$1)</f>
        <v>0.1687981872252324</v>
      </c>
      <c r="P32" s="68">
        <f>INDEX('CALC_EST - TRGTS'!$C$213:$C$255, MATCH(Adult!B32,'CALC_EST - TRGTS'!$B$213:$B$255, 0))</f>
        <v>0.32100000000000001</v>
      </c>
    </row>
    <row r="33" spans="2:16" ht="15.75" x14ac:dyDescent="0.25">
      <c r="B33" s="116" t="s">
        <v>142</v>
      </c>
      <c r="C33" s="328">
        <f>INDEX('CALC_EST - TRGTS'!$B$11:$O$58,MATCH($B33,'CALC_EST - TRGTS'!$B$11:$B$58,0),$A$1)</f>
        <v>5.2385408332340302E-2</v>
      </c>
      <c r="D33" s="68">
        <f>INDEX('CALC_EST - TRGTS'!$C$12:$C$59, MATCH(Adult!B33,  'CALC_EST - TRGTS'!$B$12:$B$59, 0))</f>
        <v>-0.61199999999999999</v>
      </c>
      <c r="F33" s="331">
        <f>INDEX('CALC_EST - TRGTS'!$B$61:$O$108,MATCH($B33, 'CALC_EST - TRGTS'!$B$61:$B$108,0),$A$1)</f>
        <v>3.6876673882857688E-2</v>
      </c>
      <c r="G33" s="68">
        <f>INDEX('CALC_EST - TRGTS'!$C$62:$C$104, MATCH(Adult!B33,'CALC_EST - TRGTS'!$B$62:$B$104, 0))</f>
        <v>-0.25900000000000001</v>
      </c>
      <c r="I33" s="328">
        <f>INDEX('CALC_EST - TRGTS'!$B$111:$O$159,MATCH($B33, 'CALC_EST - TRGTS'!$B$111:$B$159,0),$A$1)</f>
        <v>5.2385408332340302E-2</v>
      </c>
      <c r="J33" s="69">
        <f>INDEX('CALC_EST - TRGTS'!$C$112:$C$155, MATCH(Adult!B33,'CALC_EST - TRGTS'!$B$112:$B$155, 0))</f>
        <v>-6947</v>
      </c>
      <c r="L33" s="328">
        <f>INDEX('CALC_EST - TRGTS'!$B$162:$O$209,MATCH($B33, 'CALC_EST - TRGTS'!$B$162:$B$209,0),$A$1)</f>
        <v>2.588971106412967E-2</v>
      </c>
      <c r="M33" s="68">
        <f>INDEX('CALC_EST - TRGTS'!$C$163:$C$205, MATCH(Adult!B33,'CALC_EST - TRGTS'!$B$163:$B$205, 0))</f>
        <v>-0.189</v>
      </c>
      <c r="O33" s="334">
        <f>INDEX('CALC_EST - TRGTS'!$B$212:$O$259,MATCH($B33, 'CALC_EST - TRGTS'!$B$212:$B$259,0),$A$1)</f>
        <v>2.2531328007220894E-2</v>
      </c>
      <c r="P33" s="68">
        <f>INDEX('CALC_EST - TRGTS'!$C$213:$C$255, MATCH(Adult!B33,'CALC_EST - TRGTS'!$B$213:$B$255, 0))</f>
        <v>0.124</v>
      </c>
    </row>
    <row r="34" spans="2:16" ht="15.75" x14ac:dyDescent="0.25">
      <c r="B34" s="116" t="s">
        <v>143</v>
      </c>
      <c r="C34" s="328">
        <f>INDEX('CALC_EST - TRGTS'!$B$11:$O$58,MATCH($B34,'CALC_EST - TRGTS'!$B$11:$B$58,0),$A$1)</f>
        <v>9.0068896506817819E-2</v>
      </c>
      <c r="D34" s="68">
        <f>INDEX('CALC_EST - TRGTS'!$C$12:$C$59, MATCH(Adult!B34,  'CALC_EST - TRGTS'!$B$12:$B$59, 0))</f>
        <v>1.2200000000000001E-2</v>
      </c>
      <c r="F34" s="331">
        <f>INDEX('CALC_EST - TRGTS'!$B$61:$O$108,MATCH($B34, 'CALC_EST - TRGTS'!$B$61:$B$108,0),$A$1)</f>
        <v>6.8631527305562171E-2</v>
      </c>
      <c r="G34" s="68">
        <f>INDEX('CALC_EST - TRGTS'!$C$62:$C$104, MATCH(Adult!B34,'CALC_EST - TRGTS'!$B$62:$B$104, 0))</f>
        <v>-5.2900000000000003E-2</v>
      </c>
      <c r="I34" s="328">
        <f>INDEX('CALC_EST - TRGTS'!$B$111:$O$159,MATCH($B34, 'CALC_EST - TRGTS'!$B$111:$B$159,0),$A$1)</f>
        <v>9.0068896506817819E-2</v>
      </c>
      <c r="J34" s="69">
        <f>INDEX('CALC_EST - TRGTS'!$C$112:$C$155, MATCH(Adult!B34,'CALC_EST - TRGTS'!$B$112:$B$155, 0))</f>
        <v>2361</v>
      </c>
      <c r="L34" s="328">
        <f>INDEX('CALC_EST - TRGTS'!$B$162:$O$209,MATCH($B34, 'CALC_EST - TRGTS'!$B$162:$B$209,0),$A$1)</f>
        <v>2.588971106412967E-2</v>
      </c>
      <c r="M34" s="68">
        <f>INDEX('CALC_EST - TRGTS'!$C$163:$C$205, MATCH(Adult!B34,'CALC_EST - TRGTS'!$B$163:$B$205, 0))</f>
        <v>0.44500000000000001</v>
      </c>
      <c r="O34" s="334">
        <f>INDEX('CALC_EST - TRGTS'!$B$212:$O$259,MATCH($B34, 'CALC_EST - TRGTS'!$B$212:$B$259,0),$A$1)</f>
        <v>3.2462637751477938E-2</v>
      </c>
      <c r="P34" s="68">
        <f>INDEX('CALC_EST - TRGTS'!$C$213:$C$255, MATCH(Adult!B34,'CALC_EST - TRGTS'!$B$213:$B$255, 0))</f>
        <v>-0.52600000000000002</v>
      </c>
    </row>
    <row r="35" spans="2:16" ht="15.75" x14ac:dyDescent="0.25">
      <c r="B35" s="116" t="s">
        <v>144</v>
      </c>
      <c r="C35" s="328">
        <f>INDEX('CALC_EST - TRGTS'!$B$11:$O$58,MATCH($B35,'CALC_EST - TRGTS'!$B$11:$B$58,0),$A$1)</f>
        <v>3.1525511550312378E-2</v>
      </c>
      <c r="D35" s="68">
        <f>INDEX('CALC_EST - TRGTS'!$C$12:$C$59, MATCH(Adult!B35,  'CALC_EST - TRGTS'!$B$12:$B$59, 0))</f>
        <v>0.33400000000000002</v>
      </c>
      <c r="F35" s="331">
        <f>INDEX('CALC_EST - TRGTS'!$B$61:$O$108,MATCH($B35, 'CALC_EST - TRGTS'!$B$61:$B$108,0),$A$1)</f>
        <v>2.3715736524152632E-2</v>
      </c>
      <c r="G35" s="68">
        <f>INDEX('CALC_EST - TRGTS'!$C$62:$C$104, MATCH(Adult!B35,'CALC_EST - TRGTS'!$B$62:$B$104, 0))</f>
        <v>0.16900000000000001</v>
      </c>
      <c r="I35" s="328">
        <f>INDEX('CALC_EST - TRGTS'!$B$111:$O$159,MATCH($B35, 'CALC_EST - TRGTS'!$B$111:$B$159,0),$A$1)</f>
        <v>3.1525511550312378E-2</v>
      </c>
      <c r="J35" s="69">
        <f>INDEX('CALC_EST - TRGTS'!$C$112:$C$155, MATCH(Adult!B35,'CALC_EST - TRGTS'!$B$112:$B$155, 0))</f>
        <v>-487.9</v>
      </c>
      <c r="L35" s="328">
        <f>INDEX('CALC_EST - TRGTS'!$B$162:$O$209,MATCH($B35, 'CALC_EST - TRGTS'!$B$162:$B$209,0),$A$1)</f>
        <v>4.5833333333333337E-2</v>
      </c>
      <c r="M35" s="68">
        <f>INDEX('CALC_EST - TRGTS'!$C$163:$C$205, MATCH(Adult!B35,'CALC_EST - TRGTS'!$B$163:$B$205, 0))</f>
        <v>0.79200000000000004</v>
      </c>
      <c r="O35" s="334">
        <f>INDEX('CALC_EST - TRGTS'!$B$212:$O$259,MATCH($B35, 'CALC_EST - TRGTS'!$B$212:$B$259,0),$A$1)</f>
        <v>1.3337670787247884E-2</v>
      </c>
      <c r="P35" s="68">
        <f>INDEX('CALC_EST - TRGTS'!$C$213:$C$255, MATCH(Adult!B35,'CALC_EST - TRGTS'!$B$213:$B$255, 0))</f>
        <v>0.65500000000000003</v>
      </c>
    </row>
    <row r="36" spans="2:16" ht="15.75" x14ac:dyDescent="0.25">
      <c r="B36" s="116" t="s">
        <v>145</v>
      </c>
      <c r="C36" s="328">
        <f>INDEX('CALC_EST - TRGTS'!$B$11:$O$58,MATCH($B36,'CALC_EST - TRGTS'!$B$11:$B$58,0),$A$1)</f>
        <v>0.15943770250639791</v>
      </c>
      <c r="D36" s="68">
        <f>INDEX('CALC_EST - TRGTS'!$C$12:$C$59, MATCH(Adult!B36,  'CALC_EST - TRGTS'!$B$12:$B$59, 0))</f>
        <v>5.4800000000000001E-2</v>
      </c>
      <c r="F36" s="331">
        <f>INDEX('CALC_EST - TRGTS'!$B$61:$O$108,MATCH($B36, 'CALC_EST - TRGTS'!$B$61:$B$108,0),$A$1)</f>
        <v>0.15644568122980218</v>
      </c>
      <c r="G36" s="68">
        <f>INDEX('CALC_EST - TRGTS'!$C$62:$C$104, MATCH(Adult!B36,'CALC_EST - TRGTS'!$B$62:$B$104, 0))</f>
        <v>-8.0500000000000002E-2</v>
      </c>
      <c r="I36" s="328">
        <f>INDEX('CALC_EST - TRGTS'!$B$111:$O$159,MATCH($B36, 'CALC_EST - TRGTS'!$B$111:$B$159,0),$A$1)</f>
        <v>0.15943770250639791</v>
      </c>
      <c r="J36" s="69">
        <f>INDEX('CALC_EST - TRGTS'!$C$112:$C$155, MATCH(Adult!B36,'CALC_EST - TRGTS'!$B$112:$B$155, 0))</f>
        <v>2087</v>
      </c>
      <c r="L36" s="328">
        <f>INDEX('CALC_EST - TRGTS'!$B$162:$O$209,MATCH($B36, 'CALC_EST - TRGTS'!$B$162:$B$209,0),$A$1)</f>
        <v>0.25334742776603242</v>
      </c>
      <c r="M36" s="68">
        <f>INDEX('CALC_EST - TRGTS'!$C$163:$C$205, MATCH(Adult!B36,'CALC_EST - TRGTS'!$B$163:$B$205, 0))</f>
        <v>-0.158</v>
      </c>
      <c r="O36" s="334">
        <f>INDEX('CALC_EST - TRGTS'!$B$212:$O$259,MATCH($B36, 'CALC_EST - TRGTS'!$B$212:$B$259,0),$A$1)</f>
        <v>0.15472121761287255</v>
      </c>
      <c r="P36" s="68">
        <f>INDEX('CALC_EST - TRGTS'!$C$213:$C$255, MATCH(Adult!B36,'CALC_EST - TRGTS'!$B$213:$B$255, 0))</f>
        <v>-4.1199999999999999E-4</v>
      </c>
    </row>
    <row r="37" spans="2:16" ht="15.75" x14ac:dyDescent="0.25">
      <c r="B37" s="116" t="s">
        <v>146</v>
      </c>
      <c r="C37" s="328">
        <f>INDEX('CALC_EST - TRGTS'!$B$11:$O$58,MATCH($B37,'CALC_EST - TRGTS'!$B$11:$B$58,0),$A$1)</f>
        <v>0.59088232675950048</v>
      </c>
      <c r="D37" s="68">
        <f>INDEX('CALC_EST - TRGTS'!$C$12:$C$59, MATCH(Adult!B37,  'CALC_EST - TRGTS'!$B$12:$B$59, 0))</f>
        <v>-3.8699999999999998E-2</v>
      </c>
      <c r="F37" s="331">
        <f>INDEX('CALC_EST - TRGTS'!$B$61:$O$108,MATCH($B37, 'CALC_EST - TRGTS'!$B$61:$B$108,0),$A$1)</f>
        <v>0.54385200325060601</v>
      </c>
      <c r="G37" s="68">
        <f>INDEX('CALC_EST - TRGTS'!$C$62:$C$104, MATCH(Adult!B37,'CALC_EST - TRGTS'!$B$62:$B$104, 0))</f>
        <v>-4.58E-2</v>
      </c>
      <c r="I37" s="328">
        <f>INDEX('CALC_EST - TRGTS'!$B$111:$O$159,MATCH($B37, 'CALC_EST - TRGTS'!$B$111:$B$159,0),$A$1)</f>
        <v>0.59088232675950048</v>
      </c>
      <c r="J37" s="69">
        <f>INDEX('CALC_EST - TRGTS'!$C$112:$C$155, MATCH(Adult!B37,'CALC_EST - TRGTS'!$B$112:$B$155, 0))</f>
        <v>1023</v>
      </c>
      <c r="L37" s="328">
        <f>INDEX('CALC_EST - TRGTS'!$B$162:$O$209,MATCH($B37, 'CALC_EST - TRGTS'!$B$162:$B$209,0),$A$1)</f>
        <v>0.54859055673009172</v>
      </c>
      <c r="M37" s="68">
        <f>INDEX('CALC_EST - TRGTS'!$C$163:$C$205, MATCH(Adult!B37,'CALC_EST - TRGTS'!$B$163:$B$205, 0))</f>
        <v>-0.10199999999999999</v>
      </c>
      <c r="O37" s="334">
        <f>INDEX('CALC_EST - TRGTS'!$B$212:$O$259,MATCH($B37, 'CALC_EST - TRGTS'!$B$212:$B$259,0),$A$1)</f>
        <v>0.45022118600389671</v>
      </c>
      <c r="P37" s="68">
        <f>INDEX('CALC_EST - TRGTS'!$C$213:$C$255, MATCH(Adult!B37,'CALC_EST - TRGTS'!$B$213:$B$255, 0))</f>
        <v>-0.28000000000000003</v>
      </c>
    </row>
    <row r="38" spans="2:16" ht="15.75" x14ac:dyDescent="0.25">
      <c r="B38" s="116" t="s">
        <v>147</v>
      </c>
      <c r="C38" s="328">
        <f>INDEX('CALC_EST - TRGTS'!$B$11:$O$58,MATCH($B38,'CALC_EST - TRGTS'!$B$11:$B$58,0),$A$1)</f>
        <v>5.2485783767143884E-2</v>
      </c>
      <c r="D38" s="68">
        <f>INDEX('CALC_EST - TRGTS'!$C$12:$C$59, MATCH(Adult!B38,  'CALC_EST - TRGTS'!$B$12:$B$59, 0))</f>
        <v>-0.35799999999999998</v>
      </c>
      <c r="F38" s="331">
        <f>INDEX('CALC_EST - TRGTS'!$B$61:$O$108,MATCH($B38, 'CALC_EST - TRGTS'!$B$61:$B$108,0),$A$1)</f>
        <v>5.1153271559261082E-2</v>
      </c>
      <c r="G38" s="68">
        <f>INDEX('CALC_EST - TRGTS'!$C$62:$C$104, MATCH(Adult!B38,'CALC_EST - TRGTS'!$B$62:$B$104, 0))</f>
        <v>-0.224</v>
      </c>
      <c r="I38" s="328">
        <f>INDEX('CALC_EST - TRGTS'!$B$111:$O$159,MATCH($B38, 'CALC_EST - TRGTS'!$B$111:$B$159,0),$A$1)</f>
        <v>5.2485783767143884E-2</v>
      </c>
      <c r="J38" s="69">
        <f>INDEX('CALC_EST - TRGTS'!$C$112:$C$155, MATCH(Adult!B38,'CALC_EST - TRGTS'!$B$112:$B$155, 0))</f>
        <v>-8941</v>
      </c>
      <c r="L38" s="328">
        <f>INDEX('CALC_EST - TRGTS'!$B$162:$O$209,MATCH($B38, 'CALC_EST - TRGTS'!$B$162:$B$209,0),$A$1)</f>
        <v>5.5303030303030305E-2</v>
      </c>
      <c r="M38" s="68">
        <f>INDEX('CALC_EST - TRGTS'!$C$163:$C$205, MATCH(Adult!B38,'CALC_EST - TRGTS'!$B$163:$B$205, 0))</f>
        <v>0.35099999999999998</v>
      </c>
      <c r="O38" s="334">
        <f>INDEX('CALC_EST - TRGTS'!$B$212:$O$259,MATCH($B38, 'CALC_EST - TRGTS'!$B$212:$B$259,0),$A$1)</f>
        <v>2.7414640399607698E-2</v>
      </c>
      <c r="P38" s="68">
        <f>INDEX('CALC_EST - TRGTS'!$C$213:$C$255, MATCH(Adult!B38,'CALC_EST - TRGTS'!$B$213:$B$255, 0))</f>
        <v>1.2789999999999999</v>
      </c>
    </row>
    <row r="39" spans="2:16" ht="15.75" x14ac:dyDescent="0.25">
      <c r="B39" s="116" t="s">
        <v>148</v>
      </c>
      <c r="C39" s="328">
        <f>INDEX('CALC_EST - TRGTS'!$B$11:$O$58,MATCH($B39,'CALC_EST - TRGTS'!$B$11:$B$58,0),$A$1)</f>
        <v>0.21545434136833325</v>
      </c>
      <c r="D39" s="68">
        <f>INDEX('CALC_EST - TRGTS'!$C$12:$C$59, MATCH(Adult!B39,  'CALC_EST - TRGTS'!$B$12:$B$59, 0))</f>
        <v>6.4899999999999999E-2</v>
      </c>
      <c r="F39" s="331">
        <f>INDEX('CALC_EST - TRGTS'!$B$61:$O$108,MATCH($B39, 'CALC_EST - TRGTS'!$B$61:$B$108,0),$A$1)</f>
        <v>0.21407187130671251</v>
      </c>
      <c r="G39" s="68">
        <f>INDEX('CALC_EST - TRGTS'!$C$62:$C$104, MATCH(Adult!B39,'CALC_EST - TRGTS'!$B$62:$B$104, 0))</f>
        <v>-7.6899999999999996E-2</v>
      </c>
      <c r="I39" s="328">
        <f>INDEX('CALC_EST - TRGTS'!$B$111:$O$159,MATCH($B39, 'CALC_EST - TRGTS'!$B$111:$B$159,0),$A$1)</f>
        <v>0.21545434136833325</v>
      </c>
      <c r="J39" s="69">
        <f>INDEX('CALC_EST - TRGTS'!$C$112:$C$155, MATCH(Adult!B39,'CALC_EST - TRGTS'!$B$112:$B$155, 0))</f>
        <v>-660.7</v>
      </c>
      <c r="L39" s="328">
        <f>INDEX('CALC_EST - TRGTS'!$B$162:$O$209,MATCH($B39, 'CALC_EST - TRGTS'!$B$162:$B$209,0),$A$1)</f>
        <v>0.11605884425651868</v>
      </c>
      <c r="M39" s="68">
        <f>INDEX('CALC_EST - TRGTS'!$C$163:$C$205, MATCH(Adult!B39,'CALC_EST - TRGTS'!$B$163:$B$205, 0))</f>
        <v>2.0899999999999998E-2</v>
      </c>
      <c r="O39" s="334">
        <f>INDEX('CALC_EST - TRGTS'!$B$212:$O$259,MATCH($B39, 'CALC_EST - TRGTS'!$B$212:$B$259,0),$A$1)</f>
        <v>0.20590053972326344</v>
      </c>
      <c r="P39" s="68">
        <f>INDEX('CALC_EST - TRGTS'!$C$213:$C$255, MATCH(Adult!B39,'CALC_EST - TRGTS'!$B$213:$B$255, 0))</f>
        <v>0.2</v>
      </c>
    </row>
    <row r="40" spans="2:16" ht="15.75" x14ac:dyDescent="0.25">
      <c r="B40" s="117" t="s">
        <v>149</v>
      </c>
      <c r="C40" s="328">
        <f>INDEX('CALC_EST - TRGTS'!$B$11:$O$58,MATCH($B40,'CALC_EST - TRGTS'!$B$11:$B$58,0),$A$1)</f>
        <v>1.1088156248404065E-2</v>
      </c>
      <c r="D40" s="68">
        <f>INDEX('CALC_EST - TRGTS'!$C$12:$C$59, MATCH(Adult!B40,  'CALC_EST - TRGTS'!$B$12:$B$59, 0))</f>
        <v>0.79700000000000004</v>
      </c>
      <c r="F40" s="331">
        <f>INDEX('CALC_EST - TRGTS'!$B$61:$O$108,MATCH($B40, 'CALC_EST - TRGTS'!$B$61:$B$108,0),$A$1)</f>
        <v>6.1586785713897644E-3</v>
      </c>
      <c r="G40" s="68">
        <f>INDEX('CALC_EST - TRGTS'!$C$62:$C$104, MATCH(Adult!B40,'CALC_EST - TRGTS'!$B$62:$B$104, 0))</f>
        <v>-0.995</v>
      </c>
      <c r="I40" s="328">
        <f>INDEX('CALC_EST - TRGTS'!$B$111:$O$159,MATCH($B40, 'CALC_EST - TRGTS'!$B$111:$B$159,0),$A$1)</f>
        <v>1.1088156248404065E-2</v>
      </c>
      <c r="J40" s="69">
        <f>INDEX('CALC_EST - TRGTS'!$C$112:$C$155, MATCH(Adult!B40,'CALC_EST - TRGTS'!$B$112:$B$155, 0))</f>
        <v>15807</v>
      </c>
      <c r="L40" s="328">
        <f>INDEX('CALC_EST - TRGTS'!$B$162:$O$209,MATCH($B40, 'CALC_EST - TRGTS'!$B$162:$B$209,0),$A$1)</f>
        <v>7.575757575757576E-3</v>
      </c>
      <c r="M40" s="68">
        <f>INDEX('CALC_EST - TRGTS'!$C$163:$C$205, MATCH(Adult!B40,'CALC_EST - TRGTS'!$B$163:$B$205, 0))</f>
        <v>0.94499999999999995</v>
      </c>
      <c r="O40" s="334">
        <f>INDEX('CALC_EST - TRGTS'!$B$212:$O$259,MATCH($B40, 'CALC_EST - TRGTS'!$B$212:$B$259,0),$A$1)</f>
        <v>0</v>
      </c>
      <c r="P40" s="68">
        <f>INDEX('CALC_EST - TRGTS'!$C$213:$C$255, MATCH(Adult!B40,'CALC_EST - TRGTS'!$B$213:$B$255, 0))</f>
        <v>2.0129999999999999</v>
      </c>
    </row>
    <row r="41" spans="2:16" ht="15.75" x14ac:dyDescent="0.25">
      <c r="B41" s="118" t="s">
        <v>150</v>
      </c>
      <c r="C41" s="328">
        <f>INDEX('CALC_EST - TRGTS'!$B$11:$O$58,MATCH($B41,'CALC_EST - TRGTS'!$B$11:$B$58,0),$A$1)</f>
        <v>1.4398000000000008E-2</v>
      </c>
      <c r="D41" s="68">
        <f>INDEX('CALC_EST - TRGTS'!$C$12:$C$59, MATCH(Adult!B41,  'CALC_EST - TRGTS'!$B$12:$B$59, 0))</f>
        <v>17.7</v>
      </c>
      <c r="F41" s="331">
        <f>INDEX('CALC_EST - TRGTS'!$B$61:$O$108,MATCH($B41, 'CALC_EST - TRGTS'!$B$61:$B$108,0),$A$1)</f>
        <v>1.3692500000000003E-2</v>
      </c>
      <c r="G41" s="68">
        <f>INDEX('CALC_EST - TRGTS'!$C$62:$C$104, MATCH(Adult!B41,'CALC_EST - TRGTS'!$B$62:$B$104, 0))</f>
        <v>12.28</v>
      </c>
      <c r="I41" s="328">
        <f>INDEX('CALC_EST - TRGTS'!$B$111:$O$159,MATCH($B41, 'CALC_EST - TRGTS'!$B$111:$B$159,0),$A$1)</f>
        <v>1.4398000000000008E-2</v>
      </c>
      <c r="J41" s="69">
        <f>INDEX('CALC_EST - TRGTS'!$C$112:$C$155, MATCH(Adult!B41,'CALC_EST - TRGTS'!$B$112:$B$155, 0))</f>
        <v>206169</v>
      </c>
      <c r="L41" s="328">
        <f>INDEX('CALC_EST - TRGTS'!$B$162:$O$209,MATCH($B41, 'CALC_EST - TRGTS'!$B$162:$B$209,0),$A$1)</f>
        <v>1.3692499999999996E-2</v>
      </c>
      <c r="M41" s="68">
        <f>INDEX('CALC_EST - TRGTS'!$C$163:$C$205, MATCH(Adult!B41,'CALC_EST - TRGTS'!$B$163:$B$205, 0))</f>
        <v>27.43</v>
      </c>
      <c r="O41" s="334">
        <f>INDEX('CALC_EST - TRGTS'!$B$212:$O$259,MATCH($B41, 'CALC_EST - TRGTS'!$B$212:$B$259,0),$A$1)</f>
        <v>1.57915E-2</v>
      </c>
      <c r="P41" s="68">
        <f>INDEX('CALC_EST - TRGTS'!$C$213:$C$255, MATCH(Adult!B41,'CALC_EST - TRGTS'!$B$213:$B$255, 0))</f>
        <v>-11.89</v>
      </c>
    </row>
    <row r="42" spans="2:16" ht="15.75" x14ac:dyDescent="0.25">
      <c r="B42" s="116" t="s">
        <v>151</v>
      </c>
      <c r="C42" s="328">
        <f>INDEX('CALC_EST - TRGTS'!$B$11:$O$58,MATCH($B42,'CALC_EST - TRGTS'!$B$11:$B$58,0),$A$1)</f>
        <v>5.2383999999999972E-2</v>
      </c>
      <c r="D42" s="68">
        <f>INDEX('CALC_EST - TRGTS'!$C$12:$C$59, MATCH(Adult!B42,  'CALC_EST - TRGTS'!$B$12:$B$59, 0))</f>
        <v>2.0790000000000002</v>
      </c>
      <c r="F42" s="331">
        <f>INDEX('CALC_EST - TRGTS'!$B$61:$O$108,MATCH($B42, 'CALC_EST - TRGTS'!$B$61:$B$108,0),$A$1)</f>
        <v>5.2355750000000034E-2</v>
      </c>
      <c r="G42" s="68">
        <f>INDEX('CALC_EST - TRGTS'!$C$62:$C$104, MATCH(Adult!B42,'CALC_EST - TRGTS'!$B$62:$B$104, 0))</f>
        <v>-3.702</v>
      </c>
      <c r="I42" s="328">
        <f>INDEX('CALC_EST - TRGTS'!$B$111:$O$159,MATCH($B42, 'CALC_EST - TRGTS'!$B$111:$B$159,0),$A$1)</f>
        <v>5.2383999999999972E-2</v>
      </c>
      <c r="J42" s="69">
        <f>INDEX('CALC_EST - TRGTS'!$C$112:$C$155, MATCH(Adult!B42,'CALC_EST - TRGTS'!$B$112:$B$155, 0))</f>
        <v>55601</v>
      </c>
      <c r="L42" s="328">
        <f>INDEX('CALC_EST - TRGTS'!$B$162:$O$209,MATCH($B42, 'CALC_EST - TRGTS'!$B$162:$B$209,0),$A$1)</f>
        <v>5.235575E-2</v>
      </c>
      <c r="M42" s="68">
        <f>INDEX('CALC_EST - TRGTS'!$C$163:$C$205, MATCH(Adult!B42,'CALC_EST - TRGTS'!$B$163:$B$205, 0))</f>
        <v>40.51</v>
      </c>
      <c r="O42" s="334">
        <f>INDEX('CALC_EST - TRGTS'!$B$212:$O$259,MATCH($B42, 'CALC_EST - TRGTS'!$B$212:$B$259,0),$A$1)</f>
        <v>5.3857000000000037E-2</v>
      </c>
      <c r="P42" s="68">
        <f>INDEX('CALC_EST - TRGTS'!$C$213:$C$255, MATCH(Adult!B42,'CALC_EST - TRGTS'!$B$213:$B$255, 0))</f>
        <v>12.96</v>
      </c>
    </row>
    <row r="43" spans="2:16" ht="15.75" x14ac:dyDescent="0.25">
      <c r="B43" s="116" t="s">
        <v>152</v>
      </c>
      <c r="C43" s="328">
        <f>INDEX('CALC_EST - TRGTS'!$B$11:$O$58,MATCH($B43,'CALC_EST - TRGTS'!$B$11:$B$58,0),$A$1)</f>
        <v>0.20768524999999979</v>
      </c>
      <c r="D43" s="68">
        <f>INDEX('CALC_EST - TRGTS'!$C$12:$C$59, MATCH(Adult!B43,  'CALC_EST - TRGTS'!$B$12:$B$59, 0))</f>
        <v>4.4989999999999997</v>
      </c>
      <c r="F43" s="331">
        <f>INDEX('CALC_EST - TRGTS'!$B$61:$O$108,MATCH($B43, 'CALC_EST - TRGTS'!$B$61:$B$108,0),$A$1)</f>
        <v>0.20817249999999993</v>
      </c>
      <c r="G43" s="68">
        <f>INDEX('CALC_EST - TRGTS'!$C$62:$C$104, MATCH(Adult!B43,'CALC_EST - TRGTS'!$B$62:$B$104, 0))</f>
        <v>-1.04</v>
      </c>
      <c r="I43" s="328">
        <f>INDEX('CALC_EST - TRGTS'!$B$111:$O$159,MATCH($B43, 'CALC_EST - TRGTS'!$B$111:$B$159,0),$A$1)</f>
        <v>0.20768524999999979</v>
      </c>
      <c r="J43" s="69">
        <f>INDEX('CALC_EST - TRGTS'!$C$112:$C$155, MATCH(Adult!B43,'CALC_EST - TRGTS'!$B$112:$B$155, 0))</f>
        <v>131360</v>
      </c>
      <c r="L43" s="328">
        <f>INDEX('CALC_EST - TRGTS'!$B$162:$O$209,MATCH($B43, 'CALC_EST - TRGTS'!$B$162:$B$209,0),$A$1)</f>
        <v>0.20817250000000004</v>
      </c>
      <c r="M43" s="68">
        <f>INDEX('CALC_EST - TRGTS'!$C$163:$C$205, MATCH(Adult!B43,'CALC_EST - TRGTS'!$B$163:$B$205, 0))</f>
        <v>33.29</v>
      </c>
      <c r="O43" s="334">
        <f>INDEX('CALC_EST - TRGTS'!$B$212:$O$259,MATCH($B43, 'CALC_EST - TRGTS'!$B$212:$B$259,0),$A$1)</f>
        <v>0.21559099999999995</v>
      </c>
      <c r="P43" s="68">
        <f>INDEX('CALC_EST - TRGTS'!$C$213:$C$255, MATCH(Adult!B43,'CALC_EST - TRGTS'!$B$213:$B$255, 0))</f>
        <v>-0.88400000000000001</v>
      </c>
    </row>
    <row r="44" spans="2:16" ht="15.75" x14ac:dyDescent="0.25">
      <c r="B44" s="116" t="s">
        <v>153</v>
      </c>
      <c r="C44" s="328">
        <f>INDEX('CALC_EST - TRGTS'!$B$11:$O$58,MATCH($B44,'CALC_EST - TRGTS'!$B$11:$B$58,0),$A$1)</f>
        <v>1.036900000000001E-2</v>
      </c>
      <c r="D44" s="68">
        <f>INDEX('CALC_EST - TRGTS'!$C$12:$C$59, MATCH(Adult!B44,  'CALC_EST - TRGTS'!$B$12:$B$59, 0))</f>
        <v>-2.827</v>
      </c>
      <c r="F44" s="331">
        <f>INDEX('CALC_EST - TRGTS'!$B$61:$O$108,MATCH($B44, 'CALC_EST - TRGTS'!$B$61:$B$108,0),$A$1)</f>
        <v>1.0127249999999996E-2</v>
      </c>
      <c r="G44" s="68">
        <f>INDEX('CALC_EST - TRGTS'!$C$62:$C$104, MATCH(Adult!B44,'CALC_EST - TRGTS'!$B$62:$B$104, 0))</f>
        <v>8.1959999999999997</v>
      </c>
      <c r="I44" s="328">
        <f>INDEX('CALC_EST - TRGTS'!$B$111:$O$159,MATCH($B44, 'CALC_EST - TRGTS'!$B$111:$B$159,0),$A$1)</f>
        <v>1.036900000000001E-2</v>
      </c>
      <c r="J44" s="69">
        <f>INDEX('CALC_EST - TRGTS'!$C$112:$C$155, MATCH(Adult!B44,'CALC_EST - TRGTS'!$B$112:$B$155, 0))</f>
        <v>-205972</v>
      </c>
      <c r="L44" s="328">
        <f>INDEX('CALC_EST - TRGTS'!$B$162:$O$209,MATCH($B44, 'CALC_EST - TRGTS'!$B$162:$B$209,0),$A$1)</f>
        <v>1.0127250000000001E-2</v>
      </c>
      <c r="M44" s="68">
        <f>INDEX('CALC_EST - TRGTS'!$C$163:$C$205, MATCH(Adult!B44,'CALC_EST - TRGTS'!$B$163:$B$205, 0))</f>
        <v>-41.08</v>
      </c>
      <c r="O44" s="334">
        <f>INDEX('CALC_EST - TRGTS'!$B$212:$O$259,MATCH($B44, 'CALC_EST - TRGTS'!$B$212:$B$259,0),$A$1)</f>
        <v>1.0557999999999994E-2</v>
      </c>
      <c r="P44" s="68">
        <f>INDEX('CALC_EST - TRGTS'!$C$213:$C$255, MATCH(Adult!B44,'CALC_EST - TRGTS'!$B$213:$B$255, 0))</f>
        <v>-5.8159999999999998</v>
      </c>
    </row>
    <row r="45" spans="2:16" ht="15.75" x14ac:dyDescent="0.25">
      <c r="B45" s="116" t="s">
        <v>154</v>
      </c>
      <c r="C45" s="328">
        <f>INDEX('CALC_EST - TRGTS'!$B$11:$O$58,MATCH($B45,'CALC_EST - TRGTS'!$B$11:$B$58,0),$A$1)</f>
        <v>3.1906999999999956E-2</v>
      </c>
      <c r="D45" s="68">
        <f>INDEX('CALC_EST - TRGTS'!$C$12:$C$59, MATCH(Adult!B45,  'CALC_EST - TRGTS'!$B$12:$B$59, 0))</f>
        <v>7.8209999999999997</v>
      </c>
      <c r="F45" s="331">
        <f>INDEX('CALC_EST - TRGTS'!$B$61:$O$108,MATCH($B45, 'CALC_EST - TRGTS'!$B$61:$B$108,0),$A$1)</f>
        <v>3.1955999999999957E-2</v>
      </c>
      <c r="G45" s="68">
        <f>INDEX('CALC_EST - TRGTS'!$C$62:$C$104, MATCH(Adult!B45,'CALC_EST - TRGTS'!$B$62:$B$104, 0))</f>
        <v>-2.4319999999999999</v>
      </c>
      <c r="I45" s="328">
        <f>INDEX('CALC_EST - TRGTS'!$B$111:$O$159,MATCH($B45, 'CALC_EST - TRGTS'!$B$111:$B$159,0),$A$1)</f>
        <v>3.1906999999999956E-2</v>
      </c>
      <c r="J45" s="69">
        <f>INDEX('CALC_EST - TRGTS'!$C$112:$C$155, MATCH(Adult!B45,'CALC_EST - TRGTS'!$B$112:$B$155, 0))</f>
        <v>355645</v>
      </c>
      <c r="L45" s="328">
        <f>INDEX('CALC_EST - TRGTS'!$B$162:$O$209,MATCH($B45, 'CALC_EST - TRGTS'!$B$162:$B$209,0),$A$1)</f>
        <v>3.1956000000000005E-2</v>
      </c>
      <c r="M45" s="68">
        <f>INDEX('CALC_EST - TRGTS'!$C$163:$C$205, MATCH(Adult!B45,'CALC_EST - TRGTS'!$B$163:$B$205, 0))</f>
        <v>27.24</v>
      </c>
      <c r="O45" s="334">
        <f>INDEX('CALC_EST - TRGTS'!$B$212:$O$259,MATCH($B45, 'CALC_EST - TRGTS'!$B$212:$B$259,0),$A$1)</f>
        <v>3.2702499999999995E-2</v>
      </c>
      <c r="P45" s="68">
        <f>INDEX('CALC_EST - TRGTS'!$C$213:$C$255, MATCH(Adult!B45,'CALC_EST - TRGTS'!$B$213:$B$255, 0))</f>
        <v>-6.0359999999999996</v>
      </c>
    </row>
    <row r="46" spans="2:16" ht="15.75" x14ac:dyDescent="0.25">
      <c r="B46" s="116" t="s">
        <v>155</v>
      </c>
      <c r="C46" s="328">
        <f>INDEX('CALC_EST - TRGTS'!$B$11:$O$58,MATCH($B46,'CALC_EST - TRGTS'!$B$11:$B$58,0),$A$1)</f>
        <v>0.10020125000000014</v>
      </c>
      <c r="D46" s="68">
        <f>INDEX('CALC_EST - TRGTS'!$C$12:$C$59, MATCH(Adult!B46,  'CALC_EST - TRGTS'!$B$12:$B$59, 0))</f>
        <v>4.6230000000000002</v>
      </c>
      <c r="F46" s="331">
        <f>INDEX('CALC_EST - TRGTS'!$B$61:$O$108,MATCH($B46, 'CALC_EST - TRGTS'!$B$61:$B$108,0),$A$1)</f>
        <v>9.9497500000000044E-2</v>
      </c>
      <c r="G46" s="68">
        <f>INDEX('CALC_EST - TRGTS'!$C$62:$C$104, MATCH(Adult!B46,'CALC_EST - TRGTS'!$B$62:$B$104, 0))</f>
        <v>2.4319999999999999</v>
      </c>
      <c r="I46" s="328">
        <f>INDEX('CALC_EST - TRGTS'!$B$111:$O$159,MATCH($B46, 'CALC_EST - TRGTS'!$B$111:$B$159,0),$A$1)</f>
        <v>0.10020125000000014</v>
      </c>
      <c r="J46" s="69">
        <f>INDEX('CALC_EST - TRGTS'!$C$112:$C$155, MATCH(Adult!B46,'CALC_EST - TRGTS'!$B$112:$B$155, 0))</f>
        <v>153717</v>
      </c>
      <c r="L46" s="328">
        <f>INDEX('CALC_EST - TRGTS'!$B$162:$O$209,MATCH($B46, 'CALC_EST - TRGTS'!$B$162:$B$209,0),$A$1)</f>
        <v>9.9497499999999989E-2</v>
      </c>
      <c r="M46" s="68">
        <f>INDEX('CALC_EST - TRGTS'!$C$163:$C$205, MATCH(Adult!B46,'CALC_EST - TRGTS'!$B$163:$B$205, 0))</f>
        <v>20.04</v>
      </c>
      <c r="O46" s="334">
        <f>INDEX('CALC_EST - TRGTS'!$B$212:$O$259,MATCH($B46, 'CALC_EST - TRGTS'!$B$212:$B$259,0),$A$1)</f>
        <v>0.10350949999999995</v>
      </c>
      <c r="P46" s="68">
        <f>INDEX('CALC_EST - TRGTS'!$C$213:$C$255, MATCH(Adult!B46,'CALC_EST - TRGTS'!$B$213:$B$255, 0))</f>
        <v>7.359</v>
      </c>
    </row>
    <row r="47" spans="2:16" ht="15.75" x14ac:dyDescent="0.25">
      <c r="B47" s="116" t="s">
        <v>156</v>
      </c>
      <c r="C47" s="328">
        <f>INDEX('CALC_EST - TRGTS'!$B$11:$O$58,MATCH($B47,'CALC_EST - TRGTS'!$B$11:$B$58,0),$A$1)</f>
        <v>0.22283424999999996</v>
      </c>
      <c r="D47" s="68">
        <f>INDEX('CALC_EST - TRGTS'!$C$12:$C$59, MATCH(Adult!B47,  'CALC_EST - TRGTS'!$B$12:$B$59, 0))</f>
        <v>3.56</v>
      </c>
      <c r="F47" s="331">
        <f>INDEX('CALC_EST - TRGTS'!$B$61:$O$108,MATCH($B47, 'CALC_EST - TRGTS'!$B$61:$B$108,0),$A$1)</f>
        <v>0.22614524999999971</v>
      </c>
      <c r="G47" s="68">
        <f>INDEX('CALC_EST - TRGTS'!$C$62:$C$104, MATCH(Adult!B47,'CALC_EST - TRGTS'!$B$62:$B$104, 0))</f>
        <v>-3.5489999999999999</v>
      </c>
      <c r="I47" s="328">
        <f>INDEX('CALC_EST - TRGTS'!$B$111:$O$159,MATCH($B47, 'CALC_EST - TRGTS'!$B$111:$B$159,0),$A$1)</f>
        <v>0.22283424999999996</v>
      </c>
      <c r="J47" s="69">
        <f>INDEX('CALC_EST - TRGTS'!$C$112:$C$155, MATCH(Adult!B47,'CALC_EST - TRGTS'!$B$112:$B$155, 0))</f>
        <v>101549</v>
      </c>
      <c r="L47" s="328">
        <f>INDEX('CALC_EST - TRGTS'!$B$162:$O$209,MATCH($B47, 'CALC_EST - TRGTS'!$B$162:$B$209,0),$A$1)</f>
        <v>0.2261452500000001</v>
      </c>
      <c r="M47" s="68">
        <f>INDEX('CALC_EST - TRGTS'!$C$163:$C$205, MATCH(Adult!B47,'CALC_EST - TRGTS'!$B$163:$B$205, 0))</f>
        <v>33.380000000000003</v>
      </c>
      <c r="O47" s="334">
        <f>INDEX('CALC_EST - TRGTS'!$B$212:$O$259,MATCH($B47, 'CALC_EST - TRGTS'!$B$212:$B$259,0),$A$1)</f>
        <v>0.22402799999999992</v>
      </c>
      <c r="P47" s="68">
        <f>INDEX('CALC_EST - TRGTS'!$C$213:$C$255, MATCH(Adult!B47,'CALC_EST - TRGTS'!$B$213:$B$255, 0))</f>
        <v>1.8049999999999999</v>
      </c>
    </row>
    <row r="48" spans="2:16" ht="15.75" x14ac:dyDescent="0.25">
      <c r="B48" s="116" t="s">
        <v>157</v>
      </c>
      <c r="C48" s="328">
        <f>INDEX('CALC_EST - TRGTS'!$B$11:$O$58,MATCH($B48,'CALC_EST - TRGTS'!$B$11:$B$58,0),$A$1)</f>
        <v>9.3685499999999977E-2</v>
      </c>
      <c r="D48" s="68">
        <f>INDEX('CALC_EST - TRGTS'!$C$12:$C$59, MATCH(Adult!B48,  'CALC_EST - TRGTS'!$B$12:$B$59, 0))</f>
        <v>7.3739999999999997</v>
      </c>
      <c r="F48" s="331">
        <f>INDEX('CALC_EST - TRGTS'!$B$61:$O$108,MATCH($B48, 'CALC_EST - TRGTS'!$B$61:$B$108,0),$A$1)</f>
        <v>9.1916750000000019E-2</v>
      </c>
      <c r="G48" s="68">
        <f>INDEX('CALC_EST - TRGTS'!$C$62:$C$104, MATCH(Adult!B48,'CALC_EST - TRGTS'!$B$62:$B$104, 0))</f>
        <v>-2.6280000000000001</v>
      </c>
      <c r="I48" s="328">
        <f>INDEX('CALC_EST - TRGTS'!$B$111:$O$159,MATCH($B48, 'CALC_EST - TRGTS'!$B$111:$B$159,0),$A$1)</f>
        <v>9.3685499999999977E-2</v>
      </c>
      <c r="J48" s="69">
        <f>INDEX('CALC_EST - TRGTS'!$C$112:$C$155, MATCH(Adult!B48,'CALC_EST - TRGTS'!$B$112:$B$155, 0))</f>
        <v>170726</v>
      </c>
      <c r="L48" s="328">
        <f>INDEX('CALC_EST - TRGTS'!$B$162:$O$209,MATCH($B48, 'CALC_EST - TRGTS'!$B$162:$B$209,0),$A$1)</f>
        <v>9.1916749999999992E-2</v>
      </c>
      <c r="M48" s="68">
        <f>INDEX('CALC_EST - TRGTS'!$C$163:$C$205, MATCH(Adult!B48,'CALC_EST - TRGTS'!$B$163:$B$205, 0))</f>
        <v>37.479999999999997</v>
      </c>
      <c r="O48" s="334">
        <f>INDEX('CALC_EST - TRGTS'!$B$212:$O$259,MATCH($B48, 'CALC_EST - TRGTS'!$B$212:$B$259,0),$A$1)</f>
        <v>9.8530000000000062E-2</v>
      </c>
      <c r="P48" s="68">
        <f>INDEX('CALC_EST - TRGTS'!$C$213:$C$255, MATCH(Adult!B48,'CALC_EST - TRGTS'!$B$213:$B$255, 0))</f>
        <v>-0.501</v>
      </c>
    </row>
    <row r="49" spans="2:16" ht="15.75" x14ac:dyDescent="0.25">
      <c r="B49" s="116" t="s">
        <v>158</v>
      </c>
      <c r="C49" s="328">
        <f>INDEX('CALC_EST - TRGTS'!$B$11:$O$58,MATCH($B49,'CALC_EST - TRGTS'!$B$11:$B$58,0),$A$1)</f>
        <v>2.8483750000000016E-2</v>
      </c>
      <c r="D49" s="68">
        <f>INDEX('CALC_EST - TRGTS'!$C$12:$C$59, MATCH(Adult!B49,  'CALC_EST - TRGTS'!$B$12:$B$59, 0))</f>
        <v>0.22500000000000001</v>
      </c>
      <c r="F49" s="331">
        <f>INDEX('CALC_EST - TRGTS'!$B$61:$O$108,MATCH($B49, 'CALC_EST - TRGTS'!$B$61:$B$108,0),$A$1)</f>
        <v>2.8008750000000002E-2</v>
      </c>
      <c r="G49" s="68">
        <f>INDEX('CALC_EST - TRGTS'!$C$62:$C$104, MATCH(Adult!B49,'CALC_EST - TRGTS'!$B$62:$B$104, 0))</f>
        <v>-4.7919999999999998</v>
      </c>
      <c r="I49" s="328">
        <f>INDEX('CALC_EST - TRGTS'!$B$111:$O$159,MATCH($B49, 'CALC_EST - TRGTS'!$B$111:$B$159,0),$A$1)</f>
        <v>2.8483750000000016E-2</v>
      </c>
      <c r="J49" s="69">
        <f>INDEX('CALC_EST - TRGTS'!$C$112:$C$155, MATCH(Adult!B49,'CALC_EST - TRGTS'!$B$112:$B$155, 0))</f>
        <v>-36353</v>
      </c>
      <c r="L49" s="328">
        <f>INDEX('CALC_EST - TRGTS'!$B$162:$O$209,MATCH($B49, 'CALC_EST - TRGTS'!$B$162:$B$209,0),$A$1)</f>
        <v>2.8008750000000006E-2</v>
      </c>
      <c r="M49" s="68">
        <f>INDEX('CALC_EST - TRGTS'!$C$163:$C$205, MATCH(Adult!B49,'CALC_EST - TRGTS'!$B$163:$B$205, 0))</f>
        <v>4.28</v>
      </c>
      <c r="O49" s="334">
        <f>INDEX('CALC_EST - TRGTS'!$B$212:$O$259,MATCH($B49, 'CALC_EST - TRGTS'!$B$212:$B$259,0),$A$1)</f>
        <v>2.8939500000000007E-2</v>
      </c>
      <c r="P49" s="68">
        <f>INDEX('CALC_EST - TRGTS'!$C$213:$C$255, MATCH(Adult!B49,'CALC_EST - TRGTS'!$B$213:$B$255, 0))</f>
        <v>-14.68</v>
      </c>
    </row>
    <row r="50" spans="2:16" ht="15.75" x14ac:dyDescent="0.25">
      <c r="B50" s="117" t="s">
        <v>159</v>
      </c>
      <c r="C50" s="328">
        <f>INDEX('CALC_EST - TRGTS'!$B$11:$O$58,MATCH($B50,'CALC_EST - TRGTS'!$B$11:$B$58,0),$A$1)</f>
        <v>0.20345100000000013</v>
      </c>
      <c r="D50" s="68">
        <f>INDEX('CALC_EST - TRGTS'!$C$12:$C$59, MATCH(Adult!B50,  'CALC_EST - TRGTS'!$B$12:$B$59, 0))</f>
        <v>3.7639999999999998</v>
      </c>
      <c r="F50" s="331">
        <f>INDEX('CALC_EST - TRGTS'!$B$61:$O$108,MATCH($B50, 'CALC_EST - TRGTS'!$B$61:$B$108,0),$A$1)</f>
        <v>0.20323475000000013</v>
      </c>
      <c r="G50" s="68">
        <f>INDEX('CALC_EST - TRGTS'!$C$62:$C$104, MATCH(Adult!B50,'CALC_EST - TRGTS'!$B$62:$B$104, 0))</f>
        <v>-0.88800000000000001</v>
      </c>
      <c r="I50" s="328">
        <f>INDEX('CALC_EST - TRGTS'!$B$111:$O$159,MATCH($B50, 'CALC_EST - TRGTS'!$B$111:$B$159,0),$A$1)</f>
        <v>0.20345100000000013</v>
      </c>
      <c r="J50" s="69">
        <f>INDEX('CALC_EST - TRGTS'!$C$112:$C$155, MATCH(Adult!B50,'CALC_EST - TRGTS'!$B$112:$B$155, 0))</f>
        <v>75221</v>
      </c>
      <c r="L50" s="328">
        <f>INDEX('CALC_EST - TRGTS'!$B$162:$O$209,MATCH($B50, 'CALC_EST - TRGTS'!$B$162:$B$209,0),$A$1)</f>
        <v>0.20323475000000005</v>
      </c>
      <c r="M50" s="68">
        <f>INDEX('CALC_EST - TRGTS'!$C$163:$C$205, MATCH(Adult!B50,'CALC_EST - TRGTS'!$B$163:$B$205, 0))</f>
        <v>25.99</v>
      </c>
      <c r="O50" s="334">
        <f>INDEX('CALC_EST - TRGTS'!$B$212:$O$259,MATCH($B50, 'CALC_EST - TRGTS'!$B$212:$B$259,0),$A$1)</f>
        <v>0.20520000000000013</v>
      </c>
      <c r="P50" s="68">
        <f>INDEX('CALC_EST - TRGTS'!$C$213:$C$255, MATCH(Adult!B50,'CALC_EST - TRGTS'!$B$213:$B$255, 0))</f>
        <v>-4.6109999999999998</v>
      </c>
    </row>
    <row r="51" spans="2:16" ht="15.75" x14ac:dyDescent="0.25">
      <c r="B51" s="119" t="s">
        <v>160</v>
      </c>
      <c r="C51" s="328">
        <f>INDEX('CALC_EST - TRGTS'!$B$11:$O$58,MATCH($B51,'CALC_EST - TRGTS'!$B$11:$B$58,0),$A$1)</f>
        <v>3.4601249999999979E-2</v>
      </c>
      <c r="D51" s="68">
        <f>INDEX('CALC_EST - TRGTS'!$C$12:$C$59, MATCH(Adult!B51,  'CALC_EST - TRGTS'!$B$12:$B$59, 0))</f>
        <v>-0.55400000000000005</v>
      </c>
      <c r="F51" s="331">
        <f>INDEX('CALC_EST - TRGTS'!$B$61:$O$108,MATCH($B51, 'CALC_EST - TRGTS'!$B$61:$B$108,0),$A$1)</f>
        <v>3.4887000000000001E-2</v>
      </c>
      <c r="G51" s="68">
        <f>INDEX('CALC_EST - TRGTS'!$C$62:$C$104, MATCH(Adult!B51,'CALC_EST - TRGTS'!$B$62:$B$104, 0))</f>
        <v>-1.79</v>
      </c>
      <c r="I51" s="328">
        <f>INDEX('CALC_EST - TRGTS'!$B$111:$O$159,MATCH($B51, 'CALC_EST - TRGTS'!$B$111:$B$159,0),$A$1)</f>
        <v>3.4601249999999979E-2</v>
      </c>
      <c r="J51" s="69">
        <f>INDEX('CALC_EST - TRGTS'!$C$112:$C$155, MATCH(Adult!B51,'CALC_EST - TRGTS'!$B$112:$B$155, 0))</f>
        <v>-56729</v>
      </c>
      <c r="L51" s="328">
        <f>INDEX('CALC_EST - TRGTS'!$B$162:$O$209,MATCH($B51, 'CALC_EST - TRGTS'!$B$162:$B$209,0),$A$1)</f>
        <v>3.4887000000000008E-2</v>
      </c>
      <c r="M51" s="68">
        <f>INDEX('CALC_EST - TRGTS'!$C$163:$C$205, MATCH(Adult!B51,'CALC_EST - TRGTS'!$B$163:$B$205, 0))</f>
        <v>24.68</v>
      </c>
      <c r="O51" s="334">
        <f>INDEX('CALC_EST - TRGTS'!$B$212:$O$259,MATCH($B51, 'CALC_EST - TRGTS'!$B$212:$B$259,0),$A$1)</f>
        <v>3.5530000000000034E-2</v>
      </c>
      <c r="P51" s="68">
        <f>INDEX('CALC_EST - TRGTS'!$C$213:$C$255, MATCH(Adult!B51,'CALC_EST - TRGTS'!$B$213:$B$255, 0))</f>
        <v>-7.5410000000000004</v>
      </c>
    </row>
    <row r="52" spans="2:16" ht="16.5" thickBot="1" x14ac:dyDescent="0.3">
      <c r="B52" s="117" t="s">
        <v>161</v>
      </c>
      <c r="C52" s="329">
        <f>INDEX('CALC_EST - TRGTS'!$B$11:$O$58,MATCH($B52,'CALC_EST - TRGTS'!$B$11:$B$58,0),$A$1)</f>
        <v>2.4287250000000003E-2</v>
      </c>
      <c r="D52" s="70">
        <f>INDEX('CALC_EST - TRGTS'!$C$12:$C$59, MATCH(Adult!B52,  'CALC_EST - TRGTS'!$B$12:$B$59, 0))</f>
        <v>0.378</v>
      </c>
      <c r="F52" s="332">
        <f>INDEX('CALC_EST - TRGTS'!$B$61:$O$108,MATCH($B52, 'CALC_EST - TRGTS'!$B$61:$B$108,0),$A$1)</f>
        <v>3.2834250000000016E-2</v>
      </c>
      <c r="G52" s="70">
        <f>INDEX('CALC_EST - TRGTS'!$C$62:$C$104, MATCH(Adult!B52,'CALC_EST - TRGTS'!$B$62:$B$104, 0))</f>
        <v>-0.33600000000000002</v>
      </c>
      <c r="I52" s="329">
        <f>INDEX('CALC_EST - TRGTS'!$B$111:$O$159,MATCH($B52, 'CALC_EST - TRGTS'!$B$111:$B$159,0),$A$1)</f>
        <v>2.4287250000000003E-2</v>
      </c>
      <c r="J52" s="69">
        <f>INDEX('CALC_EST - TRGTS'!$C$112:$C$155, MATCH(Adult!B52,'CALC_EST - TRGTS'!$B$112:$B$155, 0))</f>
        <v>16440</v>
      </c>
      <c r="L52" s="328">
        <f>INDEX('CALC_EST - TRGTS'!$B$162:$O$209,MATCH($B52, 'CALC_EST - TRGTS'!$B$162:$B$209,0),$A$1)</f>
        <v>3.2834250000000009E-2</v>
      </c>
      <c r="M52" s="68">
        <f>INDEX('CALC_EST - TRGTS'!$C$163:$C$205, MATCH(Adult!B52,'CALC_EST - TRGTS'!$B$163:$B$205, 0))</f>
        <v>-5.5500000000000001E-2</v>
      </c>
      <c r="O52" s="334">
        <f>INDEX('CALC_EST - TRGTS'!$B$212:$O$259,MATCH($B52, 'CALC_EST - TRGTS'!$B$212:$B$259,0),$A$1)</f>
        <v>2.5515000000000024E-2</v>
      </c>
      <c r="P52" s="68">
        <f>INDEX('CALC_EST - TRGTS'!$C$213:$C$255, MATCH(Adult!B52,'CALC_EST - TRGTS'!$B$213:$B$255, 0))</f>
        <v>0.63300000000000001</v>
      </c>
    </row>
    <row r="53" spans="2:16" ht="16.5" thickBot="1" x14ac:dyDescent="0.3">
      <c r="B53" s="185" t="s">
        <v>162</v>
      </c>
      <c r="C53" s="330">
        <f>IFERROR(INDEX('CALC_EST - TRGTS'!$B$11:$O$58,MATCH($B53,'CALC_EST - TRGTS'!$B$11:$B$58,0),$A$1), 0)</f>
        <v>0</v>
      </c>
      <c r="D53" s="186">
        <f>IFERROR(INDEX('CALC_EST - TRGTS'!$C$12:$C$59, MATCH(Adult!B53,  'CALC_EST - TRGTS'!$B$12:$B$59, 0)), 0)</f>
        <v>0</v>
      </c>
      <c r="F53" s="333">
        <f>IFERROR(INDEX('CALC_EST - TRGTS'!$B$61:$O$108,MATCH($B53, 'CALC_EST - TRGTS'!$B$61:$B$108,0),$A$1), 0)</f>
        <v>0</v>
      </c>
      <c r="G53" s="187">
        <f>IFERROR(INDEX('CALC_EST - TRGTS'!$C$62:$C$104, MATCH(Adult!B53,'CALC_EST - TRGTS'!$B$62:$B$104, 0)), 0)</f>
        <v>0</v>
      </c>
      <c r="I53" s="330">
        <f>INDEX('CALC_EST - TRGTS'!$B$111:$O$159,MATCH($B53, 'CALC_EST - TRGTS'!$B$111:$B$159,0),$A$1)</f>
        <v>2505.9814453125</v>
      </c>
      <c r="J53" s="188">
        <f>INDEX('CALC_EST - TRGTS'!$C$112:$C$155, MATCH(Adult!B53,'CALC_EST - TRGTS'!$B$112:$B$155, 0))</f>
        <v>0.33200000000000002</v>
      </c>
      <c r="L53" s="328">
        <f>IFERROR(INDEX('CALC_EST - TRGTS'!$B$162:$O$209,MATCH($B53, 'CALC_EST - TRGTS'!$B$162:$B$209,0),$A$1), 0)</f>
        <v>0</v>
      </c>
      <c r="M53" s="68">
        <f>IFERROR(INDEX('CALC_EST - TRGTS'!$C$163:$C$205, MATCH(Adult!B53,'CALC_EST - TRGTS'!$B$163:$B$205, 0)),0)</f>
        <v>0</v>
      </c>
      <c r="O53" s="334">
        <f>IFERROR(INDEX('CALC_EST - TRGTS'!$B$212:$O$259,MATCH($B53, 'CALC_EST - TRGTS'!$B$212:$B$259,0),$A$1), 0)</f>
        <v>0</v>
      </c>
      <c r="P53" s="68">
        <f>IFERROR(INDEX('CALC_EST - TRGTS'!$C$213:$C$255, MATCH(Adult!B53,'CALC_EST - TRGTS'!$B$213:$B$255, 0)), 0)</f>
        <v>0</v>
      </c>
    </row>
    <row r="54" spans="2:16" ht="15.75" thickBot="1" x14ac:dyDescent="0.3">
      <c r="B54" s="66"/>
      <c r="C54" s="66"/>
      <c r="D54" s="66"/>
      <c r="E54" s="67"/>
      <c r="F54" s="66"/>
      <c r="G54" s="66"/>
      <c r="H54" s="67"/>
      <c r="I54" s="66"/>
      <c r="J54" s="66"/>
      <c r="K54" s="67"/>
      <c r="L54" s="66"/>
      <c r="M54" s="66"/>
      <c r="N54" s="67"/>
      <c r="O54" s="66"/>
      <c r="P54" s="66"/>
    </row>
    <row r="55" spans="2:16" ht="32.25" thickBot="1" x14ac:dyDescent="0.3">
      <c r="B55" s="71" t="s">
        <v>163</v>
      </c>
      <c r="C55" s="72" t="s">
        <v>164</v>
      </c>
      <c r="D55" s="73" t="s">
        <v>165</v>
      </c>
      <c r="E55" s="74"/>
      <c r="F55" s="72" t="s">
        <v>164</v>
      </c>
      <c r="G55" s="73" t="s">
        <v>165</v>
      </c>
      <c r="H55" s="74"/>
      <c r="I55" s="75" t="s">
        <v>164</v>
      </c>
      <c r="J55" s="76" t="s">
        <v>165</v>
      </c>
      <c r="K55" s="74"/>
      <c r="L55" s="72" t="s">
        <v>164</v>
      </c>
      <c r="M55" s="73" t="s">
        <v>165</v>
      </c>
      <c r="O55" s="72" t="s">
        <v>164</v>
      </c>
      <c r="P55" s="73" t="s">
        <v>165</v>
      </c>
    </row>
    <row r="56" spans="2:16" ht="15.75" x14ac:dyDescent="0.25">
      <c r="B56" s="77" t="s">
        <v>166</v>
      </c>
      <c r="C56" s="78" t="s">
        <v>167</v>
      </c>
      <c r="D56" s="79">
        <f>AVERAGE(D57:D68)</f>
        <v>-4.1924236363636354</v>
      </c>
      <c r="E56" s="80"/>
      <c r="F56" s="78" t="s">
        <v>167</v>
      </c>
      <c r="G56" s="79">
        <f>AVERAGE(G57:G68)</f>
        <v>1.9264249999999998</v>
      </c>
      <c r="H56" s="80"/>
      <c r="I56" s="78" t="s">
        <v>167</v>
      </c>
      <c r="J56" s="79">
        <f>AVERAGE(J57:J68)</f>
        <v>-120178.81818181818</v>
      </c>
      <c r="K56" s="81"/>
      <c r="L56" s="78" t="s">
        <v>167</v>
      </c>
      <c r="M56" s="79">
        <f>AVERAGE(M57:M68)</f>
        <v>-29.675143333333335</v>
      </c>
      <c r="O56" s="78" t="s">
        <v>167</v>
      </c>
      <c r="P56" s="79">
        <f>AVERAGE(P57:P68)</f>
        <v>0.24312500000000004</v>
      </c>
    </row>
    <row r="57" spans="2:16" ht="15.75" x14ac:dyDescent="0.25">
      <c r="B57" s="82" t="s">
        <v>87</v>
      </c>
      <c r="C57" s="83">
        <f>D57-D$56</f>
        <v>2.0423636363635644E-2</v>
      </c>
      <c r="D57" s="84" t="str">
        <f>INDEX('CALC_EST - TRGTS'!$D$55:$O$55,1,MATCH($B57,'CALC_EST - TRGTS'!$D$11:$O$11,0))</f>
        <v>-4.172</v>
      </c>
      <c r="E57" s="80"/>
      <c r="F57" s="83">
        <f>G57-G$56</f>
        <v>9.9574999999999969E-2</v>
      </c>
      <c r="G57" s="84">
        <f>INDEX('CALC_EST - TRGTS'!$D$105:$O$105,1,MATCH($B57,'CALC_EST - TRGTS'!$D$61:$O$61,0))</f>
        <v>2.0259999999999998</v>
      </c>
      <c r="H57" s="85"/>
      <c r="I57" s="83">
        <f>J57-J$56</f>
        <v>4134.8181818181765</v>
      </c>
      <c r="J57" s="84" t="str">
        <f>INDEX('CALC_EST - TRGTS'!$D$156:$O$156,1,MATCH($B57,'CALC_EST - TRGTS'!$D$111:$O$111,0))</f>
        <v>-116,044</v>
      </c>
      <c r="K57" s="81"/>
      <c r="L57" s="83">
        <f>M57-M$56</f>
        <v>1.5143333333334397E-2</v>
      </c>
      <c r="M57" s="84">
        <f>INDEX('CALC_EST - TRGTS'!$D$206:$O$206,1,MATCH($B57,'CALC_EST - TRGTS'!$D$162:$O$162,0))</f>
        <v>-29.66</v>
      </c>
      <c r="O57" s="83">
        <f>P57-P$56</f>
        <v>-0.10012500000000005</v>
      </c>
      <c r="P57" s="84">
        <f>INDEX('CALC_EST - TRGTS'!$D$256:$O$256,1,MATCH($B57,'CALC_EST - TRGTS'!$D$212:$O$212,0))</f>
        <v>0.14299999999999999</v>
      </c>
    </row>
    <row r="58" spans="2:16" ht="15.75" x14ac:dyDescent="0.25">
      <c r="B58" s="82" t="s">
        <v>168</v>
      </c>
      <c r="C58" s="83">
        <f t="shared" ref="C58:C68" si="0">D58-D$56</f>
        <v>-9.8576363636364128E-2</v>
      </c>
      <c r="D58" s="84">
        <f>INDEX('CALC_EST - TRGTS'!$D$55:$O$55,1,MATCH($B58,'CALC_EST - TRGTS'!$D$11:$O$11,0))</f>
        <v>-4.2909999999999995</v>
      </c>
      <c r="E58" s="80"/>
      <c r="F58" s="83">
        <f t="shared" ref="F58:F68" si="1">G58-G$56</f>
        <v>-0.12342500000000012</v>
      </c>
      <c r="G58" s="84">
        <f>INDEX('CALC_EST - TRGTS'!$D$105:$O$105,1,MATCH($B58,'CALC_EST - TRGTS'!$D$61:$O$61,0))</f>
        <v>1.8029999999999997</v>
      </c>
      <c r="H58" s="86"/>
      <c r="I58" s="83">
        <f t="shared" ref="I58:I68" si="2">J58-J$56</f>
        <v>-5176.1818181818235</v>
      </c>
      <c r="J58" s="84">
        <f>INDEX('CALC_EST - TRGTS'!$D$156:$O$156,1,MATCH($B58,'CALC_EST - TRGTS'!$D$111:$O$111,0))</f>
        <v>-125355</v>
      </c>
      <c r="K58" s="81"/>
      <c r="L58" s="83">
        <f t="shared" ref="L58:L68" si="3">M58-M$56</f>
        <v>-0.52585666666666597</v>
      </c>
      <c r="M58" s="84">
        <f>INDEX('CALC_EST - TRGTS'!$D$206:$O$206,1,MATCH($B58,'CALC_EST - TRGTS'!$D$162:$O$162,0))</f>
        <v>-30.201000000000001</v>
      </c>
      <c r="O58" s="83">
        <f t="shared" ref="O58:O68" si="4">P58-P$56</f>
        <v>-0.20812500000000006</v>
      </c>
      <c r="P58" s="84">
        <f>INDEX('CALC_EST - TRGTS'!$D$256:$O$256,1,MATCH($B58,'CALC_EST - TRGTS'!$D$212:$O$212,0))</f>
        <v>3.4999999999999989E-2</v>
      </c>
    </row>
    <row r="59" spans="2:16" ht="15.75" x14ac:dyDescent="0.25">
      <c r="B59" s="82" t="s">
        <v>77</v>
      </c>
      <c r="C59" s="83">
        <f t="shared" si="0"/>
        <v>1.3063636363635389E-2</v>
      </c>
      <c r="D59" s="84">
        <f>INDEX('CALC_EST - TRGTS'!$D$55:$O$55,1,MATCH($B59,'CALC_EST - TRGTS'!$D$11:$O$11,0))</f>
        <v>-4.17936</v>
      </c>
      <c r="E59" s="80"/>
      <c r="F59" s="83">
        <f t="shared" si="1"/>
        <v>6.4750000000000085E-3</v>
      </c>
      <c r="G59" s="84">
        <f>INDEX('CALC_EST - TRGTS'!$D$105:$O$105,1,MATCH($B59,'CALC_EST - TRGTS'!$D$61:$O$61,0))</f>
        <v>1.9328999999999998</v>
      </c>
      <c r="H59" s="86"/>
      <c r="I59" s="83">
        <f t="shared" si="2"/>
        <v>-1151.1818181818235</v>
      </c>
      <c r="J59" s="84">
        <f>INDEX('CALC_EST - TRGTS'!$D$156:$O$156,1,MATCH($B59,'CALC_EST - TRGTS'!$D$111:$O$111,0))</f>
        <v>-121330</v>
      </c>
      <c r="K59" s="81"/>
      <c r="L59" s="83">
        <f t="shared" si="3"/>
        <v>-0.12085666666666484</v>
      </c>
      <c r="M59" s="84">
        <f>INDEX('CALC_EST - TRGTS'!$D$206:$O$206,1,MATCH($B59,'CALC_EST - TRGTS'!$D$162:$O$162,0))</f>
        <v>-29.795999999999999</v>
      </c>
      <c r="O59" s="83">
        <f t="shared" si="4"/>
        <v>0.10887499999999994</v>
      </c>
      <c r="P59" s="84">
        <f>INDEX('CALC_EST - TRGTS'!$D$256:$O$256,1,MATCH($B59,'CALC_EST - TRGTS'!$D$212:$O$212,0))</f>
        <v>0.35199999999999998</v>
      </c>
    </row>
    <row r="60" spans="2:16" ht="15.75" x14ac:dyDescent="0.25">
      <c r="B60" s="82" t="s">
        <v>169</v>
      </c>
      <c r="C60" s="83">
        <f t="shared" si="0"/>
        <v>-8.1576363636364668E-2</v>
      </c>
      <c r="D60" s="84">
        <f>INDEX('CALC_EST - TRGTS'!$D$55:$O$55,1,MATCH($B60,'CALC_EST - TRGTS'!$D$11:$O$11,0))</f>
        <v>-4.274</v>
      </c>
      <c r="E60" s="80"/>
      <c r="F60" s="83">
        <f t="shared" si="1"/>
        <v>1.507499999999995E-2</v>
      </c>
      <c r="G60" s="84">
        <f>INDEX('CALC_EST - TRGTS'!$D$105:$O$105,1,MATCH($B60,'CALC_EST - TRGTS'!$D$61:$O$61,0))</f>
        <v>1.9414999999999998</v>
      </c>
      <c r="H60" s="86"/>
      <c r="I60" s="83">
        <f t="shared" si="2"/>
        <v>-1529.1818181818235</v>
      </c>
      <c r="J60" s="84">
        <f>INDEX('CALC_EST - TRGTS'!$D$156:$O$156,1,MATCH($B60,'CALC_EST - TRGTS'!$D$111:$O$111,0))</f>
        <v>-121708</v>
      </c>
      <c r="K60" s="81"/>
      <c r="L60" s="83">
        <f t="shared" si="3"/>
        <v>-0.5318566666666662</v>
      </c>
      <c r="M60" s="84">
        <f>INDEX('CALC_EST - TRGTS'!$D$206:$O$206,1,MATCH($B60,'CALC_EST - TRGTS'!$D$162:$O$162,0))</f>
        <v>-30.207000000000001</v>
      </c>
      <c r="O60" s="83">
        <f t="shared" si="4"/>
        <v>0.35887499999999994</v>
      </c>
      <c r="P60" s="84">
        <f>INDEX('CALC_EST - TRGTS'!$D$256:$O$256,1,MATCH($B60,'CALC_EST - TRGTS'!$D$212:$O$212,0))</f>
        <v>0.60199999999999998</v>
      </c>
    </row>
    <row r="61" spans="2:16" ht="15.75" x14ac:dyDescent="0.25">
      <c r="B61" s="82" t="s">
        <v>170</v>
      </c>
      <c r="C61" s="83">
        <f t="shared" si="0"/>
        <v>-0.11657636363636392</v>
      </c>
      <c r="D61" s="84">
        <f>INDEX('CALC_EST - TRGTS'!$D$55:$O$55,1,MATCH($B61,'CALC_EST - TRGTS'!$D$11:$O$11,0))</f>
        <v>-4.3089999999999993</v>
      </c>
      <c r="E61" s="80"/>
      <c r="F61" s="83">
        <f t="shared" si="1"/>
        <v>-0.16942500000000016</v>
      </c>
      <c r="G61" s="84">
        <f>INDEX('CALC_EST - TRGTS'!$D$105:$O$105,1,MATCH($B61,'CALC_EST - TRGTS'!$D$61:$O$61,0))</f>
        <v>1.7569999999999997</v>
      </c>
      <c r="H61" s="86"/>
      <c r="I61" s="83">
        <f t="shared" si="2"/>
        <v>-5437.1818181818235</v>
      </c>
      <c r="J61" s="84">
        <f>INDEX('CALC_EST - TRGTS'!$D$156:$O$156,1,MATCH($B61,'CALC_EST - TRGTS'!$D$111:$O$111,0))</f>
        <v>-125616</v>
      </c>
      <c r="K61" s="81"/>
      <c r="L61" s="83">
        <f t="shared" si="3"/>
        <v>1.1061433333333355</v>
      </c>
      <c r="M61" s="84">
        <f>INDEX('CALC_EST - TRGTS'!$D$206:$O$206,1,MATCH($B61,'CALC_EST - TRGTS'!$D$162:$O$162,0))</f>
        <v>-28.568999999999999</v>
      </c>
      <c r="O61" s="83">
        <f t="shared" si="4"/>
        <v>1.6874999999999973E-2</v>
      </c>
      <c r="P61" s="84">
        <f>INDEX('CALC_EST - TRGTS'!$D$256:$O$256,1,MATCH($B61,'CALC_EST - TRGTS'!$D$212:$O$212,0))</f>
        <v>0.26</v>
      </c>
    </row>
    <row r="62" spans="2:16" ht="15.75" x14ac:dyDescent="0.25">
      <c r="B62" s="82" t="s">
        <v>171</v>
      </c>
      <c r="C62" s="83">
        <f t="shared" si="0"/>
        <v>-5.7676363636364414E-2</v>
      </c>
      <c r="D62" s="84">
        <f>INDEX('CALC_EST - TRGTS'!$D$55:$O$55,1,MATCH($B62,'CALC_EST - TRGTS'!$D$11:$O$11,0))</f>
        <v>-4.2500999999999998</v>
      </c>
      <c r="E62" s="80"/>
      <c r="F62" s="83">
        <f t="shared" si="1"/>
        <v>0.10987499999999994</v>
      </c>
      <c r="G62" s="84">
        <f>INDEX('CALC_EST - TRGTS'!$D$105:$O$105,1,MATCH($B62,'CALC_EST - TRGTS'!$D$61:$O$61,0))</f>
        <v>2.0362999999999998</v>
      </c>
      <c r="H62" s="86"/>
      <c r="I62" s="83">
        <f t="shared" si="2"/>
        <v>-1015.1818181818235</v>
      </c>
      <c r="J62" s="84">
        <f>INDEX('CALC_EST - TRGTS'!$D$156:$O$156,1,MATCH($B62,'CALC_EST - TRGTS'!$D$111:$O$111,0))</f>
        <v>-121194</v>
      </c>
      <c r="K62" s="81"/>
      <c r="L62" s="83">
        <f t="shared" si="3"/>
        <v>-0.44485666666666646</v>
      </c>
      <c r="M62" s="84">
        <f>INDEX('CALC_EST - TRGTS'!$D$206:$O$206,1,MATCH($B62,'CALC_EST - TRGTS'!$D$162:$O$162,0))</f>
        <v>-30.12</v>
      </c>
      <c r="O62" s="83">
        <f t="shared" si="4"/>
        <v>5.8749999999999636E-3</v>
      </c>
      <c r="P62" s="84">
        <f>INDEX('CALC_EST - TRGTS'!$D$256:$O$256,1,MATCH($B62,'CALC_EST - TRGTS'!$D$212:$O$212,0))</f>
        <v>0.249</v>
      </c>
    </row>
    <row r="63" spans="2:16" ht="15.75" x14ac:dyDescent="0.25">
      <c r="B63" s="82" t="s">
        <v>172</v>
      </c>
      <c r="C63" s="83">
        <f t="shared" si="0"/>
        <v>0.15042363636363554</v>
      </c>
      <c r="D63" s="84">
        <f>INDEX('CALC_EST - TRGTS'!$D$55:$O$55,1,MATCH($B63,'CALC_EST - TRGTS'!$D$11:$O$11,0))</f>
        <v>-4.0419999999999998</v>
      </c>
      <c r="E63" s="80"/>
      <c r="F63" s="83">
        <f t="shared" si="1"/>
        <v>0.15677499999999989</v>
      </c>
      <c r="G63" s="84">
        <f>INDEX('CALC_EST - TRGTS'!$D$105:$O$105,1,MATCH($B63,'CALC_EST - TRGTS'!$D$61:$O$61,0))</f>
        <v>2.0831999999999997</v>
      </c>
      <c r="H63" s="86"/>
      <c r="I63" s="83">
        <f t="shared" si="2"/>
        <v>7115.8181818181765</v>
      </c>
      <c r="J63" s="84">
        <f>INDEX('CALC_EST - TRGTS'!$D$156:$O$156,1,MATCH($B63,'CALC_EST - TRGTS'!$D$111:$O$111,0))</f>
        <v>-113063</v>
      </c>
      <c r="K63" s="81"/>
      <c r="L63" s="83">
        <f t="shared" si="3"/>
        <v>-0.12285666666666728</v>
      </c>
      <c r="M63" s="84">
        <f>INDEX('CALC_EST - TRGTS'!$D$206:$O$206,1,MATCH($B63,'CALC_EST - TRGTS'!$D$162:$O$162,0))</f>
        <v>-29.798000000000002</v>
      </c>
      <c r="O63" s="83">
        <f t="shared" si="4"/>
        <v>0.46187500000000004</v>
      </c>
      <c r="P63" s="84">
        <f>INDEX('CALC_EST - TRGTS'!$D$256:$O$256,1,MATCH($B63,'CALC_EST - TRGTS'!$D$212:$O$212,0))</f>
        <v>0.70500000000000007</v>
      </c>
    </row>
    <row r="64" spans="2:16" ht="15.75" x14ac:dyDescent="0.25">
      <c r="B64" s="82" t="s">
        <v>173</v>
      </c>
      <c r="C64" s="83">
        <f t="shared" si="0"/>
        <v>0.16242363636363599</v>
      </c>
      <c r="D64" s="84">
        <f>INDEX('CALC_EST - TRGTS'!$D$55:$O$55,1,MATCH($B64,'CALC_EST - TRGTS'!$D$11:$O$11,0))</f>
        <v>-4.0299999999999994</v>
      </c>
      <c r="E64" s="80"/>
      <c r="F64" s="83">
        <f t="shared" si="1"/>
        <v>0.22757500000000008</v>
      </c>
      <c r="G64" s="84">
        <f>INDEX('CALC_EST - TRGTS'!$D$105:$O$105,1,MATCH($B64,'CALC_EST - TRGTS'!$D$61:$O$61,0))</f>
        <v>2.1539999999999999</v>
      </c>
      <c r="H64" s="86"/>
      <c r="I64" s="83">
        <f t="shared" si="2"/>
        <v>8271.8181818181765</v>
      </c>
      <c r="J64" s="84">
        <f>INDEX('CALC_EST - TRGTS'!$D$156:$O$156,1,MATCH($B64,'CALC_EST - TRGTS'!$D$111:$O$111,0))</f>
        <v>-111907</v>
      </c>
      <c r="K64" s="81"/>
      <c r="L64" s="83">
        <f t="shared" si="3"/>
        <v>-0.25785666666666529</v>
      </c>
      <c r="M64" s="84">
        <f>INDEX('CALC_EST - TRGTS'!$D$206:$O$206,1,MATCH($B64,'CALC_EST - TRGTS'!$D$162:$O$162,0))</f>
        <v>-29.933</v>
      </c>
      <c r="O64" s="83">
        <f t="shared" si="4"/>
        <v>-0.16942500000000005</v>
      </c>
      <c r="P64" s="84">
        <f>INDEX('CALC_EST - TRGTS'!$D$256:$O$256,1,MATCH($B64,'CALC_EST - TRGTS'!$D$212:$O$212,0))</f>
        <v>7.3699999999999988E-2</v>
      </c>
    </row>
    <row r="65" spans="2:16" ht="15.75" x14ac:dyDescent="0.25">
      <c r="B65" s="82" t="s">
        <v>174</v>
      </c>
      <c r="C65" s="83">
        <f t="shared" si="0"/>
        <v>-3.2276363636364103E-2</v>
      </c>
      <c r="D65" s="84">
        <f>INDEX('CALC_EST - TRGTS'!$D$55:$O$55,1,MATCH($B65,'CALC_EST - TRGTS'!$D$11:$O$11,0))</f>
        <v>-4.2246999999999995</v>
      </c>
      <c r="E65" s="80"/>
      <c r="F65" s="83">
        <f t="shared" si="1"/>
        <v>-0.13742500000000013</v>
      </c>
      <c r="G65" s="84">
        <f>INDEX('CALC_EST - TRGTS'!$D$105:$O$105,1,MATCH($B65,'CALC_EST - TRGTS'!$D$61:$O$61,0))</f>
        <v>1.7889999999999997</v>
      </c>
      <c r="H65" s="86"/>
      <c r="I65" s="83">
        <f t="shared" si="2"/>
        <v>-2586.1818181818235</v>
      </c>
      <c r="J65" s="84">
        <f>INDEX('CALC_EST - TRGTS'!$D$156:$O$156,1,MATCH($B65,'CALC_EST - TRGTS'!$D$111:$O$111,0))</f>
        <v>-122765</v>
      </c>
      <c r="K65" s="81"/>
      <c r="L65" s="83">
        <f t="shared" si="3"/>
        <v>-0.4398566666666639</v>
      </c>
      <c r="M65" s="84">
        <f>INDEX('CALC_EST - TRGTS'!$D$206:$O$206,1,MATCH($B65,'CALC_EST - TRGTS'!$D$162:$O$162,0))</f>
        <v>-30.114999999999998</v>
      </c>
      <c r="O65" s="83">
        <f t="shared" si="4"/>
        <v>0.24587499999999995</v>
      </c>
      <c r="P65" s="84">
        <f>INDEX('CALC_EST - TRGTS'!$D$256:$O$256,1,MATCH($B65,'CALC_EST - TRGTS'!$D$212:$O$212,0))</f>
        <v>0.48899999999999999</v>
      </c>
    </row>
    <row r="66" spans="2:16" ht="15.75" x14ac:dyDescent="0.25">
      <c r="B66" s="82" t="s">
        <v>175</v>
      </c>
      <c r="C66" s="83">
        <f t="shared" si="0"/>
        <v>1.4423636363635417E-2</v>
      </c>
      <c r="D66" s="84">
        <f>INDEX('CALC_EST - TRGTS'!$D$55:$O$55,1,MATCH($B66,'CALC_EST - TRGTS'!$D$11:$O$11,0))</f>
        <v>-4.1779999999999999</v>
      </c>
      <c r="E66" s="80"/>
      <c r="F66" s="83">
        <f t="shared" si="1"/>
        <v>0.15377499999999977</v>
      </c>
      <c r="G66" s="84">
        <f>INDEX('CALC_EST - TRGTS'!$D$105:$O$105,1,MATCH($B66,'CALC_EST - TRGTS'!$D$61:$O$61,0))</f>
        <v>2.0801999999999996</v>
      </c>
      <c r="H66" s="86"/>
      <c r="I66" s="83">
        <f t="shared" si="2"/>
        <v>2761.8181818181765</v>
      </c>
      <c r="J66" s="84">
        <f>INDEX('CALC_EST - TRGTS'!$D$156:$O$156,1,MATCH($B66,'CALC_EST - TRGTS'!$D$111:$O$111,0))</f>
        <v>-117417</v>
      </c>
      <c r="K66" s="81"/>
      <c r="L66" s="83">
        <f t="shared" si="3"/>
        <v>-0.40185666666666719</v>
      </c>
      <c r="M66" s="84">
        <f>INDEX('CALC_EST - TRGTS'!$D$206:$O$206,1,MATCH($B66,'CALC_EST - TRGTS'!$D$162:$O$162,0))</f>
        <v>-30.077000000000002</v>
      </c>
      <c r="O66" s="83">
        <f t="shared" si="4"/>
        <v>0.170875</v>
      </c>
      <c r="P66" s="84">
        <f>INDEX('CALC_EST - TRGTS'!$D$256:$O$256,1,MATCH($B66,'CALC_EST - TRGTS'!$D$212:$O$212,0))</f>
        <v>0.41400000000000003</v>
      </c>
    </row>
    <row r="67" spans="2:16" ht="15.75" x14ac:dyDescent="0.25">
      <c r="B67" s="82" t="s">
        <v>176</v>
      </c>
      <c r="C67" s="83">
        <f t="shared" si="0"/>
        <v>2.6236363636353843E-3</v>
      </c>
      <c r="D67" s="84">
        <f>INDEX('CALC_EST - TRGTS'!$D$55:$O$55,1,MATCH($B67,'CALC_EST - TRGTS'!$D$11:$O$11,0))</f>
        <v>-4.1898</v>
      </c>
      <c r="E67" s="80"/>
      <c r="F67" s="83">
        <f t="shared" si="1"/>
        <v>-8.7425000000000086E-2</v>
      </c>
      <c r="G67" s="84">
        <f>INDEX('CALC_EST - TRGTS'!$D$105:$O$105,1,MATCH($B67,'CALC_EST - TRGTS'!$D$61:$O$61,0))</f>
        <v>1.8389999999999997</v>
      </c>
      <c r="H67" s="86"/>
      <c r="I67" s="83">
        <f t="shared" si="2"/>
        <v>590.81818181817653</v>
      </c>
      <c r="J67" s="84">
        <f>INDEX('CALC_EST - TRGTS'!$D$156:$O$156,1,MATCH($B67,'CALC_EST - TRGTS'!$D$111:$O$111,0))</f>
        <v>-119588</v>
      </c>
      <c r="K67" s="81"/>
      <c r="L67" s="83">
        <f t="shared" si="3"/>
        <v>1.1423333333333119E-2</v>
      </c>
      <c r="M67" s="84">
        <f>INDEX('CALC_EST - TRGTS'!$D$206:$O$206,1,MATCH($B67,'CALC_EST - TRGTS'!$D$162:$O$162,0))</f>
        <v>-29.663720000000001</v>
      </c>
      <c r="O67" s="83">
        <f t="shared" si="4"/>
        <v>-8.6325000000000041E-2</v>
      </c>
      <c r="P67" s="84">
        <f>INDEX('CALC_EST - TRGTS'!$D$256:$O$256,1,MATCH($B67,'CALC_EST - TRGTS'!$D$212:$O$212,0))</f>
        <v>0.15679999999999999</v>
      </c>
    </row>
    <row r="68" spans="2:16" ht="15.75" x14ac:dyDescent="0.25">
      <c r="B68" s="87" t="s">
        <v>177</v>
      </c>
      <c r="C68" s="123">
        <f t="shared" si="0"/>
        <v>4.3723636363635521E-2</v>
      </c>
      <c r="D68" s="88">
        <f>INDEX('CALC_EST - TRGTS'!$D$55:$O$55,1,MATCH($B68,'CALC_EST - TRGTS'!$D$11:$O$11,0))</f>
        <v>-4.1486999999999998</v>
      </c>
      <c r="E68" s="120"/>
      <c r="F68" s="123">
        <f t="shared" si="1"/>
        <v>-0.25142500000000001</v>
      </c>
      <c r="G68" s="88">
        <f>INDEX('CALC_EST - TRGTS'!$D$105:$O$105,1,MATCH($B68,'CALC_EST - TRGTS'!$D$61:$O$61,0))</f>
        <v>1.6749999999999998</v>
      </c>
      <c r="H68" s="121"/>
      <c r="I68" s="123">
        <f t="shared" si="2"/>
        <v>-1845.1818181818235</v>
      </c>
      <c r="J68" s="88">
        <f>INDEX('CALC_EST - TRGTS'!$D$156:$O$156,1,MATCH($B68,'CALC_EST - TRGTS'!$D$111:$O$111,0))</f>
        <v>-122024</v>
      </c>
      <c r="K68" s="122"/>
      <c r="L68" s="123">
        <f t="shared" si="3"/>
        <v>1.7131433333333348</v>
      </c>
      <c r="M68" s="88">
        <f>INDEX('CALC_EST - TRGTS'!$D$206:$O$206,1,MATCH($B68,'CALC_EST - TRGTS'!$D$162:$O$162,0))</f>
        <v>-27.962</v>
      </c>
      <c r="N68" s="114"/>
      <c r="O68" s="123">
        <f t="shared" si="4"/>
        <v>-0.80512499999999998</v>
      </c>
      <c r="P68" s="88">
        <f>INDEX('CALC_EST - TRGTS'!$D$256:$O$256,1,MATCH($B68,'CALC_EST - TRGTS'!$D$212:$O$212,0))</f>
        <v>-0.56199999999999994</v>
      </c>
    </row>
  </sheetData>
  <mergeCells count="21">
    <mergeCell ref="C7:D7"/>
    <mergeCell ref="F7:G7"/>
    <mergeCell ref="I7:J7"/>
    <mergeCell ref="L7:M7"/>
    <mergeCell ref="O7:P7"/>
    <mergeCell ref="C5:D5"/>
    <mergeCell ref="F5:G5"/>
    <mergeCell ref="I5:J5"/>
    <mergeCell ref="L5:M5"/>
    <mergeCell ref="O5:P5"/>
    <mergeCell ref="C6:D6"/>
    <mergeCell ref="F6:G6"/>
    <mergeCell ref="I6:J6"/>
    <mergeCell ref="L6:M6"/>
    <mergeCell ref="O6:P6"/>
    <mergeCell ref="C2:P2"/>
    <mergeCell ref="C4:D4"/>
    <mergeCell ref="F4:G4"/>
    <mergeCell ref="I4:J4"/>
    <mergeCell ref="L4:M4"/>
    <mergeCell ref="O4:P4"/>
  </mergeCells>
  <conditionalFormatting sqref="C5">
    <cfRule type="expression" dxfId="147" priority="39">
      <formula>C$5&lt;(#REF!-1)</formula>
    </cfRule>
  </conditionalFormatting>
  <conditionalFormatting sqref="C10:C53 F10:F53 I10:I53">
    <cfRule type="cellIs" dxfId="146" priority="37" operator="equal">
      <formula>0</formula>
    </cfRule>
  </conditionalFormatting>
  <conditionalFormatting sqref="F5 I5 L5 O5">
    <cfRule type="expression" dxfId="145" priority="2">
      <formula>F$5&lt;(#REF!-1)</formula>
    </cfRule>
  </conditionalFormatting>
  <conditionalFormatting sqref="L10:L53">
    <cfRule type="cellIs" dxfId="144" priority="5" operator="equal">
      <formula>0</formula>
    </cfRule>
  </conditionalFormatting>
  <conditionalFormatting sqref="O10:O53">
    <cfRule type="cellIs" dxfId="143" priority="23" operator="equal">
      <formula>0</formula>
    </cfRule>
  </conditionalFormatting>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5CCCE-0045-47CB-8156-78CB9262CDE2}">
  <dimension ref="A1:AA105"/>
  <sheetViews>
    <sheetView workbookViewId="0">
      <selection sqref="A1:AA52"/>
    </sheetView>
  </sheetViews>
  <sheetFormatPr defaultRowHeight="15" x14ac:dyDescent="0.25"/>
  <cols>
    <col min="1" max="1" width="11.5703125" bestFit="1" customWidth="1"/>
    <col min="15" max="15" width="10.85546875" bestFit="1" customWidth="1"/>
  </cols>
  <sheetData>
    <row r="1" spans="1:27" ht="21" x14ac:dyDescent="0.35">
      <c r="A1" s="94"/>
      <c r="B1" s="94"/>
      <c r="C1" s="94"/>
      <c r="D1" s="94"/>
      <c r="E1" s="94"/>
      <c r="F1" s="94"/>
      <c r="G1" s="110" t="s">
        <v>5114</v>
      </c>
      <c r="H1" s="94"/>
      <c r="I1" s="94"/>
      <c r="J1" s="94"/>
      <c r="K1" s="94"/>
      <c r="L1" s="94"/>
      <c r="M1" s="94"/>
      <c r="N1" s="94"/>
      <c r="O1" s="94"/>
      <c r="P1" s="94"/>
      <c r="Q1" s="94"/>
      <c r="R1" s="94"/>
      <c r="S1" s="94"/>
      <c r="T1" s="94"/>
      <c r="U1" s="110" t="s">
        <v>5115</v>
      </c>
      <c r="V1" s="94"/>
      <c r="W1" s="94"/>
      <c r="X1" s="94"/>
      <c r="Y1" s="94"/>
      <c r="Z1" s="94"/>
      <c r="AA1" s="94"/>
    </row>
    <row r="2" spans="1:27" x14ac:dyDescent="0.25">
      <c r="A2" s="94"/>
      <c r="B2" s="94"/>
      <c r="C2" s="94"/>
      <c r="D2" s="94"/>
      <c r="E2" s="94"/>
      <c r="F2" s="94"/>
      <c r="G2" s="94"/>
      <c r="H2" s="94"/>
      <c r="I2" s="94"/>
      <c r="J2" s="94"/>
      <c r="K2" s="94"/>
      <c r="L2" s="94"/>
      <c r="M2" s="94"/>
      <c r="N2" s="94"/>
      <c r="O2" s="94"/>
      <c r="P2" s="94"/>
      <c r="Q2" s="94"/>
      <c r="R2" s="94"/>
      <c r="S2" s="94"/>
      <c r="T2" s="94"/>
      <c r="U2" s="94"/>
      <c r="V2" s="94"/>
      <c r="W2" s="94"/>
      <c r="X2" s="94"/>
      <c r="Y2" s="94"/>
      <c r="Z2" s="94"/>
      <c r="AA2" s="94"/>
    </row>
    <row r="3" spans="1:27" x14ac:dyDescent="0.25">
      <c r="A3" s="109"/>
      <c r="B3" s="109" t="s">
        <v>605</v>
      </c>
      <c r="C3" s="109" t="s">
        <v>606</v>
      </c>
      <c r="D3" s="109" t="s">
        <v>607</v>
      </c>
      <c r="E3" s="109" t="s">
        <v>608</v>
      </c>
      <c r="F3" s="109" t="s">
        <v>609</v>
      </c>
      <c r="G3" s="109" t="s">
        <v>610</v>
      </c>
      <c r="H3" s="109" t="s">
        <v>611</v>
      </c>
      <c r="I3" s="109" t="s">
        <v>612</v>
      </c>
      <c r="J3" s="109" t="s">
        <v>613</v>
      </c>
      <c r="K3" s="109" t="s">
        <v>614</v>
      </c>
      <c r="L3" s="109" t="s">
        <v>615</v>
      </c>
      <c r="M3" s="109" t="s">
        <v>616</v>
      </c>
      <c r="N3" s="109"/>
      <c r="O3" s="109"/>
      <c r="P3" s="109" t="s">
        <v>605</v>
      </c>
      <c r="Q3" s="109" t="s">
        <v>606</v>
      </c>
      <c r="R3" s="109" t="s">
        <v>607</v>
      </c>
      <c r="S3" s="109" t="s">
        <v>608</v>
      </c>
      <c r="T3" s="109" t="s">
        <v>609</v>
      </c>
      <c r="U3" s="109" t="s">
        <v>610</v>
      </c>
      <c r="V3" s="109" t="s">
        <v>611</v>
      </c>
      <c r="W3" s="109" t="s">
        <v>612</v>
      </c>
      <c r="X3" s="109" t="s">
        <v>613</v>
      </c>
      <c r="Y3" s="109" t="s">
        <v>614</v>
      </c>
      <c r="Z3" s="109" t="s">
        <v>615</v>
      </c>
      <c r="AA3" s="109" t="s">
        <v>616</v>
      </c>
    </row>
    <row r="4" spans="1:27" x14ac:dyDescent="0.25">
      <c r="A4" t="s">
        <v>357</v>
      </c>
      <c r="B4" s="124">
        <v>5754.5576171875</v>
      </c>
      <c r="C4" s="124">
        <v>4738.2705078125</v>
      </c>
      <c r="D4" s="124">
        <v>6627.4951171875</v>
      </c>
      <c r="E4" s="124">
        <v>5951.7373046875</v>
      </c>
      <c r="F4" s="124">
        <v>5342.021484375</v>
      </c>
      <c r="G4" s="124">
        <v>4446.123046875</v>
      </c>
      <c r="H4" s="124">
        <v>5961.27294921875</v>
      </c>
      <c r="I4" s="124">
        <v>5365.7587890625</v>
      </c>
      <c r="J4" s="124">
        <v>6803.60546875</v>
      </c>
      <c r="K4" s="124">
        <v>7103.13720703125</v>
      </c>
      <c r="L4" s="124">
        <v>5769.60888671875</v>
      </c>
      <c r="M4" s="124">
        <v>5720.99169921875</v>
      </c>
      <c r="N4" s="169"/>
      <c r="O4" t="s">
        <v>357</v>
      </c>
      <c r="P4" s="124">
        <v>6958.99853515625</v>
      </c>
      <c r="Q4" s="124">
        <v>5004.6923828125</v>
      </c>
      <c r="R4" s="124">
        <v>6785.021484375</v>
      </c>
      <c r="S4" s="124">
        <v>7776.2685546875</v>
      </c>
      <c r="T4" s="124">
        <v>7206.88232421875</v>
      </c>
      <c r="U4" s="124">
        <v>4291.26611328125</v>
      </c>
      <c r="V4" s="124">
        <v>8919.8515625</v>
      </c>
      <c r="W4" s="124">
        <v>6755.05859375</v>
      </c>
      <c r="X4" s="124">
        <v>7097.38134765625</v>
      </c>
      <c r="Y4" s="124">
        <v>7511.68115234375</v>
      </c>
      <c r="Z4" s="124">
        <v>5216.451171875</v>
      </c>
      <c r="AA4" s="124">
        <v>7259.1640625</v>
      </c>
    </row>
    <row r="5" spans="1:27" x14ac:dyDescent="0.25">
      <c r="A5" s="124" t="s">
        <v>339</v>
      </c>
      <c r="B5" s="124">
        <v>4363.98046875</v>
      </c>
      <c r="C5" s="124">
        <v>4693.54296875</v>
      </c>
      <c r="D5" s="124">
        <v>7574.77587890625</v>
      </c>
      <c r="E5" s="124">
        <v>5064.83056640625</v>
      </c>
      <c r="F5" s="124">
        <v>4853.8623046875</v>
      </c>
      <c r="G5" s="124">
        <v>4246.27099609375</v>
      </c>
      <c r="H5" s="124">
        <v>2087.437255859375</v>
      </c>
      <c r="I5" s="124">
        <v>3307.661376953125</v>
      </c>
      <c r="J5" s="124">
        <v>3775.918212890625</v>
      </c>
      <c r="K5" s="124">
        <v>6381.8994140625</v>
      </c>
      <c r="L5" s="124">
        <v>4278.14013671875</v>
      </c>
      <c r="M5" s="124">
        <v>5063.51806640625</v>
      </c>
      <c r="O5" s="124" t="s">
        <v>339</v>
      </c>
      <c r="P5" s="124">
        <v>3498.451171875</v>
      </c>
      <c r="Q5" s="124">
        <v>2488.987548828125</v>
      </c>
      <c r="R5" s="124">
        <v>6016.85107421875</v>
      </c>
      <c r="S5" s="124">
        <v>5756.9599609375</v>
      </c>
      <c r="T5" s="124">
        <v>5649.2587890625</v>
      </c>
      <c r="U5" s="124">
        <v>5440.51123046875</v>
      </c>
      <c r="V5" s="124">
        <v>2232.507568359375</v>
      </c>
      <c r="W5" s="124">
        <v>3197.826171875</v>
      </c>
      <c r="X5" s="124">
        <v>2975.39990234375</v>
      </c>
      <c r="Y5" s="124">
        <v>3364.061279296875</v>
      </c>
      <c r="Z5" s="124">
        <v>2505.9814453125</v>
      </c>
      <c r="AA5" s="124">
        <v>4111.5712890625</v>
      </c>
    </row>
    <row r="6" spans="1:27" x14ac:dyDescent="0.25">
      <c r="A6" s="124" t="s">
        <v>242</v>
      </c>
      <c r="B6" s="124">
        <v>0.52867894842891794</v>
      </c>
      <c r="C6" s="124">
        <v>0.56886854498302719</v>
      </c>
      <c r="D6" s="124">
        <v>0.49659709950496989</v>
      </c>
      <c r="E6" s="124">
        <v>0.37452860115463821</v>
      </c>
      <c r="F6" s="124">
        <v>0.49407178185225498</v>
      </c>
      <c r="G6" s="124">
        <v>0.47525404860757015</v>
      </c>
      <c r="H6" s="124">
        <v>0.63881824268058751</v>
      </c>
      <c r="I6" s="124">
        <v>0.49972065646688552</v>
      </c>
      <c r="J6" s="124">
        <v>0.45622426115121539</v>
      </c>
      <c r="K6" s="124">
        <v>0.45648749883292233</v>
      </c>
      <c r="L6" s="124">
        <v>0.46085634459726349</v>
      </c>
      <c r="M6" s="124">
        <v>0.54934837440161022</v>
      </c>
      <c r="O6" s="124" t="s">
        <v>242</v>
      </c>
      <c r="P6" s="124">
        <v>0.51361724945672116</v>
      </c>
      <c r="Q6" s="124">
        <v>0.55497084873199953</v>
      </c>
      <c r="R6" s="124">
        <v>0.52597222222222229</v>
      </c>
      <c r="S6" s="124">
        <v>0.40885991645242248</v>
      </c>
      <c r="T6" s="124">
        <v>0.48923913043478268</v>
      </c>
      <c r="U6" s="124">
        <v>0.54207261188836875</v>
      </c>
      <c r="V6" s="124">
        <v>0.75174825174825188</v>
      </c>
      <c r="W6" s="124">
        <v>0.44776943335788488</v>
      </c>
      <c r="X6" s="124">
        <v>0.6667364381650096</v>
      </c>
      <c r="Y6" s="124">
        <v>0.55312241521918937</v>
      </c>
      <c r="Z6" s="124">
        <v>0.4281648363067373</v>
      </c>
      <c r="AA6" s="124">
        <v>0.49048888281392389</v>
      </c>
    </row>
    <row r="7" spans="1:27" x14ac:dyDescent="0.25">
      <c r="A7" s="124" t="s">
        <v>246</v>
      </c>
      <c r="B7" s="124">
        <v>2.1756817494175788E-2</v>
      </c>
      <c r="C7" s="124">
        <v>2.2049670267210105E-2</v>
      </c>
      <c r="D7" s="124">
        <v>2.4390673120215207E-2</v>
      </c>
      <c r="E7" s="124">
        <v>4.2139366776119826E-2</v>
      </c>
      <c r="F7" s="124">
        <v>2.7274348531294131E-2</v>
      </c>
      <c r="G7" s="124">
        <v>5.3922358848899628E-2</v>
      </c>
      <c r="H7" s="124">
        <v>0.15560785230780982</v>
      </c>
      <c r="I7" s="124">
        <v>0.15745667562420063</v>
      </c>
      <c r="J7" s="124">
        <v>3.0577142102393651E-2</v>
      </c>
      <c r="K7" s="124">
        <v>1.2612650233641047E-2</v>
      </c>
      <c r="L7" s="124">
        <v>4.6850459698405615E-2</v>
      </c>
      <c r="M7" s="124">
        <v>1.443598982689686E-2</v>
      </c>
      <c r="O7" s="124" t="s">
        <v>246</v>
      </c>
      <c r="P7" s="124">
        <v>2.208216916433833E-2</v>
      </c>
      <c r="Q7" s="124">
        <v>4.2372881355932203E-3</v>
      </c>
      <c r="R7" s="124">
        <v>1.7594946641556811E-2</v>
      </c>
      <c r="S7" s="124">
        <v>2.410005450086293E-2</v>
      </c>
      <c r="T7" s="124">
        <v>5.1557239057239057E-3</v>
      </c>
      <c r="U7" s="124">
        <v>2.4340547595920352E-2</v>
      </c>
      <c r="V7" s="124">
        <v>0.20279720279720281</v>
      </c>
      <c r="W7" s="124">
        <v>0.13997191120197963</v>
      </c>
      <c r="X7" s="124">
        <v>5.5408163265306121E-2</v>
      </c>
      <c r="Y7" s="124">
        <v>0</v>
      </c>
      <c r="Z7" s="124">
        <v>6.2008035354567073E-2</v>
      </c>
      <c r="AA7" s="124">
        <v>0</v>
      </c>
    </row>
    <row r="8" spans="1:27" x14ac:dyDescent="0.25">
      <c r="A8" s="124" t="s">
        <v>250</v>
      </c>
      <c r="B8" s="124">
        <v>6.4835702235929688E-2</v>
      </c>
      <c r="C8" s="124">
        <v>9.5309624756274636E-2</v>
      </c>
      <c r="D8" s="124">
        <v>8.538373537215635E-2</v>
      </c>
      <c r="E8" s="124">
        <v>0.1323839058435318</v>
      </c>
      <c r="F8" s="124">
        <v>0.10739256780650643</v>
      </c>
      <c r="G8" s="124">
        <v>0.12370032989740619</v>
      </c>
      <c r="H8" s="124">
        <v>0.17366373195298479</v>
      </c>
      <c r="I8" s="124">
        <v>0.15208948385071588</v>
      </c>
      <c r="J8" s="124">
        <v>0.16171716785106877</v>
      </c>
      <c r="K8" s="124">
        <v>6.7521326676572263E-2</v>
      </c>
      <c r="L8" s="124">
        <v>0.12153251940438339</v>
      </c>
      <c r="M8" s="124">
        <v>7.8722562063335652E-2</v>
      </c>
      <c r="O8" s="124" t="s">
        <v>250</v>
      </c>
      <c r="P8" s="124">
        <v>7.6376289657341223E-2</v>
      </c>
      <c r="Q8" s="124">
        <v>8.2018605836625458E-2</v>
      </c>
      <c r="R8" s="124">
        <v>6.4435812931575645E-2</v>
      </c>
      <c r="S8" s="124">
        <v>0.10835724550189273</v>
      </c>
      <c r="T8" s="124">
        <v>8.6488801054018433E-2</v>
      </c>
      <c r="U8" s="124">
        <v>8.7841820190922404E-2</v>
      </c>
      <c r="V8" s="124">
        <v>9.1783216783216784E-2</v>
      </c>
      <c r="W8" s="124">
        <v>0.15677692859225423</v>
      </c>
      <c r="X8" s="124">
        <v>0.18173731030873885</v>
      </c>
      <c r="Y8" s="124">
        <v>5.1290376290376284E-2</v>
      </c>
      <c r="Z8" s="124">
        <v>0.11894360462806916</v>
      </c>
      <c r="AA8" s="124">
        <v>0.13142047870724743</v>
      </c>
    </row>
    <row r="9" spans="1:27" x14ac:dyDescent="0.25">
      <c r="A9" s="124" t="s">
        <v>253</v>
      </c>
      <c r="B9" s="124">
        <v>0.52529571512853535</v>
      </c>
      <c r="C9" s="124">
        <v>0.52054455396321897</v>
      </c>
      <c r="D9" s="124">
        <v>0.36866610170666303</v>
      </c>
      <c r="E9" s="124">
        <v>0.55457044813293754</v>
      </c>
      <c r="F9" s="124">
        <v>0.50400489503910029</v>
      </c>
      <c r="G9" s="124">
        <v>0.44863200583467711</v>
      </c>
      <c r="H9" s="124">
        <v>0.53459220957533105</v>
      </c>
      <c r="I9" s="124">
        <v>0.36674824123364841</v>
      </c>
      <c r="J9" s="124">
        <v>0.52095858916195603</v>
      </c>
      <c r="K9" s="124">
        <v>0.49176171856766665</v>
      </c>
      <c r="L9" s="124">
        <v>0.49952706197696417</v>
      </c>
      <c r="M9" s="124">
        <v>0.52073018920249747</v>
      </c>
      <c r="O9" s="124" t="s">
        <v>253</v>
      </c>
      <c r="P9" s="124">
        <v>0.59497653519116567</v>
      </c>
      <c r="Q9" s="124">
        <v>0.57280011469351344</v>
      </c>
      <c r="R9" s="124">
        <v>0.35208725674827368</v>
      </c>
      <c r="S9" s="124">
        <v>0.55505672835606412</v>
      </c>
      <c r="T9" s="124">
        <v>0.53821054750402575</v>
      </c>
      <c r="U9" s="124">
        <v>0.42703389454373297</v>
      </c>
      <c r="V9" s="124">
        <v>0.53409090909090906</v>
      </c>
      <c r="W9" s="124">
        <v>0.4391392622209313</v>
      </c>
      <c r="X9" s="124">
        <v>0.53955259026687596</v>
      </c>
      <c r="Y9" s="124">
        <v>0.57147073356750766</v>
      </c>
      <c r="Z9" s="124">
        <v>0.51651222450618217</v>
      </c>
      <c r="AA9" s="124">
        <v>0.62179545592612839</v>
      </c>
    </row>
    <row r="10" spans="1:27" x14ac:dyDescent="0.25">
      <c r="A10" s="124" t="s">
        <v>257</v>
      </c>
      <c r="B10" s="124">
        <v>0.22424289815473142</v>
      </c>
      <c r="C10" s="124">
        <v>0.18198064840299744</v>
      </c>
      <c r="D10" s="124">
        <v>0.26445172715084247</v>
      </c>
      <c r="E10" s="124">
        <v>0.16080462600554615</v>
      </c>
      <c r="F10" s="124">
        <v>0.20519746145646112</v>
      </c>
      <c r="G10" s="124">
        <v>0.20259447452856205</v>
      </c>
      <c r="H10" s="124">
        <v>0.10236815873778074</v>
      </c>
      <c r="I10" s="124">
        <v>0.17734277894215617</v>
      </c>
      <c r="J10" s="124">
        <v>0.2088675809699416</v>
      </c>
      <c r="K10" s="124">
        <v>0.23150098933915161</v>
      </c>
      <c r="L10" s="124">
        <v>0.18333304725993585</v>
      </c>
      <c r="M10" s="124">
        <v>0.20843255233301369</v>
      </c>
      <c r="O10" s="124" t="s">
        <v>257</v>
      </c>
      <c r="P10" s="124">
        <v>0.17223703891852229</v>
      </c>
      <c r="Q10" s="124">
        <v>0.1503297438511533</v>
      </c>
      <c r="R10" s="124">
        <v>0.24243251726302575</v>
      </c>
      <c r="S10" s="124">
        <v>0.15768332038852789</v>
      </c>
      <c r="T10" s="124">
        <v>0.20767274191187235</v>
      </c>
      <c r="U10" s="124">
        <v>0.1903211995094298</v>
      </c>
      <c r="V10" s="124">
        <v>8.7412587412587422E-2</v>
      </c>
      <c r="W10" s="124">
        <v>0.1373810898483592</v>
      </c>
      <c r="X10" s="124">
        <v>0.11262558869701726</v>
      </c>
      <c r="Y10" s="124">
        <v>0.17259487824003952</v>
      </c>
      <c r="Z10" s="124">
        <v>0.1841204306612419</v>
      </c>
      <c r="AA10" s="124">
        <v>0.14932264139481199</v>
      </c>
    </row>
    <row r="11" spans="1:27" x14ac:dyDescent="0.25">
      <c r="A11" s="124" t="s">
        <v>261</v>
      </c>
      <c r="B11" s="124">
        <v>9.7022558636201198E-2</v>
      </c>
      <c r="C11" s="124">
        <v>0.10704846377582695</v>
      </c>
      <c r="D11" s="124">
        <v>0.15942687520424675</v>
      </c>
      <c r="E11" s="124">
        <v>6.4864516090958113E-2</v>
      </c>
      <c r="F11" s="124">
        <v>9.569202206053283E-2</v>
      </c>
      <c r="G11" s="124">
        <v>8.1109944131085937E-2</v>
      </c>
      <c r="H11" s="124">
        <v>2.4751052947142593E-2</v>
      </c>
      <c r="I11" s="124">
        <v>7.4854962487531512E-2</v>
      </c>
      <c r="J11" s="124">
        <v>4.7813672073540495E-2</v>
      </c>
      <c r="K11" s="124">
        <v>0.10604137641786683</v>
      </c>
      <c r="L11" s="124">
        <v>9.4093050383922155E-2</v>
      </c>
      <c r="M11" s="124">
        <v>0.10614987583988414</v>
      </c>
      <c r="O11" s="124" t="s">
        <v>261</v>
      </c>
      <c r="P11" s="124">
        <v>6.5487025815321467E-2</v>
      </c>
      <c r="Q11" s="124">
        <v>9.6362463361794326E-2</v>
      </c>
      <c r="R11" s="124">
        <v>0.17386534839924669</v>
      </c>
      <c r="S11" s="124">
        <v>7.0030577637703983E-2</v>
      </c>
      <c r="T11" s="124">
        <v>9.1601156492460839E-2</v>
      </c>
      <c r="U11" s="124">
        <v>0.1380081707282233</v>
      </c>
      <c r="V11" s="124">
        <v>6.4685314685314688E-2</v>
      </c>
      <c r="W11" s="124">
        <v>5.259732191190368E-2</v>
      </c>
      <c r="X11" s="124">
        <v>6.3708355136926562E-2</v>
      </c>
      <c r="Y11" s="124">
        <v>0.12531742451097289</v>
      </c>
      <c r="Z11" s="124">
        <v>6.1137115982613538E-2</v>
      </c>
      <c r="AA11" s="124">
        <v>5.8558866411518133E-2</v>
      </c>
    </row>
    <row r="12" spans="1:27" x14ac:dyDescent="0.25">
      <c r="A12" s="124" t="s">
        <v>265</v>
      </c>
      <c r="B12" s="124">
        <v>6.6846308350426514E-2</v>
      </c>
      <c r="C12" s="124">
        <v>7.3067038834471881E-2</v>
      </c>
      <c r="D12" s="124">
        <v>9.7680887445876149E-2</v>
      </c>
      <c r="E12" s="124">
        <v>4.523713715090661E-2</v>
      </c>
      <c r="F12" s="124">
        <v>6.0438705106105287E-2</v>
      </c>
      <c r="G12" s="124">
        <v>9.0040886759369054E-2</v>
      </c>
      <c r="H12" s="124">
        <v>9.0169944789510008E-3</v>
      </c>
      <c r="I12" s="124">
        <v>7.1507857861747376E-2</v>
      </c>
      <c r="J12" s="124">
        <v>3.0065847841099391E-2</v>
      </c>
      <c r="K12" s="124">
        <v>9.0561938765101574E-2</v>
      </c>
      <c r="L12" s="124">
        <v>5.4663861276388941E-2</v>
      </c>
      <c r="M12" s="124">
        <v>7.1528830734372079E-2</v>
      </c>
      <c r="O12" s="124" t="s">
        <v>265</v>
      </c>
      <c r="P12" s="124">
        <v>6.8840941253311083E-2</v>
      </c>
      <c r="Q12" s="124">
        <v>9.4251784121320251E-2</v>
      </c>
      <c r="R12" s="124">
        <v>0.1495841180163214</v>
      </c>
      <c r="S12" s="124">
        <v>8.4772073614948346E-2</v>
      </c>
      <c r="T12" s="124">
        <v>7.0871029131898702E-2</v>
      </c>
      <c r="U12" s="124">
        <v>0.13245436743177116</v>
      </c>
      <c r="V12" s="124">
        <v>1.9230769230769232E-2</v>
      </c>
      <c r="W12" s="124">
        <v>7.4133486224571943E-2</v>
      </c>
      <c r="X12" s="124">
        <v>4.6967992325135183E-2</v>
      </c>
      <c r="Y12" s="124">
        <v>7.9326587391103515E-2</v>
      </c>
      <c r="Z12" s="124">
        <v>5.7278588867326036E-2</v>
      </c>
      <c r="AA12" s="124">
        <v>3.8902557560294024E-2</v>
      </c>
    </row>
    <row r="13" spans="1:27" x14ac:dyDescent="0.25">
      <c r="A13" s="124" t="s">
        <v>304</v>
      </c>
      <c r="B13" s="124">
        <v>0.32520284190538834</v>
      </c>
      <c r="C13" s="124">
        <v>0.33926388761603909</v>
      </c>
      <c r="D13" s="124">
        <v>0.12355314913051001</v>
      </c>
      <c r="E13" s="124">
        <v>0.12389575973125294</v>
      </c>
      <c r="F13" s="124">
        <v>0.18317632845109813</v>
      </c>
      <c r="G13" s="124">
        <v>8.2534465446860411E-2</v>
      </c>
      <c r="H13" s="124">
        <v>7.1796220670248975E-2</v>
      </c>
      <c r="I13" s="124">
        <v>2.7360831106524298E-2</v>
      </c>
      <c r="J13" s="124">
        <v>3.4473912364295492E-2</v>
      </c>
      <c r="K13" s="124">
        <v>0.11804198335530802</v>
      </c>
      <c r="L13" s="124">
        <v>0.12671279131429053</v>
      </c>
      <c r="M13" s="124">
        <v>0.60727422037817491</v>
      </c>
      <c r="O13" s="124" t="s">
        <v>304</v>
      </c>
      <c r="P13" s="124">
        <v>0.44946574218545265</v>
      </c>
      <c r="Q13" s="124">
        <v>0.3484134063973493</v>
      </c>
      <c r="R13" s="124">
        <v>0.14056497175141244</v>
      </c>
      <c r="S13" s="124">
        <v>0.14509173291311195</v>
      </c>
      <c r="T13" s="124">
        <v>0.36467080222515003</v>
      </c>
      <c r="U13" s="124">
        <v>0.10917349941433591</v>
      </c>
      <c r="V13" s="124">
        <v>0.12587412587412589</v>
      </c>
      <c r="W13" s="124">
        <v>8.286901055747431E-2</v>
      </c>
      <c r="X13" s="124">
        <v>2.5833333333333333E-2</v>
      </c>
      <c r="Y13" s="124">
        <v>0.26127420966130643</v>
      </c>
      <c r="Z13" s="124">
        <v>0.17585462310402941</v>
      </c>
      <c r="AA13" s="124">
        <v>0.84397591276350159</v>
      </c>
    </row>
    <row r="14" spans="1:27" x14ac:dyDescent="0.25">
      <c r="A14" s="124" t="s">
        <v>307</v>
      </c>
      <c r="B14" s="124">
        <v>0.54379841317069455</v>
      </c>
      <c r="C14" s="124">
        <v>0.55517305443108977</v>
      </c>
      <c r="D14" s="124">
        <v>0.78808419363241178</v>
      </c>
      <c r="E14" s="124">
        <v>0.77389818858637349</v>
      </c>
      <c r="F14" s="124">
        <v>0.71934052097086831</v>
      </c>
      <c r="G14" s="124">
        <v>0.83782721597584797</v>
      </c>
      <c r="H14" s="124">
        <v>0.84874737564450176</v>
      </c>
      <c r="I14" s="124">
        <v>0.9183804180674815</v>
      </c>
      <c r="J14" s="124">
        <v>0.9180148360948478</v>
      </c>
      <c r="K14" s="124">
        <v>0.82382244131365001</v>
      </c>
      <c r="L14" s="124">
        <v>0.80912025848261349</v>
      </c>
      <c r="M14" s="124">
        <v>0.28680369097245945</v>
      </c>
      <c r="O14" s="124" t="s">
        <v>307</v>
      </c>
      <c r="P14" s="124">
        <v>0.43167335937846474</v>
      </c>
      <c r="Q14" s="124">
        <v>0.53809099018733275</v>
      </c>
      <c r="R14" s="124">
        <v>0.78409526051475209</v>
      </c>
      <c r="S14" s="124">
        <v>0.76113946607525407</v>
      </c>
      <c r="T14" s="124">
        <v>0.55932239057239053</v>
      </c>
      <c r="U14" s="124">
        <v>0.83020756384146666</v>
      </c>
      <c r="V14" s="124">
        <v>0.77097902097902105</v>
      </c>
      <c r="W14" s="124">
        <v>0.85213365549926734</v>
      </c>
      <c r="X14" s="124">
        <v>0.94934720041862897</v>
      </c>
      <c r="Y14" s="124">
        <v>0.68028315770251258</v>
      </c>
      <c r="Z14" s="124">
        <v>0.75431440590084486</v>
      </c>
      <c r="AA14" s="124">
        <v>6.4683190571654212E-2</v>
      </c>
    </row>
    <row r="15" spans="1:27" x14ac:dyDescent="0.25">
      <c r="A15" s="124" t="s">
        <v>310</v>
      </c>
      <c r="B15" s="124">
        <v>0.10912239941418014</v>
      </c>
      <c r="C15" s="124">
        <v>8.2330419528202484E-2</v>
      </c>
      <c r="D15" s="124">
        <v>7.501399016256427E-2</v>
      </c>
      <c r="E15" s="124">
        <v>8.5186677736244804E-2</v>
      </c>
      <c r="F15" s="124">
        <v>7.9917729015390515E-2</v>
      </c>
      <c r="G15" s="124">
        <v>7.0809777858998016E-2</v>
      </c>
      <c r="H15" s="124">
        <v>7.2992326826435569E-2</v>
      </c>
      <c r="I15" s="124">
        <v>5.0195480472264152E-2</v>
      </c>
      <c r="J15" s="124">
        <v>3.2467961497566762E-2</v>
      </c>
      <c r="K15" s="124">
        <v>5.3946846472572245E-2</v>
      </c>
      <c r="L15" s="124">
        <v>5.5476172852426529E-2</v>
      </c>
      <c r="M15" s="124">
        <v>8.6909899073988911E-2</v>
      </c>
      <c r="O15" s="124" t="s">
        <v>310</v>
      </c>
      <c r="P15" s="124">
        <v>9.3650340078457933E-2</v>
      </c>
      <c r="Q15" s="124">
        <v>8.4023352873709711E-2</v>
      </c>
      <c r="R15" s="124">
        <v>5.6252354048964226E-2</v>
      </c>
      <c r="S15" s="124">
        <v>8.1422161234781354E-2</v>
      </c>
      <c r="T15" s="124">
        <v>6.2876043039086518E-2</v>
      </c>
      <c r="U15" s="124">
        <v>4.0915950826663841E-2</v>
      </c>
      <c r="V15" s="124">
        <v>8.3916083916083919E-2</v>
      </c>
      <c r="W15" s="124">
        <v>5.126394860545877E-2</v>
      </c>
      <c r="X15" s="124">
        <v>2.4819466248037676E-2</v>
      </c>
      <c r="Y15" s="124">
        <v>3.6825002954035208E-2</v>
      </c>
      <c r="Z15" s="124">
        <v>5.6316426354345764E-2</v>
      </c>
      <c r="AA15" s="124">
        <v>7.0507563331510842E-2</v>
      </c>
    </row>
    <row r="16" spans="1:27" x14ac:dyDescent="0.25">
      <c r="A16" s="124" t="s">
        <v>299</v>
      </c>
      <c r="B16" s="124">
        <v>0.11256961285307966</v>
      </c>
      <c r="C16" s="124">
        <v>6.5728337238696699E-2</v>
      </c>
      <c r="D16" s="124">
        <v>3.9925660662869761E-2</v>
      </c>
      <c r="E16" s="124">
        <v>5.6039135921945669E-2</v>
      </c>
      <c r="F16" s="124">
        <v>3.346723170819569E-2</v>
      </c>
      <c r="G16" s="124">
        <v>2.2350242932941394E-2</v>
      </c>
      <c r="H16" s="124">
        <v>1.2193706739942354E-2</v>
      </c>
      <c r="I16" s="124">
        <v>2.2134022042542986E-2</v>
      </c>
      <c r="J16" s="124">
        <v>1.9596576668945091E-2</v>
      </c>
      <c r="K16" s="124">
        <v>1.9288627198684013E-2</v>
      </c>
      <c r="L16" s="124">
        <v>2.2898809829596897E-2</v>
      </c>
      <c r="M16" s="124">
        <v>4.8899666587607631E-2</v>
      </c>
      <c r="O16" s="124" t="s">
        <v>299</v>
      </c>
      <c r="P16" s="124">
        <v>0.10874749527276832</v>
      </c>
      <c r="Q16" s="124">
        <v>7.1139448196763086E-2</v>
      </c>
      <c r="R16" s="124">
        <v>5.0800376647834267E-2</v>
      </c>
      <c r="S16" s="124">
        <v>4.7555330112951509E-2</v>
      </c>
      <c r="T16" s="124">
        <v>3.8448982579417361E-2</v>
      </c>
      <c r="U16" s="124">
        <v>1.5481880889801281E-2</v>
      </c>
      <c r="V16" s="124">
        <v>3.0594405594405596E-2</v>
      </c>
      <c r="W16" s="124">
        <v>3.2310800245925302E-2</v>
      </c>
      <c r="X16" s="124">
        <v>1.8888888888888889E-2</v>
      </c>
      <c r="Y16" s="124">
        <v>2.8760486825002953E-2</v>
      </c>
      <c r="Z16" s="124">
        <v>3.6038079359810245E-2</v>
      </c>
      <c r="AA16" s="124">
        <v>1.6129032258064516E-2</v>
      </c>
    </row>
    <row r="17" spans="1:27" x14ac:dyDescent="0.25">
      <c r="A17" s="124" t="s">
        <v>311</v>
      </c>
      <c r="B17" s="124">
        <v>0.43986842298801238</v>
      </c>
      <c r="C17" s="124">
        <v>0.56491345901591539</v>
      </c>
      <c r="D17" s="124">
        <v>0.4338573925355223</v>
      </c>
      <c r="E17" s="124">
        <v>0.58355591043823996</v>
      </c>
      <c r="F17" s="124">
        <v>0.51292173822085063</v>
      </c>
      <c r="G17" s="124">
        <v>0.52488057024235235</v>
      </c>
      <c r="H17" s="124">
        <v>0.55940375781759633</v>
      </c>
      <c r="I17" s="124">
        <v>0.56738964672031256</v>
      </c>
      <c r="J17" s="124">
        <v>0.68984815145080247</v>
      </c>
      <c r="K17" s="124">
        <v>0.39407227107722737</v>
      </c>
      <c r="L17" s="124">
        <v>0.47168131013236414</v>
      </c>
      <c r="M17" s="124">
        <v>0.40619726227004671</v>
      </c>
      <c r="O17" s="124" t="s">
        <v>311</v>
      </c>
      <c r="P17" s="124">
        <v>0.56394236002757725</v>
      </c>
      <c r="Q17" s="124">
        <v>0.58551994392761564</v>
      </c>
      <c r="R17" s="124">
        <v>0.48047394852479597</v>
      </c>
      <c r="S17" s="124">
        <v>0.60422846322875767</v>
      </c>
      <c r="T17" s="124">
        <v>0.53788537549407112</v>
      </c>
      <c r="U17" s="124">
        <v>0.59922359333485697</v>
      </c>
      <c r="V17" s="124">
        <v>0.62325174825174823</v>
      </c>
      <c r="W17" s="124">
        <v>0.72334178800122295</v>
      </c>
      <c r="X17" s="124">
        <v>0.77461582068724932</v>
      </c>
      <c r="Y17" s="124">
        <v>0.62167859022697736</v>
      </c>
      <c r="Z17" s="124">
        <v>0.55575765410346767</v>
      </c>
      <c r="AA17" s="124">
        <v>0.57742542980377864</v>
      </c>
    </row>
    <row r="18" spans="1:27" x14ac:dyDescent="0.25">
      <c r="A18" s="124" t="s">
        <v>312</v>
      </c>
      <c r="B18" s="124">
        <v>0.16824852838436113</v>
      </c>
      <c r="C18" s="124">
        <v>0.11230308159490736</v>
      </c>
      <c r="D18" s="124">
        <v>0.1661102970264868</v>
      </c>
      <c r="E18" s="124">
        <v>0.1631958939006784</v>
      </c>
      <c r="F18" s="124">
        <v>0.10985958261402165</v>
      </c>
      <c r="G18" s="124">
        <v>0.1699210118082719</v>
      </c>
      <c r="H18" s="124">
        <v>0.19998080507323213</v>
      </c>
      <c r="I18" s="124">
        <v>0.15087951059072985</v>
      </c>
      <c r="J18" s="124">
        <v>0.12105784813311904</v>
      </c>
      <c r="K18" s="124">
        <v>0.20595674117871912</v>
      </c>
      <c r="L18" s="124">
        <v>0.16774466821771195</v>
      </c>
      <c r="M18" s="124">
        <v>0.20300901525055484</v>
      </c>
      <c r="O18" s="124" t="s">
        <v>312</v>
      </c>
      <c r="P18" s="124">
        <v>0.13266310461192352</v>
      </c>
      <c r="Q18" s="124">
        <v>9.8027112272205938E-2</v>
      </c>
      <c r="R18" s="124">
        <v>0.10151522284996861</v>
      </c>
      <c r="S18" s="124">
        <v>0.14124276000943048</v>
      </c>
      <c r="T18" s="124">
        <v>7.8512113892548682E-2</v>
      </c>
      <c r="U18" s="124">
        <v>0.12182388830957347</v>
      </c>
      <c r="V18" s="124">
        <v>0.11800699300699301</v>
      </c>
      <c r="W18" s="124">
        <v>8.1335682995406791E-2</v>
      </c>
      <c r="X18" s="124">
        <v>7.1725972440258148E-2</v>
      </c>
      <c r="Y18" s="124">
        <v>0.15206809319712544</v>
      </c>
      <c r="Z18" s="124">
        <v>9.8665780745507276E-2</v>
      </c>
      <c r="AA18" s="124">
        <v>0.2581898122835794</v>
      </c>
    </row>
    <row r="19" spans="1:27" x14ac:dyDescent="0.25">
      <c r="A19" s="124" t="s">
        <v>313</v>
      </c>
      <c r="B19" s="124">
        <v>9.3344453370923133E-2</v>
      </c>
      <c r="C19" s="124">
        <v>3.4755415730969838E-2</v>
      </c>
      <c r="D19" s="124">
        <v>5.4224798256453224E-2</v>
      </c>
      <c r="E19" s="124">
        <v>3.2658164902210435E-2</v>
      </c>
      <c r="F19" s="124">
        <v>5.1758146820251427E-2</v>
      </c>
      <c r="G19" s="124">
        <v>4.3880446376467749E-2</v>
      </c>
      <c r="H19" s="124">
        <v>3.4973655160591491E-2</v>
      </c>
      <c r="I19" s="124">
        <v>3.1557661912242033E-2</v>
      </c>
      <c r="J19" s="124">
        <v>3.6769965124744543E-2</v>
      </c>
      <c r="K19" s="124">
        <v>4.2243573441383561E-2</v>
      </c>
      <c r="L19" s="124">
        <v>5.467406506396099E-2</v>
      </c>
      <c r="M19" s="124">
        <v>4.261031393760762E-2</v>
      </c>
      <c r="O19" s="124" t="s">
        <v>313</v>
      </c>
      <c r="P19" s="124">
        <v>8.6906475400252398E-2</v>
      </c>
      <c r="Q19" s="124">
        <v>3.050210271441315E-2</v>
      </c>
      <c r="R19" s="124">
        <v>9.1093848085373505E-2</v>
      </c>
      <c r="S19" s="124">
        <v>2.9870103725144186E-2</v>
      </c>
      <c r="T19" s="124">
        <v>9.0903784219001624E-2</v>
      </c>
      <c r="U19" s="124">
        <v>4.4093471835067198E-2</v>
      </c>
      <c r="V19" s="124">
        <v>2.2727272727272728E-2</v>
      </c>
      <c r="W19" s="124">
        <v>2.0753190004104537E-2</v>
      </c>
      <c r="X19" s="124">
        <v>4.0935374149659864E-2</v>
      </c>
      <c r="Y19" s="124">
        <v>3.4438142502658628E-2</v>
      </c>
      <c r="Z19" s="124">
        <v>4.8190094635389182E-2</v>
      </c>
      <c r="AA19" s="124">
        <v>5.0384241540611135E-2</v>
      </c>
    </row>
    <row r="20" spans="1:27" x14ac:dyDescent="0.25">
      <c r="A20" s="124" t="s">
        <v>314</v>
      </c>
      <c r="B20" s="124">
        <v>8.7210186479257601E-2</v>
      </c>
      <c r="C20" s="124">
        <v>6.404195136118325E-2</v>
      </c>
      <c r="D20" s="124">
        <v>0.11748106057661319</v>
      </c>
      <c r="E20" s="124">
        <v>7.0603202936612847E-2</v>
      </c>
      <c r="F20" s="124">
        <v>8.1920329479736584E-2</v>
      </c>
      <c r="G20" s="124">
        <v>7.1636390273186273E-2</v>
      </c>
      <c r="H20" s="124">
        <v>5.3276420474016047E-2</v>
      </c>
      <c r="I20" s="124">
        <v>5.6587283811143571E-2</v>
      </c>
      <c r="J20" s="124">
        <v>5.5878083850703822E-2</v>
      </c>
      <c r="K20" s="124">
        <v>9.9941645821403274E-2</v>
      </c>
      <c r="L20" s="124">
        <v>8.301462374861697E-2</v>
      </c>
      <c r="M20" s="124">
        <v>7.6715330327636527E-2</v>
      </c>
      <c r="O20" s="124" t="s">
        <v>314</v>
      </c>
      <c r="P20" s="124">
        <v>5.429412049300289E-2</v>
      </c>
      <c r="Q20" s="124">
        <v>6.368675927105899E-2</v>
      </c>
      <c r="R20" s="124">
        <v>0.11173964218455745</v>
      </c>
      <c r="S20" s="124">
        <v>0.10640301448967698</v>
      </c>
      <c r="T20" s="124">
        <v>8.8160591421460988E-2</v>
      </c>
      <c r="U20" s="124">
        <v>5.6827055129968447E-2</v>
      </c>
      <c r="V20" s="124">
        <v>0.10314685314685315</v>
      </c>
      <c r="W20" s="124">
        <v>3.5402349867063782E-2</v>
      </c>
      <c r="X20" s="124">
        <v>5.3708355136926567E-2</v>
      </c>
      <c r="Y20" s="124">
        <v>5.7710031903580289E-2</v>
      </c>
      <c r="Z20" s="124">
        <v>7.9893384459992389E-2</v>
      </c>
      <c r="AA20" s="124">
        <v>6.2386094404957168E-2</v>
      </c>
    </row>
    <row r="21" spans="1:27" x14ac:dyDescent="0.25">
      <c r="A21" s="124" t="s">
        <v>315</v>
      </c>
      <c r="B21" s="124">
        <v>0.11046421472716986</v>
      </c>
      <c r="C21" s="124">
        <v>7.1136138615322336E-2</v>
      </c>
      <c r="D21" s="124">
        <v>0.13927582004084804</v>
      </c>
      <c r="E21" s="124">
        <v>6.8512711139578075E-2</v>
      </c>
      <c r="F21" s="124">
        <v>0.10117090145123804</v>
      </c>
      <c r="G21" s="124">
        <v>6.089433716884482E-2</v>
      </c>
      <c r="H21" s="124">
        <v>2.919761606969256E-2</v>
      </c>
      <c r="I21" s="124">
        <v>6.1614494090438413E-2</v>
      </c>
      <c r="J21" s="124">
        <v>3.3145813379946508E-2</v>
      </c>
      <c r="K21" s="124">
        <v>0.13640038666861912</v>
      </c>
      <c r="L21" s="124">
        <v>8.28132050970527E-2</v>
      </c>
      <c r="M21" s="124">
        <v>0.16434269774787566</v>
      </c>
      <c r="O21" s="124" t="s">
        <v>315</v>
      </c>
      <c r="P21" s="124">
        <v>8.124841249682499E-2</v>
      </c>
      <c r="Q21" s="124">
        <v>5.1398623677838665E-2</v>
      </c>
      <c r="R21" s="124">
        <v>0.14440991839296924</v>
      </c>
      <c r="S21" s="124">
        <v>5.0648555165793877E-2</v>
      </c>
      <c r="T21" s="124">
        <v>0.10761857707509882</v>
      </c>
      <c r="U21" s="124">
        <v>7.3567584513164169E-2</v>
      </c>
      <c r="V21" s="124">
        <v>4.5454545454545456E-2</v>
      </c>
      <c r="W21" s="124">
        <v>2.7421042066693442E-2</v>
      </c>
      <c r="X21" s="124">
        <v>1.7046485260770974E-2</v>
      </c>
      <c r="Y21" s="124">
        <v>7.3285048285048282E-2</v>
      </c>
      <c r="Z21" s="124">
        <v>5.3712259687679106E-2</v>
      </c>
      <c r="AA21" s="124">
        <v>3.2368173258003771E-2</v>
      </c>
    </row>
    <row r="22" spans="1:27" x14ac:dyDescent="0.25">
      <c r="A22" s="124" t="s">
        <v>316</v>
      </c>
      <c r="B22" s="124">
        <v>3.4988342973627039E-2</v>
      </c>
      <c r="C22" s="124">
        <v>1.3967022760826333E-2</v>
      </c>
      <c r="D22" s="124">
        <v>4.0324847534380426E-2</v>
      </c>
      <c r="E22" s="124">
        <v>1.3753261516036692E-2</v>
      </c>
      <c r="F22" s="124">
        <v>4.2009365668190975E-2</v>
      </c>
      <c r="G22" s="124">
        <v>2.1405346711924365E-2</v>
      </c>
      <c r="H22" s="124">
        <v>0</v>
      </c>
      <c r="I22" s="124">
        <v>1.7141355589475535E-2</v>
      </c>
      <c r="J22" s="124">
        <v>9.6463094116925364E-3</v>
      </c>
      <c r="K22" s="124">
        <v>4.0468339541961947E-2</v>
      </c>
      <c r="L22" s="124">
        <v>1.8055604875544938E-2</v>
      </c>
      <c r="M22" s="124">
        <v>5.7890716406080484E-2</v>
      </c>
      <c r="O22" s="124" t="s">
        <v>316</v>
      </c>
      <c r="P22" s="124">
        <v>1.638656055089888E-2</v>
      </c>
      <c r="Q22" s="124">
        <v>2.5234962406015034E-2</v>
      </c>
      <c r="R22" s="124">
        <v>1.123901443816698E-2</v>
      </c>
      <c r="S22" s="124">
        <v>1.3711202580932251E-2</v>
      </c>
      <c r="T22" s="124">
        <v>4.5371834284877767E-2</v>
      </c>
      <c r="U22" s="124">
        <v>2.0727145581399146E-2</v>
      </c>
      <c r="V22" s="124">
        <v>0</v>
      </c>
      <c r="W22" s="124">
        <v>1.0222206742825299E-2</v>
      </c>
      <c r="X22" s="124">
        <v>5.1020408163265302E-3</v>
      </c>
      <c r="Y22" s="124">
        <v>1.4285714285714285E-2</v>
      </c>
      <c r="Z22" s="124">
        <v>2.0090133079686091E-2</v>
      </c>
      <c r="AA22" s="124">
        <v>1.5008960573476702E-2</v>
      </c>
    </row>
    <row r="23" spans="1:27" x14ac:dyDescent="0.25">
      <c r="A23" s="124" t="s">
        <v>323</v>
      </c>
      <c r="B23" s="124">
        <v>2.3912282190972022E-3</v>
      </c>
      <c r="C23" s="124">
        <v>2.9781403648901621E-3</v>
      </c>
      <c r="D23" s="124">
        <v>4.4014084507042255E-4</v>
      </c>
      <c r="E23" s="124">
        <v>3.5644569236342469E-3</v>
      </c>
      <c r="F23" s="124">
        <v>0</v>
      </c>
      <c r="G23" s="124">
        <v>1.1518874787810201E-3</v>
      </c>
      <c r="H23" s="124">
        <v>3.574346405228758E-3</v>
      </c>
      <c r="I23" s="124">
        <v>1.1104559748427673E-3</v>
      </c>
      <c r="J23" s="124">
        <v>0</v>
      </c>
      <c r="K23" s="124">
        <v>2.1110372340425532E-3</v>
      </c>
      <c r="L23" s="124">
        <v>2.2875601406575101E-3</v>
      </c>
      <c r="M23" s="124">
        <v>2.0481780386402545E-3</v>
      </c>
      <c r="O23" s="124" t="s">
        <v>323</v>
      </c>
      <c r="P23" s="124">
        <v>6.1607722421794051E-3</v>
      </c>
      <c r="Q23" s="124">
        <v>0</v>
      </c>
      <c r="R23" s="124">
        <v>0</v>
      </c>
      <c r="S23" s="124">
        <v>5.10256674569632E-3</v>
      </c>
      <c r="T23" s="124">
        <v>3.6231884057971015E-3</v>
      </c>
      <c r="U23" s="124">
        <v>0</v>
      </c>
      <c r="V23" s="124">
        <v>0</v>
      </c>
      <c r="W23" s="124">
        <v>0</v>
      </c>
      <c r="X23" s="124">
        <v>0</v>
      </c>
      <c r="Y23" s="124">
        <v>1.1363636363636364E-2</v>
      </c>
      <c r="Z23" s="124">
        <v>4.1883004499826924E-3</v>
      </c>
      <c r="AA23" s="124">
        <v>4.2372881355932203E-3</v>
      </c>
    </row>
    <row r="24" spans="1:27" x14ac:dyDescent="0.25">
      <c r="A24" s="124" t="s">
        <v>324</v>
      </c>
      <c r="B24" s="124">
        <v>2.7151729124238945E-2</v>
      </c>
      <c r="C24" s="124">
        <v>1.7424034046183503E-2</v>
      </c>
      <c r="D24" s="124">
        <v>1.3101369530907264E-2</v>
      </c>
      <c r="E24" s="124">
        <v>1.6763951491751604E-2</v>
      </c>
      <c r="F24" s="124">
        <v>1.5510666044710226E-2</v>
      </c>
      <c r="G24" s="124">
        <v>2.7400781813841507E-2</v>
      </c>
      <c r="H24" s="124">
        <v>1.0255437152931347E-2</v>
      </c>
      <c r="I24" s="124">
        <v>9.8952365315086045E-3</v>
      </c>
      <c r="J24" s="124">
        <v>1.692271356309669E-2</v>
      </c>
      <c r="K24" s="124">
        <v>2.1832477396145959E-2</v>
      </c>
      <c r="L24" s="124">
        <v>9.1959687180698576E-3</v>
      </c>
      <c r="M24" s="124">
        <v>2.3699975659335359E-2</v>
      </c>
      <c r="O24" s="124" t="s">
        <v>324</v>
      </c>
      <c r="P24" s="124">
        <v>3.7508668271304793E-2</v>
      </c>
      <c r="Q24" s="124">
        <v>3.1590894609404868E-2</v>
      </c>
      <c r="R24" s="124">
        <v>4.8313716258631512E-2</v>
      </c>
      <c r="S24" s="124">
        <v>3.6574013498659422E-2</v>
      </c>
      <c r="T24" s="124">
        <v>1.6261528326745718E-2</v>
      </c>
      <c r="U24" s="124">
        <v>4.2924675333950967E-2</v>
      </c>
      <c r="V24" s="124">
        <v>3.0594405594405596E-2</v>
      </c>
      <c r="W24" s="124">
        <v>5.0675675675675678E-3</v>
      </c>
      <c r="X24" s="124">
        <v>1.010204081632653E-2</v>
      </c>
      <c r="Y24" s="124">
        <v>9.7298937621518269E-2</v>
      </c>
      <c r="Z24" s="124">
        <v>1.9445206946643291E-2</v>
      </c>
      <c r="AA24" s="124">
        <v>2.077638053581192E-2</v>
      </c>
    </row>
    <row r="25" spans="1:27" x14ac:dyDescent="0.25">
      <c r="A25" s="124" t="s">
        <v>325</v>
      </c>
      <c r="B25" s="124">
        <v>1.3564985591516083E-3</v>
      </c>
      <c r="C25" s="124">
        <v>5.6818181818181815E-4</v>
      </c>
      <c r="D25" s="124">
        <v>1.3763134361725912E-3</v>
      </c>
      <c r="E25" s="124">
        <v>3.9649710402539116E-3</v>
      </c>
      <c r="F25" s="124">
        <v>3.3244680851063829E-4</v>
      </c>
      <c r="G25" s="124">
        <v>2.8662096338838483E-2</v>
      </c>
      <c r="H25" s="124">
        <v>2.7475845410628022E-3</v>
      </c>
      <c r="I25" s="124">
        <v>0</v>
      </c>
      <c r="J25" s="124">
        <v>0</v>
      </c>
      <c r="K25" s="124">
        <v>2.4458586626139815E-3</v>
      </c>
      <c r="L25" s="124">
        <v>8.0787649190021214E-3</v>
      </c>
      <c r="M25" s="124">
        <v>4.2918345094230016E-3</v>
      </c>
      <c r="O25" s="124" t="s">
        <v>325</v>
      </c>
      <c r="P25" s="124">
        <v>4.9923195084485405E-3</v>
      </c>
      <c r="Q25" s="124">
        <v>0</v>
      </c>
      <c r="R25" s="124">
        <v>5.4519774011299437E-3</v>
      </c>
      <c r="S25" s="124">
        <v>4.768825506403852E-3</v>
      </c>
      <c r="T25" s="124">
        <v>0</v>
      </c>
      <c r="U25" s="124">
        <v>6.633317909485309E-2</v>
      </c>
      <c r="V25" s="124">
        <v>0</v>
      </c>
      <c r="W25" s="124">
        <v>2.5773195876288659E-3</v>
      </c>
      <c r="X25" s="124">
        <v>0</v>
      </c>
      <c r="Y25" s="124">
        <v>0</v>
      </c>
      <c r="Z25" s="124">
        <v>8.5739293759823868E-3</v>
      </c>
      <c r="AA25" s="124">
        <v>0</v>
      </c>
    </row>
    <row r="26" spans="1:27" x14ac:dyDescent="0.25">
      <c r="A26" s="124" t="s">
        <v>322</v>
      </c>
      <c r="B26" s="124">
        <v>0.46082017391808971</v>
      </c>
      <c r="C26" s="124">
        <v>0.50643689433528483</v>
      </c>
      <c r="D26" s="124">
        <v>0.20334527782742745</v>
      </c>
      <c r="E26" s="124">
        <v>0.45605897255314309</v>
      </c>
      <c r="F26" s="124">
        <v>0.36774750921276805</v>
      </c>
      <c r="G26" s="124">
        <v>0.3903910948191231</v>
      </c>
      <c r="H26" s="124">
        <v>0.69452974273930368</v>
      </c>
      <c r="I26" s="124">
        <v>0.36902360372322113</v>
      </c>
      <c r="J26" s="124">
        <v>0.43977024893965677</v>
      </c>
      <c r="K26" s="124">
        <v>0.27311232714540173</v>
      </c>
      <c r="L26" s="124">
        <v>0.47193125070196035</v>
      </c>
      <c r="M26" s="124">
        <v>0.47341829994159712</v>
      </c>
      <c r="O26" s="124" t="s">
        <v>322</v>
      </c>
      <c r="P26" s="124">
        <v>0.66639477524986801</v>
      </c>
      <c r="Q26" s="124">
        <v>0.69261580858926974</v>
      </c>
      <c r="R26" s="124">
        <v>0.37984070935342124</v>
      </c>
      <c r="S26" s="124">
        <v>0.47310151755305418</v>
      </c>
      <c r="T26" s="124">
        <v>0.31227913189869716</v>
      </c>
      <c r="U26" s="124">
        <v>0.48002200576685261</v>
      </c>
      <c r="V26" s="124">
        <v>0.7526223776223776</v>
      </c>
      <c r="W26" s="124">
        <v>0.41530133261050595</v>
      </c>
      <c r="X26" s="124">
        <v>0.49463326356183496</v>
      </c>
      <c r="Y26" s="124">
        <v>0.59969600292180936</v>
      </c>
      <c r="Z26" s="124">
        <v>0.59088232675950048</v>
      </c>
      <c r="AA26" s="124">
        <v>0.63398715144887929</v>
      </c>
    </row>
    <row r="27" spans="1:27" x14ac:dyDescent="0.25">
      <c r="A27" s="124" t="s">
        <v>335</v>
      </c>
      <c r="B27" s="124">
        <v>0.32277212190959997</v>
      </c>
      <c r="C27" s="124">
        <v>0.28152717081133527</v>
      </c>
      <c r="D27" s="124">
        <v>0.27966884426200128</v>
      </c>
      <c r="E27" s="124">
        <v>0.28966192129023044</v>
      </c>
      <c r="F27" s="124">
        <v>0.28578441178531405</v>
      </c>
      <c r="G27" s="124">
        <v>0.22967503079657978</v>
      </c>
      <c r="H27" s="124">
        <v>0.42020600105654238</v>
      </c>
      <c r="I27" s="124">
        <v>0.27563542074621883</v>
      </c>
      <c r="J27" s="124">
        <v>0.33013560146638704</v>
      </c>
      <c r="K27" s="124">
        <v>0.24791300854855447</v>
      </c>
      <c r="L27" s="124">
        <v>0.16915457077354423</v>
      </c>
      <c r="M27" s="124">
        <v>0.33761823215402137</v>
      </c>
      <c r="O27" s="124" t="s">
        <v>335</v>
      </c>
      <c r="P27" s="124">
        <v>0.31149659719954359</v>
      </c>
      <c r="Q27" s="124">
        <v>0.30001115075825158</v>
      </c>
      <c r="R27" s="124">
        <v>0.21112994350282485</v>
      </c>
      <c r="S27" s="124">
        <v>0.44353457742949842</v>
      </c>
      <c r="T27" s="124">
        <v>0.43668551456594934</v>
      </c>
      <c r="U27" s="124">
        <v>0.20032484460515632</v>
      </c>
      <c r="V27" s="124">
        <v>0.53409090909090906</v>
      </c>
      <c r="W27" s="124">
        <v>0.42289734731493434</v>
      </c>
      <c r="X27" s="124">
        <v>0.41120486656200939</v>
      </c>
      <c r="Y27" s="124">
        <v>0.23359355698065376</v>
      </c>
      <c r="Z27" s="124">
        <v>0.20474337545182689</v>
      </c>
      <c r="AA27" s="124">
        <v>0.45423652876495957</v>
      </c>
    </row>
    <row r="28" spans="1:27" x14ac:dyDescent="0.25">
      <c r="A28" s="124" t="s">
        <v>328</v>
      </c>
      <c r="B28" s="124">
        <v>0.27704001610741447</v>
      </c>
      <c r="C28" s="124">
        <v>0.34689306213310794</v>
      </c>
      <c r="D28" s="124">
        <v>0.37018495369405008</v>
      </c>
      <c r="E28" s="124">
        <v>0.28893964533048716</v>
      </c>
      <c r="F28" s="124">
        <v>0.23091807567668715</v>
      </c>
      <c r="G28" s="124">
        <v>0.35915293568777462</v>
      </c>
      <c r="H28" s="124">
        <v>0.11365031989443082</v>
      </c>
      <c r="I28" s="124">
        <v>0.33689734797366233</v>
      </c>
      <c r="J28" s="124">
        <v>0.21065697771870373</v>
      </c>
      <c r="K28" s="124">
        <v>0.24034854209875595</v>
      </c>
      <c r="L28" s="124">
        <v>0.31780450688316103</v>
      </c>
      <c r="M28" s="124">
        <v>0.28213594644589385</v>
      </c>
      <c r="O28" s="124" t="s">
        <v>328</v>
      </c>
      <c r="P28" s="124">
        <v>0.31246346222851179</v>
      </c>
      <c r="Q28" s="124">
        <v>0.20340496368038741</v>
      </c>
      <c r="R28" s="124">
        <v>0.41171688637790338</v>
      </c>
      <c r="S28" s="124">
        <v>0.28093466173233139</v>
      </c>
      <c r="T28" s="124">
        <v>0.11782809983896941</v>
      </c>
      <c r="U28" s="124">
        <v>0.53918956819007346</v>
      </c>
      <c r="V28" s="124">
        <v>0.27097902097902099</v>
      </c>
      <c r="W28" s="124">
        <v>0.19620448998172907</v>
      </c>
      <c r="X28" s="124">
        <v>0.23646214896214893</v>
      </c>
      <c r="Y28" s="124">
        <v>0.35510645268709784</v>
      </c>
      <c r="Z28" s="124">
        <v>0.27458245911569601</v>
      </c>
      <c r="AA28" s="124">
        <v>0.23754252475548265</v>
      </c>
    </row>
    <row r="29" spans="1:27" x14ac:dyDescent="0.25">
      <c r="A29" s="124" t="s">
        <v>329</v>
      </c>
      <c r="B29" s="124">
        <v>1.8953475670716643E-2</v>
      </c>
      <c r="C29" s="124">
        <v>7.7274107285105241E-3</v>
      </c>
      <c r="D29" s="124">
        <v>1.0670531790392538E-2</v>
      </c>
      <c r="E29" s="124">
        <v>7.7321232178099129E-3</v>
      </c>
      <c r="F29" s="124">
        <v>8.4575555707569611E-3</v>
      </c>
      <c r="G29" s="124">
        <v>1.7031782689266195E-2</v>
      </c>
      <c r="H29" s="124">
        <v>2.7873363670997943E-2</v>
      </c>
      <c r="I29" s="124">
        <v>2.3524254960675416E-2</v>
      </c>
      <c r="J29" s="124">
        <v>9.9933326907011115E-3</v>
      </c>
      <c r="K29" s="124">
        <v>1.0170774166157429E-2</v>
      </c>
      <c r="L29" s="124">
        <v>7.278012920254596E-3</v>
      </c>
      <c r="M29" s="124">
        <v>1.3598835078135568E-2</v>
      </c>
      <c r="O29" s="124" t="s">
        <v>329</v>
      </c>
      <c r="P29" s="124">
        <v>2.1961972495373561E-2</v>
      </c>
      <c r="Q29" s="124">
        <v>5.2134573722441693E-2</v>
      </c>
      <c r="R29" s="124">
        <v>9.0630885122410538E-3</v>
      </c>
      <c r="S29" s="124">
        <v>1.2244073031156327E-2</v>
      </c>
      <c r="T29" s="124">
        <v>1.4427060459669155E-2</v>
      </c>
      <c r="U29" s="124">
        <v>1.2912222319719533E-2</v>
      </c>
      <c r="V29" s="124">
        <v>0</v>
      </c>
      <c r="W29" s="124">
        <v>1.0244154504039335E-2</v>
      </c>
      <c r="X29" s="124">
        <v>5.1020408163265302E-3</v>
      </c>
      <c r="Y29" s="124">
        <v>0</v>
      </c>
      <c r="Z29" s="124">
        <v>2.6041666666666665E-3</v>
      </c>
      <c r="AA29" s="124">
        <v>0</v>
      </c>
    </row>
    <row r="30" spans="1:27" x14ac:dyDescent="0.25">
      <c r="A30" s="124" t="s">
        <v>330</v>
      </c>
      <c r="B30" s="124">
        <v>9.4804741619938251E-2</v>
      </c>
      <c r="C30" s="124">
        <v>0.147127299742079</v>
      </c>
      <c r="D30" s="124">
        <v>7.8734826082481738E-2</v>
      </c>
      <c r="E30" s="124">
        <v>9.1149635718246053E-2</v>
      </c>
      <c r="F30" s="124">
        <v>0.10959300739866751</v>
      </c>
      <c r="G30" s="124">
        <v>0.14370690364062241</v>
      </c>
      <c r="H30" s="124">
        <v>0.11066774193798568</v>
      </c>
      <c r="I30" s="124">
        <v>0.14764608121193548</v>
      </c>
      <c r="J30" s="124">
        <v>0.14622162323400711</v>
      </c>
      <c r="K30" s="124">
        <v>0.13495632350159195</v>
      </c>
      <c r="L30" s="124">
        <v>0.12811496707526518</v>
      </c>
      <c r="M30" s="124">
        <v>0.12881790597623113</v>
      </c>
      <c r="O30" s="124" t="s">
        <v>330</v>
      </c>
      <c r="P30" s="124">
        <v>0.21815216646306307</v>
      </c>
      <c r="Q30" s="124">
        <v>0.29596422199566713</v>
      </c>
      <c r="R30" s="124">
        <v>0.17223870056497176</v>
      </c>
      <c r="S30" s="124">
        <v>0.18457783008998768</v>
      </c>
      <c r="T30" s="124">
        <v>0.18554055043185477</v>
      </c>
      <c r="U30" s="124">
        <v>0.21738227284600098</v>
      </c>
      <c r="V30" s="124">
        <v>9.8776223776223776E-2</v>
      </c>
      <c r="W30" s="124">
        <v>0.23538998540311268</v>
      </c>
      <c r="X30" s="124">
        <v>0.29075440432583288</v>
      </c>
      <c r="Y30" s="124">
        <v>0.29426487491003622</v>
      </c>
      <c r="Z30" s="124">
        <v>0.24284369520623733</v>
      </c>
      <c r="AA30" s="124">
        <v>0.14825572565457748</v>
      </c>
    </row>
    <row r="31" spans="1:27" x14ac:dyDescent="0.25">
      <c r="A31" s="124" t="s">
        <v>319</v>
      </c>
      <c r="B31" s="124">
        <v>8.1148203787581974E-2</v>
      </c>
      <c r="C31" s="124">
        <v>3.9839893783302771E-2</v>
      </c>
      <c r="D31" s="124">
        <v>9.9237215579658325E-2</v>
      </c>
      <c r="E31" s="124">
        <v>0.12606038246156384</v>
      </c>
      <c r="F31" s="124">
        <v>6.0972367886873831E-2</v>
      </c>
      <c r="G31" s="124">
        <v>6.9945037001952315E-2</v>
      </c>
      <c r="H31" s="124">
        <v>4.6681962386990822E-2</v>
      </c>
      <c r="I31" s="124">
        <v>7.0124181621645687E-2</v>
      </c>
      <c r="J31" s="124">
        <v>6.1219551539791486E-2</v>
      </c>
      <c r="K31" s="124">
        <v>0.13976735884830219</v>
      </c>
      <c r="L31" s="124">
        <v>8.8363008304089191E-2</v>
      </c>
      <c r="M31" s="124">
        <v>7.4233758831782126E-2</v>
      </c>
      <c r="O31" s="124" t="s">
        <v>319</v>
      </c>
      <c r="P31" s="124">
        <v>5.6998671537025612E-2</v>
      </c>
      <c r="Q31" s="124">
        <v>3.6106155218554863E-2</v>
      </c>
      <c r="R31" s="124">
        <v>0.17186126804770874</v>
      </c>
      <c r="S31" s="124">
        <v>7.7577505534287064E-2</v>
      </c>
      <c r="T31" s="124">
        <v>4.7184709412970288E-2</v>
      </c>
      <c r="U31" s="124">
        <v>7.7821786193836437E-2</v>
      </c>
      <c r="V31" s="124">
        <v>1.9230769230769232E-2</v>
      </c>
      <c r="W31" s="124">
        <v>5.4802771327153027E-2</v>
      </c>
      <c r="X31" s="124">
        <v>2.4819466248037676E-2</v>
      </c>
      <c r="Y31" s="124">
        <v>8.9234421492486005E-2</v>
      </c>
      <c r="Z31" s="124">
        <v>9.0068896506817819E-2</v>
      </c>
      <c r="AA31" s="124">
        <v>4.4969928922908693E-2</v>
      </c>
    </row>
    <row r="32" spans="1:27" x14ac:dyDescent="0.25">
      <c r="A32" s="124" t="s">
        <v>318</v>
      </c>
      <c r="B32" s="124">
        <v>5.4711731993857968E-2</v>
      </c>
      <c r="C32" s="124">
        <v>4.8188171353615521E-2</v>
      </c>
      <c r="D32" s="124">
        <v>4.3131029280544159E-2</v>
      </c>
      <c r="E32" s="124">
        <v>5.373949341521151E-2</v>
      </c>
      <c r="F32" s="124">
        <v>4.9734214170518612E-2</v>
      </c>
      <c r="G32" s="124">
        <v>0.12430705874362584</v>
      </c>
      <c r="H32" s="124">
        <v>6.9877374118250235E-2</v>
      </c>
      <c r="I32" s="124">
        <v>6.4917927354970192E-2</v>
      </c>
      <c r="J32" s="124">
        <v>3.084328221228376E-2</v>
      </c>
      <c r="K32" s="124">
        <v>8.6901131899771417E-2</v>
      </c>
      <c r="L32" s="124">
        <v>6.1119829639182326E-2</v>
      </c>
      <c r="M32" s="124">
        <v>4.2449280426937783E-2</v>
      </c>
      <c r="O32" s="124" t="s">
        <v>318</v>
      </c>
      <c r="P32" s="124">
        <v>5.6214243380867716E-2</v>
      </c>
      <c r="Q32" s="124">
        <v>6.2656907098254111E-2</v>
      </c>
      <c r="R32" s="124">
        <v>0.13092200251098557</v>
      </c>
      <c r="S32" s="124">
        <v>9.3352400130230537E-2</v>
      </c>
      <c r="T32" s="124">
        <v>4.7140608988435077E-2</v>
      </c>
      <c r="U32" s="124">
        <v>0.2908528950069586</v>
      </c>
      <c r="V32" s="124">
        <v>3.0594405594405596E-2</v>
      </c>
      <c r="W32" s="124">
        <v>7.3576080105800218E-2</v>
      </c>
      <c r="X32" s="124">
        <v>4.1379295307866736E-2</v>
      </c>
      <c r="Y32" s="124">
        <v>0.13961253799963477</v>
      </c>
      <c r="Z32" s="124">
        <v>5.2385408332340302E-2</v>
      </c>
      <c r="AA32" s="124">
        <v>4.2372881355932203E-3</v>
      </c>
    </row>
    <row r="33" spans="1:27" x14ac:dyDescent="0.25">
      <c r="A33" s="124" t="s">
        <v>320</v>
      </c>
      <c r="B33" s="124">
        <v>3.2364787872262782E-3</v>
      </c>
      <c r="C33" s="124">
        <v>1.3176983728655767E-2</v>
      </c>
      <c r="D33" s="124">
        <v>6.811275827021717E-3</v>
      </c>
      <c r="E33" s="124">
        <v>1.7562148771224943E-3</v>
      </c>
      <c r="F33" s="124">
        <v>2.440686692062901E-2</v>
      </c>
      <c r="G33" s="124">
        <v>8.1137677220478321E-3</v>
      </c>
      <c r="H33" s="124">
        <v>4.3055158276125091E-3</v>
      </c>
      <c r="I33" s="124">
        <v>2.588928073841867E-3</v>
      </c>
      <c r="J33" s="124">
        <v>1.736111111111111E-3</v>
      </c>
      <c r="K33" s="124">
        <v>1.2629266793919196E-2</v>
      </c>
      <c r="L33" s="124">
        <v>1.0021370612230613E-2</v>
      </c>
      <c r="M33" s="124">
        <v>1.4278610479889944E-2</v>
      </c>
      <c r="O33" s="124" t="s">
        <v>320</v>
      </c>
      <c r="P33" s="124">
        <v>7.3924731182795703E-3</v>
      </c>
      <c r="Q33" s="124">
        <v>9.5004460303300623E-3</v>
      </c>
      <c r="R33" s="124">
        <v>4.6296296296296294E-3</v>
      </c>
      <c r="S33" s="124">
        <v>4.9752475247524753E-3</v>
      </c>
      <c r="T33" s="124">
        <v>6.8611477089737957E-2</v>
      </c>
      <c r="U33" s="124">
        <v>1.7605633802816902E-3</v>
      </c>
      <c r="V33" s="124">
        <v>2.2727272727272728E-2</v>
      </c>
      <c r="W33" s="124">
        <v>2.6881720430107529E-3</v>
      </c>
      <c r="X33" s="124">
        <v>0</v>
      </c>
      <c r="Y33" s="124">
        <v>1.3553113553113554E-2</v>
      </c>
      <c r="Z33" s="124">
        <v>3.1525511550312378E-2</v>
      </c>
      <c r="AA33" s="124">
        <v>0</v>
      </c>
    </row>
    <row r="34" spans="1:27" x14ac:dyDescent="0.25">
      <c r="A34" s="124" t="s">
        <v>321</v>
      </c>
      <c r="B34" s="124">
        <v>9.5877862169628958E-2</v>
      </c>
      <c r="C34" s="124">
        <v>0.1304687921555073</v>
      </c>
      <c r="D34" s="124">
        <v>6.2087829437866469E-2</v>
      </c>
      <c r="E34" s="124">
        <v>9.1869022454446919E-2</v>
      </c>
      <c r="F34" s="124">
        <v>0.13675598134649353</v>
      </c>
      <c r="G34" s="124">
        <v>0.14799167611831215</v>
      </c>
      <c r="H34" s="124">
        <v>0.24607049169048595</v>
      </c>
      <c r="I34" s="124">
        <v>8.6385916831076978E-2</v>
      </c>
      <c r="J34" s="124">
        <v>0.13465018679076343</v>
      </c>
      <c r="K34" s="124">
        <v>0.11705295982833414</v>
      </c>
      <c r="L34" s="124">
        <v>0.13426548727598991</v>
      </c>
      <c r="M34" s="124">
        <v>0.12138935913426049</v>
      </c>
      <c r="O34" s="124" t="s">
        <v>321</v>
      </c>
      <c r="P34" s="124">
        <v>0.1344693304465974</v>
      </c>
      <c r="Q34" s="124">
        <v>0.20505766534981523</v>
      </c>
      <c r="R34" s="124">
        <v>6.6530131826741987E-2</v>
      </c>
      <c r="S34" s="124">
        <v>0.13034765988195562</v>
      </c>
      <c r="T34" s="124">
        <v>0.19167325428194992</v>
      </c>
      <c r="U34" s="124">
        <v>0.13942709885071075</v>
      </c>
      <c r="V34" s="124">
        <v>0.25611888111888115</v>
      </c>
      <c r="W34" s="124">
        <v>0.12035253446084314</v>
      </c>
      <c r="X34" s="124">
        <v>0.20031789638932496</v>
      </c>
      <c r="Y34" s="124">
        <v>0.21692930725188789</v>
      </c>
      <c r="Z34" s="124">
        <v>0.15943770250639791</v>
      </c>
      <c r="AA34" s="124">
        <v>0.17808760099629428</v>
      </c>
    </row>
    <row r="35" spans="1:27" x14ac:dyDescent="0.25">
      <c r="A35" s="124" t="s">
        <v>326</v>
      </c>
      <c r="B35" s="124">
        <v>3.2167768756894942E-2</v>
      </c>
      <c r="C35" s="124">
        <v>2.5083564031867754E-2</v>
      </c>
      <c r="D35" s="124">
        <v>1.3202678624632546E-2</v>
      </c>
      <c r="E35" s="124">
        <v>2.2287255555704707E-2</v>
      </c>
      <c r="F35" s="124">
        <v>1.4674327328822285E-2</v>
      </c>
      <c r="G35" s="124">
        <v>2.2575434413023635E-2</v>
      </c>
      <c r="H35" s="124">
        <v>3.8933800917612241E-2</v>
      </c>
      <c r="I35" s="124">
        <v>3.2787642285672276E-2</v>
      </c>
      <c r="J35" s="124">
        <v>2.278736055825839E-2</v>
      </c>
      <c r="K35" s="124">
        <v>5.9472846558430437E-2</v>
      </c>
      <c r="L35" s="124">
        <v>4.9821888835502495E-2</v>
      </c>
      <c r="M35" s="124">
        <v>5.5239604735991585E-2</v>
      </c>
      <c r="O35" s="124" t="s">
        <v>326</v>
      </c>
      <c r="P35" s="124">
        <v>7.0703359660687581E-2</v>
      </c>
      <c r="Q35" s="124">
        <v>7.3696157767299597E-2</v>
      </c>
      <c r="R35" s="124">
        <v>1.1100125549278091E-2</v>
      </c>
      <c r="S35" s="124">
        <v>1.0411555509741264E-2</v>
      </c>
      <c r="T35" s="124">
        <v>5.9380032206119166E-3</v>
      </c>
      <c r="U35" s="124">
        <v>1.7853635504711841E-2</v>
      </c>
      <c r="V35" s="124">
        <v>3.8461538461538464E-2</v>
      </c>
      <c r="W35" s="124">
        <v>1.4399810825475503E-2</v>
      </c>
      <c r="X35" s="124">
        <v>3.4434850863422288E-2</v>
      </c>
      <c r="Y35" s="124">
        <v>3.5170743235259365E-2</v>
      </c>
      <c r="Z35" s="124">
        <v>5.2485783767143884E-2</v>
      </c>
      <c r="AA35" s="124">
        <v>3.0017921146953404E-2</v>
      </c>
    </row>
    <row r="36" spans="1:27" x14ac:dyDescent="0.25">
      <c r="A36" s="124" t="s">
        <v>327</v>
      </c>
      <c r="B36" s="124">
        <v>9.5878748751830653E-2</v>
      </c>
      <c r="C36" s="124">
        <v>0.1352208924931603</v>
      </c>
      <c r="D36" s="124">
        <v>4.5865504046615074E-2</v>
      </c>
      <c r="E36" s="124">
        <v>0.12602950913224345</v>
      </c>
      <c r="F36" s="124">
        <v>8.5722777636253383E-2</v>
      </c>
      <c r="G36" s="124">
        <v>0.16799365097239344</v>
      </c>
      <c r="H36" s="124">
        <v>8.6713178586138431E-2</v>
      </c>
      <c r="I36" s="124">
        <v>0.12688930886349192</v>
      </c>
      <c r="J36" s="124">
        <v>0.15651862166471298</v>
      </c>
      <c r="K36" s="124">
        <v>8.2027247481256962E-2</v>
      </c>
      <c r="L36" s="124">
        <v>0.15589878755397182</v>
      </c>
      <c r="M36" s="124">
        <v>0.10573568378651223</v>
      </c>
      <c r="O36" s="124" t="s">
        <v>327</v>
      </c>
      <c r="P36" s="124">
        <v>0.175379539251142</v>
      </c>
      <c r="Q36" s="124">
        <v>0.21663215241493566</v>
      </c>
      <c r="R36" s="124">
        <v>4.8465944758317642E-2</v>
      </c>
      <c r="S36" s="124">
        <v>3.727109382415409E-2</v>
      </c>
      <c r="T36" s="124">
        <v>8.3221160884204365E-2</v>
      </c>
      <c r="U36" s="124">
        <v>0.16963639086037521</v>
      </c>
      <c r="V36" s="124">
        <v>3.0594405594405596E-2</v>
      </c>
      <c r="W36" s="124">
        <v>8.9868700549042918E-2</v>
      </c>
      <c r="X36" s="124">
        <v>0.15958660387231816</v>
      </c>
      <c r="Y36" s="124">
        <v>0.12459314878669717</v>
      </c>
      <c r="Z36" s="124">
        <v>0.21545434136833325</v>
      </c>
      <c r="AA36" s="124">
        <v>0.19569360913674747</v>
      </c>
    </row>
    <row r="37" spans="1:27" x14ac:dyDescent="0.25">
      <c r="A37" s="124" t="s">
        <v>317</v>
      </c>
      <c r="B37" s="124">
        <v>3.4153005464480874E-4</v>
      </c>
      <c r="C37" s="124">
        <v>6.2107816837341672E-4</v>
      </c>
      <c r="D37" s="124">
        <v>5.1652892561983473E-4</v>
      </c>
      <c r="E37" s="124">
        <v>5.5991252545056931E-4</v>
      </c>
      <c r="F37" s="124">
        <v>9.3370681605975717E-4</v>
      </c>
      <c r="G37" s="124">
        <v>1.8997392783528116E-3</v>
      </c>
      <c r="H37" s="124">
        <v>0</v>
      </c>
      <c r="I37" s="124">
        <v>0</v>
      </c>
      <c r="J37" s="124">
        <v>1.6025641025641025E-3</v>
      </c>
      <c r="K37" s="124">
        <v>8.5616438356164379E-4</v>
      </c>
      <c r="L37" s="124">
        <v>0</v>
      </c>
      <c r="M37" s="124">
        <v>1.2837054982093954E-3</v>
      </c>
      <c r="O37" s="124" t="s">
        <v>317</v>
      </c>
      <c r="P37" s="124">
        <v>8.960573476702509E-4</v>
      </c>
      <c r="Q37" s="124">
        <v>0</v>
      </c>
      <c r="R37" s="124">
        <v>1.0220495919648461E-2</v>
      </c>
      <c r="S37" s="124">
        <v>0</v>
      </c>
      <c r="T37" s="124">
        <v>0</v>
      </c>
      <c r="U37" s="124">
        <v>0</v>
      </c>
      <c r="V37" s="124">
        <v>0</v>
      </c>
      <c r="W37" s="124">
        <v>0</v>
      </c>
      <c r="X37" s="124">
        <v>0</v>
      </c>
      <c r="Y37" s="124">
        <v>0</v>
      </c>
      <c r="Z37" s="124">
        <v>0</v>
      </c>
      <c r="AA37" s="124">
        <v>0</v>
      </c>
    </row>
    <row r="38" spans="1:27" x14ac:dyDescent="0.25">
      <c r="A38" s="124" t="s">
        <v>338</v>
      </c>
      <c r="B38" s="124">
        <v>7.5174692462721144E-3</v>
      </c>
      <c r="C38" s="124">
        <v>2.6904324745826757E-3</v>
      </c>
      <c r="D38" s="124">
        <v>1.3496619910317136E-3</v>
      </c>
      <c r="E38" s="124">
        <v>1.8161893611443084E-3</v>
      </c>
      <c r="F38" s="124">
        <v>6.2824346855586454E-3</v>
      </c>
      <c r="G38" s="124">
        <v>2.9353874502110644E-3</v>
      </c>
      <c r="H38" s="124">
        <v>7.4259471141622175E-3</v>
      </c>
      <c r="I38" s="124">
        <v>5.265797262902573E-3</v>
      </c>
      <c r="J38" s="124">
        <v>6.5058479532163743E-3</v>
      </c>
      <c r="K38" s="124">
        <v>7.4773516095269551E-3</v>
      </c>
      <c r="L38" s="124">
        <v>3.3340857623202452E-3</v>
      </c>
      <c r="M38" s="124">
        <v>2.2747009347618211E-3</v>
      </c>
      <c r="O38" s="124" t="s">
        <v>338</v>
      </c>
      <c r="P38" s="124">
        <v>8.0567046054727028E-3</v>
      </c>
      <c r="Q38" s="124">
        <v>2.1186440677966102E-3</v>
      </c>
      <c r="R38" s="124">
        <v>0</v>
      </c>
      <c r="S38" s="124">
        <v>0</v>
      </c>
      <c r="T38" s="124">
        <v>0</v>
      </c>
      <c r="U38" s="124">
        <v>1.5625000000000001E-3</v>
      </c>
      <c r="V38" s="124">
        <v>2.2727272727272728E-2</v>
      </c>
      <c r="W38" s="124">
        <v>8.6658177702320319E-3</v>
      </c>
      <c r="X38" s="124">
        <v>0</v>
      </c>
      <c r="Y38" s="124">
        <v>0</v>
      </c>
      <c r="Z38" s="124">
        <v>1.1088156248404065E-2</v>
      </c>
      <c r="AA38" s="124">
        <v>0</v>
      </c>
    </row>
    <row r="39" spans="1:27" x14ac:dyDescent="0.25">
      <c r="A39" s="124" t="s">
        <v>346</v>
      </c>
      <c r="B39" s="124">
        <v>0</v>
      </c>
      <c r="C39" s="124">
        <v>0</v>
      </c>
      <c r="D39" s="124">
        <v>0</v>
      </c>
      <c r="E39" s="124">
        <v>0</v>
      </c>
      <c r="F39" s="124">
        <v>0</v>
      </c>
      <c r="G39" s="124">
        <v>1.9011669142589406E-3</v>
      </c>
      <c r="H39" s="124">
        <v>0</v>
      </c>
      <c r="I39" s="124">
        <v>3.1380196817972403E-3</v>
      </c>
      <c r="J39" s="124">
        <v>0</v>
      </c>
      <c r="K39" s="124">
        <v>0</v>
      </c>
      <c r="L39" s="124">
        <v>7.9761904761904766E-4</v>
      </c>
      <c r="M39" s="124">
        <v>0</v>
      </c>
      <c r="O39" s="124" t="s">
        <v>346</v>
      </c>
      <c r="P39" s="124">
        <v>0</v>
      </c>
      <c r="Q39" s="124">
        <v>0</v>
      </c>
      <c r="R39" s="124">
        <v>0</v>
      </c>
      <c r="S39" s="124">
        <v>0</v>
      </c>
      <c r="T39" s="124">
        <v>0</v>
      </c>
      <c r="U39" s="124">
        <v>1.7605633802816902E-3</v>
      </c>
      <c r="V39" s="124">
        <v>0</v>
      </c>
      <c r="W39" s="124">
        <v>3.2894736842105261E-3</v>
      </c>
      <c r="X39" s="124">
        <v>0</v>
      </c>
      <c r="Y39" s="124">
        <v>0</v>
      </c>
      <c r="Z39" s="124">
        <v>0</v>
      </c>
      <c r="AA39" s="124">
        <v>0</v>
      </c>
    </row>
    <row r="40" spans="1:27" x14ac:dyDescent="0.25">
      <c r="A40" s="124" t="s">
        <v>298</v>
      </c>
      <c r="B40" s="124">
        <v>5.9664937500000008E-2</v>
      </c>
      <c r="C40" s="124">
        <v>4.3422499999999961E-2</v>
      </c>
      <c r="D40" s="124">
        <v>4.1749562500000031E-2</v>
      </c>
      <c r="E40" s="124">
        <v>4.2965124999999979E-2</v>
      </c>
      <c r="F40" s="124">
        <v>3.5593875000000011E-2</v>
      </c>
      <c r="G40" s="124">
        <v>4.6073750000000024E-2</v>
      </c>
      <c r="H40" s="124">
        <v>4.9870562499999986E-2</v>
      </c>
      <c r="I40" s="124">
        <v>4.16801875E-2</v>
      </c>
      <c r="J40" s="124">
        <v>4.1285999999999996E-2</v>
      </c>
      <c r="K40" s="124">
        <v>4.3200937500000008E-2</v>
      </c>
      <c r="L40" s="124">
        <v>3.8906812500000013E-2</v>
      </c>
      <c r="M40" s="124">
        <v>4.7617437500000019E-2</v>
      </c>
      <c r="O40" s="124" t="s">
        <v>298</v>
      </c>
      <c r="P40" s="124">
        <v>4.0788000000000019E-2</v>
      </c>
      <c r="Q40" s="124">
        <v>2.3975249999999979E-2</v>
      </c>
      <c r="R40" s="124">
        <v>2.4870249999999972E-2</v>
      </c>
      <c r="S40" s="124">
        <v>2.8244000000000002E-2</v>
      </c>
      <c r="T40" s="124">
        <v>2.0572500000000004E-2</v>
      </c>
      <c r="U40" s="124">
        <v>2.8243499999999991E-2</v>
      </c>
      <c r="V40" s="124">
        <v>3.0257750000000003E-2</v>
      </c>
      <c r="W40" s="124">
        <v>2.48045E-2</v>
      </c>
      <c r="X40" s="124">
        <v>2.306625000000001E-2</v>
      </c>
      <c r="Y40" s="124">
        <v>2.3842500000000003E-2</v>
      </c>
      <c r="Z40" s="124">
        <v>2.4287250000000003E-2</v>
      </c>
      <c r="AA40" s="124">
        <v>3.1959750000000009E-2</v>
      </c>
    </row>
    <row r="41" spans="1:27" x14ac:dyDescent="0.25">
      <c r="A41" s="124" t="s">
        <v>269</v>
      </c>
      <c r="B41" s="124">
        <v>8.1212499999999809E-3</v>
      </c>
      <c r="C41" s="124">
        <v>4.274250000000002E-3</v>
      </c>
      <c r="D41" s="124">
        <v>6.8823750000000048E-3</v>
      </c>
      <c r="E41" s="124">
        <v>1.3329687499999994E-2</v>
      </c>
      <c r="F41" s="124">
        <v>5.5323750000000026E-3</v>
      </c>
      <c r="G41" s="124">
        <v>1.1575874999999999E-2</v>
      </c>
      <c r="H41" s="124">
        <v>1.3540874999999999E-2</v>
      </c>
      <c r="I41" s="124">
        <v>1.0272875000000008E-2</v>
      </c>
      <c r="J41" s="124">
        <v>1.0312437500000002E-2</v>
      </c>
      <c r="K41" s="124">
        <v>5.3005624999999997E-3</v>
      </c>
      <c r="L41" s="124">
        <v>1.6393499999999995E-2</v>
      </c>
      <c r="M41" s="124">
        <v>1.0582500000000002E-3</v>
      </c>
      <c r="O41" s="124" t="s">
        <v>269</v>
      </c>
      <c r="P41" s="124">
        <v>8.6002499999999916E-3</v>
      </c>
      <c r="Q41" s="124">
        <v>4.1317500000000043E-3</v>
      </c>
      <c r="R41" s="124">
        <v>6.8449999999999978E-3</v>
      </c>
      <c r="S41" s="124">
        <v>1.3446249999999993E-2</v>
      </c>
      <c r="T41" s="124">
        <v>5.3717500000000015E-3</v>
      </c>
      <c r="U41" s="124">
        <v>1.2441249999999991E-2</v>
      </c>
      <c r="V41" s="124">
        <v>1.38555E-2</v>
      </c>
      <c r="W41" s="124">
        <v>9.8447499999999993E-3</v>
      </c>
      <c r="X41" s="124">
        <v>9.7365000000000021E-3</v>
      </c>
      <c r="Y41" s="124">
        <v>4.9905000000000001E-3</v>
      </c>
      <c r="Z41" s="124">
        <v>1.4398000000000008E-2</v>
      </c>
      <c r="AA41" s="124">
        <v>1.1750000000000003E-3</v>
      </c>
    </row>
    <row r="42" spans="1:27" x14ac:dyDescent="0.25">
      <c r="A42" s="124" t="s">
        <v>273</v>
      </c>
      <c r="B42" s="124">
        <v>5.9421812499999963E-2</v>
      </c>
      <c r="C42" s="124">
        <v>3.6783249999999997E-2</v>
      </c>
      <c r="D42" s="124">
        <v>4.4679687499999975E-2</v>
      </c>
      <c r="E42" s="124">
        <v>3.7812312499999987E-2</v>
      </c>
      <c r="F42" s="124">
        <v>5.5792874999999922E-2</v>
      </c>
      <c r="G42" s="124">
        <v>3.6445750000000006E-2</v>
      </c>
      <c r="H42" s="124">
        <v>4.4599437499999998E-2</v>
      </c>
      <c r="I42" s="124">
        <v>5.0284000000000037E-2</v>
      </c>
      <c r="J42" s="124">
        <v>3.5547499999999996E-2</v>
      </c>
      <c r="K42" s="124">
        <v>4.7827187500000014E-2</v>
      </c>
      <c r="L42" s="124">
        <v>5.3715875000000031E-2</v>
      </c>
      <c r="M42" s="124">
        <v>4.8501312500000011E-2</v>
      </c>
      <c r="O42" s="124" t="s">
        <v>273</v>
      </c>
      <c r="P42" s="124">
        <v>6.2127750000000107E-2</v>
      </c>
      <c r="Q42" s="124">
        <v>3.7916250000000006E-2</v>
      </c>
      <c r="R42" s="124">
        <v>4.6732499999999941E-2</v>
      </c>
      <c r="S42" s="124">
        <v>4.1386000000000034E-2</v>
      </c>
      <c r="T42" s="124">
        <v>5.7652750000000003E-2</v>
      </c>
      <c r="U42" s="124">
        <v>4.2483249999999924E-2</v>
      </c>
      <c r="V42" s="124">
        <v>4.8803999999999993E-2</v>
      </c>
      <c r="W42" s="124">
        <v>5.5081499999999943E-2</v>
      </c>
      <c r="X42" s="124">
        <v>3.9439000000000009E-2</v>
      </c>
      <c r="Y42" s="124">
        <v>4.990499999999997E-2</v>
      </c>
      <c r="Z42" s="124">
        <v>5.2383999999999972E-2</v>
      </c>
      <c r="AA42" s="124">
        <v>5.140925000000001E-2</v>
      </c>
    </row>
    <row r="43" spans="1:27" x14ac:dyDescent="0.25">
      <c r="A43" s="124" t="s">
        <v>277</v>
      </c>
      <c r="B43" s="124">
        <v>0.14461312499999976</v>
      </c>
      <c r="C43" s="124">
        <v>0.33170600000000017</v>
      </c>
      <c r="D43" s="124">
        <v>0.23907937499999998</v>
      </c>
      <c r="E43" s="124">
        <v>0.26148462500000041</v>
      </c>
      <c r="F43" s="124">
        <v>8.9586687500000067E-2</v>
      </c>
      <c r="G43" s="124">
        <v>0.1744813125000001</v>
      </c>
      <c r="H43" s="124">
        <v>0.15899124999999997</v>
      </c>
      <c r="I43" s="124">
        <v>0.14285074999999992</v>
      </c>
      <c r="J43" s="124">
        <v>0.29661456250000001</v>
      </c>
      <c r="K43" s="124">
        <v>0.18330012500000004</v>
      </c>
      <c r="L43" s="124">
        <v>0.20589950000000001</v>
      </c>
      <c r="M43" s="124">
        <v>8.9350187500000039E-2</v>
      </c>
      <c r="O43" s="124" t="s">
        <v>277</v>
      </c>
      <c r="P43" s="124">
        <v>0.14057024999999965</v>
      </c>
      <c r="Q43" s="124">
        <v>0.34830624999999982</v>
      </c>
      <c r="R43" s="124">
        <v>0.24090149999999971</v>
      </c>
      <c r="S43" s="124">
        <v>0.25161375000000002</v>
      </c>
      <c r="T43" s="124">
        <v>8.7092500000000017E-2</v>
      </c>
      <c r="U43" s="124">
        <v>0.17084750000000004</v>
      </c>
      <c r="V43" s="124">
        <v>0.14846349999999997</v>
      </c>
      <c r="W43" s="124">
        <v>0.16042000000000001</v>
      </c>
      <c r="X43" s="124">
        <v>0.29258075000000017</v>
      </c>
      <c r="Y43" s="124">
        <v>0.17302675000000001</v>
      </c>
      <c r="Z43" s="124">
        <v>0.20768524999999979</v>
      </c>
      <c r="AA43" s="124">
        <v>8.9043500000000012E-2</v>
      </c>
    </row>
    <row r="44" spans="1:27" x14ac:dyDescent="0.25">
      <c r="A44" s="124" t="s">
        <v>297</v>
      </c>
      <c r="B44" s="124">
        <v>0.21161581249999989</v>
      </c>
      <c r="C44" s="124">
        <v>0.16864443750000002</v>
      </c>
      <c r="D44" s="124">
        <v>0.19540556249999996</v>
      </c>
      <c r="E44" s="124">
        <v>0.16653481249999974</v>
      </c>
      <c r="F44" s="124">
        <v>0.263306875</v>
      </c>
      <c r="G44" s="124">
        <v>0.18580862500000009</v>
      </c>
      <c r="H44" s="124">
        <v>0.20316006249999999</v>
      </c>
      <c r="I44" s="124">
        <v>0.16063187500000006</v>
      </c>
      <c r="J44" s="124">
        <v>0.18771768749999995</v>
      </c>
      <c r="K44" s="124">
        <v>0.23449718750000009</v>
      </c>
      <c r="L44" s="124">
        <v>0.19892993749999999</v>
      </c>
      <c r="M44" s="124">
        <v>0.19912043749999997</v>
      </c>
      <c r="O44" s="124" t="s">
        <v>297</v>
      </c>
      <c r="P44" s="124">
        <v>0.21497624999999976</v>
      </c>
      <c r="Q44" s="124">
        <v>0.16664175000000009</v>
      </c>
      <c r="R44" s="124">
        <v>0.20148725000000003</v>
      </c>
      <c r="S44" s="124">
        <v>0.1684897499999998</v>
      </c>
      <c r="T44" s="124">
        <v>0.2758807499999999</v>
      </c>
      <c r="U44" s="124">
        <v>0.18626975000000007</v>
      </c>
      <c r="V44" s="124">
        <v>0.21159749999999999</v>
      </c>
      <c r="W44" s="124">
        <v>0.15533149999999993</v>
      </c>
      <c r="X44" s="124">
        <v>0.19552099999999997</v>
      </c>
      <c r="Y44" s="124">
        <v>0.25243949999999998</v>
      </c>
      <c r="Z44" s="124">
        <v>0.20345100000000013</v>
      </c>
      <c r="AA44" s="124">
        <v>0.19645874999999993</v>
      </c>
    </row>
    <row r="45" spans="1:27" x14ac:dyDescent="0.25">
      <c r="A45" s="124" t="s">
        <v>281</v>
      </c>
      <c r="B45" s="124">
        <v>9.0158125000000203E-3</v>
      </c>
      <c r="C45" s="124">
        <v>8.7210624999999979E-3</v>
      </c>
      <c r="D45" s="124">
        <v>1.2244125000000008E-2</v>
      </c>
      <c r="E45" s="124">
        <v>9.039312499999997E-3</v>
      </c>
      <c r="F45" s="124">
        <v>1.1847249999999993E-2</v>
      </c>
      <c r="G45" s="124">
        <v>9.2732499999999968E-3</v>
      </c>
      <c r="H45" s="124">
        <v>1.0138687499999997E-2</v>
      </c>
      <c r="I45" s="124">
        <v>1.3142187500000006E-2</v>
      </c>
      <c r="J45" s="124">
        <v>7.6707500000000005E-3</v>
      </c>
      <c r="K45" s="124">
        <v>6.3488750000000021E-3</v>
      </c>
      <c r="L45" s="124">
        <v>1.0559437500000008E-2</v>
      </c>
      <c r="M45" s="124">
        <v>1.5238187499999998E-2</v>
      </c>
      <c r="O45" s="124" t="s">
        <v>281</v>
      </c>
      <c r="P45" s="124">
        <v>8.6589999999999896E-3</v>
      </c>
      <c r="Q45" s="124">
        <v>8.0220000000000083E-3</v>
      </c>
      <c r="R45" s="124">
        <v>1.0820500000000005E-2</v>
      </c>
      <c r="S45" s="124">
        <v>8.5920000000000059E-3</v>
      </c>
      <c r="T45" s="124">
        <v>8.8185000000000104E-3</v>
      </c>
      <c r="U45" s="124">
        <v>8.7932499999999886E-3</v>
      </c>
      <c r="V45" s="124">
        <v>1.03445E-2</v>
      </c>
      <c r="W45" s="124">
        <v>1.0806999999999997E-2</v>
      </c>
      <c r="X45" s="124">
        <v>6.592500000000002E-3</v>
      </c>
      <c r="Y45" s="124">
        <v>5.6689999999999987E-3</v>
      </c>
      <c r="Z45" s="124">
        <v>1.036900000000001E-2</v>
      </c>
      <c r="AA45" s="124">
        <v>1.3978749999999998E-2</v>
      </c>
    </row>
    <row r="46" spans="1:27" x14ac:dyDescent="0.25">
      <c r="A46" s="124" t="s">
        <v>285</v>
      </c>
      <c r="B46" s="124">
        <v>3.2687687500000062E-2</v>
      </c>
      <c r="C46" s="124">
        <v>3.0517249999999996E-2</v>
      </c>
      <c r="D46" s="124">
        <v>4.3118875000000029E-2</v>
      </c>
      <c r="E46" s="124">
        <v>3.2170000000000025E-2</v>
      </c>
      <c r="F46" s="124">
        <v>6.6547250000000016E-2</v>
      </c>
      <c r="G46" s="124">
        <v>3.8208812500000029E-2</v>
      </c>
      <c r="H46" s="124">
        <v>3.6742187499999995E-2</v>
      </c>
      <c r="I46" s="124">
        <v>3.4153374999999993E-2</v>
      </c>
      <c r="J46" s="124">
        <v>2.6118187500000001E-2</v>
      </c>
      <c r="K46" s="124">
        <v>3.9816937500000003E-2</v>
      </c>
      <c r="L46" s="124">
        <v>3.0588624999999984E-2</v>
      </c>
      <c r="M46" s="124">
        <v>6.2276312499999965E-2</v>
      </c>
      <c r="O46" s="124" t="s">
        <v>285</v>
      </c>
      <c r="P46" s="124">
        <v>3.2958500000000071E-2</v>
      </c>
      <c r="Q46" s="124">
        <v>2.9412999999999991E-2</v>
      </c>
      <c r="R46" s="124">
        <v>4.3377750000000014E-2</v>
      </c>
      <c r="S46" s="124">
        <v>3.1991249999999999E-2</v>
      </c>
      <c r="T46" s="124">
        <v>6.5019749999999904E-2</v>
      </c>
      <c r="U46" s="124">
        <v>3.6541250000000004E-2</v>
      </c>
      <c r="V46" s="124">
        <v>3.6377500000000007E-2</v>
      </c>
      <c r="W46" s="124">
        <v>3.2602749999999979E-2</v>
      </c>
      <c r="X46" s="124">
        <v>2.6110249999999991E-2</v>
      </c>
      <c r="Y46" s="124">
        <v>4.1156750000000013E-2</v>
      </c>
      <c r="Z46" s="124">
        <v>3.1906999999999956E-2</v>
      </c>
      <c r="AA46" s="124">
        <v>6.1120000000000008E-2</v>
      </c>
    </row>
    <row r="47" spans="1:27" x14ac:dyDescent="0.25">
      <c r="A47" s="124" t="s">
        <v>288</v>
      </c>
      <c r="B47" s="124">
        <v>8.4964125000000071E-2</v>
      </c>
      <c r="C47" s="124">
        <v>8.0569562499999997E-2</v>
      </c>
      <c r="D47" s="124">
        <v>7.8513812499999946E-2</v>
      </c>
      <c r="E47" s="124">
        <v>6.2052249999999969E-2</v>
      </c>
      <c r="F47" s="124">
        <v>0.13018893750000005</v>
      </c>
      <c r="G47" s="124">
        <v>7.7241125000000049E-2</v>
      </c>
      <c r="H47" s="124">
        <v>5.9573624999999991E-2</v>
      </c>
      <c r="I47" s="124">
        <v>7.2430250000000015E-2</v>
      </c>
      <c r="J47" s="124">
        <v>9.1576812500000007E-2</v>
      </c>
      <c r="K47" s="124">
        <v>7.3662437499999983E-2</v>
      </c>
      <c r="L47" s="124">
        <v>0.10149775</v>
      </c>
      <c r="M47" s="124">
        <v>0.17176112499999996</v>
      </c>
      <c r="O47" s="124" t="s">
        <v>288</v>
      </c>
      <c r="P47" s="124">
        <v>9.0669499999999847E-2</v>
      </c>
      <c r="Q47" s="124">
        <v>8.038675000000009E-2</v>
      </c>
      <c r="R47" s="124">
        <v>8.643049999999991E-2</v>
      </c>
      <c r="S47" s="124">
        <v>6.6129000000000077E-2</v>
      </c>
      <c r="T47" s="124">
        <v>0.13288049999999987</v>
      </c>
      <c r="U47" s="124">
        <v>7.2907499999999958E-2</v>
      </c>
      <c r="V47" s="124">
        <v>5.6981749999999991E-2</v>
      </c>
      <c r="W47" s="124">
        <v>7.5393749999999884E-2</v>
      </c>
      <c r="X47" s="124">
        <v>8.6131249999999993E-2</v>
      </c>
      <c r="Y47" s="124">
        <v>8.1056500000000004E-2</v>
      </c>
      <c r="Z47" s="124">
        <v>0.10020125000000014</v>
      </c>
      <c r="AA47" s="124">
        <v>0.17997499999999991</v>
      </c>
    </row>
    <row r="48" spans="1:27" x14ac:dyDescent="0.25">
      <c r="A48" s="124" t="s">
        <v>291</v>
      </c>
      <c r="B48" s="124">
        <v>0.24323924999999996</v>
      </c>
      <c r="C48" s="124">
        <v>0.20805212500000006</v>
      </c>
      <c r="D48" s="124">
        <v>0.2275262499999999</v>
      </c>
      <c r="E48" s="124">
        <v>0.24749568750000012</v>
      </c>
      <c r="F48" s="124">
        <v>0.19290212500000001</v>
      </c>
      <c r="G48" s="124">
        <v>0.29724943749999999</v>
      </c>
      <c r="H48" s="124">
        <v>0.26787418750000003</v>
      </c>
      <c r="I48" s="124">
        <v>0.28878193750000003</v>
      </c>
      <c r="J48" s="124">
        <v>0.18526999999999996</v>
      </c>
      <c r="K48" s="124">
        <v>0.21468443750000002</v>
      </c>
      <c r="L48" s="124">
        <v>0.22628081249999982</v>
      </c>
      <c r="M48" s="124">
        <v>0.2391660000000001</v>
      </c>
      <c r="O48" s="124" t="s">
        <v>291</v>
      </c>
      <c r="P48" s="124">
        <v>0.23595250000000076</v>
      </c>
      <c r="Q48" s="124">
        <v>0.19579624999999989</v>
      </c>
      <c r="R48" s="124">
        <v>0.22232924999999984</v>
      </c>
      <c r="S48" s="124">
        <v>0.24402474999999968</v>
      </c>
      <c r="T48" s="124">
        <v>0.18878950000000011</v>
      </c>
      <c r="U48" s="124">
        <v>0.29433574999999995</v>
      </c>
      <c r="V48" s="124">
        <v>0.26590900000000001</v>
      </c>
      <c r="W48" s="124">
        <v>0.27629000000000004</v>
      </c>
      <c r="X48" s="124">
        <v>0.18452399999999997</v>
      </c>
      <c r="Y48" s="124">
        <v>0.20632949999999994</v>
      </c>
      <c r="Z48" s="124">
        <v>0.22283424999999996</v>
      </c>
      <c r="AA48" s="124">
        <v>0.24009850000000005</v>
      </c>
    </row>
    <row r="49" spans="1:27" x14ac:dyDescent="0.25">
      <c r="A49" s="124" t="s">
        <v>294</v>
      </c>
      <c r="B49" s="124">
        <v>0.12186612500000003</v>
      </c>
      <c r="C49" s="124">
        <v>7.7285750000000084E-2</v>
      </c>
      <c r="D49" s="124">
        <v>9.0534625000000091E-2</v>
      </c>
      <c r="E49" s="124">
        <v>9.7028812500000117E-2</v>
      </c>
      <c r="F49" s="124">
        <v>0.11874981250000002</v>
      </c>
      <c r="G49" s="124">
        <v>9.9210999999999924E-2</v>
      </c>
      <c r="H49" s="124">
        <v>0.10600725</v>
      </c>
      <c r="I49" s="124">
        <v>0.12035406249999994</v>
      </c>
      <c r="J49" s="124">
        <v>9.8320125000000022E-2</v>
      </c>
      <c r="K49" s="124">
        <v>0.11684137499999996</v>
      </c>
      <c r="L49" s="124">
        <v>9.2950124999999995E-2</v>
      </c>
      <c r="M49" s="124">
        <v>9.0290624999999985E-2</v>
      </c>
      <c r="O49" s="124" t="s">
        <v>294</v>
      </c>
      <c r="P49" s="124">
        <v>0.12294825000000019</v>
      </c>
      <c r="Q49" s="124">
        <v>7.6884500000000022E-2</v>
      </c>
      <c r="R49" s="124">
        <v>9.0760499999999897E-2</v>
      </c>
      <c r="S49" s="124">
        <v>0.10186500000000005</v>
      </c>
      <c r="T49" s="124">
        <v>0.11515924999999998</v>
      </c>
      <c r="U49" s="124">
        <v>0.10348749999999995</v>
      </c>
      <c r="V49" s="124">
        <v>0.10872375000000002</v>
      </c>
      <c r="W49" s="124">
        <v>0.12094300000000005</v>
      </c>
      <c r="X49" s="124">
        <v>9.7739750000000014E-2</v>
      </c>
      <c r="Y49" s="124">
        <v>0.11453199999999994</v>
      </c>
      <c r="Z49" s="124">
        <v>9.3685499999999977E-2</v>
      </c>
      <c r="AA49" s="124">
        <v>8.6782000000000012E-2</v>
      </c>
    </row>
    <row r="50" spans="1:27" x14ac:dyDescent="0.25">
      <c r="A50" s="124" t="s">
        <v>295</v>
      </c>
      <c r="B50" s="124">
        <v>3.5539562500000003E-2</v>
      </c>
      <c r="C50" s="124">
        <v>2.5490187500000008E-2</v>
      </c>
      <c r="D50" s="124">
        <v>2.9083874999999988E-2</v>
      </c>
      <c r="E50" s="124">
        <v>2.666318749999998E-2</v>
      </c>
      <c r="F50" s="124">
        <v>2.7271312499999992E-2</v>
      </c>
      <c r="G50" s="124">
        <v>2.4799625000000002E-2</v>
      </c>
      <c r="H50" s="124">
        <v>2.6204687499999997E-2</v>
      </c>
      <c r="I50" s="124">
        <v>2.5426999999999998E-2</v>
      </c>
      <c r="J50" s="124">
        <v>1.8925250000000001E-2</v>
      </c>
      <c r="K50" s="124">
        <v>2.4059437499999999E-2</v>
      </c>
      <c r="L50" s="124">
        <v>2.8331437499999994E-2</v>
      </c>
      <c r="M50" s="124">
        <v>3.2969999999999999E-2</v>
      </c>
      <c r="O50" s="124" t="s">
        <v>295</v>
      </c>
      <c r="P50" s="124">
        <v>3.6641499999999966E-2</v>
      </c>
      <c r="Q50" s="124">
        <v>2.5326999999999992E-2</v>
      </c>
      <c r="R50" s="124">
        <v>2.9903249999999975E-2</v>
      </c>
      <c r="S50" s="124">
        <v>2.656024999999999E-2</v>
      </c>
      <c r="T50" s="124">
        <v>2.7110000000000009E-2</v>
      </c>
      <c r="U50" s="124">
        <v>2.6840499999999975E-2</v>
      </c>
      <c r="V50" s="124">
        <v>2.70145E-2</v>
      </c>
      <c r="W50" s="124">
        <v>2.4616249999999999E-2</v>
      </c>
      <c r="X50" s="124">
        <v>2.0034500000000011E-2</v>
      </c>
      <c r="Y50" s="124">
        <v>2.2961000000000009E-2</v>
      </c>
      <c r="Z50" s="124">
        <v>2.8483750000000016E-2</v>
      </c>
      <c r="AA50" s="124">
        <v>3.1417750000000008E-2</v>
      </c>
    </row>
    <row r="51" spans="1:27" x14ac:dyDescent="0.25">
      <c r="A51" s="124" t="s">
        <v>296</v>
      </c>
      <c r="B51" s="124">
        <v>4.891562499999999E-2</v>
      </c>
      <c r="C51" s="124">
        <v>2.7956374999999995E-2</v>
      </c>
      <c r="D51" s="124">
        <v>3.2892749999999998E-2</v>
      </c>
      <c r="E51" s="124">
        <v>4.6383812499999975E-2</v>
      </c>
      <c r="F51" s="124">
        <v>3.9065999999999983E-2</v>
      </c>
      <c r="G51" s="124">
        <v>4.5842062500000003E-2</v>
      </c>
      <c r="H51" s="124">
        <v>7.2887875000000005E-2</v>
      </c>
      <c r="I51" s="124">
        <v>8.0539499999999917E-2</v>
      </c>
      <c r="J51" s="124">
        <v>4.1704249999999998E-2</v>
      </c>
      <c r="K51" s="124">
        <v>5.3415312500000013E-2</v>
      </c>
      <c r="L51" s="124">
        <v>3.4771499999999976E-2</v>
      </c>
      <c r="M51" s="124">
        <v>4.9725687499999983E-2</v>
      </c>
      <c r="O51" s="124" t="s">
        <v>296</v>
      </c>
      <c r="P51" s="124">
        <v>4.5896750000000056E-2</v>
      </c>
      <c r="Q51" s="124">
        <v>2.7173749999999958E-2</v>
      </c>
      <c r="R51" s="124">
        <v>3.2325750000000021E-2</v>
      </c>
      <c r="S51" s="124">
        <v>4.5901999999999978E-2</v>
      </c>
      <c r="T51" s="124">
        <v>3.7004750000000017E-2</v>
      </c>
      <c r="U51" s="124">
        <v>4.505075000000007E-2</v>
      </c>
      <c r="V51" s="124">
        <v>7.1928249999999999E-2</v>
      </c>
      <c r="W51" s="124">
        <v>7.866725000000005E-2</v>
      </c>
      <c r="X51" s="124">
        <v>4.1590250000000002E-2</v>
      </c>
      <c r="Y51" s="124">
        <v>4.7931499999999995E-2</v>
      </c>
      <c r="Z51" s="124">
        <v>3.4601249999999979E-2</v>
      </c>
      <c r="AA51" s="124">
        <v>4.8542000000000009E-2</v>
      </c>
    </row>
    <row r="53" spans="1:27" x14ac:dyDescent="0.25">
      <c r="A53" s="124"/>
      <c r="B53" s="124"/>
      <c r="C53" s="124"/>
      <c r="D53" s="124"/>
      <c r="E53" s="124"/>
      <c r="F53" s="124"/>
      <c r="G53" s="124"/>
      <c r="H53" s="124"/>
      <c r="I53" s="124"/>
      <c r="J53" s="124"/>
      <c r="K53" s="124"/>
      <c r="L53" s="124"/>
      <c r="M53" s="124"/>
      <c r="P53" s="124"/>
      <c r="Q53" s="124"/>
      <c r="R53" s="124"/>
      <c r="S53" s="124"/>
      <c r="T53" s="124"/>
      <c r="U53" s="124"/>
      <c r="V53" s="124"/>
      <c r="W53" s="124"/>
      <c r="X53" s="124"/>
      <c r="Y53" s="124"/>
      <c r="Z53" s="124"/>
      <c r="AA53" s="124"/>
    </row>
    <row r="54" spans="1:27" x14ac:dyDescent="0.25">
      <c r="A54" s="124"/>
      <c r="B54" s="124"/>
      <c r="C54" s="124"/>
      <c r="D54" s="124"/>
      <c r="E54" s="124"/>
      <c r="F54" s="124"/>
      <c r="G54" s="124"/>
      <c r="H54" s="124"/>
      <c r="I54" s="124"/>
      <c r="J54" s="124"/>
      <c r="K54" s="124"/>
      <c r="L54" s="124"/>
      <c r="M54" s="124"/>
      <c r="P54" s="124"/>
      <c r="Q54" s="124"/>
      <c r="R54" s="124"/>
      <c r="S54" s="124"/>
      <c r="T54" s="124"/>
      <c r="U54" s="124"/>
      <c r="V54" s="124"/>
      <c r="W54" s="124"/>
      <c r="X54" s="124"/>
      <c r="Y54" s="124"/>
      <c r="Z54" s="124"/>
      <c r="AA54" s="124"/>
    </row>
    <row r="55" spans="1:27" x14ac:dyDescent="0.25">
      <c r="A55" s="124"/>
      <c r="B55" s="124"/>
      <c r="C55" s="124"/>
      <c r="D55" s="124"/>
      <c r="E55" s="124"/>
      <c r="F55" s="124"/>
      <c r="G55" s="124"/>
      <c r="H55" s="124"/>
      <c r="I55" s="124"/>
      <c r="J55" s="124"/>
      <c r="K55" s="124"/>
      <c r="L55" s="124"/>
      <c r="M55" s="124"/>
      <c r="P55" s="124"/>
      <c r="Q55" s="124"/>
      <c r="R55" s="124"/>
      <c r="S55" s="124"/>
      <c r="T55" s="124"/>
      <c r="U55" s="124"/>
      <c r="V55" s="124"/>
      <c r="W55" s="124"/>
      <c r="X55" s="124"/>
      <c r="Y55" s="124"/>
      <c r="Z55" s="124"/>
      <c r="AA55" s="124"/>
    </row>
    <row r="56" spans="1:27" x14ac:dyDescent="0.25">
      <c r="A56" s="124"/>
      <c r="B56" s="124"/>
      <c r="C56" s="124"/>
      <c r="D56" s="124"/>
      <c r="E56" s="124"/>
      <c r="F56" s="124"/>
      <c r="G56" s="124"/>
      <c r="H56" s="124"/>
      <c r="I56" s="124"/>
      <c r="J56" s="124"/>
      <c r="K56" s="124"/>
      <c r="L56" s="124"/>
      <c r="M56" s="124"/>
      <c r="P56" s="124"/>
      <c r="Q56" s="124"/>
      <c r="R56" s="124"/>
      <c r="S56" s="124"/>
      <c r="T56" s="124"/>
      <c r="U56" s="124"/>
      <c r="V56" s="124"/>
      <c r="W56" s="124"/>
      <c r="X56" s="124"/>
      <c r="Y56" s="124"/>
      <c r="Z56" s="124"/>
      <c r="AA56" s="124"/>
    </row>
    <row r="57" spans="1:27" x14ac:dyDescent="0.25">
      <c r="A57" s="124"/>
      <c r="B57" s="124"/>
      <c r="C57" s="124"/>
      <c r="D57" s="124"/>
      <c r="E57" s="124"/>
      <c r="F57" s="124"/>
      <c r="G57" s="124"/>
      <c r="H57" s="124"/>
      <c r="I57" s="124"/>
      <c r="J57" s="124"/>
      <c r="K57" s="124"/>
      <c r="L57" s="124"/>
      <c r="M57" s="124"/>
      <c r="P57" s="124"/>
      <c r="Q57" s="124"/>
      <c r="R57" s="124"/>
      <c r="S57" s="124"/>
      <c r="T57" s="124"/>
      <c r="U57" s="124"/>
      <c r="V57" s="124"/>
      <c r="W57" s="124"/>
      <c r="X57" s="124"/>
      <c r="Y57" s="124"/>
      <c r="Z57" s="124"/>
      <c r="AA57" s="124"/>
    </row>
    <row r="58" spans="1:27" x14ac:dyDescent="0.25">
      <c r="A58" s="124"/>
      <c r="B58" s="124"/>
      <c r="C58" s="124"/>
      <c r="D58" s="124"/>
      <c r="E58" s="124"/>
      <c r="F58" s="124"/>
      <c r="G58" s="124"/>
      <c r="H58" s="124"/>
      <c r="I58" s="124"/>
      <c r="J58" s="124"/>
      <c r="K58" s="124"/>
      <c r="L58" s="124"/>
      <c r="M58" s="124"/>
      <c r="P58" s="124"/>
      <c r="Q58" s="124"/>
      <c r="R58" s="124"/>
      <c r="S58" s="124"/>
      <c r="T58" s="124"/>
      <c r="U58" s="124"/>
      <c r="V58" s="124"/>
      <c r="W58" s="124"/>
      <c r="X58" s="124"/>
      <c r="Y58" s="124"/>
      <c r="Z58" s="124"/>
      <c r="AA58" s="124"/>
    </row>
    <row r="59" spans="1:27" x14ac:dyDescent="0.25">
      <c r="A59" s="124"/>
      <c r="B59" s="124"/>
      <c r="C59" s="124"/>
      <c r="D59" s="124"/>
      <c r="E59" s="124"/>
      <c r="F59" s="124"/>
      <c r="G59" s="124"/>
      <c r="H59" s="124"/>
      <c r="I59" s="124"/>
      <c r="J59" s="124"/>
      <c r="K59" s="124"/>
      <c r="L59" s="124"/>
      <c r="M59" s="124"/>
      <c r="P59" s="124"/>
      <c r="Q59" s="124"/>
      <c r="R59" s="124"/>
      <c r="S59" s="124"/>
      <c r="T59" s="124"/>
      <c r="U59" s="124"/>
      <c r="V59" s="124"/>
      <c r="W59" s="124"/>
      <c r="X59" s="124"/>
      <c r="Y59" s="124"/>
      <c r="Z59" s="124"/>
      <c r="AA59" s="124"/>
    </row>
    <row r="60" spans="1:27" x14ac:dyDescent="0.25">
      <c r="A60" s="124"/>
      <c r="B60" s="124"/>
      <c r="C60" s="124"/>
      <c r="D60" s="124"/>
      <c r="E60" s="124"/>
      <c r="F60" s="124"/>
      <c r="G60" s="124"/>
      <c r="H60" s="124"/>
      <c r="I60" s="124"/>
      <c r="J60" s="124"/>
      <c r="K60" s="124"/>
      <c r="L60" s="124"/>
      <c r="M60" s="124"/>
      <c r="P60" s="124"/>
      <c r="Q60" s="124"/>
      <c r="R60" s="124"/>
      <c r="S60" s="124"/>
      <c r="T60" s="124"/>
      <c r="U60" s="124"/>
      <c r="V60" s="124"/>
      <c r="W60" s="124"/>
      <c r="X60" s="124"/>
      <c r="Y60" s="124"/>
      <c r="Z60" s="124"/>
      <c r="AA60" s="124"/>
    </row>
    <row r="61" spans="1:27" x14ac:dyDescent="0.25">
      <c r="A61" s="124"/>
      <c r="B61" s="124"/>
      <c r="C61" s="124"/>
      <c r="D61" s="124"/>
      <c r="E61" s="124"/>
      <c r="F61" s="124"/>
      <c r="G61" s="124"/>
      <c r="H61" s="124"/>
      <c r="I61" s="124"/>
      <c r="J61" s="124"/>
      <c r="K61" s="124"/>
      <c r="L61" s="124"/>
      <c r="M61" s="124"/>
      <c r="P61" s="124"/>
      <c r="Q61" s="124"/>
      <c r="R61" s="124"/>
      <c r="S61" s="124"/>
      <c r="T61" s="124"/>
      <c r="U61" s="124"/>
      <c r="V61" s="124"/>
      <c r="W61" s="124"/>
      <c r="X61" s="124"/>
      <c r="Y61" s="124"/>
      <c r="Z61" s="124"/>
      <c r="AA61" s="124"/>
    </row>
    <row r="62" spans="1:27" x14ac:dyDescent="0.25">
      <c r="A62" s="124"/>
      <c r="B62" s="124"/>
      <c r="C62" s="124"/>
      <c r="D62" s="124"/>
      <c r="E62" s="124"/>
      <c r="F62" s="124"/>
      <c r="G62" s="124"/>
      <c r="H62" s="124"/>
      <c r="I62" s="124"/>
      <c r="J62" s="124"/>
      <c r="K62" s="124"/>
      <c r="L62" s="124"/>
      <c r="M62" s="124"/>
      <c r="P62" s="124"/>
      <c r="Q62" s="124"/>
      <c r="R62" s="124"/>
      <c r="S62" s="124"/>
      <c r="T62" s="124"/>
      <c r="U62" s="124"/>
      <c r="V62" s="124"/>
      <c r="W62" s="124"/>
      <c r="X62" s="124"/>
      <c r="Y62" s="124"/>
      <c r="Z62" s="124"/>
      <c r="AA62" s="124"/>
    </row>
    <row r="63" spans="1:27" x14ac:dyDescent="0.25">
      <c r="A63" s="124"/>
      <c r="B63" s="124"/>
      <c r="C63" s="124"/>
      <c r="D63" s="124"/>
      <c r="E63" s="124"/>
      <c r="F63" s="124"/>
      <c r="G63" s="124"/>
      <c r="H63" s="124"/>
      <c r="I63" s="124"/>
      <c r="J63" s="124"/>
      <c r="K63" s="124"/>
      <c r="L63" s="124"/>
      <c r="M63" s="124"/>
      <c r="P63" s="124"/>
      <c r="Q63" s="124"/>
      <c r="R63" s="124"/>
      <c r="S63" s="124"/>
      <c r="T63" s="124"/>
      <c r="U63" s="124"/>
      <c r="V63" s="124"/>
      <c r="W63" s="124"/>
      <c r="X63" s="124"/>
      <c r="Y63" s="124"/>
      <c r="Z63" s="124"/>
      <c r="AA63" s="124"/>
    </row>
    <row r="64" spans="1:27" x14ac:dyDescent="0.25">
      <c r="A64" s="124"/>
      <c r="B64" s="124"/>
      <c r="C64" s="124"/>
      <c r="D64" s="124"/>
      <c r="E64" s="124"/>
      <c r="F64" s="124"/>
      <c r="G64" s="124"/>
      <c r="H64" s="124"/>
      <c r="I64" s="124"/>
      <c r="J64" s="124"/>
      <c r="K64" s="124"/>
      <c r="L64" s="124"/>
      <c r="M64" s="124"/>
      <c r="P64" s="124"/>
      <c r="Q64" s="124"/>
      <c r="R64" s="124"/>
      <c r="S64" s="124"/>
      <c r="T64" s="124"/>
      <c r="U64" s="124"/>
      <c r="V64" s="124"/>
      <c r="W64" s="124"/>
      <c r="X64" s="124"/>
      <c r="Y64" s="124"/>
      <c r="Z64" s="124"/>
      <c r="AA64" s="124"/>
    </row>
    <row r="65" spans="1:27" x14ac:dyDescent="0.25">
      <c r="A65" s="124"/>
      <c r="B65" s="124"/>
      <c r="C65" s="124"/>
      <c r="D65" s="124"/>
      <c r="E65" s="124"/>
      <c r="F65" s="124"/>
      <c r="G65" s="124"/>
      <c r="H65" s="124"/>
      <c r="I65" s="124"/>
      <c r="J65" s="124"/>
      <c r="K65" s="124"/>
      <c r="L65" s="124"/>
      <c r="M65" s="124"/>
      <c r="P65" s="124"/>
      <c r="Q65" s="124"/>
      <c r="R65" s="124"/>
      <c r="S65" s="124"/>
      <c r="T65" s="124"/>
      <c r="U65" s="124"/>
      <c r="V65" s="124"/>
      <c r="W65" s="124"/>
      <c r="X65" s="124"/>
      <c r="Y65" s="124"/>
      <c r="Z65" s="124"/>
      <c r="AA65" s="124"/>
    </row>
    <row r="66" spans="1:27" x14ac:dyDescent="0.25">
      <c r="A66" s="124"/>
      <c r="B66" s="124"/>
      <c r="C66" s="124"/>
      <c r="D66" s="124"/>
      <c r="E66" s="124"/>
      <c r="F66" s="124"/>
      <c r="G66" s="124"/>
      <c r="H66" s="124"/>
      <c r="I66" s="124"/>
      <c r="J66" s="124"/>
      <c r="K66" s="124"/>
      <c r="L66" s="124"/>
      <c r="M66" s="124"/>
      <c r="P66" s="124"/>
      <c r="Q66" s="124"/>
      <c r="R66" s="124"/>
      <c r="S66" s="124"/>
      <c r="T66" s="124"/>
      <c r="U66" s="124"/>
      <c r="V66" s="124"/>
      <c r="W66" s="124"/>
      <c r="X66" s="124"/>
      <c r="Y66" s="124"/>
      <c r="Z66" s="124"/>
      <c r="AA66" s="124"/>
    </row>
    <row r="67" spans="1:27" x14ac:dyDescent="0.25">
      <c r="A67" s="124"/>
      <c r="B67" s="124"/>
      <c r="C67" s="124"/>
      <c r="D67" s="124"/>
      <c r="E67" s="124"/>
      <c r="F67" s="124"/>
      <c r="G67" s="124"/>
      <c r="H67" s="124"/>
      <c r="I67" s="124"/>
      <c r="J67" s="124"/>
      <c r="K67" s="124"/>
      <c r="L67" s="124"/>
      <c r="M67" s="124"/>
      <c r="P67" s="124"/>
      <c r="Q67" s="124"/>
      <c r="R67" s="124"/>
      <c r="S67" s="124"/>
      <c r="T67" s="124"/>
      <c r="U67" s="124"/>
      <c r="V67" s="124"/>
      <c r="W67" s="124"/>
      <c r="X67" s="124"/>
      <c r="Y67" s="124"/>
      <c r="Z67" s="124"/>
      <c r="AA67" s="124"/>
    </row>
    <row r="68" spans="1:27" x14ac:dyDescent="0.25">
      <c r="A68" s="124"/>
      <c r="B68" s="124"/>
      <c r="C68" s="124"/>
      <c r="D68" s="124"/>
      <c r="E68" s="124"/>
      <c r="F68" s="124"/>
      <c r="G68" s="124"/>
      <c r="H68" s="124"/>
      <c r="I68" s="124"/>
      <c r="J68" s="124"/>
      <c r="K68" s="124"/>
      <c r="L68" s="124"/>
      <c r="M68" s="124"/>
      <c r="P68" s="124"/>
      <c r="Q68" s="124"/>
      <c r="R68" s="124"/>
      <c r="S68" s="124"/>
      <c r="T68" s="124"/>
      <c r="U68" s="124"/>
      <c r="V68" s="124"/>
      <c r="W68" s="124"/>
      <c r="X68" s="124"/>
      <c r="Y68" s="124"/>
      <c r="Z68" s="124"/>
      <c r="AA68" s="124"/>
    </row>
    <row r="69" spans="1:27" x14ac:dyDescent="0.25">
      <c r="A69" s="124"/>
      <c r="B69" s="124"/>
      <c r="C69" s="124"/>
      <c r="D69" s="124"/>
      <c r="E69" s="124"/>
      <c r="F69" s="124"/>
      <c r="G69" s="124"/>
      <c r="H69" s="124"/>
      <c r="I69" s="124"/>
      <c r="J69" s="124"/>
      <c r="K69" s="124"/>
      <c r="L69" s="124"/>
      <c r="M69" s="124"/>
      <c r="P69" s="124"/>
      <c r="Q69" s="124"/>
      <c r="R69" s="124"/>
      <c r="S69" s="124"/>
      <c r="T69" s="124"/>
      <c r="U69" s="124"/>
      <c r="V69" s="124"/>
      <c r="W69" s="124"/>
      <c r="X69" s="124"/>
      <c r="Y69" s="124"/>
      <c r="Z69" s="124"/>
      <c r="AA69" s="124"/>
    </row>
    <row r="70" spans="1:27" x14ac:dyDescent="0.25">
      <c r="A70" s="124"/>
      <c r="B70" s="124"/>
      <c r="C70" s="124"/>
      <c r="D70" s="124"/>
      <c r="E70" s="124"/>
      <c r="F70" s="124"/>
      <c r="G70" s="124"/>
      <c r="H70" s="124"/>
      <c r="I70" s="124"/>
      <c r="J70" s="124"/>
      <c r="K70" s="124"/>
      <c r="L70" s="124"/>
      <c r="M70" s="124"/>
      <c r="P70" s="124"/>
      <c r="Q70" s="124"/>
      <c r="R70" s="124"/>
      <c r="S70" s="124"/>
      <c r="T70" s="124"/>
      <c r="U70" s="124"/>
      <c r="V70" s="124"/>
      <c r="W70" s="124"/>
      <c r="X70" s="124"/>
      <c r="Y70" s="124"/>
      <c r="Z70" s="124"/>
      <c r="AA70" s="124"/>
    </row>
    <row r="71" spans="1:27" x14ac:dyDescent="0.25">
      <c r="A71" s="124"/>
      <c r="B71" s="124"/>
      <c r="C71" s="124"/>
      <c r="D71" s="124"/>
      <c r="E71" s="124"/>
      <c r="F71" s="124"/>
      <c r="G71" s="124"/>
      <c r="H71" s="124"/>
      <c r="I71" s="124"/>
      <c r="J71" s="124"/>
      <c r="K71" s="124"/>
      <c r="L71" s="124"/>
      <c r="M71" s="124"/>
      <c r="P71" s="124"/>
      <c r="Q71" s="124"/>
      <c r="R71" s="124"/>
      <c r="S71" s="124"/>
      <c r="T71" s="124"/>
      <c r="U71" s="124"/>
      <c r="V71" s="124"/>
      <c r="W71" s="124"/>
      <c r="X71" s="124"/>
      <c r="Y71" s="124"/>
      <c r="Z71" s="124"/>
      <c r="AA71" s="124"/>
    </row>
    <row r="72" spans="1:27" x14ac:dyDescent="0.25">
      <c r="A72" s="124"/>
      <c r="B72" s="124"/>
      <c r="C72" s="124"/>
      <c r="D72" s="124"/>
      <c r="E72" s="124"/>
      <c r="F72" s="124"/>
      <c r="G72" s="124"/>
      <c r="H72" s="124"/>
      <c r="I72" s="124"/>
      <c r="J72" s="124"/>
      <c r="K72" s="124"/>
      <c r="L72" s="124"/>
      <c r="M72" s="124"/>
      <c r="P72" s="124"/>
      <c r="Q72" s="124"/>
      <c r="R72" s="124"/>
      <c r="S72" s="124"/>
      <c r="T72" s="124"/>
      <c r="U72" s="124"/>
      <c r="V72" s="124"/>
      <c r="W72" s="124"/>
      <c r="X72" s="124"/>
      <c r="Y72" s="124"/>
      <c r="Z72" s="124"/>
      <c r="AA72" s="124"/>
    </row>
    <row r="73" spans="1:27" x14ac:dyDescent="0.25">
      <c r="A73" s="124"/>
      <c r="B73" s="124"/>
      <c r="C73" s="124"/>
      <c r="D73" s="124"/>
      <c r="E73" s="124"/>
      <c r="F73" s="124"/>
      <c r="G73" s="124"/>
      <c r="H73" s="124"/>
      <c r="I73" s="124"/>
      <c r="J73" s="124"/>
      <c r="K73" s="124"/>
      <c r="L73" s="124"/>
      <c r="M73" s="124"/>
      <c r="P73" s="124"/>
      <c r="Q73" s="124"/>
      <c r="R73" s="124"/>
      <c r="S73" s="124"/>
      <c r="T73" s="124"/>
      <c r="U73" s="124"/>
      <c r="V73" s="124"/>
      <c r="W73" s="124"/>
      <c r="X73" s="124"/>
      <c r="Y73" s="124"/>
      <c r="Z73" s="124"/>
      <c r="AA73" s="124"/>
    </row>
    <row r="74" spans="1:27" x14ac:dyDescent="0.25">
      <c r="A74" s="124"/>
      <c r="B74" s="124"/>
      <c r="C74" s="124"/>
      <c r="D74" s="124"/>
      <c r="E74" s="124"/>
      <c r="F74" s="124"/>
      <c r="G74" s="124"/>
      <c r="H74" s="124"/>
      <c r="I74" s="124"/>
      <c r="J74" s="124"/>
      <c r="K74" s="124"/>
      <c r="L74" s="124"/>
      <c r="M74" s="124"/>
      <c r="P74" s="124"/>
      <c r="Q74" s="124"/>
      <c r="R74" s="124"/>
      <c r="S74" s="124"/>
      <c r="T74" s="124"/>
      <c r="U74" s="124"/>
      <c r="V74" s="124"/>
      <c r="W74" s="124"/>
      <c r="X74" s="124"/>
      <c r="Y74" s="124"/>
      <c r="Z74" s="124"/>
      <c r="AA74" s="124"/>
    </row>
    <row r="75" spans="1:27" x14ac:dyDescent="0.25">
      <c r="A75" s="124"/>
      <c r="B75" s="124"/>
      <c r="C75" s="124"/>
      <c r="D75" s="124"/>
      <c r="E75" s="124"/>
      <c r="F75" s="124"/>
      <c r="G75" s="124"/>
      <c r="H75" s="124"/>
      <c r="I75" s="124"/>
      <c r="J75" s="124"/>
      <c r="K75" s="124"/>
      <c r="L75" s="124"/>
      <c r="M75" s="124"/>
      <c r="P75" s="124"/>
      <c r="Q75" s="124"/>
      <c r="R75" s="124"/>
      <c r="S75" s="124"/>
      <c r="T75" s="124"/>
      <c r="U75" s="124"/>
      <c r="V75" s="124"/>
      <c r="W75" s="124"/>
      <c r="X75" s="124"/>
      <c r="Y75" s="124"/>
      <c r="Z75" s="124"/>
      <c r="AA75" s="124"/>
    </row>
    <row r="76" spans="1:27" x14ac:dyDescent="0.25">
      <c r="A76" s="124"/>
      <c r="B76" s="124"/>
      <c r="C76" s="124"/>
      <c r="D76" s="124"/>
      <c r="E76" s="124"/>
      <c r="F76" s="124"/>
      <c r="G76" s="124"/>
      <c r="H76" s="124"/>
      <c r="I76" s="124"/>
      <c r="J76" s="124"/>
      <c r="K76" s="124"/>
      <c r="L76" s="124"/>
      <c r="M76" s="124"/>
      <c r="P76" s="124"/>
      <c r="Q76" s="124"/>
      <c r="R76" s="124"/>
      <c r="S76" s="124"/>
      <c r="T76" s="124"/>
      <c r="U76" s="124"/>
      <c r="V76" s="124"/>
      <c r="W76" s="124"/>
      <c r="X76" s="124"/>
      <c r="Y76" s="124"/>
      <c r="Z76" s="124"/>
      <c r="AA76" s="124"/>
    </row>
    <row r="77" spans="1:27" x14ac:dyDescent="0.25">
      <c r="A77" s="124"/>
      <c r="B77" s="124"/>
      <c r="C77" s="124"/>
      <c r="D77" s="124"/>
      <c r="E77" s="124"/>
      <c r="F77" s="124"/>
      <c r="G77" s="124"/>
      <c r="H77" s="124"/>
      <c r="I77" s="124"/>
      <c r="J77" s="124"/>
      <c r="K77" s="124"/>
      <c r="L77" s="124"/>
      <c r="M77" s="124"/>
      <c r="P77" s="124"/>
      <c r="Q77" s="124"/>
      <c r="R77" s="124"/>
      <c r="S77" s="124"/>
      <c r="T77" s="124"/>
      <c r="U77" s="124"/>
      <c r="V77" s="124"/>
      <c r="W77" s="124"/>
      <c r="X77" s="124"/>
      <c r="Y77" s="124"/>
      <c r="Z77" s="124"/>
      <c r="AA77" s="124"/>
    </row>
    <row r="78" spans="1:27" x14ac:dyDescent="0.25">
      <c r="A78" s="124"/>
      <c r="B78" s="124"/>
      <c r="C78" s="124"/>
      <c r="D78" s="124"/>
      <c r="E78" s="124"/>
      <c r="F78" s="124"/>
      <c r="G78" s="124"/>
      <c r="H78" s="124"/>
      <c r="I78" s="124"/>
      <c r="J78" s="124"/>
      <c r="K78" s="124"/>
      <c r="L78" s="124"/>
      <c r="M78" s="124"/>
      <c r="P78" s="124"/>
      <c r="Q78" s="124"/>
      <c r="R78" s="124"/>
      <c r="S78" s="124"/>
      <c r="T78" s="124"/>
      <c r="U78" s="124"/>
      <c r="V78" s="124"/>
      <c r="W78" s="124"/>
      <c r="X78" s="124"/>
      <c r="Y78" s="124"/>
      <c r="Z78" s="124"/>
      <c r="AA78" s="124"/>
    </row>
    <row r="79" spans="1:27" x14ac:dyDescent="0.25">
      <c r="A79" s="124"/>
      <c r="B79" s="124"/>
      <c r="C79" s="124"/>
      <c r="D79" s="124"/>
      <c r="E79" s="124"/>
      <c r="F79" s="124"/>
      <c r="G79" s="124"/>
      <c r="H79" s="124"/>
      <c r="I79" s="124"/>
      <c r="J79" s="124"/>
      <c r="K79" s="124"/>
      <c r="L79" s="124"/>
      <c r="M79" s="124"/>
      <c r="P79" s="124"/>
      <c r="Q79" s="124"/>
      <c r="R79" s="124"/>
      <c r="S79" s="124"/>
      <c r="T79" s="124"/>
      <c r="U79" s="124"/>
      <c r="V79" s="124"/>
      <c r="W79" s="124"/>
      <c r="X79" s="124"/>
      <c r="Y79" s="124"/>
      <c r="Z79" s="124"/>
      <c r="AA79" s="124"/>
    </row>
    <row r="80" spans="1:27" x14ac:dyDescent="0.25">
      <c r="A80" s="124"/>
      <c r="B80" s="124"/>
      <c r="C80" s="124"/>
      <c r="D80" s="124"/>
      <c r="E80" s="124"/>
      <c r="F80" s="124"/>
      <c r="G80" s="124"/>
      <c r="H80" s="124"/>
      <c r="I80" s="124"/>
      <c r="J80" s="124"/>
      <c r="K80" s="124"/>
      <c r="L80" s="124"/>
      <c r="M80" s="124"/>
      <c r="P80" s="124"/>
      <c r="Q80" s="124"/>
      <c r="R80" s="124"/>
      <c r="S80" s="124"/>
      <c r="T80" s="124"/>
      <c r="U80" s="124"/>
      <c r="V80" s="124"/>
      <c r="W80" s="124"/>
      <c r="X80" s="124"/>
      <c r="Y80" s="124"/>
      <c r="Z80" s="124"/>
      <c r="AA80" s="124"/>
    </row>
    <row r="81" spans="1:27" x14ac:dyDescent="0.25">
      <c r="A81" s="124"/>
      <c r="B81" s="124"/>
      <c r="C81" s="124"/>
      <c r="D81" s="124"/>
      <c r="E81" s="124"/>
      <c r="F81" s="124"/>
      <c r="G81" s="124"/>
      <c r="H81" s="124"/>
      <c r="I81" s="124"/>
      <c r="J81" s="124"/>
      <c r="K81" s="124"/>
      <c r="L81" s="124"/>
      <c r="M81" s="124"/>
      <c r="P81" s="124"/>
      <c r="Q81" s="124"/>
      <c r="R81" s="124"/>
      <c r="S81" s="124"/>
      <c r="T81" s="124"/>
      <c r="U81" s="124"/>
      <c r="V81" s="124"/>
      <c r="W81" s="124"/>
      <c r="X81" s="124"/>
      <c r="Y81" s="124"/>
      <c r="Z81" s="124"/>
      <c r="AA81" s="124"/>
    </row>
    <row r="82" spans="1:27" x14ac:dyDescent="0.25">
      <c r="A82" s="124"/>
      <c r="B82" s="124"/>
      <c r="C82" s="124"/>
      <c r="D82" s="124"/>
      <c r="E82" s="124"/>
      <c r="F82" s="124"/>
      <c r="G82" s="124"/>
      <c r="H82" s="124"/>
      <c r="I82" s="124"/>
      <c r="J82" s="124"/>
      <c r="K82" s="124"/>
      <c r="L82" s="124"/>
      <c r="M82" s="124"/>
      <c r="P82" s="124"/>
      <c r="Q82" s="124"/>
      <c r="R82" s="124"/>
      <c r="S82" s="124"/>
      <c r="T82" s="124"/>
      <c r="U82" s="124"/>
      <c r="V82" s="124"/>
      <c r="W82" s="124"/>
      <c r="X82" s="124"/>
      <c r="Y82" s="124"/>
      <c r="Z82" s="124"/>
      <c r="AA82" s="124"/>
    </row>
    <row r="83" spans="1:27" x14ac:dyDescent="0.25">
      <c r="A83" s="124"/>
      <c r="B83" s="124"/>
      <c r="C83" s="124"/>
      <c r="D83" s="124"/>
      <c r="E83" s="124"/>
      <c r="F83" s="124"/>
      <c r="G83" s="124"/>
      <c r="H83" s="124"/>
      <c r="I83" s="124"/>
      <c r="J83" s="124"/>
      <c r="K83" s="124"/>
      <c r="L83" s="124"/>
      <c r="M83" s="124"/>
      <c r="P83" s="124"/>
      <c r="Q83" s="124"/>
      <c r="R83" s="124"/>
      <c r="S83" s="124"/>
      <c r="T83" s="124"/>
      <c r="U83" s="124"/>
      <c r="V83" s="124"/>
      <c r="W83" s="124"/>
      <c r="X83" s="124"/>
      <c r="Y83" s="124"/>
      <c r="Z83" s="124"/>
      <c r="AA83" s="124"/>
    </row>
    <row r="84" spans="1:27" x14ac:dyDescent="0.25">
      <c r="A84" s="124"/>
      <c r="B84" s="124"/>
      <c r="C84" s="124"/>
      <c r="D84" s="124"/>
      <c r="E84" s="124"/>
      <c r="F84" s="124"/>
      <c r="G84" s="124"/>
      <c r="H84" s="124"/>
      <c r="I84" s="124"/>
      <c r="J84" s="124"/>
      <c r="K84" s="124"/>
      <c r="L84" s="124"/>
      <c r="M84" s="124"/>
      <c r="P84" s="124"/>
      <c r="Q84" s="124"/>
      <c r="R84" s="124"/>
      <c r="S84" s="124"/>
      <c r="T84" s="124"/>
      <c r="U84" s="124"/>
      <c r="V84" s="124"/>
      <c r="W84" s="124"/>
      <c r="X84" s="124"/>
      <c r="Y84" s="124"/>
      <c r="Z84" s="124"/>
      <c r="AA84" s="124"/>
    </row>
    <row r="85" spans="1:27" x14ac:dyDescent="0.25">
      <c r="A85" s="124"/>
      <c r="B85" s="124"/>
      <c r="C85" s="124"/>
      <c r="D85" s="124"/>
      <c r="E85" s="124"/>
      <c r="F85" s="124"/>
      <c r="G85" s="124"/>
      <c r="H85" s="124"/>
      <c r="I85" s="124"/>
      <c r="J85" s="124"/>
      <c r="K85" s="124"/>
      <c r="L85" s="124"/>
      <c r="M85" s="124"/>
      <c r="P85" s="124"/>
      <c r="Q85" s="124"/>
      <c r="R85" s="124"/>
      <c r="S85" s="124"/>
      <c r="T85" s="124"/>
      <c r="U85" s="124"/>
      <c r="V85" s="124"/>
      <c r="W85" s="124"/>
      <c r="X85" s="124"/>
      <c r="Y85" s="124"/>
      <c r="Z85" s="124"/>
      <c r="AA85" s="124"/>
    </row>
    <row r="86" spans="1:27" x14ac:dyDescent="0.25">
      <c r="A86" s="124"/>
      <c r="B86" s="124"/>
      <c r="C86" s="124"/>
      <c r="D86" s="124"/>
      <c r="E86" s="124"/>
      <c r="F86" s="124"/>
      <c r="G86" s="124"/>
      <c r="H86" s="124"/>
      <c r="I86" s="124"/>
      <c r="J86" s="124"/>
      <c r="K86" s="124"/>
      <c r="L86" s="124"/>
      <c r="M86" s="124"/>
      <c r="P86" s="124"/>
      <c r="Q86" s="124"/>
      <c r="R86" s="124"/>
      <c r="S86" s="124"/>
      <c r="T86" s="124"/>
      <c r="U86" s="124"/>
      <c r="V86" s="124"/>
      <c r="W86" s="124"/>
      <c r="X86" s="124"/>
      <c r="Y86" s="124"/>
      <c r="Z86" s="124"/>
      <c r="AA86" s="124"/>
    </row>
    <row r="87" spans="1:27" x14ac:dyDescent="0.25">
      <c r="A87" s="124"/>
      <c r="B87" s="124"/>
      <c r="C87" s="124"/>
      <c r="D87" s="124"/>
      <c r="E87" s="124"/>
      <c r="F87" s="124"/>
      <c r="G87" s="124"/>
      <c r="H87" s="124"/>
      <c r="I87" s="124"/>
      <c r="J87" s="124"/>
      <c r="K87" s="124"/>
      <c r="L87" s="124"/>
      <c r="M87" s="124"/>
      <c r="P87" s="124"/>
      <c r="Q87" s="124"/>
      <c r="R87" s="124"/>
      <c r="S87" s="124"/>
      <c r="T87" s="124"/>
      <c r="U87" s="124"/>
      <c r="V87" s="124"/>
      <c r="W87" s="124"/>
      <c r="X87" s="124"/>
      <c r="Y87" s="124"/>
      <c r="Z87" s="124"/>
      <c r="AA87" s="124"/>
    </row>
    <row r="88" spans="1:27" x14ac:dyDescent="0.25">
      <c r="A88" s="124"/>
      <c r="B88" s="124"/>
      <c r="C88" s="124"/>
      <c r="D88" s="124"/>
      <c r="E88" s="124"/>
      <c r="F88" s="124"/>
      <c r="G88" s="124"/>
      <c r="H88" s="124"/>
      <c r="I88" s="124"/>
      <c r="J88" s="124"/>
      <c r="K88" s="124"/>
      <c r="L88" s="124"/>
      <c r="M88" s="124"/>
      <c r="P88" s="124"/>
      <c r="Q88" s="124"/>
      <c r="R88" s="124"/>
      <c r="S88" s="124"/>
      <c r="T88" s="124"/>
      <c r="U88" s="124"/>
      <c r="V88" s="124"/>
      <c r="W88" s="124"/>
      <c r="X88" s="124"/>
      <c r="Y88" s="124"/>
      <c r="Z88" s="124"/>
      <c r="AA88" s="124"/>
    </row>
    <row r="89" spans="1:27" x14ac:dyDescent="0.25">
      <c r="A89" s="124"/>
      <c r="B89" s="124"/>
      <c r="C89" s="124"/>
      <c r="D89" s="124"/>
      <c r="E89" s="124"/>
      <c r="F89" s="124"/>
      <c r="G89" s="124"/>
      <c r="H89" s="124"/>
      <c r="I89" s="124"/>
      <c r="J89" s="124"/>
      <c r="K89" s="124"/>
      <c r="L89" s="124"/>
      <c r="M89" s="124"/>
      <c r="P89" s="124"/>
      <c r="Q89" s="124"/>
      <c r="R89" s="124"/>
      <c r="S89" s="124"/>
      <c r="T89" s="124"/>
      <c r="U89" s="124"/>
      <c r="V89" s="124"/>
      <c r="W89" s="124"/>
      <c r="X89" s="124"/>
      <c r="Y89" s="124"/>
      <c r="Z89" s="124"/>
      <c r="AA89" s="124"/>
    </row>
    <row r="90" spans="1:27" x14ac:dyDescent="0.25">
      <c r="A90" s="124"/>
      <c r="B90" s="124"/>
      <c r="C90" s="124"/>
      <c r="D90" s="124"/>
      <c r="E90" s="124"/>
      <c r="F90" s="124"/>
      <c r="G90" s="124"/>
      <c r="H90" s="124"/>
      <c r="I90" s="124"/>
      <c r="J90" s="124"/>
      <c r="K90" s="124"/>
      <c r="L90" s="124"/>
      <c r="M90" s="124"/>
      <c r="P90" s="124"/>
      <c r="Q90" s="124"/>
      <c r="R90" s="124"/>
      <c r="S90" s="124"/>
      <c r="T90" s="124"/>
      <c r="U90" s="124"/>
      <c r="V90" s="124"/>
      <c r="W90" s="124"/>
      <c r="X90" s="124"/>
      <c r="Y90" s="124"/>
      <c r="Z90" s="124"/>
      <c r="AA90" s="124"/>
    </row>
    <row r="91" spans="1:27" x14ac:dyDescent="0.25">
      <c r="A91" s="124"/>
      <c r="B91" s="124"/>
      <c r="C91" s="124"/>
      <c r="D91" s="124"/>
      <c r="E91" s="124"/>
      <c r="F91" s="124"/>
      <c r="G91" s="124"/>
      <c r="H91" s="124"/>
      <c r="I91" s="124"/>
      <c r="J91" s="124"/>
      <c r="K91" s="124"/>
      <c r="L91" s="124"/>
      <c r="M91" s="124"/>
      <c r="P91" s="124"/>
      <c r="Q91" s="124"/>
      <c r="R91" s="124"/>
      <c r="S91" s="124"/>
      <c r="T91" s="124"/>
      <c r="U91" s="124"/>
      <c r="V91" s="124"/>
      <c r="W91" s="124"/>
      <c r="X91" s="124"/>
      <c r="Y91" s="124"/>
      <c r="Z91" s="124"/>
      <c r="AA91" s="124"/>
    </row>
    <row r="92" spans="1:27" x14ac:dyDescent="0.25">
      <c r="A92" s="124"/>
      <c r="B92" s="124"/>
      <c r="C92" s="124"/>
      <c r="D92" s="124"/>
      <c r="E92" s="124"/>
      <c r="F92" s="124"/>
      <c r="G92" s="124"/>
      <c r="H92" s="124"/>
      <c r="I92" s="124"/>
      <c r="J92" s="124"/>
      <c r="K92" s="124"/>
      <c r="L92" s="124"/>
      <c r="M92" s="124"/>
      <c r="P92" s="124"/>
      <c r="Q92" s="124"/>
      <c r="R92" s="124"/>
      <c r="S92" s="124"/>
      <c r="T92" s="124"/>
      <c r="U92" s="124"/>
      <c r="V92" s="124"/>
      <c r="W92" s="124"/>
      <c r="X92" s="124"/>
      <c r="Y92" s="124"/>
      <c r="Z92" s="124"/>
      <c r="AA92" s="124"/>
    </row>
    <row r="93" spans="1:27" x14ac:dyDescent="0.25">
      <c r="A93" s="124"/>
      <c r="B93" s="124"/>
      <c r="C93" s="124"/>
      <c r="D93" s="124"/>
      <c r="E93" s="124"/>
      <c r="F93" s="124"/>
      <c r="G93" s="124"/>
      <c r="H93" s="124"/>
      <c r="I93" s="124"/>
      <c r="J93" s="124"/>
      <c r="K93" s="124"/>
      <c r="L93" s="124"/>
      <c r="M93" s="124"/>
      <c r="P93" s="124"/>
      <c r="Q93" s="124"/>
      <c r="R93" s="124"/>
      <c r="S93" s="124"/>
      <c r="T93" s="124"/>
      <c r="U93" s="124"/>
      <c r="V93" s="124"/>
      <c r="W93" s="124"/>
      <c r="X93" s="124"/>
      <c r="Y93" s="124"/>
      <c r="Z93" s="124"/>
      <c r="AA93" s="124"/>
    </row>
    <row r="94" spans="1:27" x14ac:dyDescent="0.25">
      <c r="A94" s="124"/>
      <c r="B94" s="124"/>
      <c r="C94" s="124"/>
      <c r="D94" s="124"/>
      <c r="E94" s="124"/>
      <c r="F94" s="124"/>
      <c r="G94" s="124"/>
      <c r="H94" s="124"/>
      <c r="I94" s="124"/>
      <c r="J94" s="124"/>
      <c r="K94" s="124"/>
      <c r="L94" s="124"/>
      <c r="M94" s="124"/>
      <c r="P94" s="124"/>
      <c r="Q94" s="124"/>
      <c r="R94" s="124"/>
      <c r="S94" s="124"/>
      <c r="T94" s="124"/>
      <c r="U94" s="124"/>
      <c r="V94" s="124"/>
      <c r="W94" s="124"/>
      <c r="X94" s="124"/>
      <c r="Y94" s="124"/>
      <c r="Z94" s="124"/>
      <c r="AA94" s="124"/>
    </row>
    <row r="95" spans="1:27" x14ac:dyDescent="0.25">
      <c r="A95" s="124"/>
      <c r="B95" s="124"/>
      <c r="C95" s="124"/>
      <c r="D95" s="124"/>
      <c r="E95" s="124"/>
      <c r="F95" s="124"/>
      <c r="G95" s="124"/>
      <c r="H95" s="124"/>
      <c r="I95" s="124"/>
      <c r="J95" s="124"/>
      <c r="K95" s="124"/>
      <c r="L95" s="124"/>
      <c r="M95" s="124"/>
      <c r="P95" s="124"/>
      <c r="Q95" s="124"/>
      <c r="R95" s="124"/>
      <c r="S95" s="124"/>
      <c r="T95" s="124"/>
      <c r="U95" s="124"/>
      <c r="V95" s="124"/>
      <c r="W95" s="124"/>
      <c r="X95" s="124"/>
      <c r="Y95" s="124"/>
      <c r="Z95" s="124"/>
      <c r="AA95" s="124"/>
    </row>
    <row r="96" spans="1:27" x14ac:dyDescent="0.25">
      <c r="A96" s="124"/>
      <c r="B96" s="124"/>
      <c r="C96" s="124"/>
      <c r="D96" s="124"/>
      <c r="E96" s="124"/>
      <c r="F96" s="124"/>
      <c r="G96" s="124"/>
      <c r="H96" s="124"/>
      <c r="I96" s="124"/>
      <c r="J96" s="124"/>
      <c r="K96" s="124"/>
      <c r="L96" s="124"/>
      <c r="M96" s="124"/>
      <c r="P96" s="124"/>
      <c r="Q96" s="124"/>
      <c r="R96" s="124"/>
      <c r="S96" s="124"/>
      <c r="T96" s="124"/>
      <c r="U96" s="124"/>
      <c r="V96" s="124"/>
      <c r="W96" s="124"/>
      <c r="X96" s="124"/>
      <c r="Y96" s="124"/>
      <c r="Z96" s="124"/>
      <c r="AA96" s="124"/>
    </row>
    <row r="97" spans="1:27" x14ac:dyDescent="0.25">
      <c r="A97" s="124"/>
      <c r="B97" s="124"/>
      <c r="C97" s="124"/>
      <c r="D97" s="124"/>
      <c r="E97" s="124"/>
      <c r="F97" s="124"/>
      <c r="G97" s="124"/>
      <c r="H97" s="124"/>
      <c r="I97" s="124"/>
      <c r="J97" s="124"/>
      <c r="K97" s="124"/>
      <c r="L97" s="124"/>
      <c r="M97" s="124"/>
      <c r="P97" s="124"/>
      <c r="Q97" s="124"/>
      <c r="R97" s="124"/>
      <c r="S97" s="124"/>
      <c r="T97" s="124"/>
      <c r="U97" s="124"/>
      <c r="V97" s="124"/>
      <c r="W97" s="124"/>
      <c r="X97" s="124"/>
      <c r="Y97" s="124"/>
      <c r="Z97" s="124"/>
      <c r="AA97" s="124"/>
    </row>
    <row r="98" spans="1:27" x14ac:dyDescent="0.25">
      <c r="A98" s="124"/>
      <c r="B98" s="124"/>
      <c r="C98" s="124"/>
      <c r="D98" s="124"/>
      <c r="E98" s="124"/>
      <c r="F98" s="124"/>
      <c r="G98" s="124"/>
      <c r="H98" s="124"/>
      <c r="I98" s="124"/>
      <c r="J98" s="124"/>
      <c r="K98" s="124"/>
      <c r="L98" s="124"/>
      <c r="M98" s="124"/>
      <c r="P98" s="124"/>
      <c r="Q98" s="124"/>
      <c r="R98" s="124"/>
      <c r="S98" s="124"/>
      <c r="T98" s="124"/>
      <c r="U98" s="124"/>
      <c r="V98" s="124"/>
      <c r="W98" s="124"/>
      <c r="X98" s="124"/>
      <c r="Y98" s="124"/>
      <c r="Z98" s="124"/>
      <c r="AA98" s="124"/>
    </row>
    <row r="99" spans="1:27" x14ac:dyDescent="0.25">
      <c r="A99" s="124"/>
      <c r="B99" s="124"/>
      <c r="C99" s="124"/>
      <c r="D99" s="124"/>
      <c r="E99" s="124"/>
      <c r="F99" s="124"/>
      <c r="G99" s="124"/>
      <c r="H99" s="124"/>
      <c r="I99" s="124"/>
      <c r="J99" s="124"/>
      <c r="K99" s="124"/>
      <c r="L99" s="124"/>
      <c r="M99" s="124"/>
      <c r="P99" s="124"/>
      <c r="Q99" s="124"/>
      <c r="R99" s="124"/>
      <c r="S99" s="124"/>
      <c r="T99" s="124"/>
      <c r="U99" s="124"/>
      <c r="V99" s="124"/>
      <c r="W99" s="124"/>
      <c r="X99" s="124"/>
      <c r="Y99" s="124"/>
      <c r="Z99" s="124"/>
      <c r="AA99" s="124"/>
    </row>
    <row r="100" spans="1:27" x14ac:dyDescent="0.25">
      <c r="A100" s="124"/>
      <c r="B100" s="124"/>
      <c r="C100" s="124"/>
      <c r="D100" s="124"/>
      <c r="E100" s="124"/>
      <c r="F100" s="124"/>
      <c r="G100" s="124"/>
      <c r="H100" s="124"/>
      <c r="I100" s="124"/>
      <c r="J100" s="124"/>
      <c r="K100" s="124"/>
      <c r="L100" s="124"/>
      <c r="M100" s="124"/>
      <c r="P100" s="124"/>
      <c r="Q100" s="124"/>
      <c r="R100" s="124"/>
      <c r="S100" s="124"/>
      <c r="T100" s="124"/>
      <c r="U100" s="124"/>
      <c r="V100" s="124"/>
      <c r="W100" s="124"/>
      <c r="X100" s="124"/>
      <c r="Y100" s="124"/>
      <c r="Z100" s="124"/>
      <c r="AA100" s="124"/>
    </row>
    <row r="101" spans="1:27" x14ac:dyDescent="0.25">
      <c r="A101" s="124"/>
      <c r="B101" s="124"/>
      <c r="C101" s="124"/>
      <c r="D101" s="124"/>
      <c r="E101" s="124"/>
      <c r="F101" s="124"/>
      <c r="G101" s="124"/>
      <c r="H101" s="124"/>
      <c r="I101" s="124"/>
      <c r="J101" s="124"/>
      <c r="K101" s="124"/>
      <c r="L101" s="124"/>
      <c r="M101" s="124"/>
      <c r="P101" s="124"/>
      <c r="Q101" s="124"/>
      <c r="R101" s="124"/>
      <c r="S101" s="124"/>
      <c r="T101" s="124"/>
      <c r="U101" s="124"/>
      <c r="V101" s="124"/>
      <c r="W101" s="124"/>
      <c r="X101" s="124"/>
      <c r="Y101" s="124"/>
      <c r="Z101" s="124"/>
      <c r="AA101" s="124"/>
    </row>
    <row r="102" spans="1:27" x14ac:dyDescent="0.25">
      <c r="A102" s="124"/>
      <c r="B102" s="124"/>
      <c r="C102" s="124"/>
      <c r="D102" s="124"/>
      <c r="E102" s="124"/>
      <c r="F102" s="124"/>
      <c r="G102" s="124"/>
      <c r="H102" s="124"/>
      <c r="I102" s="124"/>
      <c r="J102" s="124"/>
      <c r="K102" s="124"/>
      <c r="L102" s="124"/>
      <c r="M102" s="124"/>
      <c r="P102" s="124"/>
      <c r="Q102" s="124"/>
      <c r="R102" s="124"/>
      <c r="S102" s="124"/>
      <c r="T102" s="124"/>
      <c r="U102" s="124"/>
      <c r="V102" s="124"/>
      <c r="W102" s="124"/>
      <c r="X102" s="124"/>
      <c r="Y102" s="124"/>
      <c r="Z102" s="124"/>
      <c r="AA102" s="124"/>
    </row>
    <row r="103" spans="1:27" x14ac:dyDescent="0.25">
      <c r="A103" s="124"/>
      <c r="B103" s="124"/>
      <c r="C103" s="124"/>
      <c r="D103" s="124"/>
      <c r="E103" s="124"/>
      <c r="F103" s="124"/>
      <c r="G103" s="124"/>
      <c r="H103" s="124"/>
      <c r="I103" s="124"/>
      <c r="J103" s="124"/>
      <c r="K103" s="124"/>
      <c r="L103" s="124"/>
      <c r="M103" s="124"/>
      <c r="P103" s="124"/>
      <c r="Q103" s="124"/>
      <c r="R103" s="124"/>
      <c r="S103" s="124"/>
      <c r="T103" s="124"/>
      <c r="U103" s="124"/>
      <c r="V103" s="124"/>
      <c r="W103" s="124"/>
      <c r="X103" s="124"/>
      <c r="Y103" s="124"/>
      <c r="Z103" s="124"/>
      <c r="AA103" s="124"/>
    </row>
    <row r="104" spans="1:27" x14ac:dyDescent="0.25">
      <c r="A104" s="124"/>
      <c r="B104" s="124"/>
      <c r="C104" s="124"/>
      <c r="D104" s="124"/>
      <c r="E104" s="124"/>
      <c r="F104" s="124"/>
      <c r="G104" s="124"/>
      <c r="H104" s="124"/>
      <c r="I104" s="124"/>
      <c r="J104" s="124"/>
      <c r="K104" s="124"/>
      <c r="L104" s="124"/>
      <c r="M104" s="124"/>
      <c r="P104" s="124"/>
      <c r="Q104" s="124"/>
      <c r="R104" s="124"/>
      <c r="S104" s="124"/>
      <c r="T104" s="124"/>
      <c r="U104" s="124"/>
      <c r="V104" s="124"/>
      <c r="W104" s="124"/>
      <c r="X104" s="124"/>
      <c r="Y104" s="124"/>
      <c r="Z104" s="124"/>
      <c r="AA104" s="124"/>
    </row>
    <row r="105" spans="1:27" x14ac:dyDescent="0.25">
      <c r="A105" s="124"/>
      <c r="B105" s="124"/>
      <c r="C105" s="124"/>
      <c r="D105" s="124"/>
      <c r="E105" s="124"/>
      <c r="F105" s="124"/>
      <c r="G105" s="124"/>
      <c r="H105" s="124"/>
      <c r="I105" s="124"/>
      <c r="J105" s="124"/>
      <c r="K105" s="124"/>
      <c r="L105" s="124"/>
      <c r="M105" s="124"/>
      <c r="P105" s="124"/>
      <c r="Q105" s="124"/>
      <c r="R105" s="124"/>
      <c r="S105" s="124"/>
      <c r="T105" s="124"/>
      <c r="U105" s="124"/>
      <c r="V105" s="124"/>
      <c r="W105" s="124"/>
      <c r="X105" s="124"/>
      <c r="Y105" s="124"/>
      <c r="Z105" s="124"/>
      <c r="AA105" s="124"/>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C0384-F37D-43F6-852E-1B1649BED972}">
  <dimension ref="A1:BA25"/>
  <sheetViews>
    <sheetView workbookViewId="0">
      <selection activeCell="E15" sqref="E15"/>
    </sheetView>
  </sheetViews>
  <sheetFormatPr defaultColWidth="8.7109375" defaultRowHeight="15" x14ac:dyDescent="0.25"/>
  <cols>
    <col min="1" max="4" width="8.7109375" style="124"/>
    <col min="5" max="5" width="11.7109375" style="124" customWidth="1"/>
    <col min="6" max="16384" width="8.7109375" style="124"/>
  </cols>
  <sheetData>
    <row r="1" spans="1:53" x14ac:dyDescent="0.25">
      <c r="A1" s="124" t="s">
        <v>5106</v>
      </c>
      <c r="B1" s="124" t="s">
        <v>5107</v>
      </c>
      <c r="C1" s="124" t="s">
        <v>5108</v>
      </c>
      <c r="D1" s="124" t="s">
        <v>223</v>
      </c>
      <c r="E1" s="124" t="s">
        <v>5109</v>
      </c>
      <c r="F1" s="124" t="s">
        <v>5110</v>
      </c>
      <c r="G1" s="124" t="s">
        <v>339</v>
      </c>
      <c r="H1" s="124" t="s">
        <v>242</v>
      </c>
      <c r="I1" s="124" t="s">
        <v>246</v>
      </c>
      <c r="J1" s="124" t="s">
        <v>250</v>
      </c>
      <c r="K1" s="124" t="s">
        <v>253</v>
      </c>
      <c r="L1" s="124" t="s">
        <v>257</v>
      </c>
      <c r="M1" s="124" t="s">
        <v>261</v>
      </c>
      <c r="N1" s="124" t="s">
        <v>265</v>
      </c>
      <c r="O1" s="124" t="s">
        <v>304</v>
      </c>
      <c r="P1" s="124" t="s">
        <v>307</v>
      </c>
      <c r="Q1" s="124" t="s">
        <v>310</v>
      </c>
      <c r="R1" s="124" t="s">
        <v>299</v>
      </c>
      <c r="S1" s="124" t="s">
        <v>311</v>
      </c>
      <c r="T1" s="124" t="s">
        <v>312</v>
      </c>
      <c r="U1" s="124" t="s">
        <v>313</v>
      </c>
      <c r="V1" s="124" t="s">
        <v>314</v>
      </c>
      <c r="W1" s="124" t="s">
        <v>315</v>
      </c>
      <c r="X1" s="124" t="s">
        <v>316</v>
      </c>
      <c r="Y1" s="124" t="s">
        <v>323</v>
      </c>
      <c r="Z1" s="124" t="s">
        <v>324</v>
      </c>
      <c r="AA1" s="124" t="s">
        <v>325</v>
      </c>
      <c r="AB1" s="124" t="s">
        <v>322</v>
      </c>
      <c r="AC1" s="124" t="s">
        <v>335</v>
      </c>
      <c r="AD1" s="124" t="s">
        <v>328</v>
      </c>
      <c r="AE1" s="124" t="s">
        <v>329</v>
      </c>
      <c r="AF1" s="124" t="s">
        <v>330</v>
      </c>
      <c r="AG1" s="124" t="s">
        <v>319</v>
      </c>
      <c r="AH1" s="124" t="s">
        <v>318</v>
      </c>
      <c r="AI1" s="124" t="s">
        <v>320</v>
      </c>
      <c r="AJ1" s="124" t="s">
        <v>321</v>
      </c>
      <c r="AK1" s="124" t="s">
        <v>326</v>
      </c>
      <c r="AL1" s="124" t="s">
        <v>327</v>
      </c>
      <c r="AM1" s="124" t="s">
        <v>317</v>
      </c>
      <c r="AN1" s="124" t="s">
        <v>338</v>
      </c>
      <c r="AO1" s="124" t="s">
        <v>346</v>
      </c>
      <c r="AP1" s="124" t="s">
        <v>298</v>
      </c>
      <c r="AQ1" s="124" t="s">
        <v>269</v>
      </c>
      <c r="AR1" s="124" t="s">
        <v>273</v>
      </c>
      <c r="AS1" s="124" t="s">
        <v>277</v>
      </c>
      <c r="AT1" s="124" t="s">
        <v>297</v>
      </c>
      <c r="AU1" s="124" t="s">
        <v>281</v>
      </c>
      <c r="AV1" s="124" t="s">
        <v>285</v>
      </c>
      <c r="AW1" s="124" t="s">
        <v>288</v>
      </c>
      <c r="AX1" s="124" t="s">
        <v>291</v>
      </c>
      <c r="AY1" s="124" t="s">
        <v>294</v>
      </c>
      <c r="AZ1" s="124" t="s">
        <v>295</v>
      </c>
      <c r="BA1" s="124" t="s">
        <v>296</v>
      </c>
    </row>
    <row r="2" spans="1:53" x14ac:dyDescent="0.25">
      <c r="A2" s="124" t="s">
        <v>605</v>
      </c>
      <c r="B2" s="124" t="s">
        <v>5116</v>
      </c>
      <c r="C2" s="124" t="s">
        <v>5112</v>
      </c>
      <c r="D2" s="124">
        <v>6246.06201171875</v>
      </c>
      <c r="E2" s="124">
        <v>6246.06201171875</v>
      </c>
      <c r="F2" s="124">
        <v>6246.06201171875</v>
      </c>
      <c r="G2" s="124">
        <v>8475.2998046875</v>
      </c>
      <c r="H2" s="124">
        <v>0.5543983076297806</v>
      </c>
      <c r="I2" s="124">
        <v>2.8525641025641023E-3</v>
      </c>
      <c r="J2" s="124">
        <v>2.24076010092653E-2</v>
      </c>
      <c r="K2" s="124">
        <v>0.38414643812504057</v>
      </c>
      <c r="L2" s="124">
        <v>0.32877262429504672</v>
      </c>
      <c r="M2" s="124">
        <v>0.14727243146550406</v>
      </c>
      <c r="N2" s="124">
        <v>0.11454834100257921</v>
      </c>
      <c r="O2" s="124">
        <v>0.24110885575421515</v>
      </c>
      <c r="P2" s="124">
        <v>0.64603008110314197</v>
      </c>
      <c r="Q2" s="124">
        <v>8.4322091326312007E-2</v>
      </c>
      <c r="R2" s="124">
        <v>8.1494952213871735E-2</v>
      </c>
      <c r="S2" s="124">
        <v>0.39321730263380855</v>
      </c>
      <c r="T2" s="124">
        <v>0.21414871385717349</v>
      </c>
      <c r="U2" s="124">
        <v>5.3283610077723143E-2</v>
      </c>
      <c r="V2" s="124">
        <v>0.10582171783436976</v>
      </c>
      <c r="W2" s="124">
        <v>0.13661628857959029</v>
      </c>
      <c r="X2" s="124">
        <v>4.4208399062055898E-2</v>
      </c>
      <c r="Y2" s="124">
        <v>0</v>
      </c>
      <c r="Z2" s="124">
        <v>6.3699442327538299E-3</v>
      </c>
      <c r="AA2" s="124">
        <v>1.488095238095238E-3</v>
      </c>
      <c r="AB2" s="124">
        <v>0.2668850167754781</v>
      </c>
      <c r="AC2" s="124">
        <v>6.7471718860834085E-2</v>
      </c>
      <c r="AD2" s="124">
        <v>0.79866751219994936</v>
      </c>
      <c r="AE2" s="124">
        <v>2.3348044439114993E-2</v>
      </c>
      <c r="AF2" s="124">
        <v>5.5568803559151198E-2</v>
      </c>
      <c r="AG2" s="124">
        <v>9.1796935075131023E-2</v>
      </c>
      <c r="AH2" s="124">
        <v>3.5323839896485236E-2</v>
      </c>
      <c r="AI2" s="124">
        <v>0</v>
      </c>
      <c r="AJ2" s="124">
        <v>6.705534518484052E-2</v>
      </c>
      <c r="AK2" s="124">
        <v>1.345991937118296E-2</v>
      </c>
      <c r="AL2" s="124">
        <v>3.1997218940934984E-2</v>
      </c>
      <c r="AM2" s="124">
        <v>0</v>
      </c>
      <c r="AN2" s="124">
        <v>2.252171444909774E-2</v>
      </c>
      <c r="AO2" s="124">
        <v>0</v>
      </c>
      <c r="AP2" s="124">
        <v>5.9664937500000015E-2</v>
      </c>
      <c r="AQ2" s="124">
        <v>8.1212500000000035E-3</v>
      </c>
      <c r="AR2" s="124">
        <v>5.9421812500000004E-2</v>
      </c>
      <c r="AS2" s="124">
        <v>0.14461312500000001</v>
      </c>
      <c r="AT2" s="124">
        <v>0.21161581249999997</v>
      </c>
      <c r="AU2" s="124">
        <v>9.0158124999999995E-3</v>
      </c>
      <c r="AV2" s="124">
        <v>3.2687687499999993E-2</v>
      </c>
      <c r="AW2" s="124">
        <v>8.4964125000000001E-2</v>
      </c>
      <c r="AX2" s="124">
        <v>0.24323924999999996</v>
      </c>
      <c r="AY2" s="124">
        <v>0.12186612500000001</v>
      </c>
      <c r="AZ2" s="124">
        <v>3.5539562500000003E-2</v>
      </c>
      <c r="BA2" s="124">
        <v>4.891562499999999E-2</v>
      </c>
    </row>
    <row r="3" spans="1:53" x14ac:dyDescent="0.25">
      <c r="A3" s="124" t="s">
        <v>606</v>
      </c>
      <c r="B3" s="124" t="s">
        <v>5116</v>
      </c>
      <c r="C3" s="124" t="s">
        <v>5112</v>
      </c>
      <c r="D3" s="124">
        <v>6550.66796875</v>
      </c>
      <c r="E3" s="124">
        <v>6550.66796875</v>
      </c>
      <c r="F3" s="124">
        <v>6550.66796875</v>
      </c>
      <c r="G3" s="124">
        <v>8945.4326171875</v>
      </c>
      <c r="H3" s="124">
        <v>0.55655489756165966</v>
      </c>
      <c r="I3" s="124">
        <v>7.6079155056228368E-3</v>
      </c>
      <c r="J3" s="124">
        <v>3.7707362509751534E-2</v>
      </c>
      <c r="K3" s="124">
        <v>0.42825882916637387</v>
      </c>
      <c r="L3" s="124">
        <v>0.25484307098741249</v>
      </c>
      <c r="M3" s="124">
        <v>0.15471729687673416</v>
      </c>
      <c r="N3" s="124">
        <v>0.11686552495410513</v>
      </c>
      <c r="O3" s="124">
        <v>0.17944945972594986</v>
      </c>
      <c r="P3" s="124">
        <v>0.73153346981460088</v>
      </c>
      <c r="Q3" s="124">
        <v>6.0840580322307408E-2</v>
      </c>
      <c r="R3" s="124">
        <v>4.9901594735383414E-2</v>
      </c>
      <c r="S3" s="124">
        <v>0.47119406568893146</v>
      </c>
      <c r="T3" s="124">
        <v>0.14765152027084799</v>
      </c>
      <c r="U3" s="124">
        <v>3.066038702102282E-2</v>
      </c>
      <c r="V3" s="124">
        <v>8.0408468350464113E-2</v>
      </c>
      <c r="W3" s="124">
        <v>0.15074675063591553</v>
      </c>
      <c r="X3" s="124">
        <v>3.7101893369773903E-2</v>
      </c>
      <c r="Y3" s="124">
        <v>0</v>
      </c>
      <c r="Z3" s="124">
        <v>3.362208412753984E-3</v>
      </c>
      <c r="AA3" s="124">
        <v>0</v>
      </c>
      <c r="AB3" s="124">
        <v>0.17351637206883036</v>
      </c>
      <c r="AC3" s="124">
        <v>8.3867167653717267E-2</v>
      </c>
      <c r="AD3" s="124">
        <v>0.77544275956509534</v>
      </c>
      <c r="AE3" s="124">
        <v>1.1969384740064799E-2</v>
      </c>
      <c r="AF3" s="124">
        <v>3.621597505478296E-2</v>
      </c>
      <c r="AG3" s="124">
        <v>5.0212643957745426E-2</v>
      </c>
      <c r="AH3" s="124">
        <v>3.2611652969065999E-2</v>
      </c>
      <c r="AI3" s="124">
        <v>1.0040115767993293E-2</v>
      </c>
      <c r="AJ3" s="124">
        <v>5.7620940756007641E-2</v>
      </c>
      <c r="AK3" s="124">
        <v>1.0924987419496646E-2</v>
      </c>
      <c r="AL3" s="124">
        <v>1.7371941784758215E-2</v>
      </c>
      <c r="AM3" s="124">
        <v>1.4204545454545455E-3</v>
      </c>
      <c r="AN3" s="124">
        <v>3.3351782075180039E-3</v>
      </c>
      <c r="AO3" s="124">
        <v>0</v>
      </c>
      <c r="AP3" s="124">
        <v>4.342250000000001E-2</v>
      </c>
      <c r="AQ3" s="124">
        <v>4.274250000000002E-3</v>
      </c>
      <c r="AR3" s="124">
        <v>3.6783250000000003E-2</v>
      </c>
      <c r="AS3" s="124">
        <v>0.33170599999999995</v>
      </c>
      <c r="AT3" s="124">
        <v>0.16864443749999999</v>
      </c>
      <c r="AU3" s="124">
        <v>8.7210625000000014E-3</v>
      </c>
      <c r="AV3" s="124">
        <v>3.0517250000000003E-2</v>
      </c>
      <c r="AW3" s="124">
        <v>8.0569562500000025E-2</v>
      </c>
      <c r="AX3" s="124">
        <v>0.20805212499999989</v>
      </c>
      <c r="AY3" s="124">
        <v>7.7285750000000028E-2</v>
      </c>
      <c r="AZ3" s="124">
        <v>2.5490187500000008E-2</v>
      </c>
      <c r="BA3" s="124">
        <v>2.7956374999999999E-2</v>
      </c>
    </row>
    <row r="4" spans="1:53" x14ac:dyDescent="0.25">
      <c r="A4" s="124" t="s">
        <v>607</v>
      </c>
      <c r="B4" s="124" t="s">
        <v>5116</v>
      </c>
      <c r="C4" s="124" t="s">
        <v>5112</v>
      </c>
      <c r="D4" s="124">
        <v>6845.1044921875</v>
      </c>
      <c r="E4" s="124">
        <v>6845.1044921875</v>
      </c>
      <c r="F4" s="124">
        <v>6845.1044921875</v>
      </c>
      <c r="G4" s="124">
        <v>9016.375</v>
      </c>
      <c r="H4" s="124">
        <v>0.57530764209222374</v>
      </c>
      <c r="I4" s="124">
        <v>4.6100433610687915E-3</v>
      </c>
      <c r="J4" s="124">
        <v>4.4604768794913534E-2</v>
      </c>
      <c r="K4" s="124">
        <v>0.26758379584413317</v>
      </c>
      <c r="L4" s="124">
        <v>0.3049011407535579</v>
      </c>
      <c r="M4" s="124">
        <v>0.2332243103229529</v>
      </c>
      <c r="N4" s="124">
        <v>0.14507594092337375</v>
      </c>
      <c r="O4" s="124">
        <v>7.4401433770257513E-2</v>
      </c>
      <c r="P4" s="124">
        <v>0.84328671175728775</v>
      </c>
      <c r="Q4" s="124">
        <v>6.4785562331340127E-2</v>
      </c>
      <c r="R4" s="124">
        <v>2.3128091655801427E-2</v>
      </c>
      <c r="S4" s="124">
        <v>0.40121571410514567</v>
      </c>
      <c r="T4" s="124">
        <v>0.15930613266175772</v>
      </c>
      <c r="U4" s="124">
        <v>4.627691675169561E-2</v>
      </c>
      <c r="V4" s="124">
        <v>0.12030461016761385</v>
      </c>
      <c r="W4" s="124">
        <v>0.16758506962286895</v>
      </c>
      <c r="X4" s="124">
        <v>4.1277670422668077E-2</v>
      </c>
      <c r="Y4" s="124">
        <v>1.3888888888888889E-3</v>
      </c>
      <c r="Z4" s="124">
        <v>0</v>
      </c>
      <c r="AA4" s="124">
        <v>2.7777777777777779E-3</v>
      </c>
      <c r="AB4" s="124">
        <v>0.10832664776241116</v>
      </c>
      <c r="AC4" s="124">
        <v>9.590921168974087E-2</v>
      </c>
      <c r="AD4" s="124">
        <v>0.51632105853010202</v>
      </c>
      <c r="AE4" s="124">
        <v>1.028883556057469E-2</v>
      </c>
      <c r="AF4" s="124">
        <v>3.9026689756294884E-2</v>
      </c>
      <c r="AG4" s="124">
        <v>8.1194382417576122E-2</v>
      </c>
      <c r="AH4" s="124">
        <v>2.5406635564267404E-2</v>
      </c>
      <c r="AI4" s="124">
        <v>5.8729994801801294E-3</v>
      </c>
      <c r="AJ4" s="124">
        <v>6.4129167869991704E-2</v>
      </c>
      <c r="AK4" s="124">
        <v>4.6229833196609242E-3</v>
      </c>
      <c r="AL4" s="124">
        <v>2.2128533529465189E-2</v>
      </c>
      <c r="AM4" s="124">
        <v>0</v>
      </c>
      <c r="AN4" s="124">
        <v>3.5592728527511137E-3</v>
      </c>
      <c r="AO4" s="124">
        <v>0</v>
      </c>
      <c r="AP4" s="124">
        <v>4.1749562500000018E-2</v>
      </c>
      <c r="AQ4" s="124">
        <v>6.8823750000000013E-3</v>
      </c>
      <c r="AR4" s="124">
        <v>4.4679687499999989E-2</v>
      </c>
      <c r="AS4" s="124">
        <v>0.23907937500000001</v>
      </c>
      <c r="AT4" s="124">
        <v>0.19540556250000005</v>
      </c>
      <c r="AU4" s="124">
        <v>1.2244125000000002E-2</v>
      </c>
      <c r="AV4" s="124">
        <v>4.3118875000000001E-2</v>
      </c>
      <c r="AW4" s="124">
        <v>7.851381249999996E-2</v>
      </c>
      <c r="AX4" s="124">
        <v>0.2275262500000001</v>
      </c>
      <c r="AY4" s="124">
        <v>9.053462499999998E-2</v>
      </c>
      <c r="AZ4" s="124">
        <v>2.9083874999999992E-2</v>
      </c>
      <c r="BA4" s="124">
        <v>3.2892749999999991E-2</v>
      </c>
    </row>
    <row r="5" spans="1:53" x14ac:dyDescent="0.25">
      <c r="A5" s="124" t="s">
        <v>608</v>
      </c>
      <c r="B5" s="124" t="s">
        <v>5116</v>
      </c>
      <c r="C5" s="124" t="s">
        <v>5112</v>
      </c>
      <c r="D5" s="124">
        <v>4801.3447265625</v>
      </c>
      <c r="E5" s="124">
        <v>4801.3447265625</v>
      </c>
      <c r="F5" s="124">
        <v>4801.3447265625</v>
      </c>
      <c r="G5" s="124">
        <v>8820.5615234375</v>
      </c>
      <c r="H5" s="124">
        <v>0.50359543762641912</v>
      </c>
      <c r="I5" s="124">
        <v>2.3310379587227021E-3</v>
      </c>
      <c r="J5" s="124">
        <v>3.0545519853242713E-2</v>
      </c>
      <c r="K5" s="124">
        <v>0.41459618792532266</v>
      </c>
      <c r="L5" s="124">
        <v>0.26220984668741804</v>
      </c>
      <c r="M5" s="124">
        <v>0.15478344555824244</v>
      </c>
      <c r="N5" s="124">
        <v>0.13553396201705142</v>
      </c>
      <c r="O5" s="124">
        <v>7.5435301884819853E-2</v>
      </c>
      <c r="P5" s="124">
        <v>0.85449068006622075</v>
      </c>
      <c r="Q5" s="124">
        <v>5.4582295476628392E-2</v>
      </c>
      <c r="R5" s="124">
        <v>3.2491841539762749E-2</v>
      </c>
      <c r="S5" s="124">
        <v>0.48532900009603736</v>
      </c>
      <c r="T5" s="124">
        <v>0.167001386859505</v>
      </c>
      <c r="U5" s="124">
        <v>4.0674442862519158E-2</v>
      </c>
      <c r="V5" s="124">
        <v>0.10383441351246588</v>
      </c>
      <c r="W5" s="124">
        <v>0.10873262365159184</v>
      </c>
      <c r="X5" s="124">
        <v>3.1045225087832945E-2</v>
      </c>
      <c r="Y5" s="124">
        <v>1.5576420006282962E-3</v>
      </c>
      <c r="Z5" s="124">
        <v>1.3543642520824226E-2</v>
      </c>
      <c r="AA5" s="124">
        <v>4.0295275507893236E-3</v>
      </c>
      <c r="AB5" s="124">
        <v>0.2538181789304555</v>
      </c>
      <c r="AC5" s="124">
        <v>6.4758262818439064E-2</v>
      </c>
      <c r="AD5" s="124">
        <v>0.83191088224518805</v>
      </c>
      <c r="AE5" s="124">
        <v>6.1197255241807989E-3</v>
      </c>
      <c r="AF5" s="124">
        <v>2.3071516911930587E-2</v>
      </c>
      <c r="AG5" s="124">
        <v>8.633518679207762E-2</v>
      </c>
      <c r="AH5" s="124">
        <v>4.0303214835634427E-2</v>
      </c>
      <c r="AI5" s="124">
        <v>1.408501128078173E-3</v>
      </c>
      <c r="AJ5" s="124">
        <v>8.592559215689001E-2</v>
      </c>
      <c r="AK5" s="124">
        <v>4.8075349384143918E-3</v>
      </c>
      <c r="AL5" s="124">
        <v>4.2908112634980011E-2</v>
      </c>
      <c r="AM5" s="124">
        <v>1.7857142857142857E-4</v>
      </c>
      <c r="AN5" s="124">
        <v>1.1898201083866862E-3</v>
      </c>
      <c r="AO5" s="124">
        <v>0</v>
      </c>
      <c r="AP5" s="124">
        <v>4.2965125000000021E-2</v>
      </c>
      <c r="AQ5" s="124">
        <v>1.33296875E-2</v>
      </c>
      <c r="AR5" s="124">
        <v>3.7812312499999987E-2</v>
      </c>
      <c r="AS5" s="124">
        <v>0.26148462500000025</v>
      </c>
      <c r="AT5" s="124">
        <v>0.16653481249999968</v>
      </c>
      <c r="AU5" s="124">
        <v>9.039312499999997E-3</v>
      </c>
      <c r="AV5" s="124">
        <v>3.2170000000000018E-2</v>
      </c>
      <c r="AW5" s="124">
        <v>6.2052249999999955E-2</v>
      </c>
      <c r="AX5" s="124">
        <v>0.24749568750000003</v>
      </c>
      <c r="AY5" s="124">
        <v>9.70288125000002E-2</v>
      </c>
      <c r="AZ5" s="124">
        <v>2.666318749999998E-2</v>
      </c>
      <c r="BA5" s="124">
        <v>4.6383812499999955E-2</v>
      </c>
    </row>
    <row r="6" spans="1:53" x14ac:dyDescent="0.25">
      <c r="A6" s="124" t="s">
        <v>609</v>
      </c>
      <c r="B6" s="124" t="s">
        <v>5116</v>
      </c>
      <c r="C6" s="124" t="s">
        <v>5112</v>
      </c>
      <c r="D6" s="124">
        <v>8143.4462890625</v>
      </c>
      <c r="E6" s="124">
        <v>8143.4462890625</v>
      </c>
      <c r="F6" s="124">
        <v>8143.4462890625</v>
      </c>
      <c r="G6" s="124">
        <v>10928.46484375</v>
      </c>
      <c r="H6" s="124">
        <v>0.51945326355338461</v>
      </c>
      <c r="I6" s="124">
        <v>2.1341052232227054E-3</v>
      </c>
      <c r="J6" s="124">
        <v>2.1574862080578228E-2</v>
      </c>
      <c r="K6" s="124">
        <v>0.38489541083560108</v>
      </c>
      <c r="L6" s="124">
        <v>0.29989464520004117</v>
      </c>
      <c r="M6" s="124">
        <v>0.1604409251989673</v>
      </c>
      <c r="N6" s="124">
        <v>0.13106005146158958</v>
      </c>
      <c r="O6" s="124">
        <v>8.3713654552594011E-2</v>
      </c>
      <c r="P6" s="124">
        <v>0.85175946850402917</v>
      </c>
      <c r="Q6" s="124">
        <v>5.3914705838436848E-2</v>
      </c>
      <c r="R6" s="124">
        <v>2.0703409521982463E-2</v>
      </c>
      <c r="S6" s="124">
        <v>0.33528994394312117</v>
      </c>
      <c r="T6" s="124">
        <v>0.14640943869684189</v>
      </c>
      <c r="U6" s="124">
        <v>3.3476693528431009E-2</v>
      </c>
      <c r="V6" s="124">
        <v>0.10093615624257556</v>
      </c>
      <c r="W6" s="124">
        <v>0.25468410279682402</v>
      </c>
      <c r="X6" s="124">
        <v>9.3693583876191117E-2</v>
      </c>
      <c r="Y6" s="124">
        <v>7.5301204819277112E-4</v>
      </c>
      <c r="Z6" s="124">
        <v>2.0159035049430287E-3</v>
      </c>
      <c r="AA6" s="124">
        <v>1.1160714285714285E-3</v>
      </c>
      <c r="AB6" s="124">
        <v>8.3249640638213648E-2</v>
      </c>
      <c r="AC6" s="124">
        <v>4.0179316257197124E-2</v>
      </c>
      <c r="AD6" s="124">
        <v>0.86162229566920712</v>
      </c>
      <c r="AE6" s="124">
        <v>7.8835984269043213E-3</v>
      </c>
      <c r="AF6" s="124">
        <v>5.5980564418732205E-2</v>
      </c>
      <c r="AG6" s="124">
        <v>6.6805048719175447E-2</v>
      </c>
      <c r="AH6" s="124">
        <v>3.7703430503692355E-2</v>
      </c>
      <c r="AI6" s="124">
        <v>2.6363729454045768E-3</v>
      </c>
      <c r="AJ6" s="124">
        <v>4.9068367406193587E-2</v>
      </c>
      <c r="AK6" s="124">
        <v>3.1541321906287264E-3</v>
      </c>
      <c r="AL6" s="124">
        <v>1.2918308538412509E-2</v>
      </c>
      <c r="AM6" s="124">
        <v>3.3783783783783786E-4</v>
      </c>
      <c r="AN6" s="124">
        <v>2.2443225752738637E-3</v>
      </c>
      <c r="AO6" s="124">
        <v>0</v>
      </c>
      <c r="AP6" s="124">
        <v>3.559387499999999E-2</v>
      </c>
      <c r="AQ6" s="124">
        <v>5.5323749999999991E-3</v>
      </c>
      <c r="AR6" s="124">
        <v>5.5792874999999929E-2</v>
      </c>
      <c r="AS6" s="124">
        <v>8.9586687500000026E-2</v>
      </c>
      <c r="AT6" s="124">
        <v>0.26330687500000005</v>
      </c>
      <c r="AU6" s="124">
        <v>1.1847249999999995E-2</v>
      </c>
      <c r="AV6" s="124">
        <v>6.6547250000000016E-2</v>
      </c>
      <c r="AW6" s="124">
        <v>0.13018893749999996</v>
      </c>
      <c r="AX6" s="124">
        <v>0.19290212500000006</v>
      </c>
      <c r="AY6" s="124">
        <v>0.11874981250000001</v>
      </c>
      <c r="AZ6" s="124">
        <v>2.7271312499999981E-2</v>
      </c>
      <c r="BA6" s="124">
        <v>3.9065999999999962E-2</v>
      </c>
    </row>
    <row r="7" spans="1:53" x14ac:dyDescent="0.25">
      <c r="A7" s="124" t="s">
        <v>610</v>
      </c>
      <c r="B7" s="124" t="s">
        <v>5116</v>
      </c>
      <c r="C7" s="124" t="s">
        <v>5112</v>
      </c>
      <c r="D7" s="124">
        <v>5734.21044921875</v>
      </c>
      <c r="E7" s="124">
        <v>5734.21044921875</v>
      </c>
      <c r="F7" s="124">
        <v>5734.21044921875</v>
      </c>
      <c r="G7" s="124">
        <v>7309.57861328125</v>
      </c>
      <c r="H7" s="124">
        <v>0.49145201291134571</v>
      </c>
      <c r="I7" s="124">
        <v>2.5359005622163514E-3</v>
      </c>
      <c r="J7" s="124">
        <v>4.0509900961231228E-2</v>
      </c>
      <c r="K7" s="124">
        <v>0.44335069837631863</v>
      </c>
      <c r="L7" s="124">
        <v>0.26161959717768962</v>
      </c>
      <c r="M7" s="124">
        <v>0.12715587683727964</v>
      </c>
      <c r="N7" s="124">
        <v>0.12482802608526457</v>
      </c>
      <c r="O7" s="124">
        <v>5.0374287715942219E-2</v>
      </c>
      <c r="P7" s="124">
        <v>0.89477919787795179</v>
      </c>
      <c r="Q7" s="124">
        <v>4.5552674475977183E-2</v>
      </c>
      <c r="R7" s="124">
        <v>1.2144596996556307E-2</v>
      </c>
      <c r="S7" s="124">
        <v>0.5357537520159058</v>
      </c>
      <c r="T7" s="124">
        <v>0.12788177776661433</v>
      </c>
      <c r="U7" s="124">
        <v>4.4313988514852326E-2</v>
      </c>
      <c r="V7" s="124">
        <v>0.10234453682728811</v>
      </c>
      <c r="W7" s="124">
        <v>6.0702360836512738E-2</v>
      </c>
      <c r="X7" s="124">
        <v>2.5032667067858047E-2</v>
      </c>
      <c r="Y7" s="124">
        <v>1.0162601626016261E-3</v>
      </c>
      <c r="Z7" s="124">
        <v>1.5318676033647666E-2</v>
      </c>
      <c r="AA7" s="124">
        <v>2.694934523506342E-2</v>
      </c>
      <c r="AB7" s="124">
        <v>0.20325750122774955</v>
      </c>
      <c r="AC7" s="124">
        <v>8.7777708332361815E-2</v>
      </c>
      <c r="AD7" s="124">
        <v>0.69621707857256787</v>
      </c>
      <c r="AE7" s="124">
        <v>2.1513368972075581E-2</v>
      </c>
      <c r="AF7" s="124">
        <v>6.6268197868787321E-2</v>
      </c>
      <c r="AG7" s="124">
        <v>8.3805916645137701E-2</v>
      </c>
      <c r="AH7" s="124">
        <v>8.8391484636912085E-2</v>
      </c>
      <c r="AI7" s="124">
        <v>2.2494571600251275E-3</v>
      </c>
      <c r="AJ7" s="124">
        <v>0.13085213890193262</v>
      </c>
      <c r="AK7" s="124">
        <v>7.7010835032089876E-3</v>
      </c>
      <c r="AL7" s="124">
        <v>7.7640193662250334E-2</v>
      </c>
      <c r="AM7" s="124">
        <v>1.0329878750931381E-3</v>
      </c>
      <c r="AN7" s="124">
        <v>1.6231796859534155E-2</v>
      </c>
      <c r="AO7" s="124">
        <v>5.0813008130081306E-4</v>
      </c>
      <c r="AP7" s="124">
        <v>4.6073750000000031E-2</v>
      </c>
      <c r="AQ7" s="124">
        <v>1.1575874999999999E-2</v>
      </c>
      <c r="AR7" s="124">
        <v>3.6445749999999992E-2</v>
      </c>
      <c r="AS7" s="124">
        <v>0.1744813125000001</v>
      </c>
      <c r="AT7" s="124">
        <v>0.18580862500000001</v>
      </c>
      <c r="AU7" s="124">
        <v>9.2732499999999968E-3</v>
      </c>
      <c r="AV7" s="124">
        <v>3.8208812500000001E-2</v>
      </c>
      <c r="AW7" s="124">
        <v>7.7241125000000022E-2</v>
      </c>
      <c r="AX7" s="124">
        <v>0.29724943750000005</v>
      </c>
      <c r="AY7" s="124">
        <v>9.9210999999999966E-2</v>
      </c>
      <c r="AZ7" s="124">
        <v>2.4799625000000002E-2</v>
      </c>
      <c r="BA7" s="124">
        <v>4.5842062499999996E-2</v>
      </c>
    </row>
    <row r="8" spans="1:53" x14ac:dyDescent="0.25">
      <c r="A8" s="124" t="s">
        <v>611</v>
      </c>
      <c r="B8" s="124" t="s">
        <v>5116</v>
      </c>
      <c r="C8" s="124" t="s">
        <v>5112</v>
      </c>
      <c r="D8" s="124">
        <v>8528.2724609375</v>
      </c>
      <c r="E8" s="124">
        <v>8528.2724609375</v>
      </c>
      <c r="F8" s="124">
        <v>8528.2724609375</v>
      </c>
      <c r="G8" s="124">
        <v>9336.001953125</v>
      </c>
      <c r="H8" s="124">
        <v>0.35633811090225564</v>
      </c>
      <c r="I8" s="124">
        <v>5.208333333333333E-3</v>
      </c>
      <c r="J8" s="124">
        <v>4.1695384294068508E-2</v>
      </c>
      <c r="K8" s="124">
        <v>0.37946298036758569</v>
      </c>
      <c r="L8" s="124">
        <v>0.36844193817878018</v>
      </c>
      <c r="M8" s="124">
        <v>0.13438544277360068</v>
      </c>
      <c r="N8" s="124">
        <v>7.0805921052631587E-2</v>
      </c>
      <c r="O8" s="124">
        <v>3.8386983082706772E-2</v>
      </c>
      <c r="P8" s="124">
        <v>0.92950409878863849</v>
      </c>
      <c r="Q8" s="124">
        <v>2.5164473684210525E-2</v>
      </c>
      <c r="R8" s="124">
        <v>4.1666666666666666E-3</v>
      </c>
      <c r="S8" s="124">
        <v>0.54583072263993315</v>
      </c>
      <c r="T8" s="124">
        <v>0.18458972953216374</v>
      </c>
      <c r="U8" s="124">
        <v>2.5694444444444443E-2</v>
      </c>
      <c r="V8" s="124">
        <v>9.1158886800334168E-2</v>
      </c>
      <c r="W8" s="124">
        <v>9.3372102130325818E-2</v>
      </c>
      <c r="X8" s="124">
        <v>9.1145833333333322E-3</v>
      </c>
      <c r="Y8" s="124">
        <v>0</v>
      </c>
      <c r="Z8" s="124">
        <v>0</v>
      </c>
      <c r="AA8" s="124">
        <v>0</v>
      </c>
      <c r="AB8" s="124">
        <v>8.9807200292397665E-2</v>
      </c>
      <c r="AC8" s="124">
        <v>0.15664421470342521</v>
      </c>
      <c r="AD8" s="124">
        <v>0.49606894841269839</v>
      </c>
      <c r="AE8" s="124">
        <v>2.7533025271512114E-2</v>
      </c>
      <c r="AF8" s="124">
        <v>6.7616959064327482E-3</v>
      </c>
      <c r="AG8" s="124">
        <v>9.1239165622389318E-2</v>
      </c>
      <c r="AH8" s="124">
        <v>1.7745535714285714E-2</v>
      </c>
      <c r="AI8" s="124">
        <v>0</v>
      </c>
      <c r="AJ8" s="124">
        <v>7.0377767335004185E-2</v>
      </c>
      <c r="AK8" s="124">
        <v>0</v>
      </c>
      <c r="AL8" s="124">
        <v>6.9444444444444441E-3</v>
      </c>
      <c r="AM8" s="124">
        <v>0</v>
      </c>
      <c r="AN8" s="124">
        <v>1.40625E-2</v>
      </c>
      <c r="AO8" s="124">
        <v>0</v>
      </c>
      <c r="AP8" s="124">
        <v>4.98705625E-2</v>
      </c>
      <c r="AQ8" s="124">
        <v>1.3540875000000001E-2</v>
      </c>
      <c r="AR8" s="124">
        <v>4.4599437500000005E-2</v>
      </c>
      <c r="AS8" s="124">
        <v>0.15899124999999997</v>
      </c>
      <c r="AT8" s="124">
        <v>0.20316006250000002</v>
      </c>
      <c r="AU8" s="124">
        <v>1.0138687499999998E-2</v>
      </c>
      <c r="AV8" s="124">
        <v>3.6742187499999995E-2</v>
      </c>
      <c r="AW8" s="124">
        <v>5.9573624999999998E-2</v>
      </c>
      <c r="AX8" s="124">
        <v>0.26787418749999997</v>
      </c>
      <c r="AY8" s="124">
        <v>0.10600725</v>
      </c>
      <c r="AZ8" s="124">
        <v>2.6204687499999997E-2</v>
      </c>
      <c r="BA8" s="124">
        <v>7.2887875000000005E-2</v>
      </c>
    </row>
    <row r="9" spans="1:53" x14ac:dyDescent="0.25">
      <c r="A9" s="124" t="s">
        <v>612</v>
      </c>
      <c r="B9" s="124" t="s">
        <v>5116</v>
      </c>
      <c r="C9" s="124" t="s">
        <v>5112</v>
      </c>
      <c r="D9" s="124">
        <v>5518.61865234375</v>
      </c>
      <c r="E9" s="124">
        <v>5518.61865234375</v>
      </c>
      <c r="F9" s="124">
        <v>5518.61865234375</v>
      </c>
      <c r="G9" s="124">
        <v>9053.515625</v>
      </c>
      <c r="H9" s="124">
        <v>0.43815615147084236</v>
      </c>
      <c r="I9" s="124">
        <v>0</v>
      </c>
      <c r="J9" s="124">
        <v>4.0753833584715932E-2</v>
      </c>
      <c r="K9" s="124">
        <v>0.35665003449090382</v>
      </c>
      <c r="L9" s="124">
        <v>0.33031158309271763</v>
      </c>
      <c r="M9" s="124">
        <v>0.1368187634241764</v>
      </c>
      <c r="N9" s="124">
        <v>0.13546578540748619</v>
      </c>
      <c r="O9" s="124">
        <v>1.6375291375291375E-2</v>
      </c>
      <c r="P9" s="124">
        <v>0.92635068243839358</v>
      </c>
      <c r="Q9" s="124">
        <v>4.972226422278854E-2</v>
      </c>
      <c r="R9" s="124">
        <v>1.6720513963161023E-2</v>
      </c>
      <c r="S9" s="124">
        <v>0.55351378377107441</v>
      </c>
      <c r="T9" s="124">
        <v>0.13211671500514754</v>
      </c>
      <c r="U9" s="124">
        <v>3.5181852461264228E-2</v>
      </c>
      <c r="V9" s="124">
        <v>8.2974167284938283E-2</v>
      </c>
      <c r="W9" s="124">
        <v>8.4404232054661507E-2</v>
      </c>
      <c r="X9" s="124">
        <v>2.052767639442462E-2</v>
      </c>
      <c r="Y9" s="124">
        <v>0</v>
      </c>
      <c r="Z9" s="124">
        <v>1.736111111111111E-3</v>
      </c>
      <c r="AA9" s="124">
        <v>0</v>
      </c>
      <c r="AB9" s="124">
        <v>0.15731887963867641</v>
      </c>
      <c r="AC9" s="124">
        <v>0.16733260771292577</v>
      </c>
      <c r="AD9" s="124">
        <v>0.65175798147528641</v>
      </c>
      <c r="AE9" s="124">
        <v>1.0858585858585859E-2</v>
      </c>
      <c r="AF9" s="124">
        <v>4.0841698623956695E-2</v>
      </c>
      <c r="AG9" s="124">
        <v>0.12144362004025691</v>
      </c>
      <c r="AH9" s="124">
        <v>4.7100770697782075E-2</v>
      </c>
      <c r="AI9" s="124">
        <v>1.0769230769230769E-2</v>
      </c>
      <c r="AJ9" s="124">
        <v>5.7488729783371752E-2</v>
      </c>
      <c r="AK9" s="124">
        <v>8.5227272727272721E-3</v>
      </c>
      <c r="AL9" s="124">
        <v>5.1602496445762695E-2</v>
      </c>
      <c r="AM9" s="124">
        <v>0</v>
      </c>
      <c r="AN9" s="124">
        <v>2.0557122089380153E-2</v>
      </c>
      <c r="AO9" s="124">
        <v>0</v>
      </c>
      <c r="AP9" s="124">
        <v>4.16801875E-2</v>
      </c>
      <c r="AQ9" s="124">
        <v>1.0272874999999999E-2</v>
      </c>
      <c r="AR9" s="124">
        <v>5.0283999999999995E-2</v>
      </c>
      <c r="AS9" s="124">
        <v>0.14285074999999997</v>
      </c>
      <c r="AT9" s="124">
        <v>0.16063187499999995</v>
      </c>
      <c r="AU9" s="124">
        <v>1.3142187499999998E-2</v>
      </c>
      <c r="AV9" s="124">
        <v>3.4153375E-2</v>
      </c>
      <c r="AW9" s="124">
        <v>7.2430250000000002E-2</v>
      </c>
      <c r="AX9" s="124">
        <v>0.28878193750000003</v>
      </c>
      <c r="AY9" s="124">
        <v>0.12035406249999998</v>
      </c>
      <c r="AZ9" s="124">
        <v>2.5427000000000002E-2</v>
      </c>
      <c r="BA9" s="124">
        <v>8.0539499999999986E-2</v>
      </c>
    </row>
    <row r="10" spans="1:53" x14ac:dyDescent="0.25">
      <c r="A10" s="124" t="s">
        <v>613</v>
      </c>
      <c r="B10" s="124" t="s">
        <v>5116</v>
      </c>
      <c r="C10" s="124" t="s">
        <v>5112</v>
      </c>
      <c r="D10" s="124">
        <v>6936.2470703125</v>
      </c>
      <c r="E10" s="124">
        <v>6936.2470703125</v>
      </c>
      <c r="F10" s="124">
        <v>6936.2470703125</v>
      </c>
      <c r="G10" s="124">
        <v>8198.8232421875</v>
      </c>
      <c r="H10" s="124">
        <v>0.53146156505531494</v>
      </c>
      <c r="I10" s="124">
        <v>0</v>
      </c>
      <c r="J10" s="124">
        <v>1.7923103584868292E-2</v>
      </c>
      <c r="K10" s="124">
        <v>0.45740532955606483</v>
      </c>
      <c r="L10" s="124">
        <v>0.27842047488187194</v>
      </c>
      <c r="M10" s="124">
        <v>0.13537048973629859</v>
      </c>
      <c r="N10" s="124">
        <v>0.11088060224089637</v>
      </c>
      <c r="O10" s="124">
        <v>1.4434523809523809E-2</v>
      </c>
      <c r="P10" s="124">
        <v>0.95433802308802318</v>
      </c>
      <c r="Q10" s="124">
        <v>3.1227453102453097E-2</v>
      </c>
      <c r="R10" s="124">
        <v>8.658008658008658E-3</v>
      </c>
      <c r="S10" s="124">
        <v>0.54649601317799845</v>
      </c>
      <c r="T10" s="124">
        <v>0.14352311631723397</v>
      </c>
      <c r="U10" s="124">
        <v>2.0107522175536879E-2</v>
      </c>
      <c r="V10" s="124">
        <v>0.10293319663724075</v>
      </c>
      <c r="W10" s="124">
        <v>8.6580108684888107E-2</v>
      </c>
      <c r="X10" s="124">
        <v>6.2500000000000003E-3</v>
      </c>
      <c r="Y10" s="124">
        <v>0</v>
      </c>
      <c r="Z10" s="124">
        <v>0</v>
      </c>
      <c r="AA10" s="124">
        <v>0</v>
      </c>
      <c r="AB10" s="124">
        <v>0.14314030536457006</v>
      </c>
      <c r="AC10" s="124">
        <v>7.5221423796791448E-2</v>
      </c>
      <c r="AD10" s="124">
        <v>0.84501801983419633</v>
      </c>
      <c r="AE10" s="124">
        <v>2.1077038770053475E-2</v>
      </c>
      <c r="AF10" s="124">
        <v>3.2113921957671959E-2</v>
      </c>
      <c r="AG10" s="124">
        <v>5.326348658150129E-2</v>
      </c>
      <c r="AH10" s="124">
        <v>4.4422295433324849E-2</v>
      </c>
      <c r="AI10" s="124">
        <v>0</v>
      </c>
      <c r="AJ10" s="124">
        <v>8.818228680361033E-2</v>
      </c>
      <c r="AK10" s="124">
        <v>6.2500000000000003E-3</v>
      </c>
      <c r="AL10" s="124">
        <v>7.7864782276546973E-2</v>
      </c>
      <c r="AM10" s="124">
        <v>0</v>
      </c>
      <c r="AN10" s="124">
        <v>1.4093137254901959E-2</v>
      </c>
      <c r="AO10" s="124">
        <v>0</v>
      </c>
      <c r="AP10" s="124">
        <v>4.1285999999999996E-2</v>
      </c>
      <c r="AQ10" s="124">
        <v>1.03124375E-2</v>
      </c>
      <c r="AR10" s="124">
        <v>3.5547499999999996E-2</v>
      </c>
      <c r="AS10" s="124">
        <v>0.29661456250000001</v>
      </c>
      <c r="AT10" s="124">
        <v>0.18771768749999998</v>
      </c>
      <c r="AU10" s="124">
        <v>7.6707499999999996E-3</v>
      </c>
      <c r="AV10" s="124">
        <v>2.6118187499999997E-2</v>
      </c>
      <c r="AW10" s="124">
        <v>9.1576812500000007E-2</v>
      </c>
      <c r="AX10" s="124">
        <v>0.18527000000000002</v>
      </c>
      <c r="AY10" s="124">
        <v>9.8320124999999994E-2</v>
      </c>
      <c r="AZ10" s="124">
        <v>1.8925249999999998E-2</v>
      </c>
      <c r="BA10" s="124">
        <v>4.1704250000000005E-2</v>
      </c>
    </row>
    <row r="11" spans="1:53" x14ac:dyDescent="0.25">
      <c r="A11" s="124" t="s">
        <v>614</v>
      </c>
      <c r="B11" s="124" t="s">
        <v>5116</v>
      </c>
      <c r="C11" s="124" t="s">
        <v>5112</v>
      </c>
      <c r="D11" s="124">
        <v>7897.73583984375</v>
      </c>
      <c r="E11" s="124">
        <v>7897.73583984375</v>
      </c>
      <c r="F11" s="124">
        <v>7897.73583984375</v>
      </c>
      <c r="G11" s="124">
        <v>10886.732421875</v>
      </c>
      <c r="H11" s="124">
        <v>0.49615306767247314</v>
      </c>
      <c r="I11" s="124">
        <v>1.3297872340425532E-3</v>
      </c>
      <c r="J11" s="124">
        <v>2.4585154624024431E-2</v>
      </c>
      <c r="K11" s="124">
        <v>0.35639819511699816</v>
      </c>
      <c r="L11" s="124">
        <v>0.30931087029975207</v>
      </c>
      <c r="M11" s="124">
        <v>0.17176043114946021</v>
      </c>
      <c r="N11" s="124">
        <v>0.13661556157572247</v>
      </c>
      <c r="O11" s="124">
        <v>6.5964290298234168E-2</v>
      </c>
      <c r="P11" s="124">
        <v>0.88668749582013207</v>
      </c>
      <c r="Q11" s="124">
        <v>4.2897204901639299E-2</v>
      </c>
      <c r="R11" s="124">
        <v>1.1362530302493592E-2</v>
      </c>
      <c r="S11" s="124">
        <v>0.38358113648092196</v>
      </c>
      <c r="T11" s="124">
        <v>0.1557276958219434</v>
      </c>
      <c r="U11" s="124">
        <v>4.588451941740386E-2</v>
      </c>
      <c r="V11" s="124">
        <v>9.3655926875059498E-2</v>
      </c>
      <c r="W11" s="124">
        <v>0.15463793130047554</v>
      </c>
      <c r="X11" s="124">
        <v>5.8179122400540774E-2</v>
      </c>
      <c r="Y11" s="124">
        <v>0</v>
      </c>
      <c r="Z11" s="124">
        <v>8.3368909562040686E-3</v>
      </c>
      <c r="AA11" s="124">
        <v>0</v>
      </c>
      <c r="AB11" s="124">
        <v>0.10637199564600799</v>
      </c>
      <c r="AC11" s="124">
        <v>3.0356479836742001E-2</v>
      </c>
      <c r="AD11" s="124">
        <v>0.77499847780890008</v>
      </c>
      <c r="AE11" s="124">
        <v>6.2341296356641625E-3</v>
      </c>
      <c r="AF11" s="124">
        <v>5.4881225967481809E-2</v>
      </c>
      <c r="AG11" s="124">
        <v>0.10447434835057669</v>
      </c>
      <c r="AH11" s="124">
        <v>6.3220439640403941E-2</v>
      </c>
      <c r="AI11" s="124">
        <v>1.1591454931272435E-2</v>
      </c>
      <c r="AJ11" s="124">
        <v>5.3368108222807832E-2</v>
      </c>
      <c r="AK11" s="124">
        <v>1.9386840122682165E-2</v>
      </c>
      <c r="AL11" s="124">
        <v>4.6377443884907707E-2</v>
      </c>
      <c r="AM11" s="124">
        <v>0</v>
      </c>
      <c r="AN11" s="124">
        <v>2.334104938271605E-3</v>
      </c>
      <c r="AO11" s="124">
        <v>0</v>
      </c>
      <c r="AP11" s="124">
        <v>4.3200937499999995E-2</v>
      </c>
      <c r="AQ11" s="124">
        <v>5.3005624999999997E-3</v>
      </c>
      <c r="AR11" s="124">
        <v>4.7827187500000007E-2</v>
      </c>
      <c r="AS11" s="124">
        <v>0.18330012499999998</v>
      </c>
      <c r="AT11" s="124">
        <v>0.23449718750000009</v>
      </c>
      <c r="AU11" s="124">
        <v>6.3488749999999995E-3</v>
      </c>
      <c r="AV11" s="124">
        <v>3.9816937500000003E-2</v>
      </c>
      <c r="AW11" s="124">
        <v>7.3662437499999983E-2</v>
      </c>
      <c r="AX11" s="124">
        <v>0.21468443749999996</v>
      </c>
      <c r="AY11" s="124">
        <v>0.11684137499999998</v>
      </c>
      <c r="AZ11" s="124">
        <v>2.4059437499999999E-2</v>
      </c>
      <c r="BA11" s="124">
        <v>5.3415312500000006E-2</v>
      </c>
    </row>
    <row r="12" spans="1:53" x14ac:dyDescent="0.25">
      <c r="A12" s="124" t="s">
        <v>615</v>
      </c>
      <c r="B12" s="124" t="s">
        <v>5116</v>
      </c>
      <c r="C12" s="124" t="s">
        <v>5112</v>
      </c>
      <c r="D12" s="124">
        <v>6232.4482421875</v>
      </c>
      <c r="E12" s="124">
        <v>6232.4482421875</v>
      </c>
      <c r="F12" s="124">
        <v>6232.4482421875</v>
      </c>
      <c r="G12" s="124">
        <v>8848.3251953125</v>
      </c>
      <c r="H12" s="124">
        <v>0.47456298313283113</v>
      </c>
      <c r="I12" s="124">
        <v>2.1472081878780441E-3</v>
      </c>
      <c r="J12" s="124">
        <v>2.5362222808377698E-2</v>
      </c>
      <c r="K12" s="124">
        <v>0.43115715794337794</v>
      </c>
      <c r="L12" s="124">
        <v>0.27211679153846313</v>
      </c>
      <c r="M12" s="124">
        <v>0.1408831214267558</v>
      </c>
      <c r="N12" s="124">
        <v>0.12833349809514738</v>
      </c>
      <c r="O12" s="124">
        <v>9.6911081721087908E-2</v>
      </c>
      <c r="P12" s="124">
        <v>0.84786028409489578</v>
      </c>
      <c r="Q12" s="124">
        <v>4.5207409727350906E-2</v>
      </c>
      <c r="R12" s="124">
        <v>1.0238891475850314E-2</v>
      </c>
      <c r="S12" s="124">
        <v>0.39049247661964753</v>
      </c>
      <c r="T12" s="124">
        <v>0.177117823512734</v>
      </c>
      <c r="U12" s="124">
        <v>4.4498277255866206E-2</v>
      </c>
      <c r="V12" s="124">
        <v>0.12949715760023767</v>
      </c>
      <c r="W12" s="124">
        <v>0.14321656154029666</v>
      </c>
      <c r="X12" s="124">
        <v>3.3205140344293768E-2</v>
      </c>
      <c r="Y12" s="124">
        <v>0</v>
      </c>
      <c r="Z12" s="124">
        <v>2.0622142715165971E-3</v>
      </c>
      <c r="AA12" s="124">
        <v>5.4347826086956522E-4</v>
      </c>
      <c r="AB12" s="124">
        <v>0.19097797902000024</v>
      </c>
      <c r="AC12" s="124">
        <v>3.6706515749976132E-2</v>
      </c>
      <c r="AD12" s="124">
        <v>0.82788446405269633</v>
      </c>
      <c r="AE12" s="124">
        <v>8.1660608405632988E-3</v>
      </c>
      <c r="AF12" s="124">
        <v>3.9404011474988003E-2</v>
      </c>
      <c r="AG12" s="124">
        <v>8.3207458245121102E-2</v>
      </c>
      <c r="AH12" s="124">
        <v>3.4995456945620819E-2</v>
      </c>
      <c r="AI12" s="124">
        <v>3.2924534395351989E-3</v>
      </c>
      <c r="AJ12" s="124">
        <v>7.7178606654777382E-2</v>
      </c>
      <c r="AK12" s="124">
        <v>2.1061116285292735E-2</v>
      </c>
      <c r="AL12" s="124">
        <v>4.1859281746784743E-2</v>
      </c>
      <c r="AM12" s="124">
        <v>0</v>
      </c>
      <c r="AN12" s="124">
        <v>4.3898836415670823E-3</v>
      </c>
      <c r="AO12" s="124">
        <v>0</v>
      </c>
      <c r="AP12" s="124">
        <v>3.8906812499999999E-2</v>
      </c>
      <c r="AQ12" s="124">
        <v>1.6393499999999995E-2</v>
      </c>
      <c r="AR12" s="124">
        <v>5.3715874999999996E-2</v>
      </c>
      <c r="AS12" s="124">
        <v>0.20589950000000007</v>
      </c>
      <c r="AT12" s="124">
        <v>0.19892993749999996</v>
      </c>
      <c r="AU12" s="124">
        <v>1.0559437499999999E-2</v>
      </c>
      <c r="AV12" s="124">
        <v>3.0588624999999998E-2</v>
      </c>
      <c r="AW12" s="124">
        <v>0.10149775000000001</v>
      </c>
      <c r="AX12" s="124">
        <v>0.22628081249999993</v>
      </c>
      <c r="AY12" s="124">
        <v>9.2950125000000008E-2</v>
      </c>
      <c r="AZ12" s="124">
        <v>2.8331437500000001E-2</v>
      </c>
      <c r="BA12" s="124">
        <v>3.477149999999999E-2</v>
      </c>
    </row>
    <row r="13" spans="1:53" x14ac:dyDescent="0.25">
      <c r="A13" s="124" t="s">
        <v>616</v>
      </c>
      <c r="B13" s="124" t="s">
        <v>5116</v>
      </c>
      <c r="C13" s="124" t="s">
        <v>5112</v>
      </c>
      <c r="D13" s="124">
        <v>6717.56787109375</v>
      </c>
      <c r="E13" s="124">
        <v>6717.56787109375</v>
      </c>
      <c r="F13" s="124">
        <v>6717.56787109375</v>
      </c>
      <c r="G13" s="124">
        <v>7765.5830078125</v>
      </c>
      <c r="H13" s="124">
        <v>0.58589405065123867</v>
      </c>
      <c r="I13" s="124">
        <v>5.0747863247863241E-3</v>
      </c>
      <c r="J13" s="124">
        <v>4.1718086555043075E-2</v>
      </c>
      <c r="K13" s="124">
        <v>0.47765222979874972</v>
      </c>
      <c r="L13" s="124">
        <v>0.23128993438754133</v>
      </c>
      <c r="M13" s="124">
        <v>0.1362117834527547</v>
      </c>
      <c r="N13" s="124">
        <v>0.10805317948112478</v>
      </c>
      <c r="O13" s="124">
        <v>0.53751954110912736</v>
      </c>
      <c r="P13" s="124">
        <v>0.36533235692926264</v>
      </c>
      <c r="Q13" s="124">
        <v>6.7253835676214693E-2</v>
      </c>
      <c r="R13" s="124">
        <v>4.3728853081938635E-2</v>
      </c>
      <c r="S13" s="124">
        <v>0.34112633765618516</v>
      </c>
      <c r="T13" s="124">
        <v>0.16291216330991051</v>
      </c>
      <c r="U13" s="124">
        <v>3.6766575785246898E-2</v>
      </c>
      <c r="V13" s="124">
        <v>9.8707141452364103E-2</v>
      </c>
      <c r="W13" s="124">
        <v>0.17568357836152365</v>
      </c>
      <c r="X13" s="124">
        <v>8.3578206918187639E-2</v>
      </c>
      <c r="Y13" s="124">
        <v>3.7826287826287826E-3</v>
      </c>
      <c r="Z13" s="124">
        <v>2.0161290322580645E-3</v>
      </c>
      <c r="AA13" s="124">
        <v>0</v>
      </c>
      <c r="AB13" s="124">
        <v>0.378632900228491</v>
      </c>
      <c r="AC13" s="124">
        <v>0.11974689374211638</v>
      </c>
      <c r="AD13" s="124">
        <v>0.6881036612847623</v>
      </c>
      <c r="AE13" s="124">
        <v>7.2905412579325604E-2</v>
      </c>
      <c r="AF13" s="124">
        <v>8.2553764868806945E-2</v>
      </c>
      <c r="AG13" s="124">
        <v>6.1963582232253338E-2</v>
      </c>
      <c r="AH13" s="124">
        <v>1.1129327661585727E-2</v>
      </c>
      <c r="AI13" s="124">
        <v>1.0789463914463915E-2</v>
      </c>
      <c r="AJ13" s="124">
        <v>0.12009836474356987</v>
      </c>
      <c r="AK13" s="124">
        <v>3.6201731174557265E-2</v>
      </c>
      <c r="AL13" s="124">
        <v>6.7495896528154589E-2</v>
      </c>
      <c r="AM13" s="124">
        <v>0</v>
      </c>
      <c r="AN13" s="124">
        <v>9.0838643827774266E-3</v>
      </c>
      <c r="AO13" s="124">
        <v>0</v>
      </c>
      <c r="AP13" s="124">
        <v>4.7617437500000012E-2</v>
      </c>
      <c r="AQ13" s="124">
        <v>1.0582499999999997E-3</v>
      </c>
      <c r="AR13" s="124">
        <v>4.8501312499999991E-2</v>
      </c>
      <c r="AS13" s="124">
        <v>8.9350187500000011E-2</v>
      </c>
      <c r="AT13" s="124">
        <v>0.19912043750000002</v>
      </c>
      <c r="AU13" s="124">
        <v>1.5238187500000002E-2</v>
      </c>
      <c r="AV13" s="124">
        <v>6.2276312499999993E-2</v>
      </c>
      <c r="AW13" s="124">
        <v>0.17176112500000004</v>
      </c>
      <c r="AX13" s="124">
        <v>0.23916599999999999</v>
      </c>
      <c r="AY13" s="124">
        <v>9.0290624999999985E-2</v>
      </c>
      <c r="AZ13" s="124">
        <v>3.2969999999999992E-2</v>
      </c>
      <c r="BA13" s="124">
        <v>4.9725687499999997E-2</v>
      </c>
    </row>
    <row r="14" spans="1:53" x14ac:dyDescent="0.25">
      <c r="A14" s="124" t="s">
        <v>605</v>
      </c>
      <c r="B14" s="124" t="s">
        <v>5116</v>
      </c>
      <c r="C14" s="124" t="s">
        <v>5113</v>
      </c>
      <c r="D14" s="124">
        <v>7535.20751953125</v>
      </c>
      <c r="E14" s="124">
        <v>6476.00927734375</v>
      </c>
      <c r="F14" s="124">
        <v>5770.63916015625</v>
      </c>
      <c r="G14" s="124">
        <v>5389.669921875</v>
      </c>
      <c r="H14" s="124">
        <v>0.53504855263221685</v>
      </c>
      <c r="I14" s="124">
        <v>6.0975609756097563E-3</v>
      </c>
      <c r="J14" s="124">
        <v>2.5015634771732333E-2</v>
      </c>
      <c r="K14" s="124">
        <v>0.48307081460796719</v>
      </c>
      <c r="L14" s="124">
        <v>0.30308469602286958</v>
      </c>
      <c r="M14" s="124">
        <v>8.5395345605215139E-2</v>
      </c>
      <c r="N14" s="124">
        <v>9.7335948016605972E-2</v>
      </c>
      <c r="O14" s="124">
        <v>0.38574092658040471</v>
      </c>
      <c r="P14" s="124">
        <v>0.5082892570130233</v>
      </c>
      <c r="Q14" s="124">
        <v>8.2146787478608235E-2</v>
      </c>
      <c r="R14" s="124">
        <v>9.453865707410801E-2</v>
      </c>
      <c r="S14" s="124">
        <v>0.55822760672448701</v>
      </c>
      <c r="T14" s="124">
        <v>0.20635757490550458</v>
      </c>
      <c r="U14" s="124">
        <v>6.5104482291096014E-2</v>
      </c>
      <c r="V14" s="124">
        <v>3.9776152084717034E-2</v>
      </c>
      <c r="W14" s="124">
        <v>8.7480385835462415E-2</v>
      </c>
      <c r="X14" s="124">
        <v>3.0545980772866764E-2</v>
      </c>
      <c r="Y14" s="124">
        <v>0</v>
      </c>
      <c r="Z14" s="124">
        <v>4.2057939959244554E-2</v>
      </c>
      <c r="AA14" s="124">
        <v>5.8139534883720929E-3</v>
      </c>
      <c r="AB14" s="124">
        <v>0.52637913230652877</v>
      </c>
      <c r="AC14" s="124">
        <v>4.217388774961095E-2</v>
      </c>
      <c r="AD14" s="124">
        <v>0.78498552874616401</v>
      </c>
      <c r="AE14" s="124">
        <v>3.9972899728997285E-2</v>
      </c>
      <c r="AF14" s="124">
        <v>0.33362461680669281</v>
      </c>
      <c r="AG14" s="124">
        <v>6.0663318320720472E-2</v>
      </c>
      <c r="AH14" s="124">
        <v>4.5902801007735777E-2</v>
      </c>
      <c r="AI14" s="124">
        <v>1.5073212747631352E-2</v>
      </c>
      <c r="AJ14" s="124">
        <v>0.12108868107166461</v>
      </c>
      <c r="AK14" s="124">
        <v>3.9776152084717034E-2</v>
      </c>
      <c r="AL14" s="124">
        <v>2.4419331849848017E-2</v>
      </c>
      <c r="AM14" s="124">
        <v>0</v>
      </c>
      <c r="AN14" s="124">
        <v>2.3823028927963699E-2</v>
      </c>
      <c r="AO14" s="124">
        <v>0</v>
      </c>
      <c r="AP14" s="124">
        <v>4.0787999999999998E-2</v>
      </c>
      <c r="AQ14" s="124">
        <v>8.6002499999999933E-3</v>
      </c>
      <c r="AR14" s="124">
        <v>6.2127749999999995E-2</v>
      </c>
      <c r="AS14" s="124">
        <v>0.14057025000000001</v>
      </c>
      <c r="AT14" s="124">
        <v>0.21497625000000004</v>
      </c>
      <c r="AU14" s="124">
        <v>8.659E-3</v>
      </c>
      <c r="AV14" s="124">
        <v>3.2958499999999995E-2</v>
      </c>
      <c r="AW14" s="124">
        <v>9.0669500000000042E-2</v>
      </c>
      <c r="AX14" s="124">
        <v>0.23595250000000004</v>
      </c>
      <c r="AY14" s="124">
        <v>0.12294824999999998</v>
      </c>
      <c r="AZ14" s="124">
        <v>3.664149999999998E-2</v>
      </c>
      <c r="BA14" s="124">
        <v>4.5896749999999993E-2</v>
      </c>
    </row>
    <row r="15" spans="1:53" x14ac:dyDescent="0.25">
      <c r="A15" s="124" t="s">
        <v>606</v>
      </c>
      <c r="B15" s="124" t="s">
        <v>5116</v>
      </c>
      <c r="C15" s="124" t="s">
        <v>5113</v>
      </c>
      <c r="D15" s="124">
        <v>8328.84375</v>
      </c>
      <c r="E15" s="124">
        <v>7216.4833984375</v>
      </c>
      <c r="F15" s="124">
        <v>7448.99072265625</v>
      </c>
      <c r="G15" s="124">
        <v>9582.1875</v>
      </c>
      <c r="H15" s="124">
        <v>0.56234175307451162</v>
      </c>
      <c r="I15" s="124">
        <v>4.807692307692308E-3</v>
      </c>
      <c r="J15" s="124">
        <v>6.2466089944538228E-2</v>
      </c>
      <c r="K15" s="124">
        <v>0.41641924885459369</v>
      </c>
      <c r="L15" s="124">
        <v>0.23812017723655657</v>
      </c>
      <c r="M15" s="124">
        <v>0.15732947009886666</v>
      </c>
      <c r="N15" s="124">
        <v>0.12085732155775258</v>
      </c>
      <c r="O15" s="124">
        <v>0.22948818422956355</v>
      </c>
      <c r="P15" s="124">
        <v>0.63335129310344829</v>
      </c>
      <c r="Q15" s="124">
        <v>6.0849710634193394E-2</v>
      </c>
      <c r="R15" s="124">
        <v>0.10685058476006751</v>
      </c>
      <c r="S15" s="124">
        <v>0.52818302387267901</v>
      </c>
      <c r="T15" s="124">
        <v>0.14377109959006512</v>
      </c>
      <c r="U15" s="124">
        <v>6.314429105377381E-2</v>
      </c>
      <c r="V15" s="124">
        <v>8.2953415119363397E-2</v>
      </c>
      <c r="W15" s="124">
        <v>0.10612905413551965</v>
      </c>
      <c r="X15" s="124">
        <v>3.2604518326501089E-2</v>
      </c>
      <c r="Y15" s="124">
        <v>0</v>
      </c>
      <c r="Z15" s="124">
        <v>7.8125E-3</v>
      </c>
      <c r="AA15" s="124">
        <v>0</v>
      </c>
      <c r="AB15" s="124">
        <v>0.29146257836990597</v>
      </c>
      <c r="AC15" s="124">
        <v>0.12250761092355919</v>
      </c>
      <c r="AD15" s="124">
        <v>0.63288220400289363</v>
      </c>
      <c r="AE15" s="124">
        <v>5.2042515673981188E-2</v>
      </c>
      <c r="AF15" s="124">
        <v>0.21031204786592719</v>
      </c>
      <c r="AG15" s="124">
        <v>3.8220400289365811E-2</v>
      </c>
      <c r="AH15" s="124">
        <v>0</v>
      </c>
      <c r="AI15" s="124">
        <v>1.823607427055703E-2</v>
      </c>
      <c r="AJ15" s="124">
        <v>0.16981967386062213</v>
      </c>
      <c r="AK15" s="124">
        <v>1.2620192307692308E-2</v>
      </c>
      <c r="AL15" s="124">
        <v>2.2235576923076924E-2</v>
      </c>
      <c r="AM15" s="124">
        <v>0</v>
      </c>
      <c r="AN15" s="124">
        <v>0</v>
      </c>
      <c r="AO15" s="124">
        <v>0</v>
      </c>
      <c r="AP15" s="124">
        <v>2.397524999999999E-2</v>
      </c>
      <c r="AQ15" s="124">
        <v>4.1317499999999991E-3</v>
      </c>
      <c r="AR15" s="124">
        <v>3.7916249999999999E-2</v>
      </c>
      <c r="AS15" s="124">
        <v>0.34830624999999987</v>
      </c>
      <c r="AT15" s="124">
        <v>0.16664174999999998</v>
      </c>
      <c r="AU15" s="124">
        <v>8.0219999999999961E-3</v>
      </c>
      <c r="AV15" s="124">
        <v>2.9413000000000016E-2</v>
      </c>
      <c r="AW15" s="124">
        <v>8.0386749999999993E-2</v>
      </c>
      <c r="AX15" s="124">
        <v>0.19579625000000006</v>
      </c>
      <c r="AY15" s="124">
        <v>7.6884499999999995E-2</v>
      </c>
      <c r="AZ15" s="124">
        <v>2.5327000000000013E-2</v>
      </c>
      <c r="BA15" s="124">
        <v>2.7173750000000003E-2</v>
      </c>
    </row>
    <row r="16" spans="1:53" x14ac:dyDescent="0.25">
      <c r="A16" s="124" t="s">
        <v>607</v>
      </c>
      <c r="B16" s="124" t="s">
        <v>5116</v>
      </c>
      <c r="C16" s="124" t="s">
        <v>5113</v>
      </c>
      <c r="D16" s="124">
        <v>8781.716796875</v>
      </c>
      <c r="E16" s="124">
        <v>10837.7958984375</v>
      </c>
      <c r="F16" s="124">
        <v>10640.7119140625</v>
      </c>
      <c r="G16" s="124">
        <v>8479.58203125</v>
      </c>
      <c r="H16" s="124">
        <v>0.55062516835772646</v>
      </c>
      <c r="I16" s="124">
        <v>4.6296296296296294E-3</v>
      </c>
      <c r="J16" s="124">
        <v>3.8458100958100955E-2</v>
      </c>
      <c r="K16" s="124">
        <v>0.3011824116475279</v>
      </c>
      <c r="L16" s="124">
        <v>0.25925115314650199</v>
      </c>
      <c r="M16" s="124">
        <v>0.22581634790937119</v>
      </c>
      <c r="N16" s="124">
        <v>0.17066235670886834</v>
      </c>
      <c r="O16" s="124">
        <v>0.10730414800182242</v>
      </c>
      <c r="P16" s="124">
        <v>0.82082435425458677</v>
      </c>
      <c r="Q16" s="124">
        <v>5.4671157868832282E-2</v>
      </c>
      <c r="R16" s="124">
        <v>5.2499343197017614E-2</v>
      </c>
      <c r="S16" s="124">
        <v>0.54623539652609421</v>
      </c>
      <c r="T16" s="124">
        <v>0.10476173848266872</v>
      </c>
      <c r="U16" s="124">
        <v>7.4570833291763533E-2</v>
      </c>
      <c r="V16" s="124">
        <v>7.8056046079301888E-2</v>
      </c>
      <c r="W16" s="124">
        <v>0.1401054293496154</v>
      </c>
      <c r="X16" s="124">
        <v>6.7567567567567571E-3</v>
      </c>
      <c r="Y16" s="124">
        <v>0</v>
      </c>
      <c r="Z16" s="124">
        <v>1.7441860465116279E-2</v>
      </c>
      <c r="AA16" s="124">
        <v>4.6296296296296294E-3</v>
      </c>
      <c r="AB16" s="124">
        <v>0.24135389542366287</v>
      </c>
      <c r="AC16" s="124">
        <v>9.690525242850824E-2</v>
      </c>
      <c r="AD16" s="124">
        <v>0.62508355531611348</v>
      </c>
      <c r="AE16" s="124">
        <v>6.7567567567567571E-3</v>
      </c>
      <c r="AF16" s="124">
        <v>0.14094035896361479</v>
      </c>
      <c r="AG16" s="124">
        <v>0.13957312794522098</v>
      </c>
      <c r="AH16" s="124">
        <v>8.551886604212186E-2</v>
      </c>
      <c r="AI16" s="124">
        <v>5.8139534883720929E-3</v>
      </c>
      <c r="AJ16" s="124">
        <v>8.0143266189777823E-2</v>
      </c>
      <c r="AK16" s="124">
        <v>4.6296296296296294E-3</v>
      </c>
      <c r="AL16" s="124">
        <v>2.433247200689061E-2</v>
      </c>
      <c r="AM16" s="124">
        <v>0</v>
      </c>
      <c r="AN16" s="124">
        <v>0</v>
      </c>
      <c r="AO16" s="124">
        <v>0</v>
      </c>
      <c r="AP16" s="124">
        <v>2.4870250000000003E-2</v>
      </c>
      <c r="AQ16" s="124">
        <v>6.8450000000000004E-3</v>
      </c>
      <c r="AR16" s="124">
        <v>4.6732499999999996E-2</v>
      </c>
      <c r="AS16" s="124">
        <v>0.24090149999999988</v>
      </c>
      <c r="AT16" s="124">
        <v>0.20148725000000006</v>
      </c>
      <c r="AU16" s="124">
        <v>1.0820499999999999E-2</v>
      </c>
      <c r="AV16" s="124">
        <v>4.3377749999999993E-2</v>
      </c>
      <c r="AW16" s="124">
        <v>8.6430499999999993E-2</v>
      </c>
      <c r="AX16" s="124">
        <v>0.22232925000000001</v>
      </c>
      <c r="AY16" s="124">
        <v>9.0760499999999966E-2</v>
      </c>
      <c r="AZ16" s="124">
        <v>2.9903250000000003E-2</v>
      </c>
      <c r="BA16" s="124">
        <v>3.232575E-2</v>
      </c>
    </row>
    <row r="17" spans="1:53" x14ac:dyDescent="0.25">
      <c r="A17" s="124" t="s">
        <v>608</v>
      </c>
      <c r="B17" s="124" t="s">
        <v>5116</v>
      </c>
      <c r="C17" s="124" t="s">
        <v>5113</v>
      </c>
      <c r="D17" s="124">
        <v>7169.205078125</v>
      </c>
      <c r="E17" s="124">
        <v>4343.61572265625</v>
      </c>
      <c r="F17" s="124">
        <v>3986.10205078125</v>
      </c>
      <c r="G17" s="124">
        <v>8052.61962890625</v>
      </c>
      <c r="H17" s="124">
        <v>0.54723979392200339</v>
      </c>
      <c r="I17" s="124">
        <v>0</v>
      </c>
      <c r="J17" s="124">
        <v>1.303475935828877E-2</v>
      </c>
      <c r="K17" s="124">
        <v>0.36927742272075126</v>
      </c>
      <c r="L17" s="124">
        <v>0.26902634668057906</v>
      </c>
      <c r="M17" s="124">
        <v>0.1427872701186905</v>
      </c>
      <c r="N17" s="124">
        <v>0.20587420112169036</v>
      </c>
      <c r="O17" s="124">
        <v>0.10368299204382418</v>
      </c>
      <c r="P17" s="124">
        <v>0.83808040954741092</v>
      </c>
      <c r="Q17" s="124">
        <v>4.5201839050476068E-2</v>
      </c>
      <c r="R17" s="124">
        <v>1.9548063127690099E-2</v>
      </c>
      <c r="S17" s="124">
        <v>0.53062638580931265</v>
      </c>
      <c r="T17" s="124">
        <v>0.1675932568149211</v>
      </c>
      <c r="U17" s="124">
        <v>2.8409090909090908E-2</v>
      </c>
      <c r="V17" s="124">
        <v>0.12340224338072257</v>
      </c>
      <c r="W17" s="124">
        <v>5.3638972218599187E-2</v>
      </c>
      <c r="X17" s="124">
        <v>3.0495956697534889E-2</v>
      </c>
      <c r="Y17" s="124">
        <v>0</v>
      </c>
      <c r="Z17" s="124">
        <v>0</v>
      </c>
      <c r="AA17" s="124">
        <v>0</v>
      </c>
      <c r="AB17" s="124">
        <v>0.27002902047737054</v>
      </c>
      <c r="AC17" s="124">
        <v>0.17620973001173862</v>
      </c>
      <c r="AD17" s="124">
        <v>0.82061921220816481</v>
      </c>
      <c r="AE17" s="124">
        <v>1.9548063127690099E-2</v>
      </c>
      <c r="AF17" s="124">
        <v>0.1930758445284988</v>
      </c>
      <c r="AG17" s="124">
        <v>0.10051193426372768</v>
      </c>
      <c r="AH17" s="124">
        <v>7.0015977566192766E-2</v>
      </c>
      <c r="AI17" s="124">
        <v>1.1779379157427938E-2</v>
      </c>
      <c r="AJ17" s="124">
        <v>0.11019629581322553</v>
      </c>
      <c r="AK17" s="124">
        <v>5.681818181818182E-3</v>
      </c>
      <c r="AL17" s="124">
        <v>5.5725838007043171E-2</v>
      </c>
      <c r="AM17" s="124">
        <v>0</v>
      </c>
      <c r="AN17" s="124">
        <v>0</v>
      </c>
      <c r="AO17" s="124">
        <v>0</v>
      </c>
      <c r="AP17" s="124">
        <v>2.8244000000000005E-2</v>
      </c>
      <c r="AQ17" s="124">
        <v>1.344625E-2</v>
      </c>
      <c r="AR17" s="124">
        <v>4.1386000000000013E-2</v>
      </c>
      <c r="AS17" s="124">
        <v>0.25161375000000008</v>
      </c>
      <c r="AT17" s="124">
        <v>0.16848974999999999</v>
      </c>
      <c r="AU17" s="124">
        <v>8.5919999999999989E-3</v>
      </c>
      <c r="AV17" s="124">
        <v>3.1991249999999999E-2</v>
      </c>
      <c r="AW17" s="124">
        <v>6.6129000000000021E-2</v>
      </c>
      <c r="AX17" s="124">
        <v>0.24402475000000018</v>
      </c>
      <c r="AY17" s="124">
        <v>0.10186499999999998</v>
      </c>
      <c r="AZ17" s="124">
        <v>2.6560250000000004E-2</v>
      </c>
      <c r="BA17" s="124">
        <v>4.5901999999999998E-2</v>
      </c>
    </row>
    <row r="18" spans="1:53" x14ac:dyDescent="0.25">
      <c r="A18" s="124" t="s">
        <v>609</v>
      </c>
      <c r="B18" s="124" t="s">
        <v>5116</v>
      </c>
      <c r="C18" s="124" t="s">
        <v>5113</v>
      </c>
      <c r="D18" s="124">
        <v>7834.93994140625</v>
      </c>
      <c r="E18" s="124">
        <v>8635.2744140625</v>
      </c>
      <c r="F18" s="124">
        <v>8681.607421875</v>
      </c>
      <c r="G18" s="124">
        <v>8612.865234375</v>
      </c>
      <c r="H18" s="124">
        <v>0.57769888146461801</v>
      </c>
      <c r="I18" s="124">
        <v>7.1193335916311506E-3</v>
      </c>
      <c r="J18" s="124">
        <v>2.277822536170376E-2</v>
      </c>
      <c r="K18" s="124">
        <v>0.36049267910894855</v>
      </c>
      <c r="L18" s="124">
        <v>0.26317252723247775</v>
      </c>
      <c r="M18" s="124">
        <v>0.17190546564465398</v>
      </c>
      <c r="N18" s="124">
        <v>0.17453176906058471</v>
      </c>
      <c r="O18" s="124">
        <v>0.16634947876591852</v>
      </c>
      <c r="P18" s="124">
        <v>0.75928429345873183</v>
      </c>
      <c r="Q18" s="124">
        <v>5.1572912992495973E-2</v>
      </c>
      <c r="R18" s="124">
        <v>3.1143201004484165E-2</v>
      </c>
      <c r="S18" s="124">
        <v>0.44335890184071097</v>
      </c>
      <c r="T18" s="124">
        <v>9.9975869328424033E-2</v>
      </c>
      <c r="U18" s="124">
        <v>4.9870846957220293E-2</v>
      </c>
      <c r="V18" s="124">
        <v>0.1126177243565416</v>
      </c>
      <c r="W18" s="124">
        <v>0.21087608683106115</v>
      </c>
      <c r="X18" s="124">
        <v>6.5617856812720685E-2</v>
      </c>
      <c r="Y18" s="124">
        <v>0</v>
      </c>
      <c r="Z18" s="124">
        <v>3.5211267605633804E-3</v>
      </c>
      <c r="AA18" s="124">
        <v>0</v>
      </c>
      <c r="AB18" s="124">
        <v>0.16732543358728208</v>
      </c>
      <c r="AC18" s="124">
        <v>6.8164144955676784E-2</v>
      </c>
      <c r="AD18" s="124">
        <v>0.88370698874188625</v>
      </c>
      <c r="AE18" s="124">
        <v>5.6928189899497016E-2</v>
      </c>
      <c r="AF18" s="124">
        <v>0.25620330237562883</v>
      </c>
      <c r="AG18" s="124">
        <v>3.6304754548447629E-2</v>
      </c>
      <c r="AH18" s="124">
        <v>2.5002757436686857E-2</v>
      </c>
      <c r="AI18" s="124">
        <v>2.4356661495749412E-2</v>
      </c>
      <c r="AJ18" s="124">
        <v>0.13337617902122326</v>
      </c>
      <c r="AK18" s="124">
        <v>6.5968675519237317E-3</v>
      </c>
      <c r="AL18" s="124">
        <v>3.3433775135048249E-2</v>
      </c>
      <c r="AM18" s="124">
        <v>0</v>
      </c>
      <c r="AN18" s="124">
        <v>0</v>
      </c>
      <c r="AO18" s="124">
        <v>0</v>
      </c>
      <c r="AP18" s="124">
        <v>2.0572500000000007E-2</v>
      </c>
      <c r="AQ18" s="124">
        <v>5.3717500000000033E-3</v>
      </c>
      <c r="AR18" s="124">
        <v>5.7652749999999996E-2</v>
      </c>
      <c r="AS18" s="124">
        <v>8.7092500000000017E-2</v>
      </c>
      <c r="AT18" s="124">
        <v>0.2758807499999999</v>
      </c>
      <c r="AU18" s="124">
        <v>8.8185000000000034E-3</v>
      </c>
      <c r="AV18" s="124">
        <v>6.5019749999999946E-2</v>
      </c>
      <c r="AW18" s="124">
        <v>0.13288049999999993</v>
      </c>
      <c r="AX18" s="124">
        <v>0.1887895</v>
      </c>
      <c r="AY18" s="124">
        <v>0.11515925000000002</v>
      </c>
      <c r="AZ18" s="124">
        <v>2.7109999999999995E-2</v>
      </c>
      <c r="BA18" s="124">
        <v>3.7004750000000024E-2</v>
      </c>
    </row>
    <row r="19" spans="1:53" x14ac:dyDescent="0.25">
      <c r="A19" s="124" t="s">
        <v>610</v>
      </c>
      <c r="B19" s="124" t="s">
        <v>5116</v>
      </c>
      <c r="C19" s="124" t="s">
        <v>5113</v>
      </c>
      <c r="D19" s="124">
        <v>5124.826171875</v>
      </c>
      <c r="E19" s="124">
        <v>2099.27587890625</v>
      </c>
      <c r="F19" s="124">
        <v>2196.83740234375</v>
      </c>
      <c r="G19" s="124">
        <v>6926.388671875</v>
      </c>
      <c r="H19" s="124">
        <v>0.52954028277121501</v>
      </c>
      <c r="I19" s="124">
        <v>3.1250000000000002E-3</v>
      </c>
      <c r="J19" s="124">
        <v>3.8360476231238942E-2</v>
      </c>
      <c r="K19" s="124">
        <v>0.38586322262169714</v>
      </c>
      <c r="L19" s="124">
        <v>0.21382771928322775</v>
      </c>
      <c r="M19" s="124">
        <v>0.17846972550362383</v>
      </c>
      <c r="N19" s="124">
        <v>0.18035385636021228</v>
      </c>
      <c r="O19" s="124">
        <v>8.3796831307424532E-2</v>
      </c>
      <c r="P19" s="124">
        <v>0.85018743223192383</v>
      </c>
      <c r="Q19" s="124">
        <v>3.8556646978257149E-2</v>
      </c>
      <c r="R19" s="124">
        <v>1.422255749586258E-2</v>
      </c>
      <c r="S19" s="124">
        <v>0.61911416424128285</v>
      </c>
      <c r="T19" s="124">
        <v>0.12422423386406437</v>
      </c>
      <c r="U19" s="124">
        <v>3.7360183758488846E-2</v>
      </c>
      <c r="V19" s="124">
        <v>5.2217086115391206E-2</v>
      </c>
      <c r="W19" s="124">
        <v>6.6895829766592474E-2</v>
      </c>
      <c r="X19" s="124">
        <v>2.7480846601609311E-2</v>
      </c>
      <c r="Y19" s="124">
        <v>0</v>
      </c>
      <c r="Z19" s="124">
        <v>3.7708119328882045E-2</v>
      </c>
      <c r="AA19" s="124">
        <v>8.6038171260628876E-2</v>
      </c>
      <c r="AB19" s="124">
        <v>0.43050080608343322</v>
      </c>
      <c r="AC19" s="124">
        <v>6.132975232551504E-2</v>
      </c>
      <c r="AD19" s="124">
        <v>0.79625599212463627</v>
      </c>
      <c r="AE19" s="124">
        <v>1.6341201563659188E-2</v>
      </c>
      <c r="AF19" s="124">
        <v>0.26625684814244138</v>
      </c>
      <c r="AG19" s="124">
        <v>7.7183202077269863E-2</v>
      </c>
      <c r="AH19" s="124">
        <v>0.23306547109513212</v>
      </c>
      <c r="AI19" s="124">
        <v>5.2436440677966108E-3</v>
      </c>
      <c r="AJ19" s="124">
        <v>0.14140344119157677</v>
      </c>
      <c r="AK19" s="124">
        <v>1.2914098613251155E-2</v>
      </c>
      <c r="AL19" s="124">
        <v>0.18054485533299094</v>
      </c>
      <c r="AM19" s="124">
        <v>0</v>
      </c>
      <c r="AN19" s="124">
        <v>0</v>
      </c>
      <c r="AO19" s="124">
        <v>0</v>
      </c>
      <c r="AP19" s="124">
        <v>2.8243500000000001E-2</v>
      </c>
      <c r="AQ19" s="124">
        <v>1.2441250000000001E-2</v>
      </c>
      <c r="AR19" s="124">
        <v>4.2483249999999993E-2</v>
      </c>
      <c r="AS19" s="124">
        <v>0.1708475000000001</v>
      </c>
      <c r="AT19" s="124">
        <v>0.18626975000000015</v>
      </c>
      <c r="AU19" s="124">
        <v>8.7932500000000059E-3</v>
      </c>
      <c r="AV19" s="124">
        <v>3.6541249999999963E-2</v>
      </c>
      <c r="AW19" s="124">
        <v>7.2907499999999945E-2</v>
      </c>
      <c r="AX19" s="124">
        <v>0.29433575000000001</v>
      </c>
      <c r="AY19" s="124">
        <v>0.1034875</v>
      </c>
      <c r="AZ19" s="124">
        <v>2.6840499999999989E-2</v>
      </c>
      <c r="BA19" s="124">
        <v>4.5050750000000035E-2</v>
      </c>
    </row>
    <row r="20" spans="1:53" x14ac:dyDescent="0.25">
      <c r="A20" s="124" t="s">
        <v>611</v>
      </c>
      <c r="B20" s="124" t="s">
        <v>5116</v>
      </c>
      <c r="C20" s="124" t="s">
        <v>5113</v>
      </c>
      <c r="D20" s="124">
        <v>9666.97265625</v>
      </c>
      <c r="E20" s="124">
        <v>6042.4521484375</v>
      </c>
      <c r="F20" s="124">
        <v>5641.1103515625</v>
      </c>
      <c r="G20" s="124">
        <v>9389.126953125</v>
      </c>
      <c r="H20" s="124">
        <v>0.60753205128205123</v>
      </c>
      <c r="I20" s="124">
        <v>0</v>
      </c>
      <c r="J20" s="124">
        <v>0</v>
      </c>
      <c r="K20" s="124">
        <v>0.31121794871794872</v>
      </c>
      <c r="L20" s="124">
        <v>0.39990842490842493</v>
      </c>
      <c r="M20" s="124">
        <v>0.16696428571428573</v>
      </c>
      <c r="N20" s="124">
        <v>0.12190934065934066</v>
      </c>
      <c r="O20" s="124">
        <v>0</v>
      </c>
      <c r="P20" s="124">
        <v>0.96875</v>
      </c>
      <c r="Q20" s="124">
        <v>3.125E-2</v>
      </c>
      <c r="R20" s="124">
        <v>0</v>
      </c>
      <c r="S20" s="124">
        <v>0.48495879120879126</v>
      </c>
      <c r="T20" s="124">
        <v>0.15084706959706962</v>
      </c>
      <c r="U20" s="124">
        <v>0</v>
      </c>
      <c r="V20" s="124">
        <v>0.15096153846153848</v>
      </c>
      <c r="W20" s="124">
        <v>0.20132783882783883</v>
      </c>
      <c r="X20" s="124">
        <v>0</v>
      </c>
      <c r="Y20" s="124">
        <v>0</v>
      </c>
      <c r="Z20" s="124">
        <v>1.1904761904761904E-2</v>
      </c>
      <c r="AA20" s="124">
        <v>0</v>
      </c>
      <c r="AB20" s="124">
        <v>0.1673305860805861</v>
      </c>
      <c r="AC20" s="124">
        <v>0.16792582417582419</v>
      </c>
      <c r="AD20" s="124">
        <v>0.57902930402930408</v>
      </c>
      <c r="AE20" s="124">
        <v>0</v>
      </c>
      <c r="AF20" s="124">
        <v>0.15036630036630039</v>
      </c>
      <c r="AG20" s="124">
        <v>0.1744047619047619</v>
      </c>
      <c r="AH20" s="124">
        <v>1.1904761904761904E-2</v>
      </c>
      <c r="AI20" s="124">
        <v>0</v>
      </c>
      <c r="AJ20" s="124">
        <v>6.2271062271062272E-2</v>
      </c>
      <c r="AK20" s="124">
        <v>6.1904761904761907E-2</v>
      </c>
      <c r="AL20" s="124">
        <v>3.8461538461538464E-2</v>
      </c>
      <c r="AM20" s="124">
        <v>0</v>
      </c>
      <c r="AN20" s="124">
        <v>0</v>
      </c>
      <c r="AO20" s="124">
        <v>0</v>
      </c>
      <c r="AP20" s="124">
        <v>3.0257750000000003E-2</v>
      </c>
      <c r="AQ20" s="124">
        <v>1.38555E-2</v>
      </c>
      <c r="AR20" s="124">
        <v>4.8803999999999993E-2</v>
      </c>
      <c r="AS20" s="124">
        <v>0.14846350000000003</v>
      </c>
      <c r="AT20" s="124">
        <v>0.21159749999999999</v>
      </c>
      <c r="AU20" s="124">
        <v>1.03445E-2</v>
      </c>
      <c r="AV20" s="124">
        <v>3.6377499999999993E-2</v>
      </c>
      <c r="AW20" s="124">
        <v>5.6981749999999991E-2</v>
      </c>
      <c r="AX20" s="124">
        <v>0.26590900000000001</v>
      </c>
      <c r="AY20" s="124">
        <v>0.10872375000000002</v>
      </c>
      <c r="AZ20" s="124">
        <v>2.7014500000000004E-2</v>
      </c>
      <c r="BA20" s="124">
        <v>7.1928249999999999E-2</v>
      </c>
    </row>
    <row r="21" spans="1:53" x14ac:dyDescent="0.25">
      <c r="A21" s="124" t="s">
        <v>612</v>
      </c>
      <c r="B21" s="124" t="s">
        <v>5116</v>
      </c>
      <c r="C21" s="124" t="s">
        <v>5113</v>
      </c>
      <c r="D21" s="124">
        <v>3961.532470703125</v>
      </c>
      <c r="E21" s="124">
        <v>4589.36669921875</v>
      </c>
      <c r="F21" s="124">
        <v>4254.42236328125</v>
      </c>
      <c r="G21" s="124">
        <v>4835.95263671875</v>
      </c>
      <c r="H21" s="124">
        <v>0.51483585858585856</v>
      </c>
      <c r="I21" s="124">
        <v>2.7777777777777776E-2</v>
      </c>
      <c r="J21" s="124">
        <v>9.2866161616161624E-2</v>
      </c>
      <c r="K21" s="124">
        <v>0.23396464646464646</v>
      </c>
      <c r="L21" s="124">
        <v>0.20845959595959596</v>
      </c>
      <c r="M21" s="124">
        <v>0.14911616161616162</v>
      </c>
      <c r="N21" s="124">
        <v>0.28781565656565655</v>
      </c>
      <c r="O21" s="124">
        <v>7.013888888888889E-2</v>
      </c>
      <c r="P21" s="124">
        <v>0.89861111111111114</v>
      </c>
      <c r="Q21" s="124">
        <v>3.125E-2</v>
      </c>
      <c r="R21" s="124">
        <v>0</v>
      </c>
      <c r="S21" s="124">
        <v>0.63914141414141412</v>
      </c>
      <c r="T21" s="124">
        <v>0.1143939393939394</v>
      </c>
      <c r="U21" s="124">
        <v>2.5000000000000001E-2</v>
      </c>
      <c r="V21" s="124">
        <v>6.1616161616161617E-2</v>
      </c>
      <c r="W21" s="124">
        <v>8.6616161616161619E-2</v>
      </c>
      <c r="X21" s="124">
        <v>0</v>
      </c>
      <c r="Y21" s="124">
        <v>0</v>
      </c>
      <c r="Z21" s="124">
        <v>0</v>
      </c>
      <c r="AA21" s="124">
        <v>0</v>
      </c>
      <c r="AB21" s="124">
        <v>0.34526515151515147</v>
      </c>
      <c r="AC21" s="124">
        <v>1.3888888888888888E-2</v>
      </c>
      <c r="AD21" s="124">
        <v>0.93213383838383834</v>
      </c>
      <c r="AE21" s="124">
        <v>2.2727272727272728E-2</v>
      </c>
      <c r="AF21" s="124">
        <v>0.34558080808080804</v>
      </c>
      <c r="AG21" s="124">
        <v>0.05</v>
      </c>
      <c r="AH21" s="124">
        <v>3.888888888888889E-2</v>
      </c>
      <c r="AI21" s="124">
        <v>0</v>
      </c>
      <c r="AJ21" s="124">
        <v>0.16925505050505049</v>
      </c>
      <c r="AK21" s="124">
        <v>1.3888888888888888E-2</v>
      </c>
      <c r="AL21" s="124">
        <v>0</v>
      </c>
      <c r="AM21" s="124">
        <v>0</v>
      </c>
      <c r="AN21" s="124">
        <v>0</v>
      </c>
      <c r="AO21" s="124">
        <v>0</v>
      </c>
      <c r="AP21" s="124">
        <v>2.48045E-2</v>
      </c>
      <c r="AQ21" s="124">
        <v>9.8447499999999993E-3</v>
      </c>
      <c r="AR21" s="124">
        <v>5.5081500000000005E-2</v>
      </c>
      <c r="AS21" s="124">
        <v>0.16042000000000001</v>
      </c>
      <c r="AT21" s="124">
        <v>0.15533149999999998</v>
      </c>
      <c r="AU21" s="124">
        <v>1.0807000000000002E-2</v>
      </c>
      <c r="AV21" s="124">
        <v>3.260275E-2</v>
      </c>
      <c r="AW21" s="124">
        <v>7.5393750000000009E-2</v>
      </c>
      <c r="AX21" s="124">
        <v>0.27629000000000004</v>
      </c>
      <c r="AY21" s="124">
        <v>0.12094300000000002</v>
      </c>
      <c r="AZ21" s="124">
        <v>2.4616249999999999E-2</v>
      </c>
      <c r="BA21" s="124">
        <v>7.8667249999999994E-2</v>
      </c>
    </row>
    <row r="22" spans="1:53" x14ac:dyDescent="0.25">
      <c r="A22" s="124" t="s">
        <v>613</v>
      </c>
      <c r="B22" s="124" t="s">
        <v>5116</v>
      </c>
      <c r="C22" s="124" t="s">
        <v>5113</v>
      </c>
      <c r="D22" s="124">
        <v>5877.5361328125</v>
      </c>
      <c r="E22" s="124">
        <v>5727.380859375</v>
      </c>
      <c r="F22" s="124">
        <v>5457.3369140625</v>
      </c>
      <c r="G22" s="124">
        <v>5242.98486328125</v>
      </c>
      <c r="H22" s="124">
        <v>0.60506221719457021</v>
      </c>
      <c r="I22" s="124">
        <v>4.595588235294118E-2</v>
      </c>
      <c r="J22" s="124">
        <v>4.4117647058823532E-2</v>
      </c>
      <c r="K22" s="124">
        <v>0.36891968325791857</v>
      </c>
      <c r="L22" s="124">
        <v>0.19287330316742082</v>
      </c>
      <c r="M22" s="124">
        <v>0.113829185520362</v>
      </c>
      <c r="N22" s="124">
        <v>0.23430429864253394</v>
      </c>
      <c r="O22" s="124">
        <v>1.9230769230769232E-2</v>
      </c>
      <c r="P22" s="124">
        <v>0.9321266968325792</v>
      </c>
      <c r="Q22" s="124">
        <v>3.3936651583710412E-2</v>
      </c>
      <c r="R22" s="124">
        <v>1.9230769230769232E-2</v>
      </c>
      <c r="S22" s="124">
        <v>0.55571266968325794</v>
      </c>
      <c r="T22" s="124">
        <v>0.20008484162895929</v>
      </c>
      <c r="U22" s="124">
        <v>0.11114253393665158</v>
      </c>
      <c r="V22" s="124">
        <v>5.0480769230769232E-2</v>
      </c>
      <c r="W22" s="124">
        <v>3.3936651583710412E-2</v>
      </c>
      <c r="X22" s="124">
        <v>0</v>
      </c>
      <c r="Y22" s="124">
        <v>0</v>
      </c>
      <c r="Z22" s="124">
        <v>0</v>
      </c>
      <c r="AA22" s="124">
        <v>0</v>
      </c>
      <c r="AB22" s="124">
        <v>0.40766402714932132</v>
      </c>
      <c r="AC22" s="124">
        <v>3.3936651583710412E-2</v>
      </c>
      <c r="AD22" s="124">
        <v>0.87415158371040724</v>
      </c>
      <c r="AE22" s="124">
        <v>7.720588235294118E-2</v>
      </c>
      <c r="AF22" s="124">
        <v>0.32480203619909503</v>
      </c>
      <c r="AG22" s="124">
        <v>1.4705882352941176E-2</v>
      </c>
      <c r="AH22" s="124">
        <v>3.125E-2</v>
      </c>
      <c r="AI22" s="124">
        <v>0</v>
      </c>
      <c r="AJ22" s="124">
        <v>0.18085407239819007</v>
      </c>
      <c r="AK22" s="124">
        <v>3.125E-2</v>
      </c>
      <c r="AL22" s="124">
        <v>9.1628959276018107E-2</v>
      </c>
      <c r="AM22" s="124">
        <v>0</v>
      </c>
      <c r="AN22" s="124">
        <v>1.9230769230769232E-2</v>
      </c>
      <c r="AO22" s="124">
        <v>0</v>
      </c>
      <c r="AP22" s="124">
        <v>2.306625E-2</v>
      </c>
      <c r="AQ22" s="124">
        <v>9.7365000000000004E-3</v>
      </c>
      <c r="AR22" s="124">
        <v>3.9439000000000002E-2</v>
      </c>
      <c r="AS22" s="124">
        <v>0.29258075</v>
      </c>
      <c r="AT22" s="124">
        <v>0.19552099999999997</v>
      </c>
      <c r="AU22" s="124">
        <v>6.5924999999999985E-3</v>
      </c>
      <c r="AV22" s="124">
        <v>2.6110249999999998E-2</v>
      </c>
      <c r="AW22" s="124">
        <v>8.6131249999999993E-2</v>
      </c>
      <c r="AX22" s="124">
        <v>0.18452399999999997</v>
      </c>
      <c r="AY22" s="124">
        <v>9.7739750000000014E-2</v>
      </c>
      <c r="AZ22" s="124">
        <v>2.00345E-2</v>
      </c>
      <c r="BA22" s="124">
        <v>4.1590250000000002E-2</v>
      </c>
    </row>
    <row r="23" spans="1:53" x14ac:dyDescent="0.25">
      <c r="A23" s="124" t="s">
        <v>614</v>
      </c>
      <c r="B23" s="124" t="s">
        <v>5116</v>
      </c>
      <c r="C23" s="124" t="s">
        <v>5113</v>
      </c>
      <c r="D23" s="124">
        <v>8400.236328125</v>
      </c>
      <c r="E23" s="124">
        <v>8378.302734375</v>
      </c>
      <c r="F23" s="124">
        <v>8387.607421875</v>
      </c>
      <c r="G23" s="124">
        <v>9133.822265625</v>
      </c>
      <c r="H23" s="124">
        <v>0.54610119047619043</v>
      </c>
      <c r="I23" s="124">
        <v>0</v>
      </c>
      <c r="J23" s="124">
        <v>6.2500000000000003E-3</v>
      </c>
      <c r="K23" s="124">
        <v>0.31845238095238093</v>
      </c>
      <c r="L23" s="124">
        <v>0.29586309523809523</v>
      </c>
      <c r="M23" s="124">
        <v>0.19107142857142856</v>
      </c>
      <c r="N23" s="124">
        <v>0.18836309523809522</v>
      </c>
      <c r="O23" s="124">
        <v>0.20479166666666665</v>
      </c>
      <c r="P23" s="124">
        <v>0.73726190476190478</v>
      </c>
      <c r="Q23" s="124">
        <v>4.2738095238095242E-2</v>
      </c>
      <c r="R23" s="124">
        <v>1.6904761904761905E-2</v>
      </c>
      <c r="S23" s="124">
        <v>0.47255952380952382</v>
      </c>
      <c r="T23" s="124">
        <v>0.15333333333333335</v>
      </c>
      <c r="U23" s="124">
        <v>3.2113095238095239E-2</v>
      </c>
      <c r="V23" s="124">
        <v>7.2529761904761902E-2</v>
      </c>
      <c r="W23" s="124">
        <v>0.17886904761904762</v>
      </c>
      <c r="X23" s="124">
        <v>7.8690476190476186E-2</v>
      </c>
      <c r="Y23" s="124">
        <v>0</v>
      </c>
      <c r="Z23" s="124">
        <v>5.0000000000000001E-3</v>
      </c>
      <c r="AA23" s="124">
        <v>0</v>
      </c>
      <c r="AB23" s="124">
        <v>0.18824404761904762</v>
      </c>
      <c r="AC23" s="124">
        <v>1.1904761904761904E-2</v>
      </c>
      <c r="AD23" s="124">
        <v>0.92925595238095238</v>
      </c>
      <c r="AE23" s="124">
        <v>5.0000000000000001E-3</v>
      </c>
      <c r="AF23" s="124">
        <v>0.20988095238095239</v>
      </c>
      <c r="AG23" s="124">
        <v>0.12580357142857143</v>
      </c>
      <c r="AH23" s="124">
        <v>7.8898809523809524E-2</v>
      </c>
      <c r="AI23" s="124">
        <v>0</v>
      </c>
      <c r="AJ23" s="124">
        <v>8.7857142857142856E-2</v>
      </c>
      <c r="AK23" s="124">
        <v>0</v>
      </c>
      <c r="AL23" s="124">
        <v>4.3452380952380951E-2</v>
      </c>
      <c r="AM23" s="124">
        <v>0</v>
      </c>
      <c r="AN23" s="124">
        <v>5.9523809523809521E-3</v>
      </c>
      <c r="AO23" s="124">
        <v>0</v>
      </c>
      <c r="AP23" s="124">
        <v>2.3842499999999999E-2</v>
      </c>
      <c r="AQ23" s="124">
        <v>4.9905000000000001E-3</v>
      </c>
      <c r="AR23" s="124">
        <v>4.9904999999999977E-2</v>
      </c>
      <c r="AS23" s="124">
        <v>0.17302674999999998</v>
      </c>
      <c r="AT23" s="124">
        <v>0.25243950000000009</v>
      </c>
      <c r="AU23" s="124">
        <v>5.6690000000000004E-3</v>
      </c>
      <c r="AV23" s="124">
        <v>4.1156750000000034E-2</v>
      </c>
      <c r="AW23" s="124">
        <v>8.1056500000000004E-2</v>
      </c>
      <c r="AX23" s="124">
        <v>0.20632949999999997</v>
      </c>
      <c r="AY23" s="124">
        <v>0.11453199999999991</v>
      </c>
      <c r="AZ23" s="124">
        <v>2.2961000000000016E-2</v>
      </c>
      <c r="BA23" s="124">
        <v>4.7931500000000002E-2</v>
      </c>
    </row>
    <row r="24" spans="1:53" x14ac:dyDescent="0.25">
      <c r="A24" s="124" t="s">
        <v>615</v>
      </c>
      <c r="B24" s="124" t="s">
        <v>5116</v>
      </c>
      <c r="C24" s="124" t="s">
        <v>5113</v>
      </c>
      <c r="D24" s="124">
        <v>7139.3125</v>
      </c>
      <c r="E24" s="124">
        <v>8179.447265625</v>
      </c>
      <c r="F24" s="124">
        <v>7988.3388671875</v>
      </c>
      <c r="G24" s="124">
        <v>6761.9248046875</v>
      </c>
      <c r="H24" s="124">
        <v>0.40198441812528385</v>
      </c>
      <c r="I24" s="124">
        <v>0</v>
      </c>
      <c r="J24" s="124">
        <v>4.6370052056038849E-2</v>
      </c>
      <c r="K24" s="124">
        <v>0.43939023396103366</v>
      </c>
      <c r="L24" s="124">
        <v>0.24466047118284828</v>
      </c>
      <c r="M24" s="124">
        <v>0.13106883741513237</v>
      </c>
      <c r="N24" s="124">
        <v>0.13851040538494683</v>
      </c>
      <c r="O24" s="124">
        <v>0.24448869790028996</v>
      </c>
      <c r="P24" s="124">
        <v>0.6936117807357719</v>
      </c>
      <c r="Q24" s="124">
        <v>4.0451152336698923E-2</v>
      </c>
      <c r="R24" s="124">
        <v>8.1927121545610181E-3</v>
      </c>
      <c r="S24" s="124">
        <v>0.46677497117702549</v>
      </c>
      <c r="T24" s="124">
        <v>9.7203298047025113E-2</v>
      </c>
      <c r="U24" s="124">
        <v>0.10118902048469181</v>
      </c>
      <c r="V24" s="124">
        <v>0.13655975963386088</v>
      </c>
      <c r="W24" s="124">
        <v>8.2168768705819323E-2</v>
      </c>
      <c r="X24" s="124">
        <v>3.5970489932338791E-2</v>
      </c>
      <c r="Y24" s="124">
        <v>0</v>
      </c>
      <c r="Z24" s="124">
        <v>1.8831010026901442E-2</v>
      </c>
      <c r="AA24" s="124">
        <v>5.3191489361702126E-3</v>
      </c>
      <c r="AB24" s="124">
        <v>0.43422538983800907</v>
      </c>
      <c r="AC24" s="124">
        <v>4.8815637773818255E-2</v>
      </c>
      <c r="AD24" s="124">
        <v>0.73957132376061208</v>
      </c>
      <c r="AE24" s="124">
        <v>1.5873015873015872E-2</v>
      </c>
      <c r="AF24" s="124">
        <v>0.25866727224027297</v>
      </c>
      <c r="AG24" s="124">
        <v>6.5867775332192055E-2</v>
      </c>
      <c r="AH24" s="124">
        <v>4.847209120870162E-2</v>
      </c>
      <c r="AI24" s="124">
        <v>1.3683634373289545E-2</v>
      </c>
      <c r="AJ24" s="124">
        <v>0.13782622366628236</v>
      </c>
      <c r="AK24" s="124">
        <v>9.2874029044241815E-3</v>
      </c>
      <c r="AL24" s="124">
        <v>0.15994130594277328</v>
      </c>
      <c r="AM24" s="124">
        <v>0</v>
      </c>
      <c r="AN24" s="124">
        <v>1.7223910840932118E-2</v>
      </c>
      <c r="AO24" s="124">
        <v>0</v>
      </c>
      <c r="AP24" s="124">
        <v>2.4287250000000007E-2</v>
      </c>
      <c r="AQ24" s="124">
        <v>1.4398000000000001E-2</v>
      </c>
      <c r="AR24" s="124">
        <v>5.2384000000000035E-2</v>
      </c>
      <c r="AS24" s="124">
        <v>0.20768524999999982</v>
      </c>
      <c r="AT24" s="124">
        <v>0.20345100000000016</v>
      </c>
      <c r="AU24" s="124">
        <v>1.0368999999999996E-2</v>
      </c>
      <c r="AV24" s="124">
        <v>3.1906999999999998E-2</v>
      </c>
      <c r="AW24" s="124">
        <v>0.10020125000000002</v>
      </c>
      <c r="AX24" s="124">
        <v>0.2228342499999999</v>
      </c>
      <c r="AY24" s="124">
        <v>9.3685500000000005E-2</v>
      </c>
      <c r="AZ24" s="124">
        <v>2.8483750000000009E-2</v>
      </c>
      <c r="BA24" s="124">
        <v>3.4601249999999986E-2</v>
      </c>
    </row>
    <row r="25" spans="1:53" x14ac:dyDescent="0.25">
      <c r="A25" s="124" t="s">
        <v>616</v>
      </c>
      <c r="B25" s="124" t="s">
        <v>5116</v>
      </c>
      <c r="C25" s="124" t="s">
        <v>5113</v>
      </c>
      <c r="D25" s="124">
        <v>4855.92529296875</v>
      </c>
      <c r="E25" s="124">
        <v>5697.08642578125</v>
      </c>
      <c r="F25" s="124">
        <v>5514.65576171875</v>
      </c>
      <c r="G25" s="124">
        <v>3488.547607421875</v>
      </c>
      <c r="H25" s="124">
        <v>0.6517193675889329</v>
      </c>
      <c r="I25" s="124">
        <v>4.0541282389108479E-2</v>
      </c>
      <c r="J25" s="124">
        <v>7.7777777777777779E-2</v>
      </c>
      <c r="K25" s="124">
        <v>0.45245498462889766</v>
      </c>
      <c r="L25" s="124">
        <v>0.27557092665788319</v>
      </c>
      <c r="M25" s="124">
        <v>6.0386473429951688E-2</v>
      </c>
      <c r="N25" s="124">
        <v>9.3268555116381213E-2</v>
      </c>
      <c r="O25" s="124">
        <v>0.79410079051383398</v>
      </c>
      <c r="P25" s="124">
        <v>0.10485287659200702</v>
      </c>
      <c r="Q25" s="124">
        <v>5.0541282389108474E-2</v>
      </c>
      <c r="R25" s="124">
        <v>2.4758454106280192E-2</v>
      </c>
      <c r="S25" s="124">
        <v>0.52143061045234962</v>
      </c>
      <c r="T25" s="124">
        <v>0.11295893719806763</v>
      </c>
      <c r="U25" s="124">
        <v>6.3596837944664031E-2</v>
      </c>
      <c r="V25" s="124">
        <v>0.12653711023276243</v>
      </c>
      <c r="W25" s="124">
        <v>7.4430171277997365E-2</v>
      </c>
      <c r="X25" s="124">
        <v>2.9671717171717172E-2</v>
      </c>
      <c r="Y25" s="124">
        <v>0</v>
      </c>
      <c r="Z25" s="124">
        <v>6.2398989898989898E-2</v>
      </c>
      <c r="AA25" s="124">
        <v>0</v>
      </c>
      <c r="AB25" s="124">
        <v>0.65182037768994294</v>
      </c>
      <c r="AC25" s="124">
        <v>4.6616161616161618E-2</v>
      </c>
      <c r="AD25" s="124">
        <v>0.74415568730786119</v>
      </c>
      <c r="AE25" s="124">
        <v>4.0869565217391303E-2</v>
      </c>
      <c r="AF25" s="124">
        <v>0.33867259552042162</v>
      </c>
      <c r="AG25" s="124">
        <v>6.9444444444444441E-3</v>
      </c>
      <c r="AH25" s="124">
        <v>6.2398989898989898E-2</v>
      </c>
      <c r="AI25" s="124">
        <v>0</v>
      </c>
      <c r="AJ25" s="124">
        <v>0.21551273605621432</v>
      </c>
      <c r="AK25" s="124">
        <v>8.2280412823891091E-2</v>
      </c>
      <c r="AL25" s="124">
        <v>0.13380983750548969</v>
      </c>
      <c r="AM25" s="124">
        <v>0</v>
      </c>
      <c r="AN25" s="124">
        <v>0</v>
      </c>
      <c r="AO25" s="124">
        <v>0</v>
      </c>
      <c r="AP25" s="124">
        <v>3.1959750000000009E-2</v>
      </c>
      <c r="AQ25" s="124">
        <v>1.175E-3</v>
      </c>
      <c r="AR25" s="124">
        <v>5.1409249999999997E-2</v>
      </c>
      <c r="AS25" s="124">
        <v>8.9043499999999998E-2</v>
      </c>
      <c r="AT25" s="124">
        <v>0.19645874999999996</v>
      </c>
      <c r="AU25" s="124">
        <v>1.3978749999999998E-2</v>
      </c>
      <c r="AV25" s="124">
        <v>6.1120000000000015E-2</v>
      </c>
      <c r="AW25" s="124">
        <v>0.17997499999999997</v>
      </c>
      <c r="AX25" s="124">
        <v>0.24009850000000005</v>
      </c>
      <c r="AY25" s="124">
        <v>8.6782000000000012E-2</v>
      </c>
      <c r="AZ25" s="124">
        <v>3.1417750000000001E-2</v>
      </c>
      <c r="BA25" s="124">
        <v>4.8542000000000002E-2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80D0C-9823-40A6-BE45-D69850446A04}">
  <dimension ref="A1:AA105"/>
  <sheetViews>
    <sheetView workbookViewId="0">
      <selection sqref="A1:AA52"/>
    </sheetView>
  </sheetViews>
  <sheetFormatPr defaultRowHeight="15" x14ac:dyDescent="0.25"/>
  <cols>
    <col min="1" max="1" width="11.5703125" bestFit="1" customWidth="1"/>
    <col min="15" max="15" width="10.85546875" bestFit="1" customWidth="1"/>
  </cols>
  <sheetData>
    <row r="1" spans="1:27" ht="21" x14ac:dyDescent="0.35">
      <c r="A1" s="94"/>
      <c r="B1" s="94"/>
      <c r="C1" s="94"/>
      <c r="D1" s="94"/>
      <c r="E1" s="94"/>
      <c r="F1" s="94"/>
      <c r="G1" s="110" t="s">
        <v>5114</v>
      </c>
      <c r="H1" s="94"/>
      <c r="I1" s="94"/>
      <c r="J1" s="94"/>
      <c r="K1" s="94"/>
      <c r="L1" s="94"/>
      <c r="M1" s="94"/>
      <c r="N1" s="94"/>
      <c r="O1" s="94"/>
      <c r="P1" s="94"/>
      <c r="Q1" s="94"/>
      <c r="R1" s="94"/>
      <c r="S1" s="94"/>
      <c r="T1" s="94"/>
      <c r="U1" s="110" t="s">
        <v>5115</v>
      </c>
      <c r="V1" s="94"/>
      <c r="W1" s="94"/>
      <c r="X1" s="94"/>
      <c r="Y1" s="94"/>
      <c r="Z1" s="94"/>
      <c r="AA1" s="94"/>
    </row>
    <row r="2" spans="1:27" x14ac:dyDescent="0.25">
      <c r="A2" s="94"/>
      <c r="B2" s="94"/>
      <c r="C2" s="94"/>
      <c r="D2" s="94"/>
      <c r="E2" s="94"/>
      <c r="F2" s="94"/>
      <c r="G2" s="94"/>
      <c r="H2" s="94"/>
      <c r="I2" s="94"/>
      <c r="J2" s="94"/>
      <c r="K2" s="94"/>
      <c r="L2" s="94"/>
      <c r="M2" s="94"/>
      <c r="N2" s="94"/>
      <c r="O2" s="94"/>
      <c r="P2" s="94"/>
      <c r="Q2" s="94"/>
      <c r="R2" s="94"/>
      <c r="S2" s="94"/>
      <c r="T2" s="94"/>
      <c r="U2" s="94"/>
      <c r="V2" s="94"/>
      <c r="W2" s="94"/>
      <c r="X2" s="94"/>
      <c r="Y2" s="94"/>
      <c r="Z2" s="94"/>
      <c r="AA2" s="94"/>
    </row>
    <row r="3" spans="1:27" x14ac:dyDescent="0.25">
      <c r="A3" s="109"/>
      <c r="B3" s="109" t="s">
        <v>605</v>
      </c>
      <c r="C3" s="109" t="s">
        <v>606</v>
      </c>
      <c r="D3" s="109" t="s">
        <v>607</v>
      </c>
      <c r="E3" s="109" t="s">
        <v>608</v>
      </c>
      <c r="F3" s="109" t="s">
        <v>609</v>
      </c>
      <c r="G3" s="109" t="s">
        <v>610</v>
      </c>
      <c r="H3" s="109" t="s">
        <v>611</v>
      </c>
      <c r="I3" s="109" t="s">
        <v>612</v>
      </c>
      <c r="J3" s="109" t="s">
        <v>613</v>
      </c>
      <c r="K3" s="109" t="s">
        <v>614</v>
      </c>
      <c r="L3" s="109" t="s">
        <v>615</v>
      </c>
      <c r="M3" s="109" t="s">
        <v>616</v>
      </c>
      <c r="N3" s="109"/>
      <c r="O3" s="109"/>
      <c r="P3" s="109" t="s">
        <v>605</v>
      </c>
      <c r="Q3" s="109" t="s">
        <v>606</v>
      </c>
      <c r="R3" s="109" t="s">
        <v>607</v>
      </c>
      <c r="S3" s="109" t="s">
        <v>608</v>
      </c>
      <c r="T3" s="109" t="s">
        <v>609</v>
      </c>
      <c r="U3" s="109" t="s">
        <v>610</v>
      </c>
      <c r="V3" s="109" t="s">
        <v>611</v>
      </c>
      <c r="W3" s="109" t="s">
        <v>612</v>
      </c>
      <c r="X3" s="109" t="s">
        <v>613</v>
      </c>
      <c r="Y3" s="109" t="s">
        <v>614</v>
      </c>
      <c r="Z3" s="109" t="s">
        <v>615</v>
      </c>
      <c r="AA3" s="109" t="s">
        <v>616</v>
      </c>
    </row>
    <row r="4" spans="1:27" x14ac:dyDescent="0.25">
      <c r="A4" t="s">
        <v>357</v>
      </c>
      <c r="B4" s="124">
        <v>6246.06201171875</v>
      </c>
      <c r="C4" s="124">
        <v>6550.66796875</v>
      </c>
      <c r="D4" s="124">
        <v>6845.1044921875</v>
      </c>
      <c r="E4" s="124">
        <v>4801.3447265625</v>
      </c>
      <c r="F4" s="124">
        <v>8143.4462890625</v>
      </c>
      <c r="G4" s="124">
        <v>5734.21044921875</v>
      </c>
      <c r="H4" s="124">
        <v>8528.2724609375</v>
      </c>
      <c r="I4" s="124">
        <v>5518.61865234375</v>
      </c>
      <c r="J4" s="124">
        <v>6936.2470703125</v>
      </c>
      <c r="K4" s="124">
        <v>7897.73583984375</v>
      </c>
      <c r="L4" s="124">
        <v>6232.4482421875</v>
      </c>
      <c r="M4" s="124">
        <v>6717.56787109375</v>
      </c>
      <c r="N4" s="169"/>
      <c r="O4" t="s">
        <v>357</v>
      </c>
      <c r="P4" s="124">
        <v>7535.20751953125</v>
      </c>
      <c r="Q4" s="124">
        <v>8328.84375</v>
      </c>
      <c r="R4" s="124">
        <v>8781.716796875</v>
      </c>
      <c r="S4" s="124">
        <v>7169.205078125</v>
      </c>
      <c r="T4" s="124">
        <v>7834.93994140625</v>
      </c>
      <c r="U4" s="124">
        <v>5124.826171875</v>
      </c>
      <c r="V4" s="124">
        <v>9666.97265625</v>
      </c>
      <c r="W4" s="124">
        <v>3961.532470703125</v>
      </c>
      <c r="X4" s="124">
        <v>5877.5361328125</v>
      </c>
      <c r="Y4" s="124">
        <v>8400.236328125</v>
      </c>
      <c r="Z4" s="124">
        <v>7139.3125</v>
      </c>
      <c r="AA4" s="124">
        <v>4855.92529296875</v>
      </c>
    </row>
    <row r="5" spans="1:27" x14ac:dyDescent="0.25">
      <c r="A5" s="124" t="s">
        <v>339</v>
      </c>
      <c r="B5" s="124">
        <v>8475.2998046875</v>
      </c>
      <c r="C5" s="124">
        <v>8945.4326171875</v>
      </c>
      <c r="D5" s="124">
        <v>9016.375</v>
      </c>
      <c r="E5" s="124">
        <v>8820.5615234375</v>
      </c>
      <c r="F5" s="124">
        <v>10928.46484375</v>
      </c>
      <c r="G5" s="124">
        <v>7309.57861328125</v>
      </c>
      <c r="H5" s="124">
        <v>9336.001953125</v>
      </c>
      <c r="I5" s="124">
        <v>9053.515625</v>
      </c>
      <c r="J5" s="124">
        <v>8198.8232421875</v>
      </c>
      <c r="K5" s="124">
        <v>10886.732421875</v>
      </c>
      <c r="L5" s="124">
        <v>8848.3251953125</v>
      </c>
      <c r="M5" s="124">
        <v>7765.5830078125</v>
      </c>
      <c r="O5" s="124" t="s">
        <v>339</v>
      </c>
      <c r="P5" s="124">
        <v>5389.669921875</v>
      </c>
      <c r="Q5" s="124">
        <v>9582.1875</v>
      </c>
      <c r="R5" s="124">
        <v>8479.58203125</v>
      </c>
      <c r="S5" s="124">
        <v>8052.61962890625</v>
      </c>
      <c r="T5" s="124">
        <v>8612.865234375</v>
      </c>
      <c r="U5" s="124">
        <v>6926.388671875</v>
      </c>
      <c r="V5" s="124">
        <v>9389.126953125</v>
      </c>
      <c r="W5" s="124">
        <v>4835.95263671875</v>
      </c>
      <c r="X5" s="124">
        <v>5242.98486328125</v>
      </c>
      <c r="Y5" s="124">
        <v>9133.822265625</v>
      </c>
      <c r="Z5" s="124">
        <v>6761.9248046875</v>
      </c>
      <c r="AA5" s="124">
        <v>3488.547607421875</v>
      </c>
    </row>
    <row r="6" spans="1:27" x14ac:dyDescent="0.25">
      <c r="A6" s="124" t="s">
        <v>242</v>
      </c>
      <c r="B6" s="124">
        <v>0.5543983076297806</v>
      </c>
      <c r="C6" s="124">
        <v>0.55655489756165966</v>
      </c>
      <c r="D6" s="124">
        <v>0.57530764209222374</v>
      </c>
      <c r="E6" s="124">
        <v>0.50359543762641912</v>
      </c>
      <c r="F6" s="124">
        <v>0.51945326355338461</v>
      </c>
      <c r="G6" s="124">
        <v>0.49145201291134571</v>
      </c>
      <c r="H6" s="124">
        <v>0.35633811090225564</v>
      </c>
      <c r="I6" s="124">
        <v>0.43815615147084236</v>
      </c>
      <c r="J6" s="124">
        <v>0.53146156505531494</v>
      </c>
      <c r="K6" s="124">
        <v>0.49615306767247314</v>
      </c>
      <c r="L6" s="124">
        <v>0.47456298313283113</v>
      </c>
      <c r="M6" s="124">
        <v>0.58589405065123867</v>
      </c>
      <c r="O6" s="124" t="s">
        <v>242</v>
      </c>
      <c r="P6" s="124">
        <v>0.53504855263221685</v>
      </c>
      <c r="Q6" s="124">
        <v>0.56234175307451162</v>
      </c>
      <c r="R6" s="124">
        <v>0.55062516835772646</v>
      </c>
      <c r="S6" s="124">
        <v>0.54723979392200339</v>
      </c>
      <c r="T6" s="124">
        <v>0.57769888146461801</v>
      </c>
      <c r="U6" s="124">
        <v>0.52954028277121501</v>
      </c>
      <c r="V6" s="124">
        <v>0.60753205128205123</v>
      </c>
      <c r="W6" s="124">
        <v>0.51483585858585856</v>
      </c>
      <c r="X6" s="124">
        <v>0.60506221719457021</v>
      </c>
      <c r="Y6" s="124">
        <v>0.54610119047619043</v>
      </c>
      <c r="Z6" s="124">
        <v>0.40198441812528385</v>
      </c>
      <c r="AA6" s="124">
        <v>0.6517193675889329</v>
      </c>
    </row>
    <row r="7" spans="1:27" x14ac:dyDescent="0.25">
      <c r="A7" s="124" t="s">
        <v>246</v>
      </c>
      <c r="B7" s="124">
        <v>2.8525641025641023E-3</v>
      </c>
      <c r="C7" s="124">
        <v>7.6079155056228368E-3</v>
      </c>
      <c r="D7" s="124">
        <v>4.6100433610687915E-3</v>
      </c>
      <c r="E7" s="124">
        <v>2.3310379587227021E-3</v>
      </c>
      <c r="F7" s="124">
        <v>2.1341052232227054E-3</v>
      </c>
      <c r="G7" s="124">
        <v>2.5359005622163514E-3</v>
      </c>
      <c r="H7" s="124">
        <v>5.208333333333333E-3</v>
      </c>
      <c r="I7" s="124">
        <v>0</v>
      </c>
      <c r="J7" s="124">
        <v>0</v>
      </c>
      <c r="K7" s="124">
        <v>1.3297872340425532E-3</v>
      </c>
      <c r="L7" s="124">
        <v>2.1472081878780441E-3</v>
      </c>
      <c r="M7" s="124">
        <v>5.0747863247863241E-3</v>
      </c>
      <c r="O7" s="124" t="s">
        <v>246</v>
      </c>
      <c r="P7" s="124">
        <v>6.0975609756097563E-3</v>
      </c>
      <c r="Q7" s="124">
        <v>4.807692307692308E-3</v>
      </c>
      <c r="R7" s="124">
        <v>4.6296296296296294E-3</v>
      </c>
      <c r="S7" s="124">
        <v>0</v>
      </c>
      <c r="T7" s="124">
        <v>7.1193335916311506E-3</v>
      </c>
      <c r="U7" s="124">
        <v>3.1250000000000002E-3</v>
      </c>
      <c r="V7" s="124">
        <v>0</v>
      </c>
      <c r="W7" s="124">
        <v>2.7777777777777776E-2</v>
      </c>
      <c r="X7" s="124">
        <v>4.595588235294118E-2</v>
      </c>
      <c r="Y7" s="124">
        <v>0</v>
      </c>
      <c r="Z7" s="124">
        <v>0</v>
      </c>
      <c r="AA7" s="124">
        <v>4.0541282389108479E-2</v>
      </c>
    </row>
    <row r="8" spans="1:27" x14ac:dyDescent="0.25">
      <c r="A8" s="124" t="s">
        <v>250</v>
      </c>
      <c r="B8" s="124">
        <v>2.24076010092653E-2</v>
      </c>
      <c r="C8" s="124">
        <v>3.7707362509751534E-2</v>
      </c>
      <c r="D8" s="124">
        <v>4.4604768794913534E-2</v>
      </c>
      <c r="E8" s="124">
        <v>3.0545519853242713E-2</v>
      </c>
      <c r="F8" s="124">
        <v>2.1574862080578228E-2</v>
      </c>
      <c r="G8" s="124">
        <v>4.0509900961231228E-2</v>
      </c>
      <c r="H8" s="124">
        <v>4.1695384294068508E-2</v>
      </c>
      <c r="I8" s="124">
        <v>4.0753833584715932E-2</v>
      </c>
      <c r="J8" s="124">
        <v>1.7923103584868292E-2</v>
      </c>
      <c r="K8" s="124">
        <v>2.4585154624024431E-2</v>
      </c>
      <c r="L8" s="124">
        <v>2.5362222808377698E-2</v>
      </c>
      <c r="M8" s="124">
        <v>4.1718086555043075E-2</v>
      </c>
      <c r="O8" s="124" t="s">
        <v>250</v>
      </c>
      <c r="P8" s="124">
        <v>2.5015634771732333E-2</v>
      </c>
      <c r="Q8" s="124">
        <v>6.2466089944538228E-2</v>
      </c>
      <c r="R8" s="124">
        <v>3.8458100958100955E-2</v>
      </c>
      <c r="S8" s="124">
        <v>1.303475935828877E-2</v>
      </c>
      <c r="T8" s="124">
        <v>2.277822536170376E-2</v>
      </c>
      <c r="U8" s="124">
        <v>3.8360476231238942E-2</v>
      </c>
      <c r="V8" s="124">
        <v>0</v>
      </c>
      <c r="W8" s="124">
        <v>9.2866161616161624E-2</v>
      </c>
      <c r="X8" s="124">
        <v>4.4117647058823532E-2</v>
      </c>
      <c r="Y8" s="124">
        <v>6.2500000000000003E-3</v>
      </c>
      <c r="Z8" s="124">
        <v>4.6370052056038849E-2</v>
      </c>
      <c r="AA8" s="124">
        <v>7.7777777777777779E-2</v>
      </c>
    </row>
    <row r="9" spans="1:27" x14ac:dyDescent="0.25">
      <c r="A9" s="124" t="s">
        <v>253</v>
      </c>
      <c r="B9" s="124">
        <v>0.38414643812504057</v>
      </c>
      <c r="C9" s="124">
        <v>0.42825882916637387</v>
      </c>
      <c r="D9" s="124">
        <v>0.26758379584413317</v>
      </c>
      <c r="E9" s="124">
        <v>0.41459618792532266</v>
      </c>
      <c r="F9" s="124">
        <v>0.38489541083560108</v>
      </c>
      <c r="G9" s="124">
        <v>0.44335069837631863</v>
      </c>
      <c r="H9" s="124">
        <v>0.37946298036758569</v>
      </c>
      <c r="I9" s="124">
        <v>0.35665003449090382</v>
      </c>
      <c r="J9" s="124">
        <v>0.45740532955606483</v>
      </c>
      <c r="K9" s="124">
        <v>0.35639819511699816</v>
      </c>
      <c r="L9" s="124">
        <v>0.43115715794337794</v>
      </c>
      <c r="M9" s="124">
        <v>0.47765222979874972</v>
      </c>
      <c r="O9" s="124" t="s">
        <v>253</v>
      </c>
      <c r="P9" s="124">
        <v>0.48307081460796719</v>
      </c>
      <c r="Q9" s="124">
        <v>0.41641924885459369</v>
      </c>
      <c r="R9" s="124">
        <v>0.3011824116475279</v>
      </c>
      <c r="S9" s="124">
        <v>0.36927742272075126</v>
      </c>
      <c r="T9" s="124">
        <v>0.36049267910894855</v>
      </c>
      <c r="U9" s="124">
        <v>0.38586322262169714</v>
      </c>
      <c r="V9" s="124">
        <v>0.31121794871794872</v>
      </c>
      <c r="W9" s="124">
        <v>0.23396464646464646</v>
      </c>
      <c r="X9" s="124">
        <v>0.36891968325791857</v>
      </c>
      <c r="Y9" s="124">
        <v>0.31845238095238093</v>
      </c>
      <c r="Z9" s="124">
        <v>0.43939023396103366</v>
      </c>
      <c r="AA9" s="124">
        <v>0.45245498462889766</v>
      </c>
    </row>
    <row r="10" spans="1:27" x14ac:dyDescent="0.25">
      <c r="A10" s="124" t="s">
        <v>257</v>
      </c>
      <c r="B10" s="124">
        <v>0.32877262429504672</v>
      </c>
      <c r="C10" s="124">
        <v>0.25484307098741249</v>
      </c>
      <c r="D10" s="124">
        <v>0.3049011407535579</v>
      </c>
      <c r="E10" s="124">
        <v>0.26220984668741804</v>
      </c>
      <c r="F10" s="124">
        <v>0.29989464520004117</v>
      </c>
      <c r="G10" s="124">
        <v>0.26161959717768962</v>
      </c>
      <c r="H10" s="124">
        <v>0.36844193817878018</v>
      </c>
      <c r="I10" s="124">
        <v>0.33031158309271763</v>
      </c>
      <c r="J10" s="124">
        <v>0.27842047488187194</v>
      </c>
      <c r="K10" s="124">
        <v>0.30931087029975207</v>
      </c>
      <c r="L10" s="124">
        <v>0.27211679153846313</v>
      </c>
      <c r="M10" s="124">
        <v>0.23128993438754133</v>
      </c>
      <c r="O10" s="124" t="s">
        <v>257</v>
      </c>
      <c r="P10" s="124">
        <v>0.30308469602286958</v>
      </c>
      <c r="Q10" s="124">
        <v>0.23812017723655657</v>
      </c>
      <c r="R10" s="124">
        <v>0.25925115314650199</v>
      </c>
      <c r="S10" s="124">
        <v>0.26902634668057906</v>
      </c>
      <c r="T10" s="124">
        <v>0.26317252723247775</v>
      </c>
      <c r="U10" s="124">
        <v>0.21382771928322775</v>
      </c>
      <c r="V10" s="124">
        <v>0.39990842490842493</v>
      </c>
      <c r="W10" s="124">
        <v>0.20845959595959596</v>
      </c>
      <c r="X10" s="124">
        <v>0.19287330316742082</v>
      </c>
      <c r="Y10" s="124">
        <v>0.29586309523809523</v>
      </c>
      <c r="Z10" s="124">
        <v>0.24466047118284828</v>
      </c>
      <c r="AA10" s="124">
        <v>0.27557092665788319</v>
      </c>
    </row>
    <row r="11" spans="1:27" x14ac:dyDescent="0.25">
      <c r="A11" s="124" t="s">
        <v>261</v>
      </c>
      <c r="B11" s="124">
        <v>0.14727243146550406</v>
      </c>
      <c r="C11" s="124">
        <v>0.15471729687673416</v>
      </c>
      <c r="D11" s="124">
        <v>0.2332243103229529</v>
      </c>
      <c r="E11" s="124">
        <v>0.15478344555824244</v>
      </c>
      <c r="F11" s="124">
        <v>0.1604409251989673</v>
      </c>
      <c r="G11" s="124">
        <v>0.12715587683727964</v>
      </c>
      <c r="H11" s="124">
        <v>0.13438544277360068</v>
      </c>
      <c r="I11" s="124">
        <v>0.1368187634241764</v>
      </c>
      <c r="J11" s="124">
        <v>0.13537048973629859</v>
      </c>
      <c r="K11" s="124">
        <v>0.17176043114946021</v>
      </c>
      <c r="L11" s="124">
        <v>0.1408831214267558</v>
      </c>
      <c r="M11" s="124">
        <v>0.1362117834527547</v>
      </c>
      <c r="O11" s="124" t="s">
        <v>261</v>
      </c>
      <c r="P11" s="124">
        <v>8.5395345605215139E-2</v>
      </c>
      <c r="Q11" s="124">
        <v>0.15732947009886666</v>
      </c>
      <c r="R11" s="124">
        <v>0.22581634790937119</v>
      </c>
      <c r="S11" s="124">
        <v>0.1427872701186905</v>
      </c>
      <c r="T11" s="124">
        <v>0.17190546564465398</v>
      </c>
      <c r="U11" s="124">
        <v>0.17846972550362383</v>
      </c>
      <c r="V11" s="124">
        <v>0.16696428571428573</v>
      </c>
      <c r="W11" s="124">
        <v>0.14911616161616162</v>
      </c>
      <c r="X11" s="124">
        <v>0.113829185520362</v>
      </c>
      <c r="Y11" s="124">
        <v>0.19107142857142856</v>
      </c>
      <c r="Z11" s="124">
        <v>0.13106883741513237</v>
      </c>
      <c r="AA11" s="124">
        <v>6.0386473429951688E-2</v>
      </c>
    </row>
    <row r="12" spans="1:27" x14ac:dyDescent="0.25">
      <c r="A12" s="124" t="s">
        <v>265</v>
      </c>
      <c r="B12" s="124">
        <v>0.11454834100257921</v>
      </c>
      <c r="C12" s="124">
        <v>0.11686552495410513</v>
      </c>
      <c r="D12" s="124">
        <v>0.14507594092337375</v>
      </c>
      <c r="E12" s="124">
        <v>0.13553396201705142</v>
      </c>
      <c r="F12" s="124">
        <v>0.13106005146158958</v>
      </c>
      <c r="G12" s="124">
        <v>0.12482802608526457</v>
      </c>
      <c r="H12" s="124">
        <v>7.0805921052631587E-2</v>
      </c>
      <c r="I12" s="124">
        <v>0.13546578540748619</v>
      </c>
      <c r="J12" s="124">
        <v>0.11088060224089637</v>
      </c>
      <c r="K12" s="124">
        <v>0.13661556157572247</v>
      </c>
      <c r="L12" s="124">
        <v>0.12833349809514738</v>
      </c>
      <c r="M12" s="124">
        <v>0.10805317948112478</v>
      </c>
      <c r="O12" s="124" t="s">
        <v>265</v>
      </c>
      <c r="P12" s="124">
        <v>9.7335948016605972E-2</v>
      </c>
      <c r="Q12" s="124">
        <v>0.12085732155775258</v>
      </c>
      <c r="R12" s="124">
        <v>0.17066235670886834</v>
      </c>
      <c r="S12" s="124">
        <v>0.20587420112169036</v>
      </c>
      <c r="T12" s="124">
        <v>0.17453176906058471</v>
      </c>
      <c r="U12" s="124">
        <v>0.18035385636021228</v>
      </c>
      <c r="V12" s="124">
        <v>0.12190934065934066</v>
      </c>
      <c r="W12" s="124">
        <v>0.28781565656565655</v>
      </c>
      <c r="X12" s="124">
        <v>0.23430429864253394</v>
      </c>
      <c r="Y12" s="124">
        <v>0.18836309523809522</v>
      </c>
      <c r="Z12" s="124">
        <v>0.13851040538494683</v>
      </c>
      <c r="AA12" s="124">
        <v>9.3268555116381213E-2</v>
      </c>
    </row>
    <row r="13" spans="1:27" x14ac:dyDescent="0.25">
      <c r="A13" s="124" t="s">
        <v>304</v>
      </c>
      <c r="B13" s="124">
        <v>0.24110885575421515</v>
      </c>
      <c r="C13" s="124">
        <v>0.17944945972594986</v>
      </c>
      <c r="D13" s="124">
        <v>7.4401433770257513E-2</v>
      </c>
      <c r="E13" s="124">
        <v>7.5435301884819853E-2</v>
      </c>
      <c r="F13" s="124">
        <v>8.3713654552594011E-2</v>
      </c>
      <c r="G13" s="124">
        <v>5.0374287715942219E-2</v>
      </c>
      <c r="H13" s="124">
        <v>3.8386983082706772E-2</v>
      </c>
      <c r="I13" s="124">
        <v>1.6375291375291375E-2</v>
      </c>
      <c r="J13" s="124">
        <v>1.4434523809523809E-2</v>
      </c>
      <c r="K13" s="124">
        <v>6.5964290298234168E-2</v>
      </c>
      <c r="L13" s="124">
        <v>9.6911081721087908E-2</v>
      </c>
      <c r="M13" s="124">
        <v>0.53751954110912736</v>
      </c>
      <c r="O13" s="124" t="s">
        <v>304</v>
      </c>
      <c r="P13" s="124">
        <v>0.38574092658040471</v>
      </c>
      <c r="Q13" s="124">
        <v>0.22948818422956355</v>
      </c>
      <c r="R13" s="124">
        <v>0.10730414800182242</v>
      </c>
      <c r="S13" s="124">
        <v>0.10368299204382418</v>
      </c>
      <c r="T13" s="124">
        <v>0.16634947876591852</v>
      </c>
      <c r="U13" s="124">
        <v>8.3796831307424532E-2</v>
      </c>
      <c r="V13" s="124">
        <v>0</v>
      </c>
      <c r="W13" s="124">
        <v>7.013888888888889E-2</v>
      </c>
      <c r="X13" s="124">
        <v>1.9230769230769232E-2</v>
      </c>
      <c r="Y13" s="124">
        <v>0.20479166666666665</v>
      </c>
      <c r="Z13" s="124">
        <v>0.24448869790028996</v>
      </c>
      <c r="AA13" s="124">
        <v>0.79410079051383398</v>
      </c>
    </row>
    <row r="14" spans="1:27" x14ac:dyDescent="0.25">
      <c r="A14" s="124" t="s">
        <v>307</v>
      </c>
      <c r="B14" s="124">
        <v>0.64603008110314197</v>
      </c>
      <c r="C14" s="124">
        <v>0.73153346981460088</v>
      </c>
      <c r="D14" s="124">
        <v>0.84328671175728775</v>
      </c>
      <c r="E14" s="124">
        <v>0.85449068006622075</v>
      </c>
      <c r="F14" s="124">
        <v>0.85175946850402917</v>
      </c>
      <c r="G14" s="124">
        <v>0.89477919787795179</v>
      </c>
      <c r="H14" s="124">
        <v>0.92950409878863849</v>
      </c>
      <c r="I14" s="124">
        <v>0.92635068243839358</v>
      </c>
      <c r="J14" s="124">
        <v>0.95433802308802318</v>
      </c>
      <c r="K14" s="124">
        <v>0.88668749582013207</v>
      </c>
      <c r="L14" s="124">
        <v>0.84786028409489578</v>
      </c>
      <c r="M14" s="124">
        <v>0.36533235692926264</v>
      </c>
      <c r="O14" s="124" t="s">
        <v>307</v>
      </c>
      <c r="P14" s="124">
        <v>0.5082892570130233</v>
      </c>
      <c r="Q14" s="124">
        <v>0.63335129310344829</v>
      </c>
      <c r="R14" s="124">
        <v>0.82082435425458677</v>
      </c>
      <c r="S14" s="124">
        <v>0.83808040954741092</v>
      </c>
      <c r="T14" s="124">
        <v>0.75928429345873183</v>
      </c>
      <c r="U14" s="124">
        <v>0.85018743223192383</v>
      </c>
      <c r="V14" s="124">
        <v>0.96875</v>
      </c>
      <c r="W14" s="124">
        <v>0.89861111111111114</v>
      </c>
      <c r="X14" s="124">
        <v>0.9321266968325792</v>
      </c>
      <c r="Y14" s="124">
        <v>0.73726190476190478</v>
      </c>
      <c r="Z14" s="124">
        <v>0.6936117807357719</v>
      </c>
      <c r="AA14" s="124">
        <v>0.10485287659200702</v>
      </c>
    </row>
    <row r="15" spans="1:27" x14ac:dyDescent="0.25">
      <c r="A15" s="124" t="s">
        <v>310</v>
      </c>
      <c r="B15" s="124">
        <v>8.4322091326312007E-2</v>
      </c>
      <c r="C15" s="124">
        <v>6.0840580322307408E-2</v>
      </c>
      <c r="D15" s="124">
        <v>6.4785562331340127E-2</v>
      </c>
      <c r="E15" s="124">
        <v>5.4582295476628392E-2</v>
      </c>
      <c r="F15" s="124">
        <v>5.3914705838436848E-2</v>
      </c>
      <c r="G15" s="124">
        <v>4.5552674475977183E-2</v>
      </c>
      <c r="H15" s="124">
        <v>2.5164473684210525E-2</v>
      </c>
      <c r="I15" s="124">
        <v>4.972226422278854E-2</v>
      </c>
      <c r="J15" s="124">
        <v>3.1227453102453097E-2</v>
      </c>
      <c r="K15" s="124">
        <v>4.2897204901639299E-2</v>
      </c>
      <c r="L15" s="124">
        <v>4.5207409727350906E-2</v>
      </c>
      <c r="M15" s="124">
        <v>6.7253835676214693E-2</v>
      </c>
      <c r="O15" s="124" t="s">
        <v>310</v>
      </c>
      <c r="P15" s="124">
        <v>8.2146787478608235E-2</v>
      </c>
      <c r="Q15" s="124">
        <v>6.0849710634193394E-2</v>
      </c>
      <c r="R15" s="124">
        <v>5.4671157868832282E-2</v>
      </c>
      <c r="S15" s="124">
        <v>4.5201839050476068E-2</v>
      </c>
      <c r="T15" s="124">
        <v>5.1572912992495973E-2</v>
      </c>
      <c r="U15" s="124">
        <v>3.8556646978257149E-2</v>
      </c>
      <c r="V15" s="124">
        <v>3.125E-2</v>
      </c>
      <c r="W15" s="124">
        <v>3.125E-2</v>
      </c>
      <c r="X15" s="124">
        <v>3.3936651583710412E-2</v>
      </c>
      <c r="Y15" s="124">
        <v>4.2738095238095242E-2</v>
      </c>
      <c r="Z15" s="124">
        <v>4.0451152336698923E-2</v>
      </c>
      <c r="AA15" s="124">
        <v>5.0541282389108474E-2</v>
      </c>
    </row>
    <row r="16" spans="1:27" x14ac:dyDescent="0.25">
      <c r="A16" s="124" t="s">
        <v>299</v>
      </c>
      <c r="B16" s="124">
        <v>8.1494952213871735E-2</v>
      </c>
      <c r="C16" s="124">
        <v>4.9901594735383414E-2</v>
      </c>
      <c r="D16" s="124">
        <v>2.3128091655801427E-2</v>
      </c>
      <c r="E16" s="124">
        <v>3.2491841539762749E-2</v>
      </c>
      <c r="F16" s="124">
        <v>2.0703409521982463E-2</v>
      </c>
      <c r="G16" s="124">
        <v>1.2144596996556307E-2</v>
      </c>
      <c r="H16" s="124">
        <v>4.1666666666666666E-3</v>
      </c>
      <c r="I16" s="124">
        <v>1.6720513963161023E-2</v>
      </c>
      <c r="J16" s="124">
        <v>8.658008658008658E-3</v>
      </c>
      <c r="K16" s="124">
        <v>1.1362530302493592E-2</v>
      </c>
      <c r="L16" s="124">
        <v>1.0238891475850314E-2</v>
      </c>
      <c r="M16" s="124">
        <v>4.3728853081938635E-2</v>
      </c>
      <c r="O16" s="124" t="s">
        <v>299</v>
      </c>
      <c r="P16" s="124">
        <v>9.453865707410801E-2</v>
      </c>
      <c r="Q16" s="124">
        <v>0.10685058476006751</v>
      </c>
      <c r="R16" s="124">
        <v>5.2499343197017614E-2</v>
      </c>
      <c r="S16" s="124">
        <v>1.9548063127690099E-2</v>
      </c>
      <c r="T16" s="124">
        <v>3.1143201004484165E-2</v>
      </c>
      <c r="U16" s="124">
        <v>1.422255749586258E-2</v>
      </c>
      <c r="V16" s="124">
        <v>0</v>
      </c>
      <c r="W16" s="124">
        <v>0</v>
      </c>
      <c r="X16" s="124">
        <v>1.9230769230769232E-2</v>
      </c>
      <c r="Y16" s="124">
        <v>1.6904761904761905E-2</v>
      </c>
      <c r="Z16" s="124">
        <v>8.1927121545610181E-3</v>
      </c>
      <c r="AA16" s="124">
        <v>2.4758454106280192E-2</v>
      </c>
    </row>
    <row r="17" spans="1:27" x14ac:dyDescent="0.25">
      <c r="A17" s="124" t="s">
        <v>311</v>
      </c>
      <c r="B17" s="124">
        <v>0.39321730263380855</v>
      </c>
      <c r="C17" s="124">
        <v>0.47119406568893146</v>
      </c>
      <c r="D17" s="124">
        <v>0.40121571410514567</v>
      </c>
      <c r="E17" s="124">
        <v>0.48532900009603736</v>
      </c>
      <c r="F17" s="124">
        <v>0.33528994394312117</v>
      </c>
      <c r="G17" s="124">
        <v>0.5357537520159058</v>
      </c>
      <c r="H17" s="124">
        <v>0.54583072263993315</v>
      </c>
      <c r="I17" s="124">
        <v>0.55351378377107441</v>
      </c>
      <c r="J17" s="124">
        <v>0.54649601317799845</v>
      </c>
      <c r="K17" s="124">
        <v>0.38358113648092196</v>
      </c>
      <c r="L17" s="124">
        <v>0.39049247661964753</v>
      </c>
      <c r="M17" s="124">
        <v>0.34112633765618516</v>
      </c>
      <c r="O17" s="124" t="s">
        <v>311</v>
      </c>
      <c r="P17" s="124">
        <v>0.55822760672448701</v>
      </c>
      <c r="Q17" s="124">
        <v>0.52818302387267901</v>
      </c>
      <c r="R17" s="124">
        <v>0.54623539652609421</v>
      </c>
      <c r="S17" s="124">
        <v>0.53062638580931265</v>
      </c>
      <c r="T17" s="124">
        <v>0.44335890184071097</v>
      </c>
      <c r="U17" s="124">
        <v>0.61911416424128285</v>
      </c>
      <c r="V17" s="124">
        <v>0.48495879120879126</v>
      </c>
      <c r="W17" s="124">
        <v>0.63914141414141412</v>
      </c>
      <c r="X17" s="124">
        <v>0.55571266968325794</v>
      </c>
      <c r="Y17" s="124">
        <v>0.47255952380952382</v>
      </c>
      <c r="Z17" s="124">
        <v>0.46677497117702549</v>
      </c>
      <c r="AA17" s="124">
        <v>0.52143061045234962</v>
      </c>
    </row>
    <row r="18" spans="1:27" x14ac:dyDescent="0.25">
      <c r="A18" s="124" t="s">
        <v>312</v>
      </c>
      <c r="B18" s="124">
        <v>0.21414871385717349</v>
      </c>
      <c r="C18" s="124">
        <v>0.14765152027084799</v>
      </c>
      <c r="D18" s="124">
        <v>0.15930613266175772</v>
      </c>
      <c r="E18" s="124">
        <v>0.167001386859505</v>
      </c>
      <c r="F18" s="124">
        <v>0.14640943869684189</v>
      </c>
      <c r="G18" s="124">
        <v>0.12788177776661433</v>
      </c>
      <c r="H18" s="124">
        <v>0.18458972953216374</v>
      </c>
      <c r="I18" s="124">
        <v>0.13211671500514754</v>
      </c>
      <c r="J18" s="124">
        <v>0.14352311631723397</v>
      </c>
      <c r="K18" s="124">
        <v>0.1557276958219434</v>
      </c>
      <c r="L18" s="124">
        <v>0.177117823512734</v>
      </c>
      <c r="M18" s="124">
        <v>0.16291216330991051</v>
      </c>
      <c r="O18" s="124" t="s">
        <v>312</v>
      </c>
      <c r="P18" s="124">
        <v>0.20635757490550458</v>
      </c>
      <c r="Q18" s="124">
        <v>0.14377109959006512</v>
      </c>
      <c r="R18" s="124">
        <v>0.10476173848266872</v>
      </c>
      <c r="S18" s="124">
        <v>0.1675932568149211</v>
      </c>
      <c r="T18" s="124">
        <v>9.9975869328424033E-2</v>
      </c>
      <c r="U18" s="124">
        <v>0.12422423386406437</v>
      </c>
      <c r="V18" s="124">
        <v>0.15084706959706962</v>
      </c>
      <c r="W18" s="124">
        <v>0.1143939393939394</v>
      </c>
      <c r="X18" s="124">
        <v>0.20008484162895929</v>
      </c>
      <c r="Y18" s="124">
        <v>0.15333333333333335</v>
      </c>
      <c r="Z18" s="124">
        <v>9.7203298047025113E-2</v>
      </c>
      <c r="AA18" s="124">
        <v>0.11295893719806763</v>
      </c>
    </row>
    <row r="19" spans="1:27" x14ac:dyDescent="0.25">
      <c r="A19" s="124" t="s">
        <v>313</v>
      </c>
      <c r="B19" s="124">
        <v>5.3283610077723143E-2</v>
      </c>
      <c r="C19" s="124">
        <v>3.066038702102282E-2</v>
      </c>
      <c r="D19" s="124">
        <v>4.627691675169561E-2</v>
      </c>
      <c r="E19" s="124">
        <v>4.0674442862519158E-2</v>
      </c>
      <c r="F19" s="124">
        <v>3.3476693528431009E-2</v>
      </c>
      <c r="G19" s="124">
        <v>4.4313988514852326E-2</v>
      </c>
      <c r="H19" s="124">
        <v>2.5694444444444443E-2</v>
      </c>
      <c r="I19" s="124">
        <v>3.5181852461264228E-2</v>
      </c>
      <c r="J19" s="124">
        <v>2.0107522175536879E-2</v>
      </c>
      <c r="K19" s="124">
        <v>4.588451941740386E-2</v>
      </c>
      <c r="L19" s="124">
        <v>4.4498277255866206E-2</v>
      </c>
      <c r="M19" s="124">
        <v>3.6766575785246898E-2</v>
      </c>
      <c r="O19" s="124" t="s">
        <v>313</v>
      </c>
      <c r="P19" s="124">
        <v>6.5104482291096014E-2</v>
      </c>
      <c r="Q19" s="124">
        <v>6.314429105377381E-2</v>
      </c>
      <c r="R19" s="124">
        <v>7.4570833291763533E-2</v>
      </c>
      <c r="S19" s="124">
        <v>2.8409090909090908E-2</v>
      </c>
      <c r="T19" s="124">
        <v>4.9870846957220293E-2</v>
      </c>
      <c r="U19" s="124">
        <v>3.7360183758488846E-2</v>
      </c>
      <c r="V19" s="124">
        <v>0</v>
      </c>
      <c r="W19" s="124">
        <v>2.5000000000000001E-2</v>
      </c>
      <c r="X19" s="124">
        <v>0.11114253393665158</v>
      </c>
      <c r="Y19" s="124">
        <v>3.2113095238095239E-2</v>
      </c>
      <c r="Z19" s="124">
        <v>0.10118902048469181</v>
      </c>
      <c r="AA19" s="124">
        <v>6.3596837944664031E-2</v>
      </c>
    </row>
    <row r="20" spans="1:27" x14ac:dyDescent="0.25">
      <c r="A20" s="124" t="s">
        <v>314</v>
      </c>
      <c r="B20" s="124">
        <v>0.10582171783436976</v>
      </c>
      <c r="C20" s="124">
        <v>8.0408468350464113E-2</v>
      </c>
      <c r="D20" s="124">
        <v>0.12030461016761385</v>
      </c>
      <c r="E20" s="124">
        <v>0.10383441351246588</v>
      </c>
      <c r="F20" s="124">
        <v>0.10093615624257556</v>
      </c>
      <c r="G20" s="124">
        <v>0.10234453682728811</v>
      </c>
      <c r="H20" s="124">
        <v>9.1158886800334168E-2</v>
      </c>
      <c r="I20" s="124">
        <v>8.2974167284938283E-2</v>
      </c>
      <c r="J20" s="124">
        <v>0.10293319663724075</v>
      </c>
      <c r="K20" s="124">
        <v>9.3655926875059498E-2</v>
      </c>
      <c r="L20" s="124">
        <v>0.12949715760023767</v>
      </c>
      <c r="M20" s="124">
        <v>9.8707141452364103E-2</v>
      </c>
      <c r="O20" s="124" t="s">
        <v>314</v>
      </c>
      <c r="P20" s="124">
        <v>3.9776152084717034E-2</v>
      </c>
      <c r="Q20" s="124">
        <v>8.2953415119363397E-2</v>
      </c>
      <c r="R20" s="124">
        <v>7.8056046079301888E-2</v>
      </c>
      <c r="S20" s="124">
        <v>0.12340224338072257</v>
      </c>
      <c r="T20" s="124">
        <v>0.1126177243565416</v>
      </c>
      <c r="U20" s="124">
        <v>5.2217086115391206E-2</v>
      </c>
      <c r="V20" s="124">
        <v>0.15096153846153848</v>
      </c>
      <c r="W20" s="124">
        <v>6.1616161616161617E-2</v>
      </c>
      <c r="X20" s="124">
        <v>5.0480769230769232E-2</v>
      </c>
      <c r="Y20" s="124">
        <v>7.2529761904761902E-2</v>
      </c>
      <c r="Z20" s="124">
        <v>0.13655975963386088</v>
      </c>
      <c r="AA20" s="124">
        <v>0.12653711023276243</v>
      </c>
    </row>
    <row r="21" spans="1:27" x14ac:dyDescent="0.25">
      <c r="A21" s="124" t="s">
        <v>315</v>
      </c>
      <c r="B21" s="124">
        <v>0.13661628857959029</v>
      </c>
      <c r="C21" s="124">
        <v>0.15074675063591553</v>
      </c>
      <c r="D21" s="124">
        <v>0.16758506962286895</v>
      </c>
      <c r="E21" s="124">
        <v>0.10873262365159184</v>
      </c>
      <c r="F21" s="124">
        <v>0.25468410279682402</v>
      </c>
      <c r="G21" s="124">
        <v>6.0702360836512738E-2</v>
      </c>
      <c r="H21" s="124">
        <v>9.3372102130325818E-2</v>
      </c>
      <c r="I21" s="124">
        <v>8.4404232054661507E-2</v>
      </c>
      <c r="J21" s="124">
        <v>8.6580108684888107E-2</v>
      </c>
      <c r="K21" s="124">
        <v>0.15463793130047554</v>
      </c>
      <c r="L21" s="124">
        <v>0.14321656154029666</v>
      </c>
      <c r="M21" s="124">
        <v>0.17568357836152365</v>
      </c>
      <c r="O21" s="124" t="s">
        <v>315</v>
      </c>
      <c r="P21" s="124">
        <v>8.7480385835462415E-2</v>
      </c>
      <c r="Q21" s="124">
        <v>0.10612905413551965</v>
      </c>
      <c r="R21" s="124">
        <v>0.1401054293496154</v>
      </c>
      <c r="S21" s="124">
        <v>5.3638972218599187E-2</v>
      </c>
      <c r="T21" s="124">
        <v>0.21087608683106115</v>
      </c>
      <c r="U21" s="124">
        <v>6.6895829766592474E-2</v>
      </c>
      <c r="V21" s="124">
        <v>0.20132783882783883</v>
      </c>
      <c r="W21" s="124">
        <v>8.6616161616161619E-2</v>
      </c>
      <c r="X21" s="124">
        <v>3.3936651583710412E-2</v>
      </c>
      <c r="Y21" s="124">
        <v>0.17886904761904762</v>
      </c>
      <c r="Z21" s="124">
        <v>8.2168768705819323E-2</v>
      </c>
      <c r="AA21" s="124">
        <v>7.4430171277997365E-2</v>
      </c>
    </row>
    <row r="22" spans="1:27" x14ac:dyDescent="0.25">
      <c r="A22" s="124" t="s">
        <v>316</v>
      </c>
      <c r="B22" s="124">
        <v>4.4208399062055898E-2</v>
      </c>
      <c r="C22" s="124">
        <v>3.7101893369773903E-2</v>
      </c>
      <c r="D22" s="124">
        <v>4.1277670422668077E-2</v>
      </c>
      <c r="E22" s="124">
        <v>3.1045225087832945E-2</v>
      </c>
      <c r="F22" s="124">
        <v>9.3693583876191117E-2</v>
      </c>
      <c r="G22" s="124">
        <v>2.5032667067858047E-2</v>
      </c>
      <c r="H22" s="124">
        <v>9.1145833333333322E-3</v>
      </c>
      <c r="I22" s="124">
        <v>2.052767639442462E-2</v>
      </c>
      <c r="J22" s="124">
        <v>6.2500000000000003E-3</v>
      </c>
      <c r="K22" s="124">
        <v>5.8179122400540774E-2</v>
      </c>
      <c r="L22" s="124">
        <v>3.3205140344293768E-2</v>
      </c>
      <c r="M22" s="124">
        <v>8.3578206918187639E-2</v>
      </c>
      <c r="O22" s="124" t="s">
        <v>316</v>
      </c>
      <c r="P22" s="124">
        <v>3.0545980772866764E-2</v>
      </c>
      <c r="Q22" s="124">
        <v>3.2604518326501089E-2</v>
      </c>
      <c r="R22" s="124">
        <v>6.7567567567567571E-3</v>
      </c>
      <c r="S22" s="124">
        <v>3.0495956697534889E-2</v>
      </c>
      <c r="T22" s="124">
        <v>6.5617856812720685E-2</v>
      </c>
      <c r="U22" s="124">
        <v>2.7480846601609311E-2</v>
      </c>
      <c r="V22" s="124">
        <v>0</v>
      </c>
      <c r="W22" s="124">
        <v>0</v>
      </c>
      <c r="X22" s="124">
        <v>0</v>
      </c>
      <c r="Y22" s="124">
        <v>7.8690476190476186E-2</v>
      </c>
      <c r="Z22" s="124">
        <v>3.5970489932338791E-2</v>
      </c>
      <c r="AA22" s="124">
        <v>2.9671717171717172E-2</v>
      </c>
    </row>
    <row r="23" spans="1:27" x14ac:dyDescent="0.25">
      <c r="A23" s="124" t="s">
        <v>323</v>
      </c>
      <c r="B23" s="124">
        <v>0</v>
      </c>
      <c r="C23" s="124">
        <v>0</v>
      </c>
      <c r="D23" s="124">
        <v>1.3888888888888889E-3</v>
      </c>
      <c r="E23" s="124">
        <v>1.5576420006282962E-3</v>
      </c>
      <c r="F23" s="124">
        <v>7.5301204819277112E-4</v>
      </c>
      <c r="G23" s="124">
        <v>1.0162601626016261E-3</v>
      </c>
      <c r="H23" s="124">
        <v>0</v>
      </c>
      <c r="I23" s="124">
        <v>0</v>
      </c>
      <c r="J23" s="124">
        <v>0</v>
      </c>
      <c r="K23" s="124">
        <v>0</v>
      </c>
      <c r="L23" s="124">
        <v>0</v>
      </c>
      <c r="M23" s="124">
        <v>3.7826287826287826E-3</v>
      </c>
      <c r="O23" s="124" t="s">
        <v>323</v>
      </c>
      <c r="P23" s="124">
        <v>0</v>
      </c>
      <c r="Q23" s="124">
        <v>0</v>
      </c>
      <c r="R23" s="124">
        <v>0</v>
      </c>
      <c r="S23" s="124">
        <v>0</v>
      </c>
      <c r="T23" s="124">
        <v>0</v>
      </c>
      <c r="U23" s="124">
        <v>0</v>
      </c>
      <c r="V23" s="124">
        <v>0</v>
      </c>
      <c r="W23" s="124">
        <v>0</v>
      </c>
      <c r="X23" s="124">
        <v>0</v>
      </c>
      <c r="Y23" s="124">
        <v>0</v>
      </c>
      <c r="Z23" s="124">
        <v>0</v>
      </c>
      <c r="AA23" s="124">
        <v>0</v>
      </c>
    </row>
    <row r="24" spans="1:27" x14ac:dyDescent="0.25">
      <c r="A24" s="124" t="s">
        <v>324</v>
      </c>
      <c r="B24" s="124">
        <v>6.3699442327538299E-3</v>
      </c>
      <c r="C24" s="124">
        <v>3.362208412753984E-3</v>
      </c>
      <c r="D24" s="124">
        <v>0</v>
      </c>
      <c r="E24" s="124">
        <v>1.3543642520824226E-2</v>
      </c>
      <c r="F24" s="124">
        <v>2.0159035049430287E-3</v>
      </c>
      <c r="G24" s="124">
        <v>1.5318676033647666E-2</v>
      </c>
      <c r="H24" s="124">
        <v>0</v>
      </c>
      <c r="I24" s="124">
        <v>1.736111111111111E-3</v>
      </c>
      <c r="J24" s="124">
        <v>0</v>
      </c>
      <c r="K24" s="124">
        <v>8.3368909562040686E-3</v>
      </c>
      <c r="L24" s="124">
        <v>2.0622142715165971E-3</v>
      </c>
      <c r="M24" s="124">
        <v>2.0161290322580645E-3</v>
      </c>
      <c r="O24" s="124" t="s">
        <v>324</v>
      </c>
      <c r="P24" s="124">
        <v>4.2057939959244554E-2</v>
      </c>
      <c r="Q24" s="124">
        <v>7.8125E-3</v>
      </c>
      <c r="R24" s="124">
        <v>1.7441860465116279E-2</v>
      </c>
      <c r="S24" s="124">
        <v>0</v>
      </c>
      <c r="T24" s="124">
        <v>3.5211267605633804E-3</v>
      </c>
      <c r="U24" s="124">
        <v>3.7708119328882045E-2</v>
      </c>
      <c r="V24" s="124">
        <v>1.1904761904761904E-2</v>
      </c>
      <c r="W24" s="124">
        <v>0</v>
      </c>
      <c r="X24" s="124">
        <v>0</v>
      </c>
      <c r="Y24" s="124">
        <v>5.0000000000000001E-3</v>
      </c>
      <c r="Z24" s="124">
        <v>1.8831010026901442E-2</v>
      </c>
      <c r="AA24" s="124">
        <v>6.2398989898989898E-2</v>
      </c>
    </row>
    <row r="25" spans="1:27" x14ac:dyDescent="0.25">
      <c r="A25" s="124" t="s">
        <v>325</v>
      </c>
      <c r="B25" s="124">
        <v>1.488095238095238E-3</v>
      </c>
      <c r="C25" s="124">
        <v>0</v>
      </c>
      <c r="D25" s="124">
        <v>2.7777777777777779E-3</v>
      </c>
      <c r="E25" s="124">
        <v>4.0295275507893236E-3</v>
      </c>
      <c r="F25" s="124">
        <v>1.1160714285714285E-3</v>
      </c>
      <c r="G25" s="124">
        <v>2.694934523506342E-2</v>
      </c>
      <c r="H25" s="124">
        <v>0</v>
      </c>
      <c r="I25" s="124">
        <v>0</v>
      </c>
      <c r="J25" s="124">
        <v>0</v>
      </c>
      <c r="K25" s="124">
        <v>0</v>
      </c>
      <c r="L25" s="124">
        <v>5.4347826086956522E-4</v>
      </c>
      <c r="M25" s="124">
        <v>0</v>
      </c>
      <c r="O25" s="124" t="s">
        <v>325</v>
      </c>
      <c r="P25" s="124">
        <v>5.8139534883720929E-3</v>
      </c>
      <c r="Q25" s="124">
        <v>0</v>
      </c>
      <c r="R25" s="124">
        <v>4.6296296296296294E-3</v>
      </c>
      <c r="S25" s="124">
        <v>0</v>
      </c>
      <c r="T25" s="124">
        <v>0</v>
      </c>
      <c r="U25" s="124">
        <v>8.6038171260628876E-2</v>
      </c>
      <c r="V25" s="124">
        <v>0</v>
      </c>
      <c r="W25" s="124">
        <v>0</v>
      </c>
      <c r="X25" s="124">
        <v>0</v>
      </c>
      <c r="Y25" s="124">
        <v>0</v>
      </c>
      <c r="Z25" s="124">
        <v>5.3191489361702126E-3</v>
      </c>
      <c r="AA25" s="124">
        <v>0</v>
      </c>
    </row>
    <row r="26" spans="1:27" x14ac:dyDescent="0.25">
      <c r="A26" s="124" t="s">
        <v>322</v>
      </c>
      <c r="B26" s="124">
        <v>0.2668850167754781</v>
      </c>
      <c r="C26" s="124">
        <v>0.17351637206883036</v>
      </c>
      <c r="D26" s="124">
        <v>0.10832664776241116</v>
      </c>
      <c r="E26" s="124">
        <v>0.2538181789304555</v>
      </c>
      <c r="F26" s="124">
        <v>8.3249640638213648E-2</v>
      </c>
      <c r="G26" s="124">
        <v>0.20325750122774955</v>
      </c>
      <c r="H26" s="124">
        <v>8.9807200292397665E-2</v>
      </c>
      <c r="I26" s="124">
        <v>0.15731887963867641</v>
      </c>
      <c r="J26" s="124">
        <v>0.14314030536457006</v>
      </c>
      <c r="K26" s="124">
        <v>0.10637199564600799</v>
      </c>
      <c r="L26" s="124">
        <v>0.19097797902000024</v>
      </c>
      <c r="M26" s="124">
        <v>0.378632900228491</v>
      </c>
      <c r="O26" s="124" t="s">
        <v>322</v>
      </c>
      <c r="P26" s="124">
        <v>0.52637913230652877</v>
      </c>
      <c r="Q26" s="124">
        <v>0.29146257836990597</v>
      </c>
      <c r="R26" s="124">
        <v>0.24135389542366287</v>
      </c>
      <c r="S26" s="124">
        <v>0.27002902047737054</v>
      </c>
      <c r="T26" s="124">
        <v>0.16732543358728208</v>
      </c>
      <c r="U26" s="124">
        <v>0.43050080608343322</v>
      </c>
      <c r="V26" s="124">
        <v>0.1673305860805861</v>
      </c>
      <c r="W26" s="124">
        <v>0.34526515151515147</v>
      </c>
      <c r="X26" s="124">
        <v>0.40766402714932132</v>
      </c>
      <c r="Y26" s="124">
        <v>0.18824404761904762</v>
      </c>
      <c r="Z26" s="124">
        <v>0.43422538983800907</v>
      </c>
      <c r="AA26" s="124">
        <v>0.65182037768994294</v>
      </c>
    </row>
    <row r="27" spans="1:27" x14ac:dyDescent="0.25">
      <c r="A27" s="124" t="s">
        <v>335</v>
      </c>
      <c r="B27" s="124">
        <v>6.7471718860834085E-2</v>
      </c>
      <c r="C27" s="124">
        <v>8.3867167653717267E-2</v>
      </c>
      <c r="D27" s="124">
        <v>9.590921168974087E-2</v>
      </c>
      <c r="E27" s="124">
        <v>6.4758262818439064E-2</v>
      </c>
      <c r="F27" s="124">
        <v>4.0179316257197124E-2</v>
      </c>
      <c r="G27" s="124">
        <v>8.7777708332361815E-2</v>
      </c>
      <c r="H27" s="124">
        <v>0.15664421470342521</v>
      </c>
      <c r="I27" s="124">
        <v>0.16733260771292577</v>
      </c>
      <c r="J27" s="124">
        <v>7.5221423796791448E-2</v>
      </c>
      <c r="K27" s="124">
        <v>3.0356479836742001E-2</v>
      </c>
      <c r="L27" s="124">
        <v>3.6706515749976132E-2</v>
      </c>
      <c r="M27" s="124">
        <v>0.11974689374211638</v>
      </c>
      <c r="O27" s="124" t="s">
        <v>335</v>
      </c>
      <c r="P27" s="124">
        <v>4.217388774961095E-2</v>
      </c>
      <c r="Q27" s="124">
        <v>0.12250761092355919</v>
      </c>
      <c r="R27" s="124">
        <v>9.690525242850824E-2</v>
      </c>
      <c r="S27" s="124">
        <v>0.17620973001173862</v>
      </c>
      <c r="T27" s="124">
        <v>6.8164144955676784E-2</v>
      </c>
      <c r="U27" s="124">
        <v>6.132975232551504E-2</v>
      </c>
      <c r="V27" s="124">
        <v>0.16792582417582419</v>
      </c>
      <c r="W27" s="124">
        <v>1.3888888888888888E-2</v>
      </c>
      <c r="X27" s="124">
        <v>3.3936651583710412E-2</v>
      </c>
      <c r="Y27" s="124">
        <v>1.1904761904761904E-2</v>
      </c>
      <c r="Z27" s="124">
        <v>4.8815637773818255E-2</v>
      </c>
      <c r="AA27" s="124">
        <v>4.6616161616161618E-2</v>
      </c>
    </row>
    <row r="28" spans="1:27" x14ac:dyDescent="0.25">
      <c r="A28" s="124" t="s">
        <v>328</v>
      </c>
      <c r="B28" s="124">
        <v>0.79866751219994936</v>
      </c>
      <c r="C28" s="124">
        <v>0.77544275956509534</v>
      </c>
      <c r="D28" s="124">
        <v>0.51632105853010202</v>
      </c>
      <c r="E28" s="124">
        <v>0.83191088224518805</v>
      </c>
      <c r="F28" s="124">
        <v>0.86162229566920712</v>
      </c>
      <c r="G28" s="124">
        <v>0.69621707857256787</v>
      </c>
      <c r="H28" s="124">
        <v>0.49606894841269839</v>
      </c>
      <c r="I28" s="124">
        <v>0.65175798147528641</v>
      </c>
      <c r="J28" s="124">
        <v>0.84501801983419633</v>
      </c>
      <c r="K28" s="124">
        <v>0.77499847780890008</v>
      </c>
      <c r="L28" s="124">
        <v>0.82788446405269633</v>
      </c>
      <c r="M28" s="124">
        <v>0.6881036612847623</v>
      </c>
      <c r="O28" s="124" t="s">
        <v>328</v>
      </c>
      <c r="P28" s="124">
        <v>0.78498552874616401</v>
      </c>
      <c r="Q28" s="124">
        <v>0.63288220400289363</v>
      </c>
      <c r="R28" s="124">
        <v>0.62508355531611348</v>
      </c>
      <c r="S28" s="124">
        <v>0.82061921220816481</v>
      </c>
      <c r="T28" s="124">
        <v>0.88370698874188625</v>
      </c>
      <c r="U28" s="124">
        <v>0.79625599212463627</v>
      </c>
      <c r="V28" s="124">
        <v>0.57902930402930408</v>
      </c>
      <c r="W28" s="124">
        <v>0.93213383838383834</v>
      </c>
      <c r="X28" s="124">
        <v>0.87415158371040724</v>
      </c>
      <c r="Y28" s="124">
        <v>0.92925595238095238</v>
      </c>
      <c r="Z28" s="124">
        <v>0.73957132376061208</v>
      </c>
      <c r="AA28" s="124">
        <v>0.74415568730786119</v>
      </c>
    </row>
    <row r="29" spans="1:27" x14ac:dyDescent="0.25">
      <c r="A29" s="124" t="s">
        <v>329</v>
      </c>
      <c r="B29" s="124">
        <v>2.3348044439114993E-2</v>
      </c>
      <c r="C29" s="124">
        <v>1.1969384740064799E-2</v>
      </c>
      <c r="D29" s="124">
        <v>1.028883556057469E-2</v>
      </c>
      <c r="E29" s="124">
        <v>6.1197255241807989E-3</v>
      </c>
      <c r="F29" s="124">
        <v>7.8835984269043213E-3</v>
      </c>
      <c r="G29" s="124">
        <v>2.1513368972075581E-2</v>
      </c>
      <c r="H29" s="124">
        <v>2.7533025271512114E-2</v>
      </c>
      <c r="I29" s="124">
        <v>1.0858585858585859E-2</v>
      </c>
      <c r="J29" s="124">
        <v>2.1077038770053475E-2</v>
      </c>
      <c r="K29" s="124">
        <v>6.2341296356641625E-3</v>
      </c>
      <c r="L29" s="124">
        <v>8.1660608405632988E-3</v>
      </c>
      <c r="M29" s="124">
        <v>7.2905412579325604E-2</v>
      </c>
      <c r="O29" s="124" t="s">
        <v>329</v>
      </c>
      <c r="P29" s="124">
        <v>3.9972899728997285E-2</v>
      </c>
      <c r="Q29" s="124">
        <v>5.2042515673981188E-2</v>
      </c>
      <c r="R29" s="124">
        <v>6.7567567567567571E-3</v>
      </c>
      <c r="S29" s="124">
        <v>1.9548063127690099E-2</v>
      </c>
      <c r="T29" s="124">
        <v>5.6928189899497016E-2</v>
      </c>
      <c r="U29" s="124">
        <v>1.6341201563659188E-2</v>
      </c>
      <c r="V29" s="124">
        <v>0</v>
      </c>
      <c r="W29" s="124">
        <v>2.2727272727272728E-2</v>
      </c>
      <c r="X29" s="124">
        <v>7.720588235294118E-2</v>
      </c>
      <c r="Y29" s="124">
        <v>5.0000000000000001E-3</v>
      </c>
      <c r="Z29" s="124">
        <v>1.5873015873015872E-2</v>
      </c>
      <c r="AA29" s="124">
        <v>4.0869565217391303E-2</v>
      </c>
    </row>
    <row r="30" spans="1:27" x14ac:dyDescent="0.25">
      <c r="A30" s="124" t="s">
        <v>330</v>
      </c>
      <c r="B30" s="124">
        <v>5.5568803559151198E-2</v>
      </c>
      <c r="C30" s="124">
        <v>3.621597505478296E-2</v>
      </c>
      <c r="D30" s="124">
        <v>3.9026689756294884E-2</v>
      </c>
      <c r="E30" s="124">
        <v>2.3071516911930587E-2</v>
      </c>
      <c r="F30" s="124">
        <v>5.5980564418732205E-2</v>
      </c>
      <c r="G30" s="124">
        <v>6.6268197868787321E-2</v>
      </c>
      <c r="H30" s="124">
        <v>6.7616959064327482E-3</v>
      </c>
      <c r="I30" s="124">
        <v>4.0841698623956695E-2</v>
      </c>
      <c r="J30" s="124">
        <v>3.2113921957671959E-2</v>
      </c>
      <c r="K30" s="124">
        <v>5.4881225967481809E-2</v>
      </c>
      <c r="L30" s="124">
        <v>3.9404011474988003E-2</v>
      </c>
      <c r="M30" s="124">
        <v>8.2553764868806945E-2</v>
      </c>
      <c r="O30" s="124" t="s">
        <v>330</v>
      </c>
      <c r="P30" s="124">
        <v>0.33362461680669281</v>
      </c>
      <c r="Q30" s="124">
        <v>0.21031204786592719</v>
      </c>
      <c r="R30" s="124">
        <v>0.14094035896361479</v>
      </c>
      <c r="S30" s="124">
        <v>0.1930758445284988</v>
      </c>
      <c r="T30" s="124">
        <v>0.25620330237562883</v>
      </c>
      <c r="U30" s="124">
        <v>0.26625684814244138</v>
      </c>
      <c r="V30" s="124">
        <v>0.15036630036630039</v>
      </c>
      <c r="W30" s="124">
        <v>0.34558080808080804</v>
      </c>
      <c r="X30" s="124">
        <v>0.32480203619909503</v>
      </c>
      <c r="Y30" s="124">
        <v>0.20988095238095239</v>
      </c>
      <c r="Z30" s="124">
        <v>0.25866727224027297</v>
      </c>
      <c r="AA30" s="124">
        <v>0.33867259552042162</v>
      </c>
    </row>
    <row r="31" spans="1:27" x14ac:dyDescent="0.25">
      <c r="A31" s="124" t="s">
        <v>319</v>
      </c>
      <c r="B31" s="124">
        <v>9.1796935075131023E-2</v>
      </c>
      <c r="C31" s="124">
        <v>5.0212643957745426E-2</v>
      </c>
      <c r="D31" s="124">
        <v>8.1194382417576122E-2</v>
      </c>
      <c r="E31" s="124">
        <v>8.633518679207762E-2</v>
      </c>
      <c r="F31" s="124">
        <v>6.6805048719175447E-2</v>
      </c>
      <c r="G31" s="124">
        <v>8.3805916645137701E-2</v>
      </c>
      <c r="H31" s="124">
        <v>9.1239165622389318E-2</v>
      </c>
      <c r="I31" s="124">
        <v>0.12144362004025691</v>
      </c>
      <c r="J31" s="124">
        <v>5.326348658150129E-2</v>
      </c>
      <c r="K31" s="124">
        <v>0.10447434835057669</v>
      </c>
      <c r="L31" s="124">
        <v>8.3207458245121102E-2</v>
      </c>
      <c r="M31" s="124">
        <v>6.1963582232253338E-2</v>
      </c>
      <c r="O31" s="124" t="s">
        <v>319</v>
      </c>
      <c r="P31" s="124">
        <v>6.0663318320720472E-2</v>
      </c>
      <c r="Q31" s="124">
        <v>3.8220400289365811E-2</v>
      </c>
      <c r="R31" s="124">
        <v>0.13957312794522098</v>
      </c>
      <c r="S31" s="124">
        <v>0.10051193426372768</v>
      </c>
      <c r="T31" s="124">
        <v>3.6304754548447629E-2</v>
      </c>
      <c r="U31" s="124">
        <v>7.7183202077269863E-2</v>
      </c>
      <c r="V31" s="124">
        <v>0.1744047619047619</v>
      </c>
      <c r="W31" s="124">
        <v>0.05</v>
      </c>
      <c r="X31" s="124">
        <v>1.4705882352941176E-2</v>
      </c>
      <c r="Y31" s="124">
        <v>0.12580357142857143</v>
      </c>
      <c r="Z31" s="124">
        <v>6.5867775332192055E-2</v>
      </c>
      <c r="AA31" s="124">
        <v>6.9444444444444441E-3</v>
      </c>
    </row>
    <row r="32" spans="1:27" x14ac:dyDescent="0.25">
      <c r="A32" s="124" t="s">
        <v>318</v>
      </c>
      <c r="B32" s="124">
        <v>3.5323839896485236E-2</v>
      </c>
      <c r="C32" s="124">
        <v>3.2611652969065999E-2</v>
      </c>
      <c r="D32" s="124">
        <v>2.5406635564267404E-2</v>
      </c>
      <c r="E32" s="124">
        <v>4.0303214835634427E-2</v>
      </c>
      <c r="F32" s="124">
        <v>3.7703430503692355E-2</v>
      </c>
      <c r="G32" s="124">
        <v>8.8391484636912085E-2</v>
      </c>
      <c r="H32" s="124">
        <v>1.7745535714285714E-2</v>
      </c>
      <c r="I32" s="124">
        <v>4.7100770697782075E-2</v>
      </c>
      <c r="J32" s="124">
        <v>4.4422295433324849E-2</v>
      </c>
      <c r="K32" s="124">
        <v>6.3220439640403941E-2</v>
      </c>
      <c r="L32" s="124">
        <v>3.4995456945620819E-2</v>
      </c>
      <c r="M32" s="124">
        <v>1.1129327661585727E-2</v>
      </c>
      <c r="O32" s="124" t="s">
        <v>318</v>
      </c>
      <c r="P32" s="124">
        <v>4.5902801007735777E-2</v>
      </c>
      <c r="Q32" s="124">
        <v>0</v>
      </c>
      <c r="R32" s="124">
        <v>8.551886604212186E-2</v>
      </c>
      <c r="S32" s="124">
        <v>7.0015977566192766E-2</v>
      </c>
      <c r="T32" s="124">
        <v>2.5002757436686857E-2</v>
      </c>
      <c r="U32" s="124">
        <v>0.23306547109513212</v>
      </c>
      <c r="V32" s="124">
        <v>1.1904761904761904E-2</v>
      </c>
      <c r="W32" s="124">
        <v>3.888888888888889E-2</v>
      </c>
      <c r="X32" s="124">
        <v>3.125E-2</v>
      </c>
      <c r="Y32" s="124">
        <v>7.8898809523809524E-2</v>
      </c>
      <c r="Z32" s="124">
        <v>4.847209120870162E-2</v>
      </c>
      <c r="AA32" s="124">
        <v>6.2398989898989898E-2</v>
      </c>
    </row>
    <row r="33" spans="1:27" x14ac:dyDescent="0.25">
      <c r="A33" s="124" t="s">
        <v>320</v>
      </c>
      <c r="B33" s="124">
        <v>0</v>
      </c>
      <c r="C33" s="124">
        <v>1.0040115767993293E-2</v>
      </c>
      <c r="D33" s="124">
        <v>5.8729994801801294E-3</v>
      </c>
      <c r="E33" s="124">
        <v>1.408501128078173E-3</v>
      </c>
      <c r="F33" s="124">
        <v>2.6363729454045768E-3</v>
      </c>
      <c r="G33" s="124">
        <v>2.2494571600251275E-3</v>
      </c>
      <c r="H33" s="124">
        <v>0</v>
      </c>
      <c r="I33" s="124">
        <v>1.0769230769230769E-2</v>
      </c>
      <c r="J33" s="124">
        <v>0</v>
      </c>
      <c r="K33" s="124">
        <v>1.1591454931272435E-2</v>
      </c>
      <c r="L33" s="124">
        <v>3.2924534395351989E-3</v>
      </c>
      <c r="M33" s="124">
        <v>1.0789463914463915E-2</v>
      </c>
      <c r="O33" s="124" t="s">
        <v>320</v>
      </c>
      <c r="P33" s="124">
        <v>1.5073212747631352E-2</v>
      </c>
      <c r="Q33" s="124">
        <v>1.823607427055703E-2</v>
      </c>
      <c r="R33" s="124">
        <v>5.8139534883720929E-3</v>
      </c>
      <c r="S33" s="124">
        <v>1.1779379157427938E-2</v>
      </c>
      <c r="T33" s="124">
        <v>2.4356661495749412E-2</v>
      </c>
      <c r="U33" s="124">
        <v>5.2436440677966108E-3</v>
      </c>
      <c r="V33" s="124">
        <v>0</v>
      </c>
      <c r="W33" s="124">
        <v>0</v>
      </c>
      <c r="X33" s="124">
        <v>0</v>
      </c>
      <c r="Y33" s="124">
        <v>0</v>
      </c>
      <c r="Z33" s="124">
        <v>1.3683634373289545E-2</v>
      </c>
      <c r="AA33" s="124">
        <v>0</v>
      </c>
    </row>
    <row r="34" spans="1:27" x14ac:dyDescent="0.25">
      <c r="A34" s="124" t="s">
        <v>321</v>
      </c>
      <c r="B34" s="124">
        <v>6.705534518484052E-2</v>
      </c>
      <c r="C34" s="124">
        <v>5.7620940756007641E-2</v>
      </c>
      <c r="D34" s="124">
        <v>6.4129167869991704E-2</v>
      </c>
      <c r="E34" s="124">
        <v>8.592559215689001E-2</v>
      </c>
      <c r="F34" s="124">
        <v>4.9068367406193587E-2</v>
      </c>
      <c r="G34" s="124">
        <v>0.13085213890193262</v>
      </c>
      <c r="H34" s="124">
        <v>7.0377767335004185E-2</v>
      </c>
      <c r="I34" s="124">
        <v>5.7488729783371752E-2</v>
      </c>
      <c r="J34" s="124">
        <v>8.818228680361033E-2</v>
      </c>
      <c r="K34" s="124">
        <v>5.3368108222807832E-2</v>
      </c>
      <c r="L34" s="124">
        <v>7.7178606654777382E-2</v>
      </c>
      <c r="M34" s="124">
        <v>0.12009836474356987</v>
      </c>
      <c r="O34" s="124" t="s">
        <v>321</v>
      </c>
      <c r="P34" s="124">
        <v>0.12108868107166461</v>
      </c>
      <c r="Q34" s="124">
        <v>0.16981967386062213</v>
      </c>
      <c r="R34" s="124">
        <v>8.0143266189777823E-2</v>
      </c>
      <c r="S34" s="124">
        <v>0.11019629581322553</v>
      </c>
      <c r="T34" s="124">
        <v>0.13337617902122326</v>
      </c>
      <c r="U34" s="124">
        <v>0.14140344119157677</v>
      </c>
      <c r="V34" s="124">
        <v>6.2271062271062272E-2</v>
      </c>
      <c r="W34" s="124">
        <v>0.16925505050505049</v>
      </c>
      <c r="X34" s="124">
        <v>0.18085407239819007</v>
      </c>
      <c r="Y34" s="124">
        <v>8.7857142857142856E-2</v>
      </c>
      <c r="Z34" s="124">
        <v>0.13782622366628236</v>
      </c>
      <c r="AA34" s="124">
        <v>0.21551273605621432</v>
      </c>
    </row>
    <row r="35" spans="1:27" x14ac:dyDescent="0.25">
      <c r="A35" s="124" t="s">
        <v>326</v>
      </c>
      <c r="B35" s="124">
        <v>1.345991937118296E-2</v>
      </c>
      <c r="C35" s="124">
        <v>1.0924987419496646E-2</v>
      </c>
      <c r="D35" s="124">
        <v>4.6229833196609242E-3</v>
      </c>
      <c r="E35" s="124">
        <v>4.8075349384143918E-3</v>
      </c>
      <c r="F35" s="124">
        <v>3.1541321906287264E-3</v>
      </c>
      <c r="G35" s="124">
        <v>7.7010835032089876E-3</v>
      </c>
      <c r="H35" s="124">
        <v>0</v>
      </c>
      <c r="I35" s="124">
        <v>8.5227272727272721E-3</v>
      </c>
      <c r="J35" s="124">
        <v>6.2500000000000003E-3</v>
      </c>
      <c r="K35" s="124">
        <v>1.9386840122682165E-2</v>
      </c>
      <c r="L35" s="124">
        <v>2.1061116285292735E-2</v>
      </c>
      <c r="M35" s="124">
        <v>3.6201731174557265E-2</v>
      </c>
      <c r="O35" s="124" t="s">
        <v>326</v>
      </c>
      <c r="P35" s="124">
        <v>3.9776152084717034E-2</v>
      </c>
      <c r="Q35" s="124">
        <v>1.2620192307692308E-2</v>
      </c>
      <c r="R35" s="124">
        <v>4.6296296296296294E-3</v>
      </c>
      <c r="S35" s="124">
        <v>5.681818181818182E-3</v>
      </c>
      <c r="T35" s="124">
        <v>6.5968675519237317E-3</v>
      </c>
      <c r="U35" s="124">
        <v>1.2914098613251155E-2</v>
      </c>
      <c r="V35" s="124">
        <v>6.1904761904761907E-2</v>
      </c>
      <c r="W35" s="124">
        <v>1.3888888888888888E-2</v>
      </c>
      <c r="X35" s="124">
        <v>3.125E-2</v>
      </c>
      <c r="Y35" s="124">
        <v>0</v>
      </c>
      <c r="Z35" s="124">
        <v>9.2874029044241815E-3</v>
      </c>
      <c r="AA35" s="124">
        <v>8.2280412823891091E-2</v>
      </c>
    </row>
    <row r="36" spans="1:27" x14ac:dyDescent="0.25">
      <c r="A36" s="124" t="s">
        <v>327</v>
      </c>
      <c r="B36" s="124">
        <v>3.1997218940934984E-2</v>
      </c>
      <c r="C36" s="124">
        <v>1.7371941784758215E-2</v>
      </c>
      <c r="D36" s="124">
        <v>2.2128533529465189E-2</v>
      </c>
      <c r="E36" s="124">
        <v>4.2908112634980011E-2</v>
      </c>
      <c r="F36" s="124">
        <v>1.2918308538412509E-2</v>
      </c>
      <c r="G36" s="124">
        <v>7.7640193662250334E-2</v>
      </c>
      <c r="H36" s="124">
        <v>6.9444444444444441E-3</v>
      </c>
      <c r="I36" s="124">
        <v>5.1602496445762695E-2</v>
      </c>
      <c r="J36" s="124">
        <v>7.7864782276546973E-2</v>
      </c>
      <c r="K36" s="124">
        <v>4.6377443884907707E-2</v>
      </c>
      <c r="L36" s="124">
        <v>4.1859281746784743E-2</v>
      </c>
      <c r="M36" s="124">
        <v>6.7495896528154589E-2</v>
      </c>
      <c r="O36" s="124" t="s">
        <v>327</v>
      </c>
      <c r="P36" s="124">
        <v>2.4419331849848017E-2</v>
      </c>
      <c r="Q36" s="124">
        <v>2.2235576923076924E-2</v>
      </c>
      <c r="R36" s="124">
        <v>2.433247200689061E-2</v>
      </c>
      <c r="S36" s="124">
        <v>5.5725838007043171E-2</v>
      </c>
      <c r="T36" s="124">
        <v>3.3433775135048249E-2</v>
      </c>
      <c r="U36" s="124">
        <v>0.18054485533299094</v>
      </c>
      <c r="V36" s="124">
        <v>3.8461538461538464E-2</v>
      </c>
      <c r="W36" s="124">
        <v>0</v>
      </c>
      <c r="X36" s="124">
        <v>9.1628959276018107E-2</v>
      </c>
      <c r="Y36" s="124">
        <v>4.3452380952380951E-2</v>
      </c>
      <c r="Z36" s="124">
        <v>0.15994130594277328</v>
      </c>
      <c r="AA36" s="124">
        <v>0.13380983750548969</v>
      </c>
    </row>
    <row r="37" spans="1:27" x14ac:dyDescent="0.25">
      <c r="A37" s="124" t="s">
        <v>317</v>
      </c>
      <c r="B37" s="124">
        <v>0</v>
      </c>
      <c r="C37" s="124">
        <v>1.4204545454545455E-3</v>
      </c>
      <c r="D37" s="124">
        <v>0</v>
      </c>
      <c r="E37" s="124">
        <v>1.7857142857142857E-4</v>
      </c>
      <c r="F37" s="124">
        <v>3.3783783783783786E-4</v>
      </c>
      <c r="G37" s="124">
        <v>1.0329878750931381E-3</v>
      </c>
      <c r="H37" s="124">
        <v>0</v>
      </c>
      <c r="I37" s="124">
        <v>0</v>
      </c>
      <c r="J37" s="124">
        <v>0</v>
      </c>
      <c r="K37" s="124">
        <v>0</v>
      </c>
      <c r="L37" s="124">
        <v>0</v>
      </c>
      <c r="M37" s="124">
        <v>0</v>
      </c>
      <c r="O37" s="124" t="s">
        <v>317</v>
      </c>
      <c r="P37" s="124">
        <v>0</v>
      </c>
      <c r="Q37" s="124">
        <v>0</v>
      </c>
      <c r="R37" s="124">
        <v>0</v>
      </c>
      <c r="S37" s="124">
        <v>0</v>
      </c>
      <c r="T37" s="124">
        <v>0</v>
      </c>
      <c r="U37" s="124">
        <v>0</v>
      </c>
      <c r="V37" s="124">
        <v>0</v>
      </c>
      <c r="W37" s="124">
        <v>0</v>
      </c>
      <c r="X37" s="124">
        <v>0</v>
      </c>
      <c r="Y37" s="124">
        <v>0</v>
      </c>
      <c r="Z37" s="124">
        <v>0</v>
      </c>
      <c r="AA37" s="124">
        <v>0</v>
      </c>
    </row>
    <row r="38" spans="1:27" x14ac:dyDescent="0.25">
      <c r="A38" s="124" t="s">
        <v>338</v>
      </c>
      <c r="B38" s="124">
        <v>2.252171444909774E-2</v>
      </c>
      <c r="C38" s="124">
        <v>3.3351782075180039E-3</v>
      </c>
      <c r="D38" s="124">
        <v>3.5592728527511137E-3</v>
      </c>
      <c r="E38" s="124">
        <v>1.1898201083866862E-3</v>
      </c>
      <c r="F38" s="124">
        <v>2.2443225752738637E-3</v>
      </c>
      <c r="G38" s="124">
        <v>1.6231796859534155E-2</v>
      </c>
      <c r="H38" s="124">
        <v>1.40625E-2</v>
      </c>
      <c r="I38" s="124">
        <v>2.0557122089380153E-2</v>
      </c>
      <c r="J38" s="124">
        <v>1.4093137254901959E-2</v>
      </c>
      <c r="K38" s="124">
        <v>2.334104938271605E-3</v>
      </c>
      <c r="L38" s="124">
        <v>4.3898836415670823E-3</v>
      </c>
      <c r="M38" s="124">
        <v>9.0838643827774266E-3</v>
      </c>
      <c r="O38" s="124" t="s">
        <v>338</v>
      </c>
      <c r="P38" s="124">
        <v>2.3823028927963699E-2</v>
      </c>
      <c r="Q38" s="124">
        <v>0</v>
      </c>
      <c r="R38" s="124">
        <v>0</v>
      </c>
      <c r="S38" s="124">
        <v>0</v>
      </c>
      <c r="T38" s="124">
        <v>0</v>
      </c>
      <c r="U38" s="124">
        <v>0</v>
      </c>
      <c r="V38" s="124">
        <v>0</v>
      </c>
      <c r="W38" s="124">
        <v>0</v>
      </c>
      <c r="X38" s="124">
        <v>1.9230769230769232E-2</v>
      </c>
      <c r="Y38" s="124">
        <v>5.9523809523809521E-3</v>
      </c>
      <c r="Z38" s="124">
        <v>1.7223910840932118E-2</v>
      </c>
      <c r="AA38" s="124">
        <v>0</v>
      </c>
    </row>
    <row r="39" spans="1:27" x14ac:dyDescent="0.25">
      <c r="A39" s="124" t="s">
        <v>346</v>
      </c>
      <c r="B39" s="124">
        <v>0</v>
      </c>
      <c r="C39" s="124">
        <v>0</v>
      </c>
      <c r="D39" s="124">
        <v>0</v>
      </c>
      <c r="E39" s="124">
        <v>0</v>
      </c>
      <c r="F39" s="124">
        <v>0</v>
      </c>
      <c r="G39" s="124">
        <v>5.0813008130081306E-4</v>
      </c>
      <c r="H39" s="124">
        <v>0</v>
      </c>
      <c r="I39" s="124">
        <v>0</v>
      </c>
      <c r="J39" s="124">
        <v>0</v>
      </c>
      <c r="K39" s="124">
        <v>0</v>
      </c>
      <c r="L39" s="124">
        <v>0</v>
      </c>
      <c r="M39" s="124">
        <v>0</v>
      </c>
      <c r="O39" s="124" t="s">
        <v>346</v>
      </c>
      <c r="P39" s="124">
        <v>0</v>
      </c>
      <c r="Q39" s="124">
        <v>0</v>
      </c>
      <c r="R39" s="124">
        <v>0</v>
      </c>
      <c r="S39" s="124">
        <v>0</v>
      </c>
      <c r="T39" s="124">
        <v>0</v>
      </c>
      <c r="U39" s="124">
        <v>0</v>
      </c>
      <c r="V39" s="124">
        <v>0</v>
      </c>
      <c r="W39" s="124">
        <v>0</v>
      </c>
      <c r="X39" s="124">
        <v>0</v>
      </c>
      <c r="Y39" s="124">
        <v>0</v>
      </c>
      <c r="Z39" s="124">
        <v>0</v>
      </c>
      <c r="AA39" s="124">
        <v>0</v>
      </c>
    </row>
    <row r="40" spans="1:27" x14ac:dyDescent="0.25">
      <c r="A40" s="124" t="s">
        <v>298</v>
      </c>
      <c r="B40" s="124">
        <v>5.9664937500000015E-2</v>
      </c>
      <c r="C40" s="124">
        <v>4.342250000000001E-2</v>
      </c>
      <c r="D40" s="124">
        <v>4.1749562500000018E-2</v>
      </c>
      <c r="E40" s="124">
        <v>4.2965125000000021E-2</v>
      </c>
      <c r="F40" s="124">
        <v>3.559387499999999E-2</v>
      </c>
      <c r="G40" s="124">
        <v>4.6073750000000031E-2</v>
      </c>
      <c r="H40" s="124">
        <v>4.98705625E-2</v>
      </c>
      <c r="I40" s="124">
        <v>4.16801875E-2</v>
      </c>
      <c r="J40" s="124">
        <v>4.1285999999999996E-2</v>
      </c>
      <c r="K40" s="124">
        <v>4.3200937499999995E-2</v>
      </c>
      <c r="L40" s="124">
        <v>3.8906812499999999E-2</v>
      </c>
      <c r="M40" s="124">
        <v>4.7617437500000012E-2</v>
      </c>
      <c r="O40" s="124" t="s">
        <v>298</v>
      </c>
      <c r="P40" s="124">
        <v>4.0787999999999998E-2</v>
      </c>
      <c r="Q40" s="124">
        <v>2.397524999999999E-2</v>
      </c>
      <c r="R40" s="124">
        <v>2.4870250000000003E-2</v>
      </c>
      <c r="S40" s="124">
        <v>2.8244000000000005E-2</v>
      </c>
      <c r="T40" s="124">
        <v>2.0572500000000007E-2</v>
      </c>
      <c r="U40" s="124">
        <v>2.8243500000000001E-2</v>
      </c>
      <c r="V40" s="124">
        <v>3.0257750000000003E-2</v>
      </c>
      <c r="W40" s="124">
        <v>2.48045E-2</v>
      </c>
      <c r="X40" s="124">
        <v>2.306625E-2</v>
      </c>
      <c r="Y40" s="124">
        <v>2.3842499999999999E-2</v>
      </c>
      <c r="Z40" s="124">
        <v>2.4287250000000007E-2</v>
      </c>
      <c r="AA40" s="124">
        <v>3.1959750000000009E-2</v>
      </c>
    </row>
    <row r="41" spans="1:27" x14ac:dyDescent="0.25">
      <c r="A41" s="124" t="s">
        <v>269</v>
      </c>
      <c r="B41" s="124">
        <v>8.1212500000000035E-3</v>
      </c>
      <c r="C41" s="124">
        <v>4.274250000000002E-3</v>
      </c>
      <c r="D41" s="124">
        <v>6.8823750000000013E-3</v>
      </c>
      <c r="E41" s="124">
        <v>1.33296875E-2</v>
      </c>
      <c r="F41" s="124">
        <v>5.5323749999999991E-3</v>
      </c>
      <c r="G41" s="124">
        <v>1.1575874999999999E-2</v>
      </c>
      <c r="H41" s="124">
        <v>1.3540875000000001E-2</v>
      </c>
      <c r="I41" s="124">
        <v>1.0272874999999999E-2</v>
      </c>
      <c r="J41" s="124">
        <v>1.03124375E-2</v>
      </c>
      <c r="K41" s="124">
        <v>5.3005624999999997E-3</v>
      </c>
      <c r="L41" s="124">
        <v>1.6393499999999995E-2</v>
      </c>
      <c r="M41" s="124">
        <v>1.0582499999999997E-3</v>
      </c>
      <c r="O41" s="124" t="s">
        <v>269</v>
      </c>
      <c r="P41" s="124">
        <v>8.6002499999999933E-3</v>
      </c>
      <c r="Q41" s="124">
        <v>4.1317499999999991E-3</v>
      </c>
      <c r="R41" s="124">
        <v>6.8450000000000004E-3</v>
      </c>
      <c r="S41" s="124">
        <v>1.344625E-2</v>
      </c>
      <c r="T41" s="124">
        <v>5.3717500000000033E-3</v>
      </c>
      <c r="U41" s="124">
        <v>1.2441250000000001E-2</v>
      </c>
      <c r="V41" s="124">
        <v>1.38555E-2</v>
      </c>
      <c r="W41" s="124">
        <v>9.8447499999999993E-3</v>
      </c>
      <c r="X41" s="124">
        <v>9.7365000000000004E-3</v>
      </c>
      <c r="Y41" s="124">
        <v>4.9905000000000001E-3</v>
      </c>
      <c r="Z41" s="124">
        <v>1.4398000000000001E-2</v>
      </c>
      <c r="AA41" s="124">
        <v>1.175E-3</v>
      </c>
    </row>
    <row r="42" spans="1:27" x14ac:dyDescent="0.25">
      <c r="A42" s="124" t="s">
        <v>273</v>
      </c>
      <c r="B42" s="124">
        <v>5.9421812500000004E-2</v>
      </c>
      <c r="C42" s="124">
        <v>3.6783250000000003E-2</v>
      </c>
      <c r="D42" s="124">
        <v>4.4679687499999989E-2</v>
      </c>
      <c r="E42" s="124">
        <v>3.7812312499999987E-2</v>
      </c>
      <c r="F42" s="124">
        <v>5.5792874999999929E-2</v>
      </c>
      <c r="G42" s="124">
        <v>3.6445749999999992E-2</v>
      </c>
      <c r="H42" s="124">
        <v>4.4599437500000005E-2</v>
      </c>
      <c r="I42" s="124">
        <v>5.0283999999999995E-2</v>
      </c>
      <c r="J42" s="124">
        <v>3.5547499999999996E-2</v>
      </c>
      <c r="K42" s="124">
        <v>4.7827187500000007E-2</v>
      </c>
      <c r="L42" s="124">
        <v>5.3715874999999996E-2</v>
      </c>
      <c r="M42" s="124">
        <v>4.8501312499999991E-2</v>
      </c>
      <c r="O42" s="124" t="s">
        <v>273</v>
      </c>
      <c r="P42" s="124">
        <v>6.2127749999999995E-2</v>
      </c>
      <c r="Q42" s="124">
        <v>3.7916249999999999E-2</v>
      </c>
      <c r="R42" s="124">
        <v>4.6732499999999996E-2</v>
      </c>
      <c r="S42" s="124">
        <v>4.1386000000000013E-2</v>
      </c>
      <c r="T42" s="124">
        <v>5.7652749999999996E-2</v>
      </c>
      <c r="U42" s="124">
        <v>4.2483249999999993E-2</v>
      </c>
      <c r="V42" s="124">
        <v>4.8803999999999993E-2</v>
      </c>
      <c r="W42" s="124">
        <v>5.5081500000000005E-2</v>
      </c>
      <c r="X42" s="124">
        <v>3.9439000000000002E-2</v>
      </c>
      <c r="Y42" s="124">
        <v>4.9904999999999977E-2</v>
      </c>
      <c r="Z42" s="124">
        <v>5.2384000000000035E-2</v>
      </c>
      <c r="AA42" s="124">
        <v>5.1409249999999997E-2</v>
      </c>
    </row>
    <row r="43" spans="1:27" x14ac:dyDescent="0.25">
      <c r="A43" s="124" t="s">
        <v>277</v>
      </c>
      <c r="B43" s="124">
        <v>0.14461312500000001</v>
      </c>
      <c r="C43" s="124">
        <v>0.33170599999999995</v>
      </c>
      <c r="D43" s="124">
        <v>0.23907937500000001</v>
      </c>
      <c r="E43" s="124">
        <v>0.26148462500000025</v>
      </c>
      <c r="F43" s="124">
        <v>8.9586687500000026E-2</v>
      </c>
      <c r="G43" s="124">
        <v>0.1744813125000001</v>
      </c>
      <c r="H43" s="124">
        <v>0.15899124999999997</v>
      </c>
      <c r="I43" s="124">
        <v>0.14285074999999997</v>
      </c>
      <c r="J43" s="124">
        <v>0.29661456250000001</v>
      </c>
      <c r="K43" s="124">
        <v>0.18330012499999998</v>
      </c>
      <c r="L43" s="124">
        <v>0.20589950000000007</v>
      </c>
      <c r="M43" s="124">
        <v>8.9350187500000011E-2</v>
      </c>
      <c r="O43" s="124" t="s">
        <v>277</v>
      </c>
      <c r="P43" s="124">
        <v>0.14057025000000001</v>
      </c>
      <c r="Q43" s="124">
        <v>0.34830624999999987</v>
      </c>
      <c r="R43" s="124">
        <v>0.24090149999999988</v>
      </c>
      <c r="S43" s="124">
        <v>0.25161375000000008</v>
      </c>
      <c r="T43" s="124">
        <v>8.7092500000000017E-2</v>
      </c>
      <c r="U43" s="124">
        <v>0.1708475000000001</v>
      </c>
      <c r="V43" s="124">
        <v>0.14846350000000003</v>
      </c>
      <c r="W43" s="124">
        <v>0.16042000000000001</v>
      </c>
      <c r="X43" s="124">
        <v>0.29258075</v>
      </c>
      <c r="Y43" s="124">
        <v>0.17302674999999998</v>
      </c>
      <c r="Z43" s="124">
        <v>0.20768524999999982</v>
      </c>
      <c r="AA43" s="124">
        <v>8.9043499999999998E-2</v>
      </c>
    </row>
    <row r="44" spans="1:27" x14ac:dyDescent="0.25">
      <c r="A44" s="124" t="s">
        <v>297</v>
      </c>
      <c r="B44" s="124">
        <v>0.21161581249999997</v>
      </c>
      <c r="C44" s="124">
        <v>0.16864443749999999</v>
      </c>
      <c r="D44" s="124">
        <v>0.19540556250000005</v>
      </c>
      <c r="E44" s="124">
        <v>0.16653481249999968</v>
      </c>
      <c r="F44" s="124">
        <v>0.26330687500000005</v>
      </c>
      <c r="G44" s="124">
        <v>0.18580862500000001</v>
      </c>
      <c r="H44" s="124">
        <v>0.20316006250000002</v>
      </c>
      <c r="I44" s="124">
        <v>0.16063187499999995</v>
      </c>
      <c r="J44" s="124">
        <v>0.18771768749999998</v>
      </c>
      <c r="K44" s="124">
        <v>0.23449718750000009</v>
      </c>
      <c r="L44" s="124">
        <v>0.19892993749999996</v>
      </c>
      <c r="M44" s="124">
        <v>0.19912043750000002</v>
      </c>
      <c r="O44" s="124" t="s">
        <v>297</v>
      </c>
      <c r="P44" s="124">
        <v>0.21497625000000004</v>
      </c>
      <c r="Q44" s="124">
        <v>0.16664174999999998</v>
      </c>
      <c r="R44" s="124">
        <v>0.20148725000000006</v>
      </c>
      <c r="S44" s="124">
        <v>0.16848974999999999</v>
      </c>
      <c r="T44" s="124">
        <v>0.2758807499999999</v>
      </c>
      <c r="U44" s="124">
        <v>0.18626975000000015</v>
      </c>
      <c r="V44" s="124">
        <v>0.21159749999999999</v>
      </c>
      <c r="W44" s="124">
        <v>0.15533149999999998</v>
      </c>
      <c r="X44" s="124">
        <v>0.19552099999999997</v>
      </c>
      <c r="Y44" s="124">
        <v>0.25243950000000009</v>
      </c>
      <c r="Z44" s="124">
        <v>0.20345100000000016</v>
      </c>
      <c r="AA44" s="124">
        <v>0.19645874999999996</v>
      </c>
    </row>
    <row r="45" spans="1:27" x14ac:dyDescent="0.25">
      <c r="A45" s="124" t="s">
        <v>281</v>
      </c>
      <c r="B45" s="124">
        <v>9.0158124999999995E-3</v>
      </c>
      <c r="C45" s="124">
        <v>8.7210625000000014E-3</v>
      </c>
      <c r="D45" s="124">
        <v>1.2244125000000002E-2</v>
      </c>
      <c r="E45" s="124">
        <v>9.039312499999997E-3</v>
      </c>
      <c r="F45" s="124">
        <v>1.1847249999999995E-2</v>
      </c>
      <c r="G45" s="124">
        <v>9.2732499999999968E-3</v>
      </c>
      <c r="H45" s="124">
        <v>1.0138687499999998E-2</v>
      </c>
      <c r="I45" s="124">
        <v>1.3142187499999998E-2</v>
      </c>
      <c r="J45" s="124">
        <v>7.6707499999999996E-3</v>
      </c>
      <c r="K45" s="124">
        <v>6.3488749999999995E-3</v>
      </c>
      <c r="L45" s="124">
        <v>1.0559437499999999E-2</v>
      </c>
      <c r="M45" s="124">
        <v>1.5238187500000002E-2</v>
      </c>
      <c r="O45" s="124" t="s">
        <v>281</v>
      </c>
      <c r="P45" s="124">
        <v>8.659E-3</v>
      </c>
      <c r="Q45" s="124">
        <v>8.0219999999999961E-3</v>
      </c>
      <c r="R45" s="124">
        <v>1.0820499999999999E-2</v>
      </c>
      <c r="S45" s="124">
        <v>8.5919999999999989E-3</v>
      </c>
      <c r="T45" s="124">
        <v>8.8185000000000034E-3</v>
      </c>
      <c r="U45" s="124">
        <v>8.7932500000000059E-3</v>
      </c>
      <c r="V45" s="124">
        <v>1.03445E-2</v>
      </c>
      <c r="W45" s="124">
        <v>1.0807000000000002E-2</v>
      </c>
      <c r="X45" s="124">
        <v>6.5924999999999985E-3</v>
      </c>
      <c r="Y45" s="124">
        <v>5.6690000000000004E-3</v>
      </c>
      <c r="Z45" s="124">
        <v>1.0368999999999996E-2</v>
      </c>
      <c r="AA45" s="124">
        <v>1.3978749999999998E-2</v>
      </c>
    </row>
    <row r="46" spans="1:27" x14ac:dyDescent="0.25">
      <c r="A46" s="124" t="s">
        <v>285</v>
      </c>
      <c r="B46" s="124">
        <v>3.2687687499999993E-2</v>
      </c>
      <c r="C46" s="124">
        <v>3.0517250000000003E-2</v>
      </c>
      <c r="D46" s="124">
        <v>4.3118875000000001E-2</v>
      </c>
      <c r="E46" s="124">
        <v>3.2170000000000018E-2</v>
      </c>
      <c r="F46" s="124">
        <v>6.6547250000000016E-2</v>
      </c>
      <c r="G46" s="124">
        <v>3.8208812500000001E-2</v>
      </c>
      <c r="H46" s="124">
        <v>3.6742187499999995E-2</v>
      </c>
      <c r="I46" s="124">
        <v>3.4153375E-2</v>
      </c>
      <c r="J46" s="124">
        <v>2.6118187499999997E-2</v>
      </c>
      <c r="K46" s="124">
        <v>3.9816937500000003E-2</v>
      </c>
      <c r="L46" s="124">
        <v>3.0588624999999998E-2</v>
      </c>
      <c r="M46" s="124">
        <v>6.2276312499999993E-2</v>
      </c>
      <c r="O46" s="124" t="s">
        <v>285</v>
      </c>
      <c r="P46" s="124">
        <v>3.2958499999999995E-2</v>
      </c>
      <c r="Q46" s="124">
        <v>2.9413000000000016E-2</v>
      </c>
      <c r="R46" s="124">
        <v>4.3377749999999993E-2</v>
      </c>
      <c r="S46" s="124">
        <v>3.1991249999999999E-2</v>
      </c>
      <c r="T46" s="124">
        <v>6.5019749999999946E-2</v>
      </c>
      <c r="U46" s="124">
        <v>3.6541249999999963E-2</v>
      </c>
      <c r="V46" s="124">
        <v>3.6377499999999993E-2</v>
      </c>
      <c r="W46" s="124">
        <v>3.260275E-2</v>
      </c>
      <c r="X46" s="124">
        <v>2.6110249999999998E-2</v>
      </c>
      <c r="Y46" s="124">
        <v>4.1156750000000034E-2</v>
      </c>
      <c r="Z46" s="124">
        <v>3.1906999999999998E-2</v>
      </c>
      <c r="AA46" s="124">
        <v>6.1120000000000015E-2</v>
      </c>
    </row>
    <row r="47" spans="1:27" x14ac:dyDescent="0.25">
      <c r="A47" s="124" t="s">
        <v>288</v>
      </c>
      <c r="B47" s="124">
        <v>8.4964125000000001E-2</v>
      </c>
      <c r="C47" s="124">
        <v>8.0569562500000025E-2</v>
      </c>
      <c r="D47" s="124">
        <v>7.851381249999996E-2</v>
      </c>
      <c r="E47" s="124">
        <v>6.2052249999999955E-2</v>
      </c>
      <c r="F47" s="124">
        <v>0.13018893749999996</v>
      </c>
      <c r="G47" s="124">
        <v>7.7241125000000022E-2</v>
      </c>
      <c r="H47" s="124">
        <v>5.9573624999999998E-2</v>
      </c>
      <c r="I47" s="124">
        <v>7.2430250000000002E-2</v>
      </c>
      <c r="J47" s="124">
        <v>9.1576812500000007E-2</v>
      </c>
      <c r="K47" s="124">
        <v>7.3662437499999983E-2</v>
      </c>
      <c r="L47" s="124">
        <v>0.10149775000000001</v>
      </c>
      <c r="M47" s="124">
        <v>0.17176112500000004</v>
      </c>
      <c r="O47" s="124" t="s">
        <v>288</v>
      </c>
      <c r="P47" s="124">
        <v>9.0669500000000042E-2</v>
      </c>
      <c r="Q47" s="124">
        <v>8.0386749999999993E-2</v>
      </c>
      <c r="R47" s="124">
        <v>8.6430499999999993E-2</v>
      </c>
      <c r="S47" s="124">
        <v>6.6129000000000021E-2</v>
      </c>
      <c r="T47" s="124">
        <v>0.13288049999999993</v>
      </c>
      <c r="U47" s="124">
        <v>7.2907499999999945E-2</v>
      </c>
      <c r="V47" s="124">
        <v>5.6981749999999991E-2</v>
      </c>
      <c r="W47" s="124">
        <v>7.5393750000000009E-2</v>
      </c>
      <c r="X47" s="124">
        <v>8.6131249999999993E-2</v>
      </c>
      <c r="Y47" s="124">
        <v>8.1056500000000004E-2</v>
      </c>
      <c r="Z47" s="124">
        <v>0.10020125000000002</v>
      </c>
      <c r="AA47" s="124">
        <v>0.17997499999999997</v>
      </c>
    </row>
    <row r="48" spans="1:27" x14ac:dyDescent="0.25">
      <c r="A48" s="124" t="s">
        <v>291</v>
      </c>
      <c r="B48" s="124">
        <v>0.24323924999999996</v>
      </c>
      <c r="C48" s="124">
        <v>0.20805212499999989</v>
      </c>
      <c r="D48" s="124">
        <v>0.2275262500000001</v>
      </c>
      <c r="E48" s="124">
        <v>0.24749568750000003</v>
      </c>
      <c r="F48" s="124">
        <v>0.19290212500000006</v>
      </c>
      <c r="G48" s="124">
        <v>0.29724943750000005</v>
      </c>
      <c r="H48" s="124">
        <v>0.26787418749999997</v>
      </c>
      <c r="I48" s="124">
        <v>0.28878193750000003</v>
      </c>
      <c r="J48" s="124">
        <v>0.18527000000000002</v>
      </c>
      <c r="K48" s="124">
        <v>0.21468443749999996</v>
      </c>
      <c r="L48" s="124">
        <v>0.22628081249999993</v>
      </c>
      <c r="M48" s="124">
        <v>0.23916599999999999</v>
      </c>
      <c r="O48" s="124" t="s">
        <v>291</v>
      </c>
      <c r="P48" s="124">
        <v>0.23595250000000004</v>
      </c>
      <c r="Q48" s="124">
        <v>0.19579625000000006</v>
      </c>
      <c r="R48" s="124">
        <v>0.22232925000000001</v>
      </c>
      <c r="S48" s="124">
        <v>0.24402475000000018</v>
      </c>
      <c r="T48" s="124">
        <v>0.1887895</v>
      </c>
      <c r="U48" s="124">
        <v>0.29433575000000001</v>
      </c>
      <c r="V48" s="124">
        <v>0.26590900000000001</v>
      </c>
      <c r="W48" s="124">
        <v>0.27629000000000004</v>
      </c>
      <c r="X48" s="124">
        <v>0.18452399999999997</v>
      </c>
      <c r="Y48" s="124">
        <v>0.20632949999999997</v>
      </c>
      <c r="Z48" s="124">
        <v>0.2228342499999999</v>
      </c>
      <c r="AA48" s="124">
        <v>0.24009850000000005</v>
      </c>
    </row>
    <row r="49" spans="1:27" x14ac:dyDescent="0.25">
      <c r="A49" s="124" t="s">
        <v>294</v>
      </c>
      <c r="B49" s="124">
        <v>0.12186612500000001</v>
      </c>
      <c r="C49" s="124">
        <v>7.7285750000000028E-2</v>
      </c>
      <c r="D49" s="124">
        <v>9.053462499999998E-2</v>
      </c>
      <c r="E49" s="124">
        <v>9.70288125000002E-2</v>
      </c>
      <c r="F49" s="124">
        <v>0.11874981250000001</v>
      </c>
      <c r="G49" s="124">
        <v>9.9210999999999966E-2</v>
      </c>
      <c r="H49" s="124">
        <v>0.10600725</v>
      </c>
      <c r="I49" s="124">
        <v>0.12035406249999998</v>
      </c>
      <c r="J49" s="124">
        <v>9.8320124999999994E-2</v>
      </c>
      <c r="K49" s="124">
        <v>0.11684137499999998</v>
      </c>
      <c r="L49" s="124">
        <v>9.2950125000000008E-2</v>
      </c>
      <c r="M49" s="124">
        <v>9.0290624999999985E-2</v>
      </c>
      <c r="O49" s="124" t="s">
        <v>294</v>
      </c>
      <c r="P49" s="124">
        <v>0.12294824999999998</v>
      </c>
      <c r="Q49" s="124">
        <v>7.6884499999999995E-2</v>
      </c>
      <c r="R49" s="124">
        <v>9.0760499999999966E-2</v>
      </c>
      <c r="S49" s="124">
        <v>0.10186499999999998</v>
      </c>
      <c r="T49" s="124">
        <v>0.11515925000000002</v>
      </c>
      <c r="U49" s="124">
        <v>0.1034875</v>
      </c>
      <c r="V49" s="124">
        <v>0.10872375000000002</v>
      </c>
      <c r="W49" s="124">
        <v>0.12094300000000002</v>
      </c>
      <c r="X49" s="124">
        <v>9.7739750000000014E-2</v>
      </c>
      <c r="Y49" s="124">
        <v>0.11453199999999991</v>
      </c>
      <c r="Z49" s="124">
        <v>9.3685500000000005E-2</v>
      </c>
      <c r="AA49" s="124">
        <v>8.6782000000000012E-2</v>
      </c>
    </row>
    <row r="50" spans="1:27" x14ac:dyDescent="0.25">
      <c r="A50" s="124" t="s">
        <v>295</v>
      </c>
      <c r="B50" s="124">
        <v>3.5539562500000003E-2</v>
      </c>
      <c r="C50" s="124">
        <v>2.5490187500000008E-2</v>
      </c>
      <c r="D50" s="124">
        <v>2.9083874999999992E-2</v>
      </c>
      <c r="E50" s="124">
        <v>2.666318749999998E-2</v>
      </c>
      <c r="F50" s="124">
        <v>2.7271312499999981E-2</v>
      </c>
      <c r="G50" s="124">
        <v>2.4799625000000002E-2</v>
      </c>
      <c r="H50" s="124">
        <v>2.6204687499999997E-2</v>
      </c>
      <c r="I50" s="124">
        <v>2.5427000000000002E-2</v>
      </c>
      <c r="J50" s="124">
        <v>1.8925249999999998E-2</v>
      </c>
      <c r="K50" s="124">
        <v>2.4059437499999999E-2</v>
      </c>
      <c r="L50" s="124">
        <v>2.8331437500000001E-2</v>
      </c>
      <c r="M50" s="124">
        <v>3.2969999999999992E-2</v>
      </c>
      <c r="O50" s="124" t="s">
        <v>295</v>
      </c>
      <c r="P50" s="124">
        <v>3.664149999999998E-2</v>
      </c>
      <c r="Q50" s="124">
        <v>2.5327000000000013E-2</v>
      </c>
      <c r="R50" s="124">
        <v>2.9903250000000003E-2</v>
      </c>
      <c r="S50" s="124">
        <v>2.6560250000000004E-2</v>
      </c>
      <c r="T50" s="124">
        <v>2.7109999999999995E-2</v>
      </c>
      <c r="U50" s="124">
        <v>2.6840499999999989E-2</v>
      </c>
      <c r="V50" s="124">
        <v>2.7014500000000004E-2</v>
      </c>
      <c r="W50" s="124">
        <v>2.4616249999999999E-2</v>
      </c>
      <c r="X50" s="124">
        <v>2.00345E-2</v>
      </c>
      <c r="Y50" s="124">
        <v>2.2961000000000016E-2</v>
      </c>
      <c r="Z50" s="124">
        <v>2.8483750000000009E-2</v>
      </c>
      <c r="AA50" s="124">
        <v>3.1417750000000001E-2</v>
      </c>
    </row>
    <row r="51" spans="1:27" x14ac:dyDescent="0.25">
      <c r="A51" s="124" t="s">
        <v>296</v>
      </c>
      <c r="B51" s="124">
        <v>4.891562499999999E-2</v>
      </c>
      <c r="C51" s="124">
        <v>2.7956374999999999E-2</v>
      </c>
      <c r="D51" s="124">
        <v>3.2892749999999991E-2</v>
      </c>
      <c r="E51" s="124">
        <v>4.6383812499999955E-2</v>
      </c>
      <c r="F51" s="124">
        <v>3.9065999999999962E-2</v>
      </c>
      <c r="G51" s="124">
        <v>4.5842062499999996E-2</v>
      </c>
      <c r="H51" s="124">
        <v>7.2887875000000005E-2</v>
      </c>
      <c r="I51" s="124">
        <v>8.0539499999999986E-2</v>
      </c>
      <c r="J51" s="124">
        <v>4.1704250000000005E-2</v>
      </c>
      <c r="K51" s="124">
        <v>5.3415312500000006E-2</v>
      </c>
      <c r="L51" s="124">
        <v>3.477149999999999E-2</v>
      </c>
      <c r="M51" s="124">
        <v>4.9725687499999997E-2</v>
      </c>
      <c r="O51" s="124" t="s">
        <v>296</v>
      </c>
      <c r="P51" s="124">
        <v>4.5896749999999993E-2</v>
      </c>
      <c r="Q51" s="124">
        <v>2.7173750000000003E-2</v>
      </c>
      <c r="R51" s="124">
        <v>3.232575E-2</v>
      </c>
      <c r="S51" s="124">
        <v>4.5901999999999998E-2</v>
      </c>
      <c r="T51" s="124">
        <v>3.7004750000000024E-2</v>
      </c>
      <c r="U51" s="124">
        <v>4.5050750000000035E-2</v>
      </c>
      <c r="V51" s="124">
        <v>7.1928249999999999E-2</v>
      </c>
      <c r="W51" s="124">
        <v>7.8667249999999994E-2</v>
      </c>
      <c r="X51" s="124">
        <v>4.1590250000000002E-2</v>
      </c>
      <c r="Y51" s="124">
        <v>4.7931500000000002E-2</v>
      </c>
      <c r="Z51" s="124">
        <v>3.4601249999999986E-2</v>
      </c>
      <c r="AA51" s="124">
        <v>4.8542000000000002E-2</v>
      </c>
    </row>
    <row r="53" spans="1:27" x14ac:dyDescent="0.25">
      <c r="A53" s="124"/>
      <c r="B53" s="124"/>
      <c r="C53" s="124"/>
      <c r="D53" s="124"/>
      <c r="E53" s="124"/>
      <c r="F53" s="124"/>
      <c r="G53" s="124"/>
      <c r="H53" s="124"/>
      <c r="I53" s="124"/>
      <c r="J53" s="124"/>
      <c r="K53" s="124"/>
      <c r="L53" s="124"/>
      <c r="M53" s="124"/>
      <c r="P53" s="124"/>
      <c r="Q53" s="124"/>
      <c r="R53" s="124"/>
      <c r="S53" s="124"/>
      <c r="T53" s="124"/>
      <c r="U53" s="124"/>
      <c r="V53" s="124"/>
      <c r="W53" s="124"/>
      <c r="X53" s="124"/>
      <c r="Y53" s="124"/>
      <c r="Z53" s="124"/>
      <c r="AA53" s="124"/>
    </row>
    <row r="54" spans="1:27" x14ac:dyDescent="0.25">
      <c r="A54" s="124"/>
      <c r="B54" s="124"/>
      <c r="C54" s="124"/>
      <c r="D54" s="124"/>
      <c r="E54" s="124"/>
      <c r="F54" s="124"/>
      <c r="G54" s="124"/>
      <c r="H54" s="124"/>
      <c r="I54" s="124"/>
      <c r="J54" s="124"/>
      <c r="K54" s="124"/>
      <c r="L54" s="124"/>
      <c r="M54" s="124"/>
      <c r="P54" s="124"/>
      <c r="Q54" s="124"/>
      <c r="R54" s="124"/>
      <c r="S54" s="124"/>
      <c r="T54" s="124"/>
      <c r="U54" s="124"/>
      <c r="V54" s="124"/>
      <c r="W54" s="124"/>
      <c r="X54" s="124"/>
      <c r="Y54" s="124"/>
      <c r="Z54" s="124"/>
      <c r="AA54" s="124"/>
    </row>
    <row r="55" spans="1:27" x14ac:dyDescent="0.25">
      <c r="A55" s="124"/>
      <c r="B55" s="124"/>
      <c r="C55" s="124"/>
      <c r="D55" s="124"/>
      <c r="E55" s="124"/>
      <c r="F55" s="124"/>
      <c r="G55" s="124"/>
      <c r="H55" s="124"/>
      <c r="I55" s="124"/>
      <c r="J55" s="124"/>
      <c r="K55" s="124"/>
      <c r="L55" s="124"/>
      <c r="M55" s="124"/>
      <c r="P55" s="124"/>
      <c r="Q55" s="124"/>
      <c r="R55" s="124"/>
      <c r="S55" s="124"/>
      <c r="T55" s="124"/>
      <c r="U55" s="124"/>
      <c r="V55" s="124"/>
      <c r="W55" s="124"/>
      <c r="X55" s="124"/>
      <c r="Y55" s="124"/>
      <c r="Z55" s="124"/>
      <c r="AA55" s="124"/>
    </row>
    <row r="56" spans="1:27" x14ac:dyDescent="0.25">
      <c r="A56" s="124"/>
      <c r="B56" s="124"/>
      <c r="C56" s="124"/>
      <c r="D56" s="124"/>
      <c r="E56" s="124"/>
      <c r="F56" s="124"/>
      <c r="G56" s="124"/>
      <c r="H56" s="124"/>
      <c r="I56" s="124"/>
      <c r="J56" s="124"/>
      <c r="K56" s="124"/>
      <c r="L56" s="124"/>
      <c r="M56" s="124"/>
      <c r="P56" s="124"/>
      <c r="Q56" s="124"/>
      <c r="R56" s="124"/>
      <c r="S56" s="124"/>
      <c r="T56" s="124"/>
      <c r="U56" s="124"/>
      <c r="V56" s="124"/>
      <c r="W56" s="124"/>
      <c r="X56" s="124"/>
      <c r="Y56" s="124"/>
      <c r="Z56" s="124"/>
      <c r="AA56" s="124"/>
    </row>
    <row r="57" spans="1:27" x14ac:dyDescent="0.25">
      <c r="A57" s="124"/>
      <c r="B57" s="124"/>
      <c r="C57" s="124"/>
      <c r="D57" s="124"/>
      <c r="E57" s="124"/>
      <c r="F57" s="124"/>
      <c r="G57" s="124"/>
      <c r="H57" s="124"/>
      <c r="I57" s="124"/>
      <c r="J57" s="124"/>
      <c r="K57" s="124"/>
      <c r="L57" s="124"/>
      <c r="M57" s="124"/>
      <c r="P57" s="124"/>
      <c r="Q57" s="124"/>
      <c r="R57" s="124"/>
      <c r="S57" s="124"/>
      <c r="T57" s="124"/>
      <c r="U57" s="124"/>
      <c r="V57" s="124"/>
      <c r="W57" s="124"/>
      <c r="X57" s="124"/>
      <c r="Y57" s="124"/>
      <c r="Z57" s="124"/>
      <c r="AA57" s="124"/>
    </row>
    <row r="58" spans="1:27" x14ac:dyDescent="0.25">
      <c r="A58" s="124"/>
      <c r="B58" s="124"/>
      <c r="C58" s="124"/>
      <c r="D58" s="124"/>
      <c r="E58" s="124"/>
      <c r="F58" s="124"/>
      <c r="G58" s="124"/>
      <c r="H58" s="124"/>
      <c r="I58" s="124"/>
      <c r="J58" s="124"/>
      <c r="K58" s="124"/>
      <c r="L58" s="124"/>
      <c r="M58" s="124"/>
      <c r="P58" s="124"/>
      <c r="Q58" s="124"/>
      <c r="R58" s="124"/>
      <c r="S58" s="124"/>
      <c r="T58" s="124"/>
      <c r="U58" s="124"/>
      <c r="V58" s="124"/>
      <c r="W58" s="124"/>
      <c r="X58" s="124"/>
      <c r="Y58" s="124"/>
      <c r="Z58" s="124"/>
      <c r="AA58" s="124"/>
    </row>
    <row r="59" spans="1:27" x14ac:dyDescent="0.25">
      <c r="A59" s="124"/>
      <c r="B59" s="124"/>
      <c r="C59" s="124"/>
      <c r="D59" s="124"/>
      <c r="E59" s="124"/>
      <c r="F59" s="124"/>
      <c r="G59" s="124"/>
      <c r="H59" s="124"/>
      <c r="I59" s="124"/>
      <c r="J59" s="124"/>
      <c r="K59" s="124"/>
      <c r="L59" s="124"/>
      <c r="M59" s="124"/>
      <c r="P59" s="124"/>
      <c r="Q59" s="124"/>
      <c r="R59" s="124"/>
      <c r="S59" s="124"/>
      <c r="T59" s="124"/>
      <c r="U59" s="124"/>
      <c r="V59" s="124"/>
      <c r="W59" s="124"/>
      <c r="X59" s="124"/>
      <c r="Y59" s="124"/>
      <c r="Z59" s="124"/>
      <c r="AA59" s="124"/>
    </row>
    <row r="60" spans="1:27" x14ac:dyDescent="0.25">
      <c r="A60" s="124"/>
      <c r="B60" s="124"/>
      <c r="C60" s="124"/>
      <c r="D60" s="124"/>
      <c r="E60" s="124"/>
      <c r="F60" s="124"/>
      <c r="G60" s="124"/>
      <c r="H60" s="124"/>
      <c r="I60" s="124"/>
      <c r="J60" s="124"/>
      <c r="K60" s="124"/>
      <c r="L60" s="124"/>
      <c r="M60" s="124"/>
      <c r="P60" s="124"/>
      <c r="Q60" s="124"/>
      <c r="R60" s="124"/>
      <c r="S60" s="124"/>
      <c r="T60" s="124"/>
      <c r="U60" s="124"/>
      <c r="V60" s="124"/>
      <c r="W60" s="124"/>
      <c r="X60" s="124"/>
      <c r="Y60" s="124"/>
      <c r="Z60" s="124"/>
      <c r="AA60" s="124"/>
    </row>
    <row r="61" spans="1:27" x14ac:dyDescent="0.25">
      <c r="A61" s="124"/>
      <c r="B61" s="124"/>
      <c r="C61" s="124"/>
      <c r="D61" s="124"/>
      <c r="E61" s="124"/>
      <c r="F61" s="124"/>
      <c r="G61" s="124"/>
      <c r="H61" s="124"/>
      <c r="I61" s="124"/>
      <c r="J61" s="124"/>
      <c r="K61" s="124"/>
      <c r="L61" s="124"/>
      <c r="M61" s="124"/>
      <c r="P61" s="124"/>
      <c r="Q61" s="124"/>
      <c r="R61" s="124"/>
      <c r="S61" s="124"/>
      <c r="T61" s="124"/>
      <c r="U61" s="124"/>
      <c r="V61" s="124"/>
      <c r="W61" s="124"/>
      <c r="X61" s="124"/>
      <c r="Y61" s="124"/>
      <c r="Z61" s="124"/>
      <c r="AA61" s="124"/>
    </row>
    <row r="62" spans="1:27" x14ac:dyDescent="0.25">
      <c r="A62" s="124"/>
      <c r="B62" s="124"/>
      <c r="C62" s="124"/>
      <c r="D62" s="124"/>
      <c r="E62" s="124"/>
      <c r="F62" s="124"/>
      <c r="G62" s="124"/>
      <c r="H62" s="124"/>
      <c r="I62" s="124"/>
      <c r="J62" s="124"/>
      <c r="K62" s="124"/>
      <c r="L62" s="124"/>
      <c r="M62" s="124"/>
      <c r="P62" s="124"/>
      <c r="Q62" s="124"/>
      <c r="R62" s="124"/>
      <c r="S62" s="124"/>
      <c r="T62" s="124"/>
      <c r="U62" s="124"/>
      <c r="V62" s="124"/>
      <c r="W62" s="124"/>
      <c r="X62" s="124"/>
      <c r="Y62" s="124"/>
      <c r="Z62" s="124"/>
      <c r="AA62" s="124"/>
    </row>
    <row r="63" spans="1:27" x14ac:dyDescent="0.25">
      <c r="A63" s="124"/>
      <c r="B63" s="124"/>
      <c r="C63" s="124"/>
      <c r="D63" s="124"/>
      <c r="E63" s="124"/>
      <c r="F63" s="124"/>
      <c r="G63" s="124"/>
      <c r="H63" s="124"/>
      <c r="I63" s="124"/>
      <c r="J63" s="124"/>
      <c r="K63" s="124"/>
      <c r="L63" s="124"/>
      <c r="M63" s="124"/>
      <c r="P63" s="124"/>
      <c r="Q63" s="124"/>
      <c r="R63" s="124"/>
      <c r="S63" s="124"/>
      <c r="T63" s="124"/>
      <c r="U63" s="124"/>
      <c r="V63" s="124"/>
      <c r="W63" s="124"/>
      <c r="X63" s="124"/>
      <c r="Y63" s="124"/>
      <c r="Z63" s="124"/>
      <c r="AA63" s="124"/>
    </row>
    <row r="64" spans="1:27" x14ac:dyDescent="0.25">
      <c r="A64" s="124"/>
      <c r="B64" s="124"/>
      <c r="C64" s="124"/>
      <c r="D64" s="124"/>
      <c r="E64" s="124"/>
      <c r="F64" s="124"/>
      <c r="G64" s="124"/>
      <c r="H64" s="124"/>
      <c r="I64" s="124"/>
      <c r="J64" s="124"/>
      <c r="K64" s="124"/>
      <c r="L64" s="124"/>
      <c r="M64" s="124"/>
      <c r="P64" s="124"/>
      <c r="Q64" s="124"/>
      <c r="R64" s="124"/>
      <c r="S64" s="124"/>
      <c r="T64" s="124"/>
      <c r="U64" s="124"/>
      <c r="V64" s="124"/>
      <c r="W64" s="124"/>
      <c r="X64" s="124"/>
      <c r="Y64" s="124"/>
      <c r="Z64" s="124"/>
      <c r="AA64" s="124"/>
    </row>
    <row r="65" spans="1:27" x14ac:dyDescent="0.25">
      <c r="A65" s="124"/>
      <c r="B65" s="124"/>
      <c r="C65" s="124"/>
      <c r="D65" s="124"/>
      <c r="E65" s="124"/>
      <c r="F65" s="124"/>
      <c r="G65" s="124"/>
      <c r="H65" s="124"/>
      <c r="I65" s="124"/>
      <c r="J65" s="124"/>
      <c r="K65" s="124"/>
      <c r="L65" s="124"/>
      <c r="M65" s="124"/>
      <c r="P65" s="124"/>
      <c r="Q65" s="124"/>
      <c r="R65" s="124"/>
      <c r="S65" s="124"/>
      <c r="T65" s="124"/>
      <c r="U65" s="124"/>
      <c r="V65" s="124"/>
      <c r="W65" s="124"/>
      <c r="X65" s="124"/>
      <c r="Y65" s="124"/>
      <c r="Z65" s="124"/>
      <c r="AA65" s="124"/>
    </row>
    <row r="66" spans="1:27" x14ac:dyDescent="0.25">
      <c r="A66" s="124"/>
      <c r="B66" s="124"/>
      <c r="C66" s="124"/>
      <c r="D66" s="124"/>
      <c r="E66" s="124"/>
      <c r="F66" s="124"/>
      <c r="G66" s="124"/>
      <c r="H66" s="124"/>
      <c r="I66" s="124"/>
      <c r="J66" s="124"/>
      <c r="K66" s="124"/>
      <c r="L66" s="124"/>
      <c r="M66" s="124"/>
      <c r="P66" s="124"/>
      <c r="Q66" s="124"/>
      <c r="R66" s="124"/>
      <c r="S66" s="124"/>
      <c r="T66" s="124"/>
      <c r="U66" s="124"/>
      <c r="V66" s="124"/>
      <c r="W66" s="124"/>
      <c r="X66" s="124"/>
      <c r="Y66" s="124"/>
      <c r="Z66" s="124"/>
      <c r="AA66" s="124"/>
    </row>
    <row r="67" spans="1:27" x14ac:dyDescent="0.25">
      <c r="A67" s="124"/>
      <c r="B67" s="124"/>
      <c r="C67" s="124"/>
      <c r="D67" s="124"/>
      <c r="E67" s="124"/>
      <c r="F67" s="124"/>
      <c r="G67" s="124"/>
      <c r="H67" s="124"/>
      <c r="I67" s="124"/>
      <c r="J67" s="124"/>
      <c r="K67" s="124"/>
      <c r="L67" s="124"/>
      <c r="M67" s="124"/>
      <c r="P67" s="124"/>
      <c r="Q67" s="124"/>
      <c r="R67" s="124"/>
      <c r="S67" s="124"/>
      <c r="T67" s="124"/>
      <c r="U67" s="124"/>
      <c r="V67" s="124"/>
      <c r="W67" s="124"/>
      <c r="X67" s="124"/>
      <c r="Y67" s="124"/>
      <c r="Z67" s="124"/>
      <c r="AA67" s="124"/>
    </row>
    <row r="68" spans="1:27" x14ac:dyDescent="0.25">
      <c r="A68" s="124"/>
      <c r="B68" s="124"/>
      <c r="C68" s="124"/>
      <c r="D68" s="124"/>
      <c r="E68" s="124"/>
      <c r="F68" s="124"/>
      <c r="G68" s="124"/>
      <c r="H68" s="124"/>
      <c r="I68" s="124"/>
      <c r="J68" s="124"/>
      <c r="K68" s="124"/>
      <c r="L68" s="124"/>
      <c r="M68" s="124"/>
      <c r="P68" s="124"/>
      <c r="Q68" s="124"/>
      <c r="R68" s="124"/>
      <c r="S68" s="124"/>
      <c r="T68" s="124"/>
      <c r="U68" s="124"/>
      <c r="V68" s="124"/>
      <c r="W68" s="124"/>
      <c r="X68" s="124"/>
      <c r="Y68" s="124"/>
      <c r="Z68" s="124"/>
      <c r="AA68" s="124"/>
    </row>
    <row r="69" spans="1:27" x14ac:dyDescent="0.25">
      <c r="A69" s="124"/>
      <c r="B69" s="124"/>
      <c r="C69" s="124"/>
      <c r="D69" s="124"/>
      <c r="E69" s="124"/>
      <c r="F69" s="124"/>
      <c r="G69" s="124"/>
      <c r="H69" s="124"/>
      <c r="I69" s="124"/>
      <c r="J69" s="124"/>
      <c r="K69" s="124"/>
      <c r="L69" s="124"/>
      <c r="M69" s="124"/>
      <c r="P69" s="124"/>
      <c r="Q69" s="124"/>
      <c r="R69" s="124"/>
      <c r="S69" s="124"/>
      <c r="T69" s="124"/>
      <c r="U69" s="124"/>
      <c r="V69" s="124"/>
      <c r="W69" s="124"/>
      <c r="X69" s="124"/>
      <c r="Y69" s="124"/>
      <c r="Z69" s="124"/>
      <c r="AA69" s="124"/>
    </row>
    <row r="70" spans="1:27" x14ac:dyDescent="0.25">
      <c r="A70" s="124"/>
      <c r="B70" s="124"/>
      <c r="C70" s="124"/>
      <c r="D70" s="124"/>
      <c r="E70" s="124"/>
      <c r="F70" s="124"/>
      <c r="G70" s="124"/>
      <c r="H70" s="124"/>
      <c r="I70" s="124"/>
      <c r="J70" s="124"/>
      <c r="K70" s="124"/>
      <c r="L70" s="124"/>
      <c r="M70" s="124"/>
      <c r="P70" s="124"/>
      <c r="Q70" s="124"/>
      <c r="R70" s="124"/>
      <c r="S70" s="124"/>
      <c r="T70" s="124"/>
      <c r="U70" s="124"/>
      <c r="V70" s="124"/>
      <c r="W70" s="124"/>
      <c r="X70" s="124"/>
      <c r="Y70" s="124"/>
      <c r="Z70" s="124"/>
      <c r="AA70" s="124"/>
    </row>
    <row r="71" spans="1:27" x14ac:dyDescent="0.25">
      <c r="A71" s="124"/>
      <c r="B71" s="124"/>
      <c r="C71" s="124"/>
      <c r="D71" s="124"/>
      <c r="E71" s="124"/>
      <c r="F71" s="124"/>
      <c r="G71" s="124"/>
      <c r="H71" s="124"/>
      <c r="I71" s="124"/>
      <c r="J71" s="124"/>
      <c r="K71" s="124"/>
      <c r="L71" s="124"/>
      <c r="M71" s="124"/>
      <c r="P71" s="124"/>
      <c r="Q71" s="124"/>
      <c r="R71" s="124"/>
      <c r="S71" s="124"/>
      <c r="T71" s="124"/>
      <c r="U71" s="124"/>
      <c r="V71" s="124"/>
      <c r="W71" s="124"/>
      <c r="X71" s="124"/>
      <c r="Y71" s="124"/>
      <c r="Z71" s="124"/>
      <c r="AA71" s="124"/>
    </row>
    <row r="72" spans="1:27" x14ac:dyDescent="0.25">
      <c r="A72" s="124"/>
      <c r="B72" s="124"/>
      <c r="C72" s="124"/>
      <c r="D72" s="124"/>
      <c r="E72" s="124"/>
      <c r="F72" s="124"/>
      <c r="G72" s="124"/>
      <c r="H72" s="124"/>
      <c r="I72" s="124"/>
      <c r="J72" s="124"/>
      <c r="K72" s="124"/>
      <c r="L72" s="124"/>
      <c r="M72" s="124"/>
      <c r="P72" s="124"/>
      <c r="Q72" s="124"/>
      <c r="R72" s="124"/>
      <c r="S72" s="124"/>
      <c r="T72" s="124"/>
      <c r="U72" s="124"/>
      <c r="V72" s="124"/>
      <c r="W72" s="124"/>
      <c r="X72" s="124"/>
      <c r="Y72" s="124"/>
      <c r="Z72" s="124"/>
      <c r="AA72" s="124"/>
    </row>
    <row r="73" spans="1:27" x14ac:dyDescent="0.25">
      <c r="A73" s="124"/>
      <c r="B73" s="124"/>
      <c r="C73" s="124"/>
      <c r="D73" s="124"/>
      <c r="E73" s="124"/>
      <c r="F73" s="124"/>
      <c r="G73" s="124"/>
      <c r="H73" s="124"/>
      <c r="I73" s="124"/>
      <c r="J73" s="124"/>
      <c r="K73" s="124"/>
      <c r="L73" s="124"/>
      <c r="M73" s="124"/>
      <c r="P73" s="124"/>
      <c r="Q73" s="124"/>
      <c r="R73" s="124"/>
      <c r="S73" s="124"/>
      <c r="T73" s="124"/>
      <c r="U73" s="124"/>
      <c r="V73" s="124"/>
      <c r="W73" s="124"/>
      <c r="X73" s="124"/>
      <c r="Y73" s="124"/>
      <c r="Z73" s="124"/>
      <c r="AA73" s="124"/>
    </row>
    <row r="74" spans="1:27" x14ac:dyDescent="0.25">
      <c r="A74" s="124"/>
      <c r="B74" s="124"/>
      <c r="C74" s="124"/>
      <c r="D74" s="124"/>
      <c r="E74" s="124"/>
      <c r="F74" s="124"/>
      <c r="G74" s="124"/>
      <c r="H74" s="124"/>
      <c r="I74" s="124"/>
      <c r="J74" s="124"/>
      <c r="K74" s="124"/>
      <c r="L74" s="124"/>
      <c r="M74" s="124"/>
      <c r="P74" s="124"/>
      <c r="Q74" s="124"/>
      <c r="R74" s="124"/>
      <c r="S74" s="124"/>
      <c r="T74" s="124"/>
      <c r="U74" s="124"/>
      <c r="V74" s="124"/>
      <c r="W74" s="124"/>
      <c r="X74" s="124"/>
      <c r="Y74" s="124"/>
      <c r="Z74" s="124"/>
      <c r="AA74" s="124"/>
    </row>
    <row r="75" spans="1:27" x14ac:dyDescent="0.25">
      <c r="A75" s="124"/>
      <c r="B75" s="124"/>
      <c r="C75" s="124"/>
      <c r="D75" s="124"/>
      <c r="E75" s="124"/>
      <c r="F75" s="124"/>
      <c r="G75" s="124"/>
      <c r="H75" s="124"/>
      <c r="I75" s="124"/>
      <c r="J75" s="124"/>
      <c r="K75" s="124"/>
      <c r="L75" s="124"/>
      <c r="M75" s="124"/>
      <c r="P75" s="124"/>
      <c r="Q75" s="124"/>
      <c r="R75" s="124"/>
      <c r="S75" s="124"/>
      <c r="T75" s="124"/>
      <c r="U75" s="124"/>
      <c r="V75" s="124"/>
      <c r="W75" s="124"/>
      <c r="X75" s="124"/>
      <c r="Y75" s="124"/>
      <c r="Z75" s="124"/>
      <c r="AA75" s="124"/>
    </row>
    <row r="76" spans="1:27" x14ac:dyDescent="0.25">
      <c r="A76" s="124"/>
      <c r="B76" s="124"/>
      <c r="C76" s="124"/>
      <c r="D76" s="124"/>
      <c r="E76" s="124"/>
      <c r="F76" s="124"/>
      <c r="G76" s="124"/>
      <c r="H76" s="124"/>
      <c r="I76" s="124"/>
      <c r="J76" s="124"/>
      <c r="K76" s="124"/>
      <c r="L76" s="124"/>
      <c r="M76" s="124"/>
      <c r="P76" s="124"/>
      <c r="Q76" s="124"/>
      <c r="R76" s="124"/>
      <c r="S76" s="124"/>
      <c r="T76" s="124"/>
      <c r="U76" s="124"/>
      <c r="V76" s="124"/>
      <c r="W76" s="124"/>
      <c r="X76" s="124"/>
      <c r="Y76" s="124"/>
      <c r="Z76" s="124"/>
      <c r="AA76" s="124"/>
    </row>
    <row r="77" spans="1:27" x14ac:dyDescent="0.25">
      <c r="A77" s="124"/>
      <c r="B77" s="124"/>
      <c r="C77" s="124"/>
      <c r="D77" s="124"/>
      <c r="E77" s="124"/>
      <c r="F77" s="124"/>
      <c r="G77" s="124"/>
      <c r="H77" s="124"/>
      <c r="I77" s="124"/>
      <c r="J77" s="124"/>
      <c r="K77" s="124"/>
      <c r="L77" s="124"/>
      <c r="M77" s="124"/>
      <c r="P77" s="124"/>
      <c r="Q77" s="124"/>
      <c r="R77" s="124"/>
      <c r="S77" s="124"/>
      <c r="T77" s="124"/>
      <c r="U77" s="124"/>
      <c r="V77" s="124"/>
      <c r="W77" s="124"/>
      <c r="X77" s="124"/>
      <c r="Y77" s="124"/>
      <c r="Z77" s="124"/>
      <c r="AA77" s="124"/>
    </row>
    <row r="78" spans="1:27" x14ac:dyDescent="0.25">
      <c r="A78" s="124"/>
      <c r="B78" s="124"/>
      <c r="C78" s="124"/>
      <c r="D78" s="124"/>
      <c r="E78" s="124"/>
      <c r="F78" s="124"/>
      <c r="G78" s="124"/>
      <c r="H78" s="124"/>
      <c r="I78" s="124"/>
      <c r="J78" s="124"/>
      <c r="K78" s="124"/>
      <c r="L78" s="124"/>
      <c r="M78" s="124"/>
      <c r="P78" s="124"/>
      <c r="Q78" s="124"/>
      <c r="R78" s="124"/>
      <c r="S78" s="124"/>
      <c r="T78" s="124"/>
      <c r="U78" s="124"/>
      <c r="V78" s="124"/>
      <c r="W78" s="124"/>
      <c r="X78" s="124"/>
      <c r="Y78" s="124"/>
      <c r="Z78" s="124"/>
      <c r="AA78" s="124"/>
    </row>
    <row r="79" spans="1:27" x14ac:dyDescent="0.25">
      <c r="A79" s="124"/>
      <c r="B79" s="124"/>
      <c r="C79" s="124"/>
      <c r="D79" s="124"/>
      <c r="E79" s="124"/>
      <c r="F79" s="124"/>
      <c r="G79" s="124"/>
      <c r="H79" s="124"/>
      <c r="I79" s="124"/>
      <c r="J79" s="124"/>
      <c r="K79" s="124"/>
      <c r="L79" s="124"/>
      <c r="M79" s="124"/>
      <c r="P79" s="124"/>
      <c r="Q79" s="124"/>
      <c r="R79" s="124"/>
      <c r="S79" s="124"/>
      <c r="T79" s="124"/>
      <c r="U79" s="124"/>
      <c r="V79" s="124"/>
      <c r="W79" s="124"/>
      <c r="X79" s="124"/>
      <c r="Y79" s="124"/>
      <c r="Z79" s="124"/>
      <c r="AA79" s="124"/>
    </row>
    <row r="80" spans="1:27" x14ac:dyDescent="0.25">
      <c r="A80" s="124"/>
      <c r="B80" s="124"/>
      <c r="C80" s="124"/>
      <c r="D80" s="124"/>
      <c r="E80" s="124"/>
      <c r="F80" s="124"/>
      <c r="G80" s="124"/>
      <c r="H80" s="124"/>
      <c r="I80" s="124"/>
      <c r="J80" s="124"/>
      <c r="K80" s="124"/>
      <c r="L80" s="124"/>
      <c r="M80" s="124"/>
      <c r="P80" s="124"/>
      <c r="Q80" s="124"/>
      <c r="R80" s="124"/>
      <c r="S80" s="124"/>
      <c r="T80" s="124"/>
      <c r="U80" s="124"/>
      <c r="V80" s="124"/>
      <c r="W80" s="124"/>
      <c r="X80" s="124"/>
      <c r="Y80" s="124"/>
      <c r="Z80" s="124"/>
      <c r="AA80" s="124"/>
    </row>
    <row r="81" spans="1:27" x14ac:dyDescent="0.25">
      <c r="A81" s="124"/>
      <c r="B81" s="124"/>
      <c r="C81" s="124"/>
      <c r="D81" s="124"/>
      <c r="E81" s="124"/>
      <c r="F81" s="124"/>
      <c r="G81" s="124"/>
      <c r="H81" s="124"/>
      <c r="I81" s="124"/>
      <c r="J81" s="124"/>
      <c r="K81" s="124"/>
      <c r="L81" s="124"/>
      <c r="M81" s="124"/>
      <c r="P81" s="124"/>
      <c r="Q81" s="124"/>
      <c r="R81" s="124"/>
      <c r="S81" s="124"/>
      <c r="T81" s="124"/>
      <c r="U81" s="124"/>
      <c r="V81" s="124"/>
      <c r="W81" s="124"/>
      <c r="X81" s="124"/>
      <c r="Y81" s="124"/>
      <c r="Z81" s="124"/>
      <c r="AA81" s="124"/>
    </row>
    <row r="82" spans="1:27" x14ac:dyDescent="0.25">
      <c r="A82" s="124"/>
      <c r="B82" s="124"/>
      <c r="C82" s="124"/>
      <c r="D82" s="124"/>
      <c r="E82" s="124"/>
      <c r="F82" s="124"/>
      <c r="G82" s="124"/>
      <c r="H82" s="124"/>
      <c r="I82" s="124"/>
      <c r="J82" s="124"/>
      <c r="K82" s="124"/>
      <c r="L82" s="124"/>
      <c r="M82" s="124"/>
      <c r="P82" s="124"/>
      <c r="Q82" s="124"/>
      <c r="R82" s="124"/>
      <c r="S82" s="124"/>
      <c r="T82" s="124"/>
      <c r="U82" s="124"/>
      <c r="V82" s="124"/>
      <c r="W82" s="124"/>
      <c r="X82" s="124"/>
      <c r="Y82" s="124"/>
      <c r="Z82" s="124"/>
      <c r="AA82" s="124"/>
    </row>
    <row r="83" spans="1:27" x14ac:dyDescent="0.25">
      <c r="A83" s="124"/>
      <c r="B83" s="124"/>
      <c r="C83" s="124"/>
      <c r="D83" s="124"/>
      <c r="E83" s="124"/>
      <c r="F83" s="124"/>
      <c r="G83" s="124"/>
      <c r="H83" s="124"/>
      <c r="I83" s="124"/>
      <c r="J83" s="124"/>
      <c r="K83" s="124"/>
      <c r="L83" s="124"/>
      <c r="M83" s="124"/>
      <c r="P83" s="124"/>
      <c r="Q83" s="124"/>
      <c r="R83" s="124"/>
      <c r="S83" s="124"/>
      <c r="T83" s="124"/>
      <c r="U83" s="124"/>
      <c r="V83" s="124"/>
      <c r="W83" s="124"/>
      <c r="X83" s="124"/>
      <c r="Y83" s="124"/>
      <c r="Z83" s="124"/>
      <c r="AA83" s="124"/>
    </row>
    <row r="84" spans="1:27" x14ac:dyDescent="0.25">
      <c r="A84" s="124"/>
      <c r="B84" s="124"/>
      <c r="C84" s="124"/>
      <c r="D84" s="124"/>
      <c r="E84" s="124"/>
      <c r="F84" s="124"/>
      <c r="G84" s="124"/>
      <c r="H84" s="124"/>
      <c r="I84" s="124"/>
      <c r="J84" s="124"/>
      <c r="K84" s="124"/>
      <c r="L84" s="124"/>
      <c r="M84" s="124"/>
      <c r="P84" s="124"/>
      <c r="Q84" s="124"/>
      <c r="R84" s="124"/>
      <c r="S84" s="124"/>
      <c r="T84" s="124"/>
      <c r="U84" s="124"/>
      <c r="V84" s="124"/>
      <c r="W84" s="124"/>
      <c r="X84" s="124"/>
      <c r="Y84" s="124"/>
      <c r="Z84" s="124"/>
      <c r="AA84" s="124"/>
    </row>
    <row r="85" spans="1:27" x14ac:dyDescent="0.25">
      <c r="A85" s="124"/>
      <c r="B85" s="124"/>
      <c r="C85" s="124"/>
      <c r="D85" s="124"/>
      <c r="E85" s="124"/>
      <c r="F85" s="124"/>
      <c r="G85" s="124"/>
      <c r="H85" s="124"/>
      <c r="I85" s="124"/>
      <c r="J85" s="124"/>
      <c r="K85" s="124"/>
      <c r="L85" s="124"/>
      <c r="M85" s="124"/>
      <c r="P85" s="124"/>
      <c r="Q85" s="124"/>
      <c r="R85" s="124"/>
      <c r="S85" s="124"/>
      <c r="T85" s="124"/>
      <c r="U85" s="124"/>
      <c r="V85" s="124"/>
      <c r="W85" s="124"/>
      <c r="X85" s="124"/>
      <c r="Y85" s="124"/>
      <c r="Z85" s="124"/>
      <c r="AA85" s="124"/>
    </row>
    <row r="86" spans="1:27" x14ac:dyDescent="0.25">
      <c r="A86" s="124"/>
      <c r="B86" s="124"/>
      <c r="C86" s="124"/>
      <c r="D86" s="124"/>
      <c r="E86" s="124"/>
      <c r="F86" s="124"/>
      <c r="G86" s="124"/>
      <c r="H86" s="124"/>
      <c r="I86" s="124"/>
      <c r="J86" s="124"/>
      <c r="K86" s="124"/>
      <c r="L86" s="124"/>
      <c r="M86" s="124"/>
      <c r="P86" s="124"/>
      <c r="Q86" s="124"/>
      <c r="R86" s="124"/>
      <c r="S86" s="124"/>
      <c r="T86" s="124"/>
      <c r="U86" s="124"/>
      <c r="V86" s="124"/>
      <c r="W86" s="124"/>
      <c r="X86" s="124"/>
      <c r="Y86" s="124"/>
      <c r="Z86" s="124"/>
      <c r="AA86" s="124"/>
    </row>
    <row r="87" spans="1:27" x14ac:dyDescent="0.25">
      <c r="A87" s="124"/>
      <c r="B87" s="124"/>
      <c r="C87" s="124"/>
      <c r="D87" s="124"/>
      <c r="E87" s="124"/>
      <c r="F87" s="124"/>
      <c r="G87" s="124"/>
      <c r="H87" s="124"/>
      <c r="I87" s="124"/>
      <c r="J87" s="124"/>
      <c r="K87" s="124"/>
      <c r="L87" s="124"/>
      <c r="M87" s="124"/>
      <c r="P87" s="124"/>
      <c r="Q87" s="124"/>
      <c r="R87" s="124"/>
      <c r="S87" s="124"/>
      <c r="T87" s="124"/>
      <c r="U87" s="124"/>
      <c r="V87" s="124"/>
      <c r="W87" s="124"/>
      <c r="X87" s="124"/>
      <c r="Y87" s="124"/>
      <c r="Z87" s="124"/>
      <c r="AA87" s="124"/>
    </row>
    <row r="88" spans="1:27" x14ac:dyDescent="0.25">
      <c r="A88" s="124"/>
      <c r="B88" s="124"/>
      <c r="C88" s="124"/>
      <c r="D88" s="124"/>
      <c r="E88" s="124"/>
      <c r="F88" s="124"/>
      <c r="G88" s="124"/>
      <c r="H88" s="124"/>
      <c r="I88" s="124"/>
      <c r="J88" s="124"/>
      <c r="K88" s="124"/>
      <c r="L88" s="124"/>
      <c r="M88" s="124"/>
      <c r="P88" s="124"/>
      <c r="Q88" s="124"/>
      <c r="R88" s="124"/>
      <c r="S88" s="124"/>
      <c r="T88" s="124"/>
      <c r="U88" s="124"/>
      <c r="V88" s="124"/>
      <c r="W88" s="124"/>
      <c r="X88" s="124"/>
      <c r="Y88" s="124"/>
      <c r="Z88" s="124"/>
      <c r="AA88" s="124"/>
    </row>
    <row r="89" spans="1:27" x14ac:dyDescent="0.25">
      <c r="A89" s="124"/>
      <c r="B89" s="124"/>
      <c r="C89" s="124"/>
      <c r="D89" s="124"/>
      <c r="E89" s="124"/>
      <c r="F89" s="124"/>
      <c r="G89" s="124"/>
      <c r="H89" s="124"/>
      <c r="I89" s="124"/>
      <c r="J89" s="124"/>
      <c r="K89" s="124"/>
      <c r="L89" s="124"/>
      <c r="M89" s="124"/>
      <c r="P89" s="124"/>
      <c r="Q89" s="124"/>
      <c r="R89" s="124"/>
      <c r="S89" s="124"/>
      <c r="T89" s="124"/>
      <c r="U89" s="124"/>
      <c r="V89" s="124"/>
      <c r="W89" s="124"/>
      <c r="X89" s="124"/>
      <c r="Y89" s="124"/>
      <c r="Z89" s="124"/>
      <c r="AA89" s="124"/>
    </row>
    <row r="90" spans="1:27" x14ac:dyDescent="0.25">
      <c r="A90" s="124"/>
      <c r="B90" s="124"/>
      <c r="C90" s="124"/>
      <c r="D90" s="124"/>
      <c r="E90" s="124"/>
      <c r="F90" s="124"/>
      <c r="G90" s="124"/>
      <c r="H90" s="124"/>
      <c r="I90" s="124"/>
      <c r="J90" s="124"/>
      <c r="K90" s="124"/>
      <c r="L90" s="124"/>
      <c r="M90" s="124"/>
      <c r="P90" s="124"/>
      <c r="Q90" s="124"/>
      <c r="R90" s="124"/>
      <c r="S90" s="124"/>
      <c r="T90" s="124"/>
      <c r="U90" s="124"/>
      <c r="V90" s="124"/>
      <c r="W90" s="124"/>
      <c r="X90" s="124"/>
      <c r="Y90" s="124"/>
      <c r="Z90" s="124"/>
      <c r="AA90" s="124"/>
    </row>
    <row r="91" spans="1:27" x14ac:dyDescent="0.25">
      <c r="A91" s="124"/>
      <c r="B91" s="124"/>
      <c r="C91" s="124"/>
      <c r="D91" s="124"/>
      <c r="E91" s="124"/>
      <c r="F91" s="124"/>
      <c r="G91" s="124"/>
      <c r="H91" s="124"/>
      <c r="I91" s="124"/>
      <c r="J91" s="124"/>
      <c r="K91" s="124"/>
      <c r="L91" s="124"/>
      <c r="M91" s="124"/>
      <c r="P91" s="124"/>
      <c r="Q91" s="124"/>
      <c r="R91" s="124"/>
      <c r="S91" s="124"/>
      <c r="T91" s="124"/>
      <c r="U91" s="124"/>
      <c r="V91" s="124"/>
      <c r="W91" s="124"/>
      <c r="X91" s="124"/>
      <c r="Y91" s="124"/>
      <c r="Z91" s="124"/>
      <c r="AA91" s="124"/>
    </row>
    <row r="92" spans="1:27" x14ac:dyDescent="0.25">
      <c r="A92" s="124"/>
      <c r="B92" s="124"/>
      <c r="C92" s="124"/>
      <c r="D92" s="124"/>
      <c r="E92" s="124"/>
      <c r="F92" s="124"/>
      <c r="G92" s="124"/>
      <c r="H92" s="124"/>
      <c r="I92" s="124"/>
      <c r="J92" s="124"/>
      <c r="K92" s="124"/>
      <c r="L92" s="124"/>
      <c r="M92" s="124"/>
      <c r="P92" s="124"/>
      <c r="Q92" s="124"/>
      <c r="R92" s="124"/>
      <c r="S92" s="124"/>
      <c r="T92" s="124"/>
      <c r="U92" s="124"/>
      <c r="V92" s="124"/>
      <c r="W92" s="124"/>
      <c r="X92" s="124"/>
      <c r="Y92" s="124"/>
      <c r="Z92" s="124"/>
      <c r="AA92" s="124"/>
    </row>
    <row r="93" spans="1:27" x14ac:dyDescent="0.25">
      <c r="A93" s="124"/>
      <c r="B93" s="124"/>
      <c r="C93" s="124"/>
      <c r="D93" s="124"/>
      <c r="E93" s="124"/>
      <c r="F93" s="124"/>
      <c r="G93" s="124"/>
      <c r="H93" s="124"/>
      <c r="I93" s="124"/>
      <c r="J93" s="124"/>
      <c r="K93" s="124"/>
      <c r="L93" s="124"/>
      <c r="M93" s="124"/>
      <c r="P93" s="124"/>
      <c r="Q93" s="124"/>
      <c r="R93" s="124"/>
      <c r="S93" s="124"/>
      <c r="T93" s="124"/>
      <c r="U93" s="124"/>
      <c r="V93" s="124"/>
      <c r="W93" s="124"/>
      <c r="X93" s="124"/>
      <c r="Y93" s="124"/>
      <c r="Z93" s="124"/>
      <c r="AA93" s="124"/>
    </row>
    <row r="94" spans="1:27" x14ac:dyDescent="0.25">
      <c r="A94" s="124"/>
      <c r="B94" s="124"/>
      <c r="C94" s="124"/>
      <c r="D94" s="124"/>
      <c r="E94" s="124"/>
      <c r="F94" s="124"/>
      <c r="G94" s="124"/>
      <c r="H94" s="124"/>
      <c r="I94" s="124"/>
      <c r="J94" s="124"/>
      <c r="K94" s="124"/>
      <c r="L94" s="124"/>
      <c r="M94" s="124"/>
      <c r="P94" s="124"/>
      <c r="Q94" s="124"/>
      <c r="R94" s="124"/>
      <c r="S94" s="124"/>
      <c r="T94" s="124"/>
      <c r="U94" s="124"/>
      <c r="V94" s="124"/>
      <c r="W94" s="124"/>
      <c r="X94" s="124"/>
      <c r="Y94" s="124"/>
      <c r="Z94" s="124"/>
      <c r="AA94" s="124"/>
    </row>
    <row r="95" spans="1:27" x14ac:dyDescent="0.25">
      <c r="A95" s="124"/>
      <c r="B95" s="124"/>
      <c r="C95" s="124"/>
      <c r="D95" s="124"/>
      <c r="E95" s="124"/>
      <c r="F95" s="124"/>
      <c r="G95" s="124"/>
      <c r="H95" s="124"/>
      <c r="I95" s="124"/>
      <c r="J95" s="124"/>
      <c r="K95" s="124"/>
      <c r="L95" s="124"/>
      <c r="M95" s="124"/>
      <c r="P95" s="124"/>
      <c r="Q95" s="124"/>
      <c r="R95" s="124"/>
      <c r="S95" s="124"/>
      <c r="T95" s="124"/>
      <c r="U95" s="124"/>
      <c r="V95" s="124"/>
      <c r="W95" s="124"/>
      <c r="X95" s="124"/>
      <c r="Y95" s="124"/>
      <c r="Z95" s="124"/>
      <c r="AA95" s="124"/>
    </row>
    <row r="96" spans="1:27" x14ac:dyDescent="0.25">
      <c r="A96" s="124"/>
      <c r="B96" s="124"/>
      <c r="C96" s="124"/>
      <c r="D96" s="124"/>
      <c r="E96" s="124"/>
      <c r="F96" s="124"/>
      <c r="G96" s="124"/>
      <c r="H96" s="124"/>
      <c r="I96" s="124"/>
      <c r="J96" s="124"/>
      <c r="K96" s="124"/>
      <c r="L96" s="124"/>
      <c r="M96" s="124"/>
      <c r="P96" s="124"/>
      <c r="Q96" s="124"/>
      <c r="R96" s="124"/>
      <c r="S96" s="124"/>
      <c r="T96" s="124"/>
      <c r="U96" s="124"/>
      <c r="V96" s="124"/>
      <c r="W96" s="124"/>
      <c r="X96" s="124"/>
      <c r="Y96" s="124"/>
      <c r="Z96" s="124"/>
      <c r="AA96" s="124"/>
    </row>
    <row r="97" spans="1:27" x14ac:dyDescent="0.25">
      <c r="A97" s="124"/>
      <c r="B97" s="124"/>
      <c r="C97" s="124"/>
      <c r="D97" s="124"/>
      <c r="E97" s="124"/>
      <c r="F97" s="124"/>
      <c r="G97" s="124"/>
      <c r="H97" s="124"/>
      <c r="I97" s="124"/>
      <c r="J97" s="124"/>
      <c r="K97" s="124"/>
      <c r="L97" s="124"/>
      <c r="M97" s="124"/>
      <c r="P97" s="124"/>
      <c r="Q97" s="124"/>
      <c r="R97" s="124"/>
      <c r="S97" s="124"/>
      <c r="T97" s="124"/>
      <c r="U97" s="124"/>
      <c r="V97" s="124"/>
      <c r="W97" s="124"/>
      <c r="X97" s="124"/>
      <c r="Y97" s="124"/>
      <c r="Z97" s="124"/>
      <c r="AA97" s="124"/>
    </row>
    <row r="98" spans="1:27" x14ac:dyDescent="0.25">
      <c r="A98" s="124"/>
      <c r="B98" s="124"/>
      <c r="C98" s="124"/>
      <c r="D98" s="124"/>
      <c r="E98" s="124"/>
      <c r="F98" s="124"/>
      <c r="G98" s="124"/>
      <c r="H98" s="124"/>
      <c r="I98" s="124"/>
      <c r="J98" s="124"/>
      <c r="K98" s="124"/>
      <c r="L98" s="124"/>
      <c r="M98" s="124"/>
      <c r="P98" s="124"/>
      <c r="Q98" s="124"/>
      <c r="R98" s="124"/>
      <c r="S98" s="124"/>
      <c r="T98" s="124"/>
      <c r="U98" s="124"/>
      <c r="V98" s="124"/>
      <c r="W98" s="124"/>
      <c r="X98" s="124"/>
      <c r="Y98" s="124"/>
      <c r="Z98" s="124"/>
      <c r="AA98" s="124"/>
    </row>
    <row r="99" spans="1:27" x14ac:dyDescent="0.25">
      <c r="A99" s="124"/>
      <c r="B99" s="124"/>
      <c r="C99" s="124"/>
      <c r="D99" s="124"/>
      <c r="E99" s="124"/>
      <c r="F99" s="124"/>
      <c r="G99" s="124"/>
      <c r="H99" s="124"/>
      <c r="I99" s="124"/>
      <c r="J99" s="124"/>
      <c r="K99" s="124"/>
      <c r="L99" s="124"/>
      <c r="M99" s="124"/>
      <c r="P99" s="124"/>
      <c r="Q99" s="124"/>
      <c r="R99" s="124"/>
      <c r="S99" s="124"/>
      <c r="T99" s="124"/>
      <c r="U99" s="124"/>
      <c r="V99" s="124"/>
      <c r="W99" s="124"/>
      <c r="X99" s="124"/>
      <c r="Y99" s="124"/>
      <c r="Z99" s="124"/>
      <c r="AA99" s="124"/>
    </row>
    <row r="100" spans="1:27" x14ac:dyDescent="0.25">
      <c r="A100" s="124"/>
      <c r="B100" s="124"/>
      <c r="C100" s="124"/>
      <c r="D100" s="124"/>
      <c r="E100" s="124"/>
      <c r="F100" s="124"/>
      <c r="G100" s="124"/>
      <c r="H100" s="124"/>
      <c r="I100" s="124"/>
      <c r="J100" s="124"/>
      <c r="K100" s="124"/>
      <c r="L100" s="124"/>
      <c r="M100" s="124"/>
      <c r="P100" s="124"/>
      <c r="Q100" s="124"/>
      <c r="R100" s="124"/>
      <c r="S100" s="124"/>
      <c r="T100" s="124"/>
      <c r="U100" s="124"/>
      <c r="V100" s="124"/>
      <c r="W100" s="124"/>
      <c r="X100" s="124"/>
      <c r="Y100" s="124"/>
      <c r="Z100" s="124"/>
      <c r="AA100" s="124"/>
    </row>
    <row r="101" spans="1:27" x14ac:dyDescent="0.25">
      <c r="A101" s="124"/>
      <c r="B101" s="124"/>
      <c r="C101" s="124"/>
      <c r="D101" s="124"/>
      <c r="E101" s="124"/>
      <c r="F101" s="124"/>
      <c r="G101" s="124"/>
      <c r="H101" s="124"/>
      <c r="I101" s="124"/>
      <c r="J101" s="124"/>
      <c r="K101" s="124"/>
      <c r="L101" s="124"/>
      <c r="M101" s="124"/>
      <c r="P101" s="124"/>
      <c r="Q101" s="124"/>
      <c r="R101" s="124"/>
      <c r="S101" s="124"/>
      <c r="T101" s="124"/>
      <c r="U101" s="124"/>
      <c r="V101" s="124"/>
      <c r="W101" s="124"/>
      <c r="X101" s="124"/>
      <c r="Y101" s="124"/>
      <c r="Z101" s="124"/>
      <c r="AA101" s="124"/>
    </row>
    <row r="102" spans="1:27" x14ac:dyDescent="0.25">
      <c r="A102" s="124"/>
      <c r="B102" s="124"/>
      <c r="C102" s="124"/>
      <c r="D102" s="124"/>
      <c r="E102" s="124"/>
      <c r="F102" s="124"/>
      <c r="G102" s="124"/>
      <c r="H102" s="124"/>
      <c r="I102" s="124"/>
      <c r="J102" s="124"/>
      <c r="K102" s="124"/>
      <c r="L102" s="124"/>
      <c r="M102" s="124"/>
      <c r="P102" s="124"/>
      <c r="Q102" s="124"/>
      <c r="R102" s="124"/>
      <c r="S102" s="124"/>
      <c r="T102" s="124"/>
      <c r="U102" s="124"/>
      <c r="V102" s="124"/>
      <c r="W102" s="124"/>
      <c r="X102" s="124"/>
      <c r="Y102" s="124"/>
      <c r="Z102" s="124"/>
      <c r="AA102" s="124"/>
    </row>
    <row r="103" spans="1:27" x14ac:dyDescent="0.25">
      <c r="A103" s="124"/>
      <c r="B103" s="124"/>
      <c r="C103" s="124"/>
      <c r="D103" s="124"/>
      <c r="E103" s="124"/>
      <c r="F103" s="124"/>
      <c r="G103" s="124"/>
      <c r="H103" s="124"/>
      <c r="I103" s="124"/>
      <c r="J103" s="124"/>
      <c r="K103" s="124"/>
      <c r="L103" s="124"/>
      <c r="M103" s="124"/>
      <c r="P103" s="124"/>
      <c r="Q103" s="124"/>
      <c r="R103" s="124"/>
      <c r="S103" s="124"/>
      <c r="T103" s="124"/>
      <c r="U103" s="124"/>
      <c r="V103" s="124"/>
      <c r="W103" s="124"/>
      <c r="X103" s="124"/>
      <c r="Y103" s="124"/>
      <c r="Z103" s="124"/>
      <c r="AA103" s="124"/>
    </row>
    <row r="104" spans="1:27" x14ac:dyDescent="0.25">
      <c r="A104" s="124"/>
      <c r="B104" s="124"/>
      <c r="C104" s="124"/>
      <c r="D104" s="124"/>
      <c r="E104" s="124"/>
      <c r="F104" s="124"/>
      <c r="G104" s="124"/>
      <c r="H104" s="124"/>
      <c r="I104" s="124"/>
      <c r="J104" s="124"/>
      <c r="K104" s="124"/>
      <c r="L104" s="124"/>
      <c r="M104" s="124"/>
      <c r="P104" s="124"/>
      <c r="Q104" s="124"/>
      <c r="R104" s="124"/>
      <c r="S104" s="124"/>
      <c r="T104" s="124"/>
      <c r="U104" s="124"/>
      <c r="V104" s="124"/>
      <c r="W104" s="124"/>
      <c r="X104" s="124"/>
      <c r="Y104" s="124"/>
      <c r="Z104" s="124"/>
      <c r="AA104" s="124"/>
    </row>
    <row r="105" spans="1:27" x14ac:dyDescent="0.25">
      <c r="A105" s="124"/>
      <c r="B105" s="124"/>
      <c r="C105" s="124"/>
      <c r="D105" s="124"/>
      <c r="E105" s="124"/>
      <c r="F105" s="124"/>
      <c r="G105" s="124"/>
      <c r="H105" s="124"/>
      <c r="I105" s="124"/>
      <c r="J105" s="124"/>
      <c r="K105" s="124"/>
      <c r="L105" s="124"/>
      <c r="M105" s="124"/>
      <c r="P105" s="124"/>
      <c r="Q105" s="124"/>
      <c r="R105" s="124"/>
      <c r="S105" s="124"/>
      <c r="T105" s="124"/>
      <c r="U105" s="124"/>
      <c r="V105" s="124"/>
      <c r="W105" s="124"/>
      <c r="X105" s="124"/>
      <c r="Y105" s="124"/>
      <c r="Z105" s="124"/>
      <c r="AA105" s="124"/>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6296F-AFBA-41AD-B658-11E91692467F}">
  <dimension ref="A1:BG25"/>
  <sheetViews>
    <sheetView topLeftCell="A8" workbookViewId="0">
      <selection activeCell="E15" sqref="E15"/>
    </sheetView>
  </sheetViews>
  <sheetFormatPr defaultColWidth="8.7109375" defaultRowHeight="15" x14ac:dyDescent="0.25"/>
  <cols>
    <col min="1" max="16384" width="8.7109375" style="124"/>
  </cols>
  <sheetData>
    <row r="1" spans="1:59" x14ac:dyDescent="0.25">
      <c r="A1" s="124" t="s">
        <v>5106</v>
      </c>
      <c r="B1" s="124" t="s">
        <v>5107</v>
      </c>
      <c r="C1" s="124" t="s">
        <v>5108</v>
      </c>
      <c r="D1" s="124" t="s">
        <v>223</v>
      </c>
      <c r="E1" s="124" t="s">
        <v>5109</v>
      </c>
      <c r="F1" s="124" t="s">
        <v>5110</v>
      </c>
      <c r="G1" s="124" t="s">
        <v>5117</v>
      </c>
      <c r="H1" s="124" t="s">
        <v>5118</v>
      </c>
      <c r="I1" s="124" t="s">
        <v>5119</v>
      </c>
      <c r="J1" s="124" t="s">
        <v>5120</v>
      </c>
      <c r="K1" s="124" t="s">
        <v>5121</v>
      </c>
      <c r="L1" s="124" t="s">
        <v>5122</v>
      </c>
      <c r="M1" s="124" t="s">
        <v>339</v>
      </c>
      <c r="N1" s="124" t="s">
        <v>242</v>
      </c>
      <c r="O1" s="124" t="s">
        <v>246</v>
      </c>
      <c r="P1" s="124" t="s">
        <v>250</v>
      </c>
      <c r="Q1" s="124" t="s">
        <v>253</v>
      </c>
      <c r="R1" s="124" t="s">
        <v>257</v>
      </c>
      <c r="S1" s="124" t="s">
        <v>261</v>
      </c>
      <c r="T1" s="124" t="s">
        <v>265</v>
      </c>
      <c r="U1" s="124" t="s">
        <v>304</v>
      </c>
      <c r="V1" s="124" t="s">
        <v>307</v>
      </c>
      <c r="W1" s="124" t="s">
        <v>310</v>
      </c>
      <c r="X1" s="124" t="s">
        <v>299</v>
      </c>
      <c r="Y1" s="124" t="s">
        <v>311</v>
      </c>
      <c r="Z1" s="124" t="s">
        <v>312</v>
      </c>
      <c r="AA1" s="124" t="s">
        <v>313</v>
      </c>
      <c r="AB1" s="124" t="s">
        <v>314</v>
      </c>
      <c r="AC1" s="124" t="s">
        <v>315</v>
      </c>
      <c r="AD1" s="124" t="s">
        <v>316</v>
      </c>
      <c r="AE1" s="124" t="s">
        <v>323</v>
      </c>
      <c r="AF1" s="124" t="s">
        <v>324</v>
      </c>
      <c r="AG1" s="124" t="s">
        <v>325</v>
      </c>
      <c r="AH1" s="124" t="s">
        <v>322</v>
      </c>
      <c r="AI1" s="124" t="s">
        <v>335</v>
      </c>
      <c r="AJ1" s="124" t="s">
        <v>328</v>
      </c>
      <c r="AK1" s="124" t="s">
        <v>329</v>
      </c>
      <c r="AL1" s="124" t="s">
        <v>330</v>
      </c>
      <c r="AM1" s="124" t="s">
        <v>319</v>
      </c>
      <c r="AN1" s="124" t="s">
        <v>318</v>
      </c>
      <c r="AO1" s="124" t="s">
        <v>320</v>
      </c>
      <c r="AP1" s="124" t="s">
        <v>321</v>
      </c>
      <c r="AQ1" s="124" t="s">
        <v>326</v>
      </c>
      <c r="AR1" s="124" t="s">
        <v>327</v>
      </c>
      <c r="AS1" s="124" t="s">
        <v>317</v>
      </c>
      <c r="AT1" s="124" t="s">
        <v>338</v>
      </c>
      <c r="AU1" s="124" t="s">
        <v>346</v>
      </c>
      <c r="AV1" s="124" t="s">
        <v>298</v>
      </c>
      <c r="AW1" s="124" t="s">
        <v>269</v>
      </c>
      <c r="AX1" s="124" t="s">
        <v>273</v>
      </c>
      <c r="AY1" s="124" t="s">
        <v>277</v>
      </c>
      <c r="AZ1" s="124" t="s">
        <v>297</v>
      </c>
      <c r="BA1" s="124" t="s">
        <v>281</v>
      </c>
      <c r="BB1" s="124" t="s">
        <v>285</v>
      </c>
      <c r="BC1" s="124" t="s">
        <v>288</v>
      </c>
      <c r="BD1" s="124" t="s">
        <v>291</v>
      </c>
      <c r="BE1" s="124" t="s">
        <v>294</v>
      </c>
      <c r="BF1" s="124" t="s">
        <v>295</v>
      </c>
      <c r="BG1" s="124" t="s">
        <v>296</v>
      </c>
    </row>
    <row r="2" spans="1:59" x14ac:dyDescent="0.25">
      <c r="A2" s="124" t="s">
        <v>605</v>
      </c>
      <c r="B2" s="124" t="s">
        <v>5123</v>
      </c>
      <c r="C2" s="124" t="s">
        <v>5112</v>
      </c>
      <c r="D2" s="124">
        <v>2438.033447265625</v>
      </c>
      <c r="E2" s="124">
        <v>2438.033447265625</v>
      </c>
      <c r="F2" s="124">
        <v>2438.033447265625</v>
      </c>
      <c r="G2" s="124">
        <v>2438.033447265625</v>
      </c>
      <c r="H2" s="124">
        <v>2438.033447265625</v>
      </c>
      <c r="I2" s="124">
        <v>2438.033447265625</v>
      </c>
      <c r="J2" s="124">
        <v>2438.033447265625</v>
      </c>
      <c r="K2" s="124">
        <v>2438.033447265625</v>
      </c>
      <c r="L2" s="124">
        <v>2438.033447265625</v>
      </c>
      <c r="M2" s="124">
        <v>411.8543701171875</v>
      </c>
      <c r="N2" s="124">
        <v>0.52624416941669139</v>
      </c>
      <c r="O2" s="124">
        <v>0.52052117270164755</v>
      </c>
      <c r="P2" s="124">
        <v>0.47252026778436951</v>
      </c>
      <c r="Q2" s="124">
        <v>0</v>
      </c>
      <c r="R2" s="124">
        <v>0</v>
      </c>
      <c r="S2" s="124">
        <v>0</v>
      </c>
      <c r="T2" s="124">
        <v>0</v>
      </c>
      <c r="U2" s="124">
        <v>0.33655096561165254</v>
      </c>
      <c r="V2" s="124">
        <v>0.5223191093970535</v>
      </c>
      <c r="W2" s="124">
        <v>0.12321542566848072</v>
      </c>
      <c r="X2" s="124">
        <v>0.16247641286394213</v>
      </c>
      <c r="Y2" s="124">
        <v>0.40811813250980128</v>
      </c>
      <c r="Z2" s="124">
        <v>1.9127404170083899E-2</v>
      </c>
      <c r="AA2" s="124">
        <v>1.8606863473859332E-3</v>
      </c>
      <c r="AB2" s="124">
        <v>2.1869517736545353E-3</v>
      </c>
      <c r="AC2" s="124">
        <v>5.605711479552326E-3</v>
      </c>
      <c r="AD2" s="124">
        <v>0</v>
      </c>
      <c r="AE2" s="124">
        <v>5.7264004187510958E-3</v>
      </c>
      <c r="AF2" s="124">
        <v>2.2650135255092265E-2</v>
      </c>
      <c r="AG2" s="124">
        <v>2.6939655172413793E-4</v>
      </c>
      <c r="AH2" s="124">
        <v>0.7655894111806445</v>
      </c>
      <c r="AI2" s="124">
        <v>0.31050028418321618</v>
      </c>
      <c r="AJ2" s="124">
        <v>2.6806667650302474E-2</v>
      </c>
      <c r="AK2" s="124">
        <v>7.0585996955859973E-4</v>
      </c>
      <c r="AL2" s="124">
        <v>0.112679789938887</v>
      </c>
      <c r="AM2" s="124">
        <v>4.0794584174270506E-3</v>
      </c>
      <c r="AN2" s="124">
        <v>0.1005549600888854</v>
      </c>
      <c r="AO2" s="124">
        <v>5.3487447592188006E-3</v>
      </c>
      <c r="AP2" s="124">
        <v>0.10935809985175005</v>
      </c>
      <c r="AQ2" s="124">
        <v>2.0364364295551603E-2</v>
      </c>
      <c r="AR2" s="124">
        <v>6.6954840056867401E-2</v>
      </c>
      <c r="AS2" s="124">
        <v>2.0682530635508694E-3</v>
      </c>
      <c r="AT2" s="124">
        <v>6.7789328375028168E-4</v>
      </c>
      <c r="AU2" s="124">
        <v>1.238275472713769E-2</v>
      </c>
      <c r="AV2" s="124">
        <v>5.9664937500000022E-2</v>
      </c>
      <c r="AW2" s="124">
        <v>8.1212500000000035E-3</v>
      </c>
      <c r="AX2" s="124">
        <v>5.9421812499999997E-2</v>
      </c>
      <c r="AY2" s="124">
        <v>0.14461312499999995</v>
      </c>
      <c r="AZ2" s="124">
        <v>0.21161581249999975</v>
      </c>
      <c r="BA2" s="124">
        <v>9.0158124999999995E-3</v>
      </c>
      <c r="BB2" s="124">
        <v>3.2687687500000021E-2</v>
      </c>
      <c r="BC2" s="124">
        <v>8.4964125000000015E-2</v>
      </c>
      <c r="BD2" s="124">
        <v>0.24323924999999971</v>
      </c>
      <c r="BE2" s="124">
        <v>0.12186612500000006</v>
      </c>
      <c r="BF2" s="124">
        <v>3.553956249999999E-2</v>
      </c>
      <c r="BG2" s="124">
        <v>4.8915625000000011E-2</v>
      </c>
    </row>
    <row r="3" spans="1:59" x14ac:dyDescent="0.25">
      <c r="A3" s="124" t="s">
        <v>606</v>
      </c>
      <c r="B3" s="124" t="s">
        <v>5123</v>
      </c>
      <c r="C3" s="124" t="s">
        <v>5112</v>
      </c>
      <c r="D3" s="124">
        <v>2257.859130859375</v>
      </c>
      <c r="E3" s="124">
        <v>2257.859130859375</v>
      </c>
      <c r="F3" s="124">
        <v>2257.859130859375</v>
      </c>
      <c r="G3" s="124">
        <v>2257.859130859375</v>
      </c>
      <c r="H3" s="124">
        <v>2257.859130859375</v>
      </c>
      <c r="I3" s="124">
        <v>2257.859130859375</v>
      </c>
      <c r="J3" s="124">
        <v>2257.859130859375</v>
      </c>
      <c r="K3" s="124">
        <v>2257.859130859375</v>
      </c>
      <c r="L3" s="124">
        <v>2257.859130859375</v>
      </c>
      <c r="M3" s="124">
        <v>339.41311645507813</v>
      </c>
      <c r="N3" s="124">
        <v>0.5967072551691267</v>
      </c>
      <c r="O3" s="124">
        <v>0.66942533507871815</v>
      </c>
      <c r="P3" s="124">
        <v>0.32766965494671557</v>
      </c>
      <c r="Q3" s="124">
        <v>0</v>
      </c>
      <c r="R3" s="124">
        <v>0</v>
      </c>
      <c r="S3" s="124">
        <v>0</v>
      </c>
      <c r="T3" s="124">
        <v>0</v>
      </c>
      <c r="U3" s="124">
        <v>0.24658714477209881</v>
      </c>
      <c r="V3" s="124">
        <v>0.53572423496117061</v>
      </c>
      <c r="W3" s="124">
        <v>0.19870123540783408</v>
      </c>
      <c r="X3" s="124">
        <v>0.2032707851561828</v>
      </c>
      <c r="Y3" s="124">
        <v>0.27898250644913603</v>
      </c>
      <c r="Z3" s="124">
        <v>2.3603982588357589E-3</v>
      </c>
      <c r="AA3" s="124">
        <v>9.765625E-4</v>
      </c>
      <c r="AB3" s="124">
        <v>1.2784616808589411E-3</v>
      </c>
      <c r="AC3" s="124">
        <v>8.5616438356164379E-4</v>
      </c>
      <c r="AD3" s="124">
        <v>0</v>
      </c>
      <c r="AE3" s="124">
        <v>4.2229729729729732E-4</v>
      </c>
      <c r="AF3" s="124">
        <v>2.5660319165999087E-3</v>
      </c>
      <c r="AG3" s="124">
        <v>0</v>
      </c>
      <c r="AH3" s="124">
        <v>0.80773227604625963</v>
      </c>
      <c r="AI3" s="124">
        <v>0.34173336607488625</v>
      </c>
      <c r="AJ3" s="124">
        <v>1.7168221481443341E-2</v>
      </c>
      <c r="AK3" s="124">
        <v>4.9811518764988323E-3</v>
      </c>
      <c r="AL3" s="124">
        <v>0.13933512619663446</v>
      </c>
      <c r="AM3" s="124">
        <v>8.5616438356164379E-4</v>
      </c>
      <c r="AN3" s="124">
        <v>0.12471060118970279</v>
      </c>
      <c r="AO3" s="124">
        <v>2.0592763649641205E-2</v>
      </c>
      <c r="AP3" s="124">
        <v>0.12685656646187693</v>
      </c>
      <c r="AQ3" s="124">
        <v>3.1346870443040006E-2</v>
      </c>
      <c r="AR3" s="124">
        <v>7.8572250908358413E-2</v>
      </c>
      <c r="AS3" s="124">
        <v>4.7900444364957079E-3</v>
      </c>
      <c r="AT3" s="124">
        <v>0</v>
      </c>
      <c r="AU3" s="124">
        <v>6.0344393979723252E-3</v>
      </c>
      <c r="AV3" s="124">
        <v>4.3422499999999961E-2</v>
      </c>
      <c r="AW3" s="124">
        <v>4.2742500000000029E-3</v>
      </c>
      <c r="AX3" s="124">
        <v>3.6783249999999997E-2</v>
      </c>
      <c r="AY3" s="124">
        <v>0.33170599999999995</v>
      </c>
      <c r="AZ3" s="124">
        <v>0.16864443750000005</v>
      </c>
      <c r="BA3" s="124">
        <v>8.7210624999999979E-3</v>
      </c>
      <c r="BB3" s="124">
        <v>3.0517249999999999E-2</v>
      </c>
      <c r="BC3" s="124">
        <v>8.0569562500000011E-2</v>
      </c>
      <c r="BD3" s="124">
        <v>0.20805212499999992</v>
      </c>
      <c r="BE3" s="124">
        <v>7.7285750000000028E-2</v>
      </c>
      <c r="BF3" s="124">
        <v>2.5490187500000004E-2</v>
      </c>
      <c r="BG3" s="124">
        <v>2.7956374999999992E-2</v>
      </c>
    </row>
    <row r="4" spans="1:59" x14ac:dyDescent="0.25">
      <c r="A4" s="124" t="s">
        <v>607</v>
      </c>
      <c r="B4" s="124" t="s">
        <v>5123</v>
      </c>
      <c r="C4" s="124" t="s">
        <v>5112</v>
      </c>
      <c r="D4" s="124">
        <v>1972.18408203125</v>
      </c>
      <c r="E4" s="124">
        <v>1972.18408203125</v>
      </c>
      <c r="F4" s="124">
        <v>1972.18408203125</v>
      </c>
      <c r="G4" s="124">
        <v>1972.18408203125</v>
      </c>
      <c r="H4" s="124">
        <v>1972.18408203125</v>
      </c>
      <c r="I4" s="124">
        <v>1972.18408203125</v>
      </c>
      <c r="J4" s="124">
        <v>1972.18408203125</v>
      </c>
      <c r="K4" s="124">
        <v>1972.18408203125</v>
      </c>
      <c r="L4" s="124">
        <v>1972.18408203125</v>
      </c>
      <c r="M4" s="124">
        <v>60.868125915527344</v>
      </c>
      <c r="N4" s="124">
        <v>0.53725048129957687</v>
      </c>
      <c r="O4" s="124">
        <v>0.7740504225337812</v>
      </c>
      <c r="P4" s="124">
        <v>0.22393534592382125</v>
      </c>
      <c r="Q4" s="124">
        <v>8.6805555555555551E-4</v>
      </c>
      <c r="R4" s="124">
        <v>0</v>
      </c>
      <c r="S4" s="124">
        <v>0</v>
      </c>
      <c r="T4" s="124">
        <v>0</v>
      </c>
      <c r="U4" s="124">
        <v>0.24674765550367461</v>
      </c>
      <c r="V4" s="124">
        <v>0.57644997645127716</v>
      </c>
      <c r="W4" s="124">
        <v>0.15682620693962232</v>
      </c>
      <c r="X4" s="124">
        <v>0.10623007141827304</v>
      </c>
      <c r="Y4" s="124">
        <v>0.13901632254082658</v>
      </c>
      <c r="Z4" s="124">
        <v>3.90625E-3</v>
      </c>
      <c r="AA4" s="124">
        <v>0</v>
      </c>
      <c r="AB4" s="124">
        <v>0</v>
      </c>
      <c r="AC4" s="124">
        <v>0</v>
      </c>
      <c r="AD4" s="124">
        <v>0</v>
      </c>
      <c r="AE4" s="124">
        <v>1.6891891891891893E-3</v>
      </c>
      <c r="AF4" s="124">
        <v>8.8762244395468072E-3</v>
      </c>
      <c r="AG4" s="124">
        <v>0</v>
      </c>
      <c r="AH4" s="124">
        <v>0.79122211765795647</v>
      </c>
      <c r="AI4" s="124">
        <v>0.18725505763756423</v>
      </c>
      <c r="AJ4" s="124">
        <v>2.267892892892893E-3</v>
      </c>
      <c r="AK4" s="124">
        <v>2.2739955357142854E-3</v>
      </c>
      <c r="AL4" s="124">
        <v>0.33367842668501618</v>
      </c>
      <c r="AM4" s="124">
        <v>0</v>
      </c>
      <c r="AN4" s="124">
        <v>0.18723545380834941</v>
      </c>
      <c r="AO4" s="124">
        <v>3.5829524449466237E-2</v>
      </c>
      <c r="AP4" s="124">
        <v>7.7731252596515588E-2</v>
      </c>
      <c r="AQ4" s="124">
        <v>2.1267450286013807E-2</v>
      </c>
      <c r="AR4" s="124">
        <v>4.3429151713751418E-2</v>
      </c>
      <c r="AS4" s="124">
        <v>8.8514383164304059E-3</v>
      </c>
      <c r="AT4" s="124">
        <v>0</v>
      </c>
      <c r="AU4" s="124">
        <v>2.82445640204716E-2</v>
      </c>
      <c r="AV4" s="124">
        <v>4.1749562500000018E-2</v>
      </c>
      <c r="AW4" s="124">
        <v>6.8823749999999987E-3</v>
      </c>
      <c r="AX4" s="124">
        <v>4.4679687499999995E-2</v>
      </c>
      <c r="AY4" s="124">
        <v>0.23907937499999993</v>
      </c>
      <c r="AZ4" s="124">
        <v>0.19540556250000002</v>
      </c>
      <c r="BA4" s="124">
        <v>1.2244125000000005E-2</v>
      </c>
      <c r="BB4" s="124">
        <v>4.3118875000000008E-2</v>
      </c>
      <c r="BC4" s="124">
        <v>7.8513812499999974E-2</v>
      </c>
      <c r="BD4" s="124">
        <v>0.22752625000000007</v>
      </c>
      <c r="BE4" s="124">
        <v>9.0534624999999994E-2</v>
      </c>
      <c r="BF4" s="124">
        <v>2.9083874999999995E-2</v>
      </c>
      <c r="BG4" s="124">
        <v>3.2892749999999991E-2</v>
      </c>
    </row>
    <row r="5" spans="1:59" x14ac:dyDescent="0.25">
      <c r="A5" s="124" t="s">
        <v>608</v>
      </c>
      <c r="B5" s="124" t="s">
        <v>5123</v>
      </c>
      <c r="C5" s="124" t="s">
        <v>5112</v>
      </c>
      <c r="D5" s="124">
        <v>2467.196533203125</v>
      </c>
      <c r="E5" s="124">
        <v>2467.196533203125</v>
      </c>
      <c r="F5" s="124">
        <v>2467.196533203125</v>
      </c>
      <c r="G5" s="124">
        <v>2467.196533203125</v>
      </c>
      <c r="H5" s="124">
        <v>2467.196533203125</v>
      </c>
      <c r="I5" s="124">
        <v>2467.196533203125</v>
      </c>
      <c r="J5" s="124">
        <v>2467.196533203125</v>
      </c>
      <c r="K5" s="124">
        <v>2467.196533203125</v>
      </c>
      <c r="L5" s="124">
        <v>2467.196533203125</v>
      </c>
      <c r="M5" s="124">
        <v>291.63156127929688</v>
      </c>
      <c r="N5" s="124">
        <v>0.52323245709339017</v>
      </c>
      <c r="O5" s="124">
        <v>0.62609508077306264</v>
      </c>
      <c r="P5" s="124">
        <v>0.37390491922693736</v>
      </c>
      <c r="Q5" s="124">
        <v>0</v>
      </c>
      <c r="R5" s="124">
        <v>0</v>
      </c>
      <c r="S5" s="124">
        <v>0</v>
      </c>
      <c r="T5" s="124">
        <v>0</v>
      </c>
      <c r="U5" s="124">
        <v>0.18146820375424474</v>
      </c>
      <c r="V5" s="124">
        <v>0.6795201408611099</v>
      </c>
      <c r="W5" s="124">
        <v>0.11583595806596464</v>
      </c>
      <c r="X5" s="124">
        <v>0.13413406286918417</v>
      </c>
      <c r="Y5" s="124">
        <v>0.3441570299947736</v>
      </c>
      <c r="Z5" s="124">
        <v>2.8424026147494716E-2</v>
      </c>
      <c r="AA5" s="124">
        <v>7.6624685631171479E-3</v>
      </c>
      <c r="AB5" s="124">
        <v>7.6704169075492599E-3</v>
      </c>
      <c r="AC5" s="124">
        <v>3.255208333333333E-3</v>
      </c>
      <c r="AD5" s="124">
        <v>0</v>
      </c>
      <c r="AE5" s="124">
        <v>1.0593220338983051E-3</v>
      </c>
      <c r="AF5" s="124">
        <v>2.1300727008346797E-2</v>
      </c>
      <c r="AG5" s="124">
        <v>4.6762201820464526E-3</v>
      </c>
      <c r="AH5" s="124">
        <v>0.80845607913558348</v>
      </c>
      <c r="AI5" s="124">
        <v>0.22306823219009497</v>
      </c>
      <c r="AJ5" s="124">
        <v>4.1960861070667516E-2</v>
      </c>
      <c r="AK5" s="124">
        <v>3.7818599126861838E-3</v>
      </c>
      <c r="AL5" s="124">
        <v>0.19659308851647123</v>
      </c>
      <c r="AM5" s="124">
        <v>1.1103041501609933E-2</v>
      </c>
      <c r="AN5" s="124">
        <v>0.19009843691596418</v>
      </c>
      <c r="AO5" s="124">
        <v>2.8595520102298207E-2</v>
      </c>
      <c r="AP5" s="124">
        <v>9.6483601821594087E-2</v>
      </c>
      <c r="AQ5" s="124">
        <v>1.2791431463082519E-2</v>
      </c>
      <c r="AR5" s="124">
        <v>9.5789536589352076E-2</v>
      </c>
      <c r="AS5" s="124">
        <v>0</v>
      </c>
      <c r="AT5" s="124">
        <v>2.840909090909091E-3</v>
      </c>
      <c r="AU5" s="124">
        <v>8.2629418828445E-3</v>
      </c>
      <c r="AV5" s="124">
        <v>4.2965124999999993E-2</v>
      </c>
      <c r="AW5" s="124">
        <v>1.3329687499999996E-2</v>
      </c>
      <c r="AX5" s="124">
        <v>3.7812312500000014E-2</v>
      </c>
      <c r="AY5" s="124">
        <v>0.26148462499999997</v>
      </c>
      <c r="AZ5" s="124">
        <v>0.16653481249999999</v>
      </c>
      <c r="BA5" s="124">
        <v>9.0393125000000005E-3</v>
      </c>
      <c r="BB5" s="124">
        <v>3.2169999999999997E-2</v>
      </c>
      <c r="BC5" s="124">
        <v>6.2052250000000003E-2</v>
      </c>
      <c r="BD5" s="124">
        <v>0.24749568750000003</v>
      </c>
      <c r="BE5" s="124">
        <v>9.7028812499999964E-2</v>
      </c>
      <c r="BF5" s="124">
        <v>2.6663187500000001E-2</v>
      </c>
      <c r="BG5" s="124">
        <v>4.6383812500000017E-2</v>
      </c>
    </row>
    <row r="6" spans="1:59" x14ac:dyDescent="0.25">
      <c r="A6" s="124" t="s">
        <v>609</v>
      </c>
      <c r="B6" s="124" t="s">
        <v>5123</v>
      </c>
      <c r="C6" s="124" t="s">
        <v>5112</v>
      </c>
      <c r="D6" s="124">
        <v>2914.894775390625</v>
      </c>
      <c r="E6" s="124">
        <v>2914.894775390625</v>
      </c>
      <c r="F6" s="124">
        <v>2914.894775390625</v>
      </c>
      <c r="G6" s="124">
        <v>2914.894775390625</v>
      </c>
      <c r="H6" s="124">
        <v>2914.89453125</v>
      </c>
      <c r="I6" s="124">
        <v>2914.894775390625</v>
      </c>
      <c r="J6" s="124">
        <v>2914.894775390625</v>
      </c>
      <c r="K6" s="124">
        <v>2914.894775390625</v>
      </c>
      <c r="L6" s="124">
        <v>2914.894775390625</v>
      </c>
      <c r="M6" s="124">
        <v>837.81280517578125</v>
      </c>
      <c r="N6" s="124">
        <v>0.56571001863171266</v>
      </c>
      <c r="O6" s="124">
        <v>0.5413669461494901</v>
      </c>
      <c r="P6" s="124">
        <v>0.45519579690427198</v>
      </c>
      <c r="Q6" s="124">
        <v>0</v>
      </c>
      <c r="R6" s="124">
        <v>0</v>
      </c>
      <c r="S6" s="124">
        <v>0</v>
      </c>
      <c r="T6" s="124">
        <v>0</v>
      </c>
      <c r="U6" s="124">
        <v>0.11893534498220734</v>
      </c>
      <c r="V6" s="124">
        <v>0.76550037374299484</v>
      </c>
      <c r="W6" s="124">
        <v>0.1002061076600346</v>
      </c>
      <c r="X6" s="124">
        <v>6.8380686609092814E-2</v>
      </c>
      <c r="Y6" s="124">
        <v>0.3275844923500662</v>
      </c>
      <c r="Z6" s="124">
        <v>3.1641460793075338E-2</v>
      </c>
      <c r="AA6" s="124">
        <v>5.6268966591703469E-3</v>
      </c>
      <c r="AB6" s="124">
        <v>6.1849223683269148E-3</v>
      </c>
      <c r="AC6" s="124">
        <v>6.8901839180081316E-3</v>
      </c>
      <c r="AD6" s="124">
        <v>0</v>
      </c>
      <c r="AE6" s="124">
        <v>3.7650602409638556E-4</v>
      </c>
      <c r="AF6" s="124">
        <v>1.3783851358342092E-2</v>
      </c>
      <c r="AG6" s="124">
        <v>0</v>
      </c>
      <c r="AH6" s="124">
        <v>0.67764152104734754</v>
      </c>
      <c r="AI6" s="124">
        <v>0.38318334334470489</v>
      </c>
      <c r="AJ6" s="124">
        <v>3.8594381189506553E-2</v>
      </c>
      <c r="AK6" s="124">
        <v>2.638888888888889E-3</v>
      </c>
      <c r="AL6" s="124">
        <v>0.22125480022606403</v>
      </c>
      <c r="AM6" s="124">
        <v>8.7833050374347098E-3</v>
      </c>
      <c r="AN6" s="124">
        <v>0.2288337452301602</v>
      </c>
      <c r="AO6" s="124">
        <v>1.8966364049086699E-2</v>
      </c>
      <c r="AP6" s="124">
        <v>0.15782039986722407</v>
      </c>
      <c r="AQ6" s="124">
        <v>7.7945478874949055E-3</v>
      </c>
      <c r="AR6" s="124">
        <v>6.6699543086598562E-2</v>
      </c>
      <c r="AS6" s="124">
        <v>7.4408983451536639E-3</v>
      </c>
      <c r="AT6" s="124">
        <v>0</v>
      </c>
      <c r="AU6" s="124">
        <v>4.9161924069274872E-3</v>
      </c>
      <c r="AV6" s="124">
        <v>3.5593875000000011E-2</v>
      </c>
      <c r="AW6" s="124">
        <v>5.5323749999999974E-3</v>
      </c>
      <c r="AX6" s="124">
        <v>5.5792874999999992E-2</v>
      </c>
      <c r="AY6" s="124">
        <v>8.958668750000004E-2</v>
      </c>
      <c r="AZ6" s="124">
        <v>0.26330687500000005</v>
      </c>
      <c r="BA6" s="124">
        <v>1.1847250000000002E-2</v>
      </c>
      <c r="BB6" s="124">
        <v>6.6547250000000016E-2</v>
      </c>
      <c r="BC6" s="124">
        <v>0.13018893749999999</v>
      </c>
      <c r="BD6" s="124">
        <v>0.19290212499999995</v>
      </c>
      <c r="BE6" s="124">
        <v>0.11874981249999998</v>
      </c>
      <c r="BF6" s="124">
        <v>2.7271312500000006E-2</v>
      </c>
      <c r="BG6" s="124">
        <v>3.9066000000000004E-2</v>
      </c>
    </row>
    <row r="7" spans="1:59" x14ac:dyDescent="0.25">
      <c r="A7" s="124" t="s">
        <v>610</v>
      </c>
      <c r="B7" s="124" t="s">
        <v>5123</v>
      </c>
      <c r="C7" s="124" t="s">
        <v>5112</v>
      </c>
      <c r="D7" s="124">
        <v>1678.8809814453125</v>
      </c>
      <c r="E7" s="124">
        <v>1678.8809814453125</v>
      </c>
      <c r="F7" s="124">
        <v>1678.8809814453125</v>
      </c>
      <c r="G7" s="124">
        <v>1678.8809814453125</v>
      </c>
      <c r="H7" s="124">
        <v>1678.8809814453125</v>
      </c>
      <c r="I7" s="124">
        <v>1678.8809814453125</v>
      </c>
      <c r="J7" s="124">
        <v>1678.880859375</v>
      </c>
      <c r="K7" s="124">
        <v>1678.8809814453125</v>
      </c>
      <c r="L7" s="124">
        <v>1678.8809814453125</v>
      </c>
      <c r="M7" s="124">
        <v>84.878746032714844</v>
      </c>
      <c r="N7" s="124">
        <v>0.45956373814865381</v>
      </c>
      <c r="O7" s="124">
        <v>0.68415830867715077</v>
      </c>
      <c r="P7" s="124">
        <v>0.31584169132284928</v>
      </c>
      <c r="Q7" s="124">
        <v>0</v>
      </c>
      <c r="R7" s="124">
        <v>0</v>
      </c>
      <c r="S7" s="124">
        <v>0</v>
      </c>
      <c r="T7" s="124">
        <v>0</v>
      </c>
      <c r="U7" s="124">
        <v>0.11910279688795698</v>
      </c>
      <c r="V7" s="124">
        <v>0.78274473426712399</v>
      </c>
      <c r="W7" s="124">
        <v>8.2427096708327499E-2</v>
      </c>
      <c r="X7" s="124">
        <v>3.7027217787333977E-2</v>
      </c>
      <c r="Y7" s="124">
        <v>0.25784643936522139</v>
      </c>
      <c r="Z7" s="124">
        <v>2.6219440464039664E-2</v>
      </c>
      <c r="AA7" s="124">
        <v>1.1348340109738286E-2</v>
      </c>
      <c r="AB7" s="124">
        <v>4.9012158054711243E-3</v>
      </c>
      <c r="AC7" s="124">
        <v>7.2042922084461069E-3</v>
      </c>
      <c r="AD7" s="124">
        <v>0</v>
      </c>
      <c r="AE7" s="124">
        <v>4.879429524868902E-3</v>
      </c>
      <c r="AF7" s="124">
        <v>1.5087079829988576E-2</v>
      </c>
      <c r="AG7" s="124">
        <v>2.3283155736836814E-2</v>
      </c>
      <c r="AH7" s="124">
        <v>0.81680461260423542</v>
      </c>
      <c r="AI7" s="124">
        <v>0.18067272896909156</v>
      </c>
      <c r="AJ7" s="124">
        <v>6.6920005434363855E-2</v>
      </c>
      <c r="AK7" s="124">
        <v>2.0161290322580645E-3</v>
      </c>
      <c r="AL7" s="124">
        <v>0.26475672049845428</v>
      </c>
      <c r="AM7" s="124">
        <v>1.1769480519480518E-2</v>
      </c>
      <c r="AN7" s="124">
        <v>0.28564389033984516</v>
      </c>
      <c r="AO7" s="124">
        <v>6.0740342903683161E-3</v>
      </c>
      <c r="AP7" s="124">
        <v>0.10353846520127301</v>
      </c>
      <c r="AQ7" s="124">
        <v>9.8298143589132334E-3</v>
      </c>
      <c r="AR7" s="124">
        <v>0.10998437804586576</v>
      </c>
      <c r="AS7" s="124">
        <v>2.840909090909091E-3</v>
      </c>
      <c r="AT7" s="124">
        <v>5.0403225806451612E-4</v>
      </c>
      <c r="AU7" s="124">
        <v>1.659866985799487E-2</v>
      </c>
      <c r="AV7" s="124">
        <v>4.6073750000000011E-2</v>
      </c>
      <c r="AW7" s="124">
        <v>1.1575875000000003E-2</v>
      </c>
      <c r="AX7" s="124">
        <v>3.6445749999999999E-2</v>
      </c>
      <c r="AY7" s="124">
        <v>0.17448131250000004</v>
      </c>
      <c r="AZ7" s="124">
        <v>0.18580862500000001</v>
      </c>
      <c r="BA7" s="124">
        <v>9.2732499999999985E-3</v>
      </c>
      <c r="BB7" s="124">
        <v>3.8208812500000001E-2</v>
      </c>
      <c r="BC7" s="124">
        <v>7.7241125000000022E-2</v>
      </c>
      <c r="BD7" s="124">
        <v>0.29724943750000005</v>
      </c>
      <c r="BE7" s="124">
        <v>9.9211000000000021E-2</v>
      </c>
      <c r="BF7" s="124">
        <v>2.4799625000000002E-2</v>
      </c>
      <c r="BG7" s="124">
        <v>4.5842062500000003E-2</v>
      </c>
    </row>
    <row r="8" spans="1:59" x14ac:dyDescent="0.25">
      <c r="A8" s="124" t="s">
        <v>611</v>
      </c>
      <c r="B8" s="124" t="s">
        <v>5123</v>
      </c>
      <c r="C8" s="124" t="s">
        <v>5112</v>
      </c>
      <c r="D8" s="124">
        <v>3358.130615234375</v>
      </c>
      <c r="E8" s="124">
        <v>3358.130615234375</v>
      </c>
      <c r="F8" s="124">
        <v>3358.130615234375</v>
      </c>
      <c r="G8" s="124">
        <v>3358.130615234375</v>
      </c>
      <c r="H8" s="124">
        <v>3358.130615234375</v>
      </c>
      <c r="I8" s="124">
        <v>3358.130615234375</v>
      </c>
      <c r="J8" s="124">
        <v>3358.130615234375</v>
      </c>
      <c r="K8" s="124">
        <v>3358.130615234375</v>
      </c>
      <c r="L8" s="124">
        <v>3358.130615234375</v>
      </c>
      <c r="M8" s="124">
        <v>237.69969177246094</v>
      </c>
      <c r="N8" s="124">
        <v>0.6539725641360703</v>
      </c>
      <c r="O8" s="124">
        <v>0.65621424821308727</v>
      </c>
      <c r="P8" s="124">
        <v>0.33980847905964012</v>
      </c>
      <c r="Q8" s="124">
        <v>0</v>
      </c>
      <c r="R8" s="124">
        <v>0</v>
      </c>
      <c r="S8" s="124">
        <v>0</v>
      </c>
      <c r="T8" s="124">
        <v>0</v>
      </c>
      <c r="U8" s="124">
        <v>8.12774751048745E-2</v>
      </c>
      <c r="V8" s="124">
        <v>0.8310337833606023</v>
      </c>
      <c r="W8" s="124">
        <v>6.9658885361284742E-2</v>
      </c>
      <c r="X8" s="124">
        <v>4.1204625482876255E-2</v>
      </c>
      <c r="Y8" s="124">
        <v>0.48688094671066806</v>
      </c>
      <c r="Z8" s="124">
        <v>2.958236294149607E-2</v>
      </c>
      <c r="AA8" s="124">
        <v>1.893939393939394E-3</v>
      </c>
      <c r="AB8" s="124">
        <v>9.829260651629073E-3</v>
      </c>
      <c r="AC8" s="124">
        <v>1.893939393939394E-3</v>
      </c>
      <c r="AD8" s="124">
        <v>0</v>
      </c>
      <c r="AE8" s="124">
        <v>4.4424019607843136E-3</v>
      </c>
      <c r="AF8" s="124">
        <v>1.7483003967137093E-2</v>
      </c>
      <c r="AG8" s="124">
        <v>2.0833333333333333E-3</v>
      </c>
      <c r="AH8" s="124">
        <v>0.84122096137866265</v>
      </c>
      <c r="AI8" s="124">
        <v>0.37824607828961537</v>
      </c>
      <c r="AJ8" s="124">
        <v>1.525297619047619E-2</v>
      </c>
      <c r="AK8" s="124">
        <v>1.9552285627169527E-2</v>
      </c>
      <c r="AL8" s="124">
        <v>0.13013587450990702</v>
      </c>
      <c r="AM8" s="124">
        <v>2.6041666666666665E-3</v>
      </c>
      <c r="AN8" s="124">
        <v>0.18870864043077668</v>
      </c>
      <c r="AO8" s="124">
        <v>4.8144257703081235E-3</v>
      </c>
      <c r="AP8" s="124">
        <v>0.15484521766932755</v>
      </c>
      <c r="AQ8" s="124">
        <v>6.2626882276650073E-2</v>
      </c>
      <c r="AR8" s="124">
        <v>9.0251163954724323E-2</v>
      </c>
      <c r="AS8" s="124">
        <v>2.6041666666666665E-3</v>
      </c>
      <c r="AT8" s="124">
        <v>0</v>
      </c>
      <c r="AU8" s="124">
        <v>3.024322169059011E-2</v>
      </c>
      <c r="AV8" s="124">
        <v>4.9870562499999986E-2</v>
      </c>
      <c r="AW8" s="124">
        <v>1.3540874999999999E-2</v>
      </c>
      <c r="AX8" s="124">
        <v>4.4599437500000005E-2</v>
      </c>
      <c r="AY8" s="124">
        <v>0.15899124999999997</v>
      </c>
      <c r="AZ8" s="124">
        <v>0.20316006249999999</v>
      </c>
      <c r="BA8" s="124">
        <v>1.0138687499999997E-2</v>
      </c>
      <c r="BB8" s="124">
        <v>3.6742187499999995E-2</v>
      </c>
      <c r="BC8" s="124">
        <v>5.9573625000000005E-2</v>
      </c>
      <c r="BD8" s="124">
        <v>0.26787418749999997</v>
      </c>
      <c r="BE8" s="124">
        <v>0.10600725</v>
      </c>
      <c r="BF8" s="124">
        <v>2.6204687499999997E-2</v>
      </c>
      <c r="BG8" s="124">
        <v>7.2887875000000005E-2</v>
      </c>
    </row>
    <row r="9" spans="1:59" x14ac:dyDescent="0.25">
      <c r="A9" s="124" t="s">
        <v>612</v>
      </c>
      <c r="B9" s="124" t="s">
        <v>5123</v>
      </c>
      <c r="C9" s="124" t="s">
        <v>5112</v>
      </c>
      <c r="D9" s="124">
        <v>2983.74267578125</v>
      </c>
      <c r="E9" s="124">
        <v>2983.742919921875</v>
      </c>
      <c r="F9" s="124">
        <v>2983.742919921875</v>
      </c>
      <c r="G9" s="124">
        <v>2983.74267578125</v>
      </c>
      <c r="H9" s="124">
        <v>2983.74267578125</v>
      </c>
      <c r="I9" s="124">
        <v>2983.74267578125</v>
      </c>
      <c r="J9" s="124">
        <v>2983.74267578125</v>
      </c>
      <c r="K9" s="124">
        <v>2983.74267578125</v>
      </c>
      <c r="L9" s="124">
        <v>2983.74267578125</v>
      </c>
      <c r="M9" s="124">
        <v>431.18499755859375</v>
      </c>
      <c r="N9" s="124">
        <v>0.58491236603683372</v>
      </c>
      <c r="O9" s="124">
        <v>0.60049091929147569</v>
      </c>
      <c r="P9" s="124">
        <v>0.39950908070852414</v>
      </c>
      <c r="Q9" s="124">
        <v>0</v>
      </c>
      <c r="R9" s="124">
        <v>0</v>
      </c>
      <c r="S9" s="124">
        <v>0</v>
      </c>
      <c r="T9" s="124">
        <v>0</v>
      </c>
      <c r="U9" s="124">
        <v>2.0754052581696041E-2</v>
      </c>
      <c r="V9" s="124">
        <v>0.90233189094022404</v>
      </c>
      <c r="W9" s="124">
        <v>6.0462336901360325E-2</v>
      </c>
      <c r="X9" s="124">
        <v>6.0118868920483889E-2</v>
      </c>
      <c r="Y9" s="124">
        <v>0.42662279968452921</v>
      </c>
      <c r="Z9" s="124">
        <v>4.6063089239837568E-2</v>
      </c>
      <c r="AA9" s="124">
        <v>1.3134057971014492E-2</v>
      </c>
      <c r="AB9" s="124">
        <v>4.1666666666666666E-3</v>
      </c>
      <c r="AC9" s="124">
        <v>2.3148148148148147E-3</v>
      </c>
      <c r="AD9" s="124">
        <v>0</v>
      </c>
      <c r="AE9" s="124">
        <v>2.1551724137931034E-3</v>
      </c>
      <c r="AF9" s="124">
        <v>7.9966329966329967E-3</v>
      </c>
      <c r="AG9" s="124">
        <v>0</v>
      </c>
      <c r="AH9" s="124">
        <v>0.70737035380437341</v>
      </c>
      <c r="AI9" s="124">
        <v>0.39231035451636759</v>
      </c>
      <c r="AJ9" s="124">
        <v>2.3962968112717836E-2</v>
      </c>
      <c r="AK9" s="124">
        <v>1.0204414838035528E-2</v>
      </c>
      <c r="AL9" s="124">
        <v>0.2466942300687289</v>
      </c>
      <c r="AM9" s="124">
        <v>0</v>
      </c>
      <c r="AN9" s="124">
        <v>0.17659013542991175</v>
      </c>
      <c r="AO9" s="124">
        <v>2.0161290322580645E-3</v>
      </c>
      <c r="AP9" s="124">
        <v>0.1564576109299893</v>
      </c>
      <c r="AQ9" s="124">
        <v>3.5862520972948446E-2</v>
      </c>
      <c r="AR9" s="124">
        <v>0.11004486726839764</v>
      </c>
      <c r="AS9" s="124">
        <v>0</v>
      </c>
      <c r="AT9" s="124">
        <v>0</v>
      </c>
      <c r="AU9" s="124">
        <v>2.717166412019353E-2</v>
      </c>
      <c r="AV9" s="124">
        <v>4.1680187499999993E-2</v>
      </c>
      <c r="AW9" s="124">
        <v>1.0272874999999999E-2</v>
      </c>
      <c r="AX9" s="124">
        <v>5.0283999999999988E-2</v>
      </c>
      <c r="AY9" s="124">
        <v>0.14285075</v>
      </c>
      <c r="AZ9" s="124">
        <v>0.16063187500000001</v>
      </c>
      <c r="BA9" s="124">
        <v>1.3142187499999999E-2</v>
      </c>
      <c r="BB9" s="124">
        <v>3.4153375E-2</v>
      </c>
      <c r="BC9" s="124">
        <v>7.2430250000000002E-2</v>
      </c>
      <c r="BD9" s="124">
        <v>0.28878193750000009</v>
      </c>
      <c r="BE9" s="124">
        <v>0.12035406249999998</v>
      </c>
      <c r="BF9" s="124">
        <v>2.5426999999999998E-2</v>
      </c>
      <c r="BG9" s="124">
        <v>8.05395E-2</v>
      </c>
    </row>
    <row r="10" spans="1:59" x14ac:dyDescent="0.25">
      <c r="A10" s="124" t="s">
        <v>613</v>
      </c>
      <c r="B10" s="124" t="s">
        <v>5123</v>
      </c>
      <c r="C10" s="124" t="s">
        <v>5112</v>
      </c>
      <c r="D10" s="124">
        <v>2949.4521484375</v>
      </c>
      <c r="E10" s="124">
        <v>2949.4521484375</v>
      </c>
      <c r="F10" s="124">
        <v>2949.4521484375</v>
      </c>
      <c r="G10" s="124">
        <v>2949.4521484375</v>
      </c>
      <c r="H10" s="124">
        <v>2949.4521484375</v>
      </c>
      <c r="I10" s="124">
        <v>2949.4521484375</v>
      </c>
      <c r="J10" s="124">
        <v>2949.4521484375</v>
      </c>
      <c r="K10" s="124">
        <v>2949.4521484375</v>
      </c>
      <c r="L10" s="124">
        <v>2949.4521484375</v>
      </c>
      <c r="M10" s="124">
        <v>1023.6656494140625</v>
      </c>
      <c r="N10" s="124">
        <v>0.60055592086525156</v>
      </c>
      <c r="O10" s="124">
        <v>0.69808646021405907</v>
      </c>
      <c r="P10" s="124">
        <v>0.29744925407165512</v>
      </c>
      <c r="Q10" s="124">
        <v>0</v>
      </c>
      <c r="R10" s="124">
        <v>0</v>
      </c>
      <c r="S10" s="124">
        <v>0</v>
      </c>
      <c r="T10" s="124">
        <v>0</v>
      </c>
      <c r="U10" s="124">
        <v>1.2605042016806723E-2</v>
      </c>
      <c r="V10" s="124">
        <v>0.8958680609732842</v>
      </c>
      <c r="W10" s="124">
        <v>4.9308759755007217E-2</v>
      </c>
      <c r="X10" s="124">
        <v>3.0652492263483641E-2</v>
      </c>
      <c r="Y10" s="124">
        <v>0.25962319581899962</v>
      </c>
      <c r="Z10" s="124">
        <v>8.1845238095238082E-3</v>
      </c>
      <c r="AA10" s="124">
        <v>3.0717653993516062E-2</v>
      </c>
      <c r="AB10" s="124">
        <v>8.713942307692308E-3</v>
      </c>
      <c r="AC10" s="124">
        <v>0</v>
      </c>
      <c r="AD10" s="124">
        <v>0</v>
      </c>
      <c r="AE10" s="124">
        <v>0</v>
      </c>
      <c r="AF10" s="124">
        <v>7.783882783882784E-3</v>
      </c>
      <c r="AG10" s="124">
        <v>3.6764705882352941E-3</v>
      </c>
      <c r="AH10" s="124">
        <v>0.5882117908502924</v>
      </c>
      <c r="AI10" s="124">
        <v>0.34419660851741229</v>
      </c>
      <c r="AJ10" s="124">
        <v>2.0312500000000001E-2</v>
      </c>
      <c r="AK10" s="124">
        <v>2.403846153846154E-3</v>
      </c>
      <c r="AL10" s="124">
        <v>0.17657737553465241</v>
      </c>
      <c r="AM10" s="124">
        <v>2.1551724137931034E-3</v>
      </c>
      <c r="AN10" s="124">
        <v>0.12509789061513199</v>
      </c>
      <c r="AO10" s="124">
        <v>2.1551724137931034E-3</v>
      </c>
      <c r="AP10" s="124">
        <v>0.26979986485089169</v>
      </c>
      <c r="AQ10" s="124">
        <v>1.7598746229260935E-2</v>
      </c>
      <c r="AR10" s="124">
        <v>7.1363752176378956E-2</v>
      </c>
      <c r="AS10" s="124">
        <v>0</v>
      </c>
      <c r="AT10" s="124">
        <v>0</v>
      </c>
      <c r="AU10" s="124">
        <v>1.2075807334428024E-2</v>
      </c>
      <c r="AV10" s="124">
        <v>4.1286000000000003E-2</v>
      </c>
      <c r="AW10" s="124">
        <v>1.0312437500000002E-2</v>
      </c>
      <c r="AX10" s="124">
        <v>3.5547499999999996E-2</v>
      </c>
      <c r="AY10" s="124">
        <v>0.29661456250000001</v>
      </c>
      <c r="AZ10" s="124">
        <v>0.18771768749999998</v>
      </c>
      <c r="BA10" s="124">
        <v>7.6707499999999996E-3</v>
      </c>
      <c r="BB10" s="124">
        <v>2.6118187499999997E-2</v>
      </c>
      <c r="BC10" s="124">
        <v>9.1576812500000007E-2</v>
      </c>
      <c r="BD10" s="124">
        <v>0.18526999999999999</v>
      </c>
      <c r="BE10" s="124">
        <v>9.8320124999999994E-2</v>
      </c>
      <c r="BF10" s="124">
        <v>1.8925249999999998E-2</v>
      </c>
      <c r="BG10" s="124">
        <v>4.1704250000000005E-2</v>
      </c>
    </row>
    <row r="11" spans="1:59" x14ac:dyDescent="0.25">
      <c r="A11" s="124" t="s">
        <v>614</v>
      </c>
      <c r="B11" s="124" t="s">
        <v>5123</v>
      </c>
      <c r="C11" s="124" t="s">
        <v>5112</v>
      </c>
      <c r="D11" s="124">
        <v>3920.298095703125</v>
      </c>
      <c r="E11" s="124">
        <v>3920.298095703125</v>
      </c>
      <c r="F11" s="124">
        <v>3920.298095703125</v>
      </c>
      <c r="G11" s="124">
        <v>3920.298095703125</v>
      </c>
      <c r="H11" s="124">
        <v>3920.298095703125</v>
      </c>
      <c r="I11" s="124">
        <v>3920.298095703125</v>
      </c>
      <c r="J11" s="124">
        <v>3920.298095703125</v>
      </c>
      <c r="K11" s="124">
        <v>3920.298095703125</v>
      </c>
      <c r="L11" s="124">
        <v>3920.298095703125</v>
      </c>
      <c r="M11" s="124">
        <v>1396.4156494140625</v>
      </c>
      <c r="N11" s="124">
        <v>0.40445944986386156</v>
      </c>
      <c r="O11" s="124">
        <v>0.35393389290448118</v>
      </c>
      <c r="P11" s="124">
        <v>0.64606610709551882</v>
      </c>
      <c r="Q11" s="124">
        <v>0</v>
      </c>
      <c r="R11" s="124">
        <v>0</v>
      </c>
      <c r="S11" s="124">
        <v>0</v>
      </c>
      <c r="T11" s="124">
        <v>0</v>
      </c>
      <c r="U11" s="124">
        <v>8.5523677711177706E-2</v>
      </c>
      <c r="V11" s="124">
        <v>0.81719893158312285</v>
      </c>
      <c r="W11" s="124">
        <v>8.1652390705699532E-2</v>
      </c>
      <c r="X11" s="124">
        <v>5.5993511186525888E-2</v>
      </c>
      <c r="Y11" s="124">
        <v>0.49965277267666974</v>
      </c>
      <c r="Z11" s="124">
        <v>0.12698805483731954</v>
      </c>
      <c r="AA11" s="124">
        <v>1.4125631313131312E-2</v>
      </c>
      <c r="AB11" s="124">
        <v>1.9270833333333334E-2</v>
      </c>
      <c r="AC11" s="124">
        <v>2.5841346153846152E-2</v>
      </c>
      <c r="AD11" s="124">
        <v>0</v>
      </c>
      <c r="AE11" s="124">
        <v>0</v>
      </c>
      <c r="AF11" s="124">
        <v>1.7321220446220448E-2</v>
      </c>
      <c r="AG11" s="124">
        <v>0</v>
      </c>
      <c r="AH11" s="124">
        <v>0.40845732596651707</v>
      </c>
      <c r="AI11" s="124">
        <v>0.19444159802615688</v>
      </c>
      <c r="AJ11" s="124">
        <v>0.10612633893883895</v>
      </c>
      <c r="AK11" s="124">
        <v>1.488095238095238E-2</v>
      </c>
      <c r="AL11" s="124">
        <v>0.10827673143849614</v>
      </c>
      <c r="AM11" s="124">
        <v>1.5661421911421912E-2</v>
      </c>
      <c r="AN11" s="124">
        <v>0.42499953579916816</v>
      </c>
      <c r="AO11" s="124">
        <v>1.0416666666666666E-2</v>
      </c>
      <c r="AP11" s="124">
        <v>0.14735403485403487</v>
      </c>
      <c r="AQ11" s="124">
        <v>1.9301470588235291E-2</v>
      </c>
      <c r="AR11" s="124">
        <v>0.16835834202562147</v>
      </c>
      <c r="AS11" s="124">
        <v>0</v>
      </c>
      <c r="AT11" s="124">
        <v>0</v>
      </c>
      <c r="AU11" s="124">
        <v>1.20764652014652E-2</v>
      </c>
      <c r="AV11" s="124">
        <v>4.3200937500000001E-2</v>
      </c>
      <c r="AW11" s="124">
        <v>5.3005624999999989E-3</v>
      </c>
      <c r="AX11" s="124">
        <v>4.78271875E-2</v>
      </c>
      <c r="AY11" s="124">
        <v>0.18330012499999998</v>
      </c>
      <c r="AZ11" s="124">
        <v>0.23449718750000001</v>
      </c>
      <c r="BA11" s="124">
        <v>6.3488749999999995E-3</v>
      </c>
      <c r="BB11" s="124">
        <v>3.981693750000001E-2</v>
      </c>
      <c r="BC11" s="124">
        <v>7.3662437499999997E-2</v>
      </c>
      <c r="BD11" s="124">
        <v>0.21468443749999999</v>
      </c>
      <c r="BE11" s="124">
        <v>0.11684137500000001</v>
      </c>
      <c r="BF11" s="124">
        <v>2.4059437500000003E-2</v>
      </c>
      <c r="BG11" s="124">
        <v>5.3415312499999999E-2</v>
      </c>
    </row>
    <row r="12" spans="1:59" x14ac:dyDescent="0.25">
      <c r="A12" s="124" t="s">
        <v>615</v>
      </c>
      <c r="B12" s="124" t="s">
        <v>5123</v>
      </c>
      <c r="C12" s="124" t="s">
        <v>5112</v>
      </c>
      <c r="D12" s="124">
        <v>2741.670654296875</v>
      </c>
      <c r="E12" s="124">
        <v>2741.670654296875</v>
      </c>
      <c r="F12" s="124">
        <v>2741.670654296875</v>
      </c>
      <c r="G12" s="124">
        <v>2741.670654296875</v>
      </c>
      <c r="H12" s="124">
        <v>2741.670654296875</v>
      </c>
      <c r="I12" s="124">
        <v>2741.670654296875</v>
      </c>
      <c r="J12" s="124">
        <v>2741.670654296875</v>
      </c>
      <c r="K12" s="124">
        <v>2741.670654296875</v>
      </c>
      <c r="L12" s="124">
        <v>2741.670654296875</v>
      </c>
      <c r="M12" s="124">
        <v>393.69061279296875</v>
      </c>
      <c r="N12" s="124">
        <v>0.57126572259353381</v>
      </c>
      <c r="O12" s="124">
        <v>0.65026263920523653</v>
      </c>
      <c r="P12" s="124">
        <v>0.34357620824806867</v>
      </c>
      <c r="Q12" s="124">
        <v>0</v>
      </c>
      <c r="R12" s="124">
        <v>0</v>
      </c>
      <c r="S12" s="124">
        <v>0</v>
      </c>
      <c r="T12" s="124">
        <v>0</v>
      </c>
      <c r="U12" s="124">
        <v>0.18801171532489749</v>
      </c>
      <c r="V12" s="124">
        <v>0.70524941947718489</v>
      </c>
      <c r="W12" s="124">
        <v>9.1701500255078783E-2</v>
      </c>
      <c r="X12" s="124">
        <v>5.6078354528486196E-2</v>
      </c>
      <c r="Y12" s="124">
        <v>0.27263825337105951</v>
      </c>
      <c r="Z12" s="124">
        <v>2.9870538453665607E-2</v>
      </c>
      <c r="AA12" s="124">
        <v>7.4457934538579695E-3</v>
      </c>
      <c r="AB12" s="124">
        <v>0</v>
      </c>
      <c r="AC12" s="124">
        <v>2.0285222522744037E-3</v>
      </c>
      <c r="AD12" s="124">
        <v>0</v>
      </c>
      <c r="AE12" s="124">
        <v>1.227442953049096E-2</v>
      </c>
      <c r="AF12" s="124">
        <v>7.4683095436120627E-3</v>
      </c>
      <c r="AG12" s="124">
        <v>1.1469612654245512E-2</v>
      </c>
      <c r="AH12" s="124">
        <v>0.8562512446062075</v>
      </c>
      <c r="AI12" s="124">
        <v>0.29530158996666878</v>
      </c>
      <c r="AJ12" s="124">
        <v>3.8542442665405748E-2</v>
      </c>
      <c r="AK12" s="124">
        <v>7.4738554848758978E-3</v>
      </c>
      <c r="AL12" s="124">
        <v>6.2274874367578364E-2</v>
      </c>
      <c r="AM12" s="124">
        <v>1.9696029776674938E-3</v>
      </c>
      <c r="AN12" s="124">
        <v>0.12502828200640193</v>
      </c>
      <c r="AO12" s="124">
        <v>2.4836232586565168E-2</v>
      </c>
      <c r="AP12" s="124">
        <v>0.13631202093497477</v>
      </c>
      <c r="AQ12" s="124">
        <v>2.3688737834676243E-2</v>
      </c>
      <c r="AR12" s="124">
        <v>7.021324050911118E-2</v>
      </c>
      <c r="AS12" s="124">
        <v>0</v>
      </c>
      <c r="AT12" s="124">
        <v>1.1363636363636363E-3</v>
      </c>
      <c r="AU12" s="124">
        <v>8.8510515748037259E-3</v>
      </c>
      <c r="AV12" s="124">
        <v>3.8906812500000006E-2</v>
      </c>
      <c r="AW12" s="124">
        <v>1.6393499999999998E-2</v>
      </c>
      <c r="AX12" s="124">
        <v>5.3715874999999975E-2</v>
      </c>
      <c r="AY12" s="124">
        <v>0.20589950000000004</v>
      </c>
      <c r="AZ12" s="124">
        <v>0.19892993750000004</v>
      </c>
      <c r="BA12" s="124">
        <v>1.0559437499999998E-2</v>
      </c>
      <c r="BB12" s="124">
        <v>3.0588624999999998E-2</v>
      </c>
      <c r="BC12" s="124">
        <v>0.10149775000000001</v>
      </c>
      <c r="BD12" s="124">
        <v>0.22628081249999993</v>
      </c>
      <c r="BE12" s="124">
        <v>9.2950124999999953E-2</v>
      </c>
      <c r="BF12" s="124">
        <v>2.8331437500000011E-2</v>
      </c>
      <c r="BG12" s="124">
        <v>3.4771499999999983E-2</v>
      </c>
    </row>
    <row r="13" spans="1:59" x14ac:dyDescent="0.25">
      <c r="A13" s="124" t="s">
        <v>616</v>
      </c>
      <c r="B13" s="124" t="s">
        <v>5123</v>
      </c>
      <c r="C13" s="124" t="s">
        <v>5112</v>
      </c>
      <c r="D13" s="124">
        <v>1927.0712890625</v>
      </c>
      <c r="E13" s="124">
        <v>1927.0712890625</v>
      </c>
      <c r="F13" s="124">
        <v>1927.0712890625</v>
      </c>
      <c r="G13" s="124">
        <v>1927.0711669921875</v>
      </c>
      <c r="H13" s="124">
        <v>1927.0712890625</v>
      </c>
      <c r="I13" s="124">
        <v>1927.0712890625</v>
      </c>
      <c r="J13" s="124">
        <v>1927.0712890625</v>
      </c>
      <c r="K13" s="124">
        <v>1927.0712890625</v>
      </c>
      <c r="L13" s="124">
        <v>1927.0712890625</v>
      </c>
      <c r="M13" s="124">
        <v>571.17596435546875</v>
      </c>
      <c r="N13" s="124">
        <v>0.4499685136235877</v>
      </c>
      <c r="O13" s="124">
        <v>0.46217667381583005</v>
      </c>
      <c r="P13" s="124">
        <v>0.53782332618416995</v>
      </c>
      <c r="Q13" s="124">
        <v>0</v>
      </c>
      <c r="R13" s="124">
        <v>0</v>
      </c>
      <c r="S13" s="124">
        <v>0</v>
      </c>
      <c r="T13" s="124">
        <v>0</v>
      </c>
      <c r="U13" s="124">
        <v>0.64645474879974751</v>
      </c>
      <c r="V13" s="124">
        <v>0.21354243840147669</v>
      </c>
      <c r="W13" s="124">
        <v>0.12042100378206572</v>
      </c>
      <c r="X13" s="124">
        <v>0.11708674498048452</v>
      </c>
      <c r="Y13" s="124">
        <v>0.34741500747623982</v>
      </c>
      <c r="Z13" s="124">
        <v>2.0080846424315311E-2</v>
      </c>
      <c r="AA13" s="124">
        <v>8.2236842105263153E-4</v>
      </c>
      <c r="AB13" s="124">
        <v>0</v>
      </c>
      <c r="AC13" s="124">
        <v>6.5104166666666663E-4</v>
      </c>
      <c r="AD13" s="124">
        <v>0</v>
      </c>
      <c r="AE13" s="124">
        <v>1.4734100877192981E-3</v>
      </c>
      <c r="AF13" s="124">
        <v>2.0216613902365232E-2</v>
      </c>
      <c r="AG13" s="124">
        <v>2.6041666666666665E-3</v>
      </c>
      <c r="AH13" s="124">
        <v>0.91366323160715557</v>
      </c>
      <c r="AI13" s="124">
        <v>0.28437144106756723</v>
      </c>
      <c r="AJ13" s="124">
        <v>4.3361852328371975E-2</v>
      </c>
      <c r="AK13" s="124">
        <v>2.2758567931456548E-3</v>
      </c>
      <c r="AL13" s="124">
        <v>0.31583406318201779</v>
      </c>
      <c r="AM13" s="124">
        <v>4.807692307692308E-3</v>
      </c>
      <c r="AN13" s="124">
        <v>5.6040267223420474E-2</v>
      </c>
      <c r="AO13" s="124">
        <v>6.3156053823424291E-2</v>
      </c>
      <c r="AP13" s="124">
        <v>0.22345189020704215</v>
      </c>
      <c r="AQ13" s="124">
        <v>8.1514258869585549E-2</v>
      </c>
      <c r="AR13" s="124">
        <v>0.27040336705529538</v>
      </c>
      <c r="AS13" s="124">
        <v>0</v>
      </c>
      <c r="AT13" s="124">
        <v>0</v>
      </c>
      <c r="AU13" s="124">
        <v>2.9350377368917054E-2</v>
      </c>
      <c r="AV13" s="124">
        <v>4.7617437500000012E-2</v>
      </c>
      <c r="AW13" s="124">
        <v>1.0582500000000002E-3</v>
      </c>
      <c r="AX13" s="124">
        <v>4.8501312500000004E-2</v>
      </c>
      <c r="AY13" s="124">
        <v>8.9350187499999997E-2</v>
      </c>
      <c r="AZ13" s="124">
        <v>0.19912043750000005</v>
      </c>
      <c r="BA13" s="124">
        <v>1.5238187500000002E-2</v>
      </c>
      <c r="BB13" s="124">
        <v>6.2276312499999986E-2</v>
      </c>
      <c r="BC13" s="124">
        <v>0.17176112499999996</v>
      </c>
      <c r="BD13" s="124">
        <v>0.23916600000000005</v>
      </c>
      <c r="BE13" s="124">
        <v>9.0290624999999999E-2</v>
      </c>
      <c r="BF13" s="124">
        <v>3.2970000000000006E-2</v>
      </c>
      <c r="BG13" s="124">
        <v>4.9725687499999997E-2</v>
      </c>
    </row>
    <row r="14" spans="1:59" x14ac:dyDescent="0.25">
      <c r="A14" s="124" t="s">
        <v>605</v>
      </c>
      <c r="B14" s="124" t="s">
        <v>5123</v>
      </c>
      <c r="C14" s="124" t="s">
        <v>5113</v>
      </c>
      <c r="D14" s="124">
        <v>3407.219970703125</v>
      </c>
      <c r="E14" s="124">
        <v>2534.41845703125</v>
      </c>
      <c r="F14" s="124">
        <v>2531.4296875</v>
      </c>
      <c r="G14" s="124">
        <v>2421.289794921875</v>
      </c>
      <c r="H14" s="124">
        <v>2422.7802734375</v>
      </c>
      <c r="I14" s="124">
        <v>2555.2490234375</v>
      </c>
      <c r="J14" s="124">
        <v>2554.740966796875</v>
      </c>
      <c r="K14" s="124">
        <v>2442.5576171875</v>
      </c>
      <c r="L14" s="124">
        <v>2446.274169921875</v>
      </c>
      <c r="M14" s="124">
        <v>306.177490234375</v>
      </c>
      <c r="N14" s="124">
        <v>0.51076821947755113</v>
      </c>
      <c r="O14" s="124">
        <v>0.5142260564911032</v>
      </c>
      <c r="P14" s="124">
        <v>0.48282480257264176</v>
      </c>
      <c r="Q14" s="124">
        <v>0</v>
      </c>
      <c r="R14" s="124">
        <v>0</v>
      </c>
      <c r="S14" s="124">
        <v>0</v>
      </c>
      <c r="T14" s="124">
        <v>0</v>
      </c>
      <c r="U14" s="124">
        <v>0.376613897749835</v>
      </c>
      <c r="V14" s="124">
        <v>0.45000664750552921</v>
      </c>
      <c r="W14" s="124">
        <v>0.150115001091359</v>
      </c>
      <c r="X14" s="124">
        <v>0.17851125439172855</v>
      </c>
      <c r="Y14" s="124">
        <v>0.46734385430840247</v>
      </c>
      <c r="Z14" s="124">
        <v>4.5871559633027525E-3</v>
      </c>
      <c r="AA14" s="124">
        <v>9.9601593625498006E-4</v>
      </c>
      <c r="AB14" s="124">
        <v>0</v>
      </c>
      <c r="AC14" s="124">
        <v>2.3584905660377358E-3</v>
      </c>
      <c r="AD14" s="124">
        <v>0</v>
      </c>
      <c r="AE14" s="124">
        <v>4.2467029816513763E-3</v>
      </c>
      <c r="AF14" s="124">
        <v>1.6198434904143164E-2</v>
      </c>
      <c r="AG14" s="124">
        <v>0</v>
      </c>
      <c r="AH14" s="124">
        <v>0.81770079755411451</v>
      </c>
      <c r="AI14" s="124">
        <v>0.34491448666774827</v>
      </c>
      <c r="AJ14" s="124">
        <v>3.0365268360089157E-2</v>
      </c>
      <c r="AK14" s="124">
        <v>0</v>
      </c>
      <c r="AL14" s="124">
        <v>0.17679746626054205</v>
      </c>
      <c r="AM14" s="124">
        <v>1.6013150099963656E-2</v>
      </c>
      <c r="AN14" s="124">
        <v>0.12594956071292121</v>
      </c>
      <c r="AO14" s="124">
        <v>2.9880478087649402E-3</v>
      </c>
      <c r="AP14" s="124">
        <v>8.5329795798629968E-2</v>
      </c>
      <c r="AQ14" s="124">
        <v>3.221158500410682E-2</v>
      </c>
      <c r="AR14" s="124">
        <v>7.7585197282102336E-2</v>
      </c>
      <c r="AS14" s="124">
        <v>1.953125E-3</v>
      </c>
      <c r="AT14" s="124">
        <v>0</v>
      </c>
      <c r="AU14" s="124">
        <v>1.1886819338105429E-2</v>
      </c>
      <c r="AV14" s="124">
        <v>4.0787999999999991E-2</v>
      </c>
      <c r="AW14" s="124">
        <v>8.6002499999999916E-3</v>
      </c>
      <c r="AX14" s="124">
        <v>6.2127750000000051E-2</v>
      </c>
      <c r="AY14" s="124">
        <v>0.14057024999999987</v>
      </c>
      <c r="AZ14" s="124">
        <v>0.21497625000000023</v>
      </c>
      <c r="BA14" s="124">
        <v>8.6589999999999983E-3</v>
      </c>
      <c r="BB14" s="124">
        <v>3.2958500000000043E-2</v>
      </c>
      <c r="BC14" s="124">
        <v>9.066949999999982E-2</v>
      </c>
      <c r="BD14" s="124">
        <v>0.23595250000000004</v>
      </c>
      <c r="BE14" s="124">
        <v>0.12294824999999994</v>
      </c>
      <c r="BF14" s="124">
        <v>3.6641500000000056E-2</v>
      </c>
      <c r="BG14" s="124">
        <v>4.5896750000000035E-2</v>
      </c>
    </row>
    <row r="15" spans="1:59" x14ac:dyDescent="0.25">
      <c r="A15" s="124" t="s">
        <v>606</v>
      </c>
      <c r="B15" s="124" t="s">
        <v>5123</v>
      </c>
      <c r="C15" s="124" t="s">
        <v>5113</v>
      </c>
      <c r="D15" s="124">
        <v>3245.4287109375</v>
      </c>
      <c r="E15" s="124">
        <v>2055.844970703125</v>
      </c>
      <c r="F15" s="124">
        <v>2051.87255859375</v>
      </c>
      <c r="G15" s="124">
        <v>2211.864013671875</v>
      </c>
      <c r="H15" s="124">
        <v>2202.9296875</v>
      </c>
      <c r="I15" s="124">
        <v>2048.037353515625</v>
      </c>
      <c r="J15" s="124">
        <v>2042.803466796875</v>
      </c>
      <c r="K15" s="124">
        <v>2205.22021484375</v>
      </c>
      <c r="L15" s="124">
        <v>2194.91943359375</v>
      </c>
      <c r="M15" s="124">
        <v>833.13372802734375</v>
      </c>
      <c r="N15" s="124">
        <v>0.60335534398034407</v>
      </c>
      <c r="O15" s="124">
        <v>0.64547757985257981</v>
      </c>
      <c r="P15" s="124">
        <v>0.34571560196560197</v>
      </c>
      <c r="Q15" s="124">
        <v>0</v>
      </c>
      <c r="R15" s="124">
        <v>0</v>
      </c>
      <c r="S15" s="124">
        <v>0</v>
      </c>
      <c r="T15" s="124">
        <v>0</v>
      </c>
      <c r="U15" s="124">
        <v>0.23469748157248155</v>
      </c>
      <c r="V15" s="124">
        <v>0.51620085995085996</v>
      </c>
      <c r="W15" s="124">
        <v>0.23773802211302214</v>
      </c>
      <c r="X15" s="124">
        <v>0.24859490171990173</v>
      </c>
      <c r="Y15" s="124">
        <v>0.3178132678132678</v>
      </c>
      <c r="Z15" s="124">
        <v>0</v>
      </c>
      <c r="AA15" s="124">
        <v>0</v>
      </c>
      <c r="AB15" s="124">
        <v>5.681818181818182E-3</v>
      </c>
      <c r="AC15" s="124">
        <v>0</v>
      </c>
      <c r="AD15" s="124">
        <v>0</v>
      </c>
      <c r="AE15" s="124">
        <v>0</v>
      </c>
      <c r="AF15" s="124">
        <v>3.1250000000000002E-3</v>
      </c>
      <c r="AG15" s="124">
        <v>0</v>
      </c>
      <c r="AH15" s="124">
        <v>0.82031633906633905</v>
      </c>
      <c r="AI15" s="124">
        <v>0.29904023341523345</v>
      </c>
      <c r="AJ15" s="124">
        <v>1.7613636363636366E-2</v>
      </c>
      <c r="AK15" s="124">
        <v>0</v>
      </c>
      <c r="AL15" s="124">
        <v>0.21194717444717445</v>
      </c>
      <c r="AM15" s="124">
        <v>0</v>
      </c>
      <c r="AN15" s="124">
        <v>0.10158169533169534</v>
      </c>
      <c r="AO15" s="124">
        <v>2.124539312039312E-2</v>
      </c>
      <c r="AP15" s="124">
        <v>0.16822020884520886</v>
      </c>
      <c r="AQ15" s="124">
        <v>1.1363636363636364E-2</v>
      </c>
      <c r="AR15" s="124">
        <v>6.777487714987715E-2</v>
      </c>
      <c r="AS15" s="124">
        <v>0</v>
      </c>
      <c r="AT15" s="124">
        <v>0</v>
      </c>
      <c r="AU15" s="124">
        <v>5.681818181818182E-3</v>
      </c>
      <c r="AV15" s="124">
        <v>2.397525000000001E-2</v>
      </c>
      <c r="AW15" s="124">
        <v>4.1317500000000017E-3</v>
      </c>
      <c r="AX15" s="124">
        <v>3.7916250000000006E-2</v>
      </c>
      <c r="AY15" s="124">
        <v>0.34830625000000004</v>
      </c>
      <c r="AZ15" s="124">
        <v>0.16664174999999989</v>
      </c>
      <c r="BA15" s="124">
        <v>8.0219999999999961E-3</v>
      </c>
      <c r="BB15" s="124">
        <v>2.9413000000000002E-2</v>
      </c>
      <c r="BC15" s="124">
        <v>8.0386750000000035E-2</v>
      </c>
      <c r="BD15" s="124">
        <v>0.19579625000000009</v>
      </c>
      <c r="BE15" s="124">
        <v>7.6884499999999981E-2</v>
      </c>
      <c r="BF15" s="124">
        <v>2.5327000000000009E-2</v>
      </c>
      <c r="BG15" s="124">
        <v>2.7173749999999993E-2</v>
      </c>
    </row>
    <row r="16" spans="1:59" x14ac:dyDescent="0.25">
      <c r="A16" s="124" t="s">
        <v>607</v>
      </c>
      <c r="B16" s="124" t="s">
        <v>5123</v>
      </c>
      <c r="C16" s="124" t="s">
        <v>5113</v>
      </c>
      <c r="D16" s="124">
        <v>3200.396240234375</v>
      </c>
      <c r="E16" s="124">
        <v>-160.26776123046875</v>
      </c>
      <c r="F16" s="124">
        <v>-274.83505249023438</v>
      </c>
      <c r="G16" s="124">
        <v>-285.26495361328125</v>
      </c>
      <c r="H16" s="124">
        <v>-378.18206787109375</v>
      </c>
      <c r="I16" s="124">
        <v>-211.724609375</v>
      </c>
      <c r="J16" s="124">
        <v>-340.37200927734375</v>
      </c>
      <c r="K16" s="124">
        <v>-342.52789306640625</v>
      </c>
      <c r="L16" s="124">
        <v>-448.4803466796875</v>
      </c>
      <c r="M16" s="124">
        <v>0</v>
      </c>
      <c r="N16" s="124">
        <v>0.52383220314016588</v>
      </c>
      <c r="O16" s="124">
        <v>0.93276298691904436</v>
      </c>
      <c r="P16" s="124">
        <v>6.7237013080955671E-2</v>
      </c>
      <c r="Q16" s="124">
        <v>0</v>
      </c>
      <c r="R16" s="124">
        <v>0</v>
      </c>
      <c r="S16" s="124">
        <v>0</v>
      </c>
      <c r="T16" s="124">
        <v>0</v>
      </c>
      <c r="U16" s="124">
        <v>0.19144822329951522</v>
      </c>
      <c r="V16" s="124">
        <v>0.61777118060030878</v>
      </c>
      <c r="W16" s="124">
        <v>0.18610769890391426</v>
      </c>
      <c r="X16" s="124">
        <v>0.11249575848762794</v>
      </c>
      <c r="Y16" s="124">
        <v>2.5904954612529625E-2</v>
      </c>
      <c r="Z16" s="124">
        <v>0</v>
      </c>
      <c r="AA16" s="124">
        <v>0</v>
      </c>
      <c r="AB16" s="124">
        <v>0</v>
      </c>
      <c r="AC16" s="124">
        <v>0</v>
      </c>
      <c r="AD16" s="124">
        <v>0</v>
      </c>
      <c r="AE16" s="124">
        <v>0</v>
      </c>
      <c r="AF16" s="124">
        <v>0</v>
      </c>
      <c r="AG16" s="124">
        <v>0</v>
      </c>
      <c r="AH16" s="124">
        <v>0.92936172143588025</v>
      </c>
      <c r="AI16" s="124">
        <v>0.10522057837131185</v>
      </c>
      <c r="AJ16" s="124">
        <v>3.2894736842105261E-3</v>
      </c>
      <c r="AK16" s="124">
        <v>0</v>
      </c>
      <c r="AL16" s="124">
        <v>0.3119633993650226</v>
      </c>
      <c r="AM16" s="124">
        <v>0</v>
      </c>
      <c r="AN16" s="124">
        <v>0.21733246354929756</v>
      </c>
      <c r="AO16" s="124">
        <v>3.0896458435809147E-2</v>
      </c>
      <c r="AP16" s="124">
        <v>2.1053026138237792E-2</v>
      </c>
      <c r="AQ16" s="124">
        <v>1.6036533559898047E-2</v>
      </c>
      <c r="AR16" s="124">
        <v>1.6989558645977731E-2</v>
      </c>
      <c r="AS16" s="124">
        <v>0</v>
      </c>
      <c r="AT16" s="124">
        <v>0</v>
      </c>
      <c r="AU16" s="124">
        <v>1.465311004784689E-2</v>
      </c>
      <c r="AV16" s="124">
        <v>2.4870250000000003E-2</v>
      </c>
      <c r="AW16" s="124">
        <v>6.8449999999999987E-3</v>
      </c>
      <c r="AX16" s="124">
        <v>4.6732499999999969E-2</v>
      </c>
      <c r="AY16" s="124">
        <v>0.24090149999999999</v>
      </c>
      <c r="AZ16" s="124">
        <v>0.20148725000000012</v>
      </c>
      <c r="BA16" s="124">
        <v>1.0820500000000002E-2</v>
      </c>
      <c r="BB16" s="124">
        <v>4.337775E-2</v>
      </c>
      <c r="BC16" s="124">
        <v>8.6430499999999966E-2</v>
      </c>
      <c r="BD16" s="124">
        <v>0.22232925000000023</v>
      </c>
      <c r="BE16" s="124">
        <v>9.0760500000000008E-2</v>
      </c>
      <c r="BF16" s="124">
        <v>2.9903250000000017E-2</v>
      </c>
      <c r="BG16" s="124">
        <v>3.232575E-2</v>
      </c>
    </row>
    <row r="17" spans="1:59" x14ac:dyDescent="0.25">
      <c r="A17" s="124" t="s">
        <v>608</v>
      </c>
      <c r="B17" s="124" t="s">
        <v>5123</v>
      </c>
      <c r="C17" s="124" t="s">
        <v>5113</v>
      </c>
      <c r="D17" s="124">
        <v>3039.159912109375</v>
      </c>
      <c r="E17" s="124">
        <v>1649.298583984375</v>
      </c>
      <c r="F17" s="124">
        <v>1579.4486083984375</v>
      </c>
      <c r="G17" s="124">
        <v>1633.579833984375</v>
      </c>
      <c r="H17" s="124">
        <v>1574.7744140625</v>
      </c>
      <c r="I17" s="124">
        <v>1654.663818359375</v>
      </c>
      <c r="J17" s="124">
        <v>1580.9482421875</v>
      </c>
      <c r="K17" s="124">
        <v>1639.2144775390625</v>
      </c>
      <c r="L17" s="124">
        <v>1576.3099365234375</v>
      </c>
      <c r="M17" s="124">
        <v>565.0050048828125</v>
      </c>
      <c r="N17" s="124">
        <v>0.51808486075589655</v>
      </c>
      <c r="O17" s="124">
        <v>0.7317597328786587</v>
      </c>
      <c r="P17" s="124">
        <v>0.2682402671213413</v>
      </c>
      <c r="Q17" s="124">
        <v>0</v>
      </c>
      <c r="R17" s="124">
        <v>0</v>
      </c>
      <c r="S17" s="124">
        <v>0</v>
      </c>
      <c r="T17" s="124">
        <v>0</v>
      </c>
      <c r="U17" s="124">
        <v>0.2027653452685422</v>
      </c>
      <c r="V17" s="124">
        <v>0.62150557686842844</v>
      </c>
      <c r="W17" s="124">
        <v>0.17572907786302927</v>
      </c>
      <c r="X17" s="124">
        <v>0.13840934924694515</v>
      </c>
      <c r="Y17" s="124">
        <v>0.30770460358056267</v>
      </c>
      <c r="Z17" s="124">
        <v>1.0869565217391304E-2</v>
      </c>
      <c r="AA17" s="124">
        <v>0</v>
      </c>
      <c r="AB17" s="124">
        <v>2.1241830065359478E-2</v>
      </c>
      <c r="AC17" s="124">
        <v>0</v>
      </c>
      <c r="AD17" s="124">
        <v>0</v>
      </c>
      <c r="AE17" s="124">
        <v>0</v>
      </c>
      <c r="AF17" s="124">
        <v>7.3529411764705881E-3</v>
      </c>
      <c r="AG17" s="124">
        <v>0</v>
      </c>
      <c r="AH17" s="124">
        <v>0.91841609832338733</v>
      </c>
      <c r="AI17" s="124">
        <v>0.25900468883205457</v>
      </c>
      <c r="AJ17" s="124">
        <v>4.4717071611253198E-2</v>
      </c>
      <c r="AK17" s="124">
        <v>0</v>
      </c>
      <c r="AL17" s="124">
        <v>0.21446078431372548</v>
      </c>
      <c r="AM17" s="124">
        <v>0</v>
      </c>
      <c r="AN17" s="124">
        <v>0.43134590792838873</v>
      </c>
      <c r="AO17" s="124">
        <v>2.165032679738562E-2</v>
      </c>
      <c r="AP17" s="124">
        <v>9.5472790565501564E-2</v>
      </c>
      <c r="AQ17" s="124">
        <v>2.4758454106280192E-2</v>
      </c>
      <c r="AR17" s="124">
        <v>4.7691993464052292E-2</v>
      </c>
      <c r="AS17" s="124">
        <v>0</v>
      </c>
      <c r="AT17" s="124">
        <v>0</v>
      </c>
      <c r="AU17" s="124">
        <v>0</v>
      </c>
      <c r="AV17" s="124">
        <v>2.8243999999999977E-2</v>
      </c>
      <c r="AW17" s="124">
        <v>1.3446250000000003E-2</v>
      </c>
      <c r="AX17" s="124">
        <v>4.1385999999999999E-2</v>
      </c>
      <c r="AY17" s="124">
        <v>0.25161375000000002</v>
      </c>
      <c r="AZ17" s="124">
        <v>0.16848974999999999</v>
      </c>
      <c r="BA17" s="124">
        <v>8.5919999999999989E-3</v>
      </c>
      <c r="BB17" s="124">
        <v>3.1991249999999985E-2</v>
      </c>
      <c r="BC17" s="124">
        <v>6.6128999999999952E-2</v>
      </c>
      <c r="BD17" s="124">
        <v>0.24402474999999993</v>
      </c>
      <c r="BE17" s="124">
        <v>0.10186499999999998</v>
      </c>
      <c r="BF17" s="124">
        <v>2.6560250000000014E-2</v>
      </c>
      <c r="BG17" s="124">
        <v>4.5902000000000012E-2</v>
      </c>
    </row>
    <row r="18" spans="1:59" x14ac:dyDescent="0.25">
      <c r="A18" s="124" t="s">
        <v>609</v>
      </c>
      <c r="B18" s="124" t="s">
        <v>5123</v>
      </c>
      <c r="C18" s="124" t="s">
        <v>5113</v>
      </c>
      <c r="D18" s="124">
        <v>2744.0986328125</v>
      </c>
      <c r="E18" s="124">
        <v>2585.892578125</v>
      </c>
      <c r="F18" s="124">
        <v>2538.798095703125</v>
      </c>
      <c r="G18" s="124">
        <v>2576.09765625</v>
      </c>
      <c r="H18" s="124">
        <v>2536.4208984375</v>
      </c>
      <c r="I18" s="124">
        <v>2622.40673828125</v>
      </c>
      <c r="J18" s="124">
        <v>2576.931640625</v>
      </c>
      <c r="K18" s="124">
        <v>2615.5810546875</v>
      </c>
      <c r="L18" s="124">
        <v>2576.675537109375</v>
      </c>
      <c r="M18" s="124">
        <v>671.8924560546875</v>
      </c>
      <c r="N18" s="124">
        <v>0.53885918003565059</v>
      </c>
      <c r="O18" s="124">
        <v>0.5887923351158646</v>
      </c>
      <c r="P18" s="124">
        <v>0.41120766488413546</v>
      </c>
      <c r="Q18" s="124">
        <v>0</v>
      </c>
      <c r="R18" s="124">
        <v>0</v>
      </c>
      <c r="S18" s="124">
        <v>0</v>
      </c>
      <c r="T18" s="124">
        <v>0</v>
      </c>
      <c r="U18" s="124">
        <v>0.15768716577540107</v>
      </c>
      <c r="V18" s="124">
        <v>0.71820409982174693</v>
      </c>
      <c r="W18" s="124">
        <v>0.11842691622103386</v>
      </c>
      <c r="X18" s="124">
        <v>9.6078431372549011E-2</v>
      </c>
      <c r="Y18" s="124">
        <v>0.34890819964349379</v>
      </c>
      <c r="Z18" s="124">
        <v>5.1448306595365416E-2</v>
      </c>
      <c r="AA18" s="124">
        <v>1.893939393939394E-3</v>
      </c>
      <c r="AB18" s="124">
        <v>0</v>
      </c>
      <c r="AC18" s="124">
        <v>1.893939393939394E-3</v>
      </c>
      <c r="AD18" s="124">
        <v>0</v>
      </c>
      <c r="AE18" s="124">
        <v>0</v>
      </c>
      <c r="AF18" s="124">
        <v>1.4015151515151515E-2</v>
      </c>
      <c r="AG18" s="124">
        <v>0</v>
      </c>
      <c r="AH18" s="124">
        <v>0.62308377896613187</v>
      </c>
      <c r="AI18" s="124">
        <v>0.40962566844919779</v>
      </c>
      <c r="AJ18" s="124">
        <v>1.9696969696969699E-2</v>
      </c>
      <c r="AK18" s="124">
        <v>1.893939393939394E-3</v>
      </c>
      <c r="AL18" s="124">
        <v>0.24766042780748659</v>
      </c>
      <c r="AM18" s="124">
        <v>1.893939393939394E-3</v>
      </c>
      <c r="AN18" s="124">
        <v>0.30706327985739751</v>
      </c>
      <c r="AO18" s="124">
        <v>3.4848484848484851E-2</v>
      </c>
      <c r="AP18" s="124">
        <v>0.15844474153297683</v>
      </c>
      <c r="AQ18" s="124">
        <v>5.681818181818182E-3</v>
      </c>
      <c r="AR18" s="124">
        <v>7.7584670231729047E-2</v>
      </c>
      <c r="AS18" s="124">
        <v>8.3333333333333332E-3</v>
      </c>
      <c r="AT18" s="124">
        <v>0</v>
      </c>
      <c r="AU18" s="124">
        <v>1.2121212121212121E-2</v>
      </c>
      <c r="AV18" s="124">
        <v>2.0572500000000014E-2</v>
      </c>
      <c r="AW18" s="124">
        <v>5.3717499999999981E-3</v>
      </c>
      <c r="AX18" s="124">
        <v>5.7652749999999982E-2</v>
      </c>
      <c r="AY18" s="124">
        <v>8.7092499999999948E-2</v>
      </c>
      <c r="AZ18" s="124">
        <v>0.27588075000000012</v>
      </c>
      <c r="BA18" s="124">
        <v>8.8185000000000034E-3</v>
      </c>
      <c r="BB18" s="124">
        <v>6.5019749999999973E-2</v>
      </c>
      <c r="BC18" s="124">
        <v>0.13288049999999996</v>
      </c>
      <c r="BD18" s="124">
        <v>0.18878949999999997</v>
      </c>
      <c r="BE18" s="124">
        <v>0.11515925000000003</v>
      </c>
      <c r="BF18" s="124">
        <v>2.7110000000000009E-2</v>
      </c>
      <c r="BG18" s="124">
        <v>3.7004749999999982E-2</v>
      </c>
    </row>
    <row r="19" spans="1:59" x14ac:dyDescent="0.25">
      <c r="A19" s="124" t="s">
        <v>610</v>
      </c>
      <c r="B19" s="124" t="s">
        <v>5123</v>
      </c>
      <c r="C19" s="124" t="s">
        <v>5113</v>
      </c>
      <c r="D19" s="124">
        <v>1379.3411865234375</v>
      </c>
      <c r="E19" s="124">
        <v>531.44549560546875</v>
      </c>
      <c r="F19" s="124">
        <v>394.44955444335938</v>
      </c>
      <c r="G19" s="124">
        <v>640.169189453125</v>
      </c>
      <c r="H19" s="124">
        <v>519.86328125</v>
      </c>
      <c r="I19" s="124">
        <v>606.0701904296875</v>
      </c>
      <c r="J19" s="124">
        <v>469.72637939453125</v>
      </c>
      <c r="K19" s="124">
        <v>722.36639404296875</v>
      </c>
      <c r="L19" s="124">
        <v>600.6787109375</v>
      </c>
      <c r="M19" s="124">
        <v>129.13624572753906</v>
      </c>
      <c r="N19" s="124">
        <v>0.50128517316017318</v>
      </c>
      <c r="O19" s="124">
        <v>0.46043019480519476</v>
      </c>
      <c r="P19" s="124">
        <v>0.53956980519480524</v>
      </c>
      <c r="Q19" s="124">
        <v>0</v>
      </c>
      <c r="R19" s="124">
        <v>0</v>
      </c>
      <c r="S19" s="124">
        <v>0</v>
      </c>
      <c r="T19" s="124">
        <v>0</v>
      </c>
      <c r="U19" s="124">
        <v>8.4483225108225105E-2</v>
      </c>
      <c r="V19" s="124">
        <v>0.8127705627705627</v>
      </c>
      <c r="W19" s="124">
        <v>0.10274621212121213</v>
      </c>
      <c r="X19" s="124">
        <v>4.3560606060606064E-2</v>
      </c>
      <c r="Y19" s="124">
        <v>0.37466179653679654</v>
      </c>
      <c r="Z19" s="124">
        <v>0.11688311688311688</v>
      </c>
      <c r="AA19" s="124">
        <v>0</v>
      </c>
      <c r="AB19" s="124">
        <v>0</v>
      </c>
      <c r="AC19" s="124">
        <v>2.0833333333333332E-2</v>
      </c>
      <c r="AD19" s="124">
        <v>0</v>
      </c>
      <c r="AE19" s="124">
        <v>0</v>
      </c>
      <c r="AF19" s="124">
        <v>0</v>
      </c>
      <c r="AG19" s="124">
        <v>5.3977272727272728E-2</v>
      </c>
      <c r="AH19" s="124">
        <v>0.73207521645021656</v>
      </c>
      <c r="AI19" s="124">
        <v>0.26718073593073594</v>
      </c>
      <c r="AJ19" s="124">
        <v>2.6041666666666664E-2</v>
      </c>
      <c r="AK19" s="124">
        <v>0</v>
      </c>
      <c r="AL19" s="124">
        <v>0.21063311688311687</v>
      </c>
      <c r="AM19" s="124">
        <v>0</v>
      </c>
      <c r="AN19" s="124">
        <v>0.7413419913419913</v>
      </c>
      <c r="AO19" s="124">
        <v>0</v>
      </c>
      <c r="AP19" s="124">
        <v>0.11647727272727273</v>
      </c>
      <c r="AQ19" s="124">
        <v>2.6041666666666664E-2</v>
      </c>
      <c r="AR19" s="124">
        <v>0.1306141774891775</v>
      </c>
      <c r="AS19" s="124">
        <v>0</v>
      </c>
      <c r="AT19" s="124">
        <v>0</v>
      </c>
      <c r="AU19" s="124">
        <v>2.6041666666666664E-2</v>
      </c>
      <c r="AV19" s="124">
        <v>2.8243500000000001E-2</v>
      </c>
      <c r="AW19" s="124">
        <v>1.2441250000000001E-2</v>
      </c>
      <c r="AX19" s="124">
        <v>4.2483250000000007E-2</v>
      </c>
      <c r="AY19" s="124">
        <v>0.17084749999999996</v>
      </c>
      <c r="AZ19" s="124">
        <v>0.18626974999999998</v>
      </c>
      <c r="BA19" s="124">
        <v>8.793249999999999E-3</v>
      </c>
      <c r="BB19" s="124">
        <v>3.6541249999999997E-2</v>
      </c>
      <c r="BC19" s="124">
        <v>7.29075E-2</v>
      </c>
      <c r="BD19" s="124">
        <v>0.29433574999999995</v>
      </c>
      <c r="BE19" s="124">
        <v>0.10348750000000001</v>
      </c>
      <c r="BF19" s="124">
        <v>2.68405E-2</v>
      </c>
      <c r="BG19" s="124">
        <v>4.5050749999999994E-2</v>
      </c>
    </row>
    <row r="20" spans="1:59" x14ac:dyDescent="0.25">
      <c r="A20" s="124" t="s">
        <v>611</v>
      </c>
      <c r="B20" s="124" t="s">
        <v>5123</v>
      </c>
      <c r="C20" s="124" t="s">
        <v>5113</v>
      </c>
      <c r="D20" s="124">
        <v>4012.878662109375</v>
      </c>
      <c r="E20" s="124">
        <v>2543.572265625</v>
      </c>
      <c r="F20" s="124">
        <v>2464.718505859375</v>
      </c>
      <c r="G20" s="124">
        <v>2480.584716796875</v>
      </c>
      <c r="H20" s="124">
        <v>2415.811279296875</v>
      </c>
      <c r="I20" s="124">
        <v>2627.78076171875</v>
      </c>
      <c r="J20" s="124">
        <v>2554.601318359375</v>
      </c>
      <c r="K20" s="124">
        <v>2571.1689453125</v>
      </c>
      <c r="L20" s="124">
        <v>2510.2431640625</v>
      </c>
      <c r="M20" s="124">
        <v>38.0625</v>
      </c>
      <c r="N20" s="124">
        <v>0.4878350815850816</v>
      </c>
      <c r="O20" s="124">
        <v>0.71627331002331007</v>
      </c>
      <c r="P20" s="124">
        <v>0.28372668997668998</v>
      </c>
      <c r="Q20" s="124">
        <v>0</v>
      </c>
      <c r="R20" s="124">
        <v>0</v>
      </c>
      <c r="S20" s="124">
        <v>0</v>
      </c>
      <c r="T20" s="124">
        <v>0</v>
      </c>
      <c r="U20" s="124">
        <v>6.1188811188811192E-2</v>
      </c>
      <c r="V20" s="124">
        <v>0.81162587412587417</v>
      </c>
      <c r="W20" s="124">
        <v>0.12718531468531469</v>
      </c>
      <c r="X20" s="124">
        <v>5.0480769230769232E-2</v>
      </c>
      <c r="Y20" s="124">
        <v>0.53088578088578087</v>
      </c>
      <c r="Z20" s="124">
        <v>0</v>
      </c>
      <c r="AA20" s="124">
        <v>0</v>
      </c>
      <c r="AB20" s="124">
        <v>0</v>
      </c>
      <c r="AC20" s="124">
        <v>1.9230769230769232E-2</v>
      </c>
      <c r="AD20" s="124">
        <v>0</v>
      </c>
      <c r="AE20" s="124">
        <v>0</v>
      </c>
      <c r="AF20" s="124">
        <v>5.3977272727272728E-2</v>
      </c>
      <c r="AG20" s="124">
        <v>0</v>
      </c>
      <c r="AH20" s="124">
        <v>0.86268939393939392</v>
      </c>
      <c r="AI20" s="124">
        <v>0.36414627039627046</v>
      </c>
      <c r="AJ20" s="124">
        <v>0</v>
      </c>
      <c r="AK20" s="124">
        <v>0</v>
      </c>
      <c r="AL20" s="124">
        <v>0.30106351981351981</v>
      </c>
      <c r="AM20" s="124">
        <v>3.125E-2</v>
      </c>
      <c r="AN20" s="124">
        <v>0.36006701631701632</v>
      </c>
      <c r="AO20" s="124">
        <v>0</v>
      </c>
      <c r="AP20" s="124">
        <v>7.6704545454545456E-2</v>
      </c>
      <c r="AQ20" s="124">
        <v>4.195804195804196E-2</v>
      </c>
      <c r="AR20" s="124">
        <v>4.5454545454545456E-2</v>
      </c>
      <c r="AS20" s="124">
        <v>0</v>
      </c>
      <c r="AT20" s="124">
        <v>0</v>
      </c>
      <c r="AU20" s="124">
        <v>1.9230769230769232E-2</v>
      </c>
      <c r="AV20" s="124">
        <v>3.0257750000000003E-2</v>
      </c>
      <c r="AW20" s="124">
        <v>1.3855500000000003E-2</v>
      </c>
      <c r="AX20" s="124">
        <v>4.8804E-2</v>
      </c>
      <c r="AY20" s="124">
        <v>0.14846350000000003</v>
      </c>
      <c r="AZ20" s="124">
        <v>0.21159749999999999</v>
      </c>
      <c r="BA20" s="124">
        <v>1.0344499999999998E-2</v>
      </c>
      <c r="BB20" s="124">
        <v>3.6377499999999993E-2</v>
      </c>
      <c r="BC20" s="124">
        <v>5.6981749999999998E-2</v>
      </c>
      <c r="BD20" s="124">
        <v>0.26590900000000001</v>
      </c>
      <c r="BE20" s="124">
        <v>0.10872375000000001</v>
      </c>
      <c r="BF20" s="124">
        <v>2.7014499999999997E-2</v>
      </c>
      <c r="BG20" s="124">
        <v>7.1928250000000013E-2</v>
      </c>
    </row>
    <row r="21" spans="1:59" x14ac:dyDescent="0.25">
      <c r="A21" s="124" t="s">
        <v>612</v>
      </c>
      <c r="B21" s="124" t="s">
        <v>5123</v>
      </c>
      <c r="C21" s="124" t="s">
        <v>5113</v>
      </c>
      <c r="D21" s="124">
        <v>3834.797607421875</v>
      </c>
      <c r="E21" s="124">
        <v>2087.49267578125</v>
      </c>
      <c r="F21" s="124">
        <v>2040.5506591796875</v>
      </c>
      <c r="G21" s="124">
        <v>2162.701171875</v>
      </c>
      <c r="H21" s="124">
        <v>2120.1259765625</v>
      </c>
      <c r="I21" s="124">
        <v>2097.17138671875</v>
      </c>
      <c r="J21" s="124">
        <v>2048.41162109375</v>
      </c>
      <c r="K21" s="124">
        <v>2174.076171875</v>
      </c>
      <c r="L21" s="124">
        <v>2129.256103515625</v>
      </c>
      <c r="M21" s="124">
        <v>573.4100341796875</v>
      </c>
      <c r="N21" s="124">
        <v>0.45549450549450549</v>
      </c>
      <c r="O21" s="124">
        <v>0.68241758241758244</v>
      </c>
      <c r="P21" s="124">
        <v>0.31758241758241762</v>
      </c>
      <c r="Q21" s="124">
        <v>0</v>
      </c>
      <c r="R21" s="124">
        <v>0</v>
      </c>
      <c r="S21" s="124">
        <v>0</v>
      </c>
      <c r="T21" s="124">
        <v>0</v>
      </c>
      <c r="U21" s="124">
        <v>1.9230769230769232E-2</v>
      </c>
      <c r="V21" s="124">
        <v>0.86794871794871797</v>
      </c>
      <c r="W21" s="124">
        <v>0.11282051282051282</v>
      </c>
      <c r="X21" s="124">
        <v>0.12673992673992673</v>
      </c>
      <c r="Y21" s="124">
        <v>0.37545787545787546</v>
      </c>
      <c r="Z21" s="124">
        <v>3.5714285714285712E-2</v>
      </c>
      <c r="AA21" s="124">
        <v>0</v>
      </c>
      <c r="AB21" s="124">
        <v>0</v>
      </c>
      <c r="AC21" s="124">
        <v>0</v>
      </c>
      <c r="AD21" s="124">
        <v>0</v>
      </c>
      <c r="AE21" s="124">
        <v>0</v>
      </c>
      <c r="AF21" s="124">
        <v>1.6666666666666666E-2</v>
      </c>
      <c r="AG21" s="124">
        <v>0</v>
      </c>
      <c r="AH21" s="124">
        <v>0.82326007326007322</v>
      </c>
      <c r="AI21" s="124">
        <v>0.38406593406593409</v>
      </c>
      <c r="AJ21" s="124">
        <v>1.6666666666666666E-2</v>
      </c>
      <c r="AK21" s="124">
        <v>1.9230769230769232E-2</v>
      </c>
      <c r="AL21" s="124">
        <v>0.35054945054945058</v>
      </c>
      <c r="AM21" s="124">
        <v>0</v>
      </c>
      <c r="AN21" s="124">
        <v>0.27655677655677657</v>
      </c>
      <c r="AO21" s="124">
        <v>0</v>
      </c>
      <c r="AP21" s="124">
        <v>0.1434065934065934</v>
      </c>
      <c r="AQ21" s="124">
        <v>5.4945054945054944E-2</v>
      </c>
      <c r="AR21" s="124">
        <v>5.2564102564102565E-2</v>
      </c>
      <c r="AS21" s="124">
        <v>0</v>
      </c>
      <c r="AT21" s="124">
        <v>0</v>
      </c>
      <c r="AU21" s="124">
        <v>1.6666666666666666E-2</v>
      </c>
      <c r="AV21" s="124">
        <v>2.4804500000000004E-2</v>
      </c>
      <c r="AW21" s="124">
        <v>9.8447499999999993E-3</v>
      </c>
      <c r="AX21" s="124">
        <v>5.5081500000000005E-2</v>
      </c>
      <c r="AY21" s="124">
        <v>0.16042000000000001</v>
      </c>
      <c r="AZ21" s="124">
        <v>0.15533150000000001</v>
      </c>
      <c r="BA21" s="124">
        <v>1.0807000000000001E-2</v>
      </c>
      <c r="BB21" s="124">
        <v>3.260275E-2</v>
      </c>
      <c r="BC21" s="124">
        <v>7.5393749999999982E-2</v>
      </c>
      <c r="BD21" s="124">
        <v>0.27629000000000004</v>
      </c>
      <c r="BE21" s="124">
        <v>0.12094300000000002</v>
      </c>
      <c r="BF21" s="124">
        <v>2.4616249999999996E-2</v>
      </c>
      <c r="BG21" s="124">
        <v>7.8667249999999994E-2</v>
      </c>
    </row>
    <row r="22" spans="1:59" x14ac:dyDescent="0.25">
      <c r="A22" s="124" t="s">
        <v>613</v>
      </c>
      <c r="B22" s="124" t="s">
        <v>5123</v>
      </c>
      <c r="C22" s="124" t="s">
        <v>5113</v>
      </c>
      <c r="D22" s="124">
        <v>3913.027587890625</v>
      </c>
      <c r="E22" s="124">
        <v>2905.0673828125</v>
      </c>
      <c r="F22" s="124">
        <v>2740.2431640625</v>
      </c>
      <c r="G22" s="124">
        <v>2994.72509765625</v>
      </c>
      <c r="H22" s="124">
        <v>2851.447265625</v>
      </c>
      <c r="I22" s="124">
        <v>2979.3837890625</v>
      </c>
      <c r="J22" s="124">
        <v>2813.357666015625</v>
      </c>
      <c r="K22" s="124">
        <v>3076.365234375</v>
      </c>
      <c r="L22" s="124">
        <v>2929.8310546875</v>
      </c>
      <c r="M22" s="124">
        <v>1029.141357421875</v>
      </c>
      <c r="N22" s="124">
        <v>0.57654483197961459</v>
      </c>
      <c r="O22" s="124">
        <v>0.6660097149227584</v>
      </c>
      <c r="P22" s="124">
        <v>0.3339902850772416</v>
      </c>
      <c r="Q22" s="124">
        <v>0</v>
      </c>
      <c r="R22" s="124">
        <v>0</v>
      </c>
      <c r="S22" s="124">
        <v>0</v>
      </c>
      <c r="T22" s="124">
        <v>0</v>
      </c>
      <c r="U22" s="124">
        <v>0</v>
      </c>
      <c r="V22" s="124">
        <v>0.9464285714285714</v>
      </c>
      <c r="W22" s="124">
        <v>5.3571428571428568E-2</v>
      </c>
      <c r="X22" s="124">
        <v>4.7957477305303392E-2</v>
      </c>
      <c r="Y22" s="124">
        <v>0.40482162764771457</v>
      </c>
      <c r="Z22" s="124">
        <v>1.7857142857142856E-2</v>
      </c>
      <c r="AA22" s="124">
        <v>1.7857142857142856E-2</v>
      </c>
      <c r="AB22" s="124">
        <v>0</v>
      </c>
      <c r="AC22" s="124">
        <v>0</v>
      </c>
      <c r="AD22" s="124">
        <v>0</v>
      </c>
      <c r="AE22" s="124">
        <v>4.0064102564102561E-2</v>
      </c>
      <c r="AF22" s="124">
        <v>1.7857142857142856E-2</v>
      </c>
      <c r="AG22" s="124">
        <v>0</v>
      </c>
      <c r="AH22" s="124">
        <v>0.70265965918139828</v>
      </c>
      <c r="AI22" s="124">
        <v>0.41341176939003027</v>
      </c>
      <c r="AJ22" s="124">
        <v>9.5009157509157505E-2</v>
      </c>
      <c r="AK22" s="124">
        <v>0</v>
      </c>
      <c r="AL22" s="124">
        <v>0.31991559165472211</v>
      </c>
      <c r="AM22" s="124">
        <v>2.0833333333333332E-2</v>
      </c>
      <c r="AN22" s="124">
        <v>0.37746854594680679</v>
      </c>
      <c r="AO22" s="124">
        <v>0</v>
      </c>
      <c r="AP22" s="124">
        <v>0.19115304984870202</v>
      </c>
      <c r="AQ22" s="124">
        <v>3.8461538461538464E-2</v>
      </c>
      <c r="AR22" s="124">
        <v>8.8927376970855232E-2</v>
      </c>
      <c r="AS22" s="124">
        <v>0</v>
      </c>
      <c r="AT22" s="124">
        <v>0</v>
      </c>
      <c r="AU22" s="124">
        <v>3.0100334448160536E-2</v>
      </c>
      <c r="AV22" s="124">
        <v>2.306625E-2</v>
      </c>
      <c r="AW22" s="124">
        <v>9.7365000000000021E-3</v>
      </c>
      <c r="AX22" s="124">
        <v>3.9438999999999995E-2</v>
      </c>
      <c r="AY22" s="124">
        <v>0.29258075</v>
      </c>
      <c r="AZ22" s="124">
        <v>0.195521</v>
      </c>
      <c r="BA22" s="124">
        <v>6.5924999999999985E-3</v>
      </c>
      <c r="BB22" s="124">
        <v>2.6110249999999998E-2</v>
      </c>
      <c r="BC22" s="124">
        <v>8.6131250000000006E-2</v>
      </c>
      <c r="BD22" s="124">
        <v>0.18452399999999994</v>
      </c>
      <c r="BE22" s="124">
        <v>9.7739750000000014E-2</v>
      </c>
      <c r="BF22" s="124">
        <v>2.00345E-2</v>
      </c>
      <c r="BG22" s="124">
        <v>4.1590250000000002E-2</v>
      </c>
    </row>
    <row r="23" spans="1:59" x14ac:dyDescent="0.25">
      <c r="A23" s="124" t="s">
        <v>614</v>
      </c>
      <c r="B23" s="124" t="s">
        <v>5123</v>
      </c>
      <c r="C23" s="124" t="s">
        <v>5113</v>
      </c>
      <c r="D23" s="124">
        <v>7280.55517578125</v>
      </c>
      <c r="E23" s="124">
        <v>4301.0146484375</v>
      </c>
      <c r="F23" s="124">
        <v>4422.453125</v>
      </c>
      <c r="G23" s="124">
        <v>4351.3857421875</v>
      </c>
      <c r="H23" s="124">
        <v>4452.8017578125</v>
      </c>
      <c r="I23" s="124">
        <v>4411.46728515625</v>
      </c>
      <c r="J23" s="124">
        <v>4555.01171875</v>
      </c>
      <c r="K23" s="124">
        <v>4471.75537109375</v>
      </c>
      <c r="L23" s="124">
        <v>4593.134765625</v>
      </c>
      <c r="M23" s="124">
        <v>3170.7099609375</v>
      </c>
      <c r="N23" s="124">
        <v>0.32708333333333334</v>
      </c>
      <c r="O23" s="124">
        <v>0.25937500000000002</v>
      </c>
      <c r="P23" s="124">
        <v>0.74062499999999998</v>
      </c>
      <c r="Q23" s="124">
        <v>0</v>
      </c>
      <c r="R23" s="124">
        <v>0</v>
      </c>
      <c r="S23" s="124">
        <v>0</v>
      </c>
      <c r="T23" s="124">
        <v>0</v>
      </c>
      <c r="U23" s="124">
        <v>0.11458333333333333</v>
      </c>
      <c r="V23" s="124">
        <v>0.75520833333333326</v>
      </c>
      <c r="W23" s="124">
        <v>0.11354166666666667</v>
      </c>
      <c r="X23" s="124">
        <v>6.5625000000000003E-2</v>
      </c>
      <c r="Y23" s="124">
        <v>0.77083333333333337</v>
      </c>
      <c r="Z23" s="124">
        <v>6.6666666666666666E-2</v>
      </c>
      <c r="AA23" s="124">
        <v>0</v>
      </c>
      <c r="AB23" s="124">
        <v>0</v>
      </c>
      <c r="AC23" s="124">
        <v>1.6666666666666666E-2</v>
      </c>
      <c r="AD23" s="124">
        <v>0</v>
      </c>
      <c r="AE23" s="124">
        <v>1.6666666666666666E-2</v>
      </c>
      <c r="AF23" s="124">
        <v>0</v>
      </c>
      <c r="AG23" s="124">
        <v>0</v>
      </c>
      <c r="AH23" s="124">
        <v>0.3125</v>
      </c>
      <c r="AI23" s="124">
        <v>0.49895833333333328</v>
      </c>
      <c r="AJ23" s="124">
        <v>3.3333333333333333E-2</v>
      </c>
      <c r="AK23" s="124">
        <v>0</v>
      </c>
      <c r="AL23" s="124">
        <v>6.6666666666666666E-2</v>
      </c>
      <c r="AM23" s="124">
        <v>0.125</v>
      </c>
      <c r="AN23" s="124">
        <v>0.51874999999999993</v>
      </c>
      <c r="AO23" s="124">
        <v>0</v>
      </c>
      <c r="AP23" s="124">
        <v>0.13124999999999998</v>
      </c>
      <c r="AQ23" s="124">
        <v>0</v>
      </c>
      <c r="AR23" s="124">
        <v>0.16250000000000001</v>
      </c>
      <c r="AS23" s="124">
        <v>0</v>
      </c>
      <c r="AT23" s="124">
        <v>0</v>
      </c>
      <c r="AU23" s="124">
        <v>1.6666666666666666E-2</v>
      </c>
      <c r="AV23" s="124">
        <v>2.3842499999999996E-2</v>
      </c>
      <c r="AW23" s="124">
        <v>4.9904999999999993E-3</v>
      </c>
      <c r="AX23" s="124">
        <v>4.9905000000000005E-2</v>
      </c>
      <c r="AY23" s="124">
        <v>0.17302675000000001</v>
      </c>
      <c r="AZ23" s="124">
        <v>0.25243950000000004</v>
      </c>
      <c r="BA23" s="124">
        <v>5.6689999999999987E-3</v>
      </c>
      <c r="BB23" s="124">
        <v>4.1156749999999999E-2</v>
      </c>
      <c r="BC23" s="124">
        <v>8.1056500000000004E-2</v>
      </c>
      <c r="BD23" s="124">
        <v>0.20632950000000005</v>
      </c>
      <c r="BE23" s="124">
        <v>0.11453200000000001</v>
      </c>
      <c r="BF23" s="124">
        <v>2.2960999999999999E-2</v>
      </c>
      <c r="BG23" s="124">
        <v>4.7931499999999988E-2</v>
      </c>
    </row>
    <row r="24" spans="1:59" x14ac:dyDescent="0.25">
      <c r="A24" s="124" t="s">
        <v>615</v>
      </c>
      <c r="B24" s="124" t="s">
        <v>5123</v>
      </c>
      <c r="C24" s="124" t="s">
        <v>5113</v>
      </c>
      <c r="D24" s="124">
        <v>3378.131103515625</v>
      </c>
      <c r="E24" s="124">
        <v>3139.24267578125</v>
      </c>
      <c r="F24" s="124">
        <v>3100.833251953125</v>
      </c>
      <c r="G24" s="124">
        <v>3083.4609375</v>
      </c>
      <c r="H24" s="124">
        <v>3052.80419921875</v>
      </c>
      <c r="I24" s="124">
        <v>3154.35205078125</v>
      </c>
      <c r="J24" s="124">
        <v>3115.37890625</v>
      </c>
      <c r="K24" s="124">
        <v>3099.1943359375</v>
      </c>
      <c r="L24" s="124">
        <v>3067.6689453125</v>
      </c>
      <c r="M24" s="124">
        <v>199.88249206542969</v>
      </c>
      <c r="N24" s="124">
        <v>0.41257152085640458</v>
      </c>
      <c r="O24" s="124">
        <v>0.77019425987449242</v>
      </c>
      <c r="P24" s="124">
        <v>0.22742478774455521</v>
      </c>
      <c r="Q24" s="124">
        <v>0</v>
      </c>
      <c r="R24" s="124">
        <v>0</v>
      </c>
      <c r="S24" s="124">
        <v>0</v>
      </c>
      <c r="T24" s="124">
        <v>0</v>
      </c>
      <c r="U24" s="124">
        <v>0.118812292358804</v>
      </c>
      <c r="V24" s="124">
        <v>0.76459948320413429</v>
      </c>
      <c r="W24" s="124">
        <v>0.11420727205610927</v>
      </c>
      <c r="X24" s="124">
        <v>8.5061369509043916E-2</v>
      </c>
      <c r="Y24" s="124">
        <v>0.2529784976005906</v>
      </c>
      <c r="Z24" s="124">
        <v>1.0575858250276855E-2</v>
      </c>
      <c r="AA24" s="124">
        <v>0</v>
      </c>
      <c r="AB24" s="124">
        <v>0</v>
      </c>
      <c r="AC24" s="124">
        <v>0</v>
      </c>
      <c r="AD24" s="124">
        <v>0</v>
      </c>
      <c r="AE24" s="124">
        <v>0</v>
      </c>
      <c r="AF24" s="124">
        <v>3.7063953488372089E-2</v>
      </c>
      <c r="AG24" s="124">
        <v>1.6269841269841268E-2</v>
      </c>
      <c r="AH24" s="124">
        <v>0.85614848652639353</v>
      </c>
      <c r="AI24" s="124">
        <v>0.323218899963086</v>
      </c>
      <c r="AJ24" s="124">
        <v>6.7222683647102252E-2</v>
      </c>
      <c r="AK24" s="124">
        <v>0</v>
      </c>
      <c r="AL24" s="124">
        <v>0.14893180140273163</v>
      </c>
      <c r="AM24" s="124">
        <v>2.3809523809523812E-3</v>
      </c>
      <c r="AN24" s="124">
        <v>0.13764304171280917</v>
      </c>
      <c r="AO24" s="124">
        <v>3.5972683647102245E-2</v>
      </c>
      <c r="AP24" s="124">
        <v>0.1613718161683278</v>
      </c>
      <c r="AQ24" s="124">
        <v>4.7619047619047623E-3</v>
      </c>
      <c r="AR24" s="124">
        <v>6.7222683647102252E-2</v>
      </c>
      <c r="AS24" s="124">
        <v>0</v>
      </c>
      <c r="AT24" s="124">
        <v>0</v>
      </c>
      <c r="AU24" s="124">
        <v>4.7619047619047623E-3</v>
      </c>
      <c r="AV24" s="124">
        <v>2.428725E-2</v>
      </c>
      <c r="AW24" s="124">
        <v>1.4398000000000005E-2</v>
      </c>
      <c r="AX24" s="124">
        <v>5.2383999999999993E-2</v>
      </c>
      <c r="AY24" s="124">
        <v>0.20768524999999993</v>
      </c>
      <c r="AZ24" s="124">
        <v>0.20345100000000005</v>
      </c>
      <c r="BA24" s="124">
        <v>1.0369000000000001E-2</v>
      </c>
      <c r="BB24" s="124">
        <v>3.1906999999999991E-2</v>
      </c>
      <c r="BC24" s="124">
        <v>0.10020124999999999</v>
      </c>
      <c r="BD24" s="124">
        <v>0.22283425000000021</v>
      </c>
      <c r="BE24" s="124">
        <v>9.3685499999999977E-2</v>
      </c>
      <c r="BF24" s="124">
        <v>2.8483749999999995E-2</v>
      </c>
      <c r="BG24" s="124">
        <v>3.4601250000000014E-2</v>
      </c>
    </row>
    <row r="25" spans="1:59" x14ac:dyDescent="0.25">
      <c r="A25" s="124" t="s">
        <v>616</v>
      </c>
      <c r="B25" s="124" t="s">
        <v>5123</v>
      </c>
      <c r="C25" s="124" t="s">
        <v>5113</v>
      </c>
      <c r="D25" s="124">
        <v>1791.3687744140625</v>
      </c>
      <c r="E25" s="124">
        <v>1148.332275390625</v>
      </c>
      <c r="F25" s="124">
        <v>1126.9752197265625</v>
      </c>
      <c r="G25" s="124">
        <v>1332.8543701171875</v>
      </c>
      <c r="H25" s="124">
        <v>1308.1290283203125</v>
      </c>
      <c r="I25" s="124">
        <v>1150.8724365234375</v>
      </c>
      <c r="J25" s="124">
        <v>1128.448974609375</v>
      </c>
      <c r="K25" s="124">
        <v>1337.7650146484375</v>
      </c>
      <c r="L25" s="124">
        <v>1311.568115234375</v>
      </c>
      <c r="M25" s="124">
        <v>1006.7050170898438</v>
      </c>
      <c r="N25" s="124">
        <v>0.53104204476709016</v>
      </c>
      <c r="O25" s="124">
        <v>0.54078758318209319</v>
      </c>
      <c r="P25" s="124">
        <v>0.44605452208106472</v>
      </c>
      <c r="Q25" s="124">
        <v>1.3157894736842105E-2</v>
      </c>
      <c r="R25" s="124">
        <v>0</v>
      </c>
      <c r="S25" s="124">
        <v>0</v>
      </c>
      <c r="T25" s="124">
        <v>0</v>
      </c>
      <c r="U25" s="124">
        <v>0.52943511796733211</v>
      </c>
      <c r="V25" s="124">
        <v>0.34772005444646098</v>
      </c>
      <c r="W25" s="124">
        <v>9.1594827586206906E-2</v>
      </c>
      <c r="X25" s="124">
        <v>0.11709770114942529</v>
      </c>
      <c r="Y25" s="124">
        <v>0.34821158499697519</v>
      </c>
      <c r="Z25" s="124">
        <v>3.4123563218390801E-2</v>
      </c>
      <c r="AA25" s="124">
        <v>0</v>
      </c>
      <c r="AB25" s="124">
        <v>0</v>
      </c>
      <c r="AC25" s="124">
        <v>1.3157894736842105E-2</v>
      </c>
      <c r="AD25" s="124">
        <v>0</v>
      </c>
      <c r="AE25" s="124">
        <v>0</v>
      </c>
      <c r="AF25" s="124">
        <v>1.7241379310344827E-2</v>
      </c>
      <c r="AG25" s="124">
        <v>5.7471264367816091E-3</v>
      </c>
      <c r="AH25" s="124">
        <v>0.94409785238959465</v>
      </c>
      <c r="AI25" s="124">
        <v>0.23712568058076222</v>
      </c>
      <c r="AJ25" s="124">
        <v>1.8498563218390805E-2</v>
      </c>
      <c r="AK25" s="124">
        <v>0</v>
      </c>
      <c r="AL25" s="124">
        <v>0.28522005444646098</v>
      </c>
      <c r="AM25" s="124">
        <v>2.8735632183908046E-3</v>
      </c>
      <c r="AN25" s="124">
        <v>0.104752722323049</v>
      </c>
      <c r="AO25" s="124">
        <v>7.5969827586206906E-2</v>
      </c>
      <c r="AP25" s="124">
        <v>0.26478372655777371</v>
      </c>
      <c r="AQ25" s="124">
        <v>0.11634150030248033</v>
      </c>
      <c r="AR25" s="124">
        <v>0.27093731094978829</v>
      </c>
      <c r="AS25" s="124">
        <v>0</v>
      </c>
      <c r="AT25" s="124">
        <v>0</v>
      </c>
      <c r="AU25" s="124">
        <v>2.8735632183908046E-3</v>
      </c>
      <c r="AV25" s="124">
        <v>3.1959750000000002E-2</v>
      </c>
      <c r="AW25" s="124">
        <v>1.1750000000000007E-3</v>
      </c>
      <c r="AX25" s="124">
        <v>5.1409249999999997E-2</v>
      </c>
      <c r="AY25" s="124">
        <v>8.9043500000000053E-2</v>
      </c>
      <c r="AZ25" s="124">
        <v>0.19645875000000002</v>
      </c>
      <c r="BA25" s="124">
        <v>1.3978749999999998E-2</v>
      </c>
      <c r="BB25" s="124">
        <v>6.1120000000000028E-2</v>
      </c>
      <c r="BC25" s="124">
        <v>0.17997500000000008</v>
      </c>
      <c r="BD25" s="124">
        <v>0.24009849999999999</v>
      </c>
      <c r="BE25" s="124">
        <v>8.6782000000000054E-2</v>
      </c>
      <c r="BF25" s="124">
        <v>3.1417750000000001E-2</v>
      </c>
      <c r="BG25" s="124">
        <v>4.8542000000000016E-2</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87330-C3B3-487A-9582-39F72903C901}">
  <dimension ref="A1:AA111"/>
  <sheetViews>
    <sheetView topLeftCell="A25" workbookViewId="0">
      <selection sqref="A1:AA52"/>
    </sheetView>
  </sheetViews>
  <sheetFormatPr defaultRowHeight="15" x14ac:dyDescent="0.25"/>
  <cols>
    <col min="1" max="1" width="11.5703125" bestFit="1" customWidth="1"/>
    <col min="15" max="15" width="10.85546875" bestFit="1" customWidth="1"/>
  </cols>
  <sheetData>
    <row r="1" spans="1:27" ht="21" x14ac:dyDescent="0.35">
      <c r="A1" s="94"/>
      <c r="B1" s="94"/>
      <c r="C1" s="94"/>
      <c r="D1" s="94"/>
      <c r="E1" s="94"/>
      <c r="F1" s="94"/>
      <c r="G1" s="110" t="s">
        <v>5114</v>
      </c>
      <c r="H1" s="94"/>
      <c r="I1" s="94"/>
      <c r="J1" s="94"/>
      <c r="K1" s="94"/>
      <c r="L1" s="94"/>
      <c r="M1" s="94"/>
      <c r="N1" s="94"/>
      <c r="O1" s="94"/>
      <c r="P1" s="94"/>
      <c r="Q1" s="94"/>
      <c r="R1" s="94"/>
      <c r="S1" s="94"/>
      <c r="T1" s="94"/>
      <c r="U1" s="110" t="s">
        <v>5115</v>
      </c>
      <c r="V1" s="94"/>
      <c r="W1" s="94"/>
      <c r="X1" s="94"/>
      <c r="Y1" s="94"/>
      <c r="Z1" s="94"/>
      <c r="AA1" s="94"/>
    </row>
    <row r="2" spans="1:27" x14ac:dyDescent="0.25">
      <c r="A2" s="94"/>
      <c r="B2" s="94"/>
      <c r="C2" s="94"/>
      <c r="D2" s="94"/>
      <c r="E2" s="94"/>
      <c r="F2" s="94"/>
      <c r="G2" s="94"/>
      <c r="H2" s="94"/>
      <c r="I2" s="94"/>
      <c r="J2" s="94"/>
      <c r="K2" s="94"/>
      <c r="L2" s="94"/>
      <c r="M2" s="94"/>
      <c r="N2" s="94"/>
      <c r="O2" s="94"/>
      <c r="P2" s="94"/>
      <c r="Q2" s="94"/>
      <c r="R2" s="94"/>
      <c r="S2" s="94"/>
      <c r="T2" s="94"/>
      <c r="U2" s="94"/>
      <c r="V2" s="94"/>
      <c r="W2" s="94"/>
      <c r="X2" s="94"/>
      <c r="Y2" s="94"/>
      <c r="Z2" s="94"/>
      <c r="AA2" s="94"/>
    </row>
    <row r="3" spans="1:27" x14ac:dyDescent="0.25">
      <c r="A3" s="109"/>
      <c r="B3" s="109" t="s">
        <v>605</v>
      </c>
      <c r="C3" s="109" t="s">
        <v>606</v>
      </c>
      <c r="D3" s="109" t="s">
        <v>607</v>
      </c>
      <c r="E3" s="109" t="s">
        <v>608</v>
      </c>
      <c r="F3" s="109" t="s">
        <v>609</v>
      </c>
      <c r="G3" s="109" t="s">
        <v>610</v>
      </c>
      <c r="H3" s="109" t="s">
        <v>611</v>
      </c>
      <c r="I3" s="109" t="s">
        <v>612</v>
      </c>
      <c r="J3" s="109" t="s">
        <v>613</v>
      </c>
      <c r="K3" s="109" t="s">
        <v>614</v>
      </c>
      <c r="L3" s="109" t="s">
        <v>615</v>
      </c>
      <c r="M3" s="109" t="s">
        <v>616</v>
      </c>
      <c r="N3" s="109"/>
      <c r="O3" s="109"/>
      <c r="P3" s="109" t="s">
        <v>605</v>
      </c>
      <c r="Q3" s="109" t="s">
        <v>606</v>
      </c>
      <c r="R3" s="109" t="s">
        <v>607</v>
      </c>
      <c r="S3" s="109" t="s">
        <v>608</v>
      </c>
      <c r="T3" s="109" t="s">
        <v>609</v>
      </c>
      <c r="U3" s="109" t="s">
        <v>610</v>
      </c>
      <c r="V3" s="109" t="s">
        <v>611</v>
      </c>
      <c r="W3" s="109" t="s">
        <v>612</v>
      </c>
      <c r="X3" s="109" t="s">
        <v>613</v>
      </c>
      <c r="Y3" s="109" t="s">
        <v>614</v>
      </c>
      <c r="Z3" s="109" t="s">
        <v>615</v>
      </c>
      <c r="AA3" s="109" t="s">
        <v>616</v>
      </c>
    </row>
    <row r="4" spans="1:27" x14ac:dyDescent="0.25">
      <c r="A4" t="s">
        <v>357</v>
      </c>
      <c r="B4" s="124">
        <v>2438.033447265625</v>
      </c>
      <c r="C4" s="124">
        <v>2257.859130859375</v>
      </c>
      <c r="D4" s="124">
        <v>1972.18408203125</v>
      </c>
      <c r="E4" s="124">
        <v>2467.196533203125</v>
      </c>
      <c r="F4" s="124">
        <v>2914.894775390625</v>
      </c>
      <c r="G4" s="124">
        <v>1678.8809814453125</v>
      </c>
      <c r="H4" s="124">
        <v>3358.130615234375</v>
      </c>
      <c r="I4" s="124">
        <v>2983.74267578125</v>
      </c>
      <c r="J4" s="124">
        <v>2949.4521484375</v>
      </c>
      <c r="K4" s="124">
        <v>3920.298095703125</v>
      </c>
      <c r="L4" s="124">
        <v>2741.670654296875</v>
      </c>
      <c r="M4" s="124">
        <v>1927.0712890625</v>
      </c>
      <c r="N4" s="169"/>
      <c r="O4" t="s">
        <v>357</v>
      </c>
      <c r="P4" s="124">
        <v>3407.219970703125</v>
      </c>
      <c r="Q4" s="124">
        <v>3245.4287109375</v>
      </c>
      <c r="R4" s="124">
        <v>3200.396240234375</v>
      </c>
      <c r="S4" s="124">
        <v>3039.159912109375</v>
      </c>
      <c r="T4" s="124">
        <v>2744.0986328125</v>
      </c>
      <c r="U4" s="124">
        <v>1379.3411865234375</v>
      </c>
      <c r="V4" s="124">
        <v>4012.878662109375</v>
      </c>
      <c r="W4" s="124">
        <v>3834.797607421875</v>
      </c>
      <c r="X4" s="124">
        <v>3913.027587890625</v>
      </c>
      <c r="Y4" s="124">
        <v>7280.55517578125</v>
      </c>
      <c r="Z4" s="124">
        <v>3378.131103515625</v>
      </c>
      <c r="AA4" s="124">
        <v>1791.3687744140625</v>
      </c>
    </row>
    <row r="5" spans="1:27" x14ac:dyDescent="0.25">
      <c r="A5" s="124" t="s">
        <v>339</v>
      </c>
      <c r="B5" s="124">
        <v>411.8543701171875</v>
      </c>
      <c r="C5" s="124">
        <v>339.41311645507813</v>
      </c>
      <c r="D5" s="124">
        <v>60.868125915527344</v>
      </c>
      <c r="E5" s="124">
        <v>291.63156127929688</v>
      </c>
      <c r="F5" s="124">
        <v>837.81280517578125</v>
      </c>
      <c r="G5" s="124">
        <v>84.878746032714844</v>
      </c>
      <c r="H5" s="124">
        <v>237.69969177246094</v>
      </c>
      <c r="I5" s="124">
        <v>431.18499755859375</v>
      </c>
      <c r="J5" s="124">
        <v>1023.6656494140625</v>
      </c>
      <c r="K5" s="124">
        <v>1396.4156494140625</v>
      </c>
      <c r="L5" s="124">
        <v>393.69061279296875</v>
      </c>
      <c r="M5" s="124">
        <v>571.17596435546875</v>
      </c>
      <c r="O5" s="124" t="s">
        <v>339</v>
      </c>
      <c r="P5" s="124">
        <v>306.177490234375</v>
      </c>
      <c r="Q5" s="124">
        <v>833.13372802734375</v>
      </c>
      <c r="R5" s="124">
        <v>0</v>
      </c>
      <c r="S5" s="124">
        <v>565.0050048828125</v>
      </c>
      <c r="T5" s="124">
        <v>671.8924560546875</v>
      </c>
      <c r="U5" s="124">
        <v>129.13624572753906</v>
      </c>
      <c r="V5" s="124">
        <v>38.0625</v>
      </c>
      <c r="W5" s="124">
        <v>573.4100341796875</v>
      </c>
      <c r="X5" s="124">
        <v>1029.141357421875</v>
      </c>
      <c r="Y5" s="124">
        <v>3170.7099609375</v>
      </c>
      <c r="Z5" s="124">
        <v>199.88249206542969</v>
      </c>
      <c r="AA5" s="124">
        <v>1006.7050170898438</v>
      </c>
    </row>
    <row r="6" spans="1:27" x14ac:dyDescent="0.25">
      <c r="A6" s="124" t="s">
        <v>242</v>
      </c>
      <c r="B6" s="124">
        <v>0.52624416941669139</v>
      </c>
      <c r="C6" s="124">
        <v>0.5967072551691267</v>
      </c>
      <c r="D6" s="124">
        <v>0.53725048129957687</v>
      </c>
      <c r="E6" s="124">
        <v>0.52323245709339017</v>
      </c>
      <c r="F6" s="124">
        <v>0.56571001863171266</v>
      </c>
      <c r="G6" s="124">
        <v>0.45956373814865381</v>
      </c>
      <c r="H6" s="124">
        <v>0.6539725641360703</v>
      </c>
      <c r="I6" s="124">
        <v>0.58491236603683372</v>
      </c>
      <c r="J6" s="124">
        <v>0.60055592086525156</v>
      </c>
      <c r="K6" s="124">
        <v>0.40445944986386156</v>
      </c>
      <c r="L6" s="124">
        <v>0.57126572259353381</v>
      </c>
      <c r="M6" s="124">
        <v>0.4499685136235877</v>
      </c>
      <c r="O6" s="124" t="s">
        <v>242</v>
      </c>
      <c r="P6" s="124">
        <v>0.51076821947755113</v>
      </c>
      <c r="Q6" s="124">
        <v>0.60335534398034407</v>
      </c>
      <c r="R6" s="124">
        <v>0.52383220314016588</v>
      </c>
      <c r="S6" s="124">
        <v>0.51808486075589655</v>
      </c>
      <c r="T6" s="124">
        <v>0.53885918003565059</v>
      </c>
      <c r="U6" s="124">
        <v>0.50128517316017318</v>
      </c>
      <c r="V6" s="124">
        <v>0.4878350815850816</v>
      </c>
      <c r="W6" s="124">
        <v>0.45549450549450549</v>
      </c>
      <c r="X6" s="124">
        <v>0.57654483197961459</v>
      </c>
      <c r="Y6" s="124">
        <v>0.32708333333333334</v>
      </c>
      <c r="Z6" s="124">
        <v>0.41257152085640458</v>
      </c>
      <c r="AA6" s="124">
        <v>0.53104204476709016</v>
      </c>
    </row>
    <row r="7" spans="1:27" x14ac:dyDescent="0.25">
      <c r="A7" s="124" t="s">
        <v>246</v>
      </c>
      <c r="B7" s="124">
        <v>0.52052117270164755</v>
      </c>
      <c r="C7" s="124">
        <v>0.66942533507871815</v>
      </c>
      <c r="D7" s="124">
        <v>0.7740504225337812</v>
      </c>
      <c r="E7" s="124">
        <v>0.62609508077306264</v>
      </c>
      <c r="F7" s="124">
        <v>0.5413669461494901</v>
      </c>
      <c r="G7" s="124">
        <v>0.68415830867715077</v>
      </c>
      <c r="H7" s="124">
        <v>0.65621424821308727</v>
      </c>
      <c r="I7" s="124">
        <v>0.60049091929147569</v>
      </c>
      <c r="J7" s="124">
        <v>0.69808646021405907</v>
      </c>
      <c r="K7" s="124">
        <v>0.35393389290448118</v>
      </c>
      <c r="L7" s="124">
        <v>0.65026263920523653</v>
      </c>
      <c r="M7" s="124">
        <v>0.46217667381583005</v>
      </c>
      <c r="O7" s="124" t="s">
        <v>246</v>
      </c>
      <c r="P7" s="124">
        <v>0.5142260564911032</v>
      </c>
      <c r="Q7" s="124">
        <v>0.64547757985257981</v>
      </c>
      <c r="R7" s="124">
        <v>0.93276298691904436</v>
      </c>
      <c r="S7" s="124">
        <v>0.7317597328786587</v>
      </c>
      <c r="T7" s="124">
        <v>0.5887923351158646</v>
      </c>
      <c r="U7" s="124">
        <v>0.46043019480519476</v>
      </c>
      <c r="V7" s="124">
        <v>0.71627331002331007</v>
      </c>
      <c r="W7" s="124">
        <v>0.68241758241758244</v>
      </c>
      <c r="X7" s="124">
        <v>0.6660097149227584</v>
      </c>
      <c r="Y7" s="124">
        <v>0.25937500000000002</v>
      </c>
      <c r="Z7" s="124">
        <v>0.77019425987449242</v>
      </c>
      <c r="AA7" s="124">
        <v>0.54078758318209319</v>
      </c>
    </row>
    <row r="8" spans="1:27" x14ac:dyDescent="0.25">
      <c r="A8" s="124" t="s">
        <v>250</v>
      </c>
      <c r="B8" s="124">
        <v>0.47252026778436951</v>
      </c>
      <c r="C8" s="124">
        <v>0.32766965494671557</v>
      </c>
      <c r="D8" s="124">
        <v>0.22393534592382125</v>
      </c>
      <c r="E8" s="124">
        <v>0.37390491922693736</v>
      </c>
      <c r="F8" s="124">
        <v>0.45519579690427198</v>
      </c>
      <c r="G8" s="124">
        <v>0.31584169132284928</v>
      </c>
      <c r="H8" s="124">
        <v>0.33980847905964012</v>
      </c>
      <c r="I8" s="124">
        <v>0.39950908070852414</v>
      </c>
      <c r="J8" s="124">
        <v>0.29744925407165512</v>
      </c>
      <c r="K8" s="124">
        <v>0.64606610709551882</v>
      </c>
      <c r="L8" s="124">
        <v>0.34357620824806867</v>
      </c>
      <c r="M8" s="124">
        <v>0.53782332618416995</v>
      </c>
      <c r="O8" s="124" t="s">
        <v>250</v>
      </c>
      <c r="P8" s="124">
        <v>0.48282480257264176</v>
      </c>
      <c r="Q8" s="124">
        <v>0.34571560196560197</v>
      </c>
      <c r="R8" s="124">
        <v>6.7237013080955671E-2</v>
      </c>
      <c r="S8" s="124">
        <v>0.2682402671213413</v>
      </c>
      <c r="T8" s="124">
        <v>0.41120766488413546</v>
      </c>
      <c r="U8" s="124">
        <v>0.53956980519480524</v>
      </c>
      <c r="V8" s="124">
        <v>0.28372668997668998</v>
      </c>
      <c r="W8" s="124">
        <v>0.31758241758241762</v>
      </c>
      <c r="X8" s="124">
        <v>0.3339902850772416</v>
      </c>
      <c r="Y8" s="124">
        <v>0.74062499999999998</v>
      </c>
      <c r="Z8" s="124">
        <v>0.22742478774455521</v>
      </c>
      <c r="AA8" s="124">
        <v>0.44605452208106472</v>
      </c>
    </row>
    <row r="9" spans="1:27" x14ac:dyDescent="0.25">
      <c r="A9" s="124" t="s">
        <v>253</v>
      </c>
      <c r="B9" s="124">
        <v>0</v>
      </c>
      <c r="C9" s="124">
        <v>0</v>
      </c>
      <c r="D9" s="124">
        <v>8.6805555555555551E-4</v>
      </c>
      <c r="E9" s="124">
        <v>0</v>
      </c>
      <c r="F9" s="124">
        <v>0</v>
      </c>
      <c r="G9" s="124">
        <v>0</v>
      </c>
      <c r="H9" s="124">
        <v>0</v>
      </c>
      <c r="I9" s="124">
        <v>0</v>
      </c>
      <c r="J9" s="124">
        <v>0</v>
      </c>
      <c r="K9" s="124">
        <v>0</v>
      </c>
      <c r="L9" s="124">
        <v>0</v>
      </c>
      <c r="M9" s="124">
        <v>0</v>
      </c>
      <c r="O9" s="124" t="s">
        <v>253</v>
      </c>
      <c r="P9" s="124">
        <v>0</v>
      </c>
      <c r="Q9" s="124">
        <v>0</v>
      </c>
      <c r="R9" s="124">
        <v>0</v>
      </c>
      <c r="S9" s="124">
        <v>0</v>
      </c>
      <c r="T9" s="124">
        <v>0</v>
      </c>
      <c r="U9" s="124">
        <v>0</v>
      </c>
      <c r="V9" s="124">
        <v>0</v>
      </c>
      <c r="W9" s="124">
        <v>0</v>
      </c>
      <c r="X9" s="124">
        <v>0</v>
      </c>
      <c r="Y9" s="124">
        <v>0</v>
      </c>
      <c r="Z9" s="124">
        <v>0</v>
      </c>
      <c r="AA9" s="124">
        <v>1.3157894736842105E-2</v>
      </c>
    </row>
    <row r="10" spans="1:27" x14ac:dyDescent="0.25">
      <c r="A10" s="124" t="s">
        <v>257</v>
      </c>
      <c r="B10" s="124">
        <v>0</v>
      </c>
      <c r="C10" s="124">
        <v>0</v>
      </c>
      <c r="D10" s="124">
        <v>0</v>
      </c>
      <c r="E10" s="124">
        <v>0</v>
      </c>
      <c r="F10" s="124">
        <v>0</v>
      </c>
      <c r="G10" s="124">
        <v>0</v>
      </c>
      <c r="H10" s="124">
        <v>0</v>
      </c>
      <c r="I10" s="124">
        <v>0</v>
      </c>
      <c r="J10" s="124">
        <v>0</v>
      </c>
      <c r="K10" s="124">
        <v>0</v>
      </c>
      <c r="L10" s="124">
        <v>0</v>
      </c>
      <c r="M10" s="124">
        <v>0</v>
      </c>
      <c r="O10" s="124" t="s">
        <v>257</v>
      </c>
      <c r="P10" s="124">
        <v>0</v>
      </c>
      <c r="Q10" s="124">
        <v>0</v>
      </c>
      <c r="R10" s="124">
        <v>0</v>
      </c>
      <c r="S10" s="124">
        <v>0</v>
      </c>
      <c r="T10" s="124">
        <v>0</v>
      </c>
      <c r="U10" s="124">
        <v>0</v>
      </c>
      <c r="V10" s="124">
        <v>0</v>
      </c>
      <c r="W10" s="124">
        <v>0</v>
      </c>
      <c r="X10" s="124">
        <v>0</v>
      </c>
      <c r="Y10" s="124">
        <v>0</v>
      </c>
      <c r="Z10" s="124">
        <v>0</v>
      </c>
      <c r="AA10" s="124">
        <v>0</v>
      </c>
    </row>
    <row r="11" spans="1:27" x14ac:dyDescent="0.25">
      <c r="A11" s="124" t="s">
        <v>261</v>
      </c>
      <c r="B11" s="124">
        <v>0</v>
      </c>
      <c r="C11" s="124">
        <v>0</v>
      </c>
      <c r="D11" s="124">
        <v>0</v>
      </c>
      <c r="E11" s="124">
        <v>0</v>
      </c>
      <c r="F11" s="124">
        <v>0</v>
      </c>
      <c r="G11" s="124">
        <v>0</v>
      </c>
      <c r="H11" s="124">
        <v>0</v>
      </c>
      <c r="I11" s="124">
        <v>0</v>
      </c>
      <c r="J11" s="124">
        <v>0</v>
      </c>
      <c r="K11" s="124">
        <v>0</v>
      </c>
      <c r="L11" s="124">
        <v>0</v>
      </c>
      <c r="M11" s="124">
        <v>0</v>
      </c>
      <c r="O11" s="124" t="s">
        <v>261</v>
      </c>
      <c r="P11" s="124">
        <v>0</v>
      </c>
      <c r="Q11" s="124">
        <v>0</v>
      </c>
      <c r="R11" s="124">
        <v>0</v>
      </c>
      <c r="S11" s="124">
        <v>0</v>
      </c>
      <c r="T11" s="124">
        <v>0</v>
      </c>
      <c r="U11" s="124">
        <v>0</v>
      </c>
      <c r="V11" s="124">
        <v>0</v>
      </c>
      <c r="W11" s="124">
        <v>0</v>
      </c>
      <c r="X11" s="124">
        <v>0</v>
      </c>
      <c r="Y11" s="124">
        <v>0</v>
      </c>
      <c r="Z11" s="124">
        <v>0</v>
      </c>
      <c r="AA11" s="124">
        <v>0</v>
      </c>
    </row>
    <row r="12" spans="1:27" x14ac:dyDescent="0.25">
      <c r="A12" s="124" t="s">
        <v>265</v>
      </c>
      <c r="B12" s="124">
        <v>0</v>
      </c>
      <c r="C12" s="124">
        <v>0</v>
      </c>
      <c r="D12" s="124">
        <v>0</v>
      </c>
      <c r="E12" s="124">
        <v>0</v>
      </c>
      <c r="F12" s="124">
        <v>0</v>
      </c>
      <c r="G12" s="124">
        <v>0</v>
      </c>
      <c r="H12" s="124">
        <v>0</v>
      </c>
      <c r="I12" s="124">
        <v>0</v>
      </c>
      <c r="J12" s="124">
        <v>0</v>
      </c>
      <c r="K12" s="124">
        <v>0</v>
      </c>
      <c r="L12" s="124">
        <v>0</v>
      </c>
      <c r="M12" s="124">
        <v>0</v>
      </c>
      <c r="O12" s="124" t="s">
        <v>265</v>
      </c>
      <c r="P12" s="124">
        <v>0</v>
      </c>
      <c r="Q12" s="124">
        <v>0</v>
      </c>
      <c r="R12" s="124">
        <v>0</v>
      </c>
      <c r="S12" s="124">
        <v>0</v>
      </c>
      <c r="T12" s="124">
        <v>0</v>
      </c>
      <c r="U12" s="124">
        <v>0</v>
      </c>
      <c r="V12" s="124">
        <v>0</v>
      </c>
      <c r="W12" s="124">
        <v>0</v>
      </c>
      <c r="X12" s="124">
        <v>0</v>
      </c>
      <c r="Y12" s="124">
        <v>0</v>
      </c>
      <c r="Z12" s="124">
        <v>0</v>
      </c>
      <c r="AA12" s="124">
        <v>0</v>
      </c>
    </row>
    <row r="13" spans="1:27" x14ac:dyDescent="0.25">
      <c r="A13" s="124" t="s">
        <v>304</v>
      </c>
      <c r="B13" s="124">
        <v>0.33655096561165254</v>
      </c>
      <c r="C13" s="124">
        <v>0.24658714477209881</v>
      </c>
      <c r="D13" s="124">
        <v>0.24674765550367461</v>
      </c>
      <c r="E13" s="124">
        <v>0.18146820375424474</v>
      </c>
      <c r="F13" s="124">
        <v>0.11893534498220734</v>
      </c>
      <c r="G13" s="124">
        <v>0.11910279688795698</v>
      </c>
      <c r="H13" s="124">
        <v>8.12774751048745E-2</v>
      </c>
      <c r="I13" s="124">
        <v>2.0754052581696041E-2</v>
      </c>
      <c r="J13" s="124">
        <v>1.2605042016806723E-2</v>
      </c>
      <c r="K13" s="124">
        <v>8.5523677711177706E-2</v>
      </c>
      <c r="L13" s="124">
        <v>0.18801171532489749</v>
      </c>
      <c r="M13" s="124">
        <v>0.64645474879974751</v>
      </c>
      <c r="O13" s="124" t="s">
        <v>304</v>
      </c>
      <c r="P13" s="124">
        <v>0.376613897749835</v>
      </c>
      <c r="Q13" s="124">
        <v>0.23469748157248155</v>
      </c>
      <c r="R13" s="124">
        <v>0.19144822329951522</v>
      </c>
      <c r="S13" s="124">
        <v>0.2027653452685422</v>
      </c>
      <c r="T13" s="124">
        <v>0.15768716577540107</v>
      </c>
      <c r="U13" s="124">
        <v>8.4483225108225105E-2</v>
      </c>
      <c r="V13" s="124">
        <v>6.1188811188811192E-2</v>
      </c>
      <c r="W13" s="124">
        <v>1.9230769230769232E-2</v>
      </c>
      <c r="X13" s="124">
        <v>0</v>
      </c>
      <c r="Y13" s="124">
        <v>0.11458333333333333</v>
      </c>
      <c r="Z13" s="124">
        <v>0.118812292358804</v>
      </c>
      <c r="AA13" s="124">
        <v>0.52943511796733211</v>
      </c>
    </row>
    <row r="14" spans="1:27" x14ac:dyDescent="0.25">
      <c r="A14" s="124" t="s">
        <v>307</v>
      </c>
      <c r="B14" s="124">
        <v>0.5223191093970535</v>
      </c>
      <c r="C14" s="124">
        <v>0.53572423496117061</v>
      </c>
      <c r="D14" s="124">
        <v>0.57644997645127716</v>
      </c>
      <c r="E14" s="124">
        <v>0.6795201408611099</v>
      </c>
      <c r="F14" s="124">
        <v>0.76550037374299484</v>
      </c>
      <c r="G14" s="124">
        <v>0.78274473426712399</v>
      </c>
      <c r="H14" s="124">
        <v>0.8310337833606023</v>
      </c>
      <c r="I14" s="124">
        <v>0.90233189094022404</v>
      </c>
      <c r="J14" s="124">
        <v>0.8958680609732842</v>
      </c>
      <c r="K14" s="124">
        <v>0.81719893158312285</v>
      </c>
      <c r="L14" s="124">
        <v>0.70524941947718489</v>
      </c>
      <c r="M14" s="124">
        <v>0.21354243840147669</v>
      </c>
      <c r="O14" s="124" t="s">
        <v>307</v>
      </c>
      <c r="P14" s="124">
        <v>0.45000664750552921</v>
      </c>
      <c r="Q14" s="124">
        <v>0.51620085995085996</v>
      </c>
      <c r="R14" s="124">
        <v>0.61777118060030878</v>
      </c>
      <c r="S14" s="124">
        <v>0.62150557686842844</v>
      </c>
      <c r="T14" s="124">
        <v>0.71820409982174693</v>
      </c>
      <c r="U14" s="124">
        <v>0.8127705627705627</v>
      </c>
      <c r="V14" s="124">
        <v>0.81162587412587417</v>
      </c>
      <c r="W14" s="124">
        <v>0.86794871794871797</v>
      </c>
      <c r="X14" s="124">
        <v>0.9464285714285714</v>
      </c>
      <c r="Y14" s="124">
        <v>0.75520833333333326</v>
      </c>
      <c r="Z14" s="124">
        <v>0.76459948320413429</v>
      </c>
      <c r="AA14" s="124">
        <v>0.34772005444646098</v>
      </c>
    </row>
    <row r="15" spans="1:27" x14ac:dyDescent="0.25">
      <c r="A15" s="124" t="s">
        <v>310</v>
      </c>
      <c r="B15" s="124">
        <v>0.12321542566848072</v>
      </c>
      <c r="C15" s="124">
        <v>0.19870123540783408</v>
      </c>
      <c r="D15" s="124">
        <v>0.15682620693962232</v>
      </c>
      <c r="E15" s="124">
        <v>0.11583595806596464</v>
      </c>
      <c r="F15" s="124">
        <v>0.1002061076600346</v>
      </c>
      <c r="G15" s="124">
        <v>8.2427096708327499E-2</v>
      </c>
      <c r="H15" s="124">
        <v>6.9658885361284742E-2</v>
      </c>
      <c r="I15" s="124">
        <v>6.0462336901360325E-2</v>
      </c>
      <c r="J15" s="124">
        <v>4.9308759755007217E-2</v>
      </c>
      <c r="K15" s="124">
        <v>8.1652390705699532E-2</v>
      </c>
      <c r="L15" s="124">
        <v>9.1701500255078783E-2</v>
      </c>
      <c r="M15" s="124">
        <v>0.12042100378206572</v>
      </c>
      <c r="O15" s="124" t="s">
        <v>310</v>
      </c>
      <c r="P15" s="124">
        <v>0.150115001091359</v>
      </c>
      <c r="Q15" s="124">
        <v>0.23773802211302214</v>
      </c>
      <c r="R15" s="124">
        <v>0.18610769890391426</v>
      </c>
      <c r="S15" s="124">
        <v>0.17572907786302927</v>
      </c>
      <c r="T15" s="124">
        <v>0.11842691622103386</v>
      </c>
      <c r="U15" s="124">
        <v>0.10274621212121213</v>
      </c>
      <c r="V15" s="124">
        <v>0.12718531468531469</v>
      </c>
      <c r="W15" s="124">
        <v>0.11282051282051282</v>
      </c>
      <c r="X15" s="124">
        <v>5.3571428571428568E-2</v>
      </c>
      <c r="Y15" s="124">
        <v>0.11354166666666667</v>
      </c>
      <c r="Z15" s="124">
        <v>0.11420727205610927</v>
      </c>
      <c r="AA15" s="124">
        <v>9.1594827586206906E-2</v>
      </c>
    </row>
    <row r="16" spans="1:27" x14ac:dyDescent="0.25">
      <c r="A16" s="124" t="s">
        <v>299</v>
      </c>
      <c r="B16" s="124">
        <v>0.16247641286394213</v>
      </c>
      <c r="C16" s="124">
        <v>0.2032707851561828</v>
      </c>
      <c r="D16" s="124">
        <v>0.10623007141827304</v>
      </c>
      <c r="E16" s="124">
        <v>0.13413406286918417</v>
      </c>
      <c r="F16" s="124">
        <v>6.8380686609092814E-2</v>
      </c>
      <c r="G16" s="124">
        <v>3.7027217787333977E-2</v>
      </c>
      <c r="H16" s="124">
        <v>4.1204625482876255E-2</v>
      </c>
      <c r="I16" s="124">
        <v>6.0118868920483889E-2</v>
      </c>
      <c r="J16" s="124">
        <v>3.0652492263483641E-2</v>
      </c>
      <c r="K16" s="124">
        <v>5.5993511186525888E-2</v>
      </c>
      <c r="L16" s="124">
        <v>5.6078354528486196E-2</v>
      </c>
      <c r="M16" s="124">
        <v>0.11708674498048452</v>
      </c>
      <c r="O16" s="124" t="s">
        <v>299</v>
      </c>
      <c r="P16" s="124">
        <v>0.17851125439172855</v>
      </c>
      <c r="Q16" s="124">
        <v>0.24859490171990173</v>
      </c>
      <c r="R16" s="124">
        <v>0.11249575848762794</v>
      </c>
      <c r="S16" s="124">
        <v>0.13840934924694515</v>
      </c>
      <c r="T16" s="124">
        <v>9.6078431372549011E-2</v>
      </c>
      <c r="U16" s="124">
        <v>4.3560606060606064E-2</v>
      </c>
      <c r="V16" s="124">
        <v>5.0480769230769232E-2</v>
      </c>
      <c r="W16" s="124">
        <v>0.12673992673992673</v>
      </c>
      <c r="X16" s="124">
        <v>4.7957477305303392E-2</v>
      </c>
      <c r="Y16" s="124">
        <v>6.5625000000000003E-2</v>
      </c>
      <c r="Z16" s="124">
        <v>8.5061369509043916E-2</v>
      </c>
      <c r="AA16" s="124">
        <v>0.11709770114942529</v>
      </c>
    </row>
    <row r="17" spans="1:27" x14ac:dyDescent="0.25">
      <c r="A17" s="124" t="s">
        <v>311</v>
      </c>
      <c r="B17" s="124">
        <v>0.40811813250980128</v>
      </c>
      <c r="C17" s="124">
        <v>0.27898250644913603</v>
      </c>
      <c r="D17" s="124">
        <v>0.13901632254082658</v>
      </c>
      <c r="E17" s="124">
        <v>0.3441570299947736</v>
      </c>
      <c r="F17" s="124">
        <v>0.3275844923500662</v>
      </c>
      <c r="G17" s="124">
        <v>0.25784643936522139</v>
      </c>
      <c r="H17" s="124">
        <v>0.48688094671066806</v>
      </c>
      <c r="I17" s="124">
        <v>0.42662279968452921</v>
      </c>
      <c r="J17" s="124">
        <v>0.25962319581899962</v>
      </c>
      <c r="K17" s="124">
        <v>0.49965277267666974</v>
      </c>
      <c r="L17" s="124">
        <v>0.27263825337105951</v>
      </c>
      <c r="M17" s="124">
        <v>0.34741500747623982</v>
      </c>
      <c r="O17" s="124" t="s">
        <v>311</v>
      </c>
      <c r="P17" s="124">
        <v>0.46734385430840247</v>
      </c>
      <c r="Q17" s="124">
        <v>0.3178132678132678</v>
      </c>
      <c r="R17" s="124">
        <v>2.5904954612529625E-2</v>
      </c>
      <c r="S17" s="124">
        <v>0.30770460358056267</v>
      </c>
      <c r="T17" s="124">
        <v>0.34890819964349379</v>
      </c>
      <c r="U17" s="124">
        <v>0.37466179653679654</v>
      </c>
      <c r="V17" s="124">
        <v>0.53088578088578087</v>
      </c>
      <c r="W17" s="124">
        <v>0.37545787545787546</v>
      </c>
      <c r="X17" s="124">
        <v>0.40482162764771457</v>
      </c>
      <c r="Y17" s="124">
        <v>0.77083333333333337</v>
      </c>
      <c r="Z17" s="124">
        <v>0.2529784976005906</v>
      </c>
      <c r="AA17" s="124">
        <v>0.34821158499697519</v>
      </c>
    </row>
    <row r="18" spans="1:27" x14ac:dyDescent="0.25">
      <c r="A18" s="124" t="s">
        <v>312</v>
      </c>
      <c r="B18" s="124">
        <v>1.9127404170083899E-2</v>
      </c>
      <c r="C18" s="124">
        <v>2.3603982588357589E-3</v>
      </c>
      <c r="D18" s="124">
        <v>3.90625E-3</v>
      </c>
      <c r="E18" s="124">
        <v>2.8424026147494716E-2</v>
      </c>
      <c r="F18" s="124">
        <v>3.1641460793075338E-2</v>
      </c>
      <c r="G18" s="124">
        <v>2.6219440464039664E-2</v>
      </c>
      <c r="H18" s="124">
        <v>2.958236294149607E-2</v>
      </c>
      <c r="I18" s="124">
        <v>4.6063089239837568E-2</v>
      </c>
      <c r="J18" s="124">
        <v>8.1845238095238082E-3</v>
      </c>
      <c r="K18" s="124">
        <v>0.12698805483731954</v>
      </c>
      <c r="L18" s="124">
        <v>2.9870538453665607E-2</v>
      </c>
      <c r="M18" s="124">
        <v>2.0080846424315311E-2</v>
      </c>
      <c r="O18" s="124" t="s">
        <v>312</v>
      </c>
      <c r="P18" s="124">
        <v>4.5871559633027525E-3</v>
      </c>
      <c r="Q18" s="124">
        <v>0</v>
      </c>
      <c r="R18" s="124">
        <v>0</v>
      </c>
      <c r="S18" s="124">
        <v>1.0869565217391304E-2</v>
      </c>
      <c r="T18" s="124">
        <v>5.1448306595365416E-2</v>
      </c>
      <c r="U18" s="124">
        <v>0.11688311688311688</v>
      </c>
      <c r="V18" s="124">
        <v>0</v>
      </c>
      <c r="W18" s="124">
        <v>3.5714285714285712E-2</v>
      </c>
      <c r="X18" s="124">
        <v>1.7857142857142856E-2</v>
      </c>
      <c r="Y18" s="124">
        <v>6.6666666666666666E-2</v>
      </c>
      <c r="Z18" s="124">
        <v>1.0575858250276855E-2</v>
      </c>
      <c r="AA18" s="124">
        <v>3.4123563218390801E-2</v>
      </c>
    </row>
    <row r="19" spans="1:27" x14ac:dyDescent="0.25">
      <c r="A19" s="124" t="s">
        <v>313</v>
      </c>
      <c r="B19" s="124">
        <v>1.8606863473859332E-3</v>
      </c>
      <c r="C19" s="124">
        <v>9.765625E-4</v>
      </c>
      <c r="D19" s="124">
        <v>0</v>
      </c>
      <c r="E19" s="124">
        <v>7.6624685631171479E-3</v>
      </c>
      <c r="F19" s="124">
        <v>5.6268966591703469E-3</v>
      </c>
      <c r="G19" s="124">
        <v>1.1348340109738286E-2</v>
      </c>
      <c r="H19" s="124">
        <v>1.893939393939394E-3</v>
      </c>
      <c r="I19" s="124">
        <v>1.3134057971014492E-2</v>
      </c>
      <c r="J19" s="124">
        <v>3.0717653993516062E-2</v>
      </c>
      <c r="K19" s="124">
        <v>1.4125631313131312E-2</v>
      </c>
      <c r="L19" s="124">
        <v>7.4457934538579695E-3</v>
      </c>
      <c r="M19" s="124">
        <v>8.2236842105263153E-4</v>
      </c>
      <c r="O19" s="124" t="s">
        <v>313</v>
      </c>
      <c r="P19" s="124">
        <v>9.9601593625498006E-4</v>
      </c>
      <c r="Q19" s="124">
        <v>0</v>
      </c>
      <c r="R19" s="124">
        <v>0</v>
      </c>
      <c r="S19" s="124">
        <v>0</v>
      </c>
      <c r="T19" s="124">
        <v>1.893939393939394E-3</v>
      </c>
      <c r="U19" s="124">
        <v>0</v>
      </c>
      <c r="V19" s="124">
        <v>0</v>
      </c>
      <c r="W19" s="124">
        <v>0</v>
      </c>
      <c r="X19" s="124">
        <v>1.7857142857142856E-2</v>
      </c>
      <c r="Y19" s="124">
        <v>0</v>
      </c>
      <c r="Z19" s="124">
        <v>0</v>
      </c>
      <c r="AA19" s="124">
        <v>0</v>
      </c>
    </row>
    <row r="20" spans="1:27" x14ac:dyDescent="0.25">
      <c r="A20" s="124" t="s">
        <v>314</v>
      </c>
      <c r="B20" s="124">
        <v>2.1869517736545353E-3</v>
      </c>
      <c r="C20" s="124">
        <v>1.2784616808589411E-3</v>
      </c>
      <c r="D20" s="124">
        <v>0</v>
      </c>
      <c r="E20" s="124">
        <v>7.6704169075492599E-3</v>
      </c>
      <c r="F20" s="124">
        <v>6.1849223683269148E-3</v>
      </c>
      <c r="G20" s="124">
        <v>4.9012158054711243E-3</v>
      </c>
      <c r="H20" s="124">
        <v>9.829260651629073E-3</v>
      </c>
      <c r="I20" s="124">
        <v>4.1666666666666666E-3</v>
      </c>
      <c r="J20" s="124">
        <v>8.713942307692308E-3</v>
      </c>
      <c r="K20" s="124">
        <v>1.9270833333333334E-2</v>
      </c>
      <c r="L20" s="124">
        <v>0</v>
      </c>
      <c r="M20" s="124">
        <v>0</v>
      </c>
      <c r="O20" s="124" t="s">
        <v>314</v>
      </c>
      <c r="P20" s="124">
        <v>0</v>
      </c>
      <c r="Q20" s="124">
        <v>5.681818181818182E-3</v>
      </c>
      <c r="R20" s="124">
        <v>0</v>
      </c>
      <c r="S20" s="124">
        <v>2.1241830065359478E-2</v>
      </c>
      <c r="T20" s="124">
        <v>0</v>
      </c>
      <c r="U20" s="124">
        <v>0</v>
      </c>
      <c r="V20" s="124">
        <v>0</v>
      </c>
      <c r="W20" s="124">
        <v>0</v>
      </c>
      <c r="X20" s="124">
        <v>0</v>
      </c>
      <c r="Y20" s="124">
        <v>0</v>
      </c>
      <c r="Z20" s="124">
        <v>0</v>
      </c>
      <c r="AA20" s="124">
        <v>0</v>
      </c>
    </row>
    <row r="21" spans="1:27" x14ac:dyDescent="0.25">
      <c r="A21" s="124" t="s">
        <v>315</v>
      </c>
      <c r="B21" s="124">
        <v>5.605711479552326E-3</v>
      </c>
      <c r="C21" s="124">
        <v>8.5616438356164379E-4</v>
      </c>
      <c r="D21" s="124">
        <v>0</v>
      </c>
      <c r="E21" s="124">
        <v>3.255208333333333E-3</v>
      </c>
      <c r="F21" s="124">
        <v>6.8901839180081316E-3</v>
      </c>
      <c r="G21" s="124">
        <v>7.2042922084461069E-3</v>
      </c>
      <c r="H21" s="124">
        <v>1.893939393939394E-3</v>
      </c>
      <c r="I21" s="124">
        <v>2.3148148148148147E-3</v>
      </c>
      <c r="J21" s="124">
        <v>0</v>
      </c>
      <c r="K21" s="124">
        <v>2.5841346153846152E-2</v>
      </c>
      <c r="L21" s="124">
        <v>2.0285222522744037E-3</v>
      </c>
      <c r="M21" s="124">
        <v>6.5104166666666663E-4</v>
      </c>
      <c r="O21" s="124" t="s">
        <v>315</v>
      </c>
      <c r="P21" s="124">
        <v>2.3584905660377358E-3</v>
      </c>
      <c r="Q21" s="124">
        <v>0</v>
      </c>
      <c r="R21" s="124">
        <v>0</v>
      </c>
      <c r="S21" s="124">
        <v>0</v>
      </c>
      <c r="T21" s="124">
        <v>1.893939393939394E-3</v>
      </c>
      <c r="U21" s="124">
        <v>2.0833333333333332E-2</v>
      </c>
      <c r="V21" s="124">
        <v>1.9230769230769232E-2</v>
      </c>
      <c r="W21" s="124">
        <v>0</v>
      </c>
      <c r="X21" s="124">
        <v>0</v>
      </c>
      <c r="Y21" s="124">
        <v>1.6666666666666666E-2</v>
      </c>
      <c r="Z21" s="124">
        <v>0</v>
      </c>
      <c r="AA21" s="124">
        <v>1.3157894736842105E-2</v>
      </c>
    </row>
    <row r="22" spans="1:27" x14ac:dyDescent="0.25">
      <c r="A22" s="124" t="s">
        <v>316</v>
      </c>
      <c r="B22" s="124">
        <v>0</v>
      </c>
      <c r="C22" s="124">
        <v>0</v>
      </c>
      <c r="D22" s="124">
        <v>0</v>
      </c>
      <c r="E22" s="124">
        <v>0</v>
      </c>
      <c r="F22" s="124">
        <v>0</v>
      </c>
      <c r="G22" s="124">
        <v>0</v>
      </c>
      <c r="H22" s="124">
        <v>0</v>
      </c>
      <c r="I22" s="124">
        <v>0</v>
      </c>
      <c r="J22" s="124">
        <v>0</v>
      </c>
      <c r="K22" s="124">
        <v>0</v>
      </c>
      <c r="L22" s="124">
        <v>0</v>
      </c>
      <c r="M22" s="124">
        <v>0</v>
      </c>
      <c r="O22" s="124" t="s">
        <v>316</v>
      </c>
      <c r="P22" s="124">
        <v>0</v>
      </c>
      <c r="Q22" s="124">
        <v>0</v>
      </c>
      <c r="R22" s="124">
        <v>0</v>
      </c>
      <c r="S22" s="124">
        <v>0</v>
      </c>
      <c r="T22" s="124">
        <v>0</v>
      </c>
      <c r="U22" s="124">
        <v>0</v>
      </c>
      <c r="V22" s="124">
        <v>0</v>
      </c>
      <c r="W22" s="124">
        <v>0</v>
      </c>
      <c r="X22" s="124">
        <v>0</v>
      </c>
      <c r="Y22" s="124">
        <v>0</v>
      </c>
      <c r="Z22" s="124">
        <v>0</v>
      </c>
      <c r="AA22" s="124">
        <v>0</v>
      </c>
    </row>
    <row r="23" spans="1:27" x14ac:dyDescent="0.25">
      <c r="A23" s="124" t="s">
        <v>323</v>
      </c>
      <c r="B23" s="124">
        <v>5.7264004187510958E-3</v>
      </c>
      <c r="C23" s="124">
        <v>4.2229729729729732E-4</v>
      </c>
      <c r="D23" s="124">
        <v>1.6891891891891893E-3</v>
      </c>
      <c r="E23" s="124">
        <v>1.0593220338983051E-3</v>
      </c>
      <c r="F23" s="124">
        <v>3.7650602409638556E-4</v>
      </c>
      <c r="G23" s="124">
        <v>4.879429524868902E-3</v>
      </c>
      <c r="H23" s="124">
        <v>4.4424019607843136E-3</v>
      </c>
      <c r="I23" s="124">
        <v>2.1551724137931034E-3</v>
      </c>
      <c r="J23" s="124">
        <v>0</v>
      </c>
      <c r="K23" s="124">
        <v>0</v>
      </c>
      <c r="L23" s="124">
        <v>1.227442953049096E-2</v>
      </c>
      <c r="M23" s="124">
        <v>1.4734100877192981E-3</v>
      </c>
      <c r="O23" s="124" t="s">
        <v>323</v>
      </c>
      <c r="P23" s="124">
        <v>4.2467029816513763E-3</v>
      </c>
      <c r="Q23" s="124">
        <v>0</v>
      </c>
      <c r="R23" s="124">
        <v>0</v>
      </c>
      <c r="S23" s="124">
        <v>0</v>
      </c>
      <c r="T23" s="124">
        <v>0</v>
      </c>
      <c r="U23" s="124">
        <v>0</v>
      </c>
      <c r="V23" s="124">
        <v>0</v>
      </c>
      <c r="W23" s="124">
        <v>0</v>
      </c>
      <c r="X23" s="124">
        <v>4.0064102564102561E-2</v>
      </c>
      <c r="Y23" s="124">
        <v>1.6666666666666666E-2</v>
      </c>
      <c r="Z23" s="124">
        <v>0</v>
      </c>
      <c r="AA23" s="124">
        <v>0</v>
      </c>
    </row>
    <row r="24" spans="1:27" x14ac:dyDescent="0.25">
      <c r="A24" s="124" t="s">
        <v>324</v>
      </c>
      <c r="B24" s="124">
        <v>2.2650135255092265E-2</v>
      </c>
      <c r="C24" s="124">
        <v>2.5660319165999087E-3</v>
      </c>
      <c r="D24" s="124">
        <v>8.8762244395468072E-3</v>
      </c>
      <c r="E24" s="124">
        <v>2.1300727008346797E-2</v>
      </c>
      <c r="F24" s="124">
        <v>1.3783851358342092E-2</v>
      </c>
      <c r="G24" s="124">
        <v>1.5087079829988576E-2</v>
      </c>
      <c r="H24" s="124">
        <v>1.7483003967137093E-2</v>
      </c>
      <c r="I24" s="124">
        <v>7.9966329966329967E-3</v>
      </c>
      <c r="J24" s="124">
        <v>7.783882783882784E-3</v>
      </c>
      <c r="K24" s="124">
        <v>1.7321220446220448E-2</v>
      </c>
      <c r="L24" s="124">
        <v>7.4683095436120627E-3</v>
      </c>
      <c r="M24" s="124">
        <v>2.0216613902365232E-2</v>
      </c>
      <c r="O24" s="124" t="s">
        <v>324</v>
      </c>
      <c r="P24" s="124">
        <v>1.6198434904143164E-2</v>
      </c>
      <c r="Q24" s="124">
        <v>3.1250000000000002E-3</v>
      </c>
      <c r="R24" s="124">
        <v>0</v>
      </c>
      <c r="S24" s="124">
        <v>7.3529411764705881E-3</v>
      </c>
      <c r="T24" s="124">
        <v>1.4015151515151515E-2</v>
      </c>
      <c r="U24" s="124">
        <v>0</v>
      </c>
      <c r="V24" s="124">
        <v>5.3977272727272728E-2</v>
      </c>
      <c r="W24" s="124">
        <v>1.6666666666666666E-2</v>
      </c>
      <c r="X24" s="124">
        <v>1.7857142857142856E-2</v>
      </c>
      <c r="Y24" s="124">
        <v>0</v>
      </c>
      <c r="Z24" s="124">
        <v>3.7063953488372089E-2</v>
      </c>
      <c r="AA24" s="124">
        <v>1.7241379310344827E-2</v>
      </c>
    </row>
    <row r="25" spans="1:27" x14ac:dyDescent="0.25">
      <c r="A25" s="124" t="s">
        <v>325</v>
      </c>
      <c r="B25" s="124">
        <v>2.6939655172413793E-4</v>
      </c>
      <c r="C25" s="124">
        <v>0</v>
      </c>
      <c r="D25" s="124">
        <v>0</v>
      </c>
      <c r="E25" s="124">
        <v>4.6762201820464526E-3</v>
      </c>
      <c r="F25" s="124">
        <v>0</v>
      </c>
      <c r="G25" s="124">
        <v>2.3283155736836814E-2</v>
      </c>
      <c r="H25" s="124">
        <v>2.0833333333333333E-3</v>
      </c>
      <c r="I25" s="124">
        <v>0</v>
      </c>
      <c r="J25" s="124">
        <v>3.6764705882352941E-3</v>
      </c>
      <c r="K25" s="124">
        <v>0</v>
      </c>
      <c r="L25" s="124">
        <v>1.1469612654245512E-2</v>
      </c>
      <c r="M25" s="124">
        <v>2.6041666666666665E-3</v>
      </c>
      <c r="O25" s="124" t="s">
        <v>325</v>
      </c>
      <c r="P25" s="124">
        <v>0</v>
      </c>
      <c r="Q25" s="124">
        <v>0</v>
      </c>
      <c r="R25" s="124">
        <v>0</v>
      </c>
      <c r="S25" s="124">
        <v>0</v>
      </c>
      <c r="T25" s="124">
        <v>0</v>
      </c>
      <c r="U25" s="124">
        <v>5.3977272727272728E-2</v>
      </c>
      <c r="V25" s="124">
        <v>0</v>
      </c>
      <c r="W25" s="124">
        <v>0</v>
      </c>
      <c r="X25" s="124">
        <v>0</v>
      </c>
      <c r="Y25" s="124">
        <v>0</v>
      </c>
      <c r="Z25" s="124">
        <v>1.6269841269841268E-2</v>
      </c>
      <c r="AA25" s="124">
        <v>5.7471264367816091E-3</v>
      </c>
    </row>
    <row r="26" spans="1:27" x14ac:dyDescent="0.25">
      <c r="A26" s="124" t="s">
        <v>322</v>
      </c>
      <c r="B26" s="124">
        <v>0.7655894111806445</v>
      </c>
      <c r="C26" s="124">
        <v>0.80773227604625963</v>
      </c>
      <c r="D26" s="124">
        <v>0.79122211765795647</v>
      </c>
      <c r="E26" s="124">
        <v>0.80845607913558348</v>
      </c>
      <c r="F26" s="124">
        <v>0.67764152104734754</v>
      </c>
      <c r="G26" s="124">
        <v>0.81680461260423542</v>
      </c>
      <c r="H26" s="124">
        <v>0.84122096137866265</v>
      </c>
      <c r="I26" s="124">
        <v>0.70737035380437341</v>
      </c>
      <c r="J26" s="124">
        <v>0.5882117908502924</v>
      </c>
      <c r="K26" s="124">
        <v>0.40845732596651707</v>
      </c>
      <c r="L26" s="124">
        <v>0.8562512446062075</v>
      </c>
      <c r="M26" s="124">
        <v>0.91366323160715557</v>
      </c>
      <c r="O26" s="124" t="s">
        <v>322</v>
      </c>
      <c r="P26" s="124">
        <v>0.81770079755411451</v>
      </c>
      <c r="Q26" s="124">
        <v>0.82031633906633905</v>
      </c>
      <c r="R26" s="124">
        <v>0.92936172143588025</v>
      </c>
      <c r="S26" s="124">
        <v>0.91841609832338733</v>
      </c>
      <c r="T26" s="124">
        <v>0.62308377896613187</v>
      </c>
      <c r="U26" s="124">
        <v>0.73207521645021656</v>
      </c>
      <c r="V26" s="124">
        <v>0.86268939393939392</v>
      </c>
      <c r="W26" s="124">
        <v>0.82326007326007322</v>
      </c>
      <c r="X26" s="124">
        <v>0.70265965918139828</v>
      </c>
      <c r="Y26" s="124">
        <v>0.3125</v>
      </c>
      <c r="Z26" s="124">
        <v>0.85614848652639353</v>
      </c>
      <c r="AA26" s="124">
        <v>0.94409785238959465</v>
      </c>
    </row>
    <row r="27" spans="1:27" x14ac:dyDescent="0.25">
      <c r="A27" s="124" t="s">
        <v>335</v>
      </c>
      <c r="B27" s="124">
        <v>0.31050028418321618</v>
      </c>
      <c r="C27" s="124">
        <v>0.34173336607488625</v>
      </c>
      <c r="D27" s="124">
        <v>0.18725505763756423</v>
      </c>
      <c r="E27" s="124">
        <v>0.22306823219009497</v>
      </c>
      <c r="F27" s="124">
        <v>0.38318334334470489</v>
      </c>
      <c r="G27" s="124">
        <v>0.18067272896909156</v>
      </c>
      <c r="H27" s="124">
        <v>0.37824607828961537</v>
      </c>
      <c r="I27" s="124">
        <v>0.39231035451636759</v>
      </c>
      <c r="J27" s="124">
        <v>0.34419660851741229</v>
      </c>
      <c r="K27" s="124">
        <v>0.19444159802615688</v>
      </c>
      <c r="L27" s="124">
        <v>0.29530158996666878</v>
      </c>
      <c r="M27" s="124">
        <v>0.28437144106756723</v>
      </c>
      <c r="O27" s="124" t="s">
        <v>335</v>
      </c>
      <c r="P27" s="124">
        <v>0.34491448666774827</v>
      </c>
      <c r="Q27" s="124">
        <v>0.29904023341523345</v>
      </c>
      <c r="R27" s="124">
        <v>0.10522057837131185</v>
      </c>
      <c r="S27" s="124">
        <v>0.25900468883205457</v>
      </c>
      <c r="T27" s="124">
        <v>0.40962566844919779</v>
      </c>
      <c r="U27" s="124">
        <v>0.26718073593073594</v>
      </c>
      <c r="V27" s="124">
        <v>0.36414627039627046</v>
      </c>
      <c r="W27" s="124">
        <v>0.38406593406593409</v>
      </c>
      <c r="X27" s="124">
        <v>0.41341176939003027</v>
      </c>
      <c r="Y27" s="124">
        <v>0.49895833333333328</v>
      </c>
      <c r="Z27" s="124">
        <v>0.323218899963086</v>
      </c>
      <c r="AA27" s="124">
        <v>0.23712568058076222</v>
      </c>
    </row>
    <row r="28" spans="1:27" x14ac:dyDescent="0.25">
      <c r="A28" s="124" t="s">
        <v>328</v>
      </c>
      <c r="B28" s="124">
        <v>2.6806667650302474E-2</v>
      </c>
      <c r="C28" s="124">
        <v>1.7168221481443341E-2</v>
      </c>
      <c r="D28" s="124">
        <v>2.267892892892893E-3</v>
      </c>
      <c r="E28" s="124">
        <v>4.1960861070667516E-2</v>
      </c>
      <c r="F28" s="124">
        <v>3.8594381189506553E-2</v>
      </c>
      <c r="G28" s="124">
        <v>6.6920005434363855E-2</v>
      </c>
      <c r="H28" s="124">
        <v>1.525297619047619E-2</v>
      </c>
      <c r="I28" s="124">
        <v>2.3962968112717836E-2</v>
      </c>
      <c r="J28" s="124">
        <v>2.0312500000000001E-2</v>
      </c>
      <c r="K28" s="124">
        <v>0.10612633893883895</v>
      </c>
      <c r="L28" s="124">
        <v>3.8542442665405748E-2</v>
      </c>
      <c r="M28" s="124">
        <v>4.3361852328371975E-2</v>
      </c>
      <c r="O28" s="124" t="s">
        <v>328</v>
      </c>
      <c r="P28" s="124">
        <v>3.0365268360089157E-2</v>
      </c>
      <c r="Q28" s="124">
        <v>1.7613636363636366E-2</v>
      </c>
      <c r="R28" s="124">
        <v>3.2894736842105261E-3</v>
      </c>
      <c r="S28" s="124">
        <v>4.4717071611253198E-2</v>
      </c>
      <c r="T28" s="124">
        <v>1.9696969696969699E-2</v>
      </c>
      <c r="U28" s="124">
        <v>2.6041666666666664E-2</v>
      </c>
      <c r="V28" s="124">
        <v>0</v>
      </c>
      <c r="W28" s="124">
        <v>1.6666666666666666E-2</v>
      </c>
      <c r="X28" s="124">
        <v>9.5009157509157505E-2</v>
      </c>
      <c r="Y28" s="124">
        <v>3.3333333333333333E-2</v>
      </c>
      <c r="Z28" s="124">
        <v>6.7222683647102252E-2</v>
      </c>
      <c r="AA28" s="124">
        <v>1.8498563218390805E-2</v>
      </c>
    </row>
    <row r="29" spans="1:27" x14ac:dyDescent="0.25">
      <c r="A29" s="124" t="s">
        <v>329</v>
      </c>
      <c r="B29" s="124">
        <v>7.0585996955859973E-4</v>
      </c>
      <c r="C29" s="124">
        <v>4.9811518764988323E-3</v>
      </c>
      <c r="D29" s="124">
        <v>2.2739955357142854E-3</v>
      </c>
      <c r="E29" s="124">
        <v>3.7818599126861838E-3</v>
      </c>
      <c r="F29" s="124">
        <v>2.638888888888889E-3</v>
      </c>
      <c r="G29" s="124">
        <v>2.0161290322580645E-3</v>
      </c>
      <c r="H29" s="124">
        <v>1.9552285627169527E-2</v>
      </c>
      <c r="I29" s="124">
        <v>1.0204414838035528E-2</v>
      </c>
      <c r="J29" s="124">
        <v>2.403846153846154E-3</v>
      </c>
      <c r="K29" s="124">
        <v>1.488095238095238E-2</v>
      </c>
      <c r="L29" s="124">
        <v>7.4738554848758978E-3</v>
      </c>
      <c r="M29" s="124">
        <v>2.2758567931456548E-3</v>
      </c>
      <c r="O29" s="124" t="s">
        <v>329</v>
      </c>
      <c r="P29" s="124">
        <v>0</v>
      </c>
      <c r="Q29" s="124">
        <v>0</v>
      </c>
      <c r="R29" s="124">
        <v>0</v>
      </c>
      <c r="S29" s="124">
        <v>0</v>
      </c>
      <c r="T29" s="124">
        <v>1.893939393939394E-3</v>
      </c>
      <c r="U29" s="124">
        <v>0</v>
      </c>
      <c r="V29" s="124">
        <v>0</v>
      </c>
      <c r="W29" s="124">
        <v>1.9230769230769232E-2</v>
      </c>
      <c r="X29" s="124">
        <v>0</v>
      </c>
      <c r="Y29" s="124">
        <v>0</v>
      </c>
      <c r="Z29" s="124">
        <v>0</v>
      </c>
      <c r="AA29" s="124">
        <v>0</v>
      </c>
    </row>
    <row r="30" spans="1:27" x14ac:dyDescent="0.25">
      <c r="A30" s="124" t="s">
        <v>330</v>
      </c>
      <c r="B30" s="124">
        <v>0.112679789938887</v>
      </c>
      <c r="C30" s="124">
        <v>0.13933512619663446</v>
      </c>
      <c r="D30" s="124">
        <v>0.33367842668501618</v>
      </c>
      <c r="E30" s="124">
        <v>0.19659308851647123</v>
      </c>
      <c r="F30" s="124">
        <v>0.22125480022606403</v>
      </c>
      <c r="G30" s="124">
        <v>0.26475672049845428</v>
      </c>
      <c r="H30" s="124">
        <v>0.13013587450990702</v>
      </c>
      <c r="I30" s="124">
        <v>0.2466942300687289</v>
      </c>
      <c r="J30" s="124">
        <v>0.17657737553465241</v>
      </c>
      <c r="K30" s="124">
        <v>0.10827673143849614</v>
      </c>
      <c r="L30" s="124">
        <v>6.2274874367578364E-2</v>
      </c>
      <c r="M30" s="124">
        <v>0.31583406318201779</v>
      </c>
      <c r="O30" s="124" t="s">
        <v>330</v>
      </c>
      <c r="P30" s="124">
        <v>0.17679746626054205</v>
      </c>
      <c r="Q30" s="124">
        <v>0.21194717444717445</v>
      </c>
      <c r="R30" s="124">
        <v>0.3119633993650226</v>
      </c>
      <c r="S30" s="124">
        <v>0.21446078431372548</v>
      </c>
      <c r="T30" s="124">
        <v>0.24766042780748659</v>
      </c>
      <c r="U30" s="124">
        <v>0.21063311688311687</v>
      </c>
      <c r="V30" s="124">
        <v>0.30106351981351981</v>
      </c>
      <c r="W30" s="124">
        <v>0.35054945054945058</v>
      </c>
      <c r="X30" s="124">
        <v>0.31991559165472211</v>
      </c>
      <c r="Y30" s="124">
        <v>6.6666666666666666E-2</v>
      </c>
      <c r="Z30" s="124">
        <v>0.14893180140273163</v>
      </c>
      <c r="AA30" s="124">
        <v>0.28522005444646098</v>
      </c>
    </row>
    <row r="31" spans="1:27" x14ac:dyDescent="0.25">
      <c r="A31" s="124" t="s">
        <v>319</v>
      </c>
      <c r="B31" s="124">
        <v>4.0794584174270506E-3</v>
      </c>
      <c r="C31" s="124">
        <v>8.5616438356164379E-4</v>
      </c>
      <c r="D31" s="124">
        <v>0</v>
      </c>
      <c r="E31" s="124">
        <v>1.1103041501609933E-2</v>
      </c>
      <c r="F31" s="124">
        <v>8.7833050374347098E-3</v>
      </c>
      <c r="G31" s="124">
        <v>1.1769480519480518E-2</v>
      </c>
      <c r="H31" s="124">
        <v>2.6041666666666665E-3</v>
      </c>
      <c r="I31" s="124">
        <v>0</v>
      </c>
      <c r="J31" s="124">
        <v>2.1551724137931034E-3</v>
      </c>
      <c r="K31" s="124">
        <v>1.5661421911421912E-2</v>
      </c>
      <c r="L31" s="124">
        <v>1.9696029776674938E-3</v>
      </c>
      <c r="M31" s="124">
        <v>4.807692307692308E-3</v>
      </c>
      <c r="O31" s="124" t="s">
        <v>319</v>
      </c>
      <c r="P31" s="124">
        <v>1.6013150099963656E-2</v>
      </c>
      <c r="Q31" s="124">
        <v>0</v>
      </c>
      <c r="R31" s="124">
        <v>0</v>
      </c>
      <c r="S31" s="124">
        <v>0</v>
      </c>
      <c r="T31" s="124">
        <v>1.893939393939394E-3</v>
      </c>
      <c r="U31" s="124">
        <v>0</v>
      </c>
      <c r="V31" s="124">
        <v>3.125E-2</v>
      </c>
      <c r="W31" s="124">
        <v>0</v>
      </c>
      <c r="X31" s="124">
        <v>2.0833333333333332E-2</v>
      </c>
      <c r="Y31" s="124">
        <v>0.125</v>
      </c>
      <c r="Z31" s="124">
        <v>2.3809523809523812E-3</v>
      </c>
      <c r="AA31" s="124">
        <v>2.8735632183908046E-3</v>
      </c>
    </row>
    <row r="32" spans="1:27" x14ac:dyDescent="0.25">
      <c r="A32" s="124" t="s">
        <v>318</v>
      </c>
      <c r="B32" s="124">
        <v>0.1005549600888854</v>
      </c>
      <c r="C32" s="124">
        <v>0.12471060118970279</v>
      </c>
      <c r="D32" s="124">
        <v>0.18723545380834941</v>
      </c>
      <c r="E32" s="124">
        <v>0.19009843691596418</v>
      </c>
      <c r="F32" s="124">
        <v>0.2288337452301602</v>
      </c>
      <c r="G32" s="124">
        <v>0.28564389033984516</v>
      </c>
      <c r="H32" s="124">
        <v>0.18870864043077668</v>
      </c>
      <c r="I32" s="124">
        <v>0.17659013542991175</v>
      </c>
      <c r="J32" s="124">
        <v>0.12509789061513199</v>
      </c>
      <c r="K32" s="124">
        <v>0.42499953579916816</v>
      </c>
      <c r="L32" s="124">
        <v>0.12502828200640193</v>
      </c>
      <c r="M32" s="124">
        <v>5.6040267223420474E-2</v>
      </c>
      <c r="O32" s="124" t="s">
        <v>318</v>
      </c>
      <c r="P32" s="124">
        <v>0.12594956071292121</v>
      </c>
      <c r="Q32" s="124">
        <v>0.10158169533169534</v>
      </c>
      <c r="R32" s="124">
        <v>0.21733246354929756</v>
      </c>
      <c r="S32" s="124">
        <v>0.43134590792838873</v>
      </c>
      <c r="T32" s="124">
        <v>0.30706327985739751</v>
      </c>
      <c r="U32" s="124">
        <v>0.7413419913419913</v>
      </c>
      <c r="V32" s="124">
        <v>0.36006701631701632</v>
      </c>
      <c r="W32" s="124">
        <v>0.27655677655677657</v>
      </c>
      <c r="X32" s="124">
        <v>0.37746854594680679</v>
      </c>
      <c r="Y32" s="124">
        <v>0.51874999999999993</v>
      </c>
      <c r="Z32" s="124">
        <v>0.13764304171280917</v>
      </c>
      <c r="AA32" s="124">
        <v>0.104752722323049</v>
      </c>
    </row>
    <row r="33" spans="1:27" x14ac:dyDescent="0.25">
      <c r="A33" s="124" t="s">
        <v>320</v>
      </c>
      <c r="B33" s="124">
        <v>5.3487447592188006E-3</v>
      </c>
      <c r="C33" s="124">
        <v>2.0592763649641205E-2</v>
      </c>
      <c r="D33" s="124">
        <v>3.5829524449466237E-2</v>
      </c>
      <c r="E33" s="124">
        <v>2.8595520102298207E-2</v>
      </c>
      <c r="F33" s="124">
        <v>1.8966364049086699E-2</v>
      </c>
      <c r="G33" s="124">
        <v>6.0740342903683161E-3</v>
      </c>
      <c r="H33" s="124">
        <v>4.8144257703081235E-3</v>
      </c>
      <c r="I33" s="124">
        <v>2.0161290322580645E-3</v>
      </c>
      <c r="J33" s="124">
        <v>2.1551724137931034E-3</v>
      </c>
      <c r="K33" s="124">
        <v>1.0416666666666666E-2</v>
      </c>
      <c r="L33" s="124">
        <v>2.4836232586565168E-2</v>
      </c>
      <c r="M33" s="124">
        <v>6.3156053823424291E-2</v>
      </c>
      <c r="O33" s="124" t="s">
        <v>320</v>
      </c>
      <c r="P33" s="124">
        <v>2.9880478087649402E-3</v>
      </c>
      <c r="Q33" s="124">
        <v>2.124539312039312E-2</v>
      </c>
      <c r="R33" s="124">
        <v>3.0896458435809147E-2</v>
      </c>
      <c r="S33" s="124">
        <v>2.165032679738562E-2</v>
      </c>
      <c r="T33" s="124">
        <v>3.4848484848484851E-2</v>
      </c>
      <c r="U33" s="124">
        <v>0</v>
      </c>
      <c r="V33" s="124">
        <v>0</v>
      </c>
      <c r="W33" s="124">
        <v>0</v>
      </c>
      <c r="X33" s="124">
        <v>0</v>
      </c>
      <c r="Y33" s="124">
        <v>0</v>
      </c>
      <c r="Z33" s="124">
        <v>3.5972683647102245E-2</v>
      </c>
      <c r="AA33" s="124">
        <v>7.5969827586206906E-2</v>
      </c>
    </row>
    <row r="34" spans="1:27" x14ac:dyDescent="0.25">
      <c r="A34" s="124" t="s">
        <v>321</v>
      </c>
      <c r="B34" s="124">
        <v>0.10935809985175005</v>
      </c>
      <c r="C34" s="124">
        <v>0.12685656646187693</v>
      </c>
      <c r="D34" s="124">
        <v>7.7731252596515588E-2</v>
      </c>
      <c r="E34" s="124">
        <v>9.6483601821594087E-2</v>
      </c>
      <c r="F34" s="124">
        <v>0.15782039986722407</v>
      </c>
      <c r="G34" s="124">
        <v>0.10353846520127301</v>
      </c>
      <c r="H34" s="124">
        <v>0.15484521766932755</v>
      </c>
      <c r="I34" s="124">
        <v>0.1564576109299893</v>
      </c>
      <c r="J34" s="124">
        <v>0.26979986485089169</v>
      </c>
      <c r="K34" s="124">
        <v>0.14735403485403487</v>
      </c>
      <c r="L34" s="124">
        <v>0.13631202093497477</v>
      </c>
      <c r="M34" s="124">
        <v>0.22345189020704215</v>
      </c>
      <c r="O34" s="124" t="s">
        <v>321</v>
      </c>
      <c r="P34" s="124">
        <v>8.5329795798629968E-2</v>
      </c>
      <c r="Q34" s="124">
        <v>0.16822020884520886</v>
      </c>
      <c r="R34" s="124">
        <v>2.1053026138237792E-2</v>
      </c>
      <c r="S34" s="124">
        <v>9.5472790565501564E-2</v>
      </c>
      <c r="T34" s="124">
        <v>0.15844474153297683</v>
      </c>
      <c r="U34" s="124">
        <v>0.11647727272727273</v>
      </c>
      <c r="V34" s="124">
        <v>7.6704545454545456E-2</v>
      </c>
      <c r="W34" s="124">
        <v>0.1434065934065934</v>
      </c>
      <c r="X34" s="124">
        <v>0.19115304984870202</v>
      </c>
      <c r="Y34" s="124">
        <v>0.13124999999999998</v>
      </c>
      <c r="Z34" s="124">
        <v>0.1613718161683278</v>
      </c>
      <c r="AA34" s="124">
        <v>0.26478372655777371</v>
      </c>
    </row>
    <row r="35" spans="1:27" x14ac:dyDescent="0.25">
      <c r="A35" s="124" t="s">
        <v>326</v>
      </c>
      <c r="B35" s="124">
        <v>2.0364364295551603E-2</v>
      </c>
      <c r="C35" s="124">
        <v>3.1346870443040006E-2</v>
      </c>
      <c r="D35" s="124">
        <v>2.1267450286013807E-2</v>
      </c>
      <c r="E35" s="124">
        <v>1.2791431463082519E-2</v>
      </c>
      <c r="F35" s="124">
        <v>7.7945478874949055E-3</v>
      </c>
      <c r="G35" s="124">
        <v>9.8298143589132334E-3</v>
      </c>
      <c r="H35" s="124">
        <v>6.2626882276650073E-2</v>
      </c>
      <c r="I35" s="124">
        <v>3.5862520972948446E-2</v>
      </c>
      <c r="J35" s="124">
        <v>1.7598746229260935E-2</v>
      </c>
      <c r="K35" s="124">
        <v>1.9301470588235291E-2</v>
      </c>
      <c r="L35" s="124">
        <v>2.3688737834676243E-2</v>
      </c>
      <c r="M35" s="124">
        <v>8.1514258869585549E-2</v>
      </c>
      <c r="O35" s="124" t="s">
        <v>326</v>
      </c>
      <c r="P35" s="124">
        <v>3.221158500410682E-2</v>
      </c>
      <c r="Q35" s="124">
        <v>1.1363636363636364E-2</v>
      </c>
      <c r="R35" s="124">
        <v>1.6036533559898047E-2</v>
      </c>
      <c r="S35" s="124">
        <v>2.4758454106280192E-2</v>
      </c>
      <c r="T35" s="124">
        <v>5.681818181818182E-3</v>
      </c>
      <c r="U35" s="124">
        <v>2.6041666666666664E-2</v>
      </c>
      <c r="V35" s="124">
        <v>4.195804195804196E-2</v>
      </c>
      <c r="W35" s="124">
        <v>5.4945054945054944E-2</v>
      </c>
      <c r="X35" s="124">
        <v>3.8461538461538464E-2</v>
      </c>
      <c r="Y35" s="124">
        <v>0</v>
      </c>
      <c r="Z35" s="124">
        <v>4.7619047619047623E-3</v>
      </c>
      <c r="AA35" s="124">
        <v>0.11634150030248033</v>
      </c>
    </row>
    <row r="36" spans="1:27" x14ac:dyDescent="0.25">
      <c r="A36" s="124" t="s">
        <v>327</v>
      </c>
      <c r="B36" s="124">
        <v>6.6954840056867401E-2</v>
      </c>
      <c r="C36" s="124">
        <v>7.8572250908358413E-2</v>
      </c>
      <c r="D36" s="124">
        <v>4.3429151713751418E-2</v>
      </c>
      <c r="E36" s="124">
        <v>9.5789536589352076E-2</v>
      </c>
      <c r="F36" s="124">
        <v>6.6699543086598562E-2</v>
      </c>
      <c r="G36" s="124">
        <v>0.10998437804586576</v>
      </c>
      <c r="H36" s="124">
        <v>9.0251163954724323E-2</v>
      </c>
      <c r="I36" s="124">
        <v>0.11004486726839764</v>
      </c>
      <c r="J36" s="124">
        <v>7.1363752176378956E-2</v>
      </c>
      <c r="K36" s="124">
        <v>0.16835834202562147</v>
      </c>
      <c r="L36" s="124">
        <v>7.021324050911118E-2</v>
      </c>
      <c r="M36" s="124">
        <v>0.27040336705529538</v>
      </c>
      <c r="O36" s="124" t="s">
        <v>327</v>
      </c>
      <c r="P36" s="124">
        <v>7.7585197282102336E-2</v>
      </c>
      <c r="Q36" s="124">
        <v>6.777487714987715E-2</v>
      </c>
      <c r="R36" s="124">
        <v>1.6989558645977731E-2</v>
      </c>
      <c r="S36" s="124">
        <v>4.7691993464052292E-2</v>
      </c>
      <c r="T36" s="124">
        <v>7.7584670231729047E-2</v>
      </c>
      <c r="U36" s="124">
        <v>0.1306141774891775</v>
      </c>
      <c r="V36" s="124">
        <v>4.5454545454545456E-2</v>
      </c>
      <c r="W36" s="124">
        <v>5.2564102564102565E-2</v>
      </c>
      <c r="X36" s="124">
        <v>8.8927376970855232E-2</v>
      </c>
      <c r="Y36" s="124">
        <v>0.16250000000000001</v>
      </c>
      <c r="Z36" s="124">
        <v>6.7222683647102252E-2</v>
      </c>
      <c r="AA36" s="124">
        <v>0.27093731094978829</v>
      </c>
    </row>
    <row r="37" spans="1:27" x14ac:dyDescent="0.25">
      <c r="A37" s="124" t="s">
        <v>317</v>
      </c>
      <c r="B37" s="124">
        <v>2.0682530635508694E-3</v>
      </c>
      <c r="C37" s="124">
        <v>4.7900444364957079E-3</v>
      </c>
      <c r="D37" s="124">
        <v>8.8514383164304059E-3</v>
      </c>
      <c r="E37" s="124">
        <v>0</v>
      </c>
      <c r="F37" s="124">
        <v>7.4408983451536639E-3</v>
      </c>
      <c r="G37" s="124">
        <v>2.840909090909091E-3</v>
      </c>
      <c r="H37" s="124">
        <v>2.6041666666666665E-3</v>
      </c>
      <c r="I37" s="124">
        <v>0</v>
      </c>
      <c r="J37" s="124">
        <v>0</v>
      </c>
      <c r="K37" s="124">
        <v>0</v>
      </c>
      <c r="L37" s="124">
        <v>0</v>
      </c>
      <c r="M37" s="124">
        <v>0</v>
      </c>
      <c r="O37" s="124" t="s">
        <v>317</v>
      </c>
      <c r="P37" s="124">
        <v>1.953125E-3</v>
      </c>
      <c r="Q37" s="124">
        <v>0</v>
      </c>
      <c r="R37" s="124">
        <v>0</v>
      </c>
      <c r="S37" s="124">
        <v>0</v>
      </c>
      <c r="T37" s="124">
        <v>8.3333333333333332E-3</v>
      </c>
      <c r="U37" s="124">
        <v>0</v>
      </c>
      <c r="V37" s="124">
        <v>0</v>
      </c>
      <c r="W37" s="124">
        <v>0</v>
      </c>
      <c r="X37" s="124">
        <v>0</v>
      </c>
      <c r="Y37" s="124">
        <v>0</v>
      </c>
      <c r="Z37" s="124">
        <v>0</v>
      </c>
      <c r="AA37" s="124">
        <v>0</v>
      </c>
    </row>
    <row r="38" spans="1:27" x14ac:dyDescent="0.25">
      <c r="A38" s="124" t="s">
        <v>338</v>
      </c>
      <c r="B38" s="124">
        <v>6.7789328375028168E-4</v>
      </c>
      <c r="C38" s="124">
        <v>0</v>
      </c>
      <c r="D38" s="124">
        <v>0</v>
      </c>
      <c r="E38" s="124">
        <v>2.840909090909091E-3</v>
      </c>
      <c r="F38" s="124">
        <v>0</v>
      </c>
      <c r="G38" s="124">
        <v>5.0403225806451612E-4</v>
      </c>
      <c r="H38" s="124">
        <v>0</v>
      </c>
      <c r="I38" s="124">
        <v>0</v>
      </c>
      <c r="J38" s="124">
        <v>0</v>
      </c>
      <c r="K38" s="124">
        <v>0</v>
      </c>
      <c r="L38" s="124">
        <v>1.1363636363636363E-3</v>
      </c>
      <c r="M38" s="124">
        <v>0</v>
      </c>
      <c r="O38" s="124" t="s">
        <v>338</v>
      </c>
      <c r="P38" s="124">
        <v>0</v>
      </c>
      <c r="Q38" s="124">
        <v>0</v>
      </c>
      <c r="R38" s="124">
        <v>0</v>
      </c>
      <c r="S38" s="124">
        <v>0</v>
      </c>
      <c r="T38" s="124">
        <v>0</v>
      </c>
      <c r="U38" s="124">
        <v>0</v>
      </c>
      <c r="V38" s="124">
        <v>0</v>
      </c>
      <c r="W38" s="124">
        <v>0</v>
      </c>
      <c r="X38" s="124">
        <v>0</v>
      </c>
      <c r="Y38" s="124">
        <v>0</v>
      </c>
      <c r="Z38" s="124">
        <v>0</v>
      </c>
      <c r="AA38" s="124">
        <v>0</v>
      </c>
    </row>
    <row r="39" spans="1:27" x14ac:dyDescent="0.25">
      <c r="A39" s="124" t="s">
        <v>346</v>
      </c>
      <c r="B39" s="124">
        <v>1.238275472713769E-2</v>
      </c>
      <c r="C39" s="124">
        <v>6.0344393979723252E-3</v>
      </c>
      <c r="D39" s="124">
        <v>2.82445640204716E-2</v>
      </c>
      <c r="E39" s="124">
        <v>8.2629418828445E-3</v>
      </c>
      <c r="F39" s="124">
        <v>4.9161924069274872E-3</v>
      </c>
      <c r="G39" s="124">
        <v>1.659866985799487E-2</v>
      </c>
      <c r="H39" s="124">
        <v>3.024322169059011E-2</v>
      </c>
      <c r="I39" s="124">
        <v>2.717166412019353E-2</v>
      </c>
      <c r="J39" s="124">
        <v>1.2075807334428024E-2</v>
      </c>
      <c r="K39" s="124">
        <v>1.20764652014652E-2</v>
      </c>
      <c r="L39" s="124">
        <v>8.8510515748037259E-3</v>
      </c>
      <c r="M39" s="124">
        <v>2.9350377368917054E-2</v>
      </c>
      <c r="O39" s="124" t="s">
        <v>346</v>
      </c>
      <c r="P39" s="124">
        <v>1.1886819338105429E-2</v>
      </c>
      <c r="Q39" s="124">
        <v>5.681818181818182E-3</v>
      </c>
      <c r="R39" s="124">
        <v>1.465311004784689E-2</v>
      </c>
      <c r="S39" s="124">
        <v>0</v>
      </c>
      <c r="T39" s="124">
        <v>1.2121212121212121E-2</v>
      </c>
      <c r="U39" s="124">
        <v>2.6041666666666664E-2</v>
      </c>
      <c r="V39" s="124">
        <v>1.9230769230769232E-2</v>
      </c>
      <c r="W39" s="124">
        <v>1.6666666666666666E-2</v>
      </c>
      <c r="X39" s="124">
        <v>3.0100334448160536E-2</v>
      </c>
      <c r="Y39" s="124">
        <v>1.6666666666666666E-2</v>
      </c>
      <c r="Z39" s="124">
        <v>4.7619047619047623E-3</v>
      </c>
      <c r="AA39" s="124">
        <v>2.8735632183908046E-3</v>
      </c>
    </row>
    <row r="40" spans="1:27" x14ac:dyDescent="0.25">
      <c r="A40" s="124" t="s">
        <v>298</v>
      </c>
      <c r="B40" s="124">
        <v>5.9664937500000022E-2</v>
      </c>
      <c r="C40" s="124">
        <v>4.3422499999999961E-2</v>
      </c>
      <c r="D40" s="124">
        <v>4.1749562500000018E-2</v>
      </c>
      <c r="E40" s="124">
        <v>4.2965124999999993E-2</v>
      </c>
      <c r="F40" s="124">
        <v>3.5593875000000011E-2</v>
      </c>
      <c r="G40" s="124">
        <v>4.6073750000000011E-2</v>
      </c>
      <c r="H40" s="124">
        <v>4.9870562499999986E-2</v>
      </c>
      <c r="I40" s="124">
        <v>4.1680187499999993E-2</v>
      </c>
      <c r="J40" s="124">
        <v>4.1286000000000003E-2</v>
      </c>
      <c r="K40" s="124">
        <v>4.3200937500000001E-2</v>
      </c>
      <c r="L40" s="124">
        <v>3.8906812500000006E-2</v>
      </c>
      <c r="M40" s="124">
        <v>4.7617437500000012E-2</v>
      </c>
      <c r="O40" s="124" t="s">
        <v>298</v>
      </c>
      <c r="P40" s="124">
        <v>4.0787999999999991E-2</v>
      </c>
      <c r="Q40" s="124">
        <v>2.397525000000001E-2</v>
      </c>
      <c r="R40" s="124">
        <v>2.4870250000000003E-2</v>
      </c>
      <c r="S40" s="124">
        <v>2.8243999999999977E-2</v>
      </c>
      <c r="T40" s="124">
        <v>2.0572500000000014E-2</v>
      </c>
      <c r="U40" s="124">
        <v>2.8243500000000001E-2</v>
      </c>
      <c r="V40" s="124">
        <v>3.0257750000000003E-2</v>
      </c>
      <c r="W40" s="124">
        <v>2.4804500000000004E-2</v>
      </c>
      <c r="X40" s="124">
        <v>2.306625E-2</v>
      </c>
      <c r="Y40" s="124">
        <v>2.3842499999999996E-2</v>
      </c>
      <c r="Z40" s="124">
        <v>2.428725E-2</v>
      </c>
      <c r="AA40" s="124">
        <v>3.1959750000000002E-2</v>
      </c>
    </row>
    <row r="41" spans="1:27" x14ac:dyDescent="0.25">
      <c r="A41" s="124" t="s">
        <v>269</v>
      </c>
      <c r="B41" s="124">
        <v>8.1212500000000035E-3</v>
      </c>
      <c r="C41" s="124">
        <v>4.2742500000000029E-3</v>
      </c>
      <c r="D41" s="124">
        <v>6.8823749999999987E-3</v>
      </c>
      <c r="E41" s="124">
        <v>1.3329687499999996E-2</v>
      </c>
      <c r="F41" s="124">
        <v>5.5323749999999974E-3</v>
      </c>
      <c r="G41" s="124">
        <v>1.1575875000000003E-2</v>
      </c>
      <c r="H41" s="124">
        <v>1.3540874999999999E-2</v>
      </c>
      <c r="I41" s="124">
        <v>1.0272874999999999E-2</v>
      </c>
      <c r="J41" s="124">
        <v>1.0312437500000002E-2</v>
      </c>
      <c r="K41" s="124">
        <v>5.3005624999999989E-3</v>
      </c>
      <c r="L41" s="124">
        <v>1.6393499999999998E-2</v>
      </c>
      <c r="M41" s="124">
        <v>1.0582500000000002E-3</v>
      </c>
      <c r="O41" s="124" t="s">
        <v>269</v>
      </c>
      <c r="P41" s="124">
        <v>8.6002499999999916E-3</v>
      </c>
      <c r="Q41" s="124">
        <v>4.1317500000000017E-3</v>
      </c>
      <c r="R41" s="124">
        <v>6.8449999999999987E-3</v>
      </c>
      <c r="S41" s="124">
        <v>1.3446250000000003E-2</v>
      </c>
      <c r="T41" s="124">
        <v>5.3717499999999981E-3</v>
      </c>
      <c r="U41" s="124">
        <v>1.2441250000000001E-2</v>
      </c>
      <c r="V41" s="124">
        <v>1.3855500000000003E-2</v>
      </c>
      <c r="W41" s="124">
        <v>9.8447499999999993E-3</v>
      </c>
      <c r="X41" s="124">
        <v>9.7365000000000021E-3</v>
      </c>
      <c r="Y41" s="124">
        <v>4.9904999999999993E-3</v>
      </c>
      <c r="Z41" s="124">
        <v>1.4398000000000005E-2</v>
      </c>
      <c r="AA41" s="124">
        <v>1.1750000000000007E-3</v>
      </c>
    </row>
    <row r="42" spans="1:27" x14ac:dyDescent="0.25">
      <c r="A42" s="124" t="s">
        <v>273</v>
      </c>
      <c r="B42" s="124">
        <v>5.9421812499999997E-2</v>
      </c>
      <c r="C42" s="124">
        <v>3.6783249999999997E-2</v>
      </c>
      <c r="D42" s="124">
        <v>4.4679687499999995E-2</v>
      </c>
      <c r="E42" s="124">
        <v>3.7812312500000014E-2</v>
      </c>
      <c r="F42" s="124">
        <v>5.5792874999999992E-2</v>
      </c>
      <c r="G42" s="124">
        <v>3.6445749999999999E-2</v>
      </c>
      <c r="H42" s="124">
        <v>4.4599437500000005E-2</v>
      </c>
      <c r="I42" s="124">
        <v>5.0283999999999988E-2</v>
      </c>
      <c r="J42" s="124">
        <v>3.5547499999999996E-2</v>
      </c>
      <c r="K42" s="124">
        <v>4.78271875E-2</v>
      </c>
      <c r="L42" s="124">
        <v>5.3715874999999975E-2</v>
      </c>
      <c r="M42" s="124">
        <v>4.8501312500000004E-2</v>
      </c>
      <c r="O42" s="124" t="s">
        <v>273</v>
      </c>
      <c r="P42" s="124">
        <v>6.2127750000000051E-2</v>
      </c>
      <c r="Q42" s="124">
        <v>3.7916250000000006E-2</v>
      </c>
      <c r="R42" s="124">
        <v>4.6732499999999969E-2</v>
      </c>
      <c r="S42" s="124">
        <v>4.1385999999999999E-2</v>
      </c>
      <c r="T42" s="124">
        <v>5.7652749999999982E-2</v>
      </c>
      <c r="U42" s="124">
        <v>4.2483250000000007E-2</v>
      </c>
      <c r="V42" s="124">
        <v>4.8804E-2</v>
      </c>
      <c r="W42" s="124">
        <v>5.5081500000000005E-2</v>
      </c>
      <c r="X42" s="124">
        <v>3.9438999999999995E-2</v>
      </c>
      <c r="Y42" s="124">
        <v>4.9905000000000005E-2</v>
      </c>
      <c r="Z42" s="124">
        <v>5.2383999999999993E-2</v>
      </c>
      <c r="AA42" s="124">
        <v>5.1409249999999997E-2</v>
      </c>
    </row>
    <row r="43" spans="1:27" x14ac:dyDescent="0.25">
      <c r="A43" s="124" t="s">
        <v>277</v>
      </c>
      <c r="B43" s="124">
        <v>0.14461312499999995</v>
      </c>
      <c r="C43" s="124">
        <v>0.33170599999999995</v>
      </c>
      <c r="D43" s="124">
        <v>0.23907937499999993</v>
      </c>
      <c r="E43" s="124">
        <v>0.26148462499999997</v>
      </c>
      <c r="F43" s="124">
        <v>8.958668750000004E-2</v>
      </c>
      <c r="G43" s="124">
        <v>0.17448131250000004</v>
      </c>
      <c r="H43" s="124">
        <v>0.15899124999999997</v>
      </c>
      <c r="I43" s="124">
        <v>0.14285075</v>
      </c>
      <c r="J43" s="124">
        <v>0.29661456250000001</v>
      </c>
      <c r="K43" s="124">
        <v>0.18330012499999998</v>
      </c>
      <c r="L43" s="124">
        <v>0.20589950000000004</v>
      </c>
      <c r="M43" s="124">
        <v>8.9350187499999997E-2</v>
      </c>
      <c r="O43" s="124" t="s">
        <v>277</v>
      </c>
      <c r="P43" s="124">
        <v>0.14057024999999987</v>
      </c>
      <c r="Q43" s="124">
        <v>0.34830625000000004</v>
      </c>
      <c r="R43" s="124">
        <v>0.24090149999999999</v>
      </c>
      <c r="S43" s="124">
        <v>0.25161375000000002</v>
      </c>
      <c r="T43" s="124">
        <v>8.7092499999999948E-2</v>
      </c>
      <c r="U43" s="124">
        <v>0.17084749999999996</v>
      </c>
      <c r="V43" s="124">
        <v>0.14846350000000003</v>
      </c>
      <c r="W43" s="124">
        <v>0.16042000000000001</v>
      </c>
      <c r="X43" s="124">
        <v>0.29258075</v>
      </c>
      <c r="Y43" s="124">
        <v>0.17302675000000001</v>
      </c>
      <c r="Z43" s="124">
        <v>0.20768524999999993</v>
      </c>
      <c r="AA43" s="124">
        <v>8.9043500000000053E-2</v>
      </c>
    </row>
    <row r="44" spans="1:27" x14ac:dyDescent="0.25">
      <c r="A44" s="124" t="s">
        <v>297</v>
      </c>
      <c r="B44" s="124">
        <v>0.21161581249999975</v>
      </c>
      <c r="C44" s="124">
        <v>0.16864443750000005</v>
      </c>
      <c r="D44" s="124">
        <v>0.19540556250000002</v>
      </c>
      <c r="E44" s="124">
        <v>0.16653481249999999</v>
      </c>
      <c r="F44" s="124">
        <v>0.26330687500000005</v>
      </c>
      <c r="G44" s="124">
        <v>0.18580862500000001</v>
      </c>
      <c r="H44" s="124">
        <v>0.20316006249999999</v>
      </c>
      <c r="I44" s="124">
        <v>0.16063187500000001</v>
      </c>
      <c r="J44" s="124">
        <v>0.18771768749999998</v>
      </c>
      <c r="K44" s="124">
        <v>0.23449718750000001</v>
      </c>
      <c r="L44" s="124">
        <v>0.19892993750000004</v>
      </c>
      <c r="M44" s="124">
        <v>0.19912043750000005</v>
      </c>
      <c r="O44" s="124" t="s">
        <v>297</v>
      </c>
      <c r="P44" s="124">
        <v>0.21497625000000023</v>
      </c>
      <c r="Q44" s="124">
        <v>0.16664174999999989</v>
      </c>
      <c r="R44" s="124">
        <v>0.20148725000000012</v>
      </c>
      <c r="S44" s="124">
        <v>0.16848974999999999</v>
      </c>
      <c r="T44" s="124">
        <v>0.27588075000000012</v>
      </c>
      <c r="U44" s="124">
        <v>0.18626974999999998</v>
      </c>
      <c r="V44" s="124">
        <v>0.21159749999999999</v>
      </c>
      <c r="W44" s="124">
        <v>0.15533150000000001</v>
      </c>
      <c r="X44" s="124">
        <v>0.195521</v>
      </c>
      <c r="Y44" s="124">
        <v>0.25243950000000004</v>
      </c>
      <c r="Z44" s="124">
        <v>0.20345100000000005</v>
      </c>
      <c r="AA44" s="124">
        <v>0.19645875000000002</v>
      </c>
    </row>
    <row r="45" spans="1:27" x14ac:dyDescent="0.25">
      <c r="A45" s="124" t="s">
        <v>281</v>
      </c>
      <c r="B45" s="124">
        <v>9.0158124999999995E-3</v>
      </c>
      <c r="C45" s="124">
        <v>8.7210624999999979E-3</v>
      </c>
      <c r="D45" s="124">
        <v>1.2244125000000005E-2</v>
      </c>
      <c r="E45" s="124">
        <v>9.0393125000000005E-3</v>
      </c>
      <c r="F45" s="124">
        <v>1.1847250000000002E-2</v>
      </c>
      <c r="G45" s="124">
        <v>9.2732499999999985E-3</v>
      </c>
      <c r="H45" s="124">
        <v>1.0138687499999997E-2</v>
      </c>
      <c r="I45" s="124">
        <v>1.3142187499999999E-2</v>
      </c>
      <c r="J45" s="124">
        <v>7.6707499999999996E-3</v>
      </c>
      <c r="K45" s="124">
        <v>6.3488749999999995E-3</v>
      </c>
      <c r="L45" s="124">
        <v>1.0559437499999998E-2</v>
      </c>
      <c r="M45" s="124">
        <v>1.5238187500000002E-2</v>
      </c>
      <c r="O45" s="124" t="s">
        <v>281</v>
      </c>
      <c r="P45" s="124">
        <v>8.6589999999999983E-3</v>
      </c>
      <c r="Q45" s="124">
        <v>8.0219999999999961E-3</v>
      </c>
      <c r="R45" s="124">
        <v>1.0820500000000002E-2</v>
      </c>
      <c r="S45" s="124">
        <v>8.5919999999999989E-3</v>
      </c>
      <c r="T45" s="124">
        <v>8.8185000000000034E-3</v>
      </c>
      <c r="U45" s="124">
        <v>8.793249999999999E-3</v>
      </c>
      <c r="V45" s="124">
        <v>1.0344499999999998E-2</v>
      </c>
      <c r="W45" s="124">
        <v>1.0807000000000001E-2</v>
      </c>
      <c r="X45" s="124">
        <v>6.5924999999999985E-3</v>
      </c>
      <c r="Y45" s="124">
        <v>5.6689999999999987E-3</v>
      </c>
      <c r="Z45" s="124">
        <v>1.0369000000000001E-2</v>
      </c>
      <c r="AA45" s="124">
        <v>1.3978749999999998E-2</v>
      </c>
    </row>
    <row r="46" spans="1:27" x14ac:dyDescent="0.25">
      <c r="A46" s="124" t="s">
        <v>285</v>
      </c>
      <c r="B46" s="124">
        <v>3.2687687500000021E-2</v>
      </c>
      <c r="C46" s="124">
        <v>3.0517249999999999E-2</v>
      </c>
      <c r="D46" s="124">
        <v>4.3118875000000008E-2</v>
      </c>
      <c r="E46" s="124">
        <v>3.2169999999999997E-2</v>
      </c>
      <c r="F46" s="124">
        <v>6.6547250000000016E-2</v>
      </c>
      <c r="G46" s="124">
        <v>3.8208812500000001E-2</v>
      </c>
      <c r="H46" s="124">
        <v>3.6742187499999995E-2</v>
      </c>
      <c r="I46" s="124">
        <v>3.4153375E-2</v>
      </c>
      <c r="J46" s="124">
        <v>2.6118187499999997E-2</v>
      </c>
      <c r="K46" s="124">
        <v>3.981693750000001E-2</v>
      </c>
      <c r="L46" s="124">
        <v>3.0588624999999998E-2</v>
      </c>
      <c r="M46" s="124">
        <v>6.2276312499999986E-2</v>
      </c>
      <c r="O46" s="124" t="s">
        <v>285</v>
      </c>
      <c r="P46" s="124">
        <v>3.2958500000000043E-2</v>
      </c>
      <c r="Q46" s="124">
        <v>2.9413000000000002E-2</v>
      </c>
      <c r="R46" s="124">
        <v>4.337775E-2</v>
      </c>
      <c r="S46" s="124">
        <v>3.1991249999999985E-2</v>
      </c>
      <c r="T46" s="124">
        <v>6.5019749999999973E-2</v>
      </c>
      <c r="U46" s="124">
        <v>3.6541249999999997E-2</v>
      </c>
      <c r="V46" s="124">
        <v>3.6377499999999993E-2</v>
      </c>
      <c r="W46" s="124">
        <v>3.260275E-2</v>
      </c>
      <c r="X46" s="124">
        <v>2.6110249999999998E-2</v>
      </c>
      <c r="Y46" s="124">
        <v>4.1156749999999999E-2</v>
      </c>
      <c r="Z46" s="124">
        <v>3.1906999999999991E-2</v>
      </c>
      <c r="AA46" s="124">
        <v>6.1120000000000028E-2</v>
      </c>
    </row>
    <row r="47" spans="1:27" x14ac:dyDescent="0.25">
      <c r="A47" s="124" t="s">
        <v>288</v>
      </c>
      <c r="B47" s="124">
        <v>8.4964125000000015E-2</v>
      </c>
      <c r="C47" s="124">
        <v>8.0569562500000011E-2</v>
      </c>
      <c r="D47" s="124">
        <v>7.8513812499999974E-2</v>
      </c>
      <c r="E47" s="124">
        <v>6.2052250000000003E-2</v>
      </c>
      <c r="F47" s="124">
        <v>0.13018893749999999</v>
      </c>
      <c r="G47" s="124">
        <v>7.7241125000000022E-2</v>
      </c>
      <c r="H47" s="124">
        <v>5.9573625000000005E-2</v>
      </c>
      <c r="I47" s="124">
        <v>7.2430250000000002E-2</v>
      </c>
      <c r="J47" s="124">
        <v>9.1576812500000007E-2</v>
      </c>
      <c r="K47" s="124">
        <v>7.3662437499999997E-2</v>
      </c>
      <c r="L47" s="124">
        <v>0.10149775000000001</v>
      </c>
      <c r="M47" s="124">
        <v>0.17176112499999996</v>
      </c>
      <c r="O47" s="124" t="s">
        <v>288</v>
      </c>
      <c r="P47" s="124">
        <v>9.066949999999982E-2</v>
      </c>
      <c r="Q47" s="124">
        <v>8.0386750000000035E-2</v>
      </c>
      <c r="R47" s="124">
        <v>8.6430499999999966E-2</v>
      </c>
      <c r="S47" s="124">
        <v>6.6128999999999952E-2</v>
      </c>
      <c r="T47" s="124">
        <v>0.13288049999999996</v>
      </c>
      <c r="U47" s="124">
        <v>7.29075E-2</v>
      </c>
      <c r="V47" s="124">
        <v>5.6981749999999998E-2</v>
      </c>
      <c r="W47" s="124">
        <v>7.5393749999999982E-2</v>
      </c>
      <c r="X47" s="124">
        <v>8.6131250000000006E-2</v>
      </c>
      <c r="Y47" s="124">
        <v>8.1056500000000004E-2</v>
      </c>
      <c r="Z47" s="124">
        <v>0.10020124999999999</v>
      </c>
      <c r="AA47" s="124">
        <v>0.17997500000000008</v>
      </c>
    </row>
    <row r="48" spans="1:27" x14ac:dyDescent="0.25">
      <c r="A48" s="124" t="s">
        <v>291</v>
      </c>
      <c r="B48" s="124">
        <v>0.24323924999999971</v>
      </c>
      <c r="C48" s="124">
        <v>0.20805212499999992</v>
      </c>
      <c r="D48" s="124">
        <v>0.22752625000000007</v>
      </c>
      <c r="E48" s="124">
        <v>0.24749568750000003</v>
      </c>
      <c r="F48" s="124">
        <v>0.19290212499999995</v>
      </c>
      <c r="G48" s="124">
        <v>0.29724943750000005</v>
      </c>
      <c r="H48" s="124">
        <v>0.26787418749999997</v>
      </c>
      <c r="I48" s="124">
        <v>0.28878193750000009</v>
      </c>
      <c r="J48" s="124">
        <v>0.18526999999999999</v>
      </c>
      <c r="K48" s="124">
        <v>0.21468443749999999</v>
      </c>
      <c r="L48" s="124">
        <v>0.22628081249999993</v>
      </c>
      <c r="M48" s="124">
        <v>0.23916600000000005</v>
      </c>
      <c r="O48" s="124" t="s">
        <v>291</v>
      </c>
      <c r="P48" s="124">
        <v>0.23595250000000004</v>
      </c>
      <c r="Q48" s="124">
        <v>0.19579625000000009</v>
      </c>
      <c r="R48" s="124">
        <v>0.22232925000000023</v>
      </c>
      <c r="S48" s="124">
        <v>0.24402474999999993</v>
      </c>
      <c r="T48" s="124">
        <v>0.18878949999999997</v>
      </c>
      <c r="U48" s="124">
        <v>0.29433574999999995</v>
      </c>
      <c r="V48" s="124">
        <v>0.26590900000000001</v>
      </c>
      <c r="W48" s="124">
        <v>0.27629000000000004</v>
      </c>
      <c r="X48" s="124">
        <v>0.18452399999999994</v>
      </c>
      <c r="Y48" s="124">
        <v>0.20632950000000005</v>
      </c>
      <c r="Z48" s="124">
        <v>0.22283425000000021</v>
      </c>
      <c r="AA48" s="124">
        <v>0.24009849999999999</v>
      </c>
    </row>
    <row r="49" spans="1:27" x14ac:dyDescent="0.25">
      <c r="A49" s="124" t="s">
        <v>294</v>
      </c>
      <c r="B49" s="124">
        <v>0.12186612500000006</v>
      </c>
      <c r="C49" s="124">
        <v>7.7285750000000028E-2</v>
      </c>
      <c r="D49" s="124">
        <v>9.0534624999999994E-2</v>
      </c>
      <c r="E49" s="124">
        <v>9.7028812499999964E-2</v>
      </c>
      <c r="F49" s="124">
        <v>0.11874981249999998</v>
      </c>
      <c r="G49" s="124">
        <v>9.9211000000000021E-2</v>
      </c>
      <c r="H49" s="124">
        <v>0.10600725</v>
      </c>
      <c r="I49" s="124">
        <v>0.12035406249999998</v>
      </c>
      <c r="J49" s="124">
        <v>9.8320124999999994E-2</v>
      </c>
      <c r="K49" s="124">
        <v>0.11684137500000001</v>
      </c>
      <c r="L49" s="124">
        <v>9.2950124999999953E-2</v>
      </c>
      <c r="M49" s="124">
        <v>9.0290624999999999E-2</v>
      </c>
      <c r="O49" s="124" t="s">
        <v>294</v>
      </c>
      <c r="P49" s="124">
        <v>0.12294824999999994</v>
      </c>
      <c r="Q49" s="124">
        <v>7.6884499999999981E-2</v>
      </c>
      <c r="R49" s="124">
        <v>9.0760500000000008E-2</v>
      </c>
      <c r="S49" s="124">
        <v>0.10186499999999998</v>
      </c>
      <c r="T49" s="124">
        <v>0.11515925000000003</v>
      </c>
      <c r="U49" s="124">
        <v>0.10348750000000001</v>
      </c>
      <c r="V49" s="124">
        <v>0.10872375000000001</v>
      </c>
      <c r="W49" s="124">
        <v>0.12094300000000002</v>
      </c>
      <c r="X49" s="124">
        <v>9.7739750000000014E-2</v>
      </c>
      <c r="Y49" s="124">
        <v>0.11453200000000001</v>
      </c>
      <c r="Z49" s="124">
        <v>9.3685499999999977E-2</v>
      </c>
      <c r="AA49" s="124">
        <v>8.6782000000000054E-2</v>
      </c>
    </row>
    <row r="50" spans="1:27" x14ac:dyDescent="0.25">
      <c r="A50" s="124" t="s">
        <v>295</v>
      </c>
      <c r="B50" s="124">
        <v>3.553956249999999E-2</v>
      </c>
      <c r="C50" s="124">
        <v>2.5490187500000004E-2</v>
      </c>
      <c r="D50" s="124">
        <v>2.9083874999999995E-2</v>
      </c>
      <c r="E50" s="124">
        <v>2.6663187500000001E-2</v>
      </c>
      <c r="F50" s="124">
        <v>2.7271312500000006E-2</v>
      </c>
      <c r="G50" s="124">
        <v>2.4799625000000002E-2</v>
      </c>
      <c r="H50" s="124">
        <v>2.6204687499999997E-2</v>
      </c>
      <c r="I50" s="124">
        <v>2.5426999999999998E-2</v>
      </c>
      <c r="J50" s="124">
        <v>1.8925249999999998E-2</v>
      </c>
      <c r="K50" s="124">
        <v>2.4059437500000003E-2</v>
      </c>
      <c r="L50" s="124">
        <v>2.8331437500000011E-2</v>
      </c>
      <c r="M50" s="124">
        <v>3.2970000000000006E-2</v>
      </c>
      <c r="O50" s="124" t="s">
        <v>295</v>
      </c>
      <c r="P50" s="124">
        <v>3.6641500000000056E-2</v>
      </c>
      <c r="Q50" s="124">
        <v>2.5327000000000009E-2</v>
      </c>
      <c r="R50" s="124">
        <v>2.9903250000000017E-2</v>
      </c>
      <c r="S50" s="124">
        <v>2.6560250000000014E-2</v>
      </c>
      <c r="T50" s="124">
        <v>2.7110000000000009E-2</v>
      </c>
      <c r="U50" s="124">
        <v>2.68405E-2</v>
      </c>
      <c r="V50" s="124">
        <v>2.7014499999999997E-2</v>
      </c>
      <c r="W50" s="124">
        <v>2.4616249999999996E-2</v>
      </c>
      <c r="X50" s="124">
        <v>2.00345E-2</v>
      </c>
      <c r="Y50" s="124">
        <v>2.2960999999999999E-2</v>
      </c>
      <c r="Z50" s="124">
        <v>2.8483749999999995E-2</v>
      </c>
      <c r="AA50" s="124">
        <v>3.1417750000000001E-2</v>
      </c>
    </row>
    <row r="51" spans="1:27" x14ac:dyDescent="0.25">
      <c r="A51" s="124" t="s">
        <v>296</v>
      </c>
      <c r="B51" s="124">
        <v>4.8915625000000011E-2</v>
      </c>
      <c r="C51" s="124">
        <v>2.7956374999999992E-2</v>
      </c>
      <c r="D51" s="124">
        <v>3.2892749999999991E-2</v>
      </c>
      <c r="E51" s="124">
        <v>4.6383812500000017E-2</v>
      </c>
      <c r="F51" s="124">
        <v>3.9066000000000004E-2</v>
      </c>
      <c r="G51" s="124">
        <v>4.5842062500000003E-2</v>
      </c>
      <c r="H51" s="124">
        <v>7.2887875000000005E-2</v>
      </c>
      <c r="I51" s="124">
        <v>8.05395E-2</v>
      </c>
      <c r="J51" s="124">
        <v>4.1704250000000005E-2</v>
      </c>
      <c r="K51" s="124">
        <v>5.3415312499999999E-2</v>
      </c>
      <c r="L51" s="124">
        <v>3.4771499999999983E-2</v>
      </c>
      <c r="M51" s="124">
        <v>4.9725687499999997E-2</v>
      </c>
      <c r="O51" s="124" t="s">
        <v>296</v>
      </c>
      <c r="P51" s="124">
        <v>4.5896750000000035E-2</v>
      </c>
      <c r="Q51" s="124">
        <v>2.7173749999999993E-2</v>
      </c>
      <c r="R51" s="124">
        <v>3.232575E-2</v>
      </c>
      <c r="S51" s="124">
        <v>4.5902000000000012E-2</v>
      </c>
      <c r="T51" s="124">
        <v>3.7004749999999982E-2</v>
      </c>
      <c r="U51" s="124">
        <v>4.5050749999999994E-2</v>
      </c>
      <c r="V51" s="124">
        <v>7.1928250000000013E-2</v>
      </c>
      <c r="W51" s="124">
        <v>7.8667249999999994E-2</v>
      </c>
      <c r="X51" s="124">
        <v>4.1590250000000002E-2</v>
      </c>
      <c r="Y51" s="124">
        <v>4.7931499999999988E-2</v>
      </c>
      <c r="Z51" s="124">
        <v>3.4601250000000014E-2</v>
      </c>
      <c r="AA51" s="124">
        <v>4.8542000000000016E-2</v>
      </c>
    </row>
    <row r="53" spans="1:27" x14ac:dyDescent="0.25">
      <c r="A53" s="124"/>
      <c r="B53" s="124"/>
      <c r="C53" s="124"/>
      <c r="D53" s="124"/>
      <c r="E53" s="124"/>
      <c r="F53" s="124"/>
      <c r="G53" s="124"/>
      <c r="H53" s="124"/>
      <c r="I53" s="124"/>
      <c r="J53" s="124"/>
      <c r="K53" s="124"/>
      <c r="L53" s="124"/>
      <c r="M53" s="124"/>
      <c r="P53" s="124"/>
      <c r="Q53" s="124"/>
      <c r="R53" s="124"/>
      <c r="S53" s="124"/>
      <c r="T53" s="124"/>
      <c r="U53" s="124"/>
      <c r="V53" s="124"/>
      <c r="W53" s="124"/>
      <c r="X53" s="124"/>
      <c r="Y53" s="124"/>
      <c r="Z53" s="124"/>
      <c r="AA53" s="124"/>
    </row>
    <row r="54" spans="1:27" x14ac:dyDescent="0.25">
      <c r="A54" s="124"/>
      <c r="B54" s="124"/>
      <c r="C54" s="124"/>
      <c r="D54" s="124"/>
      <c r="E54" s="124"/>
      <c r="F54" s="124"/>
      <c r="G54" s="124"/>
      <c r="H54" s="124"/>
      <c r="I54" s="124"/>
      <c r="J54" s="124"/>
      <c r="K54" s="124"/>
      <c r="L54" s="124"/>
      <c r="M54" s="124"/>
      <c r="P54" s="124"/>
      <c r="Q54" s="124"/>
      <c r="R54" s="124"/>
      <c r="S54" s="124"/>
      <c r="T54" s="124"/>
      <c r="U54" s="124"/>
      <c r="V54" s="124"/>
      <c r="W54" s="124"/>
      <c r="X54" s="124"/>
      <c r="Y54" s="124"/>
      <c r="Z54" s="124"/>
      <c r="AA54" s="124"/>
    </row>
    <row r="55" spans="1:27" x14ac:dyDescent="0.25">
      <c r="A55" s="124"/>
      <c r="B55" s="124"/>
      <c r="C55" s="124"/>
      <c r="D55" s="124"/>
      <c r="E55" s="124"/>
      <c r="F55" s="124"/>
      <c r="G55" s="124"/>
      <c r="H55" s="124"/>
      <c r="I55" s="124"/>
      <c r="J55" s="124"/>
      <c r="K55" s="124"/>
      <c r="L55" s="124"/>
      <c r="M55" s="124"/>
      <c r="P55" s="124"/>
      <c r="Q55" s="124"/>
      <c r="R55" s="124"/>
      <c r="S55" s="124"/>
      <c r="T55" s="124"/>
      <c r="U55" s="124"/>
      <c r="V55" s="124"/>
      <c r="W55" s="124"/>
      <c r="X55" s="124"/>
      <c r="Y55" s="124"/>
      <c r="Z55" s="124"/>
      <c r="AA55" s="124"/>
    </row>
    <row r="56" spans="1:27" x14ac:dyDescent="0.25">
      <c r="A56" s="124"/>
      <c r="B56" s="124"/>
      <c r="C56" s="124"/>
      <c r="D56" s="124"/>
      <c r="E56" s="124"/>
      <c r="F56" s="124"/>
      <c r="G56" s="124"/>
      <c r="H56" s="124"/>
      <c r="I56" s="124"/>
      <c r="J56" s="124"/>
      <c r="K56" s="124"/>
      <c r="L56" s="124"/>
      <c r="M56" s="124"/>
      <c r="P56" s="124"/>
      <c r="Q56" s="124"/>
      <c r="R56" s="124"/>
      <c r="S56" s="124"/>
      <c r="T56" s="124"/>
      <c r="U56" s="124"/>
      <c r="V56" s="124"/>
      <c r="W56" s="124"/>
      <c r="X56" s="124"/>
      <c r="Y56" s="124"/>
      <c r="Z56" s="124"/>
      <c r="AA56" s="124"/>
    </row>
    <row r="57" spans="1:27" x14ac:dyDescent="0.25">
      <c r="A57" s="124"/>
      <c r="B57" s="124"/>
      <c r="C57" s="124"/>
      <c r="D57" s="124"/>
      <c r="E57" s="124"/>
      <c r="F57" s="124"/>
      <c r="G57" s="124"/>
      <c r="H57" s="124"/>
      <c r="I57" s="124"/>
      <c r="J57" s="124"/>
      <c r="K57" s="124"/>
      <c r="L57" s="124"/>
      <c r="M57" s="124"/>
      <c r="P57" s="124"/>
      <c r="Q57" s="124"/>
      <c r="R57" s="124"/>
      <c r="S57" s="124"/>
      <c r="T57" s="124"/>
      <c r="U57" s="124"/>
      <c r="V57" s="124"/>
      <c r="W57" s="124"/>
      <c r="X57" s="124"/>
      <c r="Y57" s="124"/>
      <c r="Z57" s="124"/>
      <c r="AA57" s="124"/>
    </row>
    <row r="58" spans="1:27" x14ac:dyDescent="0.25">
      <c r="A58" s="124"/>
      <c r="B58" s="124"/>
      <c r="C58" s="124"/>
      <c r="D58" s="124"/>
      <c r="E58" s="124"/>
      <c r="F58" s="124"/>
      <c r="G58" s="124"/>
      <c r="H58" s="124"/>
      <c r="I58" s="124"/>
      <c r="J58" s="124"/>
      <c r="K58" s="124"/>
      <c r="L58" s="124"/>
      <c r="M58" s="124"/>
      <c r="P58" s="124"/>
      <c r="Q58" s="124"/>
      <c r="R58" s="124"/>
      <c r="S58" s="124"/>
      <c r="T58" s="124"/>
      <c r="U58" s="124"/>
      <c r="V58" s="124"/>
      <c r="W58" s="124"/>
      <c r="X58" s="124"/>
      <c r="Y58" s="124"/>
      <c r="Z58" s="124"/>
      <c r="AA58" s="124"/>
    </row>
    <row r="59" spans="1:27" x14ac:dyDescent="0.25">
      <c r="A59" s="124"/>
      <c r="B59" s="124"/>
      <c r="C59" s="124"/>
      <c r="D59" s="124"/>
      <c r="E59" s="124"/>
      <c r="F59" s="124"/>
      <c r="G59" s="124"/>
      <c r="H59" s="124"/>
      <c r="I59" s="124"/>
      <c r="J59" s="124"/>
      <c r="K59" s="124"/>
      <c r="L59" s="124"/>
      <c r="M59" s="124"/>
      <c r="P59" s="124"/>
      <c r="Q59" s="124"/>
      <c r="R59" s="124"/>
      <c r="S59" s="124"/>
      <c r="T59" s="124"/>
      <c r="U59" s="124"/>
      <c r="V59" s="124"/>
      <c r="W59" s="124"/>
      <c r="X59" s="124"/>
      <c r="Y59" s="124"/>
      <c r="Z59" s="124"/>
      <c r="AA59" s="124"/>
    </row>
    <row r="60" spans="1:27" x14ac:dyDescent="0.25">
      <c r="A60" s="124"/>
      <c r="B60" s="124"/>
      <c r="C60" s="124"/>
      <c r="D60" s="124"/>
      <c r="E60" s="124"/>
      <c r="F60" s="124"/>
      <c r="G60" s="124"/>
      <c r="H60" s="124"/>
      <c r="I60" s="124"/>
      <c r="J60" s="124"/>
      <c r="K60" s="124"/>
      <c r="L60" s="124"/>
      <c r="M60" s="124"/>
      <c r="P60" s="124"/>
      <c r="Q60" s="124"/>
      <c r="R60" s="124"/>
      <c r="S60" s="124"/>
      <c r="T60" s="124"/>
      <c r="U60" s="124"/>
      <c r="V60" s="124"/>
      <c r="W60" s="124"/>
      <c r="X60" s="124"/>
      <c r="Y60" s="124"/>
      <c r="Z60" s="124"/>
      <c r="AA60" s="124"/>
    </row>
    <row r="61" spans="1:27" x14ac:dyDescent="0.25">
      <c r="A61" s="124"/>
      <c r="B61" s="124"/>
      <c r="C61" s="124"/>
      <c r="D61" s="124"/>
      <c r="E61" s="124"/>
      <c r="F61" s="124"/>
      <c r="G61" s="124"/>
      <c r="H61" s="124"/>
      <c r="I61" s="124"/>
      <c r="J61" s="124"/>
      <c r="K61" s="124"/>
      <c r="L61" s="124"/>
      <c r="M61" s="124"/>
      <c r="P61" s="124"/>
      <c r="Q61" s="124"/>
      <c r="R61" s="124"/>
      <c r="S61" s="124"/>
      <c r="T61" s="124"/>
      <c r="U61" s="124"/>
      <c r="V61" s="124"/>
      <c r="W61" s="124"/>
      <c r="X61" s="124"/>
      <c r="Y61" s="124"/>
      <c r="Z61" s="124"/>
      <c r="AA61" s="124"/>
    </row>
    <row r="62" spans="1:27" x14ac:dyDescent="0.25">
      <c r="A62" s="124"/>
      <c r="B62" s="124"/>
      <c r="C62" s="124"/>
      <c r="D62" s="124"/>
      <c r="E62" s="124"/>
      <c r="F62" s="124"/>
      <c r="G62" s="124"/>
      <c r="H62" s="124"/>
      <c r="I62" s="124"/>
      <c r="J62" s="124"/>
      <c r="K62" s="124"/>
      <c r="L62" s="124"/>
      <c r="M62" s="124"/>
      <c r="P62" s="124"/>
      <c r="Q62" s="124"/>
      <c r="R62" s="124"/>
      <c r="S62" s="124"/>
      <c r="T62" s="124"/>
      <c r="U62" s="124"/>
      <c r="V62" s="124"/>
      <c r="W62" s="124"/>
      <c r="X62" s="124"/>
      <c r="Y62" s="124"/>
      <c r="Z62" s="124"/>
      <c r="AA62" s="124"/>
    </row>
    <row r="63" spans="1:27" x14ac:dyDescent="0.25">
      <c r="A63" s="124"/>
      <c r="B63" s="124"/>
      <c r="C63" s="124"/>
      <c r="D63" s="124"/>
      <c r="E63" s="124"/>
      <c r="F63" s="124"/>
      <c r="G63" s="124"/>
      <c r="H63" s="124"/>
      <c r="I63" s="124"/>
      <c r="J63" s="124"/>
      <c r="K63" s="124"/>
      <c r="L63" s="124"/>
      <c r="M63" s="124"/>
      <c r="P63" s="124"/>
      <c r="Q63" s="124"/>
      <c r="R63" s="124"/>
      <c r="S63" s="124"/>
      <c r="T63" s="124"/>
      <c r="U63" s="124"/>
      <c r="V63" s="124"/>
      <c r="W63" s="124"/>
      <c r="X63" s="124"/>
      <c r="Y63" s="124"/>
      <c r="Z63" s="124"/>
      <c r="AA63" s="124"/>
    </row>
    <row r="64" spans="1:27" x14ac:dyDescent="0.25">
      <c r="A64" s="124"/>
      <c r="B64" s="124"/>
      <c r="C64" s="124"/>
      <c r="D64" s="124"/>
      <c r="E64" s="124"/>
      <c r="F64" s="124"/>
      <c r="G64" s="124"/>
      <c r="H64" s="124"/>
      <c r="I64" s="124"/>
      <c r="J64" s="124"/>
      <c r="K64" s="124"/>
      <c r="L64" s="124"/>
      <c r="M64" s="124"/>
      <c r="P64" s="124"/>
      <c r="Q64" s="124"/>
      <c r="R64" s="124"/>
      <c r="S64" s="124"/>
      <c r="T64" s="124"/>
      <c r="U64" s="124"/>
      <c r="V64" s="124"/>
      <c r="W64" s="124"/>
      <c r="X64" s="124"/>
      <c r="Y64" s="124"/>
      <c r="Z64" s="124"/>
      <c r="AA64" s="124"/>
    </row>
    <row r="65" spans="1:27" x14ac:dyDescent="0.25">
      <c r="A65" s="124"/>
      <c r="B65" s="124"/>
      <c r="C65" s="124"/>
      <c r="D65" s="124"/>
      <c r="E65" s="124"/>
      <c r="F65" s="124"/>
      <c r="G65" s="124"/>
      <c r="H65" s="124"/>
      <c r="I65" s="124"/>
      <c r="J65" s="124"/>
      <c r="K65" s="124"/>
      <c r="L65" s="124"/>
      <c r="M65" s="124"/>
      <c r="P65" s="124"/>
      <c r="Q65" s="124"/>
      <c r="R65" s="124"/>
      <c r="S65" s="124"/>
      <c r="T65" s="124"/>
      <c r="U65" s="124"/>
      <c r="V65" s="124"/>
      <c r="W65" s="124"/>
      <c r="X65" s="124"/>
      <c r="Y65" s="124"/>
      <c r="Z65" s="124"/>
      <c r="AA65" s="124"/>
    </row>
    <row r="66" spans="1:27" x14ac:dyDescent="0.25">
      <c r="A66" s="124"/>
      <c r="B66" s="124"/>
      <c r="C66" s="124"/>
      <c r="D66" s="124"/>
      <c r="E66" s="124"/>
      <c r="F66" s="124"/>
      <c r="G66" s="124"/>
      <c r="H66" s="124"/>
      <c r="I66" s="124"/>
      <c r="J66" s="124"/>
      <c r="K66" s="124"/>
      <c r="L66" s="124"/>
      <c r="M66" s="124"/>
      <c r="P66" s="124"/>
      <c r="Q66" s="124"/>
      <c r="R66" s="124"/>
      <c r="S66" s="124"/>
      <c r="T66" s="124"/>
      <c r="U66" s="124"/>
      <c r="V66" s="124"/>
      <c r="W66" s="124"/>
      <c r="X66" s="124"/>
      <c r="Y66" s="124"/>
      <c r="Z66" s="124"/>
      <c r="AA66" s="124"/>
    </row>
    <row r="67" spans="1:27" x14ac:dyDescent="0.25">
      <c r="A67" s="124"/>
      <c r="B67" s="124"/>
      <c r="C67" s="124"/>
      <c r="D67" s="124"/>
      <c r="E67" s="124"/>
      <c r="F67" s="124"/>
      <c r="G67" s="124"/>
      <c r="H67" s="124"/>
      <c r="I67" s="124"/>
      <c r="J67" s="124"/>
      <c r="K67" s="124"/>
      <c r="L67" s="124"/>
      <c r="M67" s="124"/>
      <c r="P67" s="124"/>
      <c r="Q67" s="124"/>
      <c r="R67" s="124"/>
      <c r="S67" s="124"/>
      <c r="T67" s="124"/>
      <c r="U67" s="124"/>
      <c r="V67" s="124"/>
      <c r="W67" s="124"/>
      <c r="X67" s="124"/>
      <c r="Y67" s="124"/>
      <c r="Z67" s="124"/>
      <c r="AA67" s="124"/>
    </row>
    <row r="68" spans="1:27" x14ac:dyDescent="0.25">
      <c r="A68" s="124"/>
      <c r="B68" s="124"/>
      <c r="C68" s="124"/>
      <c r="D68" s="124"/>
      <c r="E68" s="124"/>
      <c r="F68" s="124"/>
      <c r="G68" s="124"/>
      <c r="H68" s="124"/>
      <c r="I68" s="124"/>
      <c r="J68" s="124"/>
      <c r="K68" s="124"/>
      <c r="L68" s="124"/>
      <c r="M68" s="124"/>
      <c r="P68" s="124"/>
      <c r="Q68" s="124"/>
      <c r="R68" s="124"/>
      <c r="S68" s="124"/>
      <c r="T68" s="124"/>
      <c r="U68" s="124"/>
      <c r="V68" s="124"/>
      <c r="W68" s="124"/>
      <c r="X68" s="124"/>
      <c r="Y68" s="124"/>
      <c r="Z68" s="124"/>
      <c r="AA68" s="124"/>
    </row>
    <row r="69" spans="1:27" x14ac:dyDescent="0.25">
      <c r="A69" s="124"/>
      <c r="B69" s="124"/>
      <c r="C69" s="124"/>
      <c r="D69" s="124"/>
      <c r="E69" s="124"/>
      <c r="F69" s="124"/>
      <c r="G69" s="124"/>
      <c r="H69" s="124"/>
      <c r="I69" s="124"/>
      <c r="J69" s="124"/>
      <c r="K69" s="124"/>
      <c r="L69" s="124"/>
      <c r="M69" s="124"/>
      <c r="P69" s="124"/>
      <c r="Q69" s="124"/>
      <c r="R69" s="124"/>
      <c r="S69" s="124"/>
      <c r="T69" s="124"/>
      <c r="U69" s="124"/>
      <c r="V69" s="124"/>
      <c r="W69" s="124"/>
      <c r="X69" s="124"/>
      <c r="Y69" s="124"/>
      <c r="Z69" s="124"/>
      <c r="AA69" s="124"/>
    </row>
    <row r="70" spans="1:27" x14ac:dyDescent="0.25">
      <c r="A70" s="124"/>
      <c r="B70" s="124"/>
      <c r="C70" s="124"/>
      <c r="D70" s="124"/>
      <c r="E70" s="124"/>
      <c r="F70" s="124"/>
      <c r="G70" s="124"/>
      <c r="H70" s="124"/>
      <c r="I70" s="124"/>
      <c r="J70" s="124"/>
      <c r="K70" s="124"/>
      <c r="L70" s="124"/>
      <c r="M70" s="124"/>
      <c r="P70" s="124"/>
      <c r="Q70" s="124"/>
      <c r="R70" s="124"/>
      <c r="S70" s="124"/>
      <c r="T70" s="124"/>
      <c r="U70" s="124"/>
      <c r="V70" s="124"/>
      <c r="W70" s="124"/>
      <c r="X70" s="124"/>
      <c r="Y70" s="124"/>
      <c r="Z70" s="124"/>
      <c r="AA70" s="124"/>
    </row>
    <row r="71" spans="1:27" x14ac:dyDescent="0.25">
      <c r="A71" s="124"/>
      <c r="B71" s="124"/>
      <c r="C71" s="124"/>
      <c r="D71" s="124"/>
      <c r="E71" s="124"/>
      <c r="F71" s="124"/>
      <c r="G71" s="124"/>
      <c r="H71" s="124"/>
      <c r="I71" s="124"/>
      <c r="J71" s="124"/>
      <c r="K71" s="124"/>
      <c r="L71" s="124"/>
      <c r="M71" s="124"/>
      <c r="P71" s="124"/>
      <c r="Q71" s="124"/>
      <c r="R71" s="124"/>
      <c r="S71" s="124"/>
      <c r="T71" s="124"/>
      <c r="U71" s="124"/>
      <c r="V71" s="124"/>
      <c r="W71" s="124"/>
      <c r="X71" s="124"/>
      <c r="Y71" s="124"/>
      <c r="Z71" s="124"/>
      <c r="AA71" s="124"/>
    </row>
    <row r="72" spans="1:27" x14ac:dyDescent="0.25">
      <c r="A72" s="124"/>
      <c r="B72" s="124"/>
      <c r="C72" s="124"/>
      <c r="D72" s="124"/>
      <c r="E72" s="124"/>
      <c r="F72" s="124"/>
      <c r="G72" s="124"/>
      <c r="H72" s="124"/>
      <c r="I72" s="124"/>
      <c r="J72" s="124"/>
      <c r="K72" s="124"/>
      <c r="L72" s="124"/>
      <c r="M72" s="124"/>
      <c r="P72" s="124"/>
      <c r="Q72" s="124"/>
      <c r="R72" s="124"/>
      <c r="S72" s="124"/>
      <c r="T72" s="124"/>
      <c r="U72" s="124"/>
      <c r="V72" s="124"/>
      <c r="W72" s="124"/>
      <c r="X72" s="124"/>
      <c r="Y72" s="124"/>
      <c r="Z72" s="124"/>
      <c r="AA72" s="124"/>
    </row>
    <row r="73" spans="1:27" x14ac:dyDescent="0.25">
      <c r="A73" s="124"/>
      <c r="B73" s="124"/>
      <c r="C73" s="124"/>
      <c r="D73" s="124"/>
      <c r="E73" s="124"/>
      <c r="F73" s="124"/>
      <c r="G73" s="124"/>
      <c r="H73" s="124"/>
      <c r="I73" s="124"/>
      <c r="J73" s="124"/>
      <c r="K73" s="124"/>
      <c r="L73" s="124"/>
      <c r="M73" s="124"/>
      <c r="P73" s="124"/>
      <c r="Q73" s="124"/>
      <c r="R73" s="124"/>
      <c r="S73" s="124"/>
      <c r="T73" s="124"/>
      <c r="U73" s="124"/>
      <c r="V73" s="124"/>
      <c r="W73" s="124"/>
      <c r="X73" s="124"/>
      <c r="Y73" s="124"/>
      <c r="Z73" s="124"/>
      <c r="AA73" s="124"/>
    </row>
    <row r="74" spans="1:27" x14ac:dyDescent="0.25">
      <c r="A74" s="124"/>
      <c r="B74" s="124"/>
      <c r="C74" s="124"/>
      <c r="D74" s="124"/>
      <c r="E74" s="124"/>
      <c r="F74" s="124"/>
      <c r="G74" s="124"/>
      <c r="H74" s="124"/>
      <c r="I74" s="124"/>
      <c r="J74" s="124"/>
      <c r="K74" s="124"/>
      <c r="L74" s="124"/>
      <c r="M74" s="124"/>
      <c r="P74" s="124"/>
      <c r="Q74" s="124"/>
      <c r="R74" s="124"/>
      <c r="S74" s="124"/>
      <c r="T74" s="124"/>
      <c r="U74" s="124"/>
      <c r="V74" s="124"/>
      <c r="W74" s="124"/>
      <c r="X74" s="124"/>
      <c r="Y74" s="124"/>
      <c r="Z74" s="124"/>
      <c r="AA74" s="124"/>
    </row>
    <row r="75" spans="1:27" x14ac:dyDescent="0.25">
      <c r="A75" s="124"/>
      <c r="B75" s="124"/>
      <c r="C75" s="124"/>
      <c r="D75" s="124"/>
      <c r="E75" s="124"/>
      <c r="F75" s="124"/>
      <c r="G75" s="124"/>
      <c r="H75" s="124"/>
      <c r="I75" s="124"/>
      <c r="J75" s="124"/>
      <c r="K75" s="124"/>
      <c r="L75" s="124"/>
      <c r="M75" s="124"/>
      <c r="P75" s="124"/>
      <c r="Q75" s="124"/>
      <c r="R75" s="124"/>
      <c r="S75" s="124"/>
      <c r="T75" s="124"/>
      <c r="U75" s="124"/>
      <c r="V75" s="124"/>
      <c r="W75" s="124"/>
      <c r="X75" s="124"/>
      <c r="Y75" s="124"/>
      <c r="Z75" s="124"/>
      <c r="AA75" s="124"/>
    </row>
    <row r="76" spans="1:27" x14ac:dyDescent="0.25">
      <c r="A76" s="124"/>
      <c r="B76" s="124"/>
      <c r="C76" s="124"/>
      <c r="D76" s="124"/>
      <c r="E76" s="124"/>
      <c r="F76" s="124"/>
      <c r="G76" s="124"/>
      <c r="H76" s="124"/>
      <c r="I76" s="124"/>
      <c r="J76" s="124"/>
      <c r="K76" s="124"/>
      <c r="L76" s="124"/>
      <c r="M76" s="124"/>
      <c r="P76" s="124"/>
      <c r="Q76" s="124"/>
      <c r="R76" s="124"/>
      <c r="S76" s="124"/>
      <c r="T76" s="124"/>
      <c r="U76" s="124"/>
      <c r="V76" s="124"/>
      <c r="W76" s="124"/>
      <c r="X76" s="124"/>
      <c r="Y76" s="124"/>
      <c r="Z76" s="124"/>
      <c r="AA76" s="124"/>
    </row>
    <row r="77" spans="1:27" x14ac:dyDescent="0.25">
      <c r="A77" s="124"/>
      <c r="B77" s="124"/>
      <c r="C77" s="124"/>
      <c r="D77" s="124"/>
      <c r="E77" s="124"/>
      <c r="F77" s="124"/>
      <c r="G77" s="124"/>
      <c r="H77" s="124"/>
      <c r="I77" s="124"/>
      <c r="J77" s="124"/>
      <c r="K77" s="124"/>
      <c r="L77" s="124"/>
      <c r="M77" s="124"/>
      <c r="P77" s="124"/>
      <c r="Q77" s="124"/>
      <c r="R77" s="124"/>
      <c r="S77" s="124"/>
      <c r="T77" s="124"/>
      <c r="U77" s="124"/>
      <c r="V77" s="124"/>
      <c r="W77" s="124"/>
      <c r="X77" s="124"/>
      <c r="Y77" s="124"/>
      <c r="Z77" s="124"/>
      <c r="AA77" s="124"/>
    </row>
    <row r="78" spans="1:27" x14ac:dyDescent="0.25">
      <c r="A78" s="124"/>
      <c r="B78" s="124"/>
      <c r="C78" s="124"/>
      <c r="D78" s="124"/>
      <c r="E78" s="124"/>
      <c r="F78" s="124"/>
      <c r="G78" s="124"/>
      <c r="H78" s="124"/>
      <c r="I78" s="124"/>
      <c r="J78" s="124"/>
      <c r="K78" s="124"/>
      <c r="L78" s="124"/>
      <c r="M78" s="124"/>
      <c r="P78" s="124"/>
      <c r="Q78" s="124"/>
      <c r="R78" s="124"/>
      <c r="S78" s="124"/>
      <c r="T78" s="124"/>
      <c r="U78" s="124"/>
      <c r="V78" s="124"/>
      <c r="W78" s="124"/>
      <c r="X78" s="124"/>
      <c r="Y78" s="124"/>
      <c r="Z78" s="124"/>
      <c r="AA78" s="124"/>
    </row>
    <row r="79" spans="1:27" x14ac:dyDescent="0.25">
      <c r="A79" s="124"/>
      <c r="B79" s="124"/>
      <c r="C79" s="124"/>
      <c r="D79" s="124"/>
      <c r="E79" s="124"/>
      <c r="F79" s="124"/>
      <c r="G79" s="124"/>
      <c r="H79" s="124"/>
      <c r="I79" s="124"/>
      <c r="J79" s="124"/>
      <c r="K79" s="124"/>
      <c r="L79" s="124"/>
      <c r="M79" s="124"/>
      <c r="P79" s="124"/>
      <c r="Q79" s="124"/>
      <c r="R79" s="124"/>
      <c r="S79" s="124"/>
      <c r="T79" s="124"/>
      <c r="U79" s="124"/>
      <c r="V79" s="124"/>
      <c r="W79" s="124"/>
      <c r="X79" s="124"/>
      <c r="Y79" s="124"/>
      <c r="Z79" s="124"/>
      <c r="AA79" s="124"/>
    </row>
    <row r="80" spans="1:27" x14ac:dyDescent="0.25">
      <c r="A80" s="124"/>
      <c r="B80" s="124"/>
      <c r="C80" s="124"/>
      <c r="D80" s="124"/>
      <c r="E80" s="124"/>
      <c r="F80" s="124"/>
      <c r="G80" s="124"/>
      <c r="H80" s="124"/>
      <c r="I80" s="124"/>
      <c r="J80" s="124"/>
      <c r="K80" s="124"/>
      <c r="L80" s="124"/>
      <c r="M80" s="124"/>
      <c r="P80" s="124"/>
      <c r="Q80" s="124"/>
      <c r="R80" s="124"/>
      <c r="S80" s="124"/>
      <c r="T80" s="124"/>
      <c r="U80" s="124"/>
      <c r="V80" s="124"/>
      <c r="W80" s="124"/>
      <c r="X80" s="124"/>
      <c r="Y80" s="124"/>
      <c r="Z80" s="124"/>
      <c r="AA80" s="124"/>
    </row>
    <row r="81" spans="1:27" x14ac:dyDescent="0.25">
      <c r="A81" s="124"/>
      <c r="B81" s="124"/>
      <c r="C81" s="124"/>
      <c r="D81" s="124"/>
      <c r="E81" s="124"/>
      <c r="F81" s="124"/>
      <c r="G81" s="124"/>
      <c r="H81" s="124"/>
      <c r="I81" s="124"/>
      <c r="J81" s="124"/>
      <c r="K81" s="124"/>
      <c r="L81" s="124"/>
      <c r="M81" s="124"/>
      <c r="P81" s="124"/>
      <c r="Q81" s="124"/>
      <c r="R81" s="124"/>
      <c r="S81" s="124"/>
      <c r="T81" s="124"/>
      <c r="U81" s="124"/>
      <c r="V81" s="124"/>
      <c r="W81" s="124"/>
      <c r="X81" s="124"/>
      <c r="Y81" s="124"/>
      <c r="Z81" s="124"/>
      <c r="AA81" s="124"/>
    </row>
    <row r="82" spans="1:27" x14ac:dyDescent="0.25">
      <c r="A82" s="124"/>
      <c r="B82" s="124"/>
      <c r="C82" s="124"/>
      <c r="D82" s="124"/>
      <c r="E82" s="124"/>
      <c r="F82" s="124"/>
      <c r="G82" s="124"/>
      <c r="H82" s="124"/>
      <c r="I82" s="124"/>
      <c r="J82" s="124"/>
      <c r="K82" s="124"/>
      <c r="L82" s="124"/>
      <c r="M82" s="124"/>
      <c r="P82" s="124"/>
      <c r="Q82" s="124"/>
      <c r="R82" s="124"/>
      <c r="S82" s="124"/>
      <c r="T82" s="124"/>
      <c r="U82" s="124"/>
      <c r="V82" s="124"/>
      <c r="W82" s="124"/>
      <c r="X82" s="124"/>
      <c r="Y82" s="124"/>
      <c r="Z82" s="124"/>
      <c r="AA82" s="124"/>
    </row>
    <row r="83" spans="1:27" x14ac:dyDescent="0.25">
      <c r="A83" s="124"/>
      <c r="B83" s="124"/>
      <c r="C83" s="124"/>
      <c r="D83" s="124"/>
      <c r="E83" s="124"/>
      <c r="F83" s="124"/>
      <c r="G83" s="124"/>
      <c r="H83" s="124"/>
      <c r="I83" s="124"/>
      <c r="J83" s="124"/>
      <c r="K83" s="124"/>
      <c r="L83" s="124"/>
      <c r="M83" s="124"/>
      <c r="P83" s="124"/>
      <c r="Q83" s="124"/>
      <c r="R83" s="124"/>
      <c r="S83" s="124"/>
      <c r="T83" s="124"/>
      <c r="U83" s="124"/>
      <c r="V83" s="124"/>
      <c r="W83" s="124"/>
      <c r="X83" s="124"/>
      <c r="Y83" s="124"/>
      <c r="Z83" s="124"/>
      <c r="AA83" s="124"/>
    </row>
    <row r="84" spans="1:27" x14ac:dyDescent="0.25">
      <c r="A84" s="124"/>
      <c r="B84" s="124"/>
      <c r="C84" s="124"/>
      <c r="D84" s="124"/>
      <c r="E84" s="124"/>
      <c r="F84" s="124"/>
      <c r="G84" s="124"/>
      <c r="H84" s="124"/>
      <c r="I84" s="124"/>
      <c r="J84" s="124"/>
      <c r="K84" s="124"/>
      <c r="L84" s="124"/>
      <c r="M84" s="124"/>
      <c r="P84" s="124"/>
      <c r="Q84" s="124"/>
      <c r="R84" s="124"/>
      <c r="S84" s="124"/>
      <c r="T84" s="124"/>
      <c r="U84" s="124"/>
      <c r="V84" s="124"/>
      <c r="W84" s="124"/>
      <c r="X84" s="124"/>
      <c r="Y84" s="124"/>
      <c r="Z84" s="124"/>
      <c r="AA84" s="124"/>
    </row>
    <row r="85" spans="1:27" x14ac:dyDescent="0.25">
      <c r="A85" s="124"/>
      <c r="B85" s="124"/>
      <c r="C85" s="124"/>
      <c r="D85" s="124"/>
      <c r="E85" s="124"/>
      <c r="F85" s="124"/>
      <c r="G85" s="124"/>
      <c r="H85" s="124"/>
      <c r="I85" s="124"/>
      <c r="J85" s="124"/>
      <c r="K85" s="124"/>
      <c r="L85" s="124"/>
      <c r="M85" s="124"/>
      <c r="P85" s="124"/>
      <c r="Q85" s="124"/>
      <c r="R85" s="124"/>
      <c r="S85" s="124"/>
      <c r="T85" s="124"/>
      <c r="U85" s="124"/>
      <c r="V85" s="124"/>
      <c r="W85" s="124"/>
      <c r="X85" s="124"/>
      <c r="Y85" s="124"/>
      <c r="Z85" s="124"/>
      <c r="AA85" s="124"/>
    </row>
    <row r="86" spans="1:27" x14ac:dyDescent="0.25">
      <c r="A86" s="124"/>
      <c r="B86" s="124"/>
      <c r="C86" s="124"/>
      <c r="D86" s="124"/>
      <c r="E86" s="124"/>
      <c r="F86" s="124"/>
      <c r="G86" s="124"/>
      <c r="H86" s="124"/>
      <c r="I86" s="124"/>
      <c r="J86" s="124"/>
      <c r="K86" s="124"/>
      <c r="L86" s="124"/>
      <c r="M86" s="124"/>
      <c r="P86" s="124"/>
      <c r="Q86" s="124"/>
      <c r="R86" s="124"/>
      <c r="S86" s="124"/>
      <c r="T86" s="124"/>
      <c r="U86" s="124"/>
      <c r="V86" s="124"/>
      <c r="W86" s="124"/>
      <c r="X86" s="124"/>
      <c r="Y86" s="124"/>
      <c r="Z86" s="124"/>
      <c r="AA86" s="124"/>
    </row>
    <row r="87" spans="1:27" x14ac:dyDescent="0.25">
      <c r="A87" s="124"/>
      <c r="B87" s="124"/>
      <c r="C87" s="124"/>
      <c r="D87" s="124"/>
      <c r="E87" s="124"/>
      <c r="F87" s="124"/>
      <c r="G87" s="124"/>
      <c r="H87" s="124"/>
      <c r="I87" s="124"/>
      <c r="J87" s="124"/>
      <c r="K87" s="124"/>
      <c r="L87" s="124"/>
      <c r="M87" s="124"/>
      <c r="P87" s="124"/>
      <c r="Q87" s="124"/>
      <c r="R87" s="124"/>
      <c r="S87" s="124"/>
      <c r="T87" s="124"/>
      <c r="U87" s="124"/>
      <c r="V87" s="124"/>
      <c r="W87" s="124"/>
      <c r="X87" s="124"/>
      <c r="Y87" s="124"/>
      <c r="Z87" s="124"/>
      <c r="AA87" s="124"/>
    </row>
    <row r="88" spans="1:27" x14ac:dyDescent="0.25">
      <c r="A88" s="124"/>
      <c r="B88" s="124"/>
      <c r="C88" s="124"/>
      <c r="D88" s="124"/>
      <c r="E88" s="124"/>
      <c r="F88" s="124"/>
      <c r="G88" s="124"/>
      <c r="H88" s="124"/>
      <c r="I88" s="124"/>
      <c r="J88" s="124"/>
      <c r="K88" s="124"/>
      <c r="L88" s="124"/>
      <c r="M88" s="124"/>
      <c r="P88" s="124"/>
      <c r="Q88" s="124"/>
      <c r="R88" s="124"/>
      <c r="S88" s="124"/>
      <c r="T88" s="124"/>
      <c r="U88" s="124"/>
      <c r="V88" s="124"/>
      <c r="W88" s="124"/>
      <c r="X88" s="124"/>
      <c r="Y88" s="124"/>
      <c r="Z88" s="124"/>
      <c r="AA88" s="124"/>
    </row>
    <row r="89" spans="1:27" x14ac:dyDescent="0.25">
      <c r="A89" s="124"/>
      <c r="B89" s="124"/>
      <c r="C89" s="124"/>
      <c r="D89" s="124"/>
      <c r="E89" s="124"/>
      <c r="F89" s="124"/>
      <c r="G89" s="124"/>
      <c r="H89" s="124"/>
      <c r="I89" s="124"/>
      <c r="J89" s="124"/>
      <c r="K89" s="124"/>
      <c r="L89" s="124"/>
      <c r="M89" s="124"/>
      <c r="P89" s="124"/>
      <c r="Q89" s="124"/>
      <c r="R89" s="124"/>
      <c r="S89" s="124"/>
      <c r="T89" s="124"/>
      <c r="U89" s="124"/>
      <c r="V89" s="124"/>
      <c r="W89" s="124"/>
      <c r="X89" s="124"/>
      <c r="Y89" s="124"/>
      <c r="Z89" s="124"/>
      <c r="AA89" s="124"/>
    </row>
    <row r="90" spans="1:27" x14ac:dyDescent="0.25">
      <c r="A90" s="124"/>
      <c r="B90" s="124"/>
      <c r="C90" s="124"/>
      <c r="D90" s="124"/>
      <c r="E90" s="124"/>
      <c r="F90" s="124"/>
      <c r="G90" s="124"/>
      <c r="H90" s="124"/>
      <c r="I90" s="124"/>
      <c r="J90" s="124"/>
      <c r="K90" s="124"/>
      <c r="L90" s="124"/>
      <c r="M90" s="124"/>
      <c r="P90" s="124"/>
      <c r="Q90" s="124"/>
      <c r="R90" s="124"/>
      <c r="S90" s="124"/>
      <c r="T90" s="124"/>
      <c r="U90" s="124"/>
      <c r="V90" s="124"/>
      <c r="W90" s="124"/>
      <c r="X90" s="124"/>
      <c r="Y90" s="124"/>
      <c r="Z90" s="124"/>
      <c r="AA90" s="124"/>
    </row>
    <row r="91" spans="1:27" x14ac:dyDescent="0.25">
      <c r="A91" s="124"/>
      <c r="B91" s="124"/>
      <c r="C91" s="124"/>
      <c r="D91" s="124"/>
      <c r="E91" s="124"/>
      <c r="F91" s="124"/>
      <c r="G91" s="124"/>
      <c r="H91" s="124"/>
      <c r="I91" s="124"/>
      <c r="J91" s="124"/>
      <c r="K91" s="124"/>
      <c r="L91" s="124"/>
      <c r="M91" s="124"/>
      <c r="P91" s="124"/>
      <c r="Q91" s="124"/>
      <c r="R91" s="124"/>
      <c r="S91" s="124"/>
      <c r="T91" s="124"/>
      <c r="U91" s="124"/>
      <c r="V91" s="124"/>
      <c r="W91" s="124"/>
      <c r="X91" s="124"/>
      <c r="Y91" s="124"/>
      <c r="Z91" s="124"/>
      <c r="AA91" s="124"/>
    </row>
    <row r="92" spans="1:27" x14ac:dyDescent="0.25">
      <c r="A92" s="124"/>
      <c r="B92" s="124"/>
      <c r="C92" s="124"/>
      <c r="D92" s="124"/>
      <c r="E92" s="124"/>
      <c r="F92" s="124"/>
      <c r="G92" s="124"/>
      <c r="H92" s="124"/>
      <c r="I92" s="124"/>
      <c r="J92" s="124"/>
      <c r="K92" s="124"/>
      <c r="L92" s="124"/>
      <c r="M92" s="124"/>
      <c r="P92" s="124"/>
      <c r="Q92" s="124"/>
      <c r="R92" s="124"/>
      <c r="S92" s="124"/>
      <c r="T92" s="124"/>
      <c r="U92" s="124"/>
      <c r="V92" s="124"/>
      <c r="W92" s="124"/>
      <c r="X92" s="124"/>
      <c r="Y92" s="124"/>
      <c r="Z92" s="124"/>
      <c r="AA92" s="124"/>
    </row>
    <row r="93" spans="1:27" x14ac:dyDescent="0.25">
      <c r="A93" s="124"/>
      <c r="B93" s="124"/>
      <c r="C93" s="124"/>
      <c r="D93" s="124"/>
      <c r="E93" s="124"/>
      <c r="F93" s="124"/>
      <c r="G93" s="124"/>
      <c r="H93" s="124"/>
      <c r="I93" s="124"/>
      <c r="J93" s="124"/>
      <c r="K93" s="124"/>
      <c r="L93" s="124"/>
      <c r="M93" s="124"/>
      <c r="P93" s="124"/>
      <c r="Q93" s="124"/>
      <c r="R93" s="124"/>
      <c r="S93" s="124"/>
      <c r="T93" s="124"/>
      <c r="U93" s="124"/>
      <c r="V93" s="124"/>
      <c r="W93" s="124"/>
      <c r="X93" s="124"/>
      <c r="Y93" s="124"/>
      <c r="Z93" s="124"/>
      <c r="AA93" s="124"/>
    </row>
    <row r="94" spans="1:27" x14ac:dyDescent="0.25">
      <c r="A94" s="124"/>
      <c r="B94" s="124"/>
      <c r="C94" s="124"/>
      <c r="D94" s="124"/>
      <c r="E94" s="124"/>
      <c r="F94" s="124"/>
      <c r="G94" s="124"/>
      <c r="H94" s="124"/>
      <c r="I94" s="124"/>
      <c r="J94" s="124"/>
      <c r="K94" s="124"/>
      <c r="L94" s="124"/>
      <c r="M94" s="124"/>
      <c r="P94" s="124"/>
      <c r="Q94" s="124"/>
      <c r="R94" s="124"/>
      <c r="S94" s="124"/>
      <c r="T94" s="124"/>
      <c r="U94" s="124"/>
      <c r="V94" s="124"/>
      <c r="W94" s="124"/>
      <c r="X94" s="124"/>
      <c r="Y94" s="124"/>
      <c r="Z94" s="124"/>
      <c r="AA94" s="124"/>
    </row>
    <row r="95" spans="1:27" x14ac:dyDescent="0.25">
      <c r="A95" s="124"/>
      <c r="B95" s="124"/>
      <c r="C95" s="124"/>
      <c r="D95" s="124"/>
      <c r="E95" s="124"/>
      <c r="F95" s="124"/>
      <c r="G95" s="124"/>
      <c r="H95" s="124"/>
      <c r="I95" s="124"/>
      <c r="J95" s="124"/>
      <c r="K95" s="124"/>
      <c r="L95" s="124"/>
      <c r="M95" s="124"/>
      <c r="P95" s="124"/>
      <c r="Q95" s="124"/>
      <c r="R95" s="124"/>
      <c r="S95" s="124"/>
      <c r="T95" s="124"/>
      <c r="U95" s="124"/>
      <c r="V95" s="124"/>
      <c r="W95" s="124"/>
      <c r="X95" s="124"/>
      <c r="Y95" s="124"/>
      <c r="Z95" s="124"/>
      <c r="AA95" s="124"/>
    </row>
    <row r="96" spans="1:27" x14ac:dyDescent="0.25">
      <c r="A96" s="124"/>
      <c r="B96" s="124"/>
      <c r="C96" s="124"/>
      <c r="D96" s="124"/>
      <c r="E96" s="124"/>
      <c r="F96" s="124"/>
      <c r="G96" s="124"/>
      <c r="H96" s="124"/>
      <c r="I96" s="124"/>
      <c r="J96" s="124"/>
      <c r="K96" s="124"/>
      <c r="L96" s="124"/>
      <c r="M96" s="124"/>
      <c r="P96" s="124"/>
      <c r="Q96" s="124"/>
      <c r="R96" s="124"/>
      <c r="S96" s="124"/>
      <c r="T96" s="124"/>
      <c r="U96" s="124"/>
      <c r="V96" s="124"/>
      <c r="W96" s="124"/>
      <c r="X96" s="124"/>
      <c r="Y96" s="124"/>
      <c r="Z96" s="124"/>
      <c r="AA96" s="124"/>
    </row>
    <row r="97" spans="1:27" x14ac:dyDescent="0.25">
      <c r="A97" s="124"/>
      <c r="B97" s="124"/>
      <c r="C97" s="124"/>
      <c r="D97" s="124"/>
      <c r="E97" s="124"/>
      <c r="F97" s="124"/>
      <c r="G97" s="124"/>
      <c r="H97" s="124"/>
      <c r="I97" s="124"/>
      <c r="J97" s="124"/>
      <c r="K97" s="124"/>
      <c r="L97" s="124"/>
      <c r="M97" s="124"/>
      <c r="P97" s="124"/>
      <c r="Q97" s="124"/>
      <c r="R97" s="124"/>
      <c r="S97" s="124"/>
      <c r="T97" s="124"/>
      <c r="U97" s="124"/>
      <c r="V97" s="124"/>
      <c r="W97" s="124"/>
      <c r="X97" s="124"/>
      <c r="Y97" s="124"/>
      <c r="Z97" s="124"/>
      <c r="AA97" s="124"/>
    </row>
    <row r="98" spans="1:27" x14ac:dyDescent="0.25">
      <c r="A98" s="124"/>
      <c r="B98" s="124"/>
      <c r="C98" s="124"/>
      <c r="D98" s="124"/>
      <c r="E98" s="124"/>
      <c r="F98" s="124"/>
      <c r="G98" s="124"/>
      <c r="H98" s="124"/>
      <c r="I98" s="124"/>
      <c r="J98" s="124"/>
      <c r="K98" s="124"/>
      <c r="L98" s="124"/>
      <c r="M98" s="124"/>
      <c r="P98" s="124"/>
      <c r="Q98" s="124"/>
      <c r="R98" s="124"/>
      <c r="S98" s="124"/>
      <c r="T98" s="124"/>
      <c r="U98" s="124"/>
      <c r="V98" s="124"/>
      <c r="W98" s="124"/>
      <c r="X98" s="124"/>
      <c r="Y98" s="124"/>
      <c r="Z98" s="124"/>
      <c r="AA98" s="124"/>
    </row>
    <row r="99" spans="1:27" x14ac:dyDescent="0.25">
      <c r="A99" s="124"/>
      <c r="B99" s="124"/>
      <c r="C99" s="124"/>
      <c r="D99" s="124"/>
      <c r="E99" s="124"/>
      <c r="F99" s="124"/>
      <c r="G99" s="124"/>
      <c r="H99" s="124"/>
      <c r="I99" s="124"/>
      <c r="J99" s="124"/>
      <c r="K99" s="124"/>
      <c r="L99" s="124"/>
      <c r="M99" s="124"/>
      <c r="P99" s="124"/>
      <c r="Q99" s="124"/>
      <c r="R99" s="124"/>
      <c r="S99" s="124"/>
      <c r="T99" s="124"/>
      <c r="U99" s="124"/>
      <c r="V99" s="124"/>
      <c r="W99" s="124"/>
      <c r="X99" s="124"/>
      <c r="Y99" s="124"/>
      <c r="Z99" s="124"/>
      <c r="AA99" s="124"/>
    </row>
    <row r="100" spans="1:27" x14ac:dyDescent="0.25">
      <c r="A100" s="124"/>
      <c r="B100" s="124"/>
      <c r="C100" s="124"/>
      <c r="D100" s="124"/>
      <c r="E100" s="124"/>
      <c r="F100" s="124"/>
      <c r="G100" s="124"/>
      <c r="H100" s="124"/>
      <c r="I100" s="124"/>
      <c r="J100" s="124"/>
      <c r="K100" s="124"/>
      <c r="L100" s="124"/>
      <c r="M100" s="124"/>
      <c r="P100" s="124"/>
      <c r="Q100" s="124"/>
      <c r="R100" s="124"/>
      <c r="S100" s="124"/>
      <c r="T100" s="124"/>
      <c r="U100" s="124"/>
      <c r="V100" s="124"/>
      <c r="W100" s="124"/>
      <c r="X100" s="124"/>
      <c r="Y100" s="124"/>
      <c r="Z100" s="124"/>
      <c r="AA100" s="124"/>
    </row>
    <row r="101" spans="1:27" x14ac:dyDescent="0.25">
      <c r="A101" s="124"/>
      <c r="B101" s="124"/>
      <c r="C101" s="124"/>
      <c r="D101" s="124"/>
      <c r="E101" s="124"/>
      <c r="F101" s="124"/>
      <c r="G101" s="124"/>
      <c r="H101" s="124"/>
      <c r="I101" s="124"/>
      <c r="J101" s="124"/>
      <c r="K101" s="124"/>
      <c r="L101" s="124"/>
      <c r="M101" s="124"/>
      <c r="P101" s="124"/>
      <c r="Q101" s="124"/>
      <c r="R101" s="124"/>
      <c r="S101" s="124"/>
      <c r="T101" s="124"/>
      <c r="U101" s="124"/>
      <c r="V101" s="124"/>
      <c r="W101" s="124"/>
      <c r="X101" s="124"/>
      <c r="Y101" s="124"/>
      <c r="Z101" s="124"/>
      <c r="AA101" s="124"/>
    </row>
    <row r="102" spans="1:27" x14ac:dyDescent="0.25">
      <c r="A102" s="124"/>
      <c r="B102" s="124"/>
      <c r="C102" s="124"/>
      <c r="D102" s="124"/>
      <c r="E102" s="124"/>
      <c r="F102" s="124"/>
      <c r="G102" s="124"/>
      <c r="H102" s="124"/>
      <c r="I102" s="124"/>
      <c r="J102" s="124"/>
      <c r="K102" s="124"/>
      <c r="L102" s="124"/>
      <c r="M102" s="124"/>
      <c r="P102" s="124"/>
      <c r="Q102" s="124"/>
      <c r="R102" s="124"/>
      <c r="S102" s="124"/>
      <c r="T102" s="124"/>
      <c r="U102" s="124"/>
      <c r="V102" s="124"/>
      <c r="W102" s="124"/>
      <c r="X102" s="124"/>
      <c r="Y102" s="124"/>
      <c r="Z102" s="124"/>
      <c r="AA102" s="124"/>
    </row>
    <row r="103" spans="1:27" x14ac:dyDescent="0.25">
      <c r="A103" s="124"/>
      <c r="B103" s="124"/>
      <c r="C103" s="124"/>
      <c r="D103" s="124"/>
      <c r="E103" s="124"/>
      <c r="F103" s="124"/>
      <c r="G103" s="124"/>
      <c r="H103" s="124"/>
      <c r="I103" s="124"/>
      <c r="J103" s="124"/>
      <c r="K103" s="124"/>
      <c r="L103" s="124"/>
      <c r="M103" s="124"/>
      <c r="P103" s="124"/>
      <c r="Q103" s="124"/>
      <c r="R103" s="124"/>
      <c r="S103" s="124"/>
      <c r="T103" s="124"/>
      <c r="U103" s="124"/>
      <c r="V103" s="124"/>
      <c r="W103" s="124"/>
      <c r="X103" s="124"/>
      <c r="Y103" s="124"/>
      <c r="Z103" s="124"/>
      <c r="AA103" s="124"/>
    </row>
    <row r="104" spans="1:27" x14ac:dyDescent="0.25">
      <c r="A104" s="124"/>
      <c r="B104" s="124"/>
      <c r="C104" s="124"/>
      <c r="D104" s="124"/>
      <c r="E104" s="124"/>
      <c r="F104" s="124"/>
      <c r="G104" s="124"/>
      <c r="H104" s="124"/>
      <c r="I104" s="124"/>
      <c r="J104" s="124"/>
      <c r="K104" s="124"/>
      <c r="L104" s="124"/>
      <c r="M104" s="124"/>
      <c r="P104" s="124"/>
      <c r="Q104" s="124"/>
      <c r="R104" s="124"/>
      <c r="S104" s="124"/>
      <c r="T104" s="124"/>
      <c r="U104" s="124"/>
      <c r="V104" s="124"/>
      <c r="W104" s="124"/>
      <c r="X104" s="124"/>
      <c r="Y104" s="124"/>
      <c r="Z104" s="124"/>
      <c r="AA104" s="124"/>
    </row>
    <row r="105" spans="1:27" x14ac:dyDescent="0.25">
      <c r="A105" s="124"/>
      <c r="B105" s="124"/>
      <c r="C105" s="124"/>
      <c r="D105" s="124"/>
      <c r="E105" s="124"/>
      <c r="F105" s="124"/>
      <c r="G105" s="124"/>
      <c r="H105" s="124"/>
      <c r="I105" s="124"/>
      <c r="J105" s="124"/>
      <c r="K105" s="124"/>
      <c r="L105" s="124"/>
      <c r="M105" s="124"/>
      <c r="P105" s="124"/>
      <c r="Q105" s="124"/>
      <c r="R105" s="124"/>
      <c r="S105" s="124"/>
      <c r="T105" s="124"/>
      <c r="U105" s="124"/>
      <c r="V105" s="124"/>
      <c r="W105" s="124"/>
      <c r="X105" s="124"/>
      <c r="Y105" s="124"/>
      <c r="Z105" s="124"/>
      <c r="AA105" s="124"/>
    </row>
    <row r="106" spans="1:27" x14ac:dyDescent="0.25">
      <c r="A106" s="124"/>
      <c r="B106" s="124"/>
      <c r="C106" s="124"/>
      <c r="D106" s="124"/>
      <c r="E106" s="124"/>
      <c r="F106" s="124"/>
      <c r="G106" s="124"/>
      <c r="H106" s="124"/>
      <c r="I106" s="124"/>
      <c r="J106" s="124"/>
      <c r="K106" s="124"/>
      <c r="L106" s="124"/>
      <c r="M106" s="124"/>
      <c r="P106" s="124"/>
      <c r="Q106" s="124"/>
      <c r="R106" s="124"/>
      <c r="S106" s="124"/>
      <c r="T106" s="124"/>
      <c r="U106" s="124"/>
      <c r="V106" s="124"/>
      <c r="W106" s="124"/>
      <c r="X106" s="124"/>
      <c r="Y106" s="124"/>
      <c r="Z106" s="124"/>
      <c r="AA106" s="124"/>
    </row>
    <row r="107" spans="1:27" x14ac:dyDescent="0.25">
      <c r="A107" s="124"/>
      <c r="B107" s="124"/>
      <c r="C107" s="124"/>
      <c r="D107" s="124"/>
      <c r="E107" s="124"/>
      <c r="F107" s="124"/>
      <c r="G107" s="124"/>
      <c r="H107" s="124"/>
      <c r="I107" s="124"/>
      <c r="J107" s="124"/>
      <c r="K107" s="124"/>
      <c r="L107" s="124"/>
      <c r="M107" s="124"/>
      <c r="P107" s="124"/>
      <c r="Q107" s="124"/>
      <c r="R107" s="124"/>
      <c r="S107" s="124"/>
      <c r="T107" s="124"/>
      <c r="U107" s="124"/>
      <c r="V107" s="124"/>
      <c r="W107" s="124"/>
      <c r="X107" s="124"/>
      <c r="Y107" s="124"/>
      <c r="Z107" s="124"/>
      <c r="AA107" s="124"/>
    </row>
    <row r="108" spans="1:27" x14ac:dyDescent="0.25">
      <c r="A108" s="124"/>
      <c r="B108" s="124"/>
      <c r="C108" s="124"/>
      <c r="D108" s="124"/>
      <c r="E108" s="124"/>
      <c r="F108" s="124"/>
      <c r="G108" s="124"/>
      <c r="H108" s="124"/>
      <c r="I108" s="124"/>
      <c r="J108" s="124"/>
      <c r="K108" s="124"/>
      <c r="L108" s="124"/>
      <c r="M108" s="124"/>
      <c r="P108" s="124"/>
      <c r="Q108" s="124"/>
      <c r="R108" s="124"/>
      <c r="S108" s="124"/>
      <c r="T108" s="124"/>
      <c r="U108" s="124"/>
      <c r="V108" s="124"/>
      <c r="W108" s="124"/>
      <c r="X108" s="124"/>
      <c r="Y108" s="124"/>
      <c r="Z108" s="124"/>
      <c r="AA108" s="124"/>
    </row>
    <row r="109" spans="1:27" x14ac:dyDescent="0.25">
      <c r="A109" s="124"/>
      <c r="B109" s="124"/>
      <c r="C109" s="124"/>
      <c r="D109" s="124"/>
      <c r="E109" s="124"/>
      <c r="F109" s="124"/>
      <c r="G109" s="124"/>
      <c r="H109" s="124"/>
      <c r="I109" s="124"/>
      <c r="J109" s="124"/>
      <c r="K109" s="124"/>
      <c r="L109" s="124"/>
      <c r="M109" s="124"/>
      <c r="P109" s="124"/>
      <c r="Q109" s="124"/>
      <c r="R109" s="124"/>
      <c r="S109" s="124"/>
      <c r="T109" s="124"/>
      <c r="U109" s="124"/>
      <c r="V109" s="124"/>
      <c r="W109" s="124"/>
      <c r="X109" s="124"/>
      <c r="Y109" s="124"/>
      <c r="Z109" s="124"/>
      <c r="AA109" s="124"/>
    </row>
    <row r="110" spans="1:27" x14ac:dyDescent="0.25">
      <c r="A110" s="124"/>
      <c r="B110" s="124"/>
      <c r="C110" s="124"/>
      <c r="D110" s="124"/>
      <c r="E110" s="124"/>
      <c r="F110" s="124"/>
      <c r="G110" s="124"/>
      <c r="H110" s="124"/>
      <c r="I110" s="124"/>
      <c r="J110" s="124"/>
      <c r="K110" s="124"/>
      <c r="L110" s="124"/>
      <c r="M110" s="124"/>
      <c r="P110" s="124"/>
      <c r="Q110" s="124"/>
      <c r="R110" s="124"/>
      <c r="S110" s="124"/>
      <c r="T110" s="124"/>
      <c r="U110" s="124"/>
      <c r="V110" s="124"/>
      <c r="W110" s="124"/>
      <c r="X110" s="124"/>
      <c r="Y110" s="124"/>
      <c r="Z110" s="124"/>
      <c r="AA110" s="124"/>
    </row>
    <row r="111" spans="1:27" x14ac:dyDescent="0.25">
      <c r="A111" s="124"/>
      <c r="B111" s="124"/>
      <c r="C111" s="124"/>
      <c r="D111" s="124"/>
      <c r="E111" s="124"/>
      <c r="F111" s="124"/>
      <c r="G111" s="124"/>
      <c r="H111" s="124"/>
      <c r="I111" s="124"/>
      <c r="J111" s="124"/>
      <c r="K111" s="124"/>
      <c r="L111" s="124"/>
      <c r="M111" s="124"/>
      <c r="P111" s="124"/>
      <c r="Q111" s="124"/>
      <c r="R111" s="124"/>
      <c r="S111" s="124"/>
      <c r="T111" s="124"/>
      <c r="U111" s="124"/>
      <c r="V111" s="124"/>
      <c r="W111" s="124"/>
      <c r="X111" s="124"/>
      <c r="Y111" s="124"/>
      <c r="Z111" s="124"/>
      <c r="AA111" s="124"/>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7899D-375C-4D6D-98C9-9E672683D446}">
  <dimension ref="A1:BB25"/>
  <sheetViews>
    <sheetView workbookViewId="0">
      <selection activeCell="A14" sqref="A14:BB25"/>
    </sheetView>
  </sheetViews>
  <sheetFormatPr defaultColWidth="8.7109375" defaultRowHeight="15" x14ac:dyDescent="0.25"/>
  <cols>
    <col min="1" max="16384" width="8.7109375" style="124"/>
  </cols>
  <sheetData>
    <row r="1" spans="1:54" x14ac:dyDescent="0.25">
      <c r="A1" s="124" t="s">
        <v>5106</v>
      </c>
      <c r="B1" s="124" t="s">
        <v>5107</v>
      </c>
      <c r="C1" s="124" t="s">
        <v>5108</v>
      </c>
      <c r="D1" s="124" t="s">
        <v>225</v>
      </c>
      <c r="E1" s="124" t="s">
        <v>5109</v>
      </c>
      <c r="F1" s="124" t="s">
        <v>5110</v>
      </c>
      <c r="G1" s="124" t="s">
        <v>242</v>
      </c>
      <c r="H1" s="124" t="s">
        <v>246</v>
      </c>
      <c r="I1" s="124" t="s">
        <v>250</v>
      </c>
      <c r="J1" s="124" t="s">
        <v>253</v>
      </c>
      <c r="K1" s="124" t="s">
        <v>257</v>
      </c>
      <c r="L1" s="124" t="s">
        <v>261</v>
      </c>
      <c r="M1" s="124" t="s">
        <v>265</v>
      </c>
      <c r="N1" s="124" t="s">
        <v>304</v>
      </c>
      <c r="O1" s="124" t="s">
        <v>307</v>
      </c>
      <c r="P1" s="124" t="s">
        <v>310</v>
      </c>
      <c r="Q1" s="124" t="s">
        <v>299</v>
      </c>
      <c r="R1" s="124" t="s">
        <v>311</v>
      </c>
      <c r="S1" s="124" t="s">
        <v>312</v>
      </c>
      <c r="T1" s="124" t="s">
        <v>313</v>
      </c>
      <c r="U1" s="124" t="s">
        <v>314</v>
      </c>
      <c r="V1" s="124" t="s">
        <v>315</v>
      </c>
      <c r="W1" s="124" t="s">
        <v>316</v>
      </c>
      <c r="X1" s="124" t="s">
        <v>323</v>
      </c>
      <c r="Y1" s="124" t="s">
        <v>324</v>
      </c>
      <c r="Z1" s="124" t="s">
        <v>325</v>
      </c>
      <c r="AA1" s="124" t="s">
        <v>322</v>
      </c>
      <c r="AB1" s="124" t="s">
        <v>335</v>
      </c>
      <c r="AC1" s="124" t="s">
        <v>328</v>
      </c>
      <c r="AD1" s="124" t="s">
        <v>329</v>
      </c>
      <c r="AE1" s="124" t="s">
        <v>330</v>
      </c>
      <c r="AF1" s="124" t="s">
        <v>319</v>
      </c>
      <c r="AG1" s="124" t="s">
        <v>318</v>
      </c>
      <c r="AH1" s="124" t="s">
        <v>320</v>
      </c>
      <c r="AI1" s="124" t="s">
        <v>321</v>
      </c>
      <c r="AJ1" s="124" t="s">
        <v>326</v>
      </c>
      <c r="AK1" s="124" t="s">
        <v>327</v>
      </c>
      <c r="AL1" s="124" t="s">
        <v>317</v>
      </c>
      <c r="AM1" s="124" t="s">
        <v>338</v>
      </c>
      <c r="AN1" s="124" t="s">
        <v>346</v>
      </c>
      <c r="AO1" s="124" t="s">
        <v>298</v>
      </c>
      <c r="AP1" s="124" t="s">
        <v>269</v>
      </c>
      <c r="AQ1" s="124" t="s">
        <v>273</v>
      </c>
      <c r="AR1" s="124" t="s">
        <v>277</v>
      </c>
      <c r="AS1" s="124" t="s">
        <v>297</v>
      </c>
      <c r="AT1" s="124" t="s">
        <v>281</v>
      </c>
      <c r="AU1" s="124" t="s">
        <v>285</v>
      </c>
      <c r="AV1" s="124" t="s">
        <v>288</v>
      </c>
      <c r="AW1" s="124" t="s">
        <v>291</v>
      </c>
      <c r="AX1" s="124" t="s">
        <v>294</v>
      </c>
      <c r="AY1" s="124" t="s">
        <v>295</v>
      </c>
      <c r="AZ1" s="124" t="s">
        <v>296</v>
      </c>
      <c r="BA1" s="124" t="s">
        <v>339</v>
      </c>
      <c r="BB1" s="124" t="s">
        <v>357</v>
      </c>
    </row>
    <row r="2" spans="1:54" x14ac:dyDescent="0.25">
      <c r="A2" s="124" t="s">
        <v>605</v>
      </c>
      <c r="B2" s="124" t="s">
        <v>5111</v>
      </c>
      <c r="C2" s="124" t="s">
        <v>5112</v>
      </c>
      <c r="D2" s="124">
        <v>0.25957585578478459</v>
      </c>
      <c r="E2" s="124">
        <v>0.25957584381103516</v>
      </c>
      <c r="F2" s="124">
        <v>0.25957584381103516</v>
      </c>
      <c r="G2" s="124">
        <v>0.67113903855154744</v>
      </c>
      <c r="H2" s="124">
        <v>3.5492317687986136E-2</v>
      </c>
      <c r="I2" s="124">
        <v>0.10196303444308158</v>
      </c>
      <c r="J2" s="124">
        <v>0.63844600412806907</v>
      </c>
      <c r="K2" s="124">
        <v>0.1466491168764027</v>
      </c>
      <c r="L2" s="124">
        <v>5.3386626701887263E-2</v>
      </c>
      <c r="M2" s="124">
        <v>2.4062900162573245E-2</v>
      </c>
      <c r="N2" s="124">
        <v>0.39547236794040314</v>
      </c>
      <c r="O2" s="124">
        <v>0.45902381892023536</v>
      </c>
      <c r="P2" s="124">
        <v>0.13068764866322807</v>
      </c>
      <c r="Q2" s="124">
        <v>0.13351020056135637</v>
      </c>
      <c r="R2" s="124">
        <v>0.42928181610302418</v>
      </c>
      <c r="S2" s="124">
        <v>0.23237913083404058</v>
      </c>
      <c r="T2" s="124">
        <v>0.12973851192110705</v>
      </c>
      <c r="U2" s="124">
        <v>7.4034317179948392E-2</v>
      </c>
      <c r="V2" s="124">
        <v>6.3581293656912466E-2</v>
      </c>
      <c r="W2" s="124">
        <v>1.5496991286419789E-2</v>
      </c>
      <c r="X2" s="124">
        <v>4.6829984555877384E-3</v>
      </c>
      <c r="Y2" s="124">
        <v>2.7612605190710092E-2</v>
      </c>
      <c r="Z2" s="124">
        <v>0</v>
      </c>
      <c r="AA2" s="124">
        <v>0.51186827901356302</v>
      </c>
      <c r="AB2" s="124">
        <v>0.49373676404105038</v>
      </c>
      <c r="AC2" s="124">
        <v>0.18663671731858936</v>
      </c>
      <c r="AD2" s="124">
        <v>1.5169998642385548E-2</v>
      </c>
      <c r="AE2" s="124">
        <v>0.11628432634920817</v>
      </c>
      <c r="AF2" s="124">
        <v>4.4345231981473297E-2</v>
      </c>
      <c r="AG2" s="124">
        <v>4.6137254621468379E-2</v>
      </c>
      <c r="AH2" s="124">
        <v>3.3467506234786649E-3</v>
      </c>
      <c r="AI2" s="124">
        <v>0.13182752714204007</v>
      </c>
      <c r="AJ2" s="124">
        <v>2.3432940919697935E-2</v>
      </c>
      <c r="AK2" s="124">
        <v>4.9732201929754229E-2</v>
      </c>
      <c r="AL2" s="124">
        <v>0</v>
      </c>
      <c r="AM2" s="124">
        <v>5.9372703813710733E-3</v>
      </c>
      <c r="AN2" s="124">
        <v>0</v>
      </c>
      <c r="AO2" s="124">
        <v>5.8512562499999948E-2</v>
      </c>
      <c r="AP2" s="124">
        <v>8.3913124999999891E-3</v>
      </c>
      <c r="AQ2" s="124">
        <v>5.9961124999999935E-2</v>
      </c>
      <c r="AR2" s="124">
        <v>0.14344956249999971</v>
      </c>
      <c r="AS2" s="124">
        <v>0.21305687500000001</v>
      </c>
      <c r="AT2" s="124">
        <v>8.8134375000000088E-3</v>
      </c>
      <c r="AU2" s="124">
        <v>3.2973187500000063E-2</v>
      </c>
      <c r="AV2" s="124">
        <v>8.6978500000000042E-2</v>
      </c>
      <c r="AW2" s="124">
        <v>0.24115600000000004</v>
      </c>
      <c r="AX2" s="124">
        <v>0.12143125000000007</v>
      </c>
      <c r="AY2" s="124">
        <v>3.5850562499999968E-2</v>
      </c>
      <c r="AZ2" s="124">
        <v>4.7938437500000035E-2</v>
      </c>
      <c r="BA2" s="124">
        <v>4112.52490234375</v>
      </c>
      <c r="BB2" s="124">
        <v>0</v>
      </c>
    </row>
    <row r="3" spans="1:54" x14ac:dyDescent="0.25">
      <c r="A3" s="124" t="s">
        <v>606</v>
      </c>
      <c r="B3" s="124" t="s">
        <v>5111</v>
      </c>
      <c r="C3" s="124" t="s">
        <v>5112</v>
      </c>
      <c r="D3" s="124">
        <v>0.30782229534283312</v>
      </c>
      <c r="E3" s="124">
        <v>0.30782228708267212</v>
      </c>
      <c r="F3" s="124">
        <v>0.30782228708267212</v>
      </c>
      <c r="G3" s="124">
        <v>0.57232935856188039</v>
      </c>
      <c r="H3" s="124">
        <v>1.441804208817352E-2</v>
      </c>
      <c r="I3" s="124">
        <v>0.10225156033416052</v>
      </c>
      <c r="J3" s="124">
        <v>0.65480197804043239</v>
      </c>
      <c r="K3" s="124">
        <v>0.14948709200513058</v>
      </c>
      <c r="L3" s="124">
        <v>5.1487109260725139E-2</v>
      </c>
      <c r="M3" s="124">
        <v>2.7554218271377835E-2</v>
      </c>
      <c r="N3" s="124">
        <v>0.3727074474283627</v>
      </c>
      <c r="O3" s="124">
        <v>0.52171293703332589</v>
      </c>
      <c r="P3" s="124">
        <v>9.1681281759946734E-2</v>
      </c>
      <c r="Q3" s="124">
        <v>6.9160299559921076E-2</v>
      </c>
      <c r="R3" s="124">
        <v>0.58637256149243477</v>
      </c>
      <c r="S3" s="124">
        <v>7.5154956424704475E-2</v>
      </c>
      <c r="T3" s="124">
        <v>3.8600299977091877E-2</v>
      </c>
      <c r="U3" s="124">
        <v>6.5038474694378123E-2</v>
      </c>
      <c r="V3" s="124">
        <v>3.7600467108109395E-2</v>
      </c>
      <c r="W3" s="124">
        <v>7.0414950690062695E-3</v>
      </c>
      <c r="X3" s="124">
        <v>7.584594754229056E-3</v>
      </c>
      <c r="Y3" s="124">
        <v>2.1663517508539107E-2</v>
      </c>
      <c r="Z3" s="124">
        <v>1.6363636363636363E-3</v>
      </c>
      <c r="AA3" s="124">
        <v>0.65466430577651635</v>
      </c>
      <c r="AB3" s="124">
        <v>0.38929673562840211</v>
      </c>
      <c r="AC3" s="124">
        <v>0.13428740989874974</v>
      </c>
      <c r="AD3" s="124">
        <v>2.2899447720650848E-2</v>
      </c>
      <c r="AE3" s="124">
        <v>0.25842461240604508</v>
      </c>
      <c r="AF3" s="124">
        <v>1.5730401630500431E-2</v>
      </c>
      <c r="AG3" s="124">
        <v>4.8000511700354166E-2</v>
      </c>
      <c r="AH3" s="124">
        <v>1.7525797191798927E-2</v>
      </c>
      <c r="AI3" s="124">
        <v>0.19633928059804021</v>
      </c>
      <c r="AJ3" s="124">
        <v>4.4878995274529307E-2</v>
      </c>
      <c r="AK3" s="124">
        <v>0.26377713012223347</v>
      </c>
      <c r="AL3" s="124">
        <v>3.6982248520710058E-4</v>
      </c>
      <c r="AM3" s="124">
        <v>9.7000511241275601E-3</v>
      </c>
      <c r="AN3" s="124">
        <v>0</v>
      </c>
      <c r="AO3" s="124">
        <v>4.2047812499999983E-2</v>
      </c>
      <c r="AP3" s="124">
        <v>4.2712500000000016E-3</v>
      </c>
      <c r="AQ3" s="124">
        <v>3.7664124999999986E-2</v>
      </c>
      <c r="AR3" s="124">
        <v>0.33411175000000004</v>
      </c>
      <c r="AS3" s="124">
        <v>0.16897974999999996</v>
      </c>
      <c r="AT3" s="124">
        <v>8.4173125000000012E-3</v>
      </c>
      <c r="AU3" s="124">
        <v>3.0499562500000004E-2</v>
      </c>
      <c r="AV3" s="124">
        <v>8.0333812499999949E-2</v>
      </c>
      <c r="AW3" s="124">
        <v>0.20569893750000001</v>
      </c>
      <c r="AX3" s="124">
        <v>7.668662500000005E-2</v>
      </c>
      <c r="AY3" s="124">
        <v>2.5458250000000002E-2</v>
      </c>
      <c r="AZ3" s="124">
        <v>2.7878499999999994E-2</v>
      </c>
      <c r="BA3" s="124">
        <v>2904.028076171875</v>
      </c>
      <c r="BB3" s="124">
        <v>0</v>
      </c>
    </row>
    <row r="4" spans="1:54" x14ac:dyDescent="0.25">
      <c r="A4" s="124" t="s">
        <v>607</v>
      </c>
      <c r="B4" s="124" t="s">
        <v>5111</v>
      </c>
      <c r="C4" s="124" t="s">
        <v>5112</v>
      </c>
      <c r="D4" s="124">
        <v>0.37597964855955329</v>
      </c>
      <c r="E4" s="124">
        <v>0.37597966194152832</v>
      </c>
      <c r="F4" s="124">
        <v>0.37597963213920593</v>
      </c>
      <c r="G4" s="124">
        <v>0.54378206322906419</v>
      </c>
      <c r="H4" s="124">
        <v>2.2490028408375988E-2</v>
      </c>
      <c r="I4" s="124">
        <v>0.11728886897979222</v>
      </c>
      <c r="J4" s="124">
        <v>0.45263300404343293</v>
      </c>
      <c r="K4" s="124">
        <v>0.25676317288205752</v>
      </c>
      <c r="L4" s="124">
        <v>0.10662127601863508</v>
      </c>
      <c r="M4" s="124">
        <v>4.4203649667706367E-2</v>
      </c>
      <c r="N4" s="124">
        <v>0.11121411770875973</v>
      </c>
      <c r="O4" s="124">
        <v>0.77595705149707606</v>
      </c>
      <c r="P4" s="124">
        <v>9.8533923660240261E-2</v>
      </c>
      <c r="Q4" s="124">
        <v>6.147049261384871E-2</v>
      </c>
      <c r="R4" s="124">
        <v>0.53329549544999977</v>
      </c>
      <c r="S4" s="124">
        <v>0.14441123500342287</v>
      </c>
      <c r="T4" s="124">
        <v>4.9411914091091511E-2</v>
      </c>
      <c r="U4" s="124">
        <v>0.13732993388446929</v>
      </c>
      <c r="V4" s="124">
        <v>9.8077623876500736E-2</v>
      </c>
      <c r="W4" s="124">
        <v>6.3918702935786761E-3</v>
      </c>
      <c r="X4" s="124">
        <v>0</v>
      </c>
      <c r="Y4" s="124">
        <v>1.7091825584154459E-3</v>
      </c>
      <c r="Z4" s="124">
        <v>1.3936301542154309E-2</v>
      </c>
      <c r="AA4" s="124">
        <v>0.19125191992695253</v>
      </c>
      <c r="AB4" s="124">
        <v>0.31601880739450211</v>
      </c>
      <c r="AC4" s="124">
        <v>0.26707565643604947</v>
      </c>
      <c r="AD4" s="124">
        <v>9.9849887959275047E-3</v>
      </c>
      <c r="AE4" s="124">
        <v>6.0184050982195619E-2</v>
      </c>
      <c r="AF4" s="124">
        <v>6.4194027178357302E-2</v>
      </c>
      <c r="AG4" s="124">
        <v>2.6158140409772032E-2</v>
      </c>
      <c r="AH4" s="124">
        <v>1.6444145345981927E-2</v>
      </c>
      <c r="AI4" s="124">
        <v>8.0523135229136497E-2</v>
      </c>
      <c r="AJ4" s="124">
        <v>2.7525886487128662E-3</v>
      </c>
      <c r="AK4" s="124">
        <v>3.1026091065464154E-2</v>
      </c>
      <c r="AL4" s="124">
        <v>0</v>
      </c>
      <c r="AM4" s="124">
        <v>6.7569541841982236E-4</v>
      </c>
      <c r="AN4" s="124">
        <v>0</v>
      </c>
      <c r="AO4" s="124">
        <v>4.0277687500000034E-2</v>
      </c>
      <c r="AP4" s="124">
        <v>6.881125000000001E-3</v>
      </c>
      <c r="AQ4" s="124">
        <v>4.5758124999999962E-2</v>
      </c>
      <c r="AR4" s="124">
        <v>0.23903218749999997</v>
      </c>
      <c r="AS4" s="124">
        <v>0.19759662500000011</v>
      </c>
      <c r="AT4" s="124">
        <v>1.1587812500000003E-2</v>
      </c>
      <c r="AU4" s="124">
        <v>4.3365812499999989E-2</v>
      </c>
      <c r="AV4" s="124">
        <v>8.0638249999999939E-2</v>
      </c>
      <c r="AW4" s="124">
        <v>0.22629018750000007</v>
      </c>
      <c r="AX4" s="124">
        <v>8.9833062499999991E-2</v>
      </c>
      <c r="AY4" s="124">
        <v>2.9232375000000001E-2</v>
      </c>
      <c r="AZ4" s="124">
        <v>3.2724562499999998E-2</v>
      </c>
      <c r="BA4" s="124">
        <v>7963.74365234375</v>
      </c>
      <c r="BB4" s="124">
        <v>0</v>
      </c>
    </row>
    <row r="5" spans="1:54" x14ac:dyDescent="0.25">
      <c r="A5" s="124" t="s">
        <v>608</v>
      </c>
      <c r="B5" s="124" t="s">
        <v>5111</v>
      </c>
      <c r="C5" s="124" t="s">
        <v>5112</v>
      </c>
      <c r="D5" s="124">
        <v>0.46054635860881199</v>
      </c>
      <c r="E5" s="124">
        <v>0.46054637432098389</v>
      </c>
      <c r="F5" s="124">
        <v>0.4605463445186615</v>
      </c>
      <c r="G5" s="124">
        <v>0.55620260517920728</v>
      </c>
      <c r="H5" s="124">
        <v>7.0451494727331684E-2</v>
      </c>
      <c r="I5" s="124">
        <v>0.11847528680586658</v>
      </c>
      <c r="J5" s="124">
        <v>0.62703921344323432</v>
      </c>
      <c r="K5" s="124">
        <v>0.14150133869382142</v>
      </c>
      <c r="L5" s="124">
        <v>3.0133343928685316E-2</v>
      </c>
      <c r="M5" s="124">
        <v>1.2399322401060637E-2</v>
      </c>
      <c r="N5" s="124">
        <v>0.14865448427288458</v>
      </c>
      <c r="O5" s="124">
        <v>0.75670072921531173</v>
      </c>
      <c r="P5" s="124">
        <v>8.9935306054317779E-2</v>
      </c>
      <c r="Q5" s="124">
        <v>6.9839390293800041E-2</v>
      </c>
      <c r="R5" s="124">
        <v>0.59429473888890516</v>
      </c>
      <c r="S5" s="124">
        <v>0.18112701325921307</v>
      </c>
      <c r="T5" s="124">
        <v>2.9366511016776856E-2</v>
      </c>
      <c r="U5" s="124">
        <v>5.8294489759519605E-2</v>
      </c>
      <c r="V5" s="124">
        <v>4.9423642013927814E-2</v>
      </c>
      <c r="W5" s="124">
        <v>4.3713439256653228E-3</v>
      </c>
      <c r="X5" s="124">
        <v>1.471185064935065E-3</v>
      </c>
      <c r="Y5" s="124">
        <v>1.2642867833776899E-2</v>
      </c>
      <c r="Z5" s="124">
        <v>3.9519910095471454E-3</v>
      </c>
      <c r="AA5" s="124">
        <v>0.51479091955496681</v>
      </c>
      <c r="AB5" s="124">
        <v>0.34980948095406594</v>
      </c>
      <c r="AC5" s="124">
        <v>0.21380179375986963</v>
      </c>
      <c r="AD5" s="124">
        <v>1.3025287595074254E-2</v>
      </c>
      <c r="AE5" s="124">
        <v>0.11742083142071544</v>
      </c>
      <c r="AF5" s="124">
        <v>6.419456794159259E-2</v>
      </c>
      <c r="AG5" s="124">
        <v>5.891117821635182E-2</v>
      </c>
      <c r="AH5" s="124">
        <v>0</v>
      </c>
      <c r="AI5" s="124">
        <v>0.17760282202289712</v>
      </c>
      <c r="AJ5" s="124">
        <v>1.6709341484236428E-2</v>
      </c>
      <c r="AK5" s="124">
        <v>8.3151485268343012E-2</v>
      </c>
      <c r="AL5" s="124">
        <v>0</v>
      </c>
      <c r="AM5" s="124">
        <v>3.5511363636363637E-4</v>
      </c>
      <c r="AN5" s="124">
        <v>0</v>
      </c>
      <c r="AO5" s="124">
        <v>4.1881374999999978E-2</v>
      </c>
      <c r="AP5" s="124">
        <v>1.35431875E-2</v>
      </c>
      <c r="AQ5" s="124">
        <v>3.924349999999998E-2</v>
      </c>
      <c r="AR5" s="124">
        <v>0.25944318749999989</v>
      </c>
      <c r="AS5" s="124">
        <v>0.16694718750000001</v>
      </c>
      <c r="AT5" s="124">
        <v>8.8313125000000024E-3</v>
      </c>
      <c r="AU5" s="124">
        <v>3.2070624999999998E-2</v>
      </c>
      <c r="AV5" s="124">
        <v>6.2686312500000022E-2</v>
      </c>
      <c r="AW5" s="124">
        <v>0.24660981250000014</v>
      </c>
      <c r="AX5" s="124">
        <v>9.7646374999999952E-2</v>
      </c>
      <c r="AY5" s="124">
        <v>2.6717812500000004E-2</v>
      </c>
      <c r="AZ5" s="124">
        <v>4.6254499999999997E-2</v>
      </c>
      <c r="BA5" s="124">
        <v>4022.396484375</v>
      </c>
      <c r="BB5" s="124">
        <v>0</v>
      </c>
    </row>
    <row r="6" spans="1:54" x14ac:dyDescent="0.25">
      <c r="A6" s="124" t="s">
        <v>609</v>
      </c>
      <c r="B6" s="124" t="s">
        <v>5111</v>
      </c>
      <c r="C6" s="124" t="s">
        <v>5112</v>
      </c>
      <c r="D6" s="124">
        <v>0.45375197981290022</v>
      </c>
      <c r="E6" s="124">
        <v>0.45375198125839233</v>
      </c>
      <c r="F6" s="124">
        <v>0.45375198125839233</v>
      </c>
      <c r="G6" s="124">
        <v>0.5396095777155705</v>
      </c>
      <c r="H6" s="124">
        <v>1.8794800810107135E-2</v>
      </c>
      <c r="I6" s="124">
        <v>9.3310926118476814E-2</v>
      </c>
      <c r="J6" s="124">
        <v>0.63442290368284249</v>
      </c>
      <c r="K6" s="124">
        <v>0.16446424233223822</v>
      </c>
      <c r="L6" s="124">
        <v>6.346544862242387E-2</v>
      </c>
      <c r="M6" s="124">
        <v>2.5541678433911398E-2</v>
      </c>
      <c r="N6" s="124">
        <v>0.32841721455780276</v>
      </c>
      <c r="O6" s="124">
        <v>0.60759560341669649</v>
      </c>
      <c r="P6" s="124">
        <v>5.818781414295441E-2</v>
      </c>
      <c r="Q6" s="124">
        <v>3.7053316910020895E-2</v>
      </c>
      <c r="R6" s="124">
        <v>0.52494556753752908</v>
      </c>
      <c r="S6" s="124">
        <v>0.12284324892128039</v>
      </c>
      <c r="T6" s="124">
        <v>8.9802399226035473E-2</v>
      </c>
      <c r="U6" s="124">
        <v>7.7479575065191653E-2</v>
      </c>
      <c r="V6" s="124">
        <v>7.7999577296620062E-2</v>
      </c>
      <c r="W6" s="124">
        <v>1.8614675354845275E-2</v>
      </c>
      <c r="X6" s="124">
        <v>1.8386329223447977E-3</v>
      </c>
      <c r="Y6" s="124">
        <v>1.517220079048876E-2</v>
      </c>
      <c r="Z6" s="124">
        <v>0</v>
      </c>
      <c r="AA6" s="124">
        <v>0.34643294502629562</v>
      </c>
      <c r="AB6" s="124">
        <v>0.5180230429550623</v>
      </c>
      <c r="AC6" s="124">
        <v>0.14048265102251178</v>
      </c>
      <c r="AD6" s="124">
        <v>6.5962382063740029E-3</v>
      </c>
      <c r="AE6" s="124">
        <v>0.1570627910590558</v>
      </c>
      <c r="AF6" s="124">
        <v>2.6654567863300196E-2</v>
      </c>
      <c r="AG6" s="124">
        <v>3.5491689014739258E-2</v>
      </c>
      <c r="AH6" s="124">
        <v>3.5544564715827072E-2</v>
      </c>
      <c r="AI6" s="124">
        <v>0.24818273453671683</v>
      </c>
      <c r="AJ6" s="124">
        <v>2.4460392666914407E-3</v>
      </c>
      <c r="AK6" s="124">
        <v>7.4519479654229809E-2</v>
      </c>
      <c r="AL6" s="124">
        <v>0</v>
      </c>
      <c r="AM6" s="124">
        <v>4.6170625064067689E-3</v>
      </c>
      <c r="AN6" s="124">
        <v>0</v>
      </c>
      <c r="AO6" s="124">
        <v>3.3371500000000019E-2</v>
      </c>
      <c r="AP6" s="124">
        <v>5.4629999999999991E-3</v>
      </c>
      <c r="AQ6" s="124">
        <v>5.6726437499999977E-2</v>
      </c>
      <c r="AR6" s="124">
        <v>8.8915375000000005E-2</v>
      </c>
      <c r="AS6" s="124">
        <v>0.268441875</v>
      </c>
      <c r="AT6" s="124">
        <v>1.0046124999999998E-2</v>
      </c>
      <c r="AU6" s="124">
        <v>6.6063624999999987E-2</v>
      </c>
      <c r="AV6" s="124">
        <v>0.13063568749999996</v>
      </c>
      <c r="AW6" s="124">
        <v>0.19203056249999997</v>
      </c>
      <c r="AX6" s="124">
        <v>0.11646606250000004</v>
      </c>
      <c r="AY6" s="124">
        <v>2.7027625000000007E-2</v>
      </c>
      <c r="AZ6" s="124">
        <v>3.8358125E-2</v>
      </c>
      <c r="BA6" s="124">
        <v>4999.8173828125</v>
      </c>
      <c r="BB6" s="124">
        <v>0</v>
      </c>
    </row>
    <row r="7" spans="1:54" x14ac:dyDescent="0.25">
      <c r="A7" s="124" t="s">
        <v>610</v>
      </c>
      <c r="B7" s="124" t="s">
        <v>5111</v>
      </c>
      <c r="C7" s="124" t="s">
        <v>5112</v>
      </c>
      <c r="D7" s="124">
        <v>0.23977212500040193</v>
      </c>
      <c r="E7" s="124">
        <v>0.23977212607860565</v>
      </c>
      <c r="F7" s="124">
        <v>0.23977212607860565</v>
      </c>
      <c r="G7" s="124">
        <v>0.73451973860143527</v>
      </c>
      <c r="H7" s="124">
        <v>0.10670536220252555</v>
      </c>
      <c r="I7" s="124">
        <v>0.25483666069398953</v>
      </c>
      <c r="J7" s="124">
        <v>0.47723063482444245</v>
      </c>
      <c r="K7" s="124">
        <v>7.3252240057935056E-2</v>
      </c>
      <c r="L7" s="124">
        <v>3.730372700946654E-2</v>
      </c>
      <c r="M7" s="124">
        <v>5.067137521164089E-2</v>
      </c>
      <c r="N7" s="124">
        <v>0.12538103169358947</v>
      </c>
      <c r="O7" s="124">
        <v>0.79077218218166545</v>
      </c>
      <c r="P7" s="124">
        <v>7.4984577503480102E-2</v>
      </c>
      <c r="Q7" s="124">
        <v>3.8399023581528198E-2</v>
      </c>
      <c r="R7" s="124">
        <v>0.38215767827234481</v>
      </c>
      <c r="S7" s="124">
        <v>0.25901122292879031</v>
      </c>
      <c r="T7" s="124">
        <v>2.3309290396710119E-2</v>
      </c>
      <c r="U7" s="124">
        <v>7.0556175217193054E-2</v>
      </c>
      <c r="V7" s="124">
        <v>7.099212829557057E-2</v>
      </c>
      <c r="W7" s="124">
        <v>8.713942307692308E-3</v>
      </c>
      <c r="X7" s="124">
        <v>5.4457222902344858E-3</v>
      </c>
      <c r="Y7" s="124">
        <v>1.7530962579593346E-2</v>
      </c>
      <c r="Z7" s="124">
        <v>4.2781577565743738E-2</v>
      </c>
      <c r="AA7" s="124">
        <v>0.45969355910904963</v>
      </c>
      <c r="AB7" s="124">
        <v>0.35362260821439939</v>
      </c>
      <c r="AC7" s="124">
        <v>0.29762590664598054</v>
      </c>
      <c r="AD7" s="124">
        <v>1.1615796780525397E-2</v>
      </c>
      <c r="AE7" s="124">
        <v>0.18227876544050026</v>
      </c>
      <c r="AF7" s="124">
        <v>2.4897338355002456E-2</v>
      </c>
      <c r="AG7" s="124">
        <v>0.20016966751211229</v>
      </c>
      <c r="AH7" s="124">
        <v>1.5181341354003673E-2</v>
      </c>
      <c r="AI7" s="124">
        <v>0.20697705257826821</v>
      </c>
      <c r="AJ7" s="124">
        <v>4.3103448275862068E-3</v>
      </c>
      <c r="AK7" s="124">
        <v>0.10142876272855438</v>
      </c>
      <c r="AL7" s="124">
        <v>1.0593220338983051E-3</v>
      </c>
      <c r="AM7" s="124">
        <v>1.6891891891891893E-3</v>
      </c>
      <c r="AN7" s="124">
        <v>9.7549909255898355E-3</v>
      </c>
      <c r="AO7" s="124">
        <v>4.3705500000000001E-2</v>
      </c>
      <c r="AP7" s="124">
        <v>1.1856312500000002E-2</v>
      </c>
      <c r="AQ7" s="124">
        <v>3.8630812500000007E-2</v>
      </c>
      <c r="AR7" s="124">
        <v>0.17262062499999994</v>
      </c>
      <c r="AS7" s="124">
        <v>0.18568256249999998</v>
      </c>
      <c r="AT7" s="124">
        <v>9.1166874999999981E-3</v>
      </c>
      <c r="AU7" s="124">
        <v>3.768225E-2</v>
      </c>
      <c r="AV7" s="124">
        <v>7.5691125000000012E-2</v>
      </c>
      <c r="AW7" s="124">
        <v>0.29743006249999998</v>
      </c>
      <c r="AX7" s="124">
        <v>0.10001256250000001</v>
      </c>
      <c r="AY7" s="124">
        <v>2.5517124999999998E-2</v>
      </c>
      <c r="AZ7" s="124">
        <v>4.5762249999999997E-2</v>
      </c>
      <c r="BA7" s="124">
        <v>2757.85009765625</v>
      </c>
      <c r="BB7" s="124">
        <v>0</v>
      </c>
    </row>
    <row r="8" spans="1:54" x14ac:dyDescent="0.25">
      <c r="A8" s="124" t="s">
        <v>611</v>
      </c>
      <c r="B8" s="124" t="s">
        <v>5111</v>
      </c>
      <c r="C8" s="124" t="s">
        <v>5112</v>
      </c>
      <c r="D8" s="124">
        <v>0.35426468718005338</v>
      </c>
      <c r="E8" s="124">
        <v>0.35426467657089233</v>
      </c>
      <c r="F8" s="124">
        <v>0.35426467657089233</v>
      </c>
      <c r="G8" s="124">
        <v>0.75387224606371916</v>
      </c>
      <c r="H8" s="124">
        <v>0.26656130904179365</v>
      </c>
      <c r="I8" s="124">
        <v>0.1372857300023953</v>
      </c>
      <c r="J8" s="124">
        <v>0.47794454419088511</v>
      </c>
      <c r="K8" s="124">
        <v>8.931568213927539E-2</v>
      </c>
      <c r="L8" s="124">
        <v>2.4428448911364808E-2</v>
      </c>
      <c r="M8" s="124">
        <v>4.464285714285714E-3</v>
      </c>
      <c r="N8" s="124">
        <v>9.7453826094763926E-2</v>
      </c>
      <c r="O8" s="124">
        <v>0.82252082722584852</v>
      </c>
      <c r="P8" s="124">
        <v>6.7634071746994304E-2</v>
      </c>
      <c r="Q8" s="124">
        <v>2.7700412196872984E-2</v>
      </c>
      <c r="R8" s="124">
        <v>0.60124910549198107</v>
      </c>
      <c r="S8" s="124">
        <v>0.19058796218787735</v>
      </c>
      <c r="T8" s="124">
        <v>2.2064357429870281E-2</v>
      </c>
      <c r="U8" s="124">
        <v>8.0182806565666523E-2</v>
      </c>
      <c r="V8" s="124">
        <v>2.4864747461342256E-2</v>
      </c>
      <c r="W8" s="124">
        <v>1.4204545454545455E-3</v>
      </c>
      <c r="X8" s="124">
        <v>1.6447368421052631E-3</v>
      </c>
      <c r="Y8" s="124">
        <v>3.7743155041766493E-2</v>
      </c>
      <c r="Z8" s="124">
        <v>0</v>
      </c>
      <c r="AA8" s="124">
        <v>0.7005373302558382</v>
      </c>
      <c r="AB8" s="124">
        <v>0.59025263870606748</v>
      </c>
      <c r="AC8" s="124">
        <v>9.7297278775098861E-2</v>
      </c>
      <c r="AD8" s="124">
        <v>4.4688877114828114E-3</v>
      </c>
      <c r="AE8" s="124">
        <v>9.9755812967411123E-2</v>
      </c>
      <c r="AF8" s="124">
        <v>2.5251430333504177E-2</v>
      </c>
      <c r="AG8" s="124">
        <v>8.5448866437663973E-2</v>
      </c>
      <c r="AH8" s="124">
        <v>2.7631198676552659E-3</v>
      </c>
      <c r="AI8" s="124">
        <v>0.25881788301877867</v>
      </c>
      <c r="AJ8" s="124">
        <v>7.9565263657207959E-3</v>
      </c>
      <c r="AK8" s="124">
        <v>4.3804340062884486E-2</v>
      </c>
      <c r="AL8" s="124">
        <v>0</v>
      </c>
      <c r="AM8" s="124">
        <v>4.3505164993615985E-3</v>
      </c>
      <c r="AN8" s="124">
        <v>4.9110545139437311E-3</v>
      </c>
      <c r="AO8" s="124">
        <v>4.7300874999999992E-2</v>
      </c>
      <c r="AP8" s="124">
        <v>1.3799000000000004E-2</v>
      </c>
      <c r="AQ8" s="124">
        <v>4.6022937500000013E-2</v>
      </c>
      <c r="AR8" s="124">
        <v>0.15355243749999997</v>
      </c>
      <c r="AS8" s="124">
        <v>0.20600899999999991</v>
      </c>
      <c r="AT8" s="124">
        <v>1.0139124999999999E-2</v>
      </c>
      <c r="AU8" s="124">
        <v>3.6687374999999994E-2</v>
      </c>
      <c r="AV8" s="124">
        <v>5.7958437499999974E-2</v>
      </c>
      <c r="AW8" s="124">
        <v>0.27046231250000002</v>
      </c>
      <c r="AX8" s="124">
        <v>0.10620250000000006</v>
      </c>
      <c r="AY8" s="124">
        <v>2.6387187499999992E-2</v>
      </c>
      <c r="AZ8" s="124">
        <v>7.2786874999999987E-2</v>
      </c>
      <c r="BA8" s="124">
        <v>2484.544677734375</v>
      </c>
      <c r="BB8" s="124">
        <v>0</v>
      </c>
    </row>
    <row r="9" spans="1:54" x14ac:dyDescent="0.25">
      <c r="A9" s="124" t="s">
        <v>612</v>
      </c>
      <c r="B9" s="124" t="s">
        <v>5111</v>
      </c>
      <c r="C9" s="124" t="s">
        <v>5112</v>
      </c>
      <c r="D9" s="124">
        <v>0.31820598889293789</v>
      </c>
      <c r="E9" s="124">
        <v>0.31820598244667053</v>
      </c>
      <c r="F9" s="124">
        <v>0.31820598244667053</v>
      </c>
      <c r="G9" s="124">
        <v>0.577886612269777</v>
      </c>
      <c r="H9" s="124">
        <v>0.41236691691310756</v>
      </c>
      <c r="I9" s="124">
        <v>0.17315073844549306</v>
      </c>
      <c r="J9" s="124">
        <v>0.27595114194263715</v>
      </c>
      <c r="K9" s="124">
        <v>9.9954017764518649E-2</v>
      </c>
      <c r="L9" s="124">
        <v>1.9529801559928148E-2</v>
      </c>
      <c r="M9" s="124">
        <v>1.9047383374315396E-2</v>
      </c>
      <c r="N9" s="124">
        <v>2.9446834603091207E-2</v>
      </c>
      <c r="O9" s="124">
        <v>0.92235267171970403</v>
      </c>
      <c r="P9" s="124">
        <v>4.7235283966696469E-2</v>
      </c>
      <c r="Q9" s="124">
        <v>3.0674705017846755E-2</v>
      </c>
      <c r="R9" s="124">
        <v>0.59991692166480448</v>
      </c>
      <c r="S9" s="124">
        <v>0.2303558110932459</v>
      </c>
      <c r="T9" s="124">
        <v>7.0973530864705762E-3</v>
      </c>
      <c r="U9" s="124">
        <v>2.074779504027522E-2</v>
      </c>
      <c r="V9" s="124">
        <v>1.7519340901560827E-2</v>
      </c>
      <c r="W9" s="124">
        <v>1.0296610169491524E-3</v>
      </c>
      <c r="X9" s="124">
        <v>0</v>
      </c>
      <c r="Y9" s="124">
        <v>5.3344051915392224E-3</v>
      </c>
      <c r="Z9" s="124">
        <v>0</v>
      </c>
      <c r="AA9" s="124">
        <v>0.3657165339005638</v>
      </c>
      <c r="AB9" s="124">
        <v>0.48147074090538156</v>
      </c>
      <c r="AC9" s="124">
        <v>0.13297384185637881</v>
      </c>
      <c r="AD9" s="124">
        <v>6.4326980213950304E-3</v>
      </c>
      <c r="AE9" s="124">
        <v>0.1495343398168644</v>
      </c>
      <c r="AF9" s="124">
        <v>2.9945532354891367E-2</v>
      </c>
      <c r="AG9" s="124">
        <v>7.4636639495192669E-2</v>
      </c>
      <c r="AH9" s="124">
        <v>9.3167701863354035E-4</v>
      </c>
      <c r="AI9" s="124">
        <v>8.9125547842163033E-2</v>
      </c>
      <c r="AJ9" s="124">
        <v>6.9297026101049581E-3</v>
      </c>
      <c r="AK9" s="124">
        <v>5.3997248025221378E-2</v>
      </c>
      <c r="AL9" s="124">
        <v>0</v>
      </c>
      <c r="AM9" s="124">
        <v>6.7363096184187262E-3</v>
      </c>
      <c r="AN9" s="124">
        <v>2.2510832858133093E-3</v>
      </c>
      <c r="AO9" s="124">
        <v>3.8864562499999998E-2</v>
      </c>
      <c r="AP9" s="124">
        <v>1.0080312500000001E-2</v>
      </c>
      <c r="AQ9" s="124">
        <v>5.2449624999999986E-2</v>
      </c>
      <c r="AR9" s="124">
        <v>0.14846012499999994</v>
      </c>
      <c r="AS9" s="124">
        <v>0.15800937500000001</v>
      </c>
      <c r="AT9" s="124">
        <v>1.2229249999999997E-2</v>
      </c>
      <c r="AU9" s="124">
        <v>3.3872500000000007E-2</v>
      </c>
      <c r="AV9" s="124">
        <v>7.4495499999999965E-2</v>
      </c>
      <c r="AW9" s="124">
        <v>0.28615874999999996</v>
      </c>
      <c r="AX9" s="124">
        <v>0.11817949999999997</v>
      </c>
      <c r="AY9" s="124">
        <v>2.5570937499999998E-2</v>
      </c>
      <c r="AZ9" s="124">
        <v>8.0472312499999935E-2</v>
      </c>
      <c r="BA9" s="124">
        <v>1645.5037841796875</v>
      </c>
      <c r="BB9" s="124">
        <v>0</v>
      </c>
    </row>
    <row r="10" spans="1:54" x14ac:dyDescent="0.25">
      <c r="A10" s="124" t="s">
        <v>613</v>
      </c>
      <c r="B10" s="124" t="s">
        <v>5111</v>
      </c>
      <c r="C10" s="124" t="s">
        <v>5112</v>
      </c>
      <c r="D10" s="124">
        <v>0.59196412367982743</v>
      </c>
      <c r="E10" s="124">
        <v>0.59196412563323975</v>
      </c>
      <c r="F10" s="124">
        <v>0.59196412563323975</v>
      </c>
      <c r="G10" s="124">
        <v>0.50437590063556681</v>
      </c>
      <c r="H10" s="124">
        <v>4.6547602955903815E-2</v>
      </c>
      <c r="I10" s="124">
        <v>0.1959465990937288</v>
      </c>
      <c r="J10" s="124">
        <v>0.52958964133508268</v>
      </c>
      <c r="K10" s="124">
        <v>0.15902941448440411</v>
      </c>
      <c r="L10" s="124">
        <v>5.0130715989830855E-2</v>
      </c>
      <c r="M10" s="124">
        <v>1.8756026141049723E-2</v>
      </c>
      <c r="N10" s="124">
        <v>6.0536328459122588E-2</v>
      </c>
      <c r="O10" s="124">
        <v>0.89218395472991074</v>
      </c>
      <c r="P10" s="124">
        <v>4.1637355699855702E-2</v>
      </c>
      <c r="Q10" s="124">
        <v>1.4661120129870128E-2</v>
      </c>
      <c r="R10" s="124">
        <v>0.72919223853802129</v>
      </c>
      <c r="S10" s="124">
        <v>0.10279733423338205</v>
      </c>
      <c r="T10" s="124">
        <v>3.7676687175507935E-2</v>
      </c>
      <c r="U10" s="124">
        <v>4.0058420025990776E-2</v>
      </c>
      <c r="V10" s="124">
        <v>4.4846311912042025E-2</v>
      </c>
      <c r="W10" s="124">
        <v>6.310096153846154E-3</v>
      </c>
      <c r="X10" s="124">
        <v>0</v>
      </c>
      <c r="Y10" s="124">
        <v>1.2609437535734706E-2</v>
      </c>
      <c r="Z10" s="124">
        <v>0</v>
      </c>
      <c r="AA10" s="124">
        <v>0.44414275322286645</v>
      </c>
      <c r="AB10" s="124">
        <v>0.43907445977586934</v>
      </c>
      <c r="AC10" s="124">
        <v>0.17951494243299393</v>
      </c>
      <c r="AD10" s="124">
        <v>1.893939393939394E-3</v>
      </c>
      <c r="AE10" s="124">
        <v>0.16833889142951691</v>
      </c>
      <c r="AF10" s="124">
        <v>3.8719595047633344E-2</v>
      </c>
      <c r="AG10" s="124">
        <v>2.3378878066378065E-2</v>
      </c>
      <c r="AH10" s="124">
        <v>0</v>
      </c>
      <c r="AI10" s="124">
        <v>0.15430687050822289</v>
      </c>
      <c r="AJ10" s="124">
        <v>3.1565656565656565E-3</v>
      </c>
      <c r="AK10" s="124">
        <v>0.14454948105466248</v>
      </c>
      <c r="AL10" s="124">
        <v>0</v>
      </c>
      <c r="AM10" s="124">
        <v>0</v>
      </c>
      <c r="AN10" s="124">
        <v>0</v>
      </c>
      <c r="AO10" s="124">
        <v>3.9061312500000014E-2</v>
      </c>
      <c r="AP10" s="124">
        <v>1.0273125000000006E-2</v>
      </c>
      <c r="AQ10" s="124">
        <v>3.7025749999999996E-2</v>
      </c>
      <c r="AR10" s="124">
        <v>0.29545756249999999</v>
      </c>
      <c r="AS10" s="124">
        <v>0.19017799999999996</v>
      </c>
      <c r="AT10" s="124">
        <v>7.2243125000000007E-3</v>
      </c>
      <c r="AU10" s="124">
        <v>2.6128624999999992E-2</v>
      </c>
      <c r="AV10" s="124">
        <v>9.004562499999999E-2</v>
      </c>
      <c r="AW10" s="124">
        <v>0.18496987499999998</v>
      </c>
      <c r="AX10" s="124">
        <v>9.7673625000000042E-2</v>
      </c>
      <c r="AY10" s="124">
        <v>1.9219000000000007E-2</v>
      </c>
      <c r="AZ10" s="124">
        <v>4.1600687499999997E-2</v>
      </c>
      <c r="BA10" s="124">
        <v>3253.5625</v>
      </c>
      <c r="BB10" s="124">
        <v>0</v>
      </c>
    </row>
    <row r="11" spans="1:54" x14ac:dyDescent="0.25">
      <c r="A11" s="124" t="s">
        <v>614</v>
      </c>
      <c r="B11" s="124" t="s">
        <v>5111</v>
      </c>
      <c r="C11" s="124" t="s">
        <v>5112</v>
      </c>
      <c r="D11" s="124">
        <v>0.32090893759085959</v>
      </c>
      <c r="E11" s="124">
        <v>0.32090893387794495</v>
      </c>
      <c r="F11" s="124">
        <v>0.32090893387794495</v>
      </c>
      <c r="G11" s="124">
        <v>0.57283222297365299</v>
      </c>
      <c r="H11" s="124">
        <v>3.9578538456254697E-2</v>
      </c>
      <c r="I11" s="124">
        <v>0.13720739647908234</v>
      </c>
      <c r="J11" s="124">
        <v>0.6124438874037782</v>
      </c>
      <c r="K11" s="124">
        <v>0.14497405931760349</v>
      </c>
      <c r="L11" s="124">
        <v>3.8279882992124981E-2</v>
      </c>
      <c r="M11" s="124">
        <v>2.7516235351156288E-2</v>
      </c>
      <c r="N11" s="124">
        <v>0.15701810138019057</v>
      </c>
      <c r="O11" s="124">
        <v>0.80433572809283638</v>
      </c>
      <c r="P11" s="124">
        <v>2.9965614971417379E-2</v>
      </c>
      <c r="Q11" s="124">
        <v>1.9240840106988552E-2</v>
      </c>
      <c r="R11" s="124">
        <v>0.49281300771976866</v>
      </c>
      <c r="S11" s="124">
        <v>0.33943002961695057</v>
      </c>
      <c r="T11" s="124">
        <v>2.7684079323830577E-2</v>
      </c>
      <c r="U11" s="124">
        <v>6.0762995639575157E-2</v>
      </c>
      <c r="V11" s="124">
        <v>2.8281515403563551E-2</v>
      </c>
      <c r="W11" s="124">
        <v>5.7481025112443782E-3</v>
      </c>
      <c r="X11" s="124">
        <v>4.918084568733154E-3</v>
      </c>
      <c r="Y11" s="124">
        <v>5.2565981928105493E-2</v>
      </c>
      <c r="Z11" s="124">
        <v>2.4389180817074557E-2</v>
      </c>
      <c r="AA11" s="124">
        <v>0.37683393250864572</v>
      </c>
      <c r="AB11" s="124">
        <v>0.41499742691306696</v>
      </c>
      <c r="AC11" s="124">
        <v>0.15442944602008926</v>
      </c>
      <c r="AD11" s="124">
        <v>2.0161290322580645E-3</v>
      </c>
      <c r="AE11" s="124">
        <v>0.20106843573031241</v>
      </c>
      <c r="AF11" s="124">
        <v>3.438737072885862E-2</v>
      </c>
      <c r="AG11" s="124">
        <v>5.5418714511585282E-2</v>
      </c>
      <c r="AH11" s="124">
        <v>9.431438906207644E-3</v>
      </c>
      <c r="AI11" s="124">
        <v>0.23266917709674545</v>
      </c>
      <c r="AJ11" s="124">
        <v>5.888329092102363E-2</v>
      </c>
      <c r="AK11" s="124">
        <v>6.2563840944636143E-2</v>
      </c>
      <c r="AL11" s="124">
        <v>5.6468890130374587E-3</v>
      </c>
      <c r="AM11" s="124">
        <v>1.1792452830188679E-3</v>
      </c>
      <c r="AN11" s="124">
        <v>0</v>
      </c>
      <c r="AO11" s="124">
        <v>4.0681812500000004E-2</v>
      </c>
      <c r="AP11" s="124">
        <v>5.1672499999999991E-3</v>
      </c>
      <c r="AQ11" s="124">
        <v>4.8764000000000009E-2</v>
      </c>
      <c r="AR11" s="124">
        <v>0.17946318750000001</v>
      </c>
      <c r="AS11" s="124">
        <v>0.24087068749999999</v>
      </c>
      <c r="AT11" s="124">
        <v>6.0570624999999982E-3</v>
      </c>
      <c r="AU11" s="124">
        <v>4.03238125E-2</v>
      </c>
      <c r="AV11" s="124">
        <v>7.5768625000000006E-2</v>
      </c>
      <c r="AW11" s="124">
        <v>0.21216099999999999</v>
      </c>
      <c r="AX11" s="124">
        <v>0.11481337500000001</v>
      </c>
      <c r="AY11" s="124">
        <v>2.3497687500000003E-2</v>
      </c>
      <c r="AZ11" s="124">
        <v>5.2874499999999998E-2</v>
      </c>
      <c r="BA11" s="124">
        <v>5055.85546875</v>
      </c>
      <c r="BB11" s="124">
        <v>0</v>
      </c>
    </row>
    <row r="12" spans="1:54" x14ac:dyDescent="0.25">
      <c r="A12" s="124" t="s">
        <v>615</v>
      </c>
      <c r="B12" s="124" t="s">
        <v>5111</v>
      </c>
      <c r="C12" s="124" t="s">
        <v>5112</v>
      </c>
      <c r="D12" s="124">
        <v>0.327751610362426</v>
      </c>
      <c r="E12" s="124">
        <v>0.32775160670280457</v>
      </c>
      <c r="F12" s="124">
        <v>0.32775160670280457</v>
      </c>
      <c r="G12" s="124">
        <v>0.52498489257471426</v>
      </c>
      <c r="H12" s="124">
        <v>0.14192117296407175</v>
      </c>
      <c r="I12" s="124">
        <v>0.14192044855521635</v>
      </c>
      <c r="J12" s="124">
        <v>0.44776784853469376</v>
      </c>
      <c r="K12" s="124">
        <v>0.18677956598136633</v>
      </c>
      <c r="L12" s="124">
        <v>5.9588608692389876E-2</v>
      </c>
      <c r="M12" s="124">
        <v>2.2022355272261894E-2</v>
      </c>
      <c r="N12" s="124">
        <v>0.186689382628655</v>
      </c>
      <c r="O12" s="124">
        <v>0.72825353828834261</v>
      </c>
      <c r="P12" s="124">
        <v>7.7669815600465014E-2</v>
      </c>
      <c r="Q12" s="124">
        <v>2.9994508125817148E-2</v>
      </c>
      <c r="R12" s="124">
        <v>0.47431195490364375</v>
      </c>
      <c r="S12" s="124">
        <v>0.13907786463640118</v>
      </c>
      <c r="T12" s="124">
        <v>8.5743156546115848E-2</v>
      </c>
      <c r="U12" s="124">
        <v>5.5990523394734905E-2</v>
      </c>
      <c r="V12" s="124">
        <v>3.8713837323147933E-2</v>
      </c>
      <c r="W12" s="124">
        <v>4.9024304154901173E-3</v>
      </c>
      <c r="X12" s="124">
        <v>8.4459459459459464E-4</v>
      </c>
      <c r="Y12" s="124">
        <v>1.7376596939893695E-2</v>
      </c>
      <c r="Z12" s="124">
        <v>1.294650348413387E-2</v>
      </c>
      <c r="AA12" s="124">
        <v>0.4887359245338358</v>
      </c>
      <c r="AB12" s="124">
        <v>0.27622688838894432</v>
      </c>
      <c r="AC12" s="124">
        <v>0.2625062460352498</v>
      </c>
      <c r="AD12" s="124">
        <v>6.8312655565345602E-3</v>
      </c>
      <c r="AE12" s="124">
        <v>0.11455923763411216</v>
      </c>
      <c r="AF12" s="124">
        <v>5.7674202859865714E-2</v>
      </c>
      <c r="AG12" s="124">
        <v>7.4576023821171789E-2</v>
      </c>
      <c r="AH12" s="124">
        <v>1.0570071833434549E-2</v>
      </c>
      <c r="AI12" s="124">
        <v>0.21333105754783949</v>
      </c>
      <c r="AJ12" s="124">
        <v>3.1331862156198056E-2</v>
      </c>
      <c r="AK12" s="124">
        <v>0.11457931674888454</v>
      </c>
      <c r="AL12" s="124">
        <v>0</v>
      </c>
      <c r="AM12" s="124">
        <v>1.6997093222060534E-2</v>
      </c>
      <c r="AN12" s="124">
        <v>3.5042242703533025E-3</v>
      </c>
      <c r="AO12" s="124">
        <v>3.7468312500000003E-2</v>
      </c>
      <c r="AP12" s="124">
        <v>1.5533750000000002E-2</v>
      </c>
      <c r="AQ12" s="124">
        <v>5.3156000000000002E-2</v>
      </c>
      <c r="AR12" s="124">
        <v>0.20738562500000002</v>
      </c>
      <c r="AS12" s="124">
        <v>0.20026437499999999</v>
      </c>
      <c r="AT12" s="124">
        <v>1.0498749999999994E-2</v>
      </c>
      <c r="AU12" s="124">
        <v>3.1229250000000007E-2</v>
      </c>
      <c r="AV12" s="124">
        <v>0.10100168750000001</v>
      </c>
      <c r="AW12" s="124">
        <v>0.22561456250000006</v>
      </c>
      <c r="AX12" s="124">
        <v>9.2203999999999994E-2</v>
      </c>
      <c r="AY12" s="124">
        <v>2.8260625000000004E-2</v>
      </c>
      <c r="AZ12" s="124">
        <v>3.4769374999999991E-2</v>
      </c>
      <c r="BA12" s="124">
        <v>2965.232421875</v>
      </c>
      <c r="BB12" s="124">
        <v>0</v>
      </c>
    </row>
    <row r="13" spans="1:54" x14ac:dyDescent="0.25">
      <c r="A13" s="124" t="s">
        <v>616</v>
      </c>
      <c r="B13" s="124" t="s">
        <v>5111</v>
      </c>
      <c r="C13" s="124" t="s">
        <v>5112</v>
      </c>
      <c r="D13" s="124">
        <v>0.26859651435061382</v>
      </c>
      <c r="E13" s="124">
        <v>0.26859652996063232</v>
      </c>
      <c r="F13" s="124">
        <v>0.26859650015830994</v>
      </c>
      <c r="G13" s="124">
        <v>0.44342661075101764</v>
      </c>
      <c r="H13" s="124">
        <v>6.8795955882352943E-3</v>
      </c>
      <c r="I13" s="124">
        <v>0.12964427439842743</v>
      </c>
      <c r="J13" s="124">
        <v>0.5455863680722135</v>
      </c>
      <c r="K13" s="124">
        <v>0.14825233374617031</v>
      </c>
      <c r="L13" s="124">
        <v>0.12781621576105892</v>
      </c>
      <c r="M13" s="124">
        <v>4.1821212433894465E-2</v>
      </c>
      <c r="N13" s="124">
        <v>0.79028335212495671</v>
      </c>
      <c r="O13" s="124">
        <v>0.11673932606675898</v>
      </c>
      <c r="P13" s="124">
        <v>8.7768988474951182E-2</v>
      </c>
      <c r="Q13" s="124">
        <v>2.8434456027736685E-2</v>
      </c>
      <c r="R13" s="124">
        <v>0.38652328108096318</v>
      </c>
      <c r="S13" s="124">
        <v>0.31167326884323043</v>
      </c>
      <c r="T13" s="124">
        <v>5.0681306702067191E-2</v>
      </c>
      <c r="U13" s="124">
        <v>9.5231036117155651E-2</v>
      </c>
      <c r="V13" s="124">
        <v>0.1030717305939263</v>
      </c>
      <c r="W13" s="124">
        <v>3.3355908873059219E-2</v>
      </c>
      <c r="X13" s="124">
        <v>4.7321428571428566E-3</v>
      </c>
      <c r="Y13" s="124">
        <v>2.909106373045672E-2</v>
      </c>
      <c r="Z13" s="124">
        <v>0</v>
      </c>
      <c r="AA13" s="124">
        <v>0.49618545047360196</v>
      </c>
      <c r="AB13" s="124">
        <v>0.35273833398670362</v>
      </c>
      <c r="AC13" s="124">
        <v>0.27334354676359757</v>
      </c>
      <c r="AD13" s="124">
        <v>4.0647977941176468E-3</v>
      </c>
      <c r="AE13" s="124">
        <v>0.10522899915906674</v>
      </c>
      <c r="AF13" s="124">
        <v>6.4217135575278556E-2</v>
      </c>
      <c r="AG13" s="124">
        <v>4.7818559937272784E-2</v>
      </c>
      <c r="AH13" s="124">
        <v>7.0742725281602008E-3</v>
      </c>
      <c r="AI13" s="124">
        <v>0.13493758970112096</v>
      </c>
      <c r="AJ13" s="124">
        <v>2.1026800035375208E-2</v>
      </c>
      <c r="AK13" s="124">
        <v>9.4327053391122101E-2</v>
      </c>
      <c r="AL13" s="124">
        <v>0</v>
      </c>
      <c r="AM13" s="124">
        <v>1.838235294117647E-3</v>
      </c>
      <c r="AN13" s="124">
        <v>0</v>
      </c>
      <c r="AO13" s="124">
        <v>4.6923375000000003E-2</v>
      </c>
      <c r="AP13" s="124">
        <v>1.1026250000000001E-3</v>
      </c>
      <c r="AQ13" s="124">
        <v>5.006418750000001E-2</v>
      </c>
      <c r="AR13" s="124">
        <v>8.932024999999999E-2</v>
      </c>
      <c r="AS13" s="124">
        <v>0.19780518750000001</v>
      </c>
      <c r="AT13" s="124">
        <v>1.5059937499999999E-2</v>
      </c>
      <c r="AU13" s="124">
        <v>6.2366875000000002E-2</v>
      </c>
      <c r="AV13" s="124">
        <v>0.17411537500000002</v>
      </c>
      <c r="AW13" s="124">
        <v>0.24065012499999996</v>
      </c>
      <c r="AX13" s="124">
        <v>8.7282375000000009E-2</v>
      </c>
      <c r="AY13" s="124">
        <v>3.2411812499999998E-2</v>
      </c>
      <c r="AZ13" s="124">
        <v>4.9820562500000005E-2</v>
      </c>
      <c r="BA13" s="124">
        <v>5638.67919921875</v>
      </c>
      <c r="BB13" s="124">
        <v>0</v>
      </c>
    </row>
    <row r="14" spans="1:54" x14ac:dyDescent="0.25">
      <c r="A14" s="124" t="s">
        <v>605</v>
      </c>
      <c r="B14" s="124" t="s">
        <v>5111</v>
      </c>
      <c r="C14" s="124" t="s">
        <v>5113</v>
      </c>
      <c r="D14" s="124">
        <v>0.32704598783164446</v>
      </c>
      <c r="E14" s="124">
        <v>0.29313349723815918</v>
      </c>
      <c r="F14" s="124">
        <v>0.29316967725753784</v>
      </c>
      <c r="G14" s="124">
        <v>0.74616608967426512</v>
      </c>
      <c r="H14" s="124">
        <v>2.5258649136048635E-2</v>
      </c>
      <c r="I14" s="124">
        <v>5.9516616606679174E-2</v>
      </c>
      <c r="J14" s="124">
        <v>0.73612857519371544</v>
      </c>
      <c r="K14" s="124">
        <v>0.12641867434675588</v>
      </c>
      <c r="L14" s="124">
        <v>3.8666910512550431E-2</v>
      </c>
      <c r="M14" s="124">
        <v>1.4010574204250382E-2</v>
      </c>
      <c r="N14" s="124">
        <v>0.43384240562061244</v>
      </c>
      <c r="O14" s="124">
        <v>0.43331384795845374</v>
      </c>
      <c r="P14" s="124">
        <v>0.11396737604931179</v>
      </c>
      <c r="Q14" s="124">
        <v>0.13215776558783052</v>
      </c>
      <c r="R14" s="124">
        <v>0.47083304583457719</v>
      </c>
      <c r="S14" s="124">
        <v>0.16671105882154141</v>
      </c>
      <c r="T14" s="124">
        <v>0.11754688224614213</v>
      </c>
      <c r="U14" s="124">
        <v>5.5957405475102848E-2</v>
      </c>
      <c r="V14" s="124">
        <v>4.7595433745266244E-2</v>
      </c>
      <c r="W14" s="124">
        <v>1.1682377006858664E-2</v>
      </c>
      <c r="X14" s="124">
        <v>2.9630765934237184E-3</v>
      </c>
      <c r="Y14" s="124">
        <v>4.344903867456737E-2</v>
      </c>
      <c r="Z14" s="124">
        <v>8.6805555555555551E-4</v>
      </c>
      <c r="AA14" s="124">
        <v>0.64300177568619499</v>
      </c>
      <c r="AB14" s="124">
        <v>0.54051619932277029</v>
      </c>
      <c r="AC14" s="124">
        <v>0.12464168854004143</v>
      </c>
      <c r="AD14" s="124">
        <v>2.5084671317340421E-2</v>
      </c>
      <c r="AE14" s="124">
        <v>0.15340883754747836</v>
      </c>
      <c r="AF14" s="124">
        <v>3.8583970055068334E-2</v>
      </c>
      <c r="AG14" s="124">
        <v>5.9729339283266777E-2</v>
      </c>
      <c r="AH14" s="124">
        <v>6.2021226561223856E-3</v>
      </c>
      <c r="AI14" s="124">
        <v>0.1863158131591349</v>
      </c>
      <c r="AJ14" s="124">
        <v>2.4240906473016893E-2</v>
      </c>
      <c r="AK14" s="124">
        <v>6.3143639307111574E-2</v>
      </c>
      <c r="AL14" s="124">
        <v>0</v>
      </c>
      <c r="AM14" s="124">
        <v>1.0108098358839754E-2</v>
      </c>
      <c r="AN14" s="124">
        <v>0</v>
      </c>
      <c r="AO14" s="124">
        <v>4.0040499999999937E-2</v>
      </c>
      <c r="AP14" s="124">
        <v>8.983499999999962E-3</v>
      </c>
      <c r="AQ14" s="124">
        <v>6.4150999999999792E-2</v>
      </c>
      <c r="AR14" s="124">
        <v>0.14166750000000039</v>
      </c>
      <c r="AS14" s="124">
        <v>0.21196550000000064</v>
      </c>
      <c r="AT14" s="124">
        <v>7.448999999999999E-3</v>
      </c>
      <c r="AU14" s="124">
        <v>3.2466999999999947E-2</v>
      </c>
      <c r="AV14" s="124">
        <v>9.3280999999999795E-2</v>
      </c>
      <c r="AW14" s="124">
        <v>0.2307164999999998</v>
      </c>
      <c r="AX14" s="124">
        <v>0.12511950000000016</v>
      </c>
      <c r="AY14" s="124">
        <v>3.7746500000000016E-2</v>
      </c>
      <c r="AZ14" s="124">
        <v>4.6452999999999856E-2</v>
      </c>
      <c r="BA14" s="124">
        <v>4540.451171875</v>
      </c>
      <c r="BB14" s="124">
        <v>0</v>
      </c>
    </row>
    <row r="15" spans="1:54" x14ac:dyDescent="0.25">
      <c r="A15" s="124" t="s">
        <v>606</v>
      </c>
      <c r="B15" s="124" t="s">
        <v>5111</v>
      </c>
      <c r="C15" s="124" t="s">
        <v>5113</v>
      </c>
      <c r="D15" s="124">
        <v>0.38072959234931592</v>
      </c>
      <c r="E15" s="124">
        <v>0.37210524082183838</v>
      </c>
      <c r="F15" s="124">
        <v>0.37139168381690979</v>
      </c>
      <c r="G15" s="124">
        <v>0.5978083935039562</v>
      </c>
      <c r="H15" s="124">
        <v>0.13733594679253608</v>
      </c>
      <c r="I15" s="124">
        <v>0.31508416999395927</v>
      </c>
      <c r="J15" s="124">
        <v>0.42038260789000825</v>
      </c>
      <c r="K15" s="124">
        <v>8.0155818590857963E-2</v>
      </c>
      <c r="L15" s="124">
        <v>3.1183804946459615E-2</v>
      </c>
      <c r="M15" s="124">
        <v>1.5857651786178813E-2</v>
      </c>
      <c r="N15" s="124">
        <v>0.45701983605859925</v>
      </c>
      <c r="O15" s="124">
        <v>0.39413786697288267</v>
      </c>
      <c r="P15" s="124">
        <v>0.13619000749906263</v>
      </c>
      <c r="Q15" s="124">
        <v>0.11338543112305767</v>
      </c>
      <c r="R15" s="124">
        <v>0.66334944151717878</v>
      </c>
      <c r="S15" s="124">
        <v>4.9094072037133431E-2</v>
      </c>
      <c r="T15" s="124">
        <v>1.561799605876333E-2</v>
      </c>
      <c r="U15" s="124">
        <v>4.2502294121129595E-2</v>
      </c>
      <c r="V15" s="124">
        <v>5.756382724886662E-3</v>
      </c>
      <c r="W15" s="124">
        <v>0</v>
      </c>
      <c r="X15" s="124">
        <v>4.5195243451711387E-3</v>
      </c>
      <c r="Y15" s="124">
        <v>1.2503160383318456E-2</v>
      </c>
      <c r="Z15" s="124">
        <v>3.9848461141605417E-2</v>
      </c>
      <c r="AA15" s="124">
        <v>0.72107296182987379</v>
      </c>
      <c r="AB15" s="124">
        <v>0.36043237888155299</v>
      </c>
      <c r="AC15" s="124">
        <v>0.18674643358831683</v>
      </c>
      <c r="AD15" s="124">
        <v>3.6132407791131371E-3</v>
      </c>
      <c r="AE15" s="124">
        <v>0.15518761143835147</v>
      </c>
      <c r="AF15" s="124">
        <v>1.447166432032633E-2</v>
      </c>
      <c r="AG15" s="124">
        <v>5.764700155388984E-2</v>
      </c>
      <c r="AH15" s="124">
        <v>1.1098471713592191E-2</v>
      </c>
      <c r="AI15" s="124">
        <v>0.34145042468631959</v>
      </c>
      <c r="AJ15" s="124">
        <v>6.1267050051757886E-2</v>
      </c>
      <c r="AK15" s="124">
        <v>0.13225260718008336</v>
      </c>
      <c r="AL15" s="124">
        <v>0</v>
      </c>
      <c r="AM15" s="124">
        <v>7.2264815582262741E-3</v>
      </c>
      <c r="AN15" s="124">
        <v>2.392539919181326E-2</v>
      </c>
      <c r="AO15" s="124">
        <v>2.8676500000000042E-2</v>
      </c>
      <c r="AP15" s="124">
        <v>4.2114999999999965E-3</v>
      </c>
      <c r="AQ15" s="124">
        <v>3.9180999999999994E-2</v>
      </c>
      <c r="AR15" s="124">
        <v>0.34721800000000019</v>
      </c>
      <c r="AS15" s="124">
        <v>0.16758950000000017</v>
      </c>
      <c r="AT15" s="124">
        <v>8.1715000000000138E-3</v>
      </c>
      <c r="AU15" s="124">
        <v>2.9232000000000008E-2</v>
      </c>
      <c r="AV15" s="124">
        <v>7.823749999999996E-2</v>
      </c>
      <c r="AW15" s="124">
        <v>0.19194600000000017</v>
      </c>
      <c r="AX15" s="124">
        <v>8.074950000000003E-2</v>
      </c>
      <c r="AY15" s="124">
        <v>2.6180499999999975E-2</v>
      </c>
      <c r="AZ15" s="124">
        <v>2.7283499999999968E-2</v>
      </c>
      <c r="BA15" s="124">
        <v>4777.2177734375</v>
      </c>
      <c r="BB15" s="124">
        <v>0</v>
      </c>
    </row>
    <row r="16" spans="1:54" x14ac:dyDescent="0.25">
      <c r="A16" s="124" t="s">
        <v>607</v>
      </c>
      <c r="B16" s="124" t="s">
        <v>5111</v>
      </c>
      <c r="C16" s="124" t="s">
        <v>5113</v>
      </c>
      <c r="D16" s="124">
        <v>0.50083595537757442</v>
      </c>
      <c r="E16" s="124">
        <v>0.39206743240356445</v>
      </c>
      <c r="F16" s="124">
        <v>0.39708548784255981</v>
      </c>
      <c r="G16" s="124">
        <v>0.71615942028985513</v>
      </c>
      <c r="H16" s="124">
        <v>3.8833547864225784E-2</v>
      </c>
      <c r="I16" s="124">
        <v>0.21051427822273072</v>
      </c>
      <c r="J16" s="124">
        <v>0.54289151887871856</v>
      </c>
      <c r="K16" s="124">
        <v>0.14557875667429443</v>
      </c>
      <c r="L16" s="124">
        <v>2.6637824180015257E-2</v>
      </c>
      <c r="M16" s="124">
        <v>3.5544074180015255E-2</v>
      </c>
      <c r="N16" s="124">
        <v>0.29044765446224258</v>
      </c>
      <c r="O16" s="124">
        <v>0.55348839149504203</v>
      </c>
      <c r="P16" s="124">
        <v>9.2171529366895502E-2</v>
      </c>
      <c r="Q16" s="124">
        <v>9.4013634630053397E-2</v>
      </c>
      <c r="R16" s="124">
        <v>0.67268163615560639</v>
      </c>
      <c r="S16" s="124">
        <v>0.11012383199847445</v>
      </c>
      <c r="T16" s="124">
        <v>0.10858731407322655</v>
      </c>
      <c r="U16" s="124">
        <v>4.9237819412662094E-2</v>
      </c>
      <c r="V16" s="124">
        <v>2.9927297864225783E-2</v>
      </c>
      <c r="W16" s="124">
        <v>1.5818912090007627E-2</v>
      </c>
      <c r="X16" s="124">
        <v>0</v>
      </c>
      <c r="Y16" s="124">
        <v>0</v>
      </c>
      <c r="Z16" s="124">
        <v>0</v>
      </c>
      <c r="AA16" s="124">
        <v>0.49602080949656746</v>
      </c>
      <c r="AB16" s="124">
        <v>0.4026157274980931</v>
      </c>
      <c r="AC16" s="124">
        <v>0.2722616323417239</v>
      </c>
      <c r="AD16" s="124">
        <v>0</v>
      </c>
      <c r="AE16" s="124">
        <v>9.8202946224256293E-2</v>
      </c>
      <c r="AF16" s="124">
        <v>5.4703113081617086E-2</v>
      </c>
      <c r="AG16" s="124">
        <v>3.6231884057971015E-3</v>
      </c>
      <c r="AH16" s="124">
        <v>7.1957236842105261E-3</v>
      </c>
      <c r="AI16" s="124">
        <v>0.13147859458428679</v>
      </c>
      <c r="AJ16" s="124">
        <v>3.6231884057971015E-3</v>
      </c>
      <c r="AK16" s="124">
        <v>3.6971538901601833E-2</v>
      </c>
      <c r="AL16" s="124">
        <v>0</v>
      </c>
      <c r="AM16" s="124">
        <v>0</v>
      </c>
      <c r="AN16" s="124">
        <v>0</v>
      </c>
      <c r="AO16" s="124">
        <v>2.5836500000000012E-2</v>
      </c>
      <c r="AP16" s="124">
        <v>6.7754999999999968E-3</v>
      </c>
      <c r="AQ16" s="124">
        <v>4.6379000000000052E-2</v>
      </c>
      <c r="AR16" s="124">
        <v>0.23781400000000011</v>
      </c>
      <c r="AS16" s="124">
        <v>0.20098299999999994</v>
      </c>
      <c r="AT16" s="124">
        <v>1.0213499999999999E-2</v>
      </c>
      <c r="AU16" s="124">
        <v>4.2667500000000025E-2</v>
      </c>
      <c r="AV16" s="124">
        <v>8.7027500000000035E-2</v>
      </c>
      <c r="AW16" s="124">
        <v>0.2151214999999998</v>
      </c>
      <c r="AX16" s="124">
        <v>9.1305000000000122E-2</v>
      </c>
      <c r="AY16" s="124">
        <v>2.9975499999999981E-2</v>
      </c>
      <c r="AZ16" s="124">
        <v>3.1737000000000015E-2</v>
      </c>
      <c r="BA16" s="124">
        <v>7008.8935546875</v>
      </c>
      <c r="BB16" s="124">
        <v>0</v>
      </c>
    </row>
    <row r="17" spans="1:54" x14ac:dyDescent="0.25">
      <c r="A17" s="124" t="s">
        <v>608</v>
      </c>
      <c r="B17" s="124" t="s">
        <v>5111</v>
      </c>
      <c r="C17" s="124" t="s">
        <v>5113</v>
      </c>
      <c r="D17" s="124">
        <v>0.53485190097259061</v>
      </c>
      <c r="E17" s="124">
        <v>0.74799597263336182</v>
      </c>
      <c r="F17" s="124">
        <v>0.75207006931304932</v>
      </c>
      <c r="G17" s="124">
        <v>0.63227619363395227</v>
      </c>
      <c r="H17" s="124">
        <v>0</v>
      </c>
      <c r="I17" s="124">
        <v>0.10337588417329797</v>
      </c>
      <c r="J17" s="124">
        <v>0.68371408045977011</v>
      </c>
      <c r="K17" s="124">
        <v>0.16063549955791334</v>
      </c>
      <c r="L17" s="124">
        <v>3.6857869142351896E-2</v>
      </c>
      <c r="M17" s="124">
        <v>1.5416666666666665E-2</v>
      </c>
      <c r="N17" s="124">
        <v>0.37931697612732096</v>
      </c>
      <c r="O17" s="124">
        <v>0.52496297524314772</v>
      </c>
      <c r="P17" s="124">
        <v>8.4101458885941657E-2</v>
      </c>
      <c r="Q17" s="124">
        <v>5.2066202475685233E-2</v>
      </c>
      <c r="R17" s="124">
        <v>0.64533045977011494</v>
      </c>
      <c r="S17" s="124">
        <v>0.10269120247568524</v>
      </c>
      <c r="T17" s="124">
        <v>6.8299071618037138E-2</v>
      </c>
      <c r="U17" s="124">
        <v>8.6311892130857659E-2</v>
      </c>
      <c r="V17" s="124">
        <v>5.3476458885941644E-2</v>
      </c>
      <c r="W17" s="124">
        <v>0</v>
      </c>
      <c r="X17" s="124">
        <v>0</v>
      </c>
      <c r="Y17" s="124">
        <v>6.41025641025641E-3</v>
      </c>
      <c r="Z17" s="124">
        <v>0.12477343059239612</v>
      </c>
      <c r="AA17" s="124">
        <v>0.73089964633068083</v>
      </c>
      <c r="AB17" s="124">
        <v>0.52104774535809018</v>
      </c>
      <c r="AC17" s="124">
        <v>0.11518788682581786</v>
      </c>
      <c r="AD17" s="124">
        <v>0</v>
      </c>
      <c r="AE17" s="124">
        <v>0.14843777630415561</v>
      </c>
      <c r="AF17" s="124">
        <v>8.0079022988505763E-2</v>
      </c>
      <c r="AG17" s="124">
        <v>8.4515915119363391E-2</v>
      </c>
      <c r="AH17" s="124">
        <v>0</v>
      </c>
      <c r="AI17" s="124">
        <v>0.33471651193633956</v>
      </c>
      <c r="AJ17" s="124">
        <v>1.6618589743589741E-2</v>
      </c>
      <c r="AK17" s="124">
        <v>5.3713527851458887E-2</v>
      </c>
      <c r="AL17" s="124">
        <v>0</v>
      </c>
      <c r="AM17" s="124">
        <v>5.0000000000000001E-3</v>
      </c>
      <c r="AN17" s="124">
        <v>0</v>
      </c>
      <c r="AO17" s="124">
        <v>3.0158499999999984E-2</v>
      </c>
      <c r="AP17" s="124">
        <v>1.3669999999999996E-2</v>
      </c>
      <c r="AQ17" s="124">
        <v>4.4467500000000007E-2</v>
      </c>
      <c r="AR17" s="124">
        <v>0.25160450000000001</v>
      </c>
      <c r="AS17" s="124">
        <v>0.16578999999999997</v>
      </c>
      <c r="AT17" s="124">
        <v>8.6455000000000004E-3</v>
      </c>
      <c r="AU17" s="124">
        <v>3.177350000000001E-2</v>
      </c>
      <c r="AV17" s="124">
        <v>7.0604999999999918E-2</v>
      </c>
      <c r="AW17" s="124">
        <v>0.23730249999999986</v>
      </c>
      <c r="AX17" s="124">
        <v>0.10290599999999997</v>
      </c>
      <c r="AY17" s="124">
        <v>2.7542500000000011E-2</v>
      </c>
      <c r="AZ17" s="124">
        <v>4.5694000000000012E-2</v>
      </c>
      <c r="BA17" s="124">
        <v>4994.0087890625</v>
      </c>
      <c r="BB17" s="124">
        <v>0</v>
      </c>
    </row>
    <row r="18" spans="1:54" x14ac:dyDescent="0.25">
      <c r="A18" s="124" t="s">
        <v>609</v>
      </c>
      <c r="B18" s="124" t="s">
        <v>5111</v>
      </c>
      <c r="C18" s="124" t="s">
        <v>5113</v>
      </c>
      <c r="D18" s="124">
        <v>0.59581135085613202</v>
      </c>
      <c r="E18" s="124">
        <v>0.57993805408477783</v>
      </c>
      <c r="F18" s="124">
        <v>0.57877671718597412</v>
      </c>
      <c r="G18" s="124">
        <v>0.67765576625387003</v>
      </c>
      <c r="H18" s="124">
        <v>1.4405762304921969E-2</v>
      </c>
      <c r="I18" s="124">
        <v>0.14428172584823404</v>
      </c>
      <c r="J18" s="124">
        <v>0.66252685284640167</v>
      </c>
      <c r="K18" s="124">
        <v>0.14430986210273583</v>
      </c>
      <c r="L18" s="124">
        <v>1.8593128040689959E-2</v>
      </c>
      <c r="M18" s="124">
        <v>1.5882668857016488E-2</v>
      </c>
      <c r="N18" s="124">
        <v>0.36530829437037976</v>
      </c>
      <c r="O18" s="124">
        <v>0.54680885512099575</v>
      </c>
      <c r="P18" s="124">
        <v>7.620186232387692E-2</v>
      </c>
      <c r="Q18" s="124">
        <v>2.2218262304921969E-2</v>
      </c>
      <c r="R18" s="124">
        <v>0.54468975090036009</v>
      </c>
      <c r="S18" s="124">
        <v>0.22219841884122069</v>
      </c>
      <c r="T18" s="124">
        <v>0.12902743334175776</v>
      </c>
      <c r="U18" s="124">
        <v>3.747699737789853E-2</v>
      </c>
      <c r="V18" s="124">
        <v>5.5202837714032976E-2</v>
      </c>
      <c r="W18" s="124">
        <v>9.3037214885954376E-3</v>
      </c>
      <c r="X18" s="124">
        <v>0</v>
      </c>
      <c r="Y18" s="124">
        <v>9.9133403361344533E-3</v>
      </c>
      <c r="Z18" s="124">
        <v>0</v>
      </c>
      <c r="AA18" s="124">
        <v>0.46279893536361916</v>
      </c>
      <c r="AB18" s="124">
        <v>0.59398940497251529</v>
      </c>
      <c r="AC18" s="124">
        <v>6.714149475579706E-2</v>
      </c>
      <c r="AD18" s="124">
        <v>2.1008403361344537E-3</v>
      </c>
      <c r="AE18" s="124">
        <v>0.2144002337777216</v>
      </c>
      <c r="AF18" s="124">
        <v>2.6696369337208564E-2</v>
      </c>
      <c r="AG18" s="124">
        <v>3.3275316705629616E-2</v>
      </c>
      <c r="AH18" s="124">
        <v>4.4646806090857395E-2</v>
      </c>
      <c r="AI18" s="124">
        <v>0.37612150123207178</v>
      </c>
      <c r="AJ18" s="124">
        <v>9.9133403361344533E-3</v>
      </c>
      <c r="AK18" s="124">
        <v>6.5083105610665326E-2</v>
      </c>
      <c r="AL18" s="124">
        <v>0</v>
      </c>
      <c r="AM18" s="124">
        <v>0</v>
      </c>
      <c r="AN18" s="124">
        <v>0</v>
      </c>
      <c r="AO18" s="124">
        <v>2.2673499999999978E-2</v>
      </c>
      <c r="AP18" s="124">
        <v>5.2609999999999974E-3</v>
      </c>
      <c r="AQ18" s="124">
        <v>5.7598000000000114E-2</v>
      </c>
      <c r="AR18" s="124">
        <v>8.6516500000000052E-2</v>
      </c>
      <c r="AS18" s="124">
        <v>0.27033549999999973</v>
      </c>
      <c r="AT18" s="124">
        <v>9.1184999999999877E-3</v>
      </c>
      <c r="AU18" s="124">
        <v>6.3808999999999949E-2</v>
      </c>
      <c r="AV18" s="124">
        <v>0.13587099999999994</v>
      </c>
      <c r="AW18" s="124">
        <v>0.18793899999999972</v>
      </c>
      <c r="AX18" s="124">
        <v>0.11792549999999991</v>
      </c>
      <c r="AY18" s="124">
        <v>2.7607000000000013E-2</v>
      </c>
      <c r="AZ18" s="124">
        <v>3.6021000000000011E-2</v>
      </c>
      <c r="BA18" s="124">
        <v>4301.8974609375</v>
      </c>
      <c r="BB18" s="124">
        <v>0</v>
      </c>
    </row>
    <row r="19" spans="1:54" x14ac:dyDescent="0.25">
      <c r="A19" s="124" t="s">
        <v>610</v>
      </c>
      <c r="B19" s="124" t="s">
        <v>5111</v>
      </c>
      <c r="C19" s="124" t="s">
        <v>5113</v>
      </c>
      <c r="D19" s="124">
        <v>0.27976190476190477</v>
      </c>
      <c r="E19" s="124">
        <v>0.26648685336112976</v>
      </c>
      <c r="F19" s="124">
        <v>0.27529743313789368</v>
      </c>
      <c r="G19" s="124">
        <v>0.72380952380952379</v>
      </c>
      <c r="H19" s="124">
        <v>7.857142857142857E-2</v>
      </c>
      <c r="I19" s="124">
        <v>0.38809523809523816</v>
      </c>
      <c r="J19" s="124">
        <v>0.34166666666666667</v>
      </c>
      <c r="K19" s="124">
        <v>0.10952380952380952</v>
      </c>
      <c r="L19" s="124">
        <v>6.0714285714285714E-2</v>
      </c>
      <c r="M19" s="124">
        <v>2.1428571428571429E-2</v>
      </c>
      <c r="N19" s="124">
        <v>0.17499999999999999</v>
      </c>
      <c r="O19" s="124">
        <v>0.75</v>
      </c>
      <c r="P19" s="124">
        <v>6.1904761904761907E-2</v>
      </c>
      <c r="Q19" s="124">
        <v>5.5952380952380948E-2</v>
      </c>
      <c r="R19" s="124">
        <v>0.544047619047619</v>
      </c>
      <c r="S19" s="124">
        <v>0.15238095238095239</v>
      </c>
      <c r="T19" s="124">
        <v>5.9523809523809521E-2</v>
      </c>
      <c r="U19" s="124">
        <v>0.10357142857142856</v>
      </c>
      <c r="V19" s="124">
        <v>3.8095238095238099E-2</v>
      </c>
      <c r="W19" s="124">
        <v>0</v>
      </c>
      <c r="X19" s="124">
        <v>0</v>
      </c>
      <c r="Y19" s="124">
        <v>4.2857142857142858E-2</v>
      </c>
      <c r="Z19" s="124">
        <v>0</v>
      </c>
      <c r="AA19" s="124">
        <v>0.53690476190476188</v>
      </c>
      <c r="AB19" s="124">
        <v>0.49285714285714283</v>
      </c>
      <c r="AC19" s="124">
        <v>0.16904761904761906</v>
      </c>
      <c r="AD19" s="124">
        <v>5.9523809523809521E-3</v>
      </c>
      <c r="AE19" s="124">
        <v>0.27023809523809522</v>
      </c>
      <c r="AF19" s="124">
        <v>0</v>
      </c>
      <c r="AG19" s="124">
        <v>0.36785714285714288</v>
      </c>
      <c r="AH19" s="124">
        <v>4.2857142857142858E-2</v>
      </c>
      <c r="AI19" s="124">
        <v>0.2583333333333333</v>
      </c>
      <c r="AJ19" s="124">
        <v>0</v>
      </c>
      <c r="AK19" s="124">
        <v>2.6190476190476188E-2</v>
      </c>
      <c r="AL19" s="124">
        <v>2.1428571428571429E-2</v>
      </c>
      <c r="AM19" s="124">
        <v>0</v>
      </c>
      <c r="AN19" s="124">
        <v>0</v>
      </c>
      <c r="AO19" s="124">
        <v>2.9659000000000026E-2</v>
      </c>
      <c r="AP19" s="124">
        <v>1.4098499999999996E-2</v>
      </c>
      <c r="AQ19" s="124">
        <v>4.3912999999999987E-2</v>
      </c>
      <c r="AR19" s="124">
        <v>0.17956249999999996</v>
      </c>
      <c r="AS19" s="124">
        <v>0.19221749999999996</v>
      </c>
      <c r="AT19" s="124">
        <v>9.1800000000000007E-3</v>
      </c>
      <c r="AU19" s="124">
        <v>3.7838499999999997E-2</v>
      </c>
      <c r="AV19" s="124">
        <v>7.6680999999999999E-2</v>
      </c>
      <c r="AW19" s="124">
        <v>0.29991249999999992</v>
      </c>
      <c r="AX19" s="124">
        <v>0.10865600000000003</v>
      </c>
      <c r="AY19" s="124">
        <v>2.8133999999999992E-2</v>
      </c>
      <c r="AZ19" s="124">
        <v>4.7107499999999997E-2</v>
      </c>
      <c r="BA19" s="124">
        <v>2476.16748046875</v>
      </c>
      <c r="BB19" s="124">
        <v>0</v>
      </c>
    </row>
    <row r="20" spans="1:54" x14ac:dyDescent="0.25">
      <c r="A20" s="124" t="s">
        <v>611</v>
      </c>
      <c r="B20" s="124" t="s">
        <v>5111</v>
      </c>
      <c r="C20" s="124" t="s">
        <v>5113</v>
      </c>
      <c r="D20" s="124">
        <v>0.35822515722832327</v>
      </c>
      <c r="E20" s="124">
        <v>0.40550118684768677</v>
      </c>
      <c r="F20" s="124">
        <v>0.40548992156982422</v>
      </c>
      <c r="G20" s="124">
        <v>0.73714251381879348</v>
      </c>
      <c r="H20" s="124">
        <v>9.9805300425970619E-2</v>
      </c>
      <c r="I20" s="124">
        <v>0.19608043751095694</v>
      </c>
      <c r="J20" s="124">
        <v>0.50876757607737833</v>
      </c>
      <c r="K20" s="124">
        <v>0.1688107420294499</v>
      </c>
      <c r="L20" s="124">
        <v>2.3111286421997685E-2</v>
      </c>
      <c r="M20" s="124">
        <v>3.4246575342465752E-3</v>
      </c>
      <c r="N20" s="124">
        <v>0.11075178184359714</v>
      </c>
      <c r="O20" s="124">
        <v>0.83617633024391425</v>
      </c>
      <c r="P20" s="124">
        <v>4.9647230378241945E-2</v>
      </c>
      <c r="Q20" s="124">
        <v>2.3111286421997685E-2</v>
      </c>
      <c r="R20" s="124">
        <v>0.63709311330075569</v>
      </c>
      <c r="S20" s="124">
        <v>0.20419509663577246</v>
      </c>
      <c r="T20" s="124">
        <v>4.2599384438198266E-2</v>
      </c>
      <c r="U20" s="124">
        <v>5.7205915987772353E-2</v>
      </c>
      <c r="V20" s="124">
        <v>4.2797915309748795E-2</v>
      </c>
      <c r="W20" s="124">
        <v>4.6296296296296294E-3</v>
      </c>
      <c r="X20" s="124">
        <v>0</v>
      </c>
      <c r="Y20" s="124">
        <v>1.6063440481954006E-2</v>
      </c>
      <c r="Z20" s="124">
        <v>0</v>
      </c>
      <c r="AA20" s="124">
        <v>0.5430459337742809</v>
      </c>
      <c r="AB20" s="124">
        <v>0.67041669424039874</v>
      </c>
      <c r="AC20" s="124">
        <v>5.80985792852192E-2</v>
      </c>
      <c r="AD20" s="124">
        <v>0</v>
      </c>
      <c r="AE20" s="124">
        <v>9.2558923614376412E-2</v>
      </c>
      <c r="AF20" s="124">
        <v>2.935122200975936E-2</v>
      </c>
      <c r="AG20" s="124">
        <v>5.7854914567870272E-2</v>
      </c>
      <c r="AH20" s="124">
        <v>1.6063440481954006E-2</v>
      </c>
      <c r="AI20" s="124">
        <v>0.15420421047987581</v>
      </c>
      <c r="AJ20" s="124">
        <v>2.7497251334278387E-2</v>
      </c>
      <c r="AK20" s="124">
        <v>3.695504146508817E-2</v>
      </c>
      <c r="AL20" s="124">
        <v>0</v>
      </c>
      <c r="AM20" s="124">
        <v>0</v>
      </c>
      <c r="AN20" s="124">
        <v>0</v>
      </c>
      <c r="AO20" s="124">
        <v>3.2273999999999969E-2</v>
      </c>
      <c r="AP20" s="124">
        <v>1.5214000000000002E-2</v>
      </c>
      <c r="AQ20" s="124">
        <v>5.0807000000000026E-2</v>
      </c>
      <c r="AR20" s="124">
        <v>0.15111099999999991</v>
      </c>
      <c r="AS20" s="124">
        <v>0.21108300000000008</v>
      </c>
      <c r="AT20" s="124">
        <v>1.1161500000000003E-2</v>
      </c>
      <c r="AU20" s="124">
        <v>3.6959999999999993E-2</v>
      </c>
      <c r="AV20" s="124">
        <v>5.5844000000000005E-2</v>
      </c>
      <c r="AW20" s="124">
        <v>0.26063000000000003</v>
      </c>
      <c r="AX20" s="124">
        <v>0.10854849999999996</v>
      </c>
      <c r="AY20" s="124">
        <v>2.8128999999999987E-2</v>
      </c>
      <c r="AZ20" s="124">
        <v>7.0511500000000019E-2</v>
      </c>
      <c r="BA20" s="124">
        <v>5657.6416015625</v>
      </c>
      <c r="BB20" s="124">
        <v>0</v>
      </c>
    </row>
    <row r="21" spans="1:54" x14ac:dyDescent="0.25">
      <c r="A21" s="124" t="s">
        <v>612</v>
      </c>
      <c r="B21" s="124" t="s">
        <v>5111</v>
      </c>
      <c r="C21" s="124" t="s">
        <v>5113</v>
      </c>
      <c r="D21" s="124">
        <v>0.42484441197451445</v>
      </c>
      <c r="E21" s="124">
        <v>0.53495597839355469</v>
      </c>
      <c r="F21" s="124">
        <v>0.53392255306243896</v>
      </c>
      <c r="G21" s="124">
        <v>0.49731202242439088</v>
      </c>
      <c r="H21" s="124">
        <v>0.33724183490789528</v>
      </c>
      <c r="I21" s="124">
        <v>0.21706204282850897</v>
      </c>
      <c r="J21" s="124">
        <v>0.33869619805032025</v>
      </c>
      <c r="K21" s="124">
        <v>6.8104852258285387E-2</v>
      </c>
      <c r="L21" s="124">
        <v>2.8826951349162692E-2</v>
      </c>
      <c r="M21" s="124">
        <v>1.0068120605827416E-2</v>
      </c>
      <c r="N21" s="124">
        <v>2.8654775040622745E-2</v>
      </c>
      <c r="O21" s="124">
        <v>0.91337287227446029</v>
      </c>
      <c r="P21" s="124">
        <v>5.7972352684916954E-2</v>
      </c>
      <c r="Q21" s="124">
        <v>3.3066980095120289E-2</v>
      </c>
      <c r="R21" s="124">
        <v>0.61089087029658573</v>
      </c>
      <c r="S21" s="124">
        <v>0.16667038975575477</v>
      </c>
      <c r="T21" s="124">
        <v>0</v>
      </c>
      <c r="U21" s="124">
        <v>4.168836922868193E-2</v>
      </c>
      <c r="V21" s="124">
        <v>8.4541548614268901E-3</v>
      </c>
      <c r="W21" s="124">
        <v>0</v>
      </c>
      <c r="X21" s="124">
        <v>0</v>
      </c>
      <c r="Y21" s="124">
        <v>8.1741812118880219E-3</v>
      </c>
      <c r="Z21" s="124">
        <v>0</v>
      </c>
      <c r="AA21" s="124">
        <v>0.38500549056269789</v>
      </c>
      <c r="AB21" s="124">
        <v>0.60877101491673535</v>
      </c>
      <c r="AC21" s="124">
        <v>8.5714440921863352E-2</v>
      </c>
      <c r="AD21" s="124">
        <v>6.2802418179486279E-3</v>
      </c>
      <c r="AE21" s="124">
        <v>0.16845158977229002</v>
      </c>
      <c r="AF21" s="124">
        <v>4.091776928401155E-2</v>
      </c>
      <c r="AG21" s="124">
        <v>0.14996015897192924</v>
      </c>
      <c r="AH21" s="124">
        <v>0</v>
      </c>
      <c r="AI21" s="124">
        <v>9.5623714143074745E-2</v>
      </c>
      <c r="AJ21" s="124">
        <v>1.0278773251420074E-2</v>
      </c>
      <c r="AK21" s="124">
        <v>0.11304855279154835</v>
      </c>
      <c r="AL21" s="124">
        <v>0</v>
      </c>
      <c r="AM21" s="124">
        <v>4.2400287459575994E-3</v>
      </c>
      <c r="AN21" s="124">
        <v>4.2400287459575994E-3</v>
      </c>
      <c r="AO21" s="124">
        <v>2.7420499999999955E-2</v>
      </c>
      <c r="AP21" s="124">
        <v>1.0008500000000009E-2</v>
      </c>
      <c r="AQ21" s="124">
        <v>5.6776500000000091E-2</v>
      </c>
      <c r="AR21" s="124">
        <v>0.16233749999999966</v>
      </c>
      <c r="AS21" s="124">
        <v>0.15616000000000008</v>
      </c>
      <c r="AT21" s="124">
        <v>1.0711500000000014E-2</v>
      </c>
      <c r="AU21" s="124">
        <v>3.1727000000000012E-2</v>
      </c>
      <c r="AV21" s="124">
        <v>7.6544500000000015E-2</v>
      </c>
      <c r="AW21" s="124">
        <v>0.27216300000000043</v>
      </c>
      <c r="AX21" s="124">
        <v>0.12101949999999964</v>
      </c>
      <c r="AY21" s="124">
        <v>2.493600000000001E-2</v>
      </c>
      <c r="AZ21" s="124">
        <v>7.761549999999999E-2</v>
      </c>
      <c r="BA21" s="124">
        <v>2661.487548828125</v>
      </c>
      <c r="BB21" s="124">
        <v>0</v>
      </c>
    </row>
    <row r="22" spans="1:54" x14ac:dyDescent="0.25">
      <c r="A22" s="124" t="s">
        <v>613</v>
      </c>
      <c r="B22" s="124" t="s">
        <v>5111</v>
      </c>
      <c r="C22" s="124" t="s">
        <v>5113</v>
      </c>
      <c r="D22" s="124">
        <v>0.52328465748150599</v>
      </c>
      <c r="E22" s="124">
        <v>0.68421840667724609</v>
      </c>
      <c r="F22" s="124">
        <v>0.68179053068161011</v>
      </c>
      <c r="G22" s="124">
        <v>0.83200139335771717</v>
      </c>
      <c r="H22" s="124">
        <v>6.9240711712454966E-2</v>
      </c>
      <c r="I22" s="124">
        <v>0.17207165708733235</v>
      </c>
      <c r="J22" s="124">
        <v>0.54971284914152663</v>
      </c>
      <c r="K22" s="124">
        <v>0.12879827480314238</v>
      </c>
      <c r="L22" s="124">
        <v>4.0623481744263855E-2</v>
      </c>
      <c r="M22" s="124">
        <v>3.9553025511279781E-2</v>
      </c>
      <c r="N22" s="124">
        <v>4.7913630155194384E-2</v>
      </c>
      <c r="O22" s="124">
        <v>0.88565070722070971</v>
      </c>
      <c r="P22" s="124">
        <v>6.643566262409592E-2</v>
      </c>
      <c r="Q22" s="124">
        <v>3.1488509382247523E-2</v>
      </c>
      <c r="R22" s="124">
        <v>0.89717386720934289</v>
      </c>
      <c r="S22" s="124">
        <v>1.3620071684587814E-2</v>
      </c>
      <c r="T22" s="124">
        <v>2.8205181090669086E-2</v>
      </c>
      <c r="U22" s="124">
        <v>2.963314358001265E-2</v>
      </c>
      <c r="V22" s="124">
        <v>1.8401259522041635E-2</v>
      </c>
      <c r="W22" s="124">
        <v>0</v>
      </c>
      <c r="X22" s="124">
        <v>0</v>
      </c>
      <c r="Y22" s="124">
        <v>2.6465775651073893E-2</v>
      </c>
      <c r="Z22" s="124">
        <v>0</v>
      </c>
      <c r="AA22" s="124">
        <v>0.37147237576657594</v>
      </c>
      <c r="AB22" s="124">
        <v>0.61854838709677407</v>
      </c>
      <c r="AC22" s="124">
        <v>3.3760736646224643E-2</v>
      </c>
      <c r="AD22" s="124">
        <v>0</v>
      </c>
      <c r="AE22" s="124">
        <v>0.14935098864230123</v>
      </c>
      <c r="AF22" s="124">
        <v>5.5555555555555558E-3</v>
      </c>
      <c r="AG22" s="124">
        <v>1.8401259522041635E-2</v>
      </c>
      <c r="AH22" s="124">
        <v>1.0336743393009377E-2</v>
      </c>
      <c r="AI22" s="124">
        <v>0.1714132497318703</v>
      </c>
      <c r="AJ22" s="124">
        <v>1.0457516339869282E-2</v>
      </c>
      <c r="AK22" s="124">
        <v>7.6530860123385488E-2</v>
      </c>
      <c r="AL22" s="124">
        <v>0</v>
      </c>
      <c r="AM22" s="124">
        <v>5.434782608695652E-3</v>
      </c>
      <c r="AN22" s="124">
        <v>0</v>
      </c>
      <c r="AO22" s="124">
        <v>2.4814000000000003E-2</v>
      </c>
      <c r="AP22" s="124">
        <v>9.6015000000000059E-3</v>
      </c>
      <c r="AQ22" s="124">
        <v>4.0683499999999997E-2</v>
      </c>
      <c r="AR22" s="124">
        <v>0.29310449999999993</v>
      </c>
      <c r="AS22" s="124">
        <v>0.19416250000000002</v>
      </c>
      <c r="AT22" s="124">
        <v>6.631999999999999E-3</v>
      </c>
      <c r="AU22" s="124">
        <v>2.6024500000000002E-2</v>
      </c>
      <c r="AV22" s="124">
        <v>8.4615500000000066E-2</v>
      </c>
      <c r="AW22" s="124">
        <v>0.18344700000000008</v>
      </c>
      <c r="AX22" s="124">
        <v>9.8885000000000056E-2</v>
      </c>
      <c r="AY22" s="124">
        <v>2.0824999999999989E-2</v>
      </c>
      <c r="AZ22" s="124">
        <v>4.2019000000000015E-2</v>
      </c>
      <c r="BA22" s="124">
        <v>5109.9375</v>
      </c>
      <c r="BB22" s="124">
        <v>0</v>
      </c>
    </row>
    <row r="23" spans="1:54" x14ac:dyDescent="0.25">
      <c r="A23" s="124" t="s">
        <v>614</v>
      </c>
      <c r="B23" s="124" t="s">
        <v>5111</v>
      </c>
      <c r="C23" s="124" t="s">
        <v>5113</v>
      </c>
      <c r="D23" s="124">
        <v>0.42499999999999999</v>
      </c>
      <c r="E23" s="124">
        <v>0.38166877627372742</v>
      </c>
      <c r="F23" s="124">
        <v>0.37937638163566589</v>
      </c>
      <c r="G23" s="124">
        <v>0.44722222222222219</v>
      </c>
      <c r="H23" s="124">
        <v>6.5170940170940161E-2</v>
      </c>
      <c r="I23" s="124">
        <v>0.1492165242165242</v>
      </c>
      <c r="J23" s="124">
        <v>0.54978632478632472</v>
      </c>
      <c r="K23" s="124">
        <v>0.1965811965811966</v>
      </c>
      <c r="L23" s="124">
        <v>2.4430199430199431E-2</v>
      </c>
      <c r="M23" s="124">
        <v>1.4814814814814815E-2</v>
      </c>
      <c r="N23" s="124">
        <v>0.30990028490028487</v>
      </c>
      <c r="O23" s="124">
        <v>0.61232193732193729</v>
      </c>
      <c r="P23" s="124">
        <v>7.2222222222222215E-2</v>
      </c>
      <c r="Q23" s="124">
        <v>2.0370370370370372E-2</v>
      </c>
      <c r="R23" s="124">
        <v>0.67941595441595437</v>
      </c>
      <c r="S23" s="124">
        <v>0.17955840455840455</v>
      </c>
      <c r="T23" s="124">
        <v>2.4430199430199431E-2</v>
      </c>
      <c r="U23" s="124">
        <v>2.9629629629629631E-2</v>
      </c>
      <c r="V23" s="124">
        <v>3.368945868945869E-2</v>
      </c>
      <c r="W23" s="124">
        <v>0</v>
      </c>
      <c r="X23" s="124">
        <v>0</v>
      </c>
      <c r="Y23" s="124">
        <v>6.1467236467236466E-2</v>
      </c>
      <c r="Z23" s="124">
        <v>9.6153846153846159E-3</v>
      </c>
      <c r="AA23" s="124">
        <v>0.4194444444444444</v>
      </c>
      <c r="AB23" s="124">
        <v>0.44245014245014247</v>
      </c>
      <c r="AC23" s="124">
        <v>4.0740740740740744E-2</v>
      </c>
      <c r="AD23" s="124">
        <v>0</v>
      </c>
      <c r="AE23" s="124">
        <v>0.20548433048433046</v>
      </c>
      <c r="AF23" s="124">
        <v>0.10142450142450142</v>
      </c>
      <c r="AG23" s="124">
        <v>0.1977207977207977</v>
      </c>
      <c r="AH23" s="124">
        <v>1.4814814814814815E-2</v>
      </c>
      <c r="AI23" s="124">
        <v>0.22656695156695156</v>
      </c>
      <c r="AJ23" s="124">
        <v>3.368945868945869E-2</v>
      </c>
      <c r="AK23" s="124">
        <v>8.4045584045584043E-2</v>
      </c>
      <c r="AL23" s="124">
        <v>0</v>
      </c>
      <c r="AM23" s="124">
        <v>5.5555555555555558E-3</v>
      </c>
      <c r="AN23" s="124">
        <v>0</v>
      </c>
      <c r="AO23" s="124">
        <v>2.4882500000000005E-2</v>
      </c>
      <c r="AP23" s="124">
        <v>5.0385000000000013E-3</v>
      </c>
      <c r="AQ23" s="124">
        <v>5.3021999999999986E-2</v>
      </c>
      <c r="AR23" s="124">
        <v>0.17699400000000004</v>
      </c>
      <c r="AS23" s="124">
        <v>0.2553850000000002</v>
      </c>
      <c r="AT23" s="124">
        <v>5.8450000000000012E-3</v>
      </c>
      <c r="AU23" s="124">
        <v>4.1787499999999991E-2</v>
      </c>
      <c r="AV23" s="124">
        <v>8.705750000000001E-2</v>
      </c>
      <c r="AW23" s="124">
        <v>0.21091100000000013</v>
      </c>
      <c r="AX23" s="124">
        <v>0.11986049999999998</v>
      </c>
      <c r="AY23" s="124">
        <v>2.4394000000000006E-2</v>
      </c>
      <c r="AZ23" s="124">
        <v>4.6794999999999996E-2</v>
      </c>
      <c r="BA23" s="124">
        <v>5032.06005859375</v>
      </c>
      <c r="BB23" s="124">
        <v>0</v>
      </c>
    </row>
    <row r="24" spans="1:54" x14ac:dyDescent="0.25">
      <c r="A24" s="124" t="s">
        <v>615</v>
      </c>
      <c r="B24" s="124" t="s">
        <v>5111</v>
      </c>
      <c r="C24" s="124" t="s">
        <v>5113</v>
      </c>
      <c r="D24" s="124">
        <v>0.43356331058365094</v>
      </c>
      <c r="E24" s="124">
        <v>0.36820593476295471</v>
      </c>
      <c r="F24" s="124">
        <v>0.37401944398880005</v>
      </c>
      <c r="G24" s="124">
        <v>0.40914965708651291</v>
      </c>
      <c r="H24" s="124">
        <v>4.5304607359447621E-2</v>
      </c>
      <c r="I24" s="124">
        <v>9.5430351816681996E-2</v>
      </c>
      <c r="J24" s="124">
        <v>0.57262606713219666</v>
      </c>
      <c r="K24" s="124">
        <v>0.15032016160966954</v>
      </c>
      <c r="L24" s="124">
        <v>6.831819175585227E-2</v>
      </c>
      <c r="M24" s="124">
        <v>6.800062032615195E-2</v>
      </c>
      <c r="N24" s="124">
        <v>0.18163851053237418</v>
      </c>
      <c r="O24" s="124">
        <v>0.73687031188400909</v>
      </c>
      <c r="P24" s="124">
        <v>5.8462502096289726E-2</v>
      </c>
      <c r="Q24" s="124">
        <v>4.1158947491344855E-2</v>
      </c>
      <c r="R24" s="124">
        <v>0.51053363634048832</v>
      </c>
      <c r="S24" s="124">
        <v>8.5620100059969256E-2</v>
      </c>
      <c r="T24" s="124">
        <v>0.13624319199730972</v>
      </c>
      <c r="U24" s="124">
        <v>8.1820547502583607E-2</v>
      </c>
      <c r="V24" s="124">
        <v>3.6608297619580711E-2</v>
      </c>
      <c r="W24" s="124">
        <v>4.3103448275862068E-3</v>
      </c>
      <c r="X24" s="124">
        <v>0</v>
      </c>
      <c r="Y24" s="124">
        <v>8.771929824561403E-3</v>
      </c>
      <c r="Z24" s="124">
        <v>0</v>
      </c>
      <c r="AA24" s="124">
        <v>0.45022118600389671</v>
      </c>
      <c r="AB24" s="124">
        <v>0.27275687122064202</v>
      </c>
      <c r="AC24" s="124">
        <v>0.43677771295010964</v>
      </c>
      <c r="AD24" s="124">
        <v>0</v>
      </c>
      <c r="AE24" s="124">
        <v>0.1687981872252324</v>
      </c>
      <c r="AF24" s="124">
        <v>3.2462637751477938E-2</v>
      </c>
      <c r="AG24" s="124">
        <v>2.2531328007220894E-2</v>
      </c>
      <c r="AH24" s="124">
        <v>1.3337670787247884E-2</v>
      </c>
      <c r="AI24" s="124">
        <v>0.15472121761287255</v>
      </c>
      <c r="AJ24" s="124">
        <v>2.7414640399607698E-2</v>
      </c>
      <c r="AK24" s="124">
        <v>0.20590053972326344</v>
      </c>
      <c r="AL24" s="124">
        <v>0</v>
      </c>
      <c r="AM24" s="124">
        <v>0</v>
      </c>
      <c r="AN24" s="124">
        <v>0</v>
      </c>
      <c r="AO24" s="124">
        <v>2.5515000000000024E-2</v>
      </c>
      <c r="AP24" s="124">
        <v>1.57915E-2</v>
      </c>
      <c r="AQ24" s="124">
        <v>5.3857000000000037E-2</v>
      </c>
      <c r="AR24" s="124">
        <v>0.21559099999999995</v>
      </c>
      <c r="AS24" s="124">
        <v>0.20520000000000013</v>
      </c>
      <c r="AT24" s="124">
        <v>1.0557999999999994E-2</v>
      </c>
      <c r="AU24" s="124">
        <v>3.2702499999999995E-2</v>
      </c>
      <c r="AV24" s="124">
        <v>0.10350949999999995</v>
      </c>
      <c r="AW24" s="124">
        <v>0.22402799999999992</v>
      </c>
      <c r="AX24" s="124">
        <v>9.8530000000000062E-2</v>
      </c>
      <c r="AY24" s="124">
        <v>2.8939500000000007E-2</v>
      </c>
      <c r="AZ24" s="124">
        <v>3.5530000000000034E-2</v>
      </c>
      <c r="BA24" s="124">
        <v>7824.6826171875</v>
      </c>
      <c r="BB24" s="124">
        <v>0</v>
      </c>
    </row>
    <row r="25" spans="1:54" x14ac:dyDescent="0.25">
      <c r="A25" s="124" t="s">
        <v>616</v>
      </c>
      <c r="B25" s="124" t="s">
        <v>5111</v>
      </c>
      <c r="C25" s="124" t="s">
        <v>5113</v>
      </c>
      <c r="D25" s="124">
        <v>0.21045131339248987</v>
      </c>
      <c r="E25" s="124">
        <v>0.21942397952079773</v>
      </c>
      <c r="F25" s="124">
        <v>0.21262022852897644</v>
      </c>
      <c r="G25" s="124">
        <v>0.58677352059705001</v>
      </c>
      <c r="H25" s="124">
        <v>3.7433155080213901E-2</v>
      </c>
      <c r="I25" s="124">
        <v>0.25806546394781688</v>
      </c>
      <c r="J25" s="124">
        <v>0.51815096668037841</v>
      </c>
      <c r="K25" s="124">
        <v>0.14417200446612211</v>
      </c>
      <c r="L25" s="124">
        <v>2.7472527472527472E-2</v>
      </c>
      <c r="M25" s="124">
        <v>1.4705882352941176E-2</v>
      </c>
      <c r="N25" s="124">
        <v>0.79251630722218958</v>
      </c>
      <c r="O25" s="124">
        <v>0.11036022800728681</v>
      </c>
      <c r="P25" s="124">
        <v>9.7123464770523582E-2</v>
      </c>
      <c r="Q25" s="124">
        <v>8.2417582417582416E-2</v>
      </c>
      <c r="R25" s="124">
        <v>0.53164482576247274</v>
      </c>
      <c r="S25" s="124">
        <v>0.12787212787212787</v>
      </c>
      <c r="T25" s="124">
        <v>0</v>
      </c>
      <c r="U25" s="124">
        <v>8.9226949521067161E-2</v>
      </c>
      <c r="V25" s="124">
        <v>0.15887788681906329</v>
      </c>
      <c r="W25" s="124">
        <v>0</v>
      </c>
      <c r="X25" s="124">
        <v>0</v>
      </c>
      <c r="Y25" s="124">
        <v>3.7433155080213901E-2</v>
      </c>
      <c r="Z25" s="124">
        <v>0</v>
      </c>
      <c r="AA25" s="124">
        <v>0.66008256449432912</v>
      </c>
      <c r="AB25" s="124">
        <v>0.34672680260915556</v>
      </c>
      <c r="AC25" s="124">
        <v>0.25428248222365868</v>
      </c>
      <c r="AD25" s="124">
        <v>3.7433155080213901E-2</v>
      </c>
      <c r="AE25" s="124">
        <v>0.17211465005582655</v>
      </c>
      <c r="AF25" s="124">
        <v>0</v>
      </c>
      <c r="AG25" s="124">
        <v>3.7433155080213901E-2</v>
      </c>
      <c r="AH25" s="124">
        <v>0</v>
      </c>
      <c r="AI25" s="124">
        <v>0.28881412704942117</v>
      </c>
      <c r="AJ25" s="124">
        <v>3.7087912087912088E-2</v>
      </c>
      <c r="AK25" s="124">
        <v>7.1024563671622493E-2</v>
      </c>
      <c r="AL25" s="124">
        <v>0</v>
      </c>
      <c r="AM25" s="124">
        <v>0</v>
      </c>
      <c r="AN25" s="124">
        <v>0</v>
      </c>
      <c r="AO25" s="124">
        <v>3.0086499999999999E-2</v>
      </c>
      <c r="AP25" s="124">
        <v>1.2600000000000001E-3</v>
      </c>
      <c r="AQ25" s="124">
        <v>5.272050000000001E-2</v>
      </c>
      <c r="AR25" s="124">
        <v>8.9380500000000002E-2</v>
      </c>
      <c r="AS25" s="124">
        <v>0.19629499999999994</v>
      </c>
      <c r="AT25" s="124">
        <v>1.3221999999999998E-2</v>
      </c>
      <c r="AU25" s="124">
        <v>6.1026499999999997E-2</v>
      </c>
      <c r="AV25" s="124">
        <v>0.18090400000000004</v>
      </c>
      <c r="AW25" s="124">
        <v>0.23824450000000003</v>
      </c>
      <c r="AX25" s="124">
        <v>8.9564999999999978E-2</v>
      </c>
      <c r="AY25" s="124">
        <v>3.1329999999999997E-2</v>
      </c>
      <c r="AZ25" s="124">
        <v>4.6053000000000011E-2</v>
      </c>
      <c r="BA25" s="124">
        <v>2983.771240234375</v>
      </c>
      <c r="BB25" s="124">
        <v>0</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EFDF0-3956-461A-B91A-9B18289DB9BA}">
  <dimension ref="A1:AA107"/>
  <sheetViews>
    <sheetView workbookViewId="0">
      <selection sqref="A1:AA52"/>
    </sheetView>
  </sheetViews>
  <sheetFormatPr defaultRowHeight="15" x14ac:dyDescent="0.25"/>
  <cols>
    <col min="1" max="1" width="11.5703125" bestFit="1" customWidth="1"/>
    <col min="15" max="15" width="10.85546875" bestFit="1" customWidth="1"/>
  </cols>
  <sheetData>
    <row r="1" spans="1:27" ht="21" x14ac:dyDescent="0.35">
      <c r="A1" s="94"/>
      <c r="B1" s="94"/>
      <c r="C1" s="94"/>
      <c r="D1" s="94"/>
      <c r="E1" s="94"/>
      <c r="F1" s="94"/>
      <c r="G1" s="110" t="s">
        <v>5114</v>
      </c>
      <c r="H1" s="94"/>
      <c r="I1" s="94"/>
      <c r="J1" s="94"/>
      <c r="K1" s="94"/>
      <c r="L1" s="94"/>
      <c r="M1" s="94"/>
      <c r="N1" s="94"/>
      <c r="O1" s="94"/>
      <c r="P1" s="94"/>
      <c r="Q1" s="94"/>
      <c r="R1" s="94"/>
      <c r="S1" s="94"/>
      <c r="T1" s="94"/>
      <c r="U1" s="110" t="s">
        <v>5115</v>
      </c>
      <c r="V1" s="94"/>
      <c r="W1" s="94"/>
      <c r="X1" s="94"/>
      <c r="Y1" s="94"/>
      <c r="Z1" s="94"/>
      <c r="AA1" s="94"/>
    </row>
    <row r="2" spans="1:27" x14ac:dyDescent="0.25">
      <c r="A2" s="94"/>
      <c r="B2" s="94"/>
      <c r="C2" s="94"/>
      <c r="D2" s="94"/>
      <c r="E2" s="94"/>
      <c r="F2" s="94"/>
      <c r="G2" s="94"/>
      <c r="H2" s="94"/>
      <c r="I2" s="94"/>
      <c r="J2" s="94"/>
      <c r="K2" s="94"/>
      <c r="L2" s="94"/>
      <c r="M2" s="94"/>
      <c r="N2" s="94"/>
      <c r="O2" s="94"/>
      <c r="P2" s="94"/>
      <c r="Q2" s="94"/>
      <c r="R2" s="94"/>
      <c r="S2" s="94"/>
      <c r="T2" s="94"/>
      <c r="U2" s="94"/>
      <c r="V2" s="94"/>
      <c r="W2" s="94"/>
      <c r="X2" s="94"/>
      <c r="Y2" s="94"/>
      <c r="Z2" s="94"/>
      <c r="AA2" s="94"/>
    </row>
    <row r="3" spans="1:27" x14ac:dyDescent="0.25">
      <c r="A3" s="109"/>
      <c r="B3" s="109" t="s">
        <v>605</v>
      </c>
      <c r="C3" s="109" t="s">
        <v>606</v>
      </c>
      <c r="D3" s="109" t="s">
        <v>607</v>
      </c>
      <c r="E3" s="109" t="s">
        <v>608</v>
      </c>
      <c r="F3" s="109" t="s">
        <v>609</v>
      </c>
      <c r="G3" s="109" t="s">
        <v>610</v>
      </c>
      <c r="H3" s="109" t="s">
        <v>611</v>
      </c>
      <c r="I3" s="109" t="s">
        <v>612</v>
      </c>
      <c r="J3" s="109" t="s">
        <v>613</v>
      </c>
      <c r="K3" s="109" t="s">
        <v>614</v>
      </c>
      <c r="L3" s="109" t="s">
        <v>615</v>
      </c>
      <c r="M3" s="109" t="s">
        <v>616</v>
      </c>
      <c r="N3" s="109"/>
      <c r="O3" s="109"/>
      <c r="P3" s="109" t="s">
        <v>605</v>
      </c>
      <c r="Q3" s="109" t="s">
        <v>606</v>
      </c>
      <c r="R3" s="109" t="s">
        <v>607</v>
      </c>
      <c r="S3" s="109" t="s">
        <v>608</v>
      </c>
      <c r="T3" s="109" t="s">
        <v>609</v>
      </c>
      <c r="U3" s="109" t="s">
        <v>610</v>
      </c>
      <c r="V3" s="109" t="s">
        <v>611</v>
      </c>
      <c r="W3" s="109" t="s">
        <v>612</v>
      </c>
      <c r="X3" s="109" t="s">
        <v>613</v>
      </c>
      <c r="Y3" s="109" t="s">
        <v>614</v>
      </c>
      <c r="Z3" s="109" t="s">
        <v>615</v>
      </c>
      <c r="AA3" s="109" t="s">
        <v>616</v>
      </c>
    </row>
    <row r="4" spans="1:27" x14ac:dyDescent="0.25">
      <c r="A4" s="94" t="s">
        <v>225</v>
      </c>
      <c r="B4" s="124">
        <v>0.25957585578478459</v>
      </c>
      <c r="C4" s="124">
        <v>0.30782229534283312</v>
      </c>
      <c r="D4" s="124">
        <v>0.37597964855955329</v>
      </c>
      <c r="E4" s="124">
        <v>0.46054635860881199</v>
      </c>
      <c r="F4" s="124">
        <v>0.45375197981290022</v>
      </c>
      <c r="G4" s="124">
        <v>0.23977212500040193</v>
      </c>
      <c r="H4" s="124">
        <v>0.35426468718005338</v>
      </c>
      <c r="I4" s="124">
        <v>0.31820598889293789</v>
      </c>
      <c r="J4" s="124">
        <v>0.59196412367982743</v>
      </c>
      <c r="K4" s="124">
        <v>0.32090893759085959</v>
      </c>
      <c r="L4" s="124">
        <v>0.327751610362426</v>
      </c>
      <c r="M4" s="124">
        <v>0.26859651435061382</v>
      </c>
      <c r="O4" s="94" t="s">
        <v>225</v>
      </c>
      <c r="P4" s="124">
        <v>0.32704598783164446</v>
      </c>
      <c r="Q4" s="124">
        <v>0.38072959234931592</v>
      </c>
      <c r="R4" s="124">
        <v>0.50083595537757442</v>
      </c>
      <c r="S4" s="124">
        <v>0.53485190097259061</v>
      </c>
      <c r="T4" s="124">
        <v>0.59581135085613202</v>
      </c>
      <c r="U4" s="124">
        <v>0.27976190476190477</v>
      </c>
      <c r="V4" s="124">
        <v>0.35822515722832327</v>
      </c>
      <c r="W4" s="124">
        <v>0.42484441197451445</v>
      </c>
      <c r="X4" s="124">
        <v>0.52328465748150599</v>
      </c>
      <c r="Y4" s="124">
        <v>0.42499999999999999</v>
      </c>
      <c r="Z4" s="124">
        <v>0.43356331058365094</v>
      </c>
      <c r="AA4" s="124">
        <v>0.21045131339248987</v>
      </c>
    </row>
    <row r="5" spans="1:27" x14ac:dyDescent="0.25">
      <c r="A5" s="94" t="s">
        <v>242</v>
      </c>
      <c r="B5" s="124">
        <v>0.67113903855154744</v>
      </c>
      <c r="C5" s="124">
        <v>0.57232935856188039</v>
      </c>
      <c r="D5" s="124">
        <v>0.54378206322906419</v>
      </c>
      <c r="E5" s="124">
        <v>0.55620260517920728</v>
      </c>
      <c r="F5" s="124">
        <v>0.5396095777155705</v>
      </c>
      <c r="G5" s="124">
        <v>0.73451973860143527</v>
      </c>
      <c r="H5" s="124">
        <v>0.75387224606371916</v>
      </c>
      <c r="I5" s="124">
        <v>0.577886612269777</v>
      </c>
      <c r="J5" s="124">
        <v>0.50437590063556681</v>
      </c>
      <c r="K5" s="124">
        <v>0.57283222297365299</v>
      </c>
      <c r="L5" s="124">
        <v>0.52498489257471426</v>
      </c>
      <c r="M5" s="124">
        <v>0.44342661075101764</v>
      </c>
      <c r="O5" s="94" t="s">
        <v>242</v>
      </c>
      <c r="P5" s="124">
        <v>0.74616608967426512</v>
      </c>
      <c r="Q5" s="124">
        <v>0.5978083935039562</v>
      </c>
      <c r="R5" s="124">
        <v>0.71615942028985513</v>
      </c>
      <c r="S5" s="124">
        <v>0.63227619363395227</v>
      </c>
      <c r="T5" s="124">
        <v>0.67765576625387003</v>
      </c>
      <c r="U5" s="124">
        <v>0.72380952380952379</v>
      </c>
      <c r="V5" s="124">
        <v>0.73714251381879348</v>
      </c>
      <c r="W5" s="124">
        <v>0.49731202242439088</v>
      </c>
      <c r="X5" s="124">
        <v>0.83200139335771717</v>
      </c>
      <c r="Y5" s="124">
        <v>0.44722222222222219</v>
      </c>
      <c r="Z5" s="124">
        <v>0.40914965708651291</v>
      </c>
      <c r="AA5" s="124">
        <v>0.58677352059705001</v>
      </c>
    </row>
    <row r="6" spans="1:27" x14ac:dyDescent="0.25">
      <c r="A6" s="94" t="s">
        <v>246</v>
      </c>
      <c r="B6" s="124">
        <v>3.5492317687986136E-2</v>
      </c>
      <c r="C6" s="124">
        <v>1.441804208817352E-2</v>
      </c>
      <c r="D6" s="124">
        <v>2.2490028408375988E-2</v>
      </c>
      <c r="E6" s="124">
        <v>7.0451494727331684E-2</v>
      </c>
      <c r="F6" s="124">
        <v>1.8794800810107135E-2</v>
      </c>
      <c r="G6" s="124">
        <v>0.10670536220252555</v>
      </c>
      <c r="H6" s="124">
        <v>0.26656130904179365</v>
      </c>
      <c r="I6" s="124">
        <v>0.41236691691310756</v>
      </c>
      <c r="J6" s="124">
        <v>4.6547602955903815E-2</v>
      </c>
      <c r="K6" s="124">
        <v>3.9578538456254697E-2</v>
      </c>
      <c r="L6" s="124">
        <v>0.14192117296407175</v>
      </c>
      <c r="M6" s="124">
        <v>6.8795955882352943E-3</v>
      </c>
      <c r="O6" s="94" t="s">
        <v>246</v>
      </c>
      <c r="P6" s="124">
        <v>2.5258649136048635E-2</v>
      </c>
      <c r="Q6" s="124">
        <v>0.13733594679253608</v>
      </c>
      <c r="R6" s="124">
        <v>3.8833547864225784E-2</v>
      </c>
      <c r="S6" s="124">
        <v>0</v>
      </c>
      <c r="T6" s="124">
        <v>1.4405762304921969E-2</v>
      </c>
      <c r="U6" s="124">
        <v>7.857142857142857E-2</v>
      </c>
      <c r="V6" s="124">
        <v>9.9805300425970619E-2</v>
      </c>
      <c r="W6" s="124">
        <v>0.33724183490789528</v>
      </c>
      <c r="X6" s="124">
        <v>6.9240711712454966E-2</v>
      </c>
      <c r="Y6" s="124">
        <v>6.5170940170940161E-2</v>
      </c>
      <c r="Z6" s="124">
        <v>4.5304607359447621E-2</v>
      </c>
      <c r="AA6" s="124">
        <v>3.7433155080213901E-2</v>
      </c>
    </row>
    <row r="7" spans="1:27" x14ac:dyDescent="0.25">
      <c r="A7" s="94" t="s">
        <v>250</v>
      </c>
      <c r="B7" s="124">
        <v>0.10196303444308158</v>
      </c>
      <c r="C7" s="124">
        <v>0.10225156033416052</v>
      </c>
      <c r="D7" s="124">
        <v>0.11728886897979222</v>
      </c>
      <c r="E7" s="124">
        <v>0.11847528680586658</v>
      </c>
      <c r="F7" s="124">
        <v>9.3310926118476814E-2</v>
      </c>
      <c r="G7" s="124">
        <v>0.25483666069398953</v>
      </c>
      <c r="H7" s="124">
        <v>0.1372857300023953</v>
      </c>
      <c r="I7" s="124">
        <v>0.17315073844549306</v>
      </c>
      <c r="J7" s="124">
        <v>0.1959465990937288</v>
      </c>
      <c r="K7" s="124">
        <v>0.13720739647908234</v>
      </c>
      <c r="L7" s="124">
        <v>0.14192044855521635</v>
      </c>
      <c r="M7" s="124">
        <v>0.12964427439842743</v>
      </c>
      <c r="O7" s="94" t="s">
        <v>250</v>
      </c>
      <c r="P7" s="124">
        <v>5.9516616606679174E-2</v>
      </c>
      <c r="Q7" s="124">
        <v>0.31508416999395927</v>
      </c>
      <c r="R7" s="124">
        <v>0.21051427822273072</v>
      </c>
      <c r="S7" s="124">
        <v>0.10337588417329797</v>
      </c>
      <c r="T7" s="124">
        <v>0.14428172584823404</v>
      </c>
      <c r="U7" s="124">
        <v>0.38809523809523816</v>
      </c>
      <c r="V7" s="124">
        <v>0.19608043751095694</v>
      </c>
      <c r="W7" s="124">
        <v>0.21706204282850897</v>
      </c>
      <c r="X7" s="124">
        <v>0.17207165708733235</v>
      </c>
      <c r="Y7" s="124">
        <v>0.1492165242165242</v>
      </c>
      <c r="Z7" s="124">
        <v>9.5430351816681996E-2</v>
      </c>
      <c r="AA7" s="124">
        <v>0.25806546394781688</v>
      </c>
    </row>
    <row r="8" spans="1:27" x14ac:dyDescent="0.25">
      <c r="A8" s="94" t="s">
        <v>253</v>
      </c>
      <c r="B8" s="124">
        <v>0.63844600412806907</v>
      </c>
      <c r="C8" s="124">
        <v>0.65480197804043239</v>
      </c>
      <c r="D8" s="124">
        <v>0.45263300404343293</v>
      </c>
      <c r="E8" s="124">
        <v>0.62703921344323432</v>
      </c>
      <c r="F8" s="124">
        <v>0.63442290368284249</v>
      </c>
      <c r="G8" s="124">
        <v>0.47723063482444245</v>
      </c>
      <c r="H8" s="124">
        <v>0.47794454419088511</v>
      </c>
      <c r="I8" s="124">
        <v>0.27595114194263715</v>
      </c>
      <c r="J8" s="124">
        <v>0.52958964133508268</v>
      </c>
      <c r="K8" s="124">
        <v>0.6124438874037782</v>
      </c>
      <c r="L8" s="124">
        <v>0.44776784853469376</v>
      </c>
      <c r="M8" s="124">
        <v>0.5455863680722135</v>
      </c>
      <c r="O8" s="94" t="s">
        <v>253</v>
      </c>
      <c r="P8" s="124">
        <v>0.73612857519371544</v>
      </c>
      <c r="Q8" s="124">
        <v>0.42038260789000825</v>
      </c>
      <c r="R8" s="124">
        <v>0.54289151887871856</v>
      </c>
      <c r="S8" s="124">
        <v>0.68371408045977011</v>
      </c>
      <c r="T8" s="124">
        <v>0.66252685284640167</v>
      </c>
      <c r="U8" s="124">
        <v>0.34166666666666667</v>
      </c>
      <c r="V8" s="124">
        <v>0.50876757607737833</v>
      </c>
      <c r="W8" s="124">
        <v>0.33869619805032025</v>
      </c>
      <c r="X8" s="124">
        <v>0.54971284914152663</v>
      </c>
      <c r="Y8" s="124">
        <v>0.54978632478632472</v>
      </c>
      <c r="Z8" s="124">
        <v>0.57262606713219666</v>
      </c>
      <c r="AA8" s="124">
        <v>0.51815096668037841</v>
      </c>
    </row>
    <row r="9" spans="1:27" x14ac:dyDescent="0.25">
      <c r="A9" s="94" t="s">
        <v>257</v>
      </c>
      <c r="B9" s="124">
        <v>0.1466491168764027</v>
      </c>
      <c r="C9" s="124">
        <v>0.14948709200513058</v>
      </c>
      <c r="D9" s="124">
        <v>0.25676317288205752</v>
      </c>
      <c r="E9" s="124">
        <v>0.14150133869382142</v>
      </c>
      <c r="F9" s="124">
        <v>0.16446424233223822</v>
      </c>
      <c r="G9" s="124">
        <v>7.3252240057935056E-2</v>
      </c>
      <c r="H9" s="124">
        <v>8.931568213927539E-2</v>
      </c>
      <c r="I9" s="124">
        <v>9.9954017764518649E-2</v>
      </c>
      <c r="J9" s="124">
        <v>0.15902941448440411</v>
      </c>
      <c r="K9" s="124">
        <v>0.14497405931760349</v>
      </c>
      <c r="L9" s="124">
        <v>0.18677956598136633</v>
      </c>
      <c r="M9" s="124">
        <v>0.14825233374617031</v>
      </c>
      <c r="O9" s="94" t="s">
        <v>257</v>
      </c>
      <c r="P9" s="124">
        <v>0.12641867434675588</v>
      </c>
      <c r="Q9" s="124">
        <v>8.0155818590857963E-2</v>
      </c>
      <c r="R9" s="124">
        <v>0.14557875667429443</v>
      </c>
      <c r="S9" s="124">
        <v>0.16063549955791334</v>
      </c>
      <c r="T9" s="124">
        <v>0.14430986210273583</v>
      </c>
      <c r="U9" s="124">
        <v>0.10952380952380952</v>
      </c>
      <c r="V9" s="124">
        <v>0.1688107420294499</v>
      </c>
      <c r="W9" s="124">
        <v>6.8104852258285387E-2</v>
      </c>
      <c r="X9" s="124">
        <v>0.12879827480314238</v>
      </c>
      <c r="Y9" s="124">
        <v>0.1965811965811966</v>
      </c>
      <c r="Z9" s="124">
        <v>0.15032016160966954</v>
      </c>
      <c r="AA9" s="124">
        <v>0.14417200446612211</v>
      </c>
    </row>
    <row r="10" spans="1:27" x14ac:dyDescent="0.25">
      <c r="A10" s="94" t="s">
        <v>261</v>
      </c>
      <c r="B10" s="124">
        <v>5.3386626701887263E-2</v>
      </c>
      <c r="C10" s="124">
        <v>5.1487109260725139E-2</v>
      </c>
      <c r="D10" s="124">
        <v>0.10662127601863508</v>
      </c>
      <c r="E10" s="124">
        <v>3.0133343928685316E-2</v>
      </c>
      <c r="F10" s="124">
        <v>6.346544862242387E-2</v>
      </c>
      <c r="G10" s="124">
        <v>3.730372700946654E-2</v>
      </c>
      <c r="H10" s="124">
        <v>2.4428448911364808E-2</v>
      </c>
      <c r="I10" s="124">
        <v>1.9529801559928148E-2</v>
      </c>
      <c r="J10" s="124">
        <v>5.0130715989830855E-2</v>
      </c>
      <c r="K10" s="124">
        <v>3.8279882992124981E-2</v>
      </c>
      <c r="L10" s="124">
        <v>5.9588608692389876E-2</v>
      </c>
      <c r="M10" s="124">
        <v>0.12781621576105892</v>
      </c>
      <c r="O10" s="94" t="s">
        <v>261</v>
      </c>
      <c r="P10" s="124">
        <v>3.8666910512550431E-2</v>
      </c>
      <c r="Q10" s="124">
        <v>3.1183804946459615E-2</v>
      </c>
      <c r="R10" s="124">
        <v>2.6637824180015257E-2</v>
      </c>
      <c r="S10" s="124">
        <v>3.6857869142351896E-2</v>
      </c>
      <c r="T10" s="124">
        <v>1.8593128040689959E-2</v>
      </c>
      <c r="U10" s="124">
        <v>6.0714285714285714E-2</v>
      </c>
      <c r="V10" s="124">
        <v>2.3111286421997685E-2</v>
      </c>
      <c r="W10" s="124">
        <v>2.8826951349162692E-2</v>
      </c>
      <c r="X10" s="124">
        <v>4.0623481744263855E-2</v>
      </c>
      <c r="Y10" s="124">
        <v>2.4430199430199431E-2</v>
      </c>
      <c r="Z10" s="124">
        <v>6.831819175585227E-2</v>
      </c>
      <c r="AA10" s="124">
        <v>2.7472527472527472E-2</v>
      </c>
    </row>
    <row r="11" spans="1:27" x14ac:dyDescent="0.25">
      <c r="A11" s="94" t="s">
        <v>265</v>
      </c>
      <c r="B11" s="124">
        <v>2.4062900162573245E-2</v>
      </c>
      <c r="C11" s="124">
        <v>2.7554218271377835E-2</v>
      </c>
      <c r="D11" s="124">
        <v>4.4203649667706367E-2</v>
      </c>
      <c r="E11" s="124">
        <v>1.2399322401060637E-2</v>
      </c>
      <c r="F11" s="124">
        <v>2.5541678433911398E-2</v>
      </c>
      <c r="G11" s="124">
        <v>5.067137521164089E-2</v>
      </c>
      <c r="H11" s="124">
        <v>4.464285714285714E-3</v>
      </c>
      <c r="I11" s="124">
        <v>1.9047383374315396E-2</v>
      </c>
      <c r="J11" s="124">
        <v>1.8756026141049723E-2</v>
      </c>
      <c r="K11" s="124">
        <v>2.7516235351156288E-2</v>
      </c>
      <c r="L11" s="124">
        <v>2.2022355272261894E-2</v>
      </c>
      <c r="M11" s="124">
        <v>4.1821212433894465E-2</v>
      </c>
      <c r="O11" s="94" t="s">
        <v>265</v>
      </c>
      <c r="P11" s="124">
        <v>1.4010574204250382E-2</v>
      </c>
      <c r="Q11" s="124">
        <v>1.5857651786178813E-2</v>
      </c>
      <c r="R11" s="124">
        <v>3.5544074180015255E-2</v>
      </c>
      <c r="S11" s="124">
        <v>1.5416666666666665E-2</v>
      </c>
      <c r="T11" s="124">
        <v>1.5882668857016488E-2</v>
      </c>
      <c r="U11" s="124">
        <v>2.1428571428571429E-2</v>
      </c>
      <c r="V11" s="124">
        <v>3.4246575342465752E-3</v>
      </c>
      <c r="W11" s="124">
        <v>1.0068120605827416E-2</v>
      </c>
      <c r="X11" s="124">
        <v>3.9553025511279781E-2</v>
      </c>
      <c r="Y11" s="124">
        <v>1.4814814814814815E-2</v>
      </c>
      <c r="Z11" s="124">
        <v>6.800062032615195E-2</v>
      </c>
      <c r="AA11" s="124">
        <v>1.4705882352941176E-2</v>
      </c>
    </row>
    <row r="12" spans="1:27" x14ac:dyDescent="0.25">
      <c r="A12" s="94" t="s">
        <v>304</v>
      </c>
      <c r="B12" s="124">
        <v>0.39547236794040314</v>
      </c>
      <c r="C12" s="124">
        <v>0.3727074474283627</v>
      </c>
      <c r="D12" s="124">
        <v>0.11121411770875973</v>
      </c>
      <c r="E12" s="124">
        <v>0.14865448427288458</v>
      </c>
      <c r="F12" s="124">
        <v>0.32841721455780276</v>
      </c>
      <c r="G12" s="124">
        <v>0.12538103169358947</v>
      </c>
      <c r="H12" s="124">
        <v>9.7453826094763926E-2</v>
      </c>
      <c r="I12" s="124">
        <v>2.9446834603091207E-2</v>
      </c>
      <c r="J12" s="124">
        <v>6.0536328459122588E-2</v>
      </c>
      <c r="K12" s="124">
        <v>0.15701810138019057</v>
      </c>
      <c r="L12" s="124">
        <v>0.186689382628655</v>
      </c>
      <c r="M12" s="124">
        <v>0.79028335212495671</v>
      </c>
      <c r="O12" s="94" t="s">
        <v>304</v>
      </c>
      <c r="P12" s="124">
        <v>0.43384240562061244</v>
      </c>
      <c r="Q12" s="124">
        <v>0.45701983605859925</v>
      </c>
      <c r="R12" s="124">
        <v>0.29044765446224258</v>
      </c>
      <c r="S12" s="124">
        <v>0.37931697612732096</v>
      </c>
      <c r="T12" s="124">
        <v>0.36530829437037976</v>
      </c>
      <c r="U12" s="124">
        <v>0.17499999999999999</v>
      </c>
      <c r="V12" s="124">
        <v>0.11075178184359714</v>
      </c>
      <c r="W12" s="124">
        <v>2.8654775040622745E-2</v>
      </c>
      <c r="X12" s="124">
        <v>4.7913630155194384E-2</v>
      </c>
      <c r="Y12" s="124">
        <v>0.30990028490028487</v>
      </c>
      <c r="Z12" s="124">
        <v>0.18163851053237418</v>
      </c>
      <c r="AA12" s="124">
        <v>0.79251630722218958</v>
      </c>
    </row>
    <row r="13" spans="1:27" x14ac:dyDescent="0.25">
      <c r="A13" s="94" t="s">
        <v>307</v>
      </c>
      <c r="B13" s="124">
        <v>0.45902381892023536</v>
      </c>
      <c r="C13" s="124">
        <v>0.52171293703332589</v>
      </c>
      <c r="D13" s="124">
        <v>0.77595705149707606</v>
      </c>
      <c r="E13" s="124">
        <v>0.75670072921531173</v>
      </c>
      <c r="F13" s="124">
        <v>0.60759560341669649</v>
      </c>
      <c r="G13" s="124">
        <v>0.79077218218166545</v>
      </c>
      <c r="H13" s="124">
        <v>0.82252082722584852</v>
      </c>
      <c r="I13" s="124">
        <v>0.92235267171970403</v>
      </c>
      <c r="J13" s="124">
        <v>0.89218395472991074</v>
      </c>
      <c r="K13" s="124">
        <v>0.80433572809283638</v>
      </c>
      <c r="L13" s="124">
        <v>0.72825353828834261</v>
      </c>
      <c r="M13" s="124">
        <v>0.11673932606675898</v>
      </c>
      <c r="O13" s="94" t="s">
        <v>307</v>
      </c>
      <c r="P13" s="124">
        <v>0.43331384795845374</v>
      </c>
      <c r="Q13" s="124">
        <v>0.39413786697288267</v>
      </c>
      <c r="R13" s="124">
        <v>0.55348839149504203</v>
      </c>
      <c r="S13" s="124">
        <v>0.52496297524314772</v>
      </c>
      <c r="T13" s="124">
        <v>0.54680885512099575</v>
      </c>
      <c r="U13" s="124">
        <v>0.75</v>
      </c>
      <c r="V13" s="124">
        <v>0.83617633024391425</v>
      </c>
      <c r="W13" s="124">
        <v>0.91337287227446029</v>
      </c>
      <c r="X13" s="124">
        <v>0.88565070722070971</v>
      </c>
      <c r="Y13" s="124">
        <v>0.61232193732193729</v>
      </c>
      <c r="Z13" s="124">
        <v>0.73687031188400909</v>
      </c>
      <c r="AA13" s="124">
        <v>0.11036022800728681</v>
      </c>
    </row>
    <row r="14" spans="1:27" x14ac:dyDescent="0.25">
      <c r="A14" s="94" t="s">
        <v>310</v>
      </c>
      <c r="B14" s="124">
        <v>0.13068764866322807</v>
      </c>
      <c r="C14" s="124">
        <v>9.1681281759946734E-2</v>
      </c>
      <c r="D14" s="124">
        <v>9.8533923660240261E-2</v>
      </c>
      <c r="E14" s="124">
        <v>8.9935306054317779E-2</v>
      </c>
      <c r="F14" s="124">
        <v>5.818781414295441E-2</v>
      </c>
      <c r="G14" s="124">
        <v>7.4984577503480102E-2</v>
      </c>
      <c r="H14" s="124">
        <v>6.7634071746994304E-2</v>
      </c>
      <c r="I14" s="124">
        <v>4.7235283966696469E-2</v>
      </c>
      <c r="J14" s="124">
        <v>4.1637355699855702E-2</v>
      </c>
      <c r="K14" s="124">
        <v>2.9965614971417379E-2</v>
      </c>
      <c r="L14" s="124">
        <v>7.7669815600465014E-2</v>
      </c>
      <c r="M14" s="124">
        <v>8.7768988474951182E-2</v>
      </c>
      <c r="O14" s="94" t="s">
        <v>310</v>
      </c>
      <c r="P14" s="124">
        <v>0.11396737604931179</v>
      </c>
      <c r="Q14" s="124">
        <v>0.13619000749906263</v>
      </c>
      <c r="R14" s="124">
        <v>9.2171529366895502E-2</v>
      </c>
      <c r="S14" s="124">
        <v>8.4101458885941657E-2</v>
      </c>
      <c r="T14" s="124">
        <v>7.620186232387692E-2</v>
      </c>
      <c r="U14" s="124">
        <v>6.1904761904761907E-2</v>
      </c>
      <c r="V14" s="124">
        <v>4.9647230378241945E-2</v>
      </c>
      <c r="W14" s="124">
        <v>5.7972352684916954E-2</v>
      </c>
      <c r="X14" s="124">
        <v>6.643566262409592E-2</v>
      </c>
      <c r="Y14" s="124">
        <v>7.2222222222222215E-2</v>
      </c>
      <c r="Z14" s="124">
        <v>5.8462502096289726E-2</v>
      </c>
      <c r="AA14" s="124">
        <v>9.7123464770523582E-2</v>
      </c>
    </row>
    <row r="15" spans="1:27" x14ac:dyDescent="0.25">
      <c r="A15" s="94" t="s">
        <v>299</v>
      </c>
      <c r="B15" s="124">
        <v>0.13351020056135637</v>
      </c>
      <c r="C15" s="124">
        <v>6.9160299559921076E-2</v>
      </c>
      <c r="D15" s="124">
        <v>6.147049261384871E-2</v>
      </c>
      <c r="E15" s="124">
        <v>6.9839390293800041E-2</v>
      </c>
      <c r="F15" s="124">
        <v>3.7053316910020895E-2</v>
      </c>
      <c r="G15" s="124">
        <v>3.8399023581528198E-2</v>
      </c>
      <c r="H15" s="124">
        <v>2.7700412196872984E-2</v>
      </c>
      <c r="I15" s="124">
        <v>3.0674705017846755E-2</v>
      </c>
      <c r="J15" s="124">
        <v>1.4661120129870128E-2</v>
      </c>
      <c r="K15" s="124">
        <v>1.9240840106988552E-2</v>
      </c>
      <c r="L15" s="124">
        <v>2.9994508125817148E-2</v>
      </c>
      <c r="M15" s="124">
        <v>2.8434456027736685E-2</v>
      </c>
      <c r="O15" s="94" t="s">
        <v>299</v>
      </c>
      <c r="P15" s="124">
        <v>0.13215776558783052</v>
      </c>
      <c r="Q15" s="124">
        <v>0.11338543112305767</v>
      </c>
      <c r="R15" s="124">
        <v>9.4013634630053397E-2</v>
      </c>
      <c r="S15" s="124">
        <v>5.2066202475685233E-2</v>
      </c>
      <c r="T15" s="124">
        <v>2.2218262304921969E-2</v>
      </c>
      <c r="U15" s="124">
        <v>5.5952380952380948E-2</v>
      </c>
      <c r="V15" s="124">
        <v>2.3111286421997685E-2</v>
      </c>
      <c r="W15" s="124">
        <v>3.3066980095120289E-2</v>
      </c>
      <c r="X15" s="124">
        <v>3.1488509382247523E-2</v>
      </c>
      <c r="Y15" s="124">
        <v>2.0370370370370372E-2</v>
      </c>
      <c r="Z15" s="124">
        <v>4.1158947491344855E-2</v>
      </c>
      <c r="AA15" s="124">
        <v>8.2417582417582416E-2</v>
      </c>
    </row>
    <row r="16" spans="1:27" x14ac:dyDescent="0.25">
      <c r="A16" s="94" t="s">
        <v>311</v>
      </c>
      <c r="B16" s="124">
        <v>0.42928181610302418</v>
      </c>
      <c r="C16" s="124">
        <v>0.58637256149243477</v>
      </c>
      <c r="D16" s="124">
        <v>0.53329549544999977</v>
      </c>
      <c r="E16" s="124">
        <v>0.59429473888890516</v>
      </c>
      <c r="F16" s="124">
        <v>0.52494556753752908</v>
      </c>
      <c r="G16" s="124">
        <v>0.38215767827234481</v>
      </c>
      <c r="H16" s="124">
        <v>0.60124910549198107</v>
      </c>
      <c r="I16" s="124">
        <v>0.59991692166480448</v>
      </c>
      <c r="J16" s="124">
        <v>0.72919223853802129</v>
      </c>
      <c r="K16" s="124">
        <v>0.49281300771976866</v>
      </c>
      <c r="L16" s="124">
        <v>0.47431195490364375</v>
      </c>
      <c r="M16" s="124">
        <v>0.38652328108096318</v>
      </c>
      <c r="O16" s="94" t="s">
        <v>311</v>
      </c>
      <c r="P16" s="124">
        <v>0.47083304583457719</v>
      </c>
      <c r="Q16" s="124">
        <v>0.66334944151717878</v>
      </c>
      <c r="R16" s="124">
        <v>0.67268163615560639</v>
      </c>
      <c r="S16" s="124">
        <v>0.64533045977011494</v>
      </c>
      <c r="T16" s="124">
        <v>0.54468975090036009</v>
      </c>
      <c r="U16" s="124">
        <v>0.544047619047619</v>
      </c>
      <c r="V16" s="124">
        <v>0.63709311330075569</v>
      </c>
      <c r="W16" s="124">
        <v>0.61089087029658573</v>
      </c>
      <c r="X16" s="124">
        <v>0.89717386720934289</v>
      </c>
      <c r="Y16" s="124">
        <v>0.67941595441595437</v>
      </c>
      <c r="Z16" s="124">
        <v>0.51053363634048832</v>
      </c>
      <c r="AA16" s="124">
        <v>0.53164482576247274</v>
      </c>
    </row>
    <row r="17" spans="1:27" x14ac:dyDescent="0.25">
      <c r="A17" s="94" t="s">
        <v>312</v>
      </c>
      <c r="B17" s="124">
        <v>0.23237913083404058</v>
      </c>
      <c r="C17" s="124">
        <v>7.5154956424704475E-2</v>
      </c>
      <c r="D17" s="124">
        <v>0.14441123500342287</v>
      </c>
      <c r="E17" s="124">
        <v>0.18112701325921307</v>
      </c>
      <c r="F17" s="124">
        <v>0.12284324892128039</v>
      </c>
      <c r="G17" s="124">
        <v>0.25901122292879031</v>
      </c>
      <c r="H17" s="124">
        <v>0.19058796218787735</v>
      </c>
      <c r="I17" s="124">
        <v>0.2303558110932459</v>
      </c>
      <c r="J17" s="124">
        <v>0.10279733423338205</v>
      </c>
      <c r="K17" s="124">
        <v>0.33943002961695057</v>
      </c>
      <c r="L17" s="124">
        <v>0.13907786463640118</v>
      </c>
      <c r="M17" s="124">
        <v>0.31167326884323043</v>
      </c>
      <c r="O17" s="94" t="s">
        <v>312</v>
      </c>
      <c r="P17" s="124">
        <v>0.16671105882154141</v>
      </c>
      <c r="Q17" s="124">
        <v>4.9094072037133431E-2</v>
      </c>
      <c r="R17" s="124">
        <v>0.11012383199847445</v>
      </c>
      <c r="S17" s="124">
        <v>0.10269120247568524</v>
      </c>
      <c r="T17" s="124">
        <v>0.22219841884122069</v>
      </c>
      <c r="U17" s="124">
        <v>0.15238095238095239</v>
      </c>
      <c r="V17" s="124">
        <v>0.20419509663577246</v>
      </c>
      <c r="W17" s="124">
        <v>0.16667038975575477</v>
      </c>
      <c r="X17" s="124">
        <v>1.3620071684587814E-2</v>
      </c>
      <c r="Y17" s="124">
        <v>0.17955840455840455</v>
      </c>
      <c r="Z17" s="124">
        <v>8.5620100059969256E-2</v>
      </c>
      <c r="AA17" s="124">
        <v>0.12787212787212787</v>
      </c>
    </row>
    <row r="18" spans="1:27" x14ac:dyDescent="0.25">
      <c r="A18" s="94" t="s">
        <v>313</v>
      </c>
      <c r="B18" s="124">
        <v>0.12973851192110705</v>
      </c>
      <c r="C18" s="124">
        <v>3.8600299977091877E-2</v>
      </c>
      <c r="D18" s="124">
        <v>4.9411914091091511E-2</v>
      </c>
      <c r="E18" s="124">
        <v>2.9366511016776856E-2</v>
      </c>
      <c r="F18" s="124">
        <v>8.9802399226035473E-2</v>
      </c>
      <c r="G18" s="124">
        <v>2.3309290396710119E-2</v>
      </c>
      <c r="H18" s="124">
        <v>2.2064357429870281E-2</v>
      </c>
      <c r="I18" s="124">
        <v>7.0973530864705762E-3</v>
      </c>
      <c r="J18" s="124">
        <v>3.7676687175507935E-2</v>
      </c>
      <c r="K18" s="124">
        <v>2.7684079323830577E-2</v>
      </c>
      <c r="L18" s="124">
        <v>8.5743156546115848E-2</v>
      </c>
      <c r="M18" s="124">
        <v>5.0681306702067191E-2</v>
      </c>
      <c r="O18" s="94" t="s">
        <v>313</v>
      </c>
      <c r="P18" s="124">
        <v>0.11754688224614213</v>
      </c>
      <c r="Q18" s="124">
        <v>1.561799605876333E-2</v>
      </c>
      <c r="R18" s="124">
        <v>0.10858731407322655</v>
      </c>
      <c r="S18" s="124">
        <v>6.8299071618037138E-2</v>
      </c>
      <c r="T18" s="124">
        <v>0.12902743334175776</v>
      </c>
      <c r="U18" s="124">
        <v>5.9523809523809521E-2</v>
      </c>
      <c r="V18" s="124">
        <v>4.2599384438198266E-2</v>
      </c>
      <c r="W18" s="124">
        <v>0</v>
      </c>
      <c r="X18" s="124">
        <v>2.8205181090669086E-2</v>
      </c>
      <c r="Y18" s="124">
        <v>2.4430199430199431E-2</v>
      </c>
      <c r="Z18" s="124">
        <v>0.13624319199730972</v>
      </c>
      <c r="AA18" s="124">
        <v>0</v>
      </c>
    </row>
    <row r="19" spans="1:27" x14ac:dyDescent="0.25">
      <c r="A19" s="94" t="s">
        <v>314</v>
      </c>
      <c r="B19" s="124">
        <v>7.4034317179948392E-2</v>
      </c>
      <c r="C19" s="124">
        <v>6.5038474694378123E-2</v>
      </c>
      <c r="D19" s="124">
        <v>0.13732993388446929</v>
      </c>
      <c r="E19" s="124">
        <v>5.8294489759519605E-2</v>
      </c>
      <c r="F19" s="124">
        <v>7.7479575065191653E-2</v>
      </c>
      <c r="G19" s="124">
        <v>7.0556175217193054E-2</v>
      </c>
      <c r="H19" s="124">
        <v>8.0182806565666523E-2</v>
      </c>
      <c r="I19" s="124">
        <v>2.074779504027522E-2</v>
      </c>
      <c r="J19" s="124">
        <v>4.0058420025990776E-2</v>
      </c>
      <c r="K19" s="124">
        <v>6.0762995639575157E-2</v>
      </c>
      <c r="L19" s="124">
        <v>5.5990523394734905E-2</v>
      </c>
      <c r="M19" s="124">
        <v>9.5231036117155651E-2</v>
      </c>
      <c r="O19" s="94" t="s">
        <v>314</v>
      </c>
      <c r="P19" s="124">
        <v>5.5957405475102848E-2</v>
      </c>
      <c r="Q19" s="124">
        <v>4.2502294121129595E-2</v>
      </c>
      <c r="R19" s="124">
        <v>4.9237819412662094E-2</v>
      </c>
      <c r="S19" s="124">
        <v>8.6311892130857659E-2</v>
      </c>
      <c r="T19" s="124">
        <v>3.747699737789853E-2</v>
      </c>
      <c r="U19" s="124">
        <v>0.10357142857142856</v>
      </c>
      <c r="V19" s="124">
        <v>5.7205915987772353E-2</v>
      </c>
      <c r="W19" s="124">
        <v>4.168836922868193E-2</v>
      </c>
      <c r="X19" s="124">
        <v>2.963314358001265E-2</v>
      </c>
      <c r="Y19" s="124">
        <v>2.9629629629629631E-2</v>
      </c>
      <c r="Z19" s="124">
        <v>8.1820547502583607E-2</v>
      </c>
      <c r="AA19" s="124">
        <v>8.9226949521067161E-2</v>
      </c>
    </row>
    <row r="20" spans="1:27" x14ac:dyDescent="0.25">
      <c r="A20" s="94" t="s">
        <v>315</v>
      </c>
      <c r="B20" s="124">
        <v>6.3581293656912466E-2</v>
      </c>
      <c r="C20" s="124">
        <v>3.7600467108109395E-2</v>
      </c>
      <c r="D20" s="124">
        <v>9.8077623876500736E-2</v>
      </c>
      <c r="E20" s="124">
        <v>4.9423642013927814E-2</v>
      </c>
      <c r="F20" s="124">
        <v>7.7999577296620062E-2</v>
      </c>
      <c r="G20" s="124">
        <v>7.099212829557057E-2</v>
      </c>
      <c r="H20" s="124">
        <v>2.4864747461342256E-2</v>
      </c>
      <c r="I20" s="124">
        <v>1.7519340901560827E-2</v>
      </c>
      <c r="J20" s="124">
        <v>4.4846311912042025E-2</v>
      </c>
      <c r="K20" s="124">
        <v>2.8281515403563551E-2</v>
      </c>
      <c r="L20" s="124">
        <v>3.8713837323147933E-2</v>
      </c>
      <c r="M20" s="124">
        <v>0.1030717305939263</v>
      </c>
      <c r="O20" s="94" t="s">
        <v>315</v>
      </c>
      <c r="P20" s="124">
        <v>4.7595433745266244E-2</v>
      </c>
      <c r="Q20" s="124">
        <v>5.756382724886662E-3</v>
      </c>
      <c r="R20" s="124">
        <v>2.9927297864225783E-2</v>
      </c>
      <c r="S20" s="124">
        <v>5.3476458885941644E-2</v>
      </c>
      <c r="T20" s="124">
        <v>5.5202837714032976E-2</v>
      </c>
      <c r="U20" s="124">
        <v>3.8095238095238099E-2</v>
      </c>
      <c r="V20" s="124">
        <v>4.2797915309748795E-2</v>
      </c>
      <c r="W20" s="124">
        <v>8.4541548614268901E-3</v>
      </c>
      <c r="X20" s="124">
        <v>1.8401259522041635E-2</v>
      </c>
      <c r="Y20" s="124">
        <v>3.368945868945869E-2</v>
      </c>
      <c r="Z20" s="124">
        <v>3.6608297619580711E-2</v>
      </c>
      <c r="AA20" s="124">
        <v>0.15887788681906329</v>
      </c>
    </row>
    <row r="21" spans="1:27" x14ac:dyDescent="0.25">
      <c r="A21" s="94" t="s">
        <v>316</v>
      </c>
      <c r="B21" s="124">
        <v>1.5496991286419789E-2</v>
      </c>
      <c r="C21" s="124">
        <v>7.0414950690062695E-3</v>
      </c>
      <c r="D21" s="124">
        <v>6.3918702935786761E-3</v>
      </c>
      <c r="E21" s="124">
        <v>4.3713439256653228E-3</v>
      </c>
      <c r="F21" s="124">
        <v>1.8614675354845275E-2</v>
      </c>
      <c r="G21" s="124">
        <v>8.713942307692308E-3</v>
      </c>
      <c r="H21" s="124">
        <v>1.4204545454545455E-3</v>
      </c>
      <c r="I21" s="124">
        <v>1.0296610169491524E-3</v>
      </c>
      <c r="J21" s="124">
        <v>6.310096153846154E-3</v>
      </c>
      <c r="K21" s="124">
        <v>5.7481025112443782E-3</v>
      </c>
      <c r="L21" s="124">
        <v>4.9024304154901173E-3</v>
      </c>
      <c r="M21" s="124">
        <v>3.3355908873059219E-2</v>
      </c>
      <c r="O21" s="94" t="s">
        <v>316</v>
      </c>
      <c r="P21" s="124">
        <v>1.1682377006858664E-2</v>
      </c>
      <c r="Q21" s="124">
        <v>0</v>
      </c>
      <c r="R21" s="124">
        <v>1.5818912090007627E-2</v>
      </c>
      <c r="S21" s="124">
        <v>0</v>
      </c>
      <c r="T21" s="124">
        <v>9.3037214885954376E-3</v>
      </c>
      <c r="U21" s="124">
        <v>0</v>
      </c>
      <c r="V21" s="124">
        <v>4.6296296296296294E-3</v>
      </c>
      <c r="W21" s="124">
        <v>0</v>
      </c>
      <c r="X21" s="124">
        <v>0</v>
      </c>
      <c r="Y21" s="124">
        <v>0</v>
      </c>
      <c r="Z21" s="124">
        <v>4.3103448275862068E-3</v>
      </c>
      <c r="AA21" s="124">
        <v>0</v>
      </c>
    </row>
    <row r="22" spans="1:27" x14ac:dyDescent="0.25">
      <c r="A22" s="94" t="s">
        <v>323</v>
      </c>
      <c r="B22" s="124">
        <v>4.6829984555877384E-3</v>
      </c>
      <c r="C22" s="124">
        <v>7.584594754229056E-3</v>
      </c>
      <c r="D22" s="124">
        <v>0</v>
      </c>
      <c r="E22" s="124">
        <v>1.471185064935065E-3</v>
      </c>
      <c r="F22" s="124">
        <v>1.8386329223447977E-3</v>
      </c>
      <c r="G22" s="124">
        <v>5.4457222902344858E-3</v>
      </c>
      <c r="H22" s="124">
        <v>1.6447368421052631E-3</v>
      </c>
      <c r="I22" s="124">
        <v>0</v>
      </c>
      <c r="J22" s="124">
        <v>0</v>
      </c>
      <c r="K22" s="124">
        <v>4.918084568733154E-3</v>
      </c>
      <c r="L22" s="124">
        <v>8.4459459459459464E-4</v>
      </c>
      <c r="M22" s="124">
        <v>4.7321428571428566E-3</v>
      </c>
      <c r="O22" s="94" t="s">
        <v>323</v>
      </c>
      <c r="P22" s="124">
        <v>2.9630765934237184E-3</v>
      </c>
      <c r="Q22" s="124">
        <v>4.5195243451711387E-3</v>
      </c>
      <c r="R22" s="124">
        <v>0</v>
      </c>
      <c r="S22" s="124">
        <v>0</v>
      </c>
      <c r="T22" s="124">
        <v>0</v>
      </c>
      <c r="U22" s="124">
        <v>0</v>
      </c>
      <c r="V22" s="124">
        <v>0</v>
      </c>
      <c r="W22" s="124">
        <v>0</v>
      </c>
      <c r="X22" s="124">
        <v>0</v>
      </c>
      <c r="Y22" s="124">
        <v>0</v>
      </c>
      <c r="Z22" s="124">
        <v>0</v>
      </c>
      <c r="AA22" s="124">
        <v>0</v>
      </c>
    </row>
    <row r="23" spans="1:27" x14ac:dyDescent="0.25">
      <c r="A23" s="94" t="s">
        <v>324</v>
      </c>
      <c r="B23" s="124">
        <v>2.7612605190710092E-2</v>
      </c>
      <c r="C23" s="124">
        <v>2.1663517508539107E-2</v>
      </c>
      <c r="D23" s="124">
        <v>1.7091825584154459E-3</v>
      </c>
      <c r="E23" s="124">
        <v>1.2642867833776899E-2</v>
      </c>
      <c r="F23" s="124">
        <v>1.517220079048876E-2</v>
      </c>
      <c r="G23" s="124">
        <v>1.7530962579593346E-2</v>
      </c>
      <c r="H23" s="124">
        <v>3.7743155041766493E-2</v>
      </c>
      <c r="I23" s="124">
        <v>5.3344051915392224E-3</v>
      </c>
      <c r="J23" s="124">
        <v>1.2609437535734706E-2</v>
      </c>
      <c r="K23" s="124">
        <v>5.2565981928105493E-2</v>
      </c>
      <c r="L23" s="124">
        <v>1.7376596939893695E-2</v>
      </c>
      <c r="M23" s="124">
        <v>2.909106373045672E-2</v>
      </c>
      <c r="O23" s="94" t="s">
        <v>324</v>
      </c>
      <c r="P23" s="124">
        <v>4.344903867456737E-2</v>
      </c>
      <c r="Q23" s="124">
        <v>1.2503160383318456E-2</v>
      </c>
      <c r="R23" s="124">
        <v>0</v>
      </c>
      <c r="S23" s="124">
        <v>6.41025641025641E-3</v>
      </c>
      <c r="T23" s="124">
        <v>9.9133403361344533E-3</v>
      </c>
      <c r="U23" s="124">
        <v>4.2857142857142858E-2</v>
      </c>
      <c r="V23" s="124">
        <v>1.6063440481954006E-2</v>
      </c>
      <c r="W23" s="124">
        <v>8.1741812118880219E-3</v>
      </c>
      <c r="X23" s="124">
        <v>2.6465775651073893E-2</v>
      </c>
      <c r="Y23" s="124">
        <v>6.1467236467236466E-2</v>
      </c>
      <c r="Z23" s="124">
        <v>8.771929824561403E-3</v>
      </c>
      <c r="AA23" s="124">
        <v>3.7433155080213901E-2</v>
      </c>
    </row>
    <row r="24" spans="1:27" x14ac:dyDescent="0.25">
      <c r="A24" s="94" t="s">
        <v>325</v>
      </c>
      <c r="B24" s="124">
        <v>0</v>
      </c>
      <c r="C24" s="124">
        <v>1.6363636363636363E-3</v>
      </c>
      <c r="D24" s="124">
        <v>1.3936301542154309E-2</v>
      </c>
      <c r="E24" s="124">
        <v>3.9519910095471454E-3</v>
      </c>
      <c r="F24" s="124">
        <v>0</v>
      </c>
      <c r="G24" s="124">
        <v>4.2781577565743738E-2</v>
      </c>
      <c r="H24" s="124">
        <v>0</v>
      </c>
      <c r="I24" s="124">
        <v>0</v>
      </c>
      <c r="J24" s="124">
        <v>0</v>
      </c>
      <c r="K24" s="124">
        <v>2.4389180817074557E-2</v>
      </c>
      <c r="L24" s="124">
        <v>1.294650348413387E-2</v>
      </c>
      <c r="M24" s="124">
        <v>0</v>
      </c>
      <c r="O24" s="94" t="s">
        <v>325</v>
      </c>
      <c r="P24" s="124">
        <v>8.6805555555555551E-4</v>
      </c>
      <c r="Q24" s="124">
        <v>3.9848461141605417E-2</v>
      </c>
      <c r="R24" s="124">
        <v>0</v>
      </c>
      <c r="S24" s="124">
        <v>0.12477343059239612</v>
      </c>
      <c r="T24" s="124">
        <v>0</v>
      </c>
      <c r="U24" s="124">
        <v>0</v>
      </c>
      <c r="V24" s="124">
        <v>0</v>
      </c>
      <c r="W24" s="124">
        <v>0</v>
      </c>
      <c r="X24" s="124">
        <v>0</v>
      </c>
      <c r="Y24" s="124">
        <v>9.6153846153846159E-3</v>
      </c>
      <c r="Z24" s="124">
        <v>0</v>
      </c>
      <c r="AA24" s="124">
        <v>0</v>
      </c>
    </row>
    <row r="25" spans="1:27" x14ac:dyDescent="0.25">
      <c r="A25" s="94" t="s">
        <v>322</v>
      </c>
      <c r="B25" s="124">
        <v>0.51186827901356302</v>
      </c>
      <c r="C25" s="124">
        <v>0.65466430577651635</v>
      </c>
      <c r="D25" s="124">
        <v>0.19125191992695253</v>
      </c>
      <c r="E25" s="124">
        <v>0.51479091955496681</v>
      </c>
      <c r="F25" s="124">
        <v>0.34643294502629562</v>
      </c>
      <c r="G25" s="124">
        <v>0.45969355910904963</v>
      </c>
      <c r="H25" s="124">
        <v>0.7005373302558382</v>
      </c>
      <c r="I25" s="124">
        <v>0.3657165339005638</v>
      </c>
      <c r="J25" s="124">
        <v>0.44414275322286645</v>
      </c>
      <c r="K25" s="124">
        <v>0.37683393250864572</v>
      </c>
      <c r="L25" s="124">
        <v>0.4887359245338358</v>
      </c>
      <c r="M25" s="124">
        <v>0.49618545047360196</v>
      </c>
      <c r="O25" s="94" t="s">
        <v>322</v>
      </c>
      <c r="P25" s="124">
        <v>0.64300177568619499</v>
      </c>
      <c r="Q25" s="124">
        <v>0.72107296182987379</v>
      </c>
      <c r="R25" s="124">
        <v>0.49602080949656746</v>
      </c>
      <c r="S25" s="124">
        <v>0.73089964633068083</v>
      </c>
      <c r="T25" s="124">
        <v>0.46279893536361916</v>
      </c>
      <c r="U25" s="124">
        <v>0.53690476190476188</v>
      </c>
      <c r="V25" s="124">
        <v>0.5430459337742809</v>
      </c>
      <c r="W25" s="124">
        <v>0.38500549056269789</v>
      </c>
      <c r="X25" s="124">
        <v>0.37147237576657594</v>
      </c>
      <c r="Y25" s="124">
        <v>0.4194444444444444</v>
      </c>
      <c r="Z25" s="124">
        <v>0.45022118600389671</v>
      </c>
      <c r="AA25" s="124">
        <v>0.66008256449432912</v>
      </c>
    </row>
    <row r="26" spans="1:27" x14ac:dyDescent="0.25">
      <c r="A26" s="94" t="s">
        <v>335</v>
      </c>
      <c r="B26" s="124">
        <v>0.49373676404105038</v>
      </c>
      <c r="C26" s="124">
        <v>0.38929673562840211</v>
      </c>
      <c r="D26" s="124">
        <v>0.31601880739450211</v>
      </c>
      <c r="E26" s="124">
        <v>0.34980948095406594</v>
      </c>
      <c r="F26" s="124">
        <v>0.5180230429550623</v>
      </c>
      <c r="G26" s="124">
        <v>0.35362260821439939</v>
      </c>
      <c r="H26" s="124">
        <v>0.59025263870606748</v>
      </c>
      <c r="I26" s="124">
        <v>0.48147074090538156</v>
      </c>
      <c r="J26" s="124">
        <v>0.43907445977586934</v>
      </c>
      <c r="K26" s="124">
        <v>0.41499742691306696</v>
      </c>
      <c r="L26" s="124">
        <v>0.27622688838894432</v>
      </c>
      <c r="M26" s="124">
        <v>0.35273833398670362</v>
      </c>
      <c r="O26" s="94" t="s">
        <v>335</v>
      </c>
      <c r="P26" s="124">
        <v>0.54051619932277029</v>
      </c>
      <c r="Q26" s="124">
        <v>0.36043237888155299</v>
      </c>
      <c r="R26" s="124">
        <v>0.4026157274980931</v>
      </c>
      <c r="S26" s="124">
        <v>0.52104774535809018</v>
      </c>
      <c r="T26" s="124">
        <v>0.59398940497251529</v>
      </c>
      <c r="U26" s="124">
        <v>0.49285714285714283</v>
      </c>
      <c r="V26" s="124">
        <v>0.67041669424039874</v>
      </c>
      <c r="W26" s="124">
        <v>0.60877101491673535</v>
      </c>
      <c r="X26" s="124">
        <v>0.61854838709677407</v>
      </c>
      <c r="Y26" s="124">
        <v>0.44245014245014247</v>
      </c>
      <c r="Z26" s="124">
        <v>0.27275687122064202</v>
      </c>
      <c r="AA26" s="124">
        <v>0.34672680260915556</v>
      </c>
    </row>
    <row r="27" spans="1:27" x14ac:dyDescent="0.25">
      <c r="A27" s="94" t="s">
        <v>328</v>
      </c>
      <c r="B27" s="124">
        <v>0.18663671731858936</v>
      </c>
      <c r="C27" s="124">
        <v>0.13428740989874974</v>
      </c>
      <c r="D27" s="124">
        <v>0.26707565643604947</v>
      </c>
      <c r="E27" s="124">
        <v>0.21380179375986963</v>
      </c>
      <c r="F27" s="124">
        <v>0.14048265102251178</v>
      </c>
      <c r="G27" s="124">
        <v>0.29762590664598054</v>
      </c>
      <c r="H27" s="124">
        <v>9.7297278775098861E-2</v>
      </c>
      <c r="I27" s="124">
        <v>0.13297384185637881</v>
      </c>
      <c r="J27" s="124">
        <v>0.17951494243299393</v>
      </c>
      <c r="K27" s="124">
        <v>0.15442944602008926</v>
      </c>
      <c r="L27" s="124">
        <v>0.2625062460352498</v>
      </c>
      <c r="M27" s="124">
        <v>0.27334354676359757</v>
      </c>
      <c r="O27" s="94" t="s">
        <v>328</v>
      </c>
      <c r="P27" s="124">
        <v>0.12464168854004143</v>
      </c>
      <c r="Q27" s="124">
        <v>0.18674643358831683</v>
      </c>
      <c r="R27" s="124">
        <v>0.2722616323417239</v>
      </c>
      <c r="S27" s="124">
        <v>0.11518788682581786</v>
      </c>
      <c r="T27" s="124">
        <v>6.714149475579706E-2</v>
      </c>
      <c r="U27" s="124">
        <v>0.16904761904761906</v>
      </c>
      <c r="V27" s="124">
        <v>5.80985792852192E-2</v>
      </c>
      <c r="W27" s="124">
        <v>8.5714440921863352E-2</v>
      </c>
      <c r="X27" s="124">
        <v>3.3760736646224643E-2</v>
      </c>
      <c r="Y27" s="124">
        <v>4.0740740740740744E-2</v>
      </c>
      <c r="Z27" s="124">
        <v>0.43677771295010964</v>
      </c>
      <c r="AA27" s="124">
        <v>0.25428248222365868</v>
      </c>
    </row>
    <row r="28" spans="1:27" x14ac:dyDescent="0.25">
      <c r="A28" s="94" t="s">
        <v>329</v>
      </c>
      <c r="B28" s="124">
        <v>1.5169998642385548E-2</v>
      </c>
      <c r="C28" s="124">
        <v>2.2899447720650848E-2</v>
      </c>
      <c r="D28" s="124">
        <v>9.9849887959275047E-3</v>
      </c>
      <c r="E28" s="124">
        <v>1.3025287595074254E-2</v>
      </c>
      <c r="F28" s="124">
        <v>6.5962382063740029E-3</v>
      </c>
      <c r="G28" s="124">
        <v>1.1615796780525397E-2</v>
      </c>
      <c r="H28" s="124">
        <v>4.4688877114828114E-3</v>
      </c>
      <c r="I28" s="124">
        <v>6.4326980213950304E-3</v>
      </c>
      <c r="J28" s="124">
        <v>1.893939393939394E-3</v>
      </c>
      <c r="K28" s="124">
        <v>2.0161290322580645E-3</v>
      </c>
      <c r="L28" s="124">
        <v>6.8312655565345602E-3</v>
      </c>
      <c r="M28" s="124">
        <v>4.0647977941176468E-3</v>
      </c>
      <c r="O28" s="94" t="s">
        <v>329</v>
      </c>
      <c r="P28" s="124">
        <v>2.5084671317340421E-2</v>
      </c>
      <c r="Q28" s="124">
        <v>3.6132407791131371E-3</v>
      </c>
      <c r="R28" s="124">
        <v>0</v>
      </c>
      <c r="S28" s="124">
        <v>0</v>
      </c>
      <c r="T28" s="124">
        <v>2.1008403361344537E-3</v>
      </c>
      <c r="U28" s="124">
        <v>5.9523809523809521E-3</v>
      </c>
      <c r="V28" s="124">
        <v>0</v>
      </c>
      <c r="W28" s="124">
        <v>6.2802418179486279E-3</v>
      </c>
      <c r="X28" s="124">
        <v>0</v>
      </c>
      <c r="Y28" s="124">
        <v>0</v>
      </c>
      <c r="Z28" s="124">
        <v>0</v>
      </c>
      <c r="AA28" s="124">
        <v>3.7433155080213901E-2</v>
      </c>
    </row>
    <row r="29" spans="1:27" x14ac:dyDescent="0.25">
      <c r="A29" s="94" t="s">
        <v>330</v>
      </c>
      <c r="B29" s="124">
        <v>0.11628432634920817</v>
      </c>
      <c r="C29" s="124">
        <v>0.25842461240604508</v>
      </c>
      <c r="D29" s="124">
        <v>6.0184050982195619E-2</v>
      </c>
      <c r="E29" s="124">
        <v>0.11742083142071544</v>
      </c>
      <c r="F29" s="124">
        <v>0.1570627910590558</v>
      </c>
      <c r="G29" s="124">
        <v>0.18227876544050026</v>
      </c>
      <c r="H29" s="124">
        <v>9.9755812967411123E-2</v>
      </c>
      <c r="I29" s="124">
        <v>0.1495343398168644</v>
      </c>
      <c r="J29" s="124">
        <v>0.16833889142951691</v>
      </c>
      <c r="K29" s="124">
        <v>0.20106843573031241</v>
      </c>
      <c r="L29" s="124">
        <v>0.11455923763411216</v>
      </c>
      <c r="M29" s="124">
        <v>0.10522899915906674</v>
      </c>
      <c r="O29" s="94" t="s">
        <v>330</v>
      </c>
      <c r="P29" s="124">
        <v>0.15340883754747836</v>
      </c>
      <c r="Q29" s="124">
        <v>0.15518761143835147</v>
      </c>
      <c r="R29" s="124">
        <v>9.8202946224256293E-2</v>
      </c>
      <c r="S29" s="124">
        <v>0.14843777630415561</v>
      </c>
      <c r="T29" s="124">
        <v>0.2144002337777216</v>
      </c>
      <c r="U29" s="124">
        <v>0.27023809523809522</v>
      </c>
      <c r="V29" s="124">
        <v>9.2558923614376412E-2</v>
      </c>
      <c r="W29" s="124">
        <v>0.16845158977229002</v>
      </c>
      <c r="X29" s="124">
        <v>0.14935098864230123</v>
      </c>
      <c r="Y29" s="124">
        <v>0.20548433048433046</v>
      </c>
      <c r="Z29" s="124">
        <v>0.1687981872252324</v>
      </c>
      <c r="AA29" s="124">
        <v>0.17211465005582655</v>
      </c>
    </row>
    <row r="30" spans="1:27" x14ac:dyDescent="0.25">
      <c r="A30" s="94" t="s">
        <v>319</v>
      </c>
      <c r="B30" s="124">
        <v>4.4345231981473297E-2</v>
      </c>
      <c r="C30" s="124">
        <v>1.5730401630500431E-2</v>
      </c>
      <c r="D30" s="124">
        <v>6.4194027178357302E-2</v>
      </c>
      <c r="E30" s="124">
        <v>6.419456794159259E-2</v>
      </c>
      <c r="F30" s="124">
        <v>2.6654567863300196E-2</v>
      </c>
      <c r="G30" s="124">
        <v>2.4897338355002456E-2</v>
      </c>
      <c r="H30" s="124">
        <v>2.5251430333504177E-2</v>
      </c>
      <c r="I30" s="124">
        <v>2.9945532354891367E-2</v>
      </c>
      <c r="J30" s="124">
        <v>3.8719595047633344E-2</v>
      </c>
      <c r="K30" s="124">
        <v>3.438737072885862E-2</v>
      </c>
      <c r="L30" s="124">
        <v>5.7674202859865714E-2</v>
      </c>
      <c r="M30" s="124">
        <v>6.4217135575278556E-2</v>
      </c>
      <c r="O30" s="94" t="s">
        <v>319</v>
      </c>
      <c r="P30" s="124">
        <v>3.8583970055068334E-2</v>
      </c>
      <c r="Q30" s="124">
        <v>1.447166432032633E-2</v>
      </c>
      <c r="R30" s="124">
        <v>5.4703113081617086E-2</v>
      </c>
      <c r="S30" s="124">
        <v>8.0079022988505763E-2</v>
      </c>
      <c r="T30" s="124">
        <v>2.6696369337208564E-2</v>
      </c>
      <c r="U30" s="124">
        <v>0</v>
      </c>
      <c r="V30" s="124">
        <v>2.935122200975936E-2</v>
      </c>
      <c r="W30" s="124">
        <v>4.091776928401155E-2</v>
      </c>
      <c r="X30" s="124">
        <v>5.5555555555555558E-3</v>
      </c>
      <c r="Y30" s="124">
        <v>0.10142450142450142</v>
      </c>
      <c r="Z30" s="124">
        <v>3.2462637751477938E-2</v>
      </c>
      <c r="AA30" s="124">
        <v>0</v>
      </c>
    </row>
    <row r="31" spans="1:27" x14ac:dyDescent="0.25">
      <c r="A31" s="94" t="s">
        <v>318</v>
      </c>
      <c r="B31" s="124">
        <v>4.6137254621468379E-2</v>
      </c>
      <c r="C31" s="124">
        <v>4.8000511700354166E-2</v>
      </c>
      <c r="D31" s="124">
        <v>2.6158140409772032E-2</v>
      </c>
      <c r="E31" s="124">
        <v>5.891117821635182E-2</v>
      </c>
      <c r="F31" s="124">
        <v>3.5491689014739258E-2</v>
      </c>
      <c r="G31" s="124">
        <v>0.20016966751211229</v>
      </c>
      <c r="H31" s="124">
        <v>8.5448866437663973E-2</v>
      </c>
      <c r="I31" s="124">
        <v>7.4636639495192669E-2</v>
      </c>
      <c r="J31" s="124">
        <v>2.3378878066378065E-2</v>
      </c>
      <c r="K31" s="124">
        <v>5.5418714511585282E-2</v>
      </c>
      <c r="L31" s="124">
        <v>7.4576023821171789E-2</v>
      </c>
      <c r="M31" s="124">
        <v>4.7818559937272784E-2</v>
      </c>
      <c r="O31" s="94" t="s">
        <v>318</v>
      </c>
      <c r="P31" s="124">
        <v>5.9729339283266777E-2</v>
      </c>
      <c r="Q31" s="124">
        <v>5.764700155388984E-2</v>
      </c>
      <c r="R31" s="124">
        <v>3.6231884057971015E-3</v>
      </c>
      <c r="S31" s="124">
        <v>8.4515915119363391E-2</v>
      </c>
      <c r="T31" s="124">
        <v>3.3275316705629616E-2</v>
      </c>
      <c r="U31" s="124">
        <v>0.36785714285714288</v>
      </c>
      <c r="V31" s="124">
        <v>5.7854914567870272E-2</v>
      </c>
      <c r="W31" s="124">
        <v>0.14996015897192924</v>
      </c>
      <c r="X31" s="124">
        <v>1.8401259522041635E-2</v>
      </c>
      <c r="Y31" s="124">
        <v>0.1977207977207977</v>
      </c>
      <c r="Z31" s="124">
        <v>2.2531328007220894E-2</v>
      </c>
      <c r="AA31" s="124">
        <v>3.7433155080213901E-2</v>
      </c>
    </row>
    <row r="32" spans="1:27" x14ac:dyDescent="0.25">
      <c r="A32" s="94" t="s">
        <v>320</v>
      </c>
      <c r="B32" s="124">
        <v>3.3467506234786649E-3</v>
      </c>
      <c r="C32" s="124">
        <v>1.7525797191798927E-2</v>
      </c>
      <c r="D32" s="124">
        <v>1.6444145345981927E-2</v>
      </c>
      <c r="E32" s="124">
        <v>0</v>
      </c>
      <c r="F32" s="124">
        <v>3.5544564715827072E-2</v>
      </c>
      <c r="G32" s="124">
        <v>1.5181341354003673E-2</v>
      </c>
      <c r="H32" s="124">
        <v>2.7631198676552659E-3</v>
      </c>
      <c r="I32" s="124">
        <v>9.3167701863354035E-4</v>
      </c>
      <c r="J32" s="124">
        <v>0</v>
      </c>
      <c r="K32" s="124">
        <v>9.431438906207644E-3</v>
      </c>
      <c r="L32" s="124">
        <v>1.0570071833434549E-2</v>
      </c>
      <c r="M32" s="124">
        <v>7.0742725281602008E-3</v>
      </c>
      <c r="O32" s="94" t="s">
        <v>320</v>
      </c>
      <c r="P32" s="124">
        <v>6.2021226561223856E-3</v>
      </c>
      <c r="Q32" s="124">
        <v>1.1098471713592191E-2</v>
      </c>
      <c r="R32" s="124">
        <v>7.1957236842105261E-3</v>
      </c>
      <c r="S32" s="124">
        <v>0</v>
      </c>
      <c r="T32" s="124">
        <v>4.4646806090857395E-2</v>
      </c>
      <c r="U32" s="124">
        <v>4.2857142857142858E-2</v>
      </c>
      <c r="V32" s="124">
        <v>1.6063440481954006E-2</v>
      </c>
      <c r="W32" s="124">
        <v>0</v>
      </c>
      <c r="X32" s="124">
        <v>1.0336743393009377E-2</v>
      </c>
      <c r="Y32" s="124">
        <v>1.4814814814814815E-2</v>
      </c>
      <c r="Z32" s="124">
        <v>1.3337670787247884E-2</v>
      </c>
      <c r="AA32" s="124">
        <v>0</v>
      </c>
    </row>
    <row r="33" spans="1:27" x14ac:dyDescent="0.25">
      <c r="A33" s="94" t="s">
        <v>321</v>
      </c>
      <c r="B33" s="124">
        <v>0.13182752714204007</v>
      </c>
      <c r="C33" s="124">
        <v>0.19633928059804021</v>
      </c>
      <c r="D33" s="124">
        <v>8.0523135229136497E-2</v>
      </c>
      <c r="E33" s="124">
        <v>0.17760282202289712</v>
      </c>
      <c r="F33" s="124">
        <v>0.24818273453671683</v>
      </c>
      <c r="G33" s="124">
        <v>0.20697705257826821</v>
      </c>
      <c r="H33" s="124">
        <v>0.25881788301877867</v>
      </c>
      <c r="I33" s="124">
        <v>8.9125547842163033E-2</v>
      </c>
      <c r="J33" s="124">
        <v>0.15430687050822289</v>
      </c>
      <c r="K33" s="124">
        <v>0.23266917709674545</v>
      </c>
      <c r="L33" s="124">
        <v>0.21333105754783949</v>
      </c>
      <c r="M33" s="124">
        <v>0.13493758970112096</v>
      </c>
      <c r="O33" s="94" t="s">
        <v>321</v>
      </c>
      <c r="P33" s="124">
        <v>0.1863158131591349</v>
      </c>
      <c r="Q33" s="124">
        <v>0.34145042468631959</v>
      </c>
      <c r="R33" s="124">
        <v>0.13147859458428679</v>
      </c>
      <c r="S33" s="124">
        <v>0.33471651193633956</v>
      </c>
      <c r="T33" s="124">
        <v>0.37612150123207178</v>
      </c>
      <c r="U33" s="124">
        <v>0.2583333333333333</v>
      </c>
      <c r="V33" s="124">
        <v>0.15420421047987581</v>
      </c>
      <c r="W33" s="124">
        <v>9.5623714143074745E-2</v>
      </c>
      <c r="X33" s="124">
        <v>0.1714132497318703</v>
      </c>
      <c r="Y33" s="124">
        <v>0.22656695156695156</v>
      </c>
      <c r="Z33" s="124">
        <v>0.15472121761287255</v>
      </c>
      <c r="AA33" s="124">
        <v>0.28881412704942117</v>
      </c>
    </row>
    <row r="34" spans="1:27" x14ac:dyDescent="0.25">
      <c r="A34" s="94" t="s">
        <v>326</v>
      </c>
      <c r="B34" s="124">
        <v>2.3432940919697935E-2</v>
      </c>
      <c r="C34" s="124">
        <v>4.4878995274529307E-2</v>
      </c>
      <c r="D34" s="124">
        <v>2.7525886487128662E-3</v>
      </c>
      <c r="E34" s="124">
        <v>1.6709341484236428E-2</v>
      </c>
      <c r="F34" s="124">
        <v>2.4460392666914407E-3</v>
      </c>
      <c r="G34" s="124">
        <v>4.3103448275862068E-3</v>
      </c>
      <c r="H34" s="124">
        <v>7.9565263657207959E-3</v>
      </c>
      <c r="I34" s="124">
        <v>6.9297026101049581E-3</v>
      </c>
      <c r="J34" s="124">
        <v>3.1565656565656565E-3</v>
      </c>
      <c r="K34" s="124">
        <v>5.888329092102363E-2</v>
      </c>
      <c r="L34" s="124">
        <v>3.1331862156198056E-2</v>
      </c>
      <c r="M34" s="124">
        <v>2.1026800035375208E-2</v>
      </c>
      <c r="O34" s="94" t="s">
        <v>326</v>
      </c>
      <c r="P34" s="124">
        <v>2.4240906473016893E-2</v>
      </c>
      <c r="Q34" s="124">
        <v>6.1267050051757886E-2</v>
      </c>
      <c r="R34" s="124">
        <v>3.6231884057971015E-3</v>
      </c>
      <c r="S34" s="124">
        <v>1.6618589743589741E-2</v>
      </c>
      <c r="T34" s="124">
        <v>9.9133403361344533E-3</v>
      </c>
      <c r="U34" s="124">
        <v>0</v>
      </c>
      <c r="V34" s="124">
        <v>2.7497251334278387E-2</v>
      </c>
      <c r="W34" s="124">
        <v>1.0278773251420074E-2</v>
      </c>
      <c r="X34" s="124">
        <v>1.0457516339869282E-2</v>
      </c>
      <c r="Y34" s="124">
        <v>3.368945868945869E-2</v>
      </c>
      <c r="Z34" s="124">
        <v>2.7414640399607698E-2</v>
      </c>
      <c r="AA34" s="124">
        <v>3.7087912087912088E-2</v>
      </c>
    </row>
    <row r="35" spans="1:27" x14ac:dyDescent="0.25">
      <c r="A35" s="94" t="s">
        <v>327</v>
      </c>
      <c r="B35" s="124">
        <v>4.9732201929754229E-2</v>
      </c>
      <c r="C35" s="124">
        <v>0.26377713012223347</v>
      </c>
      <c r="D35" s="124">
        <v>3.1026091065464154E-2</v>
      </c>
      <c r="E35" s="124">
        <v>8.3151485268343012E-2</v>
      </c>
      <c r="F35" s="124">
        <v>7.4519479654229809E-2</v>
      </c>
      <c r="G35" s="124">
        <v>0.10142876272855438</v>
      </c>
      <c r="H35" s="124">
        <v>4.3804340062884486E-2</v>
      </c>
      <c r="I35" s="124">
        <v>5.3997248025221378E-2</v>
      </c>
      <c r="J35" s="124">
        <v>0.14454948105466248</v>
      </c>
      <c r="K35" s="124">
        <v>6.2563840944636143E-2</v>
      </c>
      <c r="L35" s="124">
        <v>0.11457931674888454</v>
      </c>
      <c r="M35" s="124">
        <v>9.4327053391122101E-2</v>
      </c>
      <c r="O35" s="94" t="s">
        <v>327</v>
      </c>
      <c r="P35" s="124">
        <v>6.3143639307111574E-2</v>
      </c>
      <c r="Q35" s="124">
        <v>0.13225260718008336</v>
      </c>
      <c r="R35" s="124">
        <v>3.6971538901601833E-2</v>
      </c>
      <c r="S35" s="124">
        <v>5.3713527851458887E-2</v>
      </c>
      <c r="T35" s="124">
        <v>6.5083105610665326E-2</v>
      </c>
      <c r="U35" s="124">
        <v>2.6190476190476188E-2</v>
      </c>
      <c r="V35" s="124">
        <v>3.695504146508817E-2</v>
      </c>
      <c r="W35" s="124">
        <v>0.11304855279154835</v>
      </c>
      <c r="X35" s="124">
        <v>7.6530860123385488E-2</v>
      </c>
      <c r="Y35" s="124">
        <v>8.4045584045584043E-2</v>
      </c>
      <c r="Z35" s="124">
        <v>0.20590053972326344</v>
      </c>
      <c r="AA35" s="124">
        <v>7.1024563671622493E-2</v>
      </c>
    </row>
    <row r="36" spans="1:27" x14ac:dyDescent="0.25">
      <c r="A36" s="94" t="s">
        <v>317</v>
      </c>
      <c r="B36" s="124">
        <v>0</v>
      </c>
      <c r="C36" s="124">
        <v>3.6982248520710058E-4</v>
      </c>
      <c r="D36" s="124">
        <v>0</v>
      </c>
      <c r="E36" s="124">
        <v>0</v>
      </c>
      <c r="F36" s="124">
        <v>0</v>
      </c>
      <c r="G36" s="124">
        <v>1.0593220338983051E-3</v>
      </c>
      <c r="H36" s="124">
        <v>0</v>
      </c>
      <c r="I36" s="124">
        <v>0</v>
      </c>
      <c r="J36" s="124">
        <v>0</v>
      </c>
      <c r="K36" s="124">
        <v>5.6468890130374587E-3</v>
      </c>
      <c r="L36" s="124">
        <v>0</v>
      </c>
      <c r="M36" s="124">
        <v>0</v>
      </c>
      <c r="O36" s="94" t="s">
        <v>317</v>
      </c>
      <c r="P36" s="124">
        <v>0</v>
      </c>
      <c r="Q36" s="124">
        <v>0</v>
      </c>
      <c r="R36" s="124">
        <v>0</v>
      </c>
      <c r="S36" s="124">
        <v>0</v>
      </c>
      <c r="T36" s="124">
        <v>0</v>
      </c>
      <c r="U36" s="124">
        <v>2.1428571428571429E-2</v>
      </c>
      <c r="V36" s="124">
        <v>0</v>
      </c>
      <c r="W36" s="124">
        <v>0</v>
      </c>
      <c r="X36" s="124">
        <v>0</v>
      </c>
      <c r="Y36" s="124">
        <v>0</v>
      </c>
      <c r="Z36" s="124">
        <v>0</v>
      </c>
      <c r="AA36" s="124">
        <v>0</v>
      </c>
    </row>
    <row r="37" spans="1:27" x14ac:dyDescent="0.25">
      <c r="A37" s="94" t="s">
        <v>338</v>
      </c>
      <c r="B37" s="124">
        <v>5.9372703813710733E-3</v>
      </c>
      <c r="C37" s="124">
        <v>9.7000511241275601E-3</v>
      </c>
      <c r="D37" s="124">
        <v>6.7569541841982236E-4</v>
      </c>
      <c r="E37" s="124">
        <v>3.5511363636363637E-4</v>
      </c>
      <c r="F37" s="124">
        <v>4.6170625064067689E-3</v>
      </c>
      <c r="G37" s="124">
        <v>1.6891891891891893E-3</v>
      </c>
      <c r="H37" s="124">
        <v>4.3505164993615985E-3</v>
      </c>
      <c r="I37" s="124">
        <v>6.7363096184187262E-3</v>
      </c>
      <c r="J37" s="124">
        <v>0</v>
      </c>
      <c r="K37" s="124">
        <v>1.1792452830188679E-3</v>
      </c>
      <c r="L37" s="124">
        <v>1.6997093222060534E-2</v>
      </c>
      <c r="M37" s="124">
        <v>1.838235294117647E-3</v>
      </c>
      <c r="O37" s="94" t="s">
        <v>338</v>
      </c>
      <c r="P37" s="124">
        <v>1.0108098358839754E-2</v>
      </c>
      <c r="Q37" s="124">
        <v>7.2264815582262741E-3</v>
      </c>
      <c r="R37" s="124">
        <v>0</v>
      </c>
      <c r="S37" s="124">
        <v>5.0000000000000001E-3</v>
      </c>
      <c r="T37" s="124">
        <v>0</v>
      </c>
      <c r="U37" s="124">
        <v>0</v>
      </c>
      <c r="V37" s="124">
        <v>0</v>
      </c>
      <c r="W37" s="124">
        <v>4.2400287459575994E-3</v>
      </c>
      <c r="X37" s="124">
        <v>5.434782608695652E-3</v>
      </c>
      <c r="Y37" s="124">
        <v>5.5555555555555558E-3</v>
      </c>
      <c r="Z37" s="124">
        <v>0</v>
      </c>
      <c r="AA37" s="124">
        <v>0</v>
      </c>
    </row>
    <row r="38" spans="1:27" x14ac:dyDescent="0.25">
      <c r="A38" s="94" t="s">
        <v>346</v>
      </c>
      <c r="B38" s="124">
        <v>0</v>
      </c>
      <c r="C38" s="124">
        <v>0</v>
      </c>
      <c r="D38" s="124">
        <v>0</v>
      </c>
      <c r="E38" s="124">
        <v>0</v>
      </c>
      <c r="F38" s="124">
        <v>0</v>
      </c>
      <c r="G38" s="124">
        <v>9.7549909255898355E-3</v>
      </c>
      <c r="H38" s="124">
        <v>4.9110545139437311E-3</v>
      </c>
      <c r="I38" s="124">
        <v>2.2510832858133093E-3</v>
      </c>
      <c r="J38" s="124">
        <v>0</v>
      </c>
      <c r="K38" s="124">
        <v>0</v>
      </c>
      <c r="L38" s="124">
        <v>3.5042242703533025E-3</v>
      </c>
      <c r="M38" s="124">
        <v>0</v>
      </c>
      <c r="O38" s="94" t="s">
        <v>346</v>
      </c>
      <c r="P38" s="124">
        <v>0</v>
      </c>
      <c r="Q38" s="124">
        <v>2.392539919181326E-2</v>
      </c>
      <c r="R38" s="124">
        <v>0</v>
      </c>
      <c r="S38" s="124">
        <v>0</v>
      </c>
      <c r="T38" s="124">
        <v>0</v>
      </c>
      <c r="U38" s="124">
        <v>0</v>
      </c>
      <c r="V38" s="124">
        <v>0</v>
      </c>
      <c r="W38" s="124">
        <v>4.2400287459575994E-3</v>
      </c>
      <c r="X38" s="124">
        <v>0</v>
      </c>
      <c r="Y38" s="124">
        <v>0</v>
      </c>
      <c r="Z38" s="124">
        <v>0</v>
      </c>
      <c r="AA38" s="124">
        <v>0</v>
      </c>
    </row>
    <row r="39" spans="1:27" x14ac:dyDescent="0.25">
      <c r="A39" s="94" t="s">
        <v>298</v>
      </c>
      <c r="B39" s="124">
        <v>5.8512562499999948E-2</v>
      </c>
      <c r="C39" s="124">
        <v>4.2047812499999983E-2</v>
      </c>
      <c r="D39" s="124">
        <v>4.0277687500000034E-2</v>
      </c>
      <c r="E39" s="124">
        <v>4.1881374999999978E-2</v>
      </c>
      <c r="F39" s="124">
        <v>3.3371500000000019E-2</v>
      </c>
      <c r="G39" s="124">
        <v>4.3705500000000001E-2</v>
      </c>
      <c r="H39" s="124">
        <v>4.7300874999999992E-2</v>
      </c>
      <c r="I39" s="124">
        <v>3.8864562499999998E-2</v>
      </c>
      <c r="J39" s="124">
        <v>3.9061312500000014E-2</v>
      </c>
      <c r="K39" s="124">
        <v>4.0681812500000004E-2</v>
      </c>
      <c r="L39" s="124">
        <v>3.7468312500000003E-2</v>
      </c>
      <c r="M39" s="124">
        <v>4.6923375000000003E-2</v>
      </c>
      <c r="O39" s="94" t="s">
        <v>298</v>
      </c>
      <c r="P39" s="124">
        <v>4.0040499999999937E-2</v>
      </c>
      <c r="Q39" s="124">
        <v>2.8676500000000042E-2</v>
      </c>
      <c r="R39" s="124">
        <v>2.5836500000000012E-2</v>
      </c>
      <c r="S39" s="124">
        <v>3.0158499999999984E-2</v>
      </c>
      <c r="T39" s="124">
        <v>2.2673499999999978E-2</v>
      </c>
      <c r="U39" s="124">
        <v>2.9659000000000026E-2</v>
      </c>
      <c r="V39" s="124">
        <v>3.2273999999999969E-2</v>
      </c>
      <c r="W39" s="124">
        <v>2.7420499999999955E-2</v>
      </c>
      <c r="X39" s="124">
        <v>2.4814000000000003E-2</v>
      </c>
      <c r="Y39" s="124">
        <v>2.4882500000000005E-2</v>
      </c>
      <c r="Z39" s="124">
        <v>2.5515000000000024E-2</v>
      </c>
      <c r="AA39" s="124">
        <v>3.0086499999999999E-2</v>
      </c>
    </row>
    <row r="40" spans="1:27" x14ac:dyDescent="0.25">
      <c r="A40" s="94" t="s">
        <v>269</v>
      </c>
      <c r="B40" s="124">
        <v>8.3913124999999891E-3</v>
      </c>
      <c r="C40" s="124">
        <v>4.2712500000000016E-3</v>
      </c>
      <c r="D40" s="124">
        <v>6.881125000000001E-3</v>
      </c>
      <c r="E40" s="124">
        <v>1.35431875E-2</v>
      </c>
      <c r="F40" s="124">
        <v>5.4629999999999991E-3</v>
      </c>
      <c r="G40" s="124">
        <v>1.1856312500000002E-2</v>
      </c>
      <c r="H40" s="124">
        <v>1.3799000000000004E-2</v>
      </c>
      <c r="I40" s="124">
        <v>1.0080312500000001E-2</v>
      </c>
      <c r="J40" s="124">
        <v>1.0273125000000006E-2</v>
      </c>
      <c r="K40" s="124">
        <v>5.1672499999999991E-3</v>
      </c>
      <c r="L40" s="124">
        <v>1.5533750000000002E-2</v>
      </c>
      <c r="M40" s="124">
        <v>1.1026250000000001E-3</v>
      </c>
      <c r="O40" s="94" t="s">
        <v>269</v>
      </c>
      <c r="P40" s="124">
        <v>8.983499999999962E-3</v>
      </c>
      <c r="Q40" s="124">
        <v>4.2114999999999965E-3</v>
      </c>
      <c r="R40" s="124">
        <v>6.7754999999999968E-3</v>
      </c>
      <c r="S40" s="124">
        <v>1.3669999999999996E-2</v>
      </c>
      <c r="T40" s="124">
        <v>5.2609999999999974E-3</v>
      </c>
      <c r="U40" s="124">
        <v>1.4098499999999996E-2</v>
      </c>
      <c r="V40" s="124">
        <v>1.5214000000000002E-2</v>
      </c>
      <c r="W40" s="124">
        <v>1.0008500000000009E-2</v>
      </c>
      <c r="X40" s="124">
        <v>9.6015000000000059E-3</v>
      </c>
      <c r="Y40" s="124">
        <v>5.0385000000000013E-3</v>
      </c>
      <c r="Z40" s="124">
        <v>1.57915E-2</v>
      </c>
      <c r="AA40" s="124">
        <v>1.2600000000000001E-3</v>
      </c>
    </row>
    <row r="41" spans="1:27" x14ac:dyDescent="0.25">
      <c r="A41" s="94" t="s">
        <v>273</v>
      </c>
      <c r="B41" s="124">
        <v>5.9961124999999935E-2</v>
      </c>
      <c r="C41" s="124">
        <v>3.7664124999999986E-2</v>
      </c>
      <c r="D41" s="124">
        <v>4.5758124999999962E-2</v>
      </c>
      <c r="E41" s="124">
        <v>3.924349999999998E-2</v>
      </c>
      <c r="F41" s="124">
        <v>5.6726437499999977E-2</v>
      </c>
      <c r="G41" s="124">
        <v>3.8630812500000007E-2</v>
      </c>
      <c r="H41" s="124">
        <v>4.6022937500000013E-2</v>
      </c>
      <c r="I41" s="124">
        <v>5.2449624999999986E-2</v>
      </c>
      <c r="J41" s="124">
        <v>3.7025749999999996E-2</v>
      </c>
      <c r="K41" s="124">
        <v>4.8764000000000009E-2</v>
      </c>
      <c r="L41" s="124">
        <v>5.3156000000000002E-2</v>
      </c>
      <c r="M41" s="124">
        <v>5.006418750000001E-2</v>
      </c>
      <c r="O41" s="94" t="s">
        <v>273</v>
      </c>
      <c r="P41" s="124">
        <v>6.4150999999999792E-2</v>
      </c>
      <c r="Q41" s="124">
        <v>3.9180999999999994E-2</v>
      </c>
      <c r="R41" s="124">
        <v>4.6379000000000052E-2</v>
      </c>
      <c r="S41" s="124">
        <v>4.4467500000000007E-2</v>
      </c>
      <c r="T41" s="124">
        <v>5.7598000000000114E-2</v>
      </c>
      <c r="U41" s="124">
        <v>4.3912999999999987E-2</v>
      </c>
      <c r="V41" s="124">
        <v>5.0807000000000026E-2</v>
      </c>
      <c r="W41" s="124">
        <v>5.6776500000000091E-2</v>
      </c>
      <c r="X41" s="124">
        <v>4.0683499999999997E-2</v>
      </c>
      <c r="Y41" s="124">
        <v>5.3021999999999986E-2</v>
      </c>
      <c r="Z41" s="124">
        <v>5.3857000000000037E-2</v>
      </c>
      <c r="AA41" s="124">
        <v>5.272050000000001E-2</v>
      </c>
    </row>
    <row r="42" spans="1:27" x14ac:dyDescent="0.25">
      <c r="A42" s="94" t="s">
        <v>277</v>
      </c>
      <c r="B42" s="124">
        <v>0.14344956249999971</v>
      </c>
      <c r="C42" s="124">
        <v>0.33411175000000004</v>
      </c>
      <c r="D42" s="124">
        <v>0.23903218749999997</v>
      </c>
      <c r="E42" s="124">
        <v>0.25944318749999989</v>
      </c>
      <c r="F42" s="124">
        <v>8.8915375000000005E-2</v>
      </c>
      <c r="G42" s="124">
        <v>0.17262062499999994</v>
      </c>
      <c r="H42" s="124">
        <v>0.15355243749999997</v>
      </c>
      <c r="I42" s="124">
        <v>0.14846012499999994</v>
      </c>
      <c r="J42" s="124">
        <v>0.29545756249999999</v>
      </c>
      <c r="K42" s="124">
        <v>0.17946318750000001</v>
      </c>
      <c r="L42" s="124">
        <v>0.20738562500000002</v>
      </c>
      <c r="M42" s="124">
        <v>8.932024999999999E-2</v>
      </c>
      <c r="O42" s="94" t="s">
        <v>277</v>
      </c>
      <c r="P42" s="124">
        <v>0.14166750000000039</v>
      </c>
      <c r="Q42" s="124">
        <v>0.34721800000000019</v>
      </c>
      <c r="R42" s="124">
        <v>0.23781400000000011</v>
      </c>
      <c r="S42" s="124">
        <v>0.25160450000000001</v>
      </c>
      <c r="T42" s="124">
        <v>8.6516500000000052E-2</v>
      </c>
      <c r="U42" s="124">
        <v>0.17956249999999996</v>
      </c>
      <c r="V42" s="124">
        <v>0.15111099999999991</v>
      </c>
      <c r="W42" s="124">
        <v>0.16233749999999966</v>
      </c>
      <c r="X42" s="124">
        <v>0.29310449999999993</v>
      </c>
      <c r="Y42" s="124">
        <v>0.17699400000000004</v>
      </c>
      <c r="Z42" s="124">
        <v>0.21559099999999995</v>
      </c>
      <c r="AA42" s="124">
        <v>8.9380500000000002E-2</v>
      </c>
    </row>
    <row r="43" spans="1:27" x14ac:dyDescent="0.25">
      <c r="A43" s="94" t="s">
        <v>297</v>
      </c>
      <c r="B43" s="124">
        <v>0.21305687500000001</v>
      </c>
      <c r="C43" s="124">
        <v>0.16897974999999996</v>
      </c>
      <c r="D43" s="124">
        <v>0.19759662500000011</v>
      </c>
      <c r="E43" s="124">
        <v>0.16694718750000001</v>
      </c>
      <c r="F43" s="124">
        <v>0.268441875</v>
      </c>
      <c r="G43" s="124">
        <v>0.18568256249999998</v>
      </c>
      <c r="H43" s="124">
        <v>0.20600899999999991</v>
      </c>
      <c r="I43" s="124">
        <v>0.15800937500000001</v>
      </c>
      <c r="J43" s="124">
        <v>0.19017799999999996</v>
      </c>
      <c r="K43" s="124">
        <v>0.24087068749999999</v>
      </c>
      <c r="L43" s="124">
        <v>0.20026437499999999</v>
      </c>
      <c r="M43" s="124">
        <v>0.19780518750000001</v>
      </c>
      <c r="O43" s="94" t="s">
        <v>297</v>
      </c>
      <c r="P43" s="124">
        <v>0.21196550000000064</v>
      </c>
      <c r="Q43" s="124">
        <v>0.16758950000000017</v>
      </c>
      <c r="R43" s="124">
        <v>0.20098299999999994</v>
      </c>
      <c r="S43" s="124">
        <v>0.16578999999999997</v>
      </c>
      <c r="T43" s="124">
        <v>0.27033549999999973</v>
      </c>
      <c r="U43" s="124">
        <v>0.19221749999999996</v>
      </c>
      <c r="V43" s="124">
        <v>0.21108300000000008</v>
      </c>
      <c r="W43" s="124">
        <v>0.15616000000000008</v>
      </c>
      <c r="X43" s="124">
        <v>0.19416250000000002</v>
      </c>
      <c r="Y43" s="124">
        <v>0.2553850000000002</v>
      </c>
      <c r="Z43" s="124">
        <v>0.20520000000000013</v>
      </c>
      <c r="AA43" s="124">
        <v>0.19629499999999994</v>
      </c>
    </row>
    <row r="44" spans="1:27" x14ac:dyDescent="0.25">
      <c r="A44" s="94" t="s">
        <v>281</v>
      </c>
      <c r="B44" s="124">
        <v>8.8134375000000088E-3</v>
      </c>
      <c r="C44" s="124">
        <v>8.4173125000000012E-3</v>
      </c>
      <c r="D44" s="124">
        <v>1.1587812500000003E-2</v>
      </c>
      <c r="E44" s="124">
        <v>8.8313125000000024E-3</v>
      </c>
      <c r="F44" s="124">
        <v>1.0046124999999998E-2</v>
      </c>
      <c r="G44" s="124">
        <v>9.1166874999999981E-3</v>
      </c>
      <c r="H44" s="124">
        <v>1.0139124999999999E-2</v>
      </c>
      <c r="I44" s="124">
        <v>1.2229249999999997E-2</v>
      </c>
      <c r="J44" s="124">
        <v>7.2243125000000007E-3</v>
      </c>
      <c r="K44" s="124">
        <v>6.0570624999999982E-3</v>
      </c>
      <c r="L44" s="124">
        <v>1.0498749999999994E-2</v>
      </c>
      <c r="M44" s="124">
        <v>1.5059937499999999E-2</v>
      </c>
      <c r="O44" s="94" t="s">
        <v>281</v>
      </c>
      <c r="P44" s="124">
        <v>7.448999999999999E-3</v>
      </c>
      <c r="Q44" s="124">
        <v>8.1715000000000138E-3</v>
      </c>
      <c r="R44" s="124">
        <v>1.0213499999999999E-2</v>
      </c>
      <c r="S44" s="124">
        <v>8.6455000000000004E-3</v>
      </c>
      <c r="T44" s="124">
        <v>9.1184999999999877E-3</v>
      </c>
      <c r="U44" s="124">
        <v>9.1800000000000007E-3</v>
      </c>
      <c r="V44" s="124">
        <v>1.1161500000000003E-2</v>
      </c>
      <c r="W44" s="124">
        <v>1.0711500000000014E-2</v>
      </c>
      <c r="X44" s="124">
        <v>6.631999999999999E-3</v>
      </c>
      <c r="Y44" s="124">
        <v>5.8450000000000012E-3</v>
      </c>
      <c r="Z44" s="124">
        <v>1.0557999999999994E-2</v>
      </c>
      <c r="AA44" s="124">
        <v>1.3221999999999998E-2</v>
      </c>
    </row>
    <row r="45" spans="1:27" x14ac:dyDescent="0.25">
      <c r="A45" s="94" t="s">
        <v>285</v>
      </c>
      <c r="B45" s="124">
        <v>3.2973187500000063E-2</v>
      </c>
      <c r="C45" s="124">
        <v>3.0499562500000004E-2</v>
      </c>
      <c r="D45" s="124">
        <v>4.3365812499999989E-2</v>
      </c>
      <c r="E45" s="124">
        <v>3.2070624999999998E-2</v>
      </c>
      <c r="F45" s="124">
        <v>6.6063624999999987E-2</v>
      </c>
      <c r="G45" s="124">
        <v>3.768225E-2</v>
      </c>
      <c r="H45" s="124">
        <v>3.6687374999999994E-2</v>
      </c>
      <c r="I45" s="124">
        <v>3.3872500000000007E-2</v>
      </c>
      <c r="J45" s="124">
        <v>2.6128624999999992E-2</v>
      </c>
      <c r="K45" s="124">
        <v>4.03238125E-2</v>
      </c>
      <c r="L45" s="124">
        <v>3.1229250000000007E-2</v>
      </c>
      <c r="M45" s="124">
        <v>6.2366875000000002E-2</v>
      </c>
      <c r="O45" s="94" t="s">
        <v>285</v>
      </c>
      <c r="P45" s="124">
        <v>3.2466999999999947E-2</v>
      </c>
      <c r="Q45" s="124">
        <v>2.9232000000000008E-2</v>
      </c>
      <c r="R45" s="124">
        <v>4.2667500000000025E-2</v>
      </c>
      <c r="S45" s="124">
        <v>3.177350000000001E-2</v>
      </c>
      <c r="T45" s="124">
        <v>6.3808999999999949E-2</v>
      </c>
      <c r="U45" s="124">
        <v>3.7838499999999997E-2</v>
      </c>
      <c r="V45" s="124">
        <v>3.6959999999999993E-2</v>
      </c>
      <c r="W45" s="124">
        <v>3.1727000000000012E-2</v>
      </c>
      <c r="X45" s="124">
        <v>2.6024500000000002E-2</v>
      </c>
      <c r="Y45" s="124">
        <v>4.1787499999999991E-2</v>
      </c>
      <c r="Z45" s="124">
        <v>3.2702499999999995E-2</v>
      </c>
      <c r="AA45" s="124">
        <v>6.1026499999999997E-2</v>
      </c>
    </row>
    <row r="46" spans="1:27" x14ac:dyDescent="0.25">
      <c r="A46" s="94" t="s">
        <v>288</v>
      </c>
      <c r="B46" s="124">
        <v>8.6978500000000042E-2</v>
      </c>
      <c r="C46" s="124">
        <v>8.0333812499999949E-2</v>
      </c>
      <c r="D46" s="124">
        <v>8.0638249999999939E-2</v>
      </c>
      <c r="E46" s="124">
        <v>6.2686312500000022E-2</v>
      </c>
      <c r="F46" s="124">
        <v>0.13063568749999996</v>
      </c>
      <c r="G46" s="124">
        <v>7.5691125000000012E-2</v>
      </c>
      <c r="H46" s="124">
        <v>5.7958437499999974E-2</v>
      </c>
      <c r="I46" s="124">
        <v>7.4495499999999965E-2</v>
      </c>
      <c r="J46" s="124">
        <v>9.004562499999999E-2</v>
      </c>
      <c r="K46" s="124">
        <v>7.5768625000000006E-2</v>
      </c>
      <c r="L46" s="124">
        <v>0.10100168750000001</v>
      </c>
      <c r="M46" s="124">
        <v>0.17411537500000002</v>
      </c>
      <c r="O46" s="94" t="s">
        <v>288</v>
      </c>
      <c r="P46" s="124">
        <v>9.3280999999999795E-2</v>
      </c>
      <c r="Q46" s="124">
        <v>7.823749999999996E-2</v>
      </c>
      <c r="R46" s="124">
        <v>8.7027500000000035E-2</v>
      </c>
      <c r="S46" s="124">
        <v>7.0604999999999918E-2</v>
      </c>
      <c r="T46" s="124">
        <v>0.13587099999999994</v>
      </c>
      <c r="U46" s="124">
        <v>7.6680999999999999E-2</v>
      </c>
      <c r="V46" s="124">
        <v>5.5844000000000005E-2</v>
      </c>
      <c r="W46" s="124">
        <v>7.6544500000000015E-2</v>
      </c>
      <c r="X46" s="124">
        <v>8.4615500000000066E-2</v>
      </c>
      <c r="Y46" s="124">
        <v>8.705750000000001E-2</v>
      </c>
      <c r="Z46" s="124">
        <v>0.10350949999999995</v>
      </c>
      <c r="AA46" s="124">
        <v>0.18090400000000004</v>
      </c>
    </row>
    <row r="47" spans="1:27" x14ac:dyDescent="0.25">
      <c r="A47" s="94" t="s">
        <v>291</v>
      </c>
      <c r="B47" s="124">
        <v>0.24115600000000004</v>
      </c>
      <c r="C47" s="124">
        <v>0.20569893750000001</v>
      </c>
      <c r="D47" s="124">
        <v>0.22629018750000007</v>
      </c>
      <c r="E47" s="124">
        <v>0.24660981250000014</v>
      </c>
      <c r="F47" s="124">
        <v>0.19203056249999997</v>
      </c>
      <c r="G47" s="124">
        <v>0.29743006249999998</v>
      </c>
      <c r="H47" s="124">
        <v>0.27046231250000002</v>
      </c>
      <c r="I47" s="124">
        <v>0.28615874999999996</v>
      </c>
      <c r="J47" s="124">
        <v>0.18496987499999998</v>
      </c>
      <c r="K47" s="124">
        <v>0.21216099999999999</v>
      </c>
      <c r="L47" s="124">
        <v>0.22561456250000006</v>
      </c>
      <c r="M47" s="124">
        <v>0.24065012499999996</v>
      </c>
      <c r="O47" s="94" t="s">
        <v>291</v>
      </c>
      <c r="P47" s="124">
        <v>0.2307164999999998</v>
      </c>
      <c r="Q47" s="124">
        <v>0.19194600000000017</v>
      </c>
      <c r="R47" s="124">
        <v>0.2151214999999998</v>
      </c>
      <c r="S47" s="124">
        <v>0.23730249999999986</v>
      </c>
      <c r="T47" s="124">
        <v>0.18793899999999972</v>
      </c>
      <c r="U47" s="124">
        <v>0.29991249999999992</v>
      </c>
      <c r="V47" s="124">
        <v>0.26063000000000003</v>
      </c>
      <c r="W47" s="124">
        <v>0.27216300000000043</v>
      </c>
      <c r="X47" s="124">
        <v>0.18344700000000008</v>
      </c>
      <c r="Y47" s="124">
        <v>0.21091100000000013</v>
      </c>
      <c r="Z47" s="124">
        <v>0.22402799999999992</v>
      </c>
      <c r="AA47" s="124">
        <v>0.23824450000000003</v>
      </c>
    </row>
    <row r="48" spans="1:27" x14ac:dyDescent="0.25">
      <c r="A48" s="94" t="s">
        <v>294</v>
      </c>
      <c r="B48" s="124">
        <v>0.12143125000000007</v>
      </c>
      <c r="C48" s="124">
        <v>7.668662500000005E-2</v>
      </c>
      <c r="D48" s="124">
        <v>8.9833062499999991E-2</v>
      </c>
      <c r="E48" s="124">
        <v>9.7646374999999952E-2</v>
      </c>
      <c r="F48" s="124">
        <v>0.11646606250000004</v>
      </c>
      <c r="G48" s="124">
        <v>0.10001256250000001</v>
      </c>
      <c r="H48" s="124">
        <v>0.10620250000000006</v>
      </c>
      <c r="I48" s="124">
        <v>0.11817949999999997</v>
      </c>
      <c r="J48" s="124">
        <v>9.7673625000000042E-2</v>
      </c>
      <c r="K48" s="124">
        <v>0.11481337500000001</v>
      </c>
      <c r="L48" s="124">
        <v>9.2203999999999994E-2</v>
      </c>
      <c r="M48" s="124">
        <v>8.7282375000000009E-2</v>
      </c>
      <c r="O48" s="94" t="s">
        <v>294</v>
      </c>
      <c r="P48" s="124">
        <v>0.12511950000000016</v>
      </c>
      <c r="Q48" s="124">
        <v>8.074950000000003E-2</v>
      </c>
      <c r="R48" s="124">
        <v>9.1305000000000122E-2</v>
      </c>
      <c r="S48" s="124">
        <v>0.10290599999999997</v>
      </c>
      <c r="T48" s="124">
        <v>0.11792549999999991</v>
      </c>
      <c r="U48" s="124">
        <v>0.10865600000000003</v>
      </c>
      <c r="V48" s="124">
        <v>0.10854849999999996</v>
      </c>
      <c r="W48" s="124">
        <v>0.12101949999999964</v>
      </c>
      <c r="X48" s="124">
        <v>9.8885000000000056E-2</v>
      </c>
      <c r="Y48" s="124">
        <v>0.11986049999999998</v>
      </c>
      <c r="Z48" s="124">
        <v>9.8530000000000062E-2</v>
      </c>
      <c r="AA48" s="124">
        <v>8.9564999999999978E-2</v>
      </c>
    </row>
    <row r="49" spans="1:27" x14ac:dyDescent="0.25">
      <c r="A49" s="94" t="s">
        <v>295</v>
      </c>
      <c r="B49" s="124">
        <v>3.5850562499999968E-2</v>
      </c>
      <c r="C49" s="124">
        <v>2.5458250000000002E-2</v>
      </c>
      <c r="D49" s="124">
        <v>2.9232375000000001E-2</v>
      </c>
      <c r="E49" s="124">
        <v>2.6717812500000004E-2</v>
      </c>
      <c r="F49" s="124">
        <v>2.7027625000000007E-2</v>
      </c>
      <c r="G49" s="124">
        <v>2.5517124999999998E-2</v>
      </c>
      <c r="H49" s="124">
        <v>2.6387187499999992E-2</v>
      </c>
      <c r="I49" s="124">
        <v>2.5570937499999998E-2</v>
      </c>
      <c r="J49" s="124">
        <v>1.9219000000000007E-2</v>
      </c>
      <c r="K49" s="124">
        <v>2.3497687500000003E-2</v>
      </c>
      <c r="L49" s="124">
        <v>2.8260625000000004E-2</v>
      </c>
      <c r="M49" s="124">
        <v>3.2411812499999998E-2</v>
      </c>
      <c r="O49" s="94" t="s">
        <v>295</v>
      </c>
      <c r="P49" s="124">
        <v>3.7746500000000016E-2</v>
      </c>
      <c r="Q49" s="124">
        <v>2.6180499999999975E-2</v>
      </c>
      <c r="R49" s="124">
        <v>2.9975499999999981E-2</v>
      </c>
      <c r="S49" s="124">
        <v>2.7542500000000011E-2</v>
      </c>
      <c r="T49" s="124">
        <v>2.7607000000000013E-2</v>
      </c>
      <c r="U49" s="124">
        <v>2.8133999999999992E-2</v>
      </c>
      <c r="V49" s="124">
        <v>2.8128999999999987E-2</v>
      </c>
      <c r="W49" s="124">
        <v>2.493600000000001E-2</v>
      </c>
      <c r="X49" s="124">
        <v>2.0824999999999989E-2</v>
      </c>
      <c r="Y49" s="124">
        <v>2.4394000000000006E-2</v>
      </c>
      <c r="Z49" s="124">
        <v>2.8939500000000007E-2</v>
      </c>
      <c r="AA49" s="124">
        <v>3.1329999999999997E-2</v>
      </c>
    </row>
    <row r="50" spans="1:27" x14ac:dyDescent="0.25">
      <c r="A50" s="94" t="s">
        <v>296</v>
      </c>
      <c r="B50" s="124">
        <v>4.7938437500000035E-2</v>
      </c>
      <c r="C50" s="124">
        <v>2.7878499999999994E-2</v>
      </c>
      <c r="D50" s="124">
        <v>3.2724562499999998E-2</v>
      </c>
      <c r="E50" s="124">
        <v>4.6254499999999997E-2</v>
      </c>
      <c r="F50" s="124">
        <v>3.8358125E-2</v>
      </c>
      <c r="G50" s="124">
        <v>4.5762249999999997E-2</v>
      </c>
      <c r="H50" s="124">
        <v>7.2786874999999987E-2</v>
      </c>
      <c r="I50" s="124">
        <v>8.0472312499999935E-2</v>
      </c>
      <c r="J50" s="124">
        <v>4.1600687499999997E-2</v>
      </c>
      <c r="K50" s="124">
        <v>5.2874499999999998E-2</v>
      </c>
      <c r="L50" s="124">
        <v>3.4769374999999991E-2</v>
      </c>
      <c r="M50" s="124">
        <v>4.9820562500000005E-2</v>
      </c>
      <c r="O50" s="94" t="s">
        <v>296</v>
      </c>
      <c r="P50" s="124">
        <v>4.6452999999999856E-2</v>
      </c>
      <c r="Q50" s="124">
        <v>2.7283499999999968E-2</v>
      </c>
      <c r="R50" s="124">
        <v>3.1737000000000015E-2</v>
      </c>
      <c r="S50" s="124">
        <v>4.5694000000000012E-2</v>
      </c>
      <c r="T50" s="124">
        <v>3.6021000000000011E-2</v>
      </c>
      <c r="U50" s="124">
        <v>4.7107499999999997E-2</v>
      </c>
      <c r="V50" s="124">
        <v>7.0511500000000019E-2</v>
      </c>
      <c r="W50" s="124">
        <v>7.761549999999999E-2</v>
      </c>
      <c r="X50" s="124">
        <v>4.2019000000000015E-2</v>
      </c>
      <c r="Y50" s="124">
        <v>4.6794999999999996E-2</v>
      </c>
      <c r="Z50" s="124">
        <v>3.5530000000000034E-2</v>
      </c>
      <c r="AA50" s="124">
        <v>4.6053000000000011E-2</v>
      </c>
    </row>
    <row r="51" spans="1:27" x14ac:dyDescent="0.25">
      <c r="A51" s="94" t="s">
        <v>339</v>
      </c>
      <c r="B51" s="124">
        <v>4112.52490234375</v>
      </c>
      <c r="C51" s="124">
        <v>2904.028076171875</v>
      </c>
      <c r="D51" s="124">
        <v>7963.74365234375</v>
      </c>
      <c r="E51" s="124">
        <v>4022.396484375</v>
      </c>
      <c r="F51" s="124">
        <v>4999.8173828125</v>
      </c>
      <c r="G51" s="124">
        <v>2757.85009765625</v>
      </c>
      <c r="H51" s="124">
        <v>2484.544677734375</v>
      </c>
      <c r="I51" s="124">
        <v>1645.5037841796875</v>
      </c>
      <c r="J51" s="124">
        <v>3253.5625</v>
      </c>
      <c r="K51" s="124">
        <v>5055.85546875</v>
      </c>
      <c r="L51" s="124">
        <v>2965.232421875</v>
      </c>
      <c r="M51" s="124">
        <v>5638.67919921875</v>
      </c>
      <c r="O51" s="94" t="s">
        <v>339</v>
      </c>
      <c r="P51" s="124">
        <v>4540.451171875</v>
      </c>
      <c r="Q51" s="124">
        <v>4777.2177734375</v>
      </c>
      <c r="R51" s="124">
        <v>7008.8935546875</v>
      </c>
      <c r="S51" s="124">
        <v>4994.0087890625</v>
      </c>
      <c r="T51" s="124">
        <v>4301.8974609375</v>
      </c>
      <c r="U51" s="124">
        <v>2476.16748046875</v>
      </c>
      <c r="V51" s="124">
        <v>5657.6416015625</v>
      </c>
      <c r="W51" s="124">
        <v>2661.487548828125</v>
      </c>
      <c r="X51" s="124">
        <v>5109.9375</v>
      </c>
      <c r="Y51" s="124">
        <v>5032.06005859375</v>
      </c>
      <c r="Z51" s="124">
        <v>7824.6826171875</v>
      </c>
      <c r="AA51" s="124">
        <v>2983.771240234375</v>
      </c>
    </row>
    <row r="52" spans="1:27" x14ac:dyDescent="0.25">
      <c r="A52" s="94" t="s">
        <v>357</v>
      </c>
      <c r="B52" s="124">
        <v>0</v>
      </c>
      <c r="C52" s="124">
        <v>0</v>
      </c>
      <c r="D52" s="124">
        <v>0</v>
      </c>
      <c r="E52" s="124">
        <v>0</v>
      </c>
      <c r="F52" s="124">
        <v>0</v>
      </c>
      <c r="G52" s="124">
        <v>0</v>
      </c>
      <c r="H52" s="124">
        <v>0</v>
      </c>
      <c r="I52" s="124">
        <v>0</v>
      </c>
      <c r="J52" s="124">
        <v>0</v>
      </c>
      <c r="K52" s="124">
        <v>0</v>
      </c>
      <c r="L52" s="124">
        <v>0</v>
      </c>
      <c r="M52" s="124">
        <v>0</v>
      </c>
      <c r="O52" s="94" t="s">
        <v>357</v>
      </c>
      <c r="P52" s="124">
        <v>0</v>
      </c>
      <c r="Q52" s="124">
        <v>0</v>
      </c>
      <c r="R52" s="124">
        <v>0</v>
      </c>
      <c r="S52" s="124">
        <v>0</v>
      </c>
      <c r="T52" s="124">
        <v>0</v>
      </c>
      <c r="U52" s="124">
        <v>0</v>
      </c>
      <c r="V52" s="124">
        <v>0</v>
      </c>
      <c r="W52" s="124">
        <v>0</v>
      </c>
      <c r="X52" s="124">
        <v>0</v>
      </c>
      <c r="Y52" s="124">
        <v>0</v>
      </c>
      <c r="Z52" s="124">
        <v>0</v>
      </c>
      <c r="AA52" s="124">
        <v>0</v>
      </c>
    </row>
    <row r="54" spans="1:27" x14ac:dyDescent="0.25">
      <c r="A54" s="124"/>
      <c r="B54" s="124"/>
      <c r="C54" s="124"/>
      <c r="D54" s="124"/>
      <c r="E54" s="124"/>
      <c r="F54" s="124"/>
      <c r="G54" s="124"/>
      <c r="H54" s="124"/>
      <c r="I54" s="124"/>
      <c r="J54" s="124"/>
      <c r="K54" s="124"/>
      <c r="L54" s="124"/>
      <c r="M54" s="124"/>
      <c r="P54" s="124"/>
      <c r="Q54" s="124"/>
      <c r="R54" s="124"/>
      <c r="S54" s="124"/>
      <c r="T54" s="124"/>
      <c r="U54" s="124"/>
      <c r="V54" s="124"/>
      <c r="W54" s="124"/>
      <c r="X54" s="124"/>
      <c r="Y54" s="124"/>
      <c r="Z54" s="124"/>
      <c r="AA54" s="124"/>
    </row>
    <row r="55" spans="1:27" x14ac:dyDescent="0.25">
      <c r="A55" s="124"/>
      <c r="B55" s="124"/>
      <c r="C55" s="124"/>
      <c r="D55" s="124"/>
      <c r="E55" s="124"/>
      <c r="F55" s="124"/>
      <c r="G55" s="124"/>
      <c r="H55" s="124"/>
      <c r="I55" s="124"/>
      <c r="J55" s="124"/>
      <c r="K55" s="124"/>
      <c r="L55" s="124"/>
      <c r="M55" s="124"/>
      <c r="P55" s="124"/>
      <c r="Q55" s="124"/>
      <c r="R55" s="124"/>
      <c r="S55" s="124"/>
      <c r="T55" s="124"/>
      <c r="U55" s="124"/>
      <c r="V55" s="124"/>
      <c r="W55" s="124"/>
      <c r="X55" s="124"/>
      <c r="Y55" s="124"/>
      <c r="Z55" s="124"/>
      <c r="AA55" s="124"/>
    </row>
    <row r="56" spans="1:27" x14ac:dyDescent="0.25">
      <c r="A56" s="124"/>
      <c r="B56" s="124"/>
      <c r="C56" s="124"/>
      <c r="D56" s="124"/>
      <c r="E56" s="124"/>
      <c r="F56" s="124"/>
      <c r="G56" s="124"/>
      <c r="H56" s="124"/>
      <c r="I56" s="124"/>
      <c r="J56" s="124"/>
      <c r="K56" s="124"/>
      <c r="L56" s="124"/>
      <c r="M56" s="124"/>
      <c r="P56" s="124"/>
      <c r="Q56" s="124"/>
      <c r="R56" s="124"/>
      <c r="S56" s="124"/>
      <c r="T56" s="124"/>
      <c r="U56" s="124"/>
      <c r="V56" s="124"/>
      <c r="W56" s="124"/>
      <c r="X56" s="124"/>
      <c r="Y56" s="124"/>
      <c r="Z56" s="124"/>
      <c r="AA56" s="124"/>
    </row>
    <row r="57" spans="1:27" x14ac:dyDescent="0.25">
      <c r="A57" s="124"/>
      <c r="B57" s="124"/>
      <c r="C57" s="124"/>
      <c r="D57" s="124"/>
      <c r="E57" s="124"/>
      <c r="F57" s="124"/>
      <c r="G57" s="124"/>
      <c r="H57" s="124"/>
      <c r="I57" s="124"/>
      <c r="J57" s="124"/>
      <c r="K57" s="124"/>
      <c r="L57" s="124"/>
      <c r="M57" s="124"/>
      <c r="P57" s="124"/>
      <c r="Q57" s="124"/>
      <c r="R57" s="124"/>
      <c r="S57" s="124"/>
      <c r="T57" s="124"/>
      <c r="U57" s="124"/>
      <c r="V57" s="124"/>
      <c r="W57" s="124"/>
      <c r="X57" s="124"/>
      <c r="Y57" s="124"/>
      <c r="Z57" s="124"/>
      <c r="AA57" s="124"/>
    </row>
    <row r="58" spans="1:27" x14ac:dyDescent="0.25">
      <c r="A58" s="124"/>
      <c r="B58" s="124"/>
      <c r="C58" s="124"/>
      <c r="D58" s="124"/>
      <c r="E58" s="124"/>
      <c r="F58" s="124"/>
      <c r="G58" s="124"/>
      <c r="H58" s="124"/>
      <c r="I58" s="124"/>
      <c r="J58" s="124"/>
      <c r="K58" s="124"/>
      <c r="L58" s="124"/>
      <c r="M58" s="124"/>
      <c r="P58" s="124"/>
      <c r="Q58" s="124"/>
      <c r="R58" s="124"/>
      <c r="S58" s="124"/>
      <c r="T58" s="124"/>
      <c r="U58" s="124"/>
      <c r="V58" s="124"/>
      <c r="W58" s="124"/>
      <c r="X58" s="124"/>
      <c r="Y58" s="124"/>
      <c r="Z58" s="124"/>
      <c r="AA58" s="124"/>
    </row>
    <row r="59" spans="1:27" x14ac:dyDescent="0.25">
      <c r="A59" s="124"/>
      <c r="B59" s="124"/>
      <c r="C59" s="124"/>
      <c r="D59" s="124"/>
      <c r="E59" s="124"/>
      <c r="F59" s="124"/>
      <c r="G59" s="124"/>
      <c r="H59" s="124"/>
      <c r="I59" s="124"/>
      <c r="J59" s="124"/>
      <c r="K59" s="124"/>
      <c r="L59" s="124"/>
      <c r="M59" s="124"/>
      <c r="P59" s="124"/>
      <c r="Q59" s="124"/>
      <c r="R59" s="124"/>
      <c r="S59" s="124"/>
      <c r="T59" s="124"/>
      <c r="U59" s="124"/>
      <c r="V59" s="124"/>
      <c r="W59" s="124"/>
      <c r="X59" s="124"/>
      <c r="Y59" s="124"/>
      <c r="Z59" s="124"/>
      <c r="AA59" s="124"/>
    </row>
    <row r="60" spans="1:27" x14ac:dyDescent="0.25">
      <c r="A60" s="124"/>
      <c r="B60" s="124"/>
      <c r="C60" s="124"/>
      <c r="D60" s="124"/>
      <c r="E60" s="124"/>
      <c r="F60" s="124"/>
      <c r="G60" s="124"/>
      <c r="H60" s="124"/>
      <c r="I60" s="124"/>
      <c r="J60" s="124"/>
      <c r="K60" s="124"/>
      <c r="L60" s="124"/>
      <c r="M60" s="124"/>
      <c r="P60" s="124"/>
      <c r="Q60" s="124"/>
      <c r="R60" s="124"/>
      <c r="S60" s="124"/>
      <c r="T60" s="124"/>
      <c r="U60" s="124"/>
      <c r="V60" s="124"/>
      <c r="W60" s="124"/>
      <c r="X60" s="124"/>
      <c r="Y60" s="124"/>
      <c r="Z60" s="124"/>
      <c r="AA60" s="124"/>
    </row>
    <row r="61" spans="1:27" x14ac:dyDescent="0.25">
      <c r="A61" s="124"/>
      <c r="B61" s="124"/>
      <c r="C61" s="124"/>
      <c r="D61" s="124"/>
      <c r="E61" s="124"/>
      <c r="F61" s="124"/>
      <c r="G61" s="124"/>
      <c r="H61" s="124"/>
      <c r="I61" s="124"/>
      <c r="J61" s="124"/>
      <c r="K61" s="124"/>
      <c r="L61" s="124"/>
      <c r="M61" s="124"/>
      <c r="P61" s="124"/>
      <c r="Q61" s="124"/>
      <c r="R61" s="124"/>
      <c r="S61" s="124"/>
      <c r="T61" s="124"/>
      <c r="U61" s="124"/>
      <c r="V61" s="124"/>
      <c r="W61" s="124"/>
      <c r="X61" s="124"/>
      <c r="Y61" s="124"/>
      <c r="Z61" s="124"/>
      <c r="AA61" s="124"/>
    </row>
    <row r="62" spans="1:27" x14ac:dyDescent="0.25">
      <c r="A62" s="124"/>
      <c r="B62" s="124"/>
      <c r="C62" s="124"/>
      <c r="D62" s="124"/>
      <c r="E62" s="124"/>
      <c r="F62" s="124"/>
      <c r="G62" s="124"/>
      <c r="H62" s="124"/>
      <c r="I62" s="124"/>
      <c r="J62" s="124"/>
      <c r="K62" s="124"/>
      <c r="L62" s="124"/>
      <c r="M62" s="124"/>
      <c r="P62" s="124"/>
      <c r="Q62" s="124"/>
      <c r="R62" s="124"/>
      <c r="S62" s="124"/>
      <c r="T62" s="124"/>
      <c r="U62" s="124"/>
      <c r="V62" s="124"/>
      <c r="W62" s="124"/>
      <c r="X62" s="124"/>
      <c r="Y62" s="124"/>
      <c r="Z62" s="124"/>
      <c r="AA62" s="124"/>
    </row>
    <row r="63" spans="1:27" x14ac:dyDescent="0.25">
      <c r="A63" s="124"/>
      <c r="B63" s="124"/>
      <c r="C63" s="124"/>
      <c r="D63" s="124"/>
      <c r="E63" s="124"/>
      <c r="F63" s="124"/>
      <c r="G63" s="124"/>
      <c r="H63" s="124"/>
      <c r="I63" s="124"/>
      <c r="J63" s="124"/>
      <c r="K63" s="124"/>
      <c r="L63" s="124"/>
      <c r="M63" s="124"/>
      <c r="P63" s="124"/>
      <c r="Q63" s="124"/>
      <c r="R63" s="124"/>
      <c r="S63" s="124"/>
      <c r="T63" s="124"/>
      <c r="U63" s="124"/>
      <c r="V63" s="124"/>
      <c r="W63" s="124"/>
      <c r="X63" s="124"/>
      <c r="Y63" s="124"/>
      <c r="Z63" s="124"/>
      <c r="AA63" s="124"/>
    </row>
    <row r="64" spans="1:27" x14ac:dyDescent="0.25">
      <c r="A64" s="124"/>
      <c r="B64" s="124"/>
      <c r="C64" s="124"/>
      <c r="D64" s="124"/>
      <c r="E64" s="124"/>
      <c r="F64" s="124"/>
      <c r="G64" s="124"/>
      <c r="H64" s="124"/>
      <c r="I64" s="124"/>
      <c r="J64" s="124"/>
      <c r="K64" s="124"/>
      <c r="L64" s="124"/>
      <c r="M64" s="124"/>
      <c r="P64" s="124"/>
      <c r="Q64" s="124"/>
      <c r="R64" s="124"/>
      <c r="S64" s="124"/>
      <c r="T64" s="124"/>
      <c r="U64" s="124"/>
      <c r="V64" s="124"/>
      <c r="W64" s="124"/>
      <c r="X64" s="124"/>
      <c r="Y64" s="124"/>
      <c r="Z64" s="124"/>
      <c r="AA64" s="124"/>
    </row>
    <row r="65" spans="1:27" x14ac:dyDescent="0.25">
      <c r="A65" s="124"/>
      <c r="B65" s="124"/>
      <c r="C65" s="124"/>
      <c r="D65" s="124"/>
      <c r="E65" s="124"/>
      <c r="F65" s="124"/>
      <c r="G65" s="124"/>
      <c r="H65" s="124"/>
      <c r="I65" s="124"/>
      <c r="J65" s="124"/>
      <c r="K65" s="124"/>
      <c r="L65" s="124"/>
      <c r="M65" s="124"/>
      <c r="P65" s="124"/>
      <c r="Q65" s="124"/>
      <c r="R65" s="124"/>
      <c r="S65" s="124"/>
      <c r="T65" s="124"/>
      <c r="U65" s="124"/>
      <c r="V65" s="124"/>
      <c r="W65" s="124"/>
      <c r="X65" s="124"/>
      <c r="Y65" s="124"/>
      <c r="Z65" s="124"/>
      <c r="AA65" s="124"/>
    </row>
    <row r="66" spans="1:27" x14ac:dyDescent="0.25">
      <c r="A66" s="124"/>
      <c r="B66" s="124"/>
      <c r="C66" s="124"/>
      <c r="D66" s="124"/>
      <c r="E66" s="124"/>
      <c r="F66" s="124"/>
      <c r="G66" s="124"/>
      <c r="H66" s="124"/>
      <c r="I66" s="124"/>
      <c r="J66" s="124"/>
      <c r="K66" s="124"/>
      <c r="L66" s="124"/>
      <c r="M66" s="124"/>
      <c r="P66" s="124"/>
      <c r="Q66" s="124"/>
      <c r="R66" s="124"/>
      <c r="S66" s="124"/>
      <c r="T66" s="124"/>
      <c r="U66" s="124"/>
      <c r="V66" s="124"/>
      <c r="W66" s="124"/>
      <c r="X66" s="124"/>
      <c r="Y66" s="124"/>
      <c r="Z66" s="124"/>
      <c r="AA66" s="124"/>
    </row>
    <row r="67" spans="1:27" x14ac:dyDescent="0.25">
      <c r="A67" s="124"/>
      <c r="B67" s="124"/>
      <c r="C67" s="124"/>
      <c r="D67" s="124"/>
      <c r="E67" s="124"/>
      <c r="F67" s="124"/>
      <c r="G67" s="124"/>
      <c r="H67" s="124"/>
      <c r="I67" s="124"/>
      <c r="J67" s="124"/>
      <c r="K67" s="124"/>
      <c r="L67" s="124"/>
      <c r="M67" s="124"/>
      <c r="P67" s="124"/>
      <c r="Q67" s="124"/>
      <c r="R67" s="124"/>
      <c r="S67" s="124"/>
      <c r="T67" s="124"/>
      <c r="U67" s="124"/>
      <c r="V67" s="124"/>
      <c r="W67" s="124"/>
      <c r="X67" s="124"/>
      <c r="Y67" s="124"/>
      <c r="Z67" s="124"/>
      <c r="AA67" s="124"/>
    </row>
    <row r="68" spans="1:27" x14ac:dyDescent="0.25">
      <c r="A68" s="124"/>
      <c r="B68" s="124"/>
      <c r="C68" s="124"/>
      <c r="D68" s="124"/>
      <c r="E68" s="124"/>
      <c r="F68" s="124"/>
      <c r="G68" s="124"/>
      <c r="H68" s="124"/>
      <c r="I68" s="124"/>
      <c r="J68" s="124"/>
      <c r="K68" s="124"/>
      <c r="L68" s="124"/>
      <c r="M68" s="124"/>
      <c r="P68" s="124"/>
      <c r="Q68" s="124"/>
      <c r="R68" s="124"/>
      <c r="S68" s="124"/>
      <c r="T68" s="124"/>
      <c r="U68" s="124"/>
      <c r="V68" s="124"/>
      <c r="W68" s="124"/>
      <c r="X68" s="124"/>
      <c r="Y68" s="124"/>
      <c r="Z68" s="124"/>
      <c r="AA68" s="124"/>
    </row>
    <row r="69" spans="1:27" x14ac:dyDescent="0.25">
      <c r="A69" s="124"/>
      <c r="B69" s="124"/>
      <c r="C69" s="124"/>
      <c r="D69" s="124"/>
      <c r="E69" s="124"/>
      <c r="F69" s="124"/>
      <c r="G69" s="124"/>
      <c r="H69" s="124"/>
      <c r="I69" s="124"/>
      <c r="J69" s="124"/>
      <c r="K69" s="124"/>
      <c r="L69" s="124"/>
      <c r="M69" s="124"/>
      <c r="P69" s="124"/>
      <c r="Q69" s="124"/>
      <c r="R69" s="124"/>
      <c r="S69" s="124"/>
      <c r="T69" s="124"/>
      <c r="U69" s="124"/>
      <c r="V69" s="124"/>
      <c r="W69" s="124"/>
      <c r="X69" s="124"/>
      <c r="Y69" s="124"/>
      <c r="Z69" s="124"/>
      <c r="AA69" s="124"/>
    </row>
    <row r="70" spans="1:27" x14ac:dyDescent="0.25">
      <c r="A70" s="124"/>
      <c r="B70" s="124"/>
      <c r="C70" s="124"/>
      <c r="D70" s="124"/>
      <c r="E70" s="124"/>
      <c r="F70" s="124"/>
      <c r="G70" s="124"/>
      <c r="H70" s="124"/>
      <c r="I70" s="124"/>
      <c r="J70" s="124"/>
      <c r="K70" s="124"/>
      <c r="L70" s="124"/>
      <c r="M70" s="124"/>
      <c r="P70" s="124"/>
      <c r="Q70" s="124"/>
      <c r="R70" s="124"/>
      <c r="S70" s="124"/>
      <c r="T70" s="124"/>
      <c r="U70" s="124"/>
      <c r="V70" s="124"/>
      <c r="W70" s="124"/>
      <c r="X70" s="124"/>
      <c r="Y70" s="124"/>
      <c r="Z70" s="124"/>
      <c r="AA70" s="124"/>
    </row>
    <row r="71" spans="1:27" x14ac:dyDescent="0.25">
      <c r="A71" s="124"/>
      <c r="B71" s="124"/>
      <c r="C71" s="124"/>
      <c r="D71" s="124"/>
      <c r="E71" s="124"/>
      <c r="F71" s="124"/>
      <c r="G71" s="124"/>
      <c r="H71" s="124"/>
      <c r="I71" s="124"/>
      <c r="J71" s="124"/>
      <c r="K71" s="124"/>
      <c r="L71" s="124"/>
      <c r="M71" s="124"/>
      <c r="P71" s="124"/>
      <c r="Q71" s="124"/>
      <c r="R71" s="124"/>
      <c r="S71" s="124"/>
      <c r="T71" s="124"/>
      <c r="U71" s="124"/>
      <c r="V71" s="124"/>
      <c r="W71" s="124"/>
      <c r="X71" s="124"/>
      <c r="Y71" s="124"/>
      <c r="Z71" s="124"/>
      <c r="AA71" s="124"/>
    </row>
    <row r="72" spans="1:27" x14ac:dyDescent="0.25">
      <c r="A72" s="124"/>
      <c r="B72" s="124"/>
      <c r="C72" s="124"/>
      <c r="D72" s="124"/>
      <c r="E72" s="124"/>
      <c r="F72" s="124"/>
      <c r="G72" s="124"/>
      <c r="H72" s="124"/>
      <c r="I72" s="124"/>
      <c r="J72" s="124"/>
      <c r="K72" s="124"/>
      <c r="L72" s="124"/>
      <c r="M72" s="124"/>
      <c r="P72" s="124"/>
      <c r="Q72" s="124"/>
      <c r="R72" s="124"/>
      <c r="S72" s="124"/>
      <c r="T72" s="124"/>
      <c r="U72" s="124"/>
      <c r="V72" s="124"/>
      <c r="W72" s="124"/>
      <c r="X72" s="124"/>
      <c r="Y72" s="124"/>
      <c r="Z72" s="124"/>
      <c r="AA72" s="124"/>
    </row>
    <row r="73" spans="1:27" x14ac:dyDescent="0.25">
      <c r="A73" s="124"/>
      <c r="B73" s="124"/>
      <c r="C73" s="124"/>
      <c r="D73" s="124"/>
      <c r="E73" s="124"/>
      <c r="F73" s="124"/>
      <c r="G73" s="124"/>
      <c r="H73" s="124"/>
      <c r="I73" s="124"/>
      <c r="J73" s="124"/>
      <c r="K73" s="124"/>
      <c r="L73" s="124"/>
      <c r="M73" s="124"/>
      <c r="P73" s="124"/>
      <c r="Q73" s="124"/>
      <c r="R73" s="124"/>
      <c r="S73" s="124"/>
      <c r="T73" s="124"/>
      <c r="U73" s="124"/>
      <c r="V73" s="124"/>
      <c r="W73" s="124"/>
      <c r="X73" s="124"/>
      <c r="Y73" s="124"/>
      <c r="Z73" s="124"/>
      <c r="AA73" s="124"/>
    </row>
    <row r="74" spans="1:27" x14ac:dyDescent="0.25">
      <c r="A74" s="124"/>
      <c r="B74" s="124"/>
      <c r="C74" s="124"/>
      <c r="D74" s="124"/>
      <c r="E74" s="124"/>
      <c r="F74" s="124"/>
      <c r="G74" s="124"/>
      <c r="H74" s="124"/>
      <c r="I74" s="124"/>
      <c r="J74" s="124"/>
      <c r="K74" s="124"/>
      <c r="L74" s="124"/>
      <c r="M74" s="124"/>
      <c r="P74" s="124"/>
      <c r="Q74" s="124"/>
      <c r="R74" s="124"/>
      <c r="S74" s="124"/>
      <c r="T74" s="124"/>
      <c r="U74" s="124"/>
      <c r="V74" s="124"/>
      <c r="W74" s="124"/>
      <c r="X74" s="124"/>
      <c r="Y74" s="124"/>
      <c r="Z74" s="124"/>
      <c r="AA74" s="124"/>
    </row>
    <row r="75" spans="1:27" x14ac:dyDescent="0.25">
      <c r="A75" s="124"/>
      <c r="B75" s="124"/>
      <c r="C75" s="124"/>
      <c r="D75" s="124"/>
      <c r="E75" s="124"/>
      <c r="F75" s="124"/>
      <c r="G75" s="124"/>
      <c r="H75" s="124"/>
      <c r="I75" s="124"/>
      <c r="J75" s="124"/>
      <c r="K75" s="124"/>
      <c r="L75" s="124"/>
      <c r="M75" s="124"/>
      <c r="P75" s="124"/>
      <c r="Q75" s="124"/>
      <c r="R75" s="124"/>
      <c r="S75" s="124"/>
      <c r="T75" s="124"/>
      <c r="U75" s="124"/>
      <c r="V75" s="124"/>
      <c r="W75" s="124"/>
      <c r="X75" s="124"/>
      <c r="Y75" s="124"/>
      <c r="Z75" s="124"/>
      <c r="AA75" s="124"/>
    </row>
    <row r="76" spans="1:27" x14ac:dyDescent="0.25">
      <c r="A76" s="124"/>
      <c r="B76" s="124"/>
      <c r="C76" s="124"/>
      <c r="D76" s="124"/>
      <c r="E76" s="124"/>
      <c r="F76" s="124"/>
      <c r="G76" s="124"/>
      <c r="H76" s="124"/>
      <c r="I76" s="124"/>
      <c r="J76" s="124"/>
      <c r="K76" s="124"/>
      <c r="L76" s="124"/>
      <c r="M76" s="124"/>
      <c r="P76" s="124"/>
      <c r="Q76" s="124"/>
      <c r="R76" s="124"/>
      <c r="S76" s="124"/>
      <c r="T76" s="124"/>
      <c r="U76" s="124"/>
      <c r="V76" s="124"/>
      <c r="W76" s="124"/>
      <c r="X76" s="124"/>
      <c r="Y76" s="124"/>
      <c r="Z76" s="124"/>
      <c r="AA76" s="124"/>
    </row>
    <row r="77" spans="1:27" x14ac:dyDescent="0.25">
      <c r="A77" s="124"/>
      <c r="B77" s="124"/>
      <c r="C77" s="124"/>
      <c r="D77" s="124"/>
      <c r="E77" s="124"/>
      <c r="F77" s="124"/>
      <c r="G77" s="124"/>
      <c r="H77" s="124"/>
      <c r="I77" s="124"/>
      <c r="J77" s="124"/>
      <c r="K77" s="124"/>
      <c r="L77" s="124"/>
      <c r="M77" s="124"/>
      <c r="P77" s="124"/>
      <c r="Q77" s="124"/>
      <c r="R77" s="124"/>
      <c r="S77" s="124"/>
      <c r="T77" s="124"/>
      <c r="U77" s="124"/>
      <c r="V77" s="124"/>
      <c r="W77" s="124"/>
      <c r="X77" s="124"/>
      <c r="Y77" s="124"/>
      <c r="Z77" s="124"/>
      <c r="AA77" s="124"/>
    </row>
    <row r="78" spans="1:27" x14ac:dyDescent="0.25">
      <c r="A78" s="124"/>
      <c r="B78" s="124"/>
      <c r="C78" s="124"/>
      <c r="D78" s="124"/>
      <c r="E78" s="124"/>
      <c r="F78" s="124"/>
      <c r="G78" s="124"/>
      <c r="H78" s="124"/>
      <c r="I78" s="124"/>
      <c r="J78" s="124"/>
      <c r="K78" s="124"/>
      <c r="L78" s="124"/>
      <c r="M78" s="124"/>
      <c r="P78" s="124"/>
      <c r="Q78" s="124"/>
      <c r="R78" s="124"/>
      <c r="S78" s="124"/>
      <c r="T78" s="124"/>
      <c r="U78" s="124"/>
      <c r="V78" s="124"/>
      <c r="W78" s="124"/>
      <c r="X78" s="124"/>
      <c r="Y78" s="124"/>
      <c r="Z78" s="124"/>
      <c r="AA78" s="124"/>
    </row>
    <row r="79" spans="1:27" x14ac:dyDescent="0.25">
      <c r="A79" s="124"/>
      <c r="B79" s="124"/>
      <c r="C79" s="124"/>
      <c r="D79" s="124"/>
      <c r="E79" s="124"/>
      <c r="F79" s="124"/>
      <c r="G79" s="124"/>
      <c r="H79" s="124"/>
      <c r="I79" s="124"/>
      <c r="J79" s="124"/>
      <c r="K79" s="124"/>
      <c r="L79" s="124"/>
      <c r="M79" s="124"/>
      <c r="P79" s="124"/>
      <c r="Q79" s="124"/>
      <c r="R79" s="124"/>
      <c r="S79" s="124"/>
      <c r="T79" s="124"/>
      <c r="U79" s="124"/>
      <c r="V79" s="124"/>
      <c r="W79" s="124"/>
      <c r="X79" s="124"/>
      <c r="Y79" s="124"/>
      <c r="Z79" s="124"/>
      <c r="AA79" s="124"/>
    </row>
    <row r="80" spans="1:27" x14ac:dyDescent="0.25">
      <c r="A80" s="124"/>
      <c r="B80" s="124"/>
      <c r="C80" s="124"/>
      <c r="D80" s="124"/>
      <c r="E80" s="124"/>
      <c r="F80" s="124"/>
      <c r="G80" s="124"/>
      <c r="H80" s="124"/>
      <c r="I80" s="124"/>
      <c r="J80" s="124"/>
      <c r="K80" s="124"/>
      <c r="L80" s="124"/>
      <c r="M80" s="124"/>
      <c r="P80" s="124"/>
      <c r="Q80" s="124"/>
      <c r="R80" s="124"/>
      <c r="S80" s="124"/>
      <c r="T80" s="124"/>
      <c r="U80" s="124"/>
      <c r="V80" s="124"/>
      <c r="W80" s="124"/>
      <c r="X80" s="124"/>
      <c r="Y80" s="124"/>
      <c r="Z80" s="124"/>
      <c r="AA80" s="124"/>
    </row>
    <row r="81" spans="1:27" x14ac:dyDescent="0.25">
      <c r="A81" s="124"/>
      <c r="B81" s="124"/>
      <c r="C81" s="124"/>
      <c r="D81" s="124"/>
      <c r="E81" s="124"/>
      <c r="F81" s="124"/>
      <c r="G81" s="124"/>
      <c r="H81" s="124"/>
      <c r="I81" s="124"/>
      <c r="J81" s="124"/>
      <c r="K81" s="124"/>
      <c r="L81" s="124"/>
      <c r="M81" s="124"/>
      <c r="P81" s="124"/>
      <c r="Q81" s="124"/>
      <c r="R81" s="124"/>
      <c r="S81" s="124"/>
      <c r="T81" s="124"/>
      <c r="U81" s="124"/>
      <c r="V81" s="124"/>
      <c r="W81" s="124"/>
      <c r="X81" s="124"/>
      <c r="Y81" s="124"/>
      <c r="Z81" s="124"/>
      <c r="AA81" s="124"/>
    </row>
    <row r="82" spans="1:27" x14ac:dyDescent="0.25">
      <c r="A82" s="124"/>
      <c r="B82" s="124"/>
      <c r="C82" s="124"/>
      <c r="D82" s="124"/>
      <c r="E82" s="124"/>
      <c r="F82" s="124"/>
      <c r="G82" s="124"/>
      <c r="H82" s="124"/>
      <c r="I82" s="124"/>
      <c r="J82" s="124"/>
      <c r="K82" s="124"/>
      <c r="L82" s="124"/>
      <c r="M82" s="124"/>
      <c r="P82" s="124"/>
      <c r="Q82" s="124"/>
      <c r="R82" s="124"/>
      <c r="S82" s="124"/>
      <c r="T82" s="124"/>
      <c r="U82" s="124"/>
      <c r="V82" s="124"/>
      <c r="W82" s="124"/>
      <c r="X82" s="124"/>
      <c r="Y82" s="124"/>
      <c r="Z82" s="124"/>
      <c r="AA82" s="124"/>
    </row>
    <row r="83" spans="1:27" x14ac:dyDescent="0.25">
      <c r="A83" s="124"/>
      <c r="B83" s="124"/>
      <c r="C83" s="124"/>
      <c r="D83" s="124"/>
      <c r="E83" s="124"/>
      <c r="F83" s="124"/>
      <c r="G83" s="124"/>
      <c r="H83" s="124"/>
      <c r="I83" s="124"/>
      <c r="J83" s="124"/>
      <c r="K83" s="124"/>
      <c r="L83" s="124"/>
      <c r="M83" s="124"/>
      <c r="P83" s="124"/>
      <c r="Q83" s="124"/>
      <c r="R83" s="124"/>
      <c r="S83" s="124"/>
      <c r="T83" s="124"/>
      <c r="U83" s="124"/>
      <c r="V83" s="124"/>
      <c r="W83" s="124"/>
      <c r="X83" s="124"/>
      <c r="Y83" s="124"/>
      <c r="Z83" s="124"/>
      <c r="AA83" s="124"/>
    </row>
    <row r="84" spans="1:27" x14ac:dyDescent="0.25">
      <c r="A84" s="124"/>
      <c r="B84" s="124"/>
      <c r="C84" s="124"/>
      <c r="D84" s="124"/>
      <c r="E84" s="124"/>
      <c r="F84" s="124"/>
      <c r="G84" s="124"/>
      <c r="H84" s="124"/>
      <c r="I84" s="124"/>
      <c r="J84" s="124"/>
      <c r="K84" s="124"/>
      <c r="L84" s="124"/>
      <c r="M84" s="124"/>
      <c r="P84" s="124"/>
      <c r="Q84" s="124"/>
      <c r="R84" s="124"/>
      <c r="S84" s="124"/>
      <c r="T84" s="124"/>
      <c r="U84" s="124"/>
      <c r="V84" s="124"/>
      <c r="W84" s="124"/>
      <c r="X84" s="124"/>
      <c r="Y84" s="124"/>
      <c r="Z84" s="124"/>
      <c r="AA84" s="124"/>
    </row>
    <row r="85" spans="1:27" x14ac:dyDescent="0.25">
      <c r="A85" s="124"/>
      <c r="B85" s="124"/>
      <c r="C85" s="124"/>
      <c r="D85" s="124"/>
      <c r="E85" s="124"/>
      <c r="F85" s="124"/>
      <c r="G85" s="124"/>
      <c r="H85" s="124"/>
      <c r="I85" s="124"/>
      <c r="J85" s="124"/>
      <c r="K85" s="124"/>
      <c r="L85" s="124"/>
      <c r="M85" s="124"/>
      <c r="P85" s="124"/>
      <c r="Q85" s="124"/>
      <c r="R85" s="124"/>
      <c r="S85" s="124"/>
      <c r="T85" s="124"/>
      <c r="U85" s="124"/>
      <c r="V85" s="124"/>
      <c r="W85" s="124"/>
      <c r="X85" s="124"/>
      <c r="Y85" s="124"/>
      <c r="Z85" s="124"/>
      <c r="AA85" s="124"/>
    </row>
    <row r="86" spans="1:27" x14ac:dyDescent="0.25">
      <c r="A86" s="124"/>
      <c r="B86" s="124"/>
      <c r="C86" s="124"/>
      <c r="D86" s="124"/>
      <c r="E86" s="124"/>
      <c r="F86" s="124"/>
      <c r="G86" s="124"/>
      <c r="H86" s="124"/>
      <c r="I86" s="124"/>
      <c r="J86" s="124"/>
      <c r="K86" s="124"/>
      <c r="L86" s="124"/>
      <c r="M86" s="124"/>
      <c r="P86" s="124"/>
      <c r="Q86" s="124"/>
      <c r="R86" s="124"/>
      <c r="S86" s="124"/>
      <c r="T86" s="124"/>
      <c r="U86" s="124"/>
      <c r="V86" s="124"/>
      <c r="W86" s="124"/>
      <c r="X86" s="124"/>
      <c r="Y86" s="124"/>
      <c r="Z86" s="124"/>
      <c r="AA86" s="124"/>
    </row>
    <row r="87" spans="1:27" x14ac:dyDescent="0.25">
      <c r="A87" s="124"/>
      <c r="B87" s="124"/>
      <c r="C87" s="124"/>
      <c r="D87" s="124"/>
      <c r="E87" s="124"/>
      <c r="F87" s="124"/>
      <c r="G87" s="124"/>
      <c r="H87" s="124"/>
      <c r="I87" s="124"/>
      <c r="J87" s="124"/>
      <c r="K87" s="124"/>
      <c r="L87" s="124"/>
      <c r="M87" s="124"/>
      <c r="P87" s="124"/>
      <c r="Q87" s="124"/>
      <c r="R87" s="124"/>
      <c r="S87" s="124"/>
      <c r="T87" s="124"/>
      <c r="U87" s="124"/>
      <c r="V87" s="124"/>
      <c r="W87" s="124"/>
      <c r="X87" s="124"/>
      <c r="Y87" s="124"/>
      <c r="Z87" s="124"/>
      <c r="AA87" s="124"/>
    </row>
    <row r="88" spans="1:27" x14ac:dyDescent="0.25">
      <c r="A88" s="124"/>
      <c r="B88" s="124"/>
      <c r="C88" s="124"/>
      <c r="D88" s="124"/>
      <c r="E88" s="124"/>
      <c r="F88" s="124"/>
      <c r="G88" s="124"/>
      <c r="H88" s="124"/>
      <c r="I88" s="124"/>
      <c r="J88" s="124"/>
      <c r="K88" s="124"/>
      <c r="L88" s="124"/>
      <c r="M88" s="124"/>
      <c r="P88" s="124"/>
      <c r="Q88" s="124"/>
      <c r="R88" s="124"/>
      <c r="S88" s="124"/>
      <c r="T88" s="124"/>
      <c r="U88" s="124"/>
      <c r="V88" s="124"/>
      <c r="W88" s="124"/>
      <c r="X88" s="124"/>
      <c r="Y88" s="124"/>
      <c r="Z88" s="124"/>
      <c r="AA88" s="124"/>
    </row>
    <row r="89" spans="1:27" x14ac:dyDescent="0.25">
      <c r="A89" s="124"/>
      <c r="B89" s="124"/>
      <c r="C89" s="124"/>
      <c r="D89" s="124"/>
      <c r="E89" s="124"/>
      <c r="F89" s="124"/>
      <c r="G89" s="124"/>
      <c r="H89" s="124"/>
      <c r="I89" s="124"/>
      <c r="J89" s="124"/>
      <c r="K89" s="124"/>
      <c r="L89" s="124"/>
      <c r="M89" s="124"/>
      <c r="P89" s="124"/>
      <c r="Q89" s="124"/>
      <c r="R89" s="124"/>
      <c r="S89" s="124"/>
      <c r="T89" s="124"/>
      <c r="U89" s="124"/>
      <c r="V89" s="124"/>
      <c r="W89" s="124"/>
      <c r="X89" s="124"/>
      <c r="Y89" s="124"/>
      <c r="Z89" s="124"/>
      <c r="AA89" s="124"/>
    </row>
    <row r="90" spans="1:27" x14ac:dyDescent="0.25">
      <c r="A90" s="124"/>
      <c r="B90" s="124"/>
      <c r="C90" s="124"/>
      <c r="D90" s="124"/>
      <c r="E90" s="124"/>
      <c r="F90" s="124"/>
      <c r="G90" s="124"/>
      <c r="H90" s="124"/>
      <c r="I90" s="124"/>
      <c r="J90" s="124"/>
      <c r="K90" s="124"/>
      <c r="L90" s="124"/>
      <c r="M90" s="124"/>
      <c r="P90" s="124"/>
      <c r="Q90" s="124"/>
      <c r="R90" s="124"/>
      <c r="S90" s="124"/>
      <c r="T90" s="124"/>
      <c r="U90" s="124"/>
      <c r="V90" s="124"/>
      <c r="W90" s="124"/>
      <c r="X90" s="124"/>
      <c r="Y90" s="124"/>
      <c r="Z90" s="124"/>
      <c r="AA90" s="124"/>
    </row>
    <row r="91" spans="1:27" x14ac:dyDescent="0.25">
      <c r="A91" s="124"/>
      <c r="B91" s="124"/>
      <c r="C91" s="124"/>
      <c r="D91" s="124"/>
      <c r="E91" s="124"/>
      <c r="F91" s="124"/>
      <c r="G91" s="124"/>
      <c r="H91" s="124"/>
      <c r="I91" s="124"/>
      <c r="J91" s="124"/>
      <c r="K91" s="124"/>
      <c r="L91" s="124"/>
      <c r="M91" s="124"/>
      <c r="P91" s="124"/>
      <c r="Q91" s="124"/>
      <c r="R91" s="124"/>
      <c r="S91" s="124"/>
      <c r="T91" s="124"/>
      <c r="U91" s="124"/>
      <c r="V91" s="124"/>
      <c r="W91" s="124"/>
      <c r="X91" s="124"/>
      <c r="Y91" s="124"/>
      <c r="Z91" s="124"/>
      <c r="AA91" s="124"/>
    </row>
    <row r="92" spans="1:27" x14ac:dyDescent="0.25">
      <c r="A92" s="124"/>
      <c r="B92" s="124"/>
      <c r="C92" s="124"/>
      <c r="D92" s="124"/>
      <c r="E92" s="124"/>
      <c r="F92" s="124"/>
      <c r="G92" s="124"/>
      <c r="H92" s="124"/>
      <c r="I92" s="124"/>
      <c r="J92" s="124"/>
      <c r="K92" s="124"/>
      <c r="L92" s="124"/>
      <c r="M92" s="124"/>
      <c r="P92" s="124"/>
      <c r="Q92" s="124"/>
      <c r="R92" s="124"/>
      <c r="S92" s="124"/>
      <c r="T92" s="124"/>
      <c r="U92" s="124"/>
      <c r="V92" s="124"/>
      <c r="W92" s="124"/>
      <c r="X92" s="124"/>
      <c r="Y92" s="124"/>
      <c r="Z92" s="124"/>
      <c r="AA92" s="124"/>
    </row>
    <row r="93" spans="1:27" x14ac:dyDescent="0.25">
      <c r="A93" s="124"/>
      <c r="B93" s="124"/>
      <c r="C93" s="124"/>
      <c r="D93" s="124"/>
      <c r="E93" s="124"/>
      <c r="F93" s="124"/>
      <c r="G93" s="124"/>
      <c r="H93" s="124"/>
      <c r="I93" s="124"/>
      <c r="J93" s="124"/>
      <c r="K93" s="124"/>
      <c r="L93" s="124"/>
      <c r="M93" s="124"/>
      <c r="P93" s="124"/>
      <c r="Q93" s="124"/>
      <c r="R93" s="124"/>
      <c r="S93" s="124"/>
      <c r="T93" s="124"/>
      <c r="U93" s="124"/>
      <c r="V93" s="124"/>
      <c r="W93" s="124"/>
      <c r="X93" s="124"/>
      <c r="Y93" s="124"/>
      <c r="Z93" s="124"/>
      <c r="AA93" s="124"/>
    </row>
    <row r="94" spans="1:27" x14ac:dyDescent="0.25">
      <c r="A94" s="124"/>
      <c r="B94" s="124"/>
      <c r="C94" s="124"/>
      <c r="D94" s="124"/>
      <c r="E94" s="124"/>
      <c r="F94" s="124"/>
      <c r="G94" s="124"/>
      <c r="H94" s="124"/>
      <c r="I94" s="124"/>
      <c r="J94" s="124"/>
      <c r="K94" s="124"/>
      <c r="L94" s="124"/>
      <c r="M94" s="124"/>
      <c r="P94" s="124"/>
      <c r="Q94" s="124"/>
      <c r="R94" s="124"/>
      <c r="S94" s="124"/>
      <c r="T94" s="124"/>
      <c r="U94" s="124"/>
      <c r="V94" s="124"/>
      <c r="W94" s="124"/>
      <c r="X94" s="124"/>
      <c r="Y94" s="124"/>
      <c r="Z94" s="124"/>
      <c r="AA94" s="124"/>
    </row>
    <row r="95" spans="1:27" x14ac:dyDescent="0.25">
      <c r="A95" s="124"/>
      <c r="B95" s="124"/>
      <c r="C95" s="124"/>
      <c r="D95" s="124"/>
      <c r="E95" s="124"/>
      <c r="F95" s="124"/>
      <c r="G95" s="124"/>
      <c r="H95" s="124"/>
      <c r="I95" s="124"/>
      <c r="J95" s="124"/>
      <c r="K95" s="124"/>
      <c r="L95" s="124"/>
      <c r="M95" s="124"/>
      <c r="P95" s="124"/>
      <c r="Q95" s="124"/>
      <c r="R95" s="124"/>
      <c r="S95" s="124"/>
      <c r="T95" s="124"/>
      <c r="U95" s="124"/>
      <c r="V95" s="124"/>
      <c r="W95" s="124"/>
      <c r="X95" s="124"/>
      <c r="Y95" s="124"/>
      <c r="Z95" s="124"/>
      <c r="AA95" s="124"/>
    </row>
    <row r="96" spans="1:27" x14ac:dyDescent="0.25">
      <c r="A96" s="124"/>
      <c r="B96" s="124"/>
      <c r="C96" s="124"/>
      <c r="D96" s="124"/>
      <c r="E96" s="124"/>
      <c r="F96" s="124"/>
      <c r="G96" s="124"/>
      <c r="H96" s="124"/>
      <c r="I96" s="124"/>
      <c r="J96" s="124"/>
      <c r="K96" s="124"/>
      <c r="L96" s="124"/>
      <c r="M96" s="124"/>
      <c r="P96" s="124"/>
      <c r="Q96" s="124"/>
      <c r="R96" s="124"/>
      <c r="S96" s="124"/>
      <c r="T96" s="124"/>
      <c r="U96" s="124"/>
      <c r="V96" s="124"/>
      <c r="W96" s="124"/>
      <c r="X96" s="124"/>
      <c r="Y96" s="124"/>
      <c r="Z96" s="124"/>
      <c r="AA96" s="124"/>
    </row>
    <row r="97" spans="1:27" x14ac:dyDescent="0.25">
      <c r="A97" s="124"/>
      <c r="B97" s="124"/>
      <c r="C97" s="124"/>
      <c r="D97" s="124"/>
      <c r="E97" s="124"/>
      <c r="F97" s="124"/>
      <c r="G97" s="124"/>
      <c r="H97" s="124"/>
      <c r="I97" s="124"/>
      <c r="J97" s="124"/>
      <c r="K97" s="124"/>
      <c r="L97" s="124"/>
      <c r="M97" s="124"/>
      <c r="P97" s="124"/>
      <c r="Q97" s="124"/>
      <c r="R97" s="124"/>
      <c r="S97" s="124"/>
      <c r="T97" s="124"/>
      <c r="U97" s="124"/>
      <c r="V97" s="124"/>
      <c r="W97" s="124"/>
      <c r="X97" s="124"/>
      <c r="Y97" s="124"/>
      <c r="Z97" s="124"/>
      <c r="AA97" s="124"/>
    </row>
    <row r="98" spans="1:27" x14ac:dyDescent="0.25">
      <c r="A98" s="124"/>
      <c r="B98" s="124"/>
      <c r="C98" s="124"/>
      <c r="D98" s="124"/>
      <c r="E98" s="124"/>
      <c r="F98" s="124"/>
      <c r="G98" s="124"/>
      <c r="H98" s="124"/>
      <c r="I98" s="124"/>
      <c r="J98" s="124"/>
      <c r="K98" s="124"/>
      <c r="L98" s="124"/>
      <c r="M98" s="124"/>
      <c r="P98" s="124"/>
      <c r="Q98" s="124"/>
      <c r="R98" s="124"/>
      <c r="S98" s="124"/>
      <c r="T98" s="124"/>
      <c r="U98" s="124"/>
      <c r="V98" s="124"/>
      <c r="W98" s="124"/>
      <c r="X98" s="124"/>
      <c r="Y98" s="124"/>
      <c r="Z98" s="124"/>
      <c r="AA98" s="124"/>
    </row>
    <row r="99" spans="1:27" x14ac:dyDescent="0.25">
      <c r="A99" s="124"/>
      <c r="B99" s="124"/>
      <c r="C99" s="124"/>
      <c r="D99" s="124"/>
      <c r="E99" s="124"/>
      <c r="F99" s="124"/>
      <c r="G99" s="124"/>
      <c r="H99" s="124"/>
      <c r="I99" s="124"/>
      <c r="J99" s="124"/>
      <c r="K99" s="124"/>
      <c r="L99" s="124"/>
      <c r="M99" s="124"/>
      <c r="P99" s="124"/>
      <c r="Q99" s="124"/>
      <c r="R99" s="124"/>
      <c r="S99" s="124"/>
      <c r="T99" s="124"/>
      <c r="U99" s="124"/>
      <c r="V99" s="124"/>
      <c r="W99" s="124"/>
      <c r="X99" s="124"/>
      <c r="Y99" s="124"/>
      <c r="Z99" s="124"/>
      <c r="AA99" s="124"/>
    </row>
    <row r="100" spans="1:27" x14ac:dyDescent="0.25">
      <c r="A100" s="124"/>
      <c r="B100" s="124"/>
      <c r="C100" s="124"/>
      <c r="D100" s="124"/>
      <c r="E100" s="124"/>
      <c r="F100" s="124"/>
      <c r="G100" s="124"/>
      <c r="H100" s="124"/>
      <c r="I100" s="124"/>
      <c r="J100" s="124"/>
      <c r="K100" s="124"/>
      <c r="L100" s="124"/>
      <c r="M100" s="124"/>
      <c r="P100" s="124"/>
      <c r="Q100" s="124"/>
      <c r="R100" s="124"/>
      <c r="S100" s="124"/>
      <c r="T100" s="124"/>
      <c r="U100" s="124"/>
      <c r="V100" s="124"/>
      <c r="W100" s="124"/>
      <c r="X100" s="124"/>
      <c r="Y100" s="124"/>
      <c r="Z100" s="124"/>
      <c r="AA100" s="124"/>
    </row>
    <row r="101" spans="1:27" x14ac:dyDescent="0.25">
      <c r="A101" s="124"/>
      <c r="B101" s="124"/>
      <c r="C101" s="124"/>
      <c r="D101" s="124"/>
      <c r="E101" s="124"/>
      <c r="F101" s="124"/>
      <c r="G101" s="124"/>
      <c r="H101" s="124"/>
      <c r="I101" s="124"/>
      <c r="J101" s="124"/>
      <c r="K101" s="124"/>
      <c r="L101" s="124"/>
      <c r="M101" s="124"/>
      <c r="P101" s="124"/>
      <c r="Q101" s="124"/>
      <c r="R101" s="124"/>
      <c r="S101" s="124"/>
      <c r="T101" s="124"/>
      <c r="U101" s="124"/>
      <c r="V101" s="124"/>
      <c r="W101" s="124"/>
      <c r="X101" s="124"/>
      <c r="Y101" s="124"/>
      <c r="Z101" s="124"/>
      <c r="AA101" s="124"/>
    </row>
    <row r="102" spans="1:27" x14ac:dyDescent="0.25">
      <c r="A102" s="124"/>
      <c r="B102" s="124"/>
      <c r="C102" s="124"/>
      <c r="D102" s="124"/>
      <c r="E102" s="124"/>
      <c r="F102" s="124"/>
      <c r="G102" s="124"/>
      <c r="H102" s="124"/>
      <c r="I102" s="124"/>
      <c r="J102" s="124"/>
      <c r="K102" s="124"/>
      <c r="L102" s="124"/>
      <c r="M102" s="124"/>
      <c r="P102" s="124"/>
      <c r="Q102" s="124"/>
      <c r="R102" s="124"/>
      <c r="S102" s="124"/>
      <c r="T102" s="124"/>
      <c r="U102" s="124"/>
      <c r="V102" s="124"/>
      <c r="W102" s="124"/>
      <c r="X102" s="124"/>
      <c r="Y102" s="124"/>
      <c r="Z102" s="124"/>
      <c r="AA102" s="124"/>
    </row>
    <row r="103" spans="1:27" x14ac:dyDescent="0.25">
      <c r="A103" s="124"/>
      <c r="B103" s="124"/>
      <c r="C103" s="124"/>
      <c r="D103" s="124"/>
      <c r="E103" s="124"/>
      <c r="F103" s="124"/>
      <c r="G103" s="124"/>
      <c r="H103" s="124"/>
      <c r="I103" s="124"/>
      <c r="J103" s="124"/>
      <c r="K103" s="124"/>
      <c r="L103" s="124"/>
      <c r="M103" s="124"/>
      <c r="P103" s="124"/>
      <c r="Q103" s="124"/>
      <c r="R103" s="124"/>
      <c r="S103" s="124"/>
      <c r="T103" s="124"/>
      <c r="U103" s="124"/>
      <c r="V103" s="124"/>
      <c r="W103" s="124"/>
      <c r="X103" s="124"/>
      <c r="Y103" s="124"/>
      <c r="Z103" s="124"/>
      <c r="AA103" s="124"/>
    </row>
    <row r="104" spans="1:27" x14ac:dyDescent="0.25">
      <c r="A104" s="124"/>
      <c r="B104" s="124"/>
      <c r="C104" s="124"/>
      <c r="D104" s="124"/>
      <c r="E104" s="124"/>
      <c r="F104" s="124"/>
      <c r="G104" s="124"/>
      <c r="H104" s="124"/>
      <c r="I104" s="124"/>
      <c r="J104" s="124"/>
      <c r="K104" s="124"/>
      <c r="L104" s="124"/>
      <c r="M104" s="124"/>
      <c r="P104" s="124"/>
      <c r="Q104" s="124"/>
      <c r="R104" s="124"/>
      <c r="S104" s="124"/>
      <c r="T104" s="124"/>
      <c r="U104" s="124"/>
      <c r="V104" s="124"/>
      <c r="W104" s="124"/>
      <c r="X104" s="124"/>
      <c r="Y104" s="124"/>
      <c r="Z104" s="124"/>
      <c r="AA104" s="124"/>
    </row>
    <row r="105" spans="1:27" x14ac:dyDescent="0.25">
      <c r="A105" s="124"/>
      <c r="B105" s="124"/>
      <c r="C105" s="124"/>
      <c r="D105" s="124"/>
      <c r="E105" s="124"/>
      <c r="F105" s="124"/>
      <c r="G105" s="124"/>
      <c r="H105" s="124"/>
      <c r="I105" s="124"/>
      <c r="J105" s="124"/>
      <c r="K105" s="124"/>
      <c r="L105" s="124"/>
      <c r="M105" s="124"/>
      <c r="P105" s="124"/>
      <c r="Q105" s="124"/>
      <c r="R105" s="124"/>
      <c r="S105" s="124"/>
      <c r="T105" s="124"/>
      <c r="U105" s="124"/>
      <c r="V105" s="124"/>
      <c r="W105" s="124"/>
      <c r="X105" s="124"/>
      <c r="Y105" s="124"/>
      <c r="Z105" s="124"/>
      <c r="AA105" s="124"/>
    </row>
    <row r="106" spans="1:27" x14ac:dyDescent="0.25">
      <c r="A106" s="124"/>
      <c r="B106" s="124"/>
      <c r="C106" s="124"/>
      <c r="D106" s="124"/>
      <c r="E106" s="124"/>
      <c r="F106" s="124"/>
      <c r="G106" s="124"/>
      <c r="H106" s="124"/>
      <c r="I106" s="124"/>
      <c r="J106" s="124"/>
      <c r="K106" s="124"/>
      <c r="L106" s="124"/>
      <c r="M106" s="124"/>
      <c r="P106" s="124"/>
      <c r="Q106" s="124"/>
      <c r="R106" s="124"/>
      <c r="S106" s="124"/>
      <c r="T106" s="124"/>
      <c r="U106" s="124"/>
      <c r="V106" s="124"/>
      <c r="W106" s="124"/>
      <c r="X106" s="124"/>
      <c r="Y106" s="124"/>
      <c r="Z106" s="124"/>
      <c r="AA106" s="124"/>
    </row>
    <row r="107" spans="1:27" x14ac:dyDescent="0.25">
      <c r="A107" s="124"/>
      <c r="B107" s="124"/>
      <c r="C107" s="124"/>
      <c r="D107" s="124"/>
      <c r="E107" s="124"/>
      <c r="F107" s="124"/>
      <c r="G107" s="124"/>
      <c r="H107" s="124"/>
      <c r="I107" s="124"/>
      <c r="J107" s="124"/>
      <c r="K107" s="124"/>
      <c r="L107" s="124"/>
      <c r="M107" s="124"/>
      <c r="P107" s="124"/>
      <c r="Q107" s="124"/>
      <c r="R107" s="124"/>
      <c r="S107" s="124"/>
      <c r="T107" s="124"/>
      <c r="U107" s="124"/>
      <c r="V107" s="124"/>
      <c r="W107" s="124"/>
      <c r="X107" s="124"/>
      <c r="Y107" s="124"/>
      <c r="Z107" s="124"/>
      <c r="AA107" s="124"/>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37282-72BA-41FF-976B-EC2F925A7F28}">
  <dimension ref="A1:BB25"/>
  <sheetViews>
    <sheetView workbookViewId="0">
      <selection activeCell="A14" sqref="A14:BB25"/>
    </sheetView>
  </sheetViews>
  <sheetFormatPr defaultColWidth="8.7109375" defaultRowHeight="15" x14ac:dyDescent="0.25"/>
  <cols>
    <col min="1" max="16384" width="8.7109375" style="124"/>
  </cols>
  <sheetData>
    <row r="1" spans="1:54" x14ac:dyDescent="0.25">
      <c r="A1" s="124" t="s">
        <v>5106</v>
      </c>
      <c r="B1" s="124" t="s">
        <v>5107</v>
      </c>
      <c r="C1" s="124" t="s">
        <v>5108</v>
      </c>
      <c r="D1" s="124" t="s">
        <v>225</v>
      </c>
      <c r="E1" s="124" t="s">
        <v>5109</v>
      </c>
      <c r="F1" s="124" t="s">
        <v>5110</v>
      </c>
      <c r="G1" s="124" t="s">
        <v>242</v>
      </c>
      <c r="H1" s="124" t="s">
        <v>246</v>
      </c>
      <c r="I1" s="124" t="s">
        <v>250</v>
      </c>
      <c r="J1" s="124" t="s">
        <v>253</v>
      </c>
      <c r="K1" s="124" t="s">
        <v>257</v>
      </c>
      <c r="L1" s="124" t="s">
        <v>261</v>
      </c>
      <c r="M1" s="124" t="s">
        <v>265</v>
      </c>
      <c r="N1" s="124" t="s">
        <v>304</v>
      </c>
      <c r="O1" s="124" t="s">
        <v>307</v>
      </c>
      <c r="P1" s="124" t="s">
        <v>310</v>
      </c>
      <c r="Q1" s="124" t="s">
        <v>299</v>
      </c>
      <c r="R1" s="124" t="s">
        <v>311</v>
      </c>
      <c r="S1" s="124" t="s">
        <v>312</v>
      </c>
      <c r="T1" s="124" t="s">
        <v>313</v>
      </c>
      <c r="U1" s="124" t="s">
        <v>314</v>
      </c>
      <c r="V1" s="124" t="s">
        <v>315</v>
      </c>
      <c r="W1" s="124" t="s">
        <v>316</v>
      </c>
      <c r="X1" s="124" t="s">
        <v>323</v>
      </c>
      <c r="Y1" s="124" t="s">
        <v>324</v>
      </c>
      <c r="Z1" s="124" t="s">
        <v>325</v>
      </c>
      <c r="AA1" s="124" t="s">
        <v>322</v>
      </c>
      <c r="AB1" s="124" t="s">
        <v>335</v>
      </c>
      <c r="AC1" s="124" t="s">
        <v>328</v>
      </c>
      <c r="AD1" s="124" t="s">
        <v>329</v>
      </c>
      <c r="AE1" s="124" t="s">
        <v>330</v>
      </c>
      <c r="AF1" s="124" t="s">
        <v>319</v>
      </c>
      <c r="AG1" s="124" t="s">
        <v>318</v>
      </c>
      <c r="AH1" s="124" t="s">
        <v>320</v>
      </c>
      <c r="AI1" s="124" t="s">
        <v>321</v>
      </c>
      <c r="AJ1" s="124" t="s">
        <v>326</v>
      </c>
      <c r="AK1" s="124" t="s">
        <v>327</v>
      </c>
      <c r="AL1" s="124" t="s">
        <v>317</v>
      </c>
      <c r="AM1" s="124" t="s">
        <v>338</v>
      </c>
      <c r="AN1" s="124" t="s">
        <v>346</v>
      </c>
      <c r="AO1" s="124" t="s">
        <v>298</v>
      </c>
      <c r="AP1" s="124" t="s">
        <v>269</v>
      </c>
      <c r="AQ1" s="124" t="s">
        <v>273</v>
      </c>
      <c r="AR1" s="124" t="s">
        <v>277</v>
      </c>
      <c r="AS1" s="124" t="s">
        <v>297</v>
      </c>
      <c r="AT1" s="124" t="s">
        <v>281</v>
      </c>
      <c r="AU1" s="124" t="s">
        <v>285</v>
      </c>
      <c r="AV1" s="124" t="s">
        <v>288</v>
      </c>
      <c r="AW1" s="124" t="s">
        <v>291</v>
      </c>
      <c r="AX1" s="124" t="s">
        <v>294</v>
      </c>
      <c r="AY1" s="124" t="s">
        <v>295</v>
      </c>
      <c r="AZ1" s="124" t="s">
        <v>296</v>
      </c>
      <c r="BA1" s="124" t="s">
        <v>339</v>
      </c>
      <c r="BB1" s="124" t="s">
        <v>357</v>
      </c>
    </row>
    <row r="2" spans="1:54" x14ac:dyDescent="0.25">
      <c r="A2" s="124" t="s">
        <v>605</v>
      </c>
      <c r="B2" s="124" t="s">
        <v>5116</v>
      </c>
      <c r="C2" s="124" t="s">
        <v>5112</v>
      </c>
      <c r="D2" s="124">
        <v>0.27586675700921415</v>
      </c>
      <c r="E2" s="124">
        <v>0.27586674690246582</v>
      </c>
      <c r="F2" s="124">
        <v>0.27586674690246582</v>
      </c>
      <c r="G2" s="124">
        <v>0.542400960549411</v>
      </c>
      <c r="H2" s="124">
        <v>5.2398989898989898E-3</v>
      </c>
      <c r="I2" s="124">
        <v>1.9779560602508503E-2</v>
      </c>
      <c r="J2" s="124">
        <v>0.56286494075090521</v>
      </c>
      <c r="K2" s="124">
        <v>0.26748843788591803</v>
      </c>
      <c r="L2" s="124">
        <v>7.4707460459680991E-2</v>
      </c>
      <c r="M2" s="124">
        <v>6.9919701311088253E-2</v>
      </c>
      <c r="N2" s="124">
        <v>0.40205968396745539</v>
      </c>
      <c r="O2" s="124">
        <v>0.46365269867012004</v>
      </c>
      <c r="P2" s="124">
        <v>0.12091009804329338</v>
      </c>
      <c r="Q2" s="124">
        <v>7.8049580501243235E-2</v>
      </c>
      <c r="R2" s="124">
        <v>0.39310100210858712</v>
      </c>
      <c r="S2" s="124">
        <v>0.20969788899174327</v>
      </c>
      <c r="T2" s="124">
        <v>9.2352732905729429E-2</v>
      </c>
      <c r="U2" s="124">
        <v>0.11647399788634476</v>
      </c>
      <c r="V2" s="124">
        <v>0.12260029641556806</v>
      </c>
      <c r="W2" s="124">
        <v>3.6985349778295408E-2</v>
      </c>
      <c r="X2" s="124">
        <v>1.6447368421052631E-3</v>
      </c>
      <c r="Y2" s="124">
        <v>1.6759416841653683E-2</v>
      </c>
      <c r="Z2" s="124">
        <v>0</v>
      </c>
      <c r="AA2" s="124">
        <v>0.31681185179524418</v>
      </c>
      <c r="AB2" s="124">
        <v>6.4126586978103237E-2</v>
      </c>
      <c r="AC2" s="124">
        <v>0.70453298382483454</v>
      </c>
      <c r="AD2" s="124">
        <v>5.9904713042628045E-2</v>
      </c>
      <c r="AE2" s="124">
        <v>0.10114230851785594</v>
      </c>
      <c r="AF2" s="124">
        <v>6.2198299292231765E-2</v>
      </c>
      <c r="AG2" s="124">
        <v>5.4343988217922953E-2</v>
      </c>
      <c r="AH2" s="124">
        <v>0</v>
      </c>
      <c r="AI2" s="124">
        <v>7.7278500212253326E-2</v>
      </c>
      <c r="AJ2" s="124">
        <v>2.3747831989393772E-2</v>
      </c>
      <c r="AK2" s="124">
        <v>9.0620431286549709E-3</v>
      </c>
      <c r="AL2" s="124">
        <v>0</v>
      </c>
      <c r="AM2" s="124">
        <v>1.6425782091900515E-2</v>
      </c>
      <c r="AN2" s="124">
        <v>0</v>
      </c>
      <c r="AO2" s="124">
        <v>5.8512562499999997E-2</v>
      </c>
      <c r="AP2" s="124">
        <v>8.3913124999999995E-3</v>
      </c>
      <c r="AQ2" s="124">
        <v>5.9961125000000004E-2</v>
      </c>
      <c r="AR2" s="124">
        <v>0.14344956250000002</v>
      </c>
      <c r="AS2" s="124">
        <v>0.21305687500000001</v>
      </c>
      <c r="AT2" s="124">
        <v>8.8134375000000001E-3</v>
      </c>
      <c r="AU2" s="124">
        <v>3.2973187500000001E-2</v>
      </c>
      <c r="AV2" s="124">
        <v>8.6978500000000042E-2</v>
      </c>
      <c r="AW2" s="124">
        <v>0.24115600000000004</v>
      </c>
      <c r="AX2" s="124">
        <v>0.12143124999999999</v>
      </c>
      <c r="AY2" s="124">
        <v>3.5850562500000009E-2</v>
      </c>
      <c r="AZ2" s="124">
        <v>4.79384375E-2</v>
      </c>
      <c r="BA2" s="124">
        <v>7498.8857421875</v>
      </c>
      <c r="BB2" s="124">
        <v>0</v>
      </c>
    </row>
    <row r="3" spans="1:54" x14ac:dyDescent="0.25">
      <c r="A3" s="124" t="s">
        <v>606</v>
      </c>
      <c r="B3" s="124" t="s">
        <v>5116</v>
      </c>
      <c r="C3" s="124" t="s">
        <v>5112</v>
      </c>
      <c r="D3" s="124">
        <v>0.14977985383695697</v>
      </c>
      <c r="E3" s="124">
        <v>0.14977985620498657</v>
      </c>
      <c r="F3" s="124">
        <v>0.14977985620498657</v>
      </c>
      <c r="G3" s="124">
        <v>0.62400431640696152</v>
      </c>
      <c r="H3" s="124">
        <v>2.0513855259617969E-3</v>
      </c>
      <c r="I3" s="124">
        <v>7.336799799711019E-2</v>
      </c>
      <c r="J3" s="124">
        <v>0.46352240940397466</v>
      </c>
      <c r="K3" s="124">
        <v>0.25581136120212755</v>
      </c>
      <c r="L3" s="124">
        <v>0.11509467953678462</v>
      </c>
      <c r="M3" s="124">
        <v>9.0152166334041273E-2</v>
      </c>
      <c r="N3" s="124">
        <v>0.26583285025327419</v>
      </c>
      <c r="O3" s="124">
        <v>0.66876636579981596</v>
      </c>
      <c r="P3" s="124">
        <v>3.052635973922679E-2</v>
      </c>
      <c r="Q3" s="124">
        <v>7.3791858811926375E-2</v>
      </c>
      <c r="R3" s="124">
        <v>0.47130063758583091</v>
      </c>
      <c r="S3" s="124">
        <v>0.23103748725464082</v>
      </c>
      <c r="T3" s="124">
        <v>1.6476239517661254E-2</v>
      </c>
      <c r="U3" s="124">
        <v>0.10027346094110678</v>
      </c>
      <c r="V3" s="124">
        <v>0.10650169947601756</v>
      </c>
      <c r="W3" s="124">
        <v>2.4325959292853999E-2</v>
      </c>
      <c r="X3" s="124">
        <v>0</v>
      </c>
      <c r="Y3" s="124">
        <v>5.5097305864740403E-3</v>
      </c>
      <c r="Z3" s="124">
        <v>0</v>
      </c>
      <c r="AA3" s="124">
        <v>0.16233165217411202</v>
      </c>
      <c r="AB3" s="124">
        <v>0.1949226635030987</v>
      </c>
      <c r="AC3" s="124">
        <v>0.55991093780291723</v>
      </c>
      <c r="AD3" s="124">
        <v>1.7375120503161125E-2</v>
      </c>
      <c r="AE3" s="124">
        <v>5.3182549148533799E-2</v>
      </c>
      <c r="AF3" s="124">
        <v>4.0823755467224922E-2</v>
      </c>
      <c r="AG3" s="124">
        <v>1.4036935584227656E-2</v>
      </c>
      <c r="AH3" s="124">
        <v>1.0692517138434322E-2</v>
      </c>
      <c r="AI3" s="124">
        <v>8.1101320681334438E-2</v>
      </c>
      <c r="AJ3" s="124">
        <v>1.1792452830188679E-3</v>
      </c>
      <c r="AK3" s="124">
        <v>1.87291539343407E-2</v>
      </c>
      <c r="AL3" s="124">
        <v>0</v>
      </c>
      <c r="AM3" s="124">
        <v>0</v>
      </c>
      <c r="AN3" s="124">
        <v>0</v>
      </c>
      <c r="AO3" s="124">
        <v>4.2047812499999997E-2</v>
      </c>
      <c r="AP3" s="124">
        <v>4.2712500000000007E-3</v>
      </c>
      <c r="AQ3" s="124">
        <v>3.7664125000000007E-2</v>
      </c>
      <c r="AR3" s="124">
        <v>0.33411174999999999</v>
      </c>
      <c r="AS3" s="124">
        <v>0.16897974999999998</v>
      </c>
      <c r="AT3" s="124">
        <v>8.4173125000000012E-3</v>
      </c>
      <c r="AU3" s="124">
        <v>3.0499562499999994E-2</v>
      </c>
      <c r="AV3" s="124">
        <v>8.0333812500000032E-2</v>
      </c>
      <c r="AW3" s="124">
        <v>0.20569893750000001</v>
      </c>
      <c r="AX3" s="124">
        <v>7.6686625000000008E-2</v>
      </c>
      <c r="AY3" s="124">
        <v>2.5458250000000002E-2</v>
      </c>
      <c r="AZ3" s="124">
        <v>2.7878499999999994E-2</v>
      </c>
      <c r="BA3" s="124">
        <v>10829.62890625</v>
      </c>
      <c r="BB3" s="124">
        <v>0</v>
      </c>
    </row>
    <row r="4" spans="1:54" x14ac:dyDescent="0.25">
      <c r="A4" s="124" t="s">
        <v>607</v>
      </c>
      <c r="B4" s="124" t="s">
        <v>5116</v>
      </c>
      <c r="C4" s="124" t="s">
        <v>5112</v>
      </c>
      <c r="D4" s="124">
        <v>0.38302752031415599</v>
      </c>
      <c r="E4" s="124">
        <v>0.38302752375602722</v>
      </c>
      <c r="F4" s="124">
        <v>0.38302752375602722</v>
      </c>
      <c r="G4" s="124">
        <v>0.59154356105557748</v>
      </c>
      <c r="H4" s="124">
        <v>5.8438069995440031E-3</v>
      </c>
      <c r="I4" s="124">
        <v>8.5198815764571417E-2</v>
      </c>
      <c r="J4" s="124">
        <v>0.39210972198724159</v>
      </c>
      <c r="K4" s="124">
        <v>0.30641931625250279</v>
      </c>
      <c r="L4" s="124">
        <v>0.14554612662345404</v>
      </c>
      <c r="M4" s="124">
        <v>6.4882212372686113E-2</v>
      </c>
      <c r="N4" s="124">
        <v>3.7180257911947207E-2</v>
      </c>
      <c r="O4" s="124">
        <v>0.83182221756288577</v>
      </c>
      <c r="P4" s="124">
        <v>0.10716797300344007</v>
      </c>
      <c r="Q4" s="124">
        <v>6.1699938986419192E-2</v>
      </c>
      <c r="R4" s="124">
        <v>0.51290300580824988</v>
      </c>
      <c r="S4" s="124">
        <v>0.14670333670147323</v>
      </c>
      <c r="T4" s="124">
        <v>2.4899520899895604E-2</v>
      </c>
      <c r="U4" s="124">
        <v>0.16260421138961639</v>
      </c>
      <c r="V4" s="124">
        <v>0.12606063854046548</v>
      </c>
      <c r="W4" s="124">
        <v>4.1597792217662258E-3</v>
      </c>
      <c r="X4" s="124">
        <v>0</v>
      </c>
      <c r="Y4" s="124">
        <v>0</v>
      </c>
      <c r="Z4" s="124">
        <v>1.3021324716850548E-2</v>
      </c>
      <c r="AA4" s="124">
        <v>7.6751131495549629E-2</v>
      </c>
      <c r="AB4" s="124">
        <v>0.13546394559116828</v>
      </c>
      <c r="AC4" s="124">
        <v>0.36250628970913557</v>
      </c>
      <c r="AD4" s="124">
        <v>5.9415125397743141E-3</v>
      </c>
      <c r="AE4" s="124">
        <v>3.1941386633369248E-2</v>
      </c>
      <c r="AF4" s="124">
        <v>5.465182092493779E-2</v>
      </c>
      <c r="AG4" s="124">
        <v>1.9712196191545812E-2</v>
      </c>
      <c r="AH4" s="124">
        <v>1.9903550915090804E-2</v>
      </c>
      <c r="AI4" s="124">
        <v>9.3772266582027683E-2</v>
      </c>
      <c r="AJ4" s="124">
        <v>0</v>
      </c>
      <c r="AK4" s="124">
        <v>1.0524755545771831E-2</v>
      </c>
      <c r="AL4" s="124">
        <v>0</v>
      </c>
      <c r="AM4" s="124">
        <v>1.6049382716049384E-3</v>
      </c>
      <c r="AN4" s="124">
        <v>0</v>
      </c>
      <c r="AO4" s="124">
        <v>4.027768750000002E-2</v>
      </c>
      <c r="AP4" s="124">
        <v>6.8811249999999992E-3</v>
      </c>
      <c r="AQ4" s="124">
        <v>4.5758124999999997E-2</v>
      </c>
      <c r="AR4" s="124">
        <v>0.23903218749999991</v>
      </c>
      <c r="AS4" s="124">
        <v>0.19759662500000008</v>
      </c>
      <c r="AT4" s="124">
        <v>1.1587812499999999E-2</v>
      </c>
      <c r="AU4" s="124">
        <v>4.3365812500000003E-2</v>
      </c>
      <c r="AV4" s="124">
        <v>8.0638249999999995E-2</v>
      </c>
      <c r="AW4" s="124">
        <v>0.22629018750000002</v>
      </c>
      <c r="AX4" s="124">
        <v>8.9833062499999963E-2</v>
      </c>
      <c r="AY4" s="124">
        <v>2.9232374999999998E-2</v>
      </c>
      <c r="AZ4" s="124">
        <v>3.2724562499999992E-2</v>
      </c>
      <c r="BA4" s="124">
        <v>9501.6083984375</v>
      </c>
      <c r="BB4" s="124">
        <v>0</v>
      </c>
    </row>
    <row r="5" spans="1:54" x14ac:dyDescent="0.25">
      <c r="A5" s="124" t="s">
        <v>608</v>
      </c>
      <c r="B5" s="124" t="s">
        <v>5116</v>
      </c>
      <c r="C5" s="124" t="s">
        <v>5112</v>
      </c>
      <c r="D5" s="124">
        <v>0.38308562815321412</v>
      </c>
      <c r="E5" s="124">
        <v>0.38308563828468323</v>
      </c>
      <c r="F5" s="124">
        <v>0.38308563828468323</v>
      </c>
      <c r="G5" s="124">
        <v>0.59845197424896746</v>
      </c>
      <c r="H5" s="124">
        <v>1.7136150234741785E-3</v>
      </c>
      <c r="I5" s="124">
        <v>1.4543363056965576E-2</v>
      </c>
      <c r="J5" s="124">
        <v>0.54330214165491575</v>
      </c>
      <c r="K5" s="124">
        <v>0.29517280044181909</v>
      </c>
      <c r="L5" s="124">
        <v>8.412095352300529E-2</v>
      </c>
      <c r="M5" s="124">
        <v>6.1147126299820054E-2</v>
      </c>
      <c r="N5" s="124">
        <v>6.2920933790682934E-2</v>
      </c>
      <c r="O5" s="124">
        <v>0.87681768218863543</v>
      </c>
      <c r="P5" s="124">
        <v>5.1872990276183292E-2</v>
      </c>
      <c r="Q5" s="124">
        <v>3.6686869292810446E-2</v>
      </c>
      <c r="R5" s="124">
        <v>0.50211647416510108</v>
      </c>
      <c r="S5" s="124">
        <v>0.23168037759062979</v>
      </c>
      <c r="T5" s="124">
        <v>3.4852639434176491E-2</v>
      </c>
      <c r="U5" s="124">
        <v>0.11423005786739063</v>
      </c>
      <c r="V5" s="124">
        <v>4.2546268483267716E-2</v>
      </c>
      <c r="W5" s="124">
        <v>8.070813845161234E-3</v>
      </c>
      <c r="X5" s="124">
        <v>0</v>
      </c>
      <c r="Y5" s="124">
        <v>0</v>
      </c>
      <c r="Z5" s="124">
        <v>1.1160714285714285E-3</v>
      </c>
      <c r="AA5" s="124">
        <v>9.3381466318048917E-2</v>
      </c>
      <c r="AB5" s="124">
        <v>0.15361289237717912</v>
      </c>
      <c r="AC5" s="124">
        <v>0.61413963794488136</v>
      </c>
      <c r="AD5" s="124">
        <v>1.1165315306948134E-2</v>
      </c>
      <c r="AE5" s="124">
        <v>2.4089462431714035E-2</v>
      </c>
      <c r="AF5" s="124">
        <v>9.6478790364815867E-2</v>
      </c>
      <c r="AG5" s="124">
        <v>2.5494442633654808E-2</v>
      </c>
      <c r="AH5" s="124">
        <v>9.2941908459476703E-3</v>
      </c>
      <c r="AI5" s="124">
        <v>0.11143019946170826</v>
      </c>
      <c r="AJ5" s="124">
        <v>3.9975456642123309E-3</v>
      </c>
      <c r="AK5" s="124">
        <v>1.6534986848199342E-2</v>
      </c>
      <c r="AL5" s="124">
        <v>0</v>
      </c>
      <c r="AM5" s="124">
        <v>7.5301204819277112E-4</v>
      </c>
      <c r="AN5" s="124">
        <v>0</v>
      </c>
      <c r="AO5" s="124">
        <v>4.1881374999999985E-2</v>
      </c>
      <c r="AP5" s="124">
        <v>1.3543187499999998E-2</v>
      </c>
      <c r="AQ5" s="124">
        <v>3.924349999999998E-2</v>
      </c>
      <c r="AR5" s="124">
        <v>0.25944318750000001</v>
      </c>
      <c r="AS5" s="124">
        <v>0.16694718749999998</v>
      </c>
      <c r="AT5" s="124">
        <v>8.8313124999999972E-3</v>
      </c>
      <c r="AU5" s="124">
        <v>3.2070625000000005E-2</v>
      </c>
      <c r="AV5" s="124">
        <v>6.2686312499999994E-2</v>
      </c>
      <c r="AW5" s="124">
        <v>0.24660981250000008</v>
      </c>
      <c r="AX5" s="124">
        <v>9.764637499999998E-2</v>
      </c>
      <c r="AY5" s="124">
        <v>2.6717812500000004E-2</v>
      </c>
      <c r="AZ5" s="124">
        <v>4.625449999999999E-2</v>
      </c>
      <c r="BA5" s="124">
        <v>11591.498046875</v>
      </c>
      <c r="BB5" s="124">
        <v>0</v>
      </c>
    </row>
    <row r="6" spans="1:54" x14ac:dyDescent="0.25">
      <c r="A6" s="124" t="s">
        <v>609</v>
      </c>
      <c r="B6" s="124" t="s">
        <v>5116</v>
      </c>
      <c r="C6" s="124" t="s">
        <v>5112</v>
      </c>
      <c r="D6" s="124">
        <v>0.24768512332576328</v>
      </c>
      <c r="E6" s="124">
        <v>0.24768511950969696</v>
      </c>
      <c r="F6" s="124">
        <v>0.24768511950969696</v>
      </c>
      <c r="G6" s="124">
        <v>0.44777158454645349</v>
      </c>
      <c r="H6" s="124">
        <v>3.4965034965034965E-3</v>
      </c>
      <c r="I6" s="124">
        <v>3.4533227736072446E-2</v>
      </c>
      <c r="J6" s="124">
        <v>0.46718576261945383</v>
      </c>
      <c r="K6" s="124">
        <v>0.26890879593549272</v>
      </c>
      <c r="L6" s="124">
        <v>0.10863940987931128</v>
      </c>
      <c r="M6" s="124">
        <v>0.1172363003331662</v>
      </c>
      <c r="N6" s="124">
        <v>0.21524609641402515</v>
      </c>
      <c r="O6" s="124">
        <v>0.69965414038468343</v>
      </c>
      <c r="P6" s="124">
        <v>7.8889674270614052E-2</v>
      </c>
      <c r="Q6" s="124">
        <v>1.2901264144230614E-2</v>
      </c>
      <c r="R6" s="124">
        <v>0.44178647175123953</v>
      </c>
      <c r="S6" s="124">
        <v>0.20220289028335808</v>
      </c>
      <c r="T6" s="124">
        <v>4.6512483375553804E-2</v>
      </c>
      <c r="U6" s="124">
        <v>7.9456927096218391E-2</v>
      </c>
      <c r="V6" s="124">
        <v>0.19033352143301036</v>
      </c>
      <c r="W6" s="124">
        <v>2.504620256423808E-2</v>
      </c>
      <c r="X6" s="124">
        <v>0</v>
      </c>
      <c r="Y6" s="124">
        <v>2.7135854341736694E-3</v>
      </c>
      <c r="Z6" s="124">
        <v>2.404735479097299E-3</v>
      </c>
      <c r="AA6" s="124">
        <v>0.12475704222366522</v>
      </c>
      <c r="AB6" s="124">
        <v>7.2688030782759191E-2</v>
      </c>
      <c r="AC6" s="124">
        <v>0.62422402010714739</v>
      </c>
      <c r="AD6" s="124">
        <v>3.8269520488889153E-2</v>
      </c>
      <c r="AE6" s="124">
        <v>0.14848836165981361</v>
      </c>
      <c r="AF6" s="124">
        <v>4.2693673532228235E-2</v>
      </c>
      <c r="AG6" s="124">
        <v>3.5194178305111248E-2</v>
      </c>
      <c r="AH6" s="124">
        <v>3.8144544908670037E-2</v>
      </c>
      <c r="AI6" s="124">
        <v>0.12463054900225001</v>
      </c>
      <c r="AJ6" s="124">
        <v>1.3792814454385577E-2</v>
      </c>
      <c r="AK6" s="124">
        <v>2.3208081817862936E-2</v>
      </c>
      <c r="AL6" s="124">
        <v>0</v>
      </c>
      <c r="AM6" s="124">
        <v>1.0146103896103896E-2</v>
      </c>
      <c r="AN6" s="124">
        <v>0</v>
      </c>
      <c r="AO6" s="124">
        <v>3.3371500000000005E-2</v>
      </c>
      <c r="AP6" s="124">
        <v>5.463E-3</v>
      </c>
      <c r="AQ6" s="124">
        <v>5.672643749999999E-2</v>
      </c>
      <c r="AR6" s="124">
        <v>8.8915375000000005E-2</v>
      </c>
      <c r="AS6" s="124">
        <v>0.26844187500000011</v>
      </c>
      <c r="AT6" s="124">
        <v>1.0046124999999999E-2</v>
      </c>
      <c r="AU6" s="124">
        <v>6.6063625000000001E-2</v>
      </c>
      <c r="AV6" s="124">
        <v>0.13063568749999999</v>
      </c>
      <c r="AW6" s="124">
        <v>0.19203056250000008</v>
      </c>
      <c r="AX6" s="124">
        <v>0.11646606249999999</v>
      </c>
      <c r="AY6" s="124">
        <v>2.7027625E-2</v>
      </c>
      <c r="AZ6" s="124">
        <v>3.8358125E-2</v>
      </c>
      <c r="BA6" s="124">
        <v>10804.267578125</v>
      </c>
      <c r="BB6" s="124">
        <v>0</v>
      </c>
    </row>
    <row r="7" spans="1:54" x14ac:dyDescent="0.25">
      <c r="A7" s="124" t="s">
        <v>610</v>
      </c>
      <c r="B7" s="124" t="s">
        <v>5116</v>
      </c>
      <c r="C7" s="124" t="s">
        <v>5112</v>
      </c>
      <c r="D7" s="124">
        <v>0.23929972354311341</v>
      </c>
      <c r="E7" s="124">
        <v>0.2392997145652771</v>
      </c>
      <c r="F7" s="124">
        <v>0.23929972946643829</v>
      </c>
      <c r="G7" s="124">
        <v>0.64238635619094142</v>
      </c>
      <c r="H7" s="124">
        <v>0</v>
      </c>
      <c r="I7" s="124">
        <v>4.2427366463494494E-2</v>
      </c>
      <c r="J7" s="124">
        <v>0.39589105587286078</v>
      </c>
      <c r="K7" s="124">
        <v>0.31053909852037909</v>
      </c>
      <c r="L7" s="124">
        <v>0.13102840535103594</v>
      </c>
      <c r="M7" s="124">
        <v>0.1201140737922297</v>
      </c>
      <c r="N7" s="124">
        <v>6.6727961701589733E-2</v>
      </c>
      <c r="O7" s="124">
        <v>0.90395494247118369</v>
      </c>
      <c r="P7" s="124">
        <v>2.2262695119574925E-2</v>
      </c>
      <c r="Q7" s="124">
        <v>3.096096446884173E-2</v>
      </c>
      <c r="R7" s="124">
        <v>0.37890779695533511</v>
      </c>
      <c r="S7" s="124">
        <v>0.25156122736227976</v>
      </c>
      <c r="T7" s="124">
        <v>9.5763305322128858E-3</v>
      </c>
      <c r="U7" s="124">
        <v>0.18478771262898772</v>
      </c>
      <c r="V7" s="124">
        <v>0.10334262221499438</v>
      </c>
      <c r="W7" s="124">
        <v>4.3382352941176471E-3</v>
      </c>
      <c r="X7" s="124">
        <v>0</v>
      </c>
      <c r="Y7" s="124">
        <v>5.0374034749034752E-3</v>
      </c>
      <c r="Z7" s="124">
        <v>2.6371069443700022E-2</v>
      </c>
      <c r="AA7" s="124">
        <v>0.13705358942319645</v>
      </c>
      <c r="AB7" s="124">
        <v>0.12905212461252111</v>
      </c>
      <c r="AC7" s="124">
        <v>0.56042387664697413</v>
      </c>
      <c r="AD7" s="124">
        <v>3.6995180075425758E-2</v>
      </c>
      <c r="AE7" s="124">
        <v>0.13702349666636718</v>
      </c>
      <c r="AF7" s="124">
        <v>7.0634070696832849E-2</v>
      </c>
      <c r="AG7" s="124">
        <v>8.4425181305486902E-2</v>
      </c>
      <c r="AH7" s="124">
        <v>1.0893495911878263E-2</v>
      </c>
      <c r="AI7" s="124">
        <v>5.7769702114085664E-2</v>
      </c>
      <c r="AJ7" s="124">
        <v>3.2516891891891894E-3</v>
      </c>
      <c r="AK7" s="124">
        <v>5.6663509855141979E-2</v>
      </c>
      <c r="AL7" s="124">
        <v>0</v>
      </c>
      <c r="AM7" s="124">
        <v>0</v>
      </c>
      <c r="AN7" s="124">
        <v>1.5625000000000001E-3</v>
      </c>
      <c r="AO7" s="124">
        <v>4.3705499999999994E-2</v>
      </c>
      <c r="AP7" s="124">
        <v>1.1856312499999997E-2</v>
      </c>
      <c r="AQ7" s="124">
        <v>3.86308125E-2</v>
      </c>
      <c r="AR7" s="124">
        <v>0.17262062499999997</v>
      </c>
      <c r="AS7" s="124">
        <v>0.18568256250000004</v>
      </c>
      <c r="AT7" s="124">
        <v>9.1166874999999998E-3</v>
      </c>
      <c r="AU7" s="124">
        <v>3.768225E-2</v>
      </c>
      <c r="AV7" s="124">
        <v>7.5691124999999998E-2</v>
      </c>
      <c r="AW7" s="124">
        <v>0.29743006249999993</v>
      </c>
      <c r="AX7" s="124">
        <v>0.10001256249999999</v>
      </c>
      <c r="AY7" s="124">
        <v>2.5517124999999998E-2</v>
      </c>
      <c r="AZ7" s="124">
        <v>4.5762249999999997E-2</v>
      </c>
      <c r="BA7" s="124">
        <v>6656.44677734375</v>
      </c>
      <c r="BB7" s="124">
        <v>0</v>
      </c>
    </row>
    <row r="8" spans="1:54" x14ac:dyDescent="0.25">
      <c r="A8" s="124" t="s">
        <v>611</v>
      </c>
      <c r="B8" s="124" t="s">
        <v>5116</v>
      </c>
      <c r="C8" s="124" t="s">
        <v>5112</v>
      </c>
      <c r="D8" s="124">
        <v>0.24897923847768491</v>
      </c>
      <c r="E8" s="124">
        <v>0.24897924065589905</v>
      </c>
      <c r="F8" s="124">
        <v>0.24897924065589905</v>
      </c>
      <c r="G8" s="124">
        <v>0.50791425788221622</v>
      </c>
      <c r="H8" s="124">
        <v>0</v>
      </c>
      <c r="I8" s="124">
        <v>4.1656450945039288E-2</v>
      </c>
      <c r="J8" s="124">
        <v>0.41960214341011287</v>
      </c>
      <c r="K8" s="124">
        <v>0.37604705482868339</v>
      </c>
      <c r="L8" s="124">
        <v>0.12902438705899144</v>
      </c>
      <c r="M8" s="124">
        <v>3.3669963757173058E-2</v>
      </c>
      <c r="N8" s="124">
        <v>4.2093201507797912E-2</v>
      </c>
      <c r="O8" s="124">
        <v>0.906449300335329</v>
      </c>
      <c r="P8" s="124">
        <v>4.3332223816119078E-2</v>
      </c>
      <c r="Q8" s="124">
        <v>0</v>
      </c>
      <c r="R8" s="124">
        <v>0.64773124308637009</v>
      </c>
      <c r="S8" s="124">
        <v>0.13473888923446101</v>
      </c>
      <c r="T8" s="124">
        <v>0</v>
      </c>
      <c r="U8" s="124">
        <v>0.10230161560533693</v>
      </c>
      <c r="V8" s="124">
        <v>8.8797756293772359E-2</v>
      </c>
      <c r="W8" s="124">
        <v>0</v>
      </c>
      <c r="X8" s="124">
        <v>1.6666666666666666E-2</v>
      </c>
      <c r="Y8" s="124">
        <v>0</v>
      </c>
      <c r="Z8" s="124">
        <v>0</v>
      </c>
      <c r="AA8" s="124">
        <v>8.5977893272001962E-2</v>
      </c>
      <c r="AB8" s="124">
        <v>0.10234351268507245</v>
      </c>
      <c r="AC8" s="124">
        <v>0.51899445328349192</v>
      </c>
      <c r="AD8" s="124">
        <v>3.4066133720930232E-3</v>
      </c>
      <c r="AE8" s="124">
        <v>1.1338710668101895E-2</v>
      </c>
      <c r="AF8" s="124">
        <v>6.9028040853423844E-2</v>
      </c>
      <c r="AG8" s="124">
        <v>2.0161290322580645E-3</v>
      </c>
      <c r="AH8" s="124">
        <v>0</v>
      </c>
      <c r="AI8" s="124">
        <v>0.12319561489523569</v>
      </c>
      <c r="AJ8" s="124">
        <v>2.0161290322580645E-3</v>
      </c>
      <c r="AK8" s="124">
        <v>9.9083264405845049E-3</v>
      </c>
      <c r="AL8" s="124">
        <v>0</v>
      </c>
      <c r="AM8" s="124">
        <v>5.7214281869078379E-3</v>
      </c>
      <c r="AN8" s="124">
        <v>0</v>
      </c>
      <c r="AO8" s="124">
        <v>4.7300874999999992E-2</v>
      </c>
      <c r="AP8" s="124">
        <v>1.3798999999999999E-2</v>
      </c>
      <c r="AQ8" s="124">
        <v>4.6022937500000007E-2</v>
      </c>
      <c r="AR8" s="124">
        <v>0.1535524375</v>
      </c>
      <c r="AS8" s="124">
        <v>0.206009</v>
      </c>
      <c r="AT8" s="124">
        <v>1.0139124999999999E-2</v>
      </c>
      <c r="AU8" s="124">
        <v>3.6687375000000001E-2</v>
      </c>
      <c r="AV8" s="124">
        <v>5.7958437500000008E-2</v>
      </c>
      <c r="AW8" s="124">
        <v>0.27046231250000002</v>
      </c>
      <c r="AX8" s="124">
        <v>0.10620250000000002</v>
      </c>
      <c r="AY8" s="124">
        <v>2.6387187500000003E-2</v>
      </c>
      <c r="AZ8" s="124">
        <v>7.2786875000000015E-2</v>
      </c>
      <c r="BA8" s="124">
        <v>9493.03125</v>
      </c>
      <c r="BB8" s="124">
        <v>0</v>
      </c>
    </row>
    <row r="9" spans="1:54" x14ac:dyDescent="0.25">
      <c r="A9" s="124" t="s">
        <v>612</v>
      </c>
      <c r="B9" s="124" t="s">
        <v>5116</v>
      </c>
      <c r="C9" s="124" t="s">
        <v>5112</v>
      </c>
      <c r="D9" s="124">
        <v>0.27352220953710893</v>
      </c>
      <c r="E9" s="124">
        <v>0.27352219820022583</v>
      </c>
      <c r="F9" s="124">
        <v>0.27352219820022583</v>
      </c>
      <c r="G9" s="124">
        <v>0.624772571662084</v>
      </c>
      <c r="H9" s="124">
        <v>5.9659090909090912E-3</v>
      </c>
      <c r="I9" s="124">
        <v>6.2964922504396184E-2</v>
      </c>
      <c r="J9" s="124">
        <v>0.41783858824783754</v>
      </c>
      <c r="K9" s="124">
        <v>0.39316559504736748</v>
      </c>
      <c r="L9" s="124">
        <v>6.2468081024582567E-2</v>
      </c>
      <c r="M9" s="124">
        <v>5.7596904084907183E-2</v>
      </c>
      <c r="N9" s="124">
        <v>6.9444444444444441E-3</v>
      </c>
      <c r="O9" s="124">
        <v>0.87540643212566593</v>
      </c>
      <c r="P9" s="124">
        <v>0.1176491234298897</v>
      </c>
      <c r="Q9" s="124">
        <v>1.4835858585858586E-2</v>
      </c>
      <c r="R9" s="124">
        <v>0.40271956715455176</v>
      </c>
      <c r="S9" s="124">
        <v>0.30473927087704172</v>
      </c>
      <c r="T9" s="124">
        <v>0</v>
      </c>
      <c r="U9" s="124">
        <v>0.10120034925085233</v>
      </c>
      <c r="V9" s="124">
        <v>9.4159293578798223E-2</v>
      </c>
      <c r="W9" s="124">
        <v>0</v>
      </c>
      <c r="X9" s="124">
        <v>0</v>
      </c>
      <c r="Y9" s="124">
        <v>1.0416666666666666E-2</v>
      </c>
      <c r="Z9" s="124">
        <v>0</v>
      </c>
      <c r="AA9" s="124">
        <v>0.19642559452930969</v>
      </c>
      <c r="AB9" s="124">
        <v>2.8928995840760547E-2</v>
      </c>
      <c r="AC9" s="124">
        <v>0.61690656318655546</v>
      </c>
      <c r="AD9" s="124">
        <v>1.3706140350877192E-2</v>
      </c>
      <c r="AE9" s="124">
        <v>8.5256981580510996E-2</v>
      </c>
      <c r="AF9" s="124">
        <v>6.9902368228606626E-2</v>
      </c>
      <c r="AG9" s="124">
        <v>4.010474174947859E-2</v>
      </c>
      <c r="AH9" s="124">
        <v>0</v>
      </c>
      <c r="AI9" s="124">
        <v>0.18092270109491473</v>
      </c>
      <c r="AJ9" s="124">
        <v>0</v>
      </c>
      <c r="AK9" s="124">
        <v>2.5481340554869964E-2</v>
      </c>
      <c r="AL9" s="124">
        <v>0</v>
      </c>
      <c r="AM9" s="124">
        <v>4.6507485569985574E-2</v>
      </c>
      <c r="AN9" s="124">
        <v>0</v>
      </c>
      <c r="AO9" s="124">
        <v>3.8864562500000005E-2</v>
      </c>
      <c r="AP9" s="124">
        <v>1.0080312500000001E-2</v>
      </c>
      <c r="AQ9" s="124">
        <v>5.2449624999999993E-2</v>
      </c>
      <c r="AR9" s="124">
        <v>0.148460125</v>
      </c>
      <c r="AS9" s="124">
        <v>0.15800937499999998</v>
      </c>
      <c r="AT9" s="124">
        <v>1.2229249999999999E-2</v>
      </c>
      <c r="AU9" s="124">
        <v>3.38725E-2</v>
      </c>
      <c r="AV9" s="124">
        <v>7.4495499999999992E-2</v>
      </c>
      <c r="AW9" s="124">
        <v>0.28615875000000002</v>
      </c>
      <c r="AX9" s="124">
        <v>0.11817950000000001</v>
      </c>
      <c r="AY9" s="124">
        <v>2.5570937500000002E-2</v>
      </c>
      <c r="AZ9" s="124">
        <v>8.0472312500000004E-2</v>
      </c>
      <c r="BA9" s="124">
        <v>8893.076171875</v>
      </c>
      <c r="BB9" s="124">
        <v>0</v>
      </c>
    </row>
    <row r="10" spans="1:54" x14ac:dyDescent="0.25">
      <c r="A10" s="124" t="s">
        <v>613</v>
      </c>
      <c r="B10" s="124" t="s">
        <v>5116</v>
      </c>
      <c r="C10" s="124" t="s">
        <v>5112</v>
      </c>
      <c r="D10" s="124">
        <v>0.33773127913752915</v>
      </c>
      <c r="E10" s="124">
        <v>0.33773127198219299</v>
      </c>
      <c r="F10" s="124">
        <v>0.33773127198219299</v>
      </c>
      <c r="G10" s="124">
        <v>0.57343264374514391</v>
      </c>
      <c r="H10" s="124">
        <v>2.87078373015873E-2</v>
      </c>
      <c r="I10" s="124">
        <v>2.5721500721500722E-2</v>
      </c>
      <c r="J10" s="124">
        <v>0.57390673562548566</v>
      </c>
      <c r="K10" s="124">
        <v>0.22655426171051168</v>
      </c>
      <c r="L10" s="124">
        <v>0.11550801628926628</v>
      </c>
      <c r="M10" s="124">
        <v>2.9601648351648354E-2</v>
      </c>
      <c r="N10" s="124">
        <v>1.5885416666666666E-2</v>
      </c>
      <c r="O10" s="124">
        <v>0.82223167457542445</v>
      </c>
      <c r="P10" s="124">
        <v>0.16188290875790876</v>
      </c>
      <c r="Q10" s="124">
        <v>3.90625E-3</v>
      </c>
      <c r="R10" s="124">
        <v>0.49986376470751465</v>
      </c>
      <c r="S10" s="124">
        <v>0.16939362720612719</v>
      </c>
      <c r="T10" s="124">
        <v>0.16164980852480851</v>
      </c>
      <c r="U10" s="124">
        <v>3.7140376984126984E-2</v>
      </c>
      <c r="V10" s="124">
        <v>3.3507898351648351E-2</v>
      </c>
      <c r="W10" s="124">
        <v>0</v>
      </c>
      <c r="X10" s="124">
        <v>0</v>
      </c>
      <c r="Y10" s="124">
        <v>0</v>
      </c>
      <c r="Z10" s="124">
        <v>0</v>
      </c>
      <c r="AA10" s="124">
        <v>0.10100446428571427</v>
      </c>
      <c r="AB10" s="124">
        <v>7.3326846764346754E-2</v>
      </c>
      <c r="AC10" s="124">
        <v>0.69398101898101894</v>
      </c>
      <c r="AD10" s="124">
        <v>3.3234126984126984E-2</v>
      </c>
      <c r="AE10" s="124">
        <v>8.6061507936507936E-2</v>
      </c>
      <c r="AF10" s="124">
        <v>2.2916666666666669E-2</v>
      </c>
      <c r="AG10" s="124">
        <v>7.8125E-3</v>
      </c>
      <c r="AH10" s="124">
        <v>0</v>
      </c>
      <c r="AI10" s="124">
        <v>0.11319895382395384</v>
      </c>
      <c r="AJ10" s="124">
        <v>0</v>
      </c>
      <c r="AK10" s="124">
        <v>4.7098214285714285E-2</v>
      </c>
      <c r="AL10" s="124">
        <v>0</v>
      </c>
      <c r="AM10" s="124">
        <v>2.8933306277056276E-2</v>
      </c>
      <c r="AN10" s="124">
        <v>0</v>
      </c>
      <c r="AO10" s="124">
        <v>3.9061312500000007E-2</v>
      </c>
      <c r="AP10" s="124">
        <v>1.0273124999999999E-2</v>
      </c>
      <c r="AQ10" s="124">
        <v>3.7025749999999996E-2</v>
      </c>
      <c r="AR10" s="124">
        <v>0.29545756249999999</v>
      </c>
      <c r="AS10" s="124">
        <v>0.19017799999999999</v>
      </c>
      <c r="AT10" s="124">
        <v>7.2243124999999981E-3</v>
      </c>
      <c r="AU10" s="124">
        <v>2.6128624999999992E-2</v>
      </c>
      <c r="AV10" s="124">
        <v>9.004562499999999E-2</v>
      </c>
      <c r="AW10" s="124">
        <v>0.18496987500000001</v>
      </c>
      <c r="AX10" s="124">
        <v>9.7673625000000014E-2</v>
      </c>
      <c r="AY10" s="124">
        <v>1.9219000000000003E-2</v>
      </c>
      <c r="AZ10" s="124">
        <v>4.1600687499999997E-2</v>
      </c>
      <c r="BA10" s="124">
        <v>8199.12109375</v>
      </c>
      <c r="BB10" s="124">
        <v>0</v>
      </c>
    </row>
    <row r="11" spans="1:54" x14ac:dyDescent="0.25">
      <c r="A11" s="124" t="s">
        <v>614</v>
      </c>
      <c r="B11" s="124" t="s">
        <v>5116</v>
      </c>
      <c r="C11" s="124" t="s">
        <v>5112</v>
      </c>
      <c r="D11" s="124">
        <v>0.38707532051282051</v>
      </c>
      <c r="E11" s="124">
        <v>0.38707530498504639</v>
      </c>
      <c r="F11" s="124">
        <v>0.38707530498504639</v>
      </c>
      <c r="G11" s="124">
        <v>0.40571194430569435</v>
      </c>
      <c r="H11" s="124">
        <v>0</v>
      </c>
      <c r="I11" s="124">
        <v>3.9690673909423907E-2</v>
      </c>
      <c r="J11" s="124">
        <v>0.54732855685980686</v>
      </c>
      <c r="K11" s="124">
        <v>0.20532606282606281</v>
      </c>
      <c r="L11" s="124">
        <v>0.16068816600066599</v>
      </c>
      <c r="M11" s="124">
        <v>4.6966540404040399E-2</v>
      </c>
      <c r="N11" s="124">
        <v>0.12841587232212229</v>
      </c>
      <c r="O11" s="124">
        <v>0.79685037185037177</v>
      </c>
      <c r="P11" s="124">
        <v>6.4019470113220109E-2</v>
      </c>
      <c r="Q11" s="124">
        <v>3.026877636252636E-2</v>
      </c>
      <c r="R11" s="124">
        <v>0.4264683753746254</v>
      </c>
      <c r="S11" s="124">
        <v>0.25885761807636803</v>
      </c>
      <c r="T11" s="124">
        <v>3.3965773809523807E-2</v>
      </c>
      <c r="U11" s="124">
        <v>6.1960244616494617E-2</v>
      </c>
      <c r="V11" s="124">
        <v>4.5272591991341996E-2</v>
      </c>
      <c r="W11" s="124">
        <v>4.9663617632367631E-2</v>
      </c>
      <c r="X11" s="124">
        <v>0</v>
      </c>
      <c r="Y11" s="124">
        <v>0</v>
      </c>
      <c r="Z11" s="124">
        <v>3.552671287046287E-2</v>
      </c>
      <c r="AA11" s="124">
        <v>0.15679343226218226</v>
      </c>
      <c r="AB11" s="124">
        <v>2.0438762626262628E-2</v>
      </c>
      <c r="AC11" s="124">
        <v>0.69741444319569312</v>
      </c>
      <c r="AD11" s="124">
        <v>9.271978021978022E-3</v>
      </c>
      <c r="AE11" s="124">
        <v>0.15013016497391496</v>
      </c>
      <c r="AF11" s="124">
        <v>4.1475694444444447E-2</v>
      </c>
      <c r="AG11" s="124">
        <v>6.138392857142857E-3</v>
      </c>
      <c r="AH11" s="124">
        <v>0</v>
      </c>
      <c r="AI11" s="124">
        <v>0.1214824932012432</v>
      </c>
      <c r="AJ11" s="124">
        <v>1.7642513736263736E-2</v>
      </c>
      <c r="AK11" s="124">
        <v>3.2261904761904762E-2</v>
      </c>
      <c r="AL11" s="124">
        <v>0</v>
      </c>
      <c r="AM11" s="124">
        <v>0</v>
      </c>
      <c r="AN11" s="124">
        <v>0</v>
      </c>
      <c r="AO11" s="124">
        <v>4.0681812500000004E-2</v>
      </c>
      <c r="AP11" s="124">
        <v>5.16725E-3</v>
      </c>
      <c r="AQ11" s="124">
        <v>4.8764000000000009E-2</v>
      </c>
      <c r="AR11" s="124">
        <v>0.17946318749999998</v>
      </c>
      <c r="AS11" s="124">
        <v>0.24087068750000004</v>
      </c>
      <c r="AT11" s="124">
        <v>6.0570624999999999E-3</v>
      </c>
      <c r="AU11" s="124">
        <v>4.03238125E-2</v>
      </c>
      <c r="AV11" s="124">
        <v>7.5768624999999992E-2</v>
      </c>
      <c r="AW11" s="124">
        <v>0.21216099999999999</v>
      </c>
      <c r="AX11" s="124">
        <v>0.11481337500000001</v>
      </c>
      <c r="AY11" s="124">
        <v>2.3497687499999999E-2</v>
      </c>
      <c r="AZ11" s="124">
        <v>5.2874499999999998E-2</v>
      </c>
      <c r="BA11" s="124">
        <v>9923.8603515625</v>
      </c>
      <c r="BB11" s="124">
        <v>0</v>
      </c>
    </row>
    <row r="12" spans="1:54" x14ac:dyDescent="0.25">
      <c r="A12" s="124" t="s">
        <v>615</v>
      </c>
      <c r="B12" s="124" t="s">
        <v>5116</v>
      </c>
      <c r="C12" s="124" t="s">
        <v>5112</v>
      </c>
      <c r="D12" s="124">
        <v>0.23490953383561741</v>
      </c>
      <c r="E12" s="124">
        <v>0.2349095344543457</v>
      </c>
      <c r="F12" s="124">
        <v>0.2349095344543457</v>
      </c>
      <c r="G12" s="124">
        <v>0.4774590315515238</v>
      </c>
      <c r="H12" s="124">
        <v>0</v>
      </c>
      <c r="I12" s="124">
        <v>2.0778173709675257E-2</v>
      </c>
      <c r="J12" s="124">
        <v>0.50753413575588491</v>
      </c>
      <c r="K12" s="124">
        <v>0.30485916946830255</v>
      </c>
      <c r="L12" s="124">
        <v>0.12926642500945906</v>
      </c>
      <c r="M12" s="124">
        <v>3.7562096056678103E-2</v>
      </c>
      <c r="N12" s="124">
        <v>0.11713393675467978</v>
      </c>
      <c r="O12" s="124">
        <v>0.83345407172806529</v>
      </c>
      <c r="P12" s="124">
        <v>3.8784528809683604E-2</v>
      </c>
      <c r="Q12" s="124">
        <v>7.3529411764705881E-3</v>
      </c>
      <c r="R12" s="124">
        <v>0.53218917949955102</v>
      </c>
      <c r="S12" s="124">
        <v>0.13125185250765745</v>
      </c>
      <c r="T12" s="124">
        <v>9.6676720467355162E-2</v>
      </c>
      <c r="U12" s="124">
        <v>0.10280326613530948</v>
      </c>
      <c r="V12" s="124">
        <v>3.6265907724886054E-2</v>
      </c>
      <c r="W12" s="124">
        <v>6.5934065934065934E-3</v>
      </c>
      <c r="X12" s="124">
        <v>0</v>
      </c>
      <c r="Y12" s="124">
        <v>4.2763157894736836E-3</v>
      </c>
      <c r="Z12" s="124">
        <v>6.5173796791443851E-3</v>
      </c>
      <c r="AA12" s="124">
        <v>0.13757082378405908</v>
      </c>
      <c r="AB12" s="124">
        <v>5.574691369002515E-2</v>
      </c>
      <c r="AC12" s="124">
        <v>0.58639843129007219</v>
      </c>
      <c r="AD12" s="124">
        <v>1.6194647715545546E-2</v>
      </c>
      <c r="AE12" s="124">
        <v>6.6142110598379933E-2</v>
      </c>
      <c r="AF12" s="124">
        <v>5.552798272419017E-2</v>
      </c>
      <c r="AG12" s="124">
        <v>4.3173828235747738E-2</v>
      </c>
      <c r="AH12" s="124">
        <v>0</v>
      </c>
      <c r="AI12" s="124">
        <v>0.23684584571774972</v>
      </c>
      <c r="AJ12" s="124">
        <v>1.3335477731762562E-2</v>
      </c>
      <c r="AK12" s="124">
        <v>6.9329432177729397E-2</v>
      </c>
      <c r="AL12" s="124">
        <v>0</v>
      </c>
      <c r="AM12" s="124">
        <v>3.0244964658664351E-2</v>
      </c>
      <c r="AN12" s="124">
        <v>0</v>
      </c>
      <c r="AO12" s="124">
        <v>3.7468312499999996E-2</v>
      </c>
      <c r="AP12" s="124">
        <v>1.5533749999999999E-2</v>
      </c>
      <c r="AQ12" s="124">
        <v>5.3156000000000016E-2</v>
      </c>
      <c r="AR12" s="124">
        <v>0.20738562499999996</v>
      </c>
      <c r="AS12" s="124">
        <v>0.20026437500000002</v>
      </c>
      <c r="AT12" s="124">
        <v>1.0498749999999998E-2</v>
      </c>
      <c r="AU12" s="124">
        <v>3.1229250000000007E-2</v>
      </c>
      <c r="AV12" s="124">
        <v>0.10100168750000001</v>
      </c>
      <c r="AW12" s="124">
        <v>0.22561456250000006</v>
      </c>
      <c r="AX12" s="124">
        <v>9.2204000000000008E-2</v>
      </c>
      <c r="AY12" s="124">
        <v>2.8260625000000004E-2</v>
      </c>
      <c r="AZ12" s="124">
        <v>3.4769375000000005E-2</v>
      </c>
      <c r="BA12" s="124">
        <v>7306.14453125</v>
      </c>
      <c r="BB12" s="124">
        <v>0</v>
      </c>
    </row>
    <row r="13" spans="1:54" x14ac:dyDescent="0.25">
      <c r="A13" s="124" t="s">
        <v>616</v>
      </c>
      <c r="B13" s="124" t="s">
        <v>5116</v>
      </c>
      <c r="C13" s="124" t="s">
        <v>5112</v>
      </c>
      <c r="D13" s="124">
        <v>0.2370189128001628</v>
      </c>
      <c r="E13" s="124">
        <v>0.23701891303062439</v>
      </c>
      <c r="F13" s="124">
        <v>0.23701891303062439</v>
      </c>
      <c r="G13" s="124">
        <v>0.55620554214304219</v>
      </c>
      <c r="H13" s="124">
        <v>3.4267092860842861E-2</v>
      </c>
      <c r="I13" s="124">
        <v>0.12377321752321752</v>
      </c>
      <c r="J13" s="124">
        <v>0.61195609945609941</v>
      </c>
      <c r="K13" s="124">
        <v>0.16333935162060162</v>
      </c>
      <c r="L13" s="124">
        <v>5.1892320642320647E-2</v>
      </c>
      <c r="M13" s="124">
        <v>1.4771917896917897E-2</v>
      </c>
      <c r="N13" s="124">
        <v>0.74327035811410813</v>
      </c>
      <c r="O13" s="124">
        <v>0.15148309445184446</v>
      </c>
      <c r="P13" s="124">
        <v>5.7983104858104845E-2</v>
      </c>
      <c r="Q13" s="124">
        <v>1.8755260942760942E-2</v>
      </c>
      <c r="R13" s="124">
        <v>0.35762316387316384</v>
      </c>
      <c r="S13" s="124">
        <v>0.19004054394679393</v>
      </c>
      <c r="T13" s="124">
        <v>3.5204610204610201E-2</v>
      </c>
      <c r="U13" s="124">
        <v>9.9316973535723538E-2</v>
      </c>
      <c r="V13" s="124">
        <v>0.15540613899988898</v>
      </c>
      <c r="W13" s="124">
        <v>1.7087542087542089E-2</v>
      </c>
      <c r="X13" s="124">
        <v>1.1574074074074073E-3</v>
      </c>
      <c r="Y13" s="124">
        <v>0</v>
      </c>
      <c r="Z13" s="124">
        <v>0</v>
      </c>
      <c r="AA13" s="124">
        <v>0.44750015609390609</v>
      </c>
      <c r="AB13" s="124">
        <v>0.10935959295334295</v>
      </c>
      <c r="AC13" s="124">
        <v>0.53120863511488503</v>
      </c>
      <c r="AD13" s="124">
        <v>6.2110690235690227E-2</v>
      </c>
      <c r="AE13" s="124">
        <v>0.11332793364043363</v>
      </c>
      <c r="AF13" s="124">
        <v>5.681818181818182E-3</v>
      </c>
      <c r="AG13" s="124">
        <v>6.8392255892255893E-3</v>
      </c>
      <c r="AH13" s="124">
        <v>6.6019137112887108E-2</v>
      </c>
      <c r="AI13" s="124">
        <v>0.22858171920671919</v>
      </c>
      <c r="AJ13" s="124">
        <v>3.0999295843045845E-2</v>
      </c>
      <c r="AK13" s="124">
        <v>6.998207232582232E-2</v>
      </c>
      <c r="AL13" s="124">
        <v>0</v>
      </c>
      <c r="AM13" s="124">
        <v>1.0085978835978835E-2</v>
      </c>
      <c r="AN13" s="124">
        <v>0</v>
      </c>
      <c r="AO13" s="124">
        <v>4.6923375000000003E-2</v>
      </c>
      <c r="AP13" s="124">
        <v>1.1026250000000001E-3</v>
      </c>
      <c r="AQ13" s="124">
        <v>5.0064187500000003E-2</v>
      </c>
      <c r="AR13" s="124">
        <v>8.932024999999999E-2</v>
      </c>
      <c r="AS13" s="124">
        <v>0.19780518750000001</v>
      </c>
      <c r="AT13" s="124">
        <v>1.5059937499999997E-2</v>
      </c>
      <c r="AU13" s="124">
        <v>6.2366875000000009E-2</v>
      </c>
      <c r="AV13" s="124">
        <v>0.17411537500000002</v>
      </c>
      <c r="AW13" s="124">
        <v>0.24065012499999999</v>
      </c>
      <c r="AX13" s="124">
        <v>8.7282375000000009E-2</v>
      </c>
      <c r="AY13" s="124">
        <v>3.2411812499999998E-2</v>
      </c>
      <c r="AZ13" s="124">
        <v>4.9820562500000012E-2</v>
      </c>
      <c r="BA13" s="124">
        <v>7652.1884765625</v>
      </c>
      <c r="BB13" s="124">
        <v>0</v>
      </c>
    </row>
    <row r="14" spans="1:54" x14ac:dyDescent="0.25">
      <c r="A14" s="124" t="s">
        <v>605</v>
      </c>
      <c r="B14" s="124" t="s">
        <v>5116</v>
      </c>
      <c r="C14" s="124" t="s">
        <v>5113</v>
      </c>
      <c r="D14" s="124">
        <v>0.27944336986890178</v>
      </c>
      <c r="E14" s="124">
        <v>0.36751642823219299</v>
      </c>
      <c r="F14" s="124">
        <v>0.37880900502204895</v>
      </c>
      <c r="G14" s="124">
        <v>0.56245970341715024</v>
      </c>
      <c r="H14" s="124">
        <v>3.7234042553191488E-2</v>
      </c>
      <c r="I14" s="124">
        <v>8.0620030088115191E-2</v>
      </c>
      <c r="J14" s="124">
        <v>0.63198474102729418</v>
      </c>
      <c r="K14" s="124">
        <v>5.716741886954653E-2</v>
      </c>
      <c r="L14" s="124">
        <v>8.3870621104663659E-2</v>
      </c>
      <c r="M14" s="124">
        <v>0.10912314635718891</v>
      </c>
      <c r="N14" s="124">
        <v>0.33005587792821833</v>
      </c>
      <c r="O14" s="124">
        <v>0.58725553406404463</v>
      </c>
      <c r="P14" s="124">
        <v>5.4642166344294002E-2</v>
      </c>
      <c r="Q14" s="124">
        <v>8.800773694390715E-2</v>
      </c>
      <c r="R14" s="124">
        <v>0.48436492585428753</v>
      </c>
      <c r="S14" s="124">
        <v>0.19001182033096925</v>
      </c>
      <c r="T14" s="124">
        <v>0.11796153019557275</v>
      </c>
      <c r="U14" s="124">
        <v>3.8684719535783368E-2</v>
      </c>
      <c r="V14" s="124">
        <v>8.8464431549537925E-2</v>
      </c>
      <c r="W14" s="124">
        <v>5.3191489361702126E-3</v>
      </c>
      <c r="X14" s="124">
        <v>0</v>
      </c>
      <c r="Y14" s="124">
        <v>3.3365570599613155E-2</v>
      </c>
      <c r="Z14" s="124">
        <v>0</v>
      </c>
      <c r="AA14" s="124">
        <v>0.63864710939179026</v>
      </c>
      <c r="AB14" s="124">
        <v>4.7254459488502043E-2</v>
      </c>
      <c r="AC14" s="124">
        <v>0.69385342789598115</v>
      </c>
      <c r="AD14" s="124">
        <v>2.5252525252525252E-2</v>
      </c>
      <c r="AE14" s="124">
        <v>0.36342144852783154</v>
      </c>
      <c r="AF14" s="124">
        <v>5.257360842467225E-2</v>
      </c>
      <c r="AG14" s="124">
        <v>7.4575542660649044E-2</v>
      </c>
      <c r="AH14" s="124">
        <v>0</v>
      </c>
      <c r="AI14" s="124">
        <v>0.10262196432409199</v>
      </c>
      <c r="AJ14" s="124">
        <v>4.193531055233183E-2</v>
      </c>
      <c r="AK14" s="124">
        <v>1.5957446808510637E-2</v>
      </c>
      <c r="AL14" s="124">
        <v>0</v>
      </c>
      <c r="AM14" s="124">
        <v>4.193531055233183E-2</v>
      </c>
      <c r="AN14" s="124">
        <v>0</v>
      </c>
      <c r="AO14" s="124">
        <v>4.0040499999999993E-2</v>
      </c>
      <c r="AP14" s="124">
        <v>8.9835000000000019E-3</v>
      </c>
      <c r="AQ14" s="124">
        <v>6.4151000000000014E-2</v>
      </c>
      <c r="AR14" s="124">
        <v>0.14166750000000003</v>
      </c>
      <c r="AS14" s="124">
        <v>0.21196549999999995</v>
      </c>
      <c r="AT14" s="124">
        <v>7.4490000000000016E-3</v>
      </c>
      <c r="AU14" s="124">
        <v>3.246700000000001E-2</v>
      </c>
      <c r="AV14" s="124">
        <v>9.3280999999999975E-2</v>
      </c>
      <c r="AW14" s="124">
        <v>0.2307165000000001</v>
      </c>
      <c r="AX14" s="124">
        <v>0.12511950000000002</v>
      </c>
      <c r="AY14" s="124">
        <v>3.7746500000000002E-2</v>
      </c>
      <c r="AZ14" s="124">
        <v>4.6453000000000008E-2</v>
      </c>
      <c r="BA14" s="124">
        <v>6997.57275390625</v>
      </c>
      <c r="BB14" s="124">
        <v>0</v>
      </c>
    </row>
    <row r="15" spans="1:54" x14ac:dyDescent="0.25">
      <c r="A15" s="124" t="s">
        <v>606</v>
      </c>
      <c r="B15" s="124" t="s">
        <v>5116</v>
      </c>
      <c r="C15" s="124" t="s">
        <v>5113</v>
      </c>
      <c r="D15" s="124">
        <v>0.35420567645074225</v>
      </c>
      <c r="E15" s="124">
        <v>0.21543794870376587</v>
      </c>
      <c r="F15" s="124">
        <v>0.21587675809860229</v>
      </c>
      <c r="G15" s="124">
        <v>0.56314840587044535</v>
      </c>
      <c r="H15" s="124">
        <v>0</v>
      </c>
      <c r="I15" s="124">
        <v>4.6504582771030138E-2</v>
      </c>
      <c r="J15" s="124">
        <v>0.56529745838956369</v>
      </c>
      <c r="K15" s="124">
        <v>0.23297697368421053</v>
      </c>
      <c r="L15" s="124">
        <v>0.12229602451641924</v>
      </c>
      <c r="M15" s="124">
        <v>3.2924960638776431E-2</v>
      </c>
      <c r="N15" s="124">
        <v>0.2409430527440396</v>
      </c>
      <c r="O15" s="124">
        <v>0.62987411437246965</v>
      </c>
      <c r="P15" s="124">
        <v>8.9614962887989202E-2</v>
      </c>
      <c r="Q15" s="124">
        <v>7.6936783063427799E-2</v>
      </c>
      <c r="R15" s="124">
        <v>0.56593075236167345</v>
      </c>
      <c r="S15" s="124">
        <v>0.17826241284300492</v>
      </c>
      <c r="T15" s="124">
        <v>4.5181413067926224E-2</v>
      </c>
      <c r="U15" s="124">
        <v>9.1206280926675667E-2</v>
      </c>
      <c r="V15" s="124">
        <v>4.7674173414304993E-2</v>
      </c>
      <c r="W15" s="124">
        <v>8.2922149122807015E-3</v>
      </c>
      <c r="X15" s="124">
        <v>0</v>
      </c>
      <c r="Y15" s="124">
        <v>3.90625E-3</v>
      </c>
      <c r="Z15" s="124">
        <v>1.3099907219973009E-2</v>
      </c>
      <c r="AA15" s="124">
        <v>0.39379920152946468</v>
      </c>
      <c r="AB15" s="124">
        <v>9.6493688146648673E-2</v>
      </c>
      <c r="AC15" s="124">
        <v>0.65903023785425097</v>
      </c>
      <c r="AD15" s="124">
        <v>1.3099907219973009E-2</v>
      </c>
      <c r="AE15" s="124">
        <v>0.13993547570850201</v>
      </c>
      <c r="AF15" s="124">
        <v>2.5298372132253711E-2</v>
      </c>
      <c r="AG15" s="124">
        <v>2.1392122132253711E-2</v>
      </c>
      <c r="AH15" s="124">
        <v>0</v>
      </c>
      <c r="AI15" s="124">
        <v>0.2392304880791723</v>
      </c>
      <c r="AJ15" s="124">
        <v>7.8125E-3</v>
      </c>
      <c r="AK15" s="124">
        <v>3.0106064439946019E-2</v>
      </c>
      <c r="AL15" s="124">
        <v>0</v>
      </c>
      <c r="AM15" s="124">
        <v>1.4001349527665317E-2</v>
      </c>
      <c r="AN15" s="124">
        <v>0</v>
      </c>
      <c r="AO15" s="124">
        <v>2.8676499999999994E-2</v>
      </c>
      <c r="AP15" s="124">
        <v>4.2114999999999974E-3</v>
      </c>
      <c r="AQ15" s="124">
        <v>3.9181000000000021E-2</v>
      </c>
      <c r="AR15" s="124">
        <v>0.34721799999999992</v>
      </c>
      <c r="AS15" s="124">
        <v>0.16758950000000006</v>
      </c>
      <c r="AT15" s="124">
        <v>8.1715000000000086E-3</v>
      </c>
      <c r="AU15" s="124">
        <v>2.9231999999999973E-2</v>
      </c>
      <c r="AV15" s="124">
        <v>7.8237500000000015E-2</v>
      </c>
      <c r="AW15" s="124">
        <v>0.19194600000000003</v>
      </c>
      <c r="AX15" s="124">
        <v>8.0749499999999919E-2</v>
      </c>
      <c r="AY15" s="124">
        <v>2.6180500000000006E-2</v>
      </c>
      <c r="AZ15" s="124">
        <v>2.7283500000000013E-2</v>
      </c>
      <c r="BA15" s="124">
        <v>11146.2822265625</v>
      </c>
      <c r="BB15" s="124">
        <v>0</v>
      </c>
    </row>
    <row r="16" spans="1:54" x14ac:dyDescent="0.25">
      <c r="A16" s="124" t="s">
        <v>607</v>
      </c>
      <c r="B16" s="124" t="s">
        <v>5116</v>
      </c>
      <c r="C16" s="124" t="s">
        <v>5113</v>
      </c>
      <c r="D16" s="124">
        <v>0.46129142596533901</v>
      </c>
      <c r="E16" s="124">
        <v>0.6008765697479248</v>
      </c>
      <c r="F16" s="124">
        <v>0.50222629308700562</v>
      </c>
      <c r="G16" s="124">
        <v>0.43101373264416742</v>
      </c>
      <c r="H16" s="124">
        <v>4.2265252863078952E-2</v>
      </c>
      <c r="I16" s="124">
        <v>8.3729223674875841E-2</v>
      </c>
      <c r="J16" s="124">
        <v>0.42201276983885683</v>
      </c>
      <c r="K16" s="124">
        <v>0.29380130738826393</v>
      </c>
      <c r="L16" s="124">
        <v>7.3660940508766592E-2</v>
      </c>
      <c r="M16" s="124">
        <v>8.4530505726157903E-2</v>
      </c>
      <c r="N16" s="124">
        <v>7.4421049964528224E-2</v>
      </c>
      <c r="O16" s="124">
        <v>0.64059174521131046</v>
      </c>
      <c r="P16" s="124">
        <v>0.12554157798723015</v>
      </c>
      <c r="Q16" s="124">
        <v>0.17867639606770042</v>
      </c>
      <c r="R16" s="124">
        <v>0.63093518800040538</v>
      </c>
      <c r="S16" s="124">
        <v>7.3660940508766592E-2</v>
      </c>
      <c r="T16" s="124">
        <v>7.4915121110773281E-2</v>
      </c>
      <c r="U16" s="124">
        <v>6.2791375291375295E-2</v>
      </c>
      <c r="V16" s="124">
        <v>8.3276325124151201E-2</v>
      </c>
      <c r="W16" s="124">
        <v>4.2265252863078952E-2</v>
      </c>
      <c r="X16" s="124">
        <v>0</v>
      </c>
      <c r="Y16" s="124">
        <v>0</v>
      </c>
      <c r="Z16" s="124">
        <v>0</v>
      </c>
      <c r="AA16" s="124">
        <v>0.25359151717847372</v>
      </c>
      <c r="AB16" s="124">
        <v>0.13641114320462147</v>
      </c>
      <c r="AC16" s="124">
        <v>0.66442751089490226</v>
      </c>
      <c r="AD16" s="124">
        <v>0</v>
      </c>
      <c r="AE16" s="124">
        <v>0.12679575858923686</v>
      </c>
      <c r="AF16" s="124">
        <v>0.13721242525590352</v>
      </c>
      <c r="AG16" s="124">
        <v>0</v>
      </c>
      <c r="AH16" s="124">
        <v>0</v>
      </c>
      <c r="AI16" s="124">
        <v>0.10661801966149792</v>
      </c>
      <c r="AJ16" s="124">
        <v>0</v>
      </c>
      <c r="AK16" s="124">
        <v>4.351943346508564E-2</v>
      </c>
      <c r="AL16" s="124">
        <v>0</v>
      </c>
      <c r="AM16" s="124">
        <v>0</v>
      </c>
      <c r="AN16" s="124">
        <v>0</v>
      </c>
      <c r="AO16" s="124">
        <v>2.5836499999999991E-2</v>
      </c>
      <c r="AP16" s="124">
        <v>6.7755000000000003E-3</v>
      </c>
      <c r="AQ16" s="124">
        <v>4.6379000000000004E-2</v>
      </c>
      <c r="AR16" s="124">
        <v>0.23781399999999991</v>
      </c>
      <c r="AS16" s="124">
        <v>0.20098299999999997</v>
      </c>
      <c r="AT16" s="124">
        <v>1.02135E-2</v>
      </c>
      <c r="AU16" s="124">
        <v>4.2667500000000011E-2</v>
      </c>
      <c r="AV16" s="124">
        <v>8.702749999999998E-2</v>
      </c>
      <c r="AW16" s="124">
        <v>0.21512149999999997</v>
      </c>
      <c r="AX16" s="124">
        <v>9.1304999999999997E-2</v>
      </c>
      <c r="AY16" s="124">
        <v>2.9975500000000002E-2</v>
      </c>
      <c r="AZ16" s="124">
        <v>3.1737000000000001E-2</v>
      </c>
      <c r="BA16" s="124">
        <v>11909.6953125</v>
      </c>
      <c r="BB16" s="124">
        <v>0</v>
      </c>
    </row>
    <row r="17" spans="1:54" x14ac:dyDescent="0.25">
      <c r="A17" s="124" t="s">
        <v>608</v>
      </c>
      <c r="B17" s="124" t="s">
        <v>5116</v>
      </c>
      <c r="C17" s="124" t="s">
        <v>5113</v>
      </c>
      <c r="D17" s="124">
        <v>0.64199735449735451</v>
      </c>
      <c r="E17" s="124">
        <v>0.54784071445465088</v>
      </c>
      <c r="F17" s="124">
        <v>0.52298057079315186</v>
      </c>
      <c r="G17" s="124">
        <v>0.44808201058201053</v>
      </c>
      <c r="H17" s="124">
        <v>0</v>
      </c>
      <c r="I17" s="124">
        <v>0</v>
      </c>
      <c r="J17" s="124">
        <v>0.37328042328042332</v>
      </c>
      <c r="K17" s="124">
        <v>0.28359788359788357</v>
      </c>
      <c r="L17" s="124">
        <v>0.12331349206349206</v>
      </c>
      <c r="M17" s="124">
        <v>0.21980820105820104</v>
      </c>
      <c r="N17" s="124">
        <v>0.12807539682539681</v>
      </c>
      <c r="O17" s="124">
        <v>0.71111111111111114</v>
      </c>
      <c r="P17" s="124">
        <v>0.12923280423280423</v>
      </c>
      <c r="Q17" s="124">
        <v>3.1580687830687827E-2</v>
      </c>
      <c r="R17" s="124">
        <v>0.43019179894179893</v>
      </c>
      <c r="S17" s="124">
        <v>0.22642195767195766</v>
      </c>
      <c r="T17" s="124">
        <v>8.4589947089947076E-2</v>
      </c>
      <c r="U17" s="124">
        <v>9.5006613756613761E-2</v>
      </c>
      <c r="V17" s="124">
        <v>0.13220899470899469</v>
      </c>
      <c r="W17" s="124">
        <v>3.1580687830687827E-2</v>
      </c>
      <c r="X17" s="124">
        <v>0</v>
      </c>
      <c r="Y17" s="124">
        <v>0</v>
      </c>
      <c r="Z17" s="124">
        <v>0</v>
      </c>
      <c r="AA17" s="124">
        <v>0.20340608465608467</v>
      </c>
      <c r="AB17" s="124">
        <v>0.24725529100529098</v>
      </c>
      <c r="AC17" s="124">
        <v>0.50234788359788363</v>
      </c>
      <c r="AD17" s="124">
        <v>9.2592592592592587E-3</v>
      </c>
      <c r="AE17" s="124">
        <v>0.12182539682539682</v>
      </c>
      <c r="AF17" s="124">
        <v>3.6342592592592593E-2</v>
      </c>
      <c r="AG17" s="124">
        <v>1.6666666666666666E-2</v>
      </c>
      <c r="AH17" s="124">
        <v>3.1580687830687827E-2</v>
      </c>
      <c r="AI17" s="124">
        <v>6.7923280423280413E-2</v>
      </c>
      <c r="AJ17" s="124">
        <v>3.1580687830687827E-2</v>
      </c>
      <c r="AK17" s="124">
        <v>9.3849206349206349E-2</v>
      </c>
      <c r="AL17" s="124">
        <v>0</v>
      </c>
      <c r="AM17" s="124">
        <v>9.2592592592592587E-3</v>
      </c>
      <c r="AN17" s="124">
        <v>0</v>
      </c>
      <c r="AO17" s="124">
        <v>3.0158499999999991E-2</v>
      </c>
      <c r="AP17" s="124">
        <v>1.3669999999999991E-2</v>
      </c>
      <c r="AQ17" s="124">
        <v>4.4467500000000007E-2</v>
      </c>
      <c r="AR17" s="124">
        <v>0.25160450000000001</v>
      </c>
      <c r="AS17" s="124">
        <v>0.16579000000000008</v>
      </c>
      <c r="AT17" s="124">
        <v>8.6455000000000004E-3</v>
      </c>
      <c r="AU17" s="124">
        <v>3.177350000000001E-2</v>
      </c>
      <c r="AV17" s="124">
        <v>7.0605000000000015E-2</v>
      </c>
      <c r="AW17" s="124">
        <v>0.23730250000000003</v>
      </c>
      <c r="AX17" s="124">
        <v>0.10290600000000001</v>
      </c>
      <c r="AY17" s="124">
        <v>2.7542500000000004E-2</v>
      </c>
      <c r="AZ17" s="124">
        <v>4.5693999999999985E-2</v>
      </c>
      <c r="BA17" s="124">
        <v>14329.0810546875</v>
      </c>
      <c r="BB17" s="124">
        <v>0</v>
      </c>
    </row>
    <row r="18" spans="1:54" x14ac:dyDescent="0.25">
      <c r="A18" s="124" t="s">
        <v>609</v>
      </c>
      <c r="B18" s="124" t="s">
        <v>5116</v>
      </c>
      <c r="C18" s="124" t="s">
        <v>5113</v>
      </c>
      <c r="D18" s="124">
        <v>0.31177083333333333</v>
      </c>
      <c r="E18" s="124">
        <v>0.40777641534805298</v>
      </c>
      <c r="F18" s="124">
        <v>0.38243049383163452</v>
      </c>
      <c r="G18" s="124">
        <v>0.55218750000000005</v>
      </c>
      <c r="H18" s="124">
        <v>0</v>
      </c>
      <c r="I18" s="124">
        <v>5.0624999999999996E-2</v>
      </c>
      <c r="J18" s="124">
        <v>0.45322916666666668</v>
      </c>
      <c r="K18" s="124">
        <v>0.36260416666666662</v>
      </c>
      <c r="L18" s="124">
        <v>6.4583333333333326E-2</v>
      </c>
      <c r="M18" s="124">
        <v>6.895833333333333E-2</v>
      </c>
      <c r="N18" s="124">
        <v>0.14135416666666667</v>
      </c>
      <c r="O18" s="124">
        <v>0.71624999999999994</v>
      </c>
      <c r="P18" s="124">
        <v>0.10791666666666665</v>
      </c>
      <c r="Q18" s="124">
        <v>4.2812500000000003E-2</v>
      </c>
      <c r="R18" s="124">
        <v>0.53843750000000001</v>
      </c>
      <c r="S18" s="124">
        <v>0.11177083333333333</v>
      </c>
      <c r="T18" s="124">
        <v>4.4999999999999998E-2</v>
      </c>
      <c r="U18" s="124">
        <v>0.13406249999999997</v>
      </c>
      <c r="V18" s="124">
        <v>0.1340625</v>
      </c>
      <c r="W18" s="124">
        <v>1.8333333333333333E-2</v>
      </c>
      <c r="X18" s="124">
        <v>0</v>
      </c>
      <c r="Y18" s="124">
        <v>0</v>
      </c>
      <c r="Z18" s="124">
        <v>0</v>
      </c>
      <c r="AA18" s="124">
        <v>0.21468749999999998</v>
      </c>
      <c r="AB18" s="124">
        <v>3.1770833333333331E-2</v>
      </c>
      <c r="AC18" s="124">
        <v>0.71968750000000004</v>
      </c>
      <c r="AD18" s="124">
        <v>2.3958333333333331E-2</v>
      </c>
      <c r="AE18" s="124">
        <v>0.24312500000000001</v>
      </c>
      <c r="AF18" s="124">
        <v>2.4479166666666666E-2</v>
      </c>
      <c r="AG18" s="124">
        <v>6.0624999999999998E-2</v>
      </c>
      <c r="AH18" s="124">
        <v>0.12354166666666666</v>
      </c>
      <c r="AI18" s="124">
        <v>0.1690625</v>
      </c>
      <c r="AJ18" s="124">
        <v>4.0624999999999994E-2</v>
      </c>
      <c r="AK18" s="124">
        <v>2.4479166666666663E-2</v>
      </c>
      <c r="AL18" s="124">
        <v>0</v>
      </c>
      <c r="AM18" s="124">
        <v>0</v>
      </c>
      <c r="AN18" s="124">
        <v>0</v>
      </c>
      <c r="AO18" s="124">
        <v>2.2673499999999996E-2</v>
      </c>
      <c r="AP18" s="124">
        <v>5.2610000000000018E-3</v>
      </c>
      <c r="AQ18" s="124">
        <v>5.759800000000001E-2</v>
      </c>
      <c r="AR18" s="124">
        <v>8.6516499999999968E-2</v>
      </c>
      <c r="AS18" s="124">
        <v>0.2703354999999999</v>
      </c>
      <c r="AT18" s="124">
        <v>9.1184999999999999E-3</v>
      </c>
      <c r="AU18" s="124">
        <v>6.3809000000000005E-2</v>
      </c>
      <c r="AV18" s="124">
        <v>0.13587099999999991</v>
      </c>
      <c r="AW18" s="124">
        <v>0.18793900000000005</v>
      </c>
      <c r="AX18" s="124">
        <v>0.11792550000000007</v>
      </c>
      <c r="AY18" s="124">
        <v>2.7606999999999993E-2</v>
      </c>
      <c r="AZ18" s="124">
        <v>3.6020999999999984E-2</v>
      </c>
      <c r="BA18" s="124">
        <v>10297.4111328125</v>
      </c>
      <c r="BB18" s="124">
        <v>0</v>
      </c>
    </row>
    <row r="19" spans="1:54" x14ac:dyDescent="0.25">
      <c r="A19" s="124" t="s">
        <v>610</v>
      </c>
      <c r="B19" s="124" t="s">
        <v>5116</v>
      </c>
      <c r="C19" s="124" t="s">
        <v>5113</v>
      </c>
      <c r="D19" s="124">
        <v>0.41442982456140354</v>
      </c>
      <c r="E19" s="124">
        <v>0.2608180046081543</v>
      </c>
      <c r="F19" s="124">
        <v>0.20052510499954224</v>
      </c>
      <c r="G19" s="124">
        <v>0.6350438596491228</v>
      </c>
      <c r="H19" s="124">
        <v>2.0833333333333332E-2</v>
      </c>
      <c r="I19" s="124">
        <v>0.10881578947368421</v>
      </c>
      <c r="J19" s="124">
        <v>0.42359649122807019</v>
      </c>
      <c r="K19" s="124">
        <v>0.31710526315789472</v>
      </c>
      <c r="L19" s="124">
        <v>8.56578947368421E-2</v>
      </c>
      <c r="M19" s="124">
        <v>4.3991228070175442E-2</v>
      </c>
      <c r="N19" s="124">
        <v>0.19131578947368422</v>
      </c>
      <c r="O19" s="124">
        <v>0.78868421052631577</v>
      </c>
      <c r="P19" s="124">
        <v>0.01</v>
      </c>
      <c r="Q19" s="124">
        <v>0</v>
      </c>
      <c r="R19" s="124">
        <v>0.65671052631578952</v>
      </c>
      <c r="S19" s="124">
        <v>9.7149122807017541E-2</v>
      </c>
      <c r="T19" s="124">
        <v>8.56578947368421E-2</v>
      </c>
      <c r="U19" s="124">
        <v>3.0833333333333331E-2</v>
      </c>
      <c r="V19" s="124">
        <v>0.12964912280701754</v>
      </c>
      <c r="W19" s="124">
        <v>0</v>
      </c>
      <c r="X19" s="124">
        <v>0</v>
      </c>
      <c r="Y19" s="124">
        <v>4.3991228070175442E-2</v>
      </c>
      <c r="Z19" s="124">
        <v>0</v>
      </c>
      <c r="AA19" s="124">
        <v>0.33328947368421052</v>
      </c>
      <c r="AB19" s="124">
        <v>0.13662280701754387</v>
      </c>
      <c r="AC19" s="124">
        <v>0.36644736842105263</v>
      </c>
      <c r="AD19" s="124">
        <v>0.01</v>
      </c>
      <c r="AE19" s="124">
        <v>0.50692982456140345</v>
      </c>
      <c r="AF19" s="124">
        <v>6.4824561403508771E-2</v>
      </c>
      <c r="AG19" s="124">
        <v>0.28162280701754389</v>
      </c>
      <c r="AH19" s="124">
        <v>0</v>
      </c>
      <c r="AI19" s="124">
        <v>0.19596491228070176</v>
      </c>
      <c r="AJ19" s="124">
        <v>2.0833333333333332E-2</v>
      </c>
      <c r="AK19" s="124">
        <v>3.6315789473684211E-2</v>
      </c>
      <c r="AL19" s="124">
        <v>0</v>
      </c>
      <c r="AM19" s="124">
        <v>0</v>
      </c>
      <c r="AN19" s="124">
        <v>0</v>
      </c>
      <c r="AO19" s="124">
        <v>2.9659000000000008E-2</v>
      </c>
      <c r="AP19" s="124">
        <v>1.40985E-2</v>
      </c>
      <c r="AQ19" s="124">
        <v>4.3912999999999994E-2</v>
      </c>
      <c r="AR19" s="124">
        <v>0.17956250000000004</v>
      </c>
      <c r="AS19" s="124">
        <v>0.19221749999999996</v>
      </c>
      <c r="AT19" s="124">
        <v>9.1800000000000041E-3</v>
      </c>
      <c r="AU19" s="124">
        <v>3.7838499999999997E-2</v>
      </c>
      <c r="AV19" s="124">
        <v>7.6680999999999999E-2</v>
      </c>
      <c r="AW19" s="124">
        <v>0.29991250000000003</v>
      </c>
      <c r="AX19" s="124">
        <v>0.108656</v>
      </c>
      <c r="AY19" s="124">
        <v>2.8133999999999999E-2</v>
      </c>
      <c r="AZ19" s="124">
        <v>4.710750000000001E-2</v>
      </c>
      <c r="BA19" s="124">
        <v>4167.2236328125</v>
      </c>
      <c r="BB19" s="124">
        <v>0</v>
      </c>
    </row>
    <row r="20" spans="1:54" x14ac:dyDescent="0.25">
      <c r="A20" s="124" t="s">
        <v>611</v>
      </c>
      <c r="B20" s="124" t="s">
        <v>5116</v>
      </c>
      <c r="C20" s="124" t="s">
        <v>5113</v>
      </c>
      <c r="D20" s="124">
        <v>0.20736737677527151</v>
      </c>
      <c r="E20" s="124">
        <v>0.15760347247123718</v>
      </c>
      <c r="F20" s="124">
        <v>0.14013759791851044</v>
      </c>
      <c r="G20" s="124">
        <v>0.58743212197159567</v>
      </c>
      <c r="H20" s="124">
        <v>0</v>
      </c>
      <c r="I20" s="124">
        <v>6.0528926482873849E-2</v>
      </c>
      <c r="J20" s="124">
        <v>0.32499216791979951</v>
      </c>
      <c r="K20" s="124">
        <v>0.36094141604010022</v>
      </c>
      <c r="L20" s="124">
        <v>0.17985066833751043</v>
      </c>
      <c r="M20" s="124">
        <v>7.3686821219715953E-2</v>
      </c>
      <c r="N20" s="124">
        <v>1.3888888888888888E-2</v>
      </c>
      <c r="O20" s="124">
        <v>0.93874007936507942</v>
      </c>
      <c r="P20" s="124">
        <v>3.1746031746031744E-2</v>
      </c>
      <c r="Q20" s="124">
        <v>0</v>
      </c>
      <c r="R20" s="124">
        <v>0.72164786967418537</v>
      </c>
      <c r="S20" s="124">
        <v>0</v>
      </c>
      <c r="T20" s="124">
        <v>1.3157894736842105E-2</v>
      </c>
      <c r="U20" s="124">
        <v>0.17291927736006682</v>
      </c>
      <c r="V20" s="124">
        <v>9.2274958228905593E-2</v>
      </c>
      <c r="W20" s="124">
        <v>0</v>
      </c>
      <c r="X20" s="124">
        <v>6.0528926482873849E-2</v>
      </c>
      <c r="Y20" s="124">
        <v>0</v>
      </c>
      <c r="Z20" s="124">
        <v>0</v>
      </c>
      <c r="AA20" s="124">
        <v>0.16272451963241436</v>
      </c>
      <c r="AB20" s="124">
        <v>0.13494674185463659</v>
      </c>
      <c r="AC20" s="124">
        <v>0.86505325814536349</v>
      </c>
      <c r="AD20" s="124">
        <v>0</v>
      </c>
      <c r="AE20" s="124">
        <v>6.0528926482873849E-2</v>
      </c>
      <c r="AF20" s="124">
        <v>3.1746031746031744E-2</v>
      </c>
      <c r="AG20" s="124">
        <v>0</v>
      </c>
      <c r="AH20" s="124">
        <v>4.5634920634920632E-2</v>
      </c>
      <c r="AI20" s="124">
        <v>0</v>
      </c>
      <c r="AJ20" s="124">
        <v>0</v>
      </c>
      <c r="AK20" s="124">
        <v>0</v>
      </c>
      <c r="AL20" s="124">
        <v>0</v>
      </c>
      <c r="AM20" s="124">
        <v>0</v>
      </c>
      <c r="AN20" s="124">
        <v>0</v>
      </c>
      <c r="AO20" s="124">
        <v>3.2274000000000011E-2</v>
      </c>
      <c r="AP20" s="124">
        <v>1.5213999999999998E-2</v>
      </c>
      <c r="AQ20" s="124">
        <v>5.0806999999999991E-2</v>
      </c>
      <c r="AR20" s="124">
        <v>0.151111</v>
      </c>
      <c r="AS20" s="124">
        <v>0.21108299999999997</v>
      </c>
      <c r="AT20" s="124">
        <v>1.1161499999999998E-2</v>
      </c>
      <c r="AU20" s="124">
        <v>3.6959999999999993E-2</v>
      </c>
      <c r="AV20" s="124">
        <v>5.5844000000000005E-2</v>
      </c>
      <c r="AW20" s="124">
        <v>0.26063000000000003</v>
      </c>
      <c r="AX20" s="124">
        <v>0.10854850000000003</v>
      </c>
      <c r="AY20" s="124">
        <v>2.8128999999999994E-2</v>
      </c>
      <c r="AZ20" s="124">
        <v>7.0511500000000005E-2</v>
      </c>
      <c r="BA20" s="124">
        <v>8312.771484375</v>
      </c>
      <c r="BB20" s="124">
        <v>0</v>
      </c>
    </row>
    <row r="21" spans="1:54" x14ac:dyDescent="0.25">
      <c r="A21" s="124" t="s">
        <v>612</v>
      </c>
      <c r="B21" s="124" t="s">
        <v>5116</v>
      </c>
      <c r="C21" s="124" t="s">
        <v>5113</v>
      </c>
      <c r="D21" s="124">
        <v>0.35344932844932841</v>
      </c>
      <c r="E21" s="124">
        <v>0.44799304008483887</v>
      </c>
      <c r="F21" s="124">
        <v>0.45915329456329346</v>
      </c>
      <c r="G21" s="124">
        <v>0.51141636141636138</v>
      </c>
      <c r="H21" s="124">
        <v>0</v>
      </c>
      <c r="I21" s="124">
        <v>4.2857142857142858E-2</v>
      </c>
      <c r="J21" s="124">
        <v>0.44078144078144077</v>
      </c>
      <c r="K21" s="124">
        <v>0.16266788766788765</v>
      </c>
      <c r="L21" s="124">
        <v>0.2888278388278388</v>
      </c>
      <c r="M21" s="124">
        <v>6.4865689865689857E-2</v>
      </c>
      <c r="N21" s="124">
        <v>2.7777777777777776E-2</v>
      </c>
      <c r="O21" s="124">
        <v>0.88098290598290596</v>
      </c>
      <c r="P21" s="124">
        <v>9.1239316239316234E-2</v>
      </c>
      <c r="Q21" s="124">
        <v>0</v>
      </c>
      <c r="R21" s="124">
        <v>0.59136141636141637</v>
      </c>
      <c r="S21" s="124">
        <v>0.10195360195360195</v>
      </c>
      <c r="T21" s="124">
        <v>0</v>
      </c>
      <c r="U21" s="124">
        <v>0.26959706959706958</v>
      </c>
      <c r="V21" s="124">
        <v>3.7087912087912088E-2</v>
      </c>
      <c r="W21" s="124">
        <v>0</v>
      </c>
      <c r="X21" s="124">
        <v>0</v>
      </c>
      <c r="Y21" s="124">
        <v>0</v>
      </c>
      <c r="Z21" s="124">
        <v>0</v>
      </c>
      <c r="AA21" s="124">
        <v>0.20335775335775333</v>
      </c>
      <c r="AB21" s="124">
        <v>3.8461538461538464E-2</v>
      </c>
      <c r="AC21" s="124">
        <v>0.77603785103785095</v>
      </c>
      <c r="AD21" s="124">
        <v>0</v>
      </c>
      <c r="AE21" s="124">
        <v>0.25967643467643464</v>
      </c>
      <c r="AF21" s="124">
        <v>0.15195360195360197</v>
      </c>
      <c r="AG21" s="124">
        <v>7.0634920634920634E-2</v>
      </c>
      <c r="AH21" s="124">
        <v>0</v>
      </c>
      <c r="AI21" s="124">
        <v>0.20473137973137973</v>
      </c>
      <c r="AJ21" s="124">
        <v>0</v>
      </c>
      <c r="AK21" s="124">
        <v>8.0555555555555547E-2</v>
      </c>
      <c r="AL21" s="124">
        <v>0</v>
      </c>
      <c r="AM21" s="124">
        <v>5.2777777777777778E-2</v>
      </c>
      <c r="AN21" s="124">
        <v>0</v>
      </c>
      <c r="AO21" s="124">
        <v>2.7420500000000004E-2</v>
      </c>
      <c r="AP21" s="124">
        <v>1.00085E-2</v>
      </c>
      <c r="AQ21" s="124">
        <v>5.6776500000000001E-2</v>
      </c>
      <c r="AR21" s="124">
        <v>0.16233750000000002</v>
      </c>
      <c r="AS21" s="124">
        <v>0.15615999999999999</v>
      </c>
      <c r="AT21" s="124">
        <v>1.0711500000000002E-2</v>
      </c>
      <c r="AU21" s="124">
        <v>3.1727000000000005E-2</v>
      </c>
      <c r="AV21" s="124">
        <v>7.6544500000000015E-2</v>
      </c>
      <c r="AW21" s="124">
        <v>0.27216299999999993</v>
      </c>
      <c r="AX21" s="124">
        <v>0.12101949999999997</v>
      </c>
      <c r="AY21" s="124">
        <v>2.4936000000000007E-2</v>
      </c>
      <c r="AZ21" s="124">
        <v>7.7615500000000004E-2</v>
      </c>
      <c r="BA21" s="124">
        <v>11543.67578125</v>
      </c>
      <c r="BB21" s="124">
        <v>0</v>
      </c>
    </row>
    <row r="22" spans="1:54" x14ac:dyDescent="0.25">
      <c r="A22" s="124" t="s">
        <v>613</v>
      </c>
      <c r="B22" s="124" t="s">
        <v>5116</v>
      </c>
      <c r="C22" s="124" t="s">
        <v>5113</v>
      </c>
      <c r="D22" s="124">
        <v>0.46044580419580416</v>
      </c>
      <c r="E22" s="124">
        <v>0.53674745559692383</v>
      </c>
      <c r="F22" s="124">
        <v>0.57082962989807129</v>
      </c>
      <c r="G22" s="124">
        <v>0.53736888111888104</v>
      </c>
      <c r="H22" s="124">
        <v>0</v>
      </c>
      <c r="I22" s="124">
        <v>5.3977272727272728E-2</v>
      </c>
      <c r="J22" s="124">
        <v>0.4187062937062937</v>
      </c>
      <c r="K22" s="124">
        <v>0.27076048951048953</v>
      </c>
      <c r="L22" s="124">
        <v>0.13068181818181818</v>
      </c>
      <c r="M22" s="124">
        <v>0.12587412587412589</v>
      </c>
      <c r="N22" s="124">
        <v>0</v>
      </c>
      <c r="O22" s="124">
        <v>0.91608391608391615</v>
      </c>
      <c r="P22" s="124">
        <v>8.3916083916083919E-2</v>
      </c>
      <c r="Q22" s="124">
        <v>6.4685314685314688E-2</v>
      </c>
      <c r="R22" s="124">
        <v>0.61560314685314677</v>
      </c>
      <c r="S22" s="124">
        <v>0.15209790209790208</v>
      </c>
      <c r="T22" s="124">
        <v>4.5454545454545456E-2</v>
      </c>
      <c r="U22" s="124">
        <v>0.11866258741258741</v>
      </c>
      <c r="V22" s="124">
        <v>2.2727272727272728E-2</v>
      </c>
      <c r="W22" s="124">
        <v>2.2727272727272728E-2</v>
      </c>
      <c r="X22" s="124">
        <v>0</v>
      </c>
      <c r="Y22" s="124">
        <v>4.195804195804196E-2</v>
      </c>
      <c r="Z22" s="124">
        <v>0</v>
      </c>
      <c r="AA22" s="124">
        <v>0.31555944055944057</v>
      </c>
      <c r="AB22" s="124">
        <v>4.5454545454545456E-2</v>
      </c>
      <c r="AC22" s="124">
        <v>0.87631118881118886</v>
      </c>
      <c r="AD22" s="124">
        <v>3.125E-2</v>
      </c>
      <c r="AE22" s="124">
        <v>0.17263986013986016</v>
      </c>
      <c r="AF22" s="124">
        <v>1.9230769230769232E-2</v>
      </c>
      <c r="AG22" s="124">
        <v>0.17985139860139862</v>
      </c>
      <c r="AH22" s="124">
        <v>0</v>
      </c>
      <c r="AI22" s="124">
        <v>0.23382867132867133</v>
      </c>
      <c r="AJ22" s="124">
        <v>0</v>
      </c>
      <c r="AK22" s="124">
        <v>1.9230769230769232E-2</v>
      </c>
      <c r="AL22" s="124">
        <v>0</v>
      </c>
      <c r="AM22" s="124">
        <v>0.11516608391608392</v>
      </c>
      <c r="AN22" s="124">
        <v>0</v>
      </c>
      <c r="AO22" s="124">
        <v>2.4814000000000003E-2</v>
      </c>
      <c r="AP22" s="124">
        <v>9.6015000000000024E-3</v>
      </c>
      <c r="AQ22" s="124">
        <v>4.0683499999999997E-2</v>
      </c>
      <c r="AR22" s="124">
        <v>0.29310450000000005</v>
      </c>
      <c r="AS22" s="124">
        <v>0.19416249999999999</v>
      </c>
      <c r="AT22" s="124">
        <v>6.631999999999999E-3</v>
      </c>
      <c r="AU22" s="124">
        <v>2.6024499999999999E-2</v>
      </c>
      <c r="AV22" s="124">
        <v>8.4615499999999982E-2</v>
      </c>
      <c r="AW22" s="124">
        <v>0.18344699999999997</v>
      </c>
      <c r="AX22" s="124">
        <v>9.8885000000000001E-2</v>
      </c>
      <c r="AY22" s="124">
        <v>2.0824999999999996E-2</v>
      </c>
      <c r="AZ22" s="124">
        <v>4.2019000000000001E-2</v>
      </c>
      <c r="BA22" s="124">
        <v>10671.0498046875</v>
      </c>
      <c r="BB22" s="124">
        <v>0</v>
      </c>
    </row>
    <row r="23" spans="1:54" x14ac:dyDescent="0.25">
      <c r="A23" s="124" t="s">
        <v>614</v>
      </c>
      <c r="B23" s="124" t="s">
        <v>5116</v>
      </c>
      <c r="C23" s="124" t="s">
        <v>5113</v>
      </c>
      <c r="D23" s="124">
        <v>0.5</v>
      </c>
      <c r="E23" s="124">
        <v>1.0696170330047607</v>
      </c>
      <c r="F23" s="124">
        <v>1.1910727024078369</v>
      </c>
      <c r="G23" s="124">
        <v>0.45833333333333337</v>
      </c>
      <c r="H23" s="124">
        <v>2.0833333333333332E-2</v>
      </c>
      <c r="I23" s="124">
        <v>0.10833333333333334</v>
      </c>
      <c r="J23" s="124">
        <v>0.35416666666666663</v>
      </c>
      <c r="K23" s="124">
        <v>0.24583333333333335</v>
      </c>
      <c r="L23" s="124">
        <v>0.27083333333333337</v>
      </c>
      <c r="M23" s="124">
        <v>0</v>
      </c>
      <c r="N23" s="124">
        <v>0.29166666666666669</v>
      </c>
      <c r="O23" s="124">
        <v>0.66250000000000009</v>
      </c>
      <c r="P23" s="124">
        <v>2.0833333333333332E-2</v>
      </c>
      <c r="Q23" s="124">
        <v>4.5833333333333337E-2</v>
      </c>
      <c r="R23" s="124">
        <v>0.63749999999999996</v>
      </c>
      <c r="S23" s="124">
        <v>0.1</v>
      </c>
      <c r="T23" s="124">
        <v>0</v>
      </c>
      <c r="U23" s="124">
        <v>0</v>
      </c>
      <c r="V23" s="124">
        <v>6.6666666666666666E-2</v>
      </c>
      <c r="W23" s="124">
        <v>0</v>
      </c>
      <c r="X23" s="124">
        <v>0</v>
      </c>
      <c r="Y23" s="124">
        <v>0.17499999999999999</v>
      </c>
      <c r="Z23" s="124">
        <v>0.05</v>
      </c>
      <c r="AA23" s="124">
        <v>0.29583333333333334</v>
      </c>
      <c r="AB23" s="124">
        <v>0</v>
      </c>
      <c r="AC23" s="124">
        <v>0.5708333333333333</v>
      </c>
      <c r="AD23" s="124">
        <v>0</v>
      </c>
      <c r="AE23" s="124">
        <v>0.51666666666666672</v>
      </c>
      <c r="AF23" s="124">
        <v>0</v>
      </c>
      <c r="AG23" s="124">
        <v>4.5833333333333337E-2</v>
      </c>
      <c r="AH23" s="124">
        <v>2.5000000000000001E-2</v>
      </c>
      <c r="AI23" s="124">
        <v>0.13750000000000001</v>
      </c>
      <c r="AJ23" s="124">
        <v>0</v>
      </c>
      <c r="AK23" s="124">
        <v>0</v>
      </c>
      <c r="AL23" s="124">
        <v>0</v>
      </c>
      <c r="AM23" s="124">
        <v>0.05</v>
      </c>
      <c r="AN23" s="124">
        <v>0</v>
      </c>
      <c r="AO23" s="124">
        <v>2.4882499999999998E-2</v>
      </c>
      <c r="AP23" s="124">
        <v>5.0384999999999996E-3</v>
      </c>
      <c r="AQ23" s="124">
        <v>5.3022E-2</v>
      </c>
      <c r="AR23" s="124">
        <v>0.17699400000000001</v>
      </c>
      <c r="AS23" s="124">
        <v>0.25538499999999997</v>
      </c>
      <c r="AT23" s="124">
        <v>5.8449999999999995E-3</v>
      </c>
      <c r="AU23" s="124">
        <v>4.1787499999999998E-2</v>
      </c>
      <c r="AV23" s="124">
        <v>8.7057499999999996E-2</v>
      </c>
      <c r="AW23" s="124">
        <v>0.21091100000000002</v>
      </c>
      <c r="AX23" s="124">
        <v>0.11986050000000001</v>
      </c>
      <c r="AY23" s="124">
        <v>2.4393999999999999E-2</v>
      </c>
      <c r="AZ23" s="124">
        <v>4.6795000000000003E-2</v>
      </c>
      <c r="BA23" s="124">
        <v>7641.201171875</v>
      </c>
      <c r="BB23" s="124">
        <v>0</v>
      </c>
    </row>
    <row r="24" spans="1:54" x14ac:dyDescent="0.25">
      <c r="A24" s="124" t="s">
        <v>615</v>
      </c>
      <c r="B24" s="124" t="s">
        <v>5116</v>
      </c>
      <c r="C24" s="124" t="s">
        <v>5113</v>
      </c>
      <c r="D24" s="124">
        <v>0.37576752515776907</v>
      </c>
      <c r="E24" s="124">
        <v>0.17975737154483795</v>
      </c>
      <c r="F24" s="124">
        <v>0.15378464758396149</v>
      </c>
      <c r="G24" s="124">
        <v>0.39794047415998635</v>
      </c>
      <c r="H24" s="124">
        <v>0</v>
      </c>
      <c r="I24" s="124">
        <v>4.807692307692308E-3</v>
      </c>
      <c r="J24" s="124">
        <v>0.53348328500767528</v>
      </c>
      <c r="K24" s="124">
        <v>0.23873230428108477</v>
      </c>
      <c r="L24" s="124">
        <v>0.12614062766501791</v>
      </c>
      <c r="M24" s="124">
        <v>9.6836090738529765E-2</v>
      </c>
      <c r="N24" s="124">
        <v>0.11254903632952414</v>
      </c>
      <c r="O24" s="124">
        <v>0.8433715674569332</v>
      </c>
      <c r="P24" s="124">
        <v>2.1394763772812554E-2</v>
      </c>
      <c r="Q24" s="124">
        <v>0</v>
      </c>
      <c r="R24" s="124">
        <v>0.40316390926147022</v>
      </c>
      <c r="S24" s="124">
        <v>0.15621268974927513</v>
      </c>
      <c r="T24" s="124">
        <v>0.23904144635851954</v>
      </c>
      <c r="U24" s="124">
        <v>0.12872036500085279</v>
      </c>
      <c r="V24" s="124">
        <v>4.3663653419750981E-2</v>
      </c>
      <c r="W24" s="124">
        <v>1.2195121951219513E-2</v>
      </c>
      <c r="X24" s="124">
        <v>0</v>
      </c>
      <c r="Y24" s="124">
        <v>0</v>
      </c>
      <c r="Z24" s="124">
        <v>0</v>
      </c>
      <c r="AA24" s="124">
        <v>0.23987293194610271</v>
      </c>
      <c r="AB24" s="124">
        <v>2.2684632440730004E-2</v>
      </c>
      <c r="AC24" s="124">
        <v>0.94330973904144633</v>
      </c>
      <c r="AD24" s="124">
        <v>1.2195121951219513E-2</v>
      </c>
      <c r="AE24" s="124">
        <v>0.17537949855023027</v>
      </c>
      <c r="AF24" s="124">
        <v>7.104937745181647E-2</v>
      </c>
      <c r="AG24" s="124">
        <v>2.2684632440730004E-2</v>
      </c>
      <c r="AH24" s="124">
        <v>0</v>
      </c>
      <c r="AI24" s="124">
        <v>0.11342316220365001</v>
      </c>
      <c r="AJ24" s="124">
        <v>3.4879754391949513E-2</v>
      </c>
      <c r="AK24" s="124">
        <v>6.1956336346580251E-2</v>
      </c>
      <c r="AL24" s="124">
        <v>0</v>
      </c>
      <c r="AM24" s="124">
        <v>0</v>
      </c>
      <c r="AN24" s="124">
        <v>0</v>
      </c>
      <c r="AO24" s="124">
        <v>2.5515000000000024E-2</v>
      </c>
      <c r="AP24" s="124">
        <v>1.57915E-2</v>
      </c>
      <c r="AQ24" s="124">
        <v>5.3857000000000037E-2</v>
      </c>
      <c r="AR24" s="124">
        <v>0.21559099999999998</v>
      </c>
      <c r="AS24" s="124">
        <v>0.2052000000000001</v>
      </c>
      <c r="AT24" s="124">
        <v>1.0557999999999994E-2</v>
      </c>
      <c r="AU24" s="124">
        <v>3.2702499999999995E-2</v>
      </c>
      <c r="AV24" s="124">
        <v>0.10350949999999995</v>
      </c>
      <c r="AW24" s="124">
        <v>0.22402799999999995</v>
      </c>
      <c r="AX24" s="124">
        <v>9.8530000000000048E-2</v>
      </c>
      <c r="AY24" s="124">
        <v>2.893950000000001E-2</v>
      </c>
      <c r="AZ24" s="124">
        <v>3.5530000000000027E-2</v>
      </c>
      <c r="BA24" s="124">
        <v>11899.3779296875</v>
      </c>
      <c r="BB24" s="124">
        <v>0</v>
      </c>
    </row>
    <row r="25" spans="1:54" x14ac:dyDescent="0.25">
      <c r="A25" s="124" t="s">
        <v>616</v>
      </c>
      <c r="B25" s="124" t="s">
        <v>5116</v>
      </c>
      <c r="C25" s="124" t="s">
        <v>5113</v>
      </c>
      <c r="D25" s="124">
        <v>0.26931688804554077</v>
      </c>
      <c r="E25" s="124">
        <v>0.48213687539100647</v>
      </c>
      <c r="F25" s="124">
        <v>0.40791246294975281</v>
      </c>
      <c r="G25" s="124">
        <v>0.49025616698292218</v>
      </c>
      <c r="H25" s="124">
        <v>0</v>
      </c>
      <c r="I25" s="124">
        <v>4.0123339658444022E-2</v>
      </c>
      <c r="J25" s="124">
        <v>0.50819734345351042</v>
      </c>
      <c r="K25" s="124">
        <v>0.26086337760910816</v>
      </c>
      <c r="L25" s="124">
        <v>0.11444022770398482</v>
      </c>
      <c r="M25" s="124">
        <v>7.6375711574952571E-2</v>
      </c>
      <c r="N25" s="124">
        <v>0.72241935483870967</v>
      </c>
      <c r="O25" s="124">
        <v>0.14385199240986718</v>
      </c>
      <c r="P25" s="124">
        <v>6.8311195445920306E-2</v>
      </c>
      <c r="Q25" s="124">
        <v>8.3605313092979139E-2</v>
      </c>
      <c r="R25" s="124">
        <v>0.36652751423149899</v>
      </c>
      <c r="S25" s="124">
        <v>0.15120493358633774</v>
      </c>
      <c r="T25" s="124">
        <v>4.0123339658444022E-2</v>
      </c>
      <c r="U25" s="124">
        <v>9.5863377609108152E-2</v>
      </c>
      <c r="V25" s="124">
        <v>0.2339753320683112</v>
      </c>
      <c r="W25" s="124">
        <v>7.218216318785578E-2</v>
      </c>
      <c r="X25" s="124">
        <v>0</v>
      </c>
      <c r="Y25" s="124">
        <v>0</v>
      </c>
      <c r="Z25" s="124">
        <v>0</v>
      </c>
      <c r="AA25" s="124">
        <v>0.51638519924098669</v>
      </c>
      <c r="AB25" s="124">
        <v>1.5417457305502846E-2</v>
      </c>
      <c r="AC25" s="124">
        <v>0.81001897533206824</v>
      </c>
      <c r="AD25" s="124">
        <v>0.10095825426944971</v>
      </c>
      <c r="AE25" s="124">
        <v>0.1878462998102467</v>
      </c>
      <c r="AF25" s="124">
        <v>3.8187855787476285E-2</v>
      </c>
      <c r="AG25" s="124">
        <v>3.0123339658444024E-2</v>
      </c>
      <c r="AH25" s="124">
        <v>0</v>
      </c>
      <c r="AI25" s="124">
        <v>0.33569259962049336</v>
      </c>
      <c r="AJ25" s="124">
        <v>2.2770398481973434E-2</v>
      </c>
      <c r="AK25" s="124">
        <v>8.9734345351043646E-2</v>
      </c>
      <c r="AL25" s="124">
        <v>0</v>
      </c>
      <c r="AM25" s="124">
        <v>0</v>
      </c>
      <c r="AN25" s="124">
        <v>0</v>
      </c>
      <c r="AO25" s="124">
        <v>3.0086499999999995E-2</v>
      </c>
      <c r="AP25" s="124">
        <v>1.2600000000000003E-3</v>
      </c>
      <c r="AQ25" s="124">
        <v>5.2720500000000003E-2</v>
      </c>
      <c r="AR25" s="124">
        <v>8.9380500000000002E-2</v>
      </c>
      <c r="AS25" s="124">
        <v>0.19629499999999994</v>
      </c>
      <c r="AT25" s="124">
        <v>1.3222000000000001E-2</v>
      </c>
      <c r="AU25" s="124">
        <v>6.1026499999999984E-2</v>
      </c>
      <c r="AV25" s="124">
        <v>0.18090400000000001</v>
      </c>
      <c r="AW25" s="124">
        <v>0.23824450000000003</v>
      </c>
      <c r="AX25" s="124">
        <v>8.9564999999999992E-2</v>
      </c>
      <c r="AY25" s="124">
        <v>3.1330000000000011E-2</v>
      </c>
      <c r="AZ25" s="124">
        <v>4.6053000000000011E-2</v>
      </c>
      <c r="BA25" s="124">
        <v>8191.5625</v>
      </c>
      <c r="BB25" s="124">
        <v>0</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5B1E4-DAEB-4848-8DA3-5B04CB1AC3EC}">
  <dimension ref="A1:AA107"/>
  <sheetViews>
    <sheetView topLeftCell="A26" workbookViewId="0">
      <selection sqref="A1:AA52"/>
    </sheetView>
  </sheetViews>
  <sheetFormatPr defaultRowHeight="15" x14ac:dyDescent="0.25"/>
  <sheetData>
    <row r="1" spans="1:27" ht="21" x14ac:dyDescent="0.35">
      <c r="A1" s="94"/>
      <c r="B1" s="94"/>
      <c r="C1" s="94"/>
      <c r="D1" s="94"/>
      <c r="E1" s="94"/>
      <c r="F1" s="94"/>
      <c r="G1" s="110" t="s">
        <v>5114</v>
      </c>
      <c r="H1" s="94"/>
      <c r="I1" s="94"/>
      <c r="J1" s="94"/>
      <c r="K1" s="94"/>
      <c r="L1" s="94"/>
      <c r="M1" s="94"/>
      <c r="N1" s="94"/>
      <c r="O1" s="94"/>
      <c r="P1" s="94"/>
      <c r="Q1" s="94"/>
      <c r="R1" s="94"/>
      <c r="S1" s="94"/>
      <c r="T1" s="94"/>
      <c r="U1" s="110" t="s">
        <v>5115</v>
      </c>
      <c r="V1" s="94"/>
      <c r="W1" s="94"/>
      <c r="X1" s="94"/>
      <c r="Y1" s="94"/>
      <c r="Z1" s="94"/>
      <c r="AA1" s="94"/>
    </row>
    <row r="2" spans="1:27" x14ac:dyDescent="0.25">
      <c r="A2" s="94"/>
      <c r="B2" s="94"/>
      <c r="C2" s="94"/>
      <c r="D2" s="94"/>
      <c r="E2" s="94"/>
      <c r="F2" s="94"/>
      <c r="G2" s="94"/>
      <c r="H2" s="94"/>
      <c r="I2" s="94"/>
      <c r="J2" s="94"/>
      <c r="K2" s="94"/>
      <c r="L2" s="94"/>
      <c r="M2" s="94"/>
      <c r="N2" s="94"/>
      <c r="O2" s="94"/>
      <c r="P2" s="94"/>
      <c r="Q2" s="94"/>
      <c r="R2" s="94"/>
      <c r="S2" s="94"/>
      <c r="T2" s="94"/>
      <c r="U2" s="94"/>
      <c r="V2" s="94"/>
      <c r="W2" s="94"/>
      <c r="X2" s="94"/>
      <c r="Y2" s="94"/>
      <c r="Z2" s="94"/>
      <c r="AA2" s="94"/>
    </row>
    <row r="3" spans="1:27" x14ac:dyDescent="0.25">
      <c r="A3" s="109"/>
      <c r="B3" s="109" t="s">
        <v>605</v>
      </c>
      <c r="C3" s="109" t="s">
        <v>606</v>
      </c>
      <c r="D3" s="109" t="s">
        <v>607</v>
      </c>
      <c r="E3" s="109" t="s">
        <v>608</v>
      </c>
      <c r="F3" s="109" t="s">
        <v>609</v>
      </c>
      <c r="G3" s="109" t="s">
        <v>610</v>
      </c>
      <c r="H3" s="109" t="s">
        <v>611</v>
      </c>
      <c r="I3" s="109" t="s">
        <v>612</v>
      </c>
      <c r="J3" s="109" t="s">
        <v>613</v>
      </c>
      <c r="K3" s="109" t="s">
        <v>614</v>
      </c>
      <c r="L3" s="109" t="s">
        <v>615</v>
      </c>
      <c r="M3" s="109" t="s">
        <v>616</v>
      </c>
      <c r="N3" s="109"/>
      <c r="O3" s="109"/>
      <c r="P3" s="109" t="s">
        <v>605</v>
      </c>
      <c r="Q3" s="109" t="s">
        <v>606</v>
      </c>
      <c r="R3" s="109" t="s">
        <v>607</v>
      </c>
      <c r="S3" s="109" t="s">
        <v>608</v>
      </c>
      <c r="T3" s="109" t="s">
        <v>609</v>
      </c>
      <c r="U3" s="109" t="s">
        <v>610</v>
      </c>
      <c r="V3" s="109" t="s">
        <v>611</v>
      </c>
      <c r="W3" s="109" t="s">
        <v>612</v>
      </c>
      <c r="X3" s="109" t="s">
        <v>613</v>
      </c>
      <c r="Y3" s="109" t="s">
        <v>614</v>
      </c>
      <c r="Z3" s="109" t="s">
        <v>615</v>
      </c>
      <c r="AA3" s="109" t="s">
        <v>616</v>
      </c>
    </row>
    <row r="4" spans="1:27" x14ac:dyDescent="0.25">
      <c r="A4" s="94" t="s">
        <v>225</v>
      </c>
      <c r="B4" s="124">
        <v>0.27586675700921415</v>
      </c>
      <c r="C4" s="124">
        <v>0.14977985383695697</v>
      </c>
      <c r="D4" s="124">
        <v>0.38302752031415599</v>
      </c>
      <c r="E4" s="124">
        <v>0.38308562815321412</v>
      </c>
      <c r="F4" s="124">
        <v>0.24768512332576328</v>
      </c>
      <c r="G4" s="124">
        <v>0.23929972354311341</v>
      </c>
      <c r="H4" s="124">
        <v>0.24897923847768491</v>
      </c>
      <c r="I4" s="124">
        <v>0.27352220953710893</v>
      </c>
      <c r="J4" s="124">
        <v>0.33773127913752915</v>
      </c>
      <c r="K4" s="124">
        <v>0.38707532051282051</v>
      </c>
      <c r="L4" s="124">
        <v>0.23490953383561741</v>
      </c>
      <c r="M4" s="124">
        <v>0.2370189128001628</v>
      </c>
      <c r="O4" s="94" t="s">
        <v>225</v>
      </c>
      <c r="P4" s="124">
        <v>0.27944336986890178</v>
      </c>
      <c r="Q4" s="124">
        <v>0.35420567645074225</v>
      </c>
      <c r="R4" s="124">
        <v>0.46129142596533901</v>
      </c>
      <c r="S4" s="124">
        <v>0.64199735449735451</v>
      </c>
      <c r="T4" s="124">
        <v>0.31177083333333333</v>
      </c>
      <c r="U4" s="124">
        <v>0.41442982456140354</v>
      </c>
      <c r="V4" s="124">
        <v>0.20736737677527151</v>
      </c>
      <c r="W4" s="124">
        <v>0.35344932844932841</v>
      </c>
      <c r="X4" s="124">
        <v>0.46044580419580416</v>
      </c>
      <c r="Y4" s="124">
        <v>0.5</v>
      </c>
      <c r="Z4" s="124">
        <v>0.37576752515776907</v>
      </c>
      <c r="AA4" s="124">
        <v>0.26931688804554077</v>
      </c>
    </row>
    <row r="5" spans="1:27" x14ac:dyDescent="0.25">
      <c r="A5" s="94" t="s">
        <v>242</v>
      </c>
      <c r="B5" s="124">
        <v>0.542400960549411</v>
      </c>
      <c r="C5" s="124">
        <v>0.62400431640696152</v>
      </c>
      <c r="D5" s="124">
        <v>0.59154356105557748</v>
      </c>
      <c r="E5" s="124">
        <v>0.59845197424896746</v>
      </c>
      <c r="F5" s="124">
        <v>0.44777158454645349</v>
      </c>
      <c r="G5" s="124">
        <v>0.64238635619094142</v>
      </c>
      <c r="H5" s="124">
        <v>0.50791425788221622</v>
      </c>
      <c r="I5" s="124">
        <v>0.624772571662084</v>
      </c>
      <c r="J5" s="124">
        <v>0.57343264374514391</v>
      </c>
      <c r="K5" s="124">
        <v>0.40571194430569435</v>
      </c>
      <c r="L5" s="124">
        <v>0.4774590315515238</v>
      </c>
      <c r="M5" s="124">
        <v>0.55620554214304219</v>
      </c>
      <c r="O5" s="94" t="s">
        <v>242</v>
      </c>
      <c r="P5" s="124">
        <v>0.56245970341715024</v>
      </c>
      <c r="Q5" s="124">
        <v>0.56314840587044535</v>
      </c>
      <c r="R5" s="124">
        <v>0.43101373264416742</v>
      </c>
      <c r="S5" s="124">
        <v>0.44808201058201053</v>
      </c>
      <c r="T5" s="124">
        <v>0.55218750000000005</v>
      </c>
      <c r="U5" s="124">
        <v>0.6350438596491228</v>
      </c>
      <c r="V5" s="124">
        <v>0.58743212197159567</v>
      </c>
      <c r="W5" s="124">
        <v>0.51141636141636138</v>
      </c>
      <c r="X5" s="124">
        <v>0.53736888111888104</v>
      </c>
      <c r="Y5" s="124">
        <v>0.45833333333333337</v>
      </c>
      <c r="Z5" s="124">
        <v>0.39794047415998635</v>
      </c>
      <c r="AA5" s="124">
        <v>0.49025616698292218</v>
      </c>
    </row>
    <row r="6" spans="1:27" x14ac:dyDescent="0.25">
      <c r="A6" s="94" t="s">
        <v>246</v>
      </c>
      <c r="B6" s="124">
        <v>5.2398989898989898E-3</v>
      </c>
      <c r="C6" s="124">
        <v>2.0513855259617969E-3</v>
      </c>
      <c r="D6" s="124">
        <v>5.8438069995440031E-3</v>
      </c>
      <c r="E6" s="124">
        <v>1.7136150234741785E-3</v>
      </c>
      <c r="F6" s="124">
        <v>3.4965034965034965E-3</v>
      </c>
      <c r="G6" s="124">
        <v>0</v>
      </c>
      <c r="H6" s="124">
        <v>0</v>
      </c>
      <c r="I6" s="124">
        <v>5.9659090909090912E-3</v>
      </c>
      <c r="J6" s="124">
        <v>2.87078373015873E-2</v>
      </c>
      <c r="K6" s="124">
        <v>0</v>
      </c>
      <c r="L6" s="124">
        <v>0</v>
      </c>
      <c r="M6" s="124">
        <v>3.4267092860842861E-2</v>
      </c>
      <c r="O6" s="94" t="s">
        <v>246</v>
      </c>
      <c r="P6" s="124">
        <v>3.7234042553191488E-2</v>
      </c>
      <c r="Q6" s="124">
        <v>0</v>
      </c>
      <c r="R6" s="124">
        <v>4.2265252863078952E-2</v>
      </c>
      <c r="S6" s="124">
        <v>0</v>
      </c>
      <c r="T6" s="124">
        <v>0</v>
      </c>
      <c r="U6" s="124">
        <v>2.0833333333333332E-2</v>
      </c>
      <c r="V6" s="124">
        <v>0</v>
      </c>
      <c r="W6" s="124">
        <v>0</v>
      </c>
      <c r="X6" s="124">
        <v>0</v>
      </c>
      <c r="Y6" s="124">
        <v>2.0833333333333332E-2</v>
      </c>
      <c r="Z6" s="124">
        <v>0</v>
      </c>
      <c r="AA6" s="124">
        <v>0</v>
      </c>
    </row>
    <row r="7" spans="1:27" x14ac:dyDescent="0.25">
      <c r="A7" s="94" t="s">
        <v>250</v>
      </c>
      <c r="B7" s="124">
        <v>1.9779560602508503E-2</v>
      </c>
      <c r="C7" s="124">
        <v>7.336799799711019E-2</v>
      </c>
      <c r="D7" s="124">
        <v>8.5198815764571417E-2</v>
      </c>
      <c r="E7" s="124">
        <v>1.4543363056965576E-2</v>
      </c>
      <c r="F7" s="124">
        <v>3.4533227736072446E-2</v>
      </c>
      <c r="G7" s="124">
        <v>4.2427366463494494E-2</v>
      </c>
      <c r="H7" s="124">
        <v>4.1656450945039288E-2</v>
      </c>
      <c r="I7" s="124">
        <v>6.2964922504396184E-2</v>
      </c>
      <c r="J7" s="124">
        <v>2.5721500721500722E-2</v>
      </c>
      <c r="K7" s="124">
        <v>3.9690673909423907E-2</v>
      </c>
      <c r="L7" s="124">
        <v>2.0778173709675257E-2</v>
      </c>
      <c r="M7" s="124">
        <v>0.12377321752321752</v>
      </c>
      <c r="O7" s="94" t="s">
        <v>250</v>
      </c>
      <c r="P7" s="124">
        <v>8.0620030088115191E-2</v>
      </c>
      <c r="Q7" s="124">
        <v>4.6504582771030138E-2</v>
      </c>
      <c r="R7" s="124">
        <v>8.3729223674875841E-2</v>
      </c>
      <c r="S7" s="124">
        <v>0</v>
      </c>
      <c r="T7" s="124">
        <v>5.0624999999999996E-2</v>
      </c>
      <c r="U7" s="124">
        <v>0.10881578947368421</v>
      </c>
      <c r="V7" s="124">
        <v>6.0528926482873849E-2</v>
      </c>
      <c r="W7" s="124">
        <v>4.2857142857142858E-2</v>
      </c>
      <c r="X7" s="124">
        <v>5.3977272727272728E-2</v>
      </c>
      <c r="Y7" s="124">
        <v>0.10833333333333334</v>
      </c>
      <c r="Z7" s="124">
        <v>4.807692307692308E-3</v>
      </c>
      <c r="AA7" s="124">
        <v>4.0123339658444022E-2</v>
      </c>
    </row>
    <row r="8" spans="1:27" x14ac:dyDescent="0.25">
      <c r="A8" s="94" t="s">
        <v>253</v>
      </c>
      <c r="B8" s="124">
        <v>0.56286494075090521</v>
      </c>
      <c r="C8" s="124">
        <v>0.46352240940397466</v>
      </c>
      <c r="D8" s="124">
        <v>0.39210972198724159</v>
      </c>
      <c r="E8" s="124">
        <v>0.54330214165491575</v>
      </c>
      <c r="F8" s="124">
        <v>0.46718576261945383</v>
      </c>
      <c r="G8" s="124">
        <v>0.39589105587286078</v>
      </c>
      <c r="H8" s="124">
        <v>0.41960214341011287</v>
      </c>
      <c r="I8" s="124">
        <v>0.41783858824783754</v>
      </c>
      <c r="J8" s="124">
        <v>0.57390673562548566</v>
      </c>
      <c r="K8" s="124">
        <v>0.54732855685980686</v>
      </c>
      <c r="L8" s="124">
        <v>0.50753413575588491</v>
      </c>
      <c r="M8" s="124">
        <v>0.61195609945609941</v>
      </c>
      <c r="O8" s="94" t="s">
        <v>253</v>
      </c>
      <c r="P8" s="124">
        <v>0.63198474102729418</v>
      </c>
      <c r="Q8" s="124">
        <v>0.56529745838956369</v>
      </c>
      <c r="R8" s="124">
        <v>0.42201276983885683</v>
      </c>
      <c r="S8" s="124">
        <v>0.37328042328042332</v>
      </c>
      <c r="T8" s="124">
        <v>0.45322916666666668</v>
      </c>
      <c r="U8" s="124">
        <v>0.42359649122807019</v>
      </c>
      <c r="V8" s="124">
        <v>0.32499216791979951</v>
      </c>
      <c r="W8" s="124">
        <v>0.44078144078144077</v>
      </c>
      <c r="X8" s="124">
        <v>0.4187062937062937</v>
      </c>
      <c r="Y8" s="124">
        <v>0.35416666666666663</v>
      </c>
      <c r="Z8" s="124">
        <v>0.53348328500767528</v>
      </c>
      <c r="AA8" s="124">
        <v>0.50819734345351042</v>
      </c>
    </row>
    <row r="9" spans="1:27" x14ac:dyDescent="0.25">
      <c r="A9" s="94" t="s">
        <v>257</v>
      </c>
      <c r="B9" s="124">
        <v>0.26748843788591803</v>
      </c>
      <c r="C9" s="124">
        <v>0.25581136120212755</v>
      </c>
      <c r="D9" s="124">
        <v>0.30641931625250279</v>
      </c>
      <c r="E9" s="124">
        <v>0.29517280044181909</v>
      </c>
      <c r="F9" s="124">
        <v>0.26890879593549272</v>
      </c>
      <c r="G9" s="124">
        <v>0.31053909852037909</v>
      </c>
      <c r="H9" s="124">
        <v>0.37604705482868339</v>
      </c>
      <c r="I9" s="124">
        <v>0.39316559504736748</v>
      </c>
      <c r="J9" s="124">
        <v>0.22655426171051168</v>
      </c>
      <c r="K9" s="124">
        <v>0.20532606282606281</v>
      </c>
      <c r="L9" s="124">
        <v>0.30485916946830255</v>
      </c>
      <c r="M9" s="124">
        <v>0.16333935162060162</v>
      </c>
      <c r="O9" s="94" t="s">
        <v>257</v>
      </c>
      <c r="P9" s="124">
        <v>5.716741886954653E-2</v>
      </c>
      <c r="Q9" s="124">
        <v>0.23297697368421053</v>
      </c>
      <c r="R9" s="124">
        <v>0.29380130738826393</v>
      </c>
      <c r="S9" s="124">
        <v>0.28359788359788357</v>
      </c>
      <c r="T9" s="124">
        <v>0.36260416666666662</v>
      </c>
      <c r="U9" s="124">
        <v>0.31710526315789472</v>
      </c>
      <c r="V9" s="124">
        <v>0.36094141604010022</v>
      </c>
      <c r="W9" s="124">
        <v>0.16266788766788765</v>
      </c>
      <c r="X9" s="124">
        <v>0.27076048951048953</v>
      </c>
      <c r="Y9" s="124">
        <v>0.24583333333333335</v>
      </c>
      <c r="Z9" s="124">
        <v>0.23873230428108477</v>
      </c>
      <c r="AA9" s="124">
        <v>0.26086337760910816</v>
      </c>
    </row>
    <row r="10" spans="1:27" x14ac:dyDescent="0.25">
      <c r="A10" s="94" t="s">
        <v>261</v>
      </c>
      <c r="B10" s="124">
        <v>7.4707460459680991E-2</v>
      </c>
      <c r="C10" s="124">
        <v>0.11509467953678462</v>
      </c>
      <c r="D10" s="124">
        <v>0.14554612662345404</v>
      </c>
      <c r="E10" s="124">
        <v>8.412095352300529E-2</v>
      </c>
      <c r="F10" s="124">
        <v>0.10863940987931128</v>
      </c>
      <c r="G10" s="124">
        <v>0.13102840535103594</v>
      </c>
      <c r="H10" s="124">
        <v>0.12902438705899144</v>
      </c>
      <c r="I10" s="124">
        <v>6.2468081024582567E-2</v>
      </c>
      <c r="J10" s="124">
        <v>0.11550801628926628</v>
      </c>
      <c r="K10" s="124">
        <v>0.16068816600066599</v>
      </c>
      <c r="L10" s="124">
        <v>0.12926642500945906</v>
      </c>
      <c r="M10" s="124">
        <v>5.1892320642320647E-2</v>
      </c>
      <c r="O10" s="94" t="s">
        <v>261</v>
      </c>
      <c r="P10" s="124">
        <v>8.3870621104663659E-2</v>
      </c>
      <c r="Q10" s="124">
        <v>0.12229602451641924</v>
      </c>
      <c r="R10" s="124">
        <v>7.3660940508766592E-2</v>
      </c>
      <c r="S10" s="124">
        <v>0.12331349206349206</v>
      </c>
      <c r="T10" s="124">
        <v>6.4583333333333326E-2</v>
      </c>
      <c r="U10" s="124">
        <v>8.56578947368421E-2</v>
      </c>
      <c r="V10" s="124">
        <v>0.17985066833751043</v>
      </c>
      <c r="W10" s="124">
        <v>0.2888278388278388</v>
      </c>
      <c r="X10" s="124">
        <v>0.13068181818181818</v>
      </c>
      <c r="Y10" s="124">
        <v>0.27083333333333337</v>
      </c>
      <c r="Z10" s="124">
        <v>0.12614062766501791</v>
      </c>
      <c r="AA10" s="124">
        <v>0.11444022770398482</v>
      </c>
    </row>
    <row r="11" spans="1:27" x14ac:dyDescent="0.25">
      <c r="A11" s="94" t="s">
        <v>265</v>
      </c>
      <c r="B11" s="124">
        <v>6.9919701311088253E-2</v>
      </c>
      <c r="C11" s="124">
        <v>9.0152166334041273E-2</v>
      </c>
      <c r="D11" s="124">
        <v>6.4882212372686113E-2</v>
      </c>
      <c r="E11" s="124">
        <v>6.1147126299820054E-2</v>
      </c>
      <c r="F11" s="124">
        <v>0.1172363003331662</v>
      </c>
      <c r="G11" s="124">
        <v>0.1201140737922297</v>
      </c>
      <c r="H11" s="124">
        <v>3.3669963757173058E-2</v>
      </c>
      <c r="I11" s="124">
        <v>5.7596904084907183E-2</v>
      </c>
      <c r="J11" s="124">
        <v>2.9601648351648354E-2</v>
      </c>
      <c r="K11" s="124">
        <v>4.6966540404040399E-2</v>
      </c>
      <c r="L11" s="124">
        <v>3.7562096056678103E-2</v>
      </c>
      <c r="M11" s="124">
        <v>1.4771917896917897E-2</v>
      </c>
      <c r="O11" s="94" t="s">
        <v>265</v>
      </c>
      <c r="P11" s="124">
        <v>0.10912314635718891</v>
      </c>
      <c r="Q11" s="124">
        <v>3.2924960638776431E-2</v>
      </c>
      <c r="R11" s="124">
        <v>8.4530505726157903E-2</v>
      </c>
      <c r="S11" s="124">
        <v>0.21980820105820104</v>
      </c>
      <c r="T11" s="124">
        <v>6.895833333333333E-2</v>
      </c>
      <c r="U11" s="124">
        <v>4.3991228070175442E-2</v>
      </c>
      <c r="V11" s="124">
        <v>7.3686821219715953E-2</v>
      </c>
      <c r="W11" s="124">
        <v>6.4865689865689857E-2</v>
      </c>
      <c r="X11" s="124">
        <v>0.12587412587412589</v>
      </c>
      <c r="Y11" s="124">
        <v>0</v>
      </c>
      <c r="Z11" s="124">
        <v>9.6836090738529765E-2</v>
      </c>
      <c r="AA11" s="124">
        <v>7.6375711574952571E-2</v>
      </c>
    </row>
    <row r="12" spans="1:27" x14ac:dyDescent="0.25">
      <c r="A12" s="94" t="s">
        <v>304</v>
      </c>
      <c r="B12" s="124">
        <v>0.40205968396745539</v>
      </c>
      <c r="C12" s="124">
        <v>0.26583285025327419</v>
      </c>
      <c r="D12" s="124">
        <v>3.7180257911947207E-2</v>
      </c>
      <c r="E12" s="124">
        <v>6.2920933790682934E-2</v>
      </c>
      <c r="F12" s="124">
        <v>0.21524609641402515</v>
      </c>
      <c r="G12" s="124">
        <v>6.6727961701589733E-2</v>
      </c>
      <c r="H12" s="124">
        <v>4.2093201507797912E-2</v>
      </c>
      <c r="I12" s="124">
        <v>6.9444444444444441E-3</v>
      </c>
      <c r="J12" s="124">
        <v>1.5885416666666666E-2</v>
      </c>
      <c r="K12" s="124">
        <v>0.12841587232212229</v>
      </c>
      <c r="L12" s="124">
        <v>0.11713393675467978</v>
      </c>
      <c r="M12" s="124">
        <v>0.74327035811410813</v>
      </c>
      <c r="O12" s="94" t="s">
        <v>304</v>
      </c>
      <c r="P12" s="124">
        <v>0.33005587792821833</v>
      </c>
      <c r="Q12" s="124">
        <v>0.2409430527440396</v>
      </c>
      <c r="R12" s="124">
        <v>7.4421049964528224E-2</v>
      </c>
      <c r="S12" s="124">
        <v>0.12807539682539681</v>
      </c>
      <c r="T12" s="124">
        <v>0.14135416666666667</v>
      </c>
      <c r="U12" s="124">
        <v>0.19131578947368422</v>
      </c>
      <c r="V12" s="124">
        <v>1.3888888888888888E-2</v>
      </c>
      <c r="W12" s="124">
        <v>2.7777777777777776E-2</v>
      </c>
      <c r="X12" s="124">
        <v>0</v>
      </c>
      <c r="Y12" s="124">
        <v>0.29166666666666669</v>
      </c>
      <c r="Z12" s="124">
        <v>0.11254903632952414</v>
      </c>
      <c r="AA12" s="124">
        <v>0.72241935483870967</v>
      </c>
    </row>
    <row r="13" spans="1:27" x14ac:dyDescent="0.25">
      <c r="A13" s="94" t="s">
        <v>307</v>
      </c>
      <c r="B13" s="124">
        <v>0.46365269867012004</v>
      </c>
      <c r="C13" s="124">
        <v>0.66876636579981596</v>
      </c>
      <c r="D13" s="124">
        <v>0.83182221756288577</v>
      </c>
      <c r="E13" s="124">
        <v>0.87681768218863543</v>
      </c>
      <c r="F13" s="124">
        <v>0.69965414038468343</v>
      </c>
      <c r="G13" s="124">
        <v>0.90395494247118369</v>
      </c>
      <c r="H13" s="124">
        <v>0.906449300335329</v>
      </c>
      <c r="I13" s="124">
        <v>0.87540643212566593</v>
      </c>
      <c r="J13" s="124">
        <v>0.82223167457542445</v>
      </c>
      <c r="K13" s="124">
        <v>0.79685037185037177</v>
      </c>
      <c r="L13" s="124">
        <v>0.83345407172806529</v>
      </c>
      <c r="M13" s="124">
        <v>0.15148309445184446</v>
      </c>
      <c r="O13" s="94" t="s">
        <v>307</v>
      </c>
      <c r="P13" s="124">
        <v>0.58725553406404463</v>
      </c>
      <c r="Q13" s="124">
        <v>0.62987411437246965</v>
      </c>
      <c r="R13" s="124">
        <v>0.64059174521131046</v>
      </c>
      <c r="S13" s="124">
        <v>0.71111111111111114</v>
      </c>
      <c r="T13" s="124">
        <v>0.71624999999999994</v>
      </c>
      <c r="U13" s="124">
        <v>0.78868421052631577</v>
      </c>
      <c r="V13" s="124">
        <v>0.93874007936507942</v>
      </c>
      <c r="W13" s="124">
        <v>0.88098290598290596</v>
      </c>
      <c r="X13" s="124">
        <v>0.91608391608391615</v>
      </c>
      <c r="Y13" s="124">
        <v>0.66250000000000009</v>
      </c>
      <c r="Z13" s="124">
        <v>0.8433715674569332</v>
      </c>
      <c r="AA13" s="124">
        <v>0.14385199240986718</v>
      </c>
    </row>
    <row r="14" spans="1:27" x14ac:dyDescent="0.25">
      <c r="A14" s="94" t="s">
        <v>310</v>
      </c>
      <c r="B14" s="124">
        <v>0.12091009804329338</v>
      </c>
      <c r="C14" s="124">
        <v>3.052635973922679E-2</v>
      </c>
      <c r="D14" s="124">
        <v>0.10716797300344007</v>
      </c>
      <c r="E14" s="124">
        <v>5.1872990276183292E-2</v>
      </c>
      <c r="F14" s="124">
        <v>7.8889674270614052E-2</v>
      </c>
      <c r="G14" s="124">
        <v>2.2262695119574925E-2</v>
      </c>
      <c r="H14" s="124">
        <v>4.3332223816119078E-2</v>
      </c>
      <c r="I14" s="124">
        <v>0.1176491234298897</v>
      </c>
      <c r="J14" s="124">
        <v>0.16188290875790876</v>
      </c>
      <c r="K14" s="124">
        <v>6.4019470113220109E-2</v>
      </c>
      <c r="L14" s="124">
        <v>3.8784528809683604E-2</v>
      </c>
      <c r="M14" s="124">
        <v>5.7983104858104845E-2</v>
      </c>
      <c r="O14" s="94" t="s">
        <v>310</v>
      </c>
      <c r="P14" s="124">
        <v>5.4642166344294002E-2</v>
      </c>
      <c r="Q14" s="124">
        <v>8.9614962887989202E-2</v>
      </c>
      <c r="R14" s="124">
        <v>0.12554157798723015</v>
      </c>
      <c r="S14" s="124">
        <v>0.12923280423280423</v>
      </c>
      <c r="T14" s="124">
        <v>0.10791666666666665</v>
      </c>
      <c r="U14" s="124">
        <v>0.01</v>
      </c>
      <c r="V14" s="124">
        <v>3.1746031746031744E-2</v>
      </c>
      <c r="W14" s="124">
        <v>9.1239316239316234E-2</v>
      </c>
      <c r="X14" s="124">
        <v>8.3916083916083919E-2</v>
      </c>
      <c r="Y14" s="124">
        <v>2.0833333333333332E-2</v>
      </c>
      <c r="Z14" s="124">
        <v>2.1394763772812554E-2</v>
      </c>
      <c r="AA14" s="124">
        <v>6.8311195445920306E-2</v>
      </c>
    </row>
    <row r="15" spans="1:27" x14ac:dyDescent="0.25">
      <c r="A15" s="94" t="s">
        <v>299</v>
      </c>
      <c r="B15" s="124">
        <v>7.8049580501243235E-2</v>
      </c>
      <c r="C15" s="124">
        <v>7.3791858811926375E-2</v>
      </c>
      <c r="D15" s="124">
        <v>6.1699938986419192E-2</v>
      </c>
      <c r="E15" s="124">
        <v>3.6686869292810446E-2</v>
      </c>
      <c r="F15" s="124">
        <v>1.2901264144230614E-2</v>
      </c>
      <c r="G15" s="124">
        <v>3.096096446884173E-2</v>
      </c>
      <c r="H15" s="124">
        <v>0</v>
      </c>
      <c r="I15" s="124">
        <v>1.4835858585858586E-2</v>
      </c>
      <c r="J15" s="124">
        <v>3.90625E-3</v>
      </c>
      <c r="K15" s="124">
        <v>3.026877636252636E-2</v>
      </c>
      <c r="L15" s="124">
        <v>7.3529411764705881E-3</v>
      </c>
      <c r="M15" s="124">
        <v>1.8755260942760942E-2</v>
      </c>
      <c r="O15" s="94" t="s">
        <v>299</v>
      </c>
      <c r="P15" s="124">
        <v>8.800773694390715E-2</v>
      </c>
      <c r="Q15" s="124">
        <v>7.6936783063427799E-2</v>
      </c>
      <c r="R15" s="124">
        <v>0.17867639606770042</v>
      </c>
      <c r="S15" s="124">
        <v>3.1580687830687827E-2</v>
      </c>
      <c r="T15" s="124">
        <v>4.2812500000000003E-2</v>
      </c>
      <c r="U15" s="124">
        <v>0</v>
      </c>
      <c r="V15" s="124">
        <v>0</v>
      </c>
      <c r="W15" s="124">
        <v>0</v>
      </c>
      <c r="X15" s="124">
        <v>6.4685314685314688E-2</v>
      </c>
      <c r="Y15" s="124">
        <v>4.5833333333333337E-2</v>
      </c>
      <c r="Z15" s="124">
        <v>0</v>
      </c>
      <c r="AA15" s="124">
        <v>8.3605313092979139E-2</v>
      </c>
    </row>
    <row r="16" spans="1:27" x14ac:dyDescent="0.25">
      <c r="A16" s="94" t="s">
        <v>311</v>
      </c>
      <c r="B16" s="124">
        <v>0.39310100210858712</v>
      </c>
      <c r="C16" s="124">
        <v>0.47130063758583091</v>
      </c>
      <c r="D16" s="124">
        <v>0.51290300580824988</v>
      </c>
      <c r="E16" s="124">
        <v>0.50211647416510108</v>
      </c>
      <c r="F16" s="124">
        <v>0.44178647175123953</v>
      </c>
      <c r="G16" s="124">
        <v>0.37890779695533511</v>
      </c>
      <c r="H16" s="124">
        <v>0.64773124308637009</v>
      </c>
      <c r="I16" s="124">
        <v>0.40271956715455176</v>
      </c>
      <c r="J16" s="124">
        <v>0.49986376470751465</v>
      </c>
      <c r="K16" s="124">
        <v>0.4264683753746254</v>
      </c>
      <c r="L16" s="124">
        <v>0.53218917949955102</v>
      </c>
      <c r="M16" s="124">
        <v>0.35762316387316384</v>
      </c>
      <c r="O16" s="94" t="s">
        <v>311</v>
      </c>
      <c r="P16" s="124">
        <v>0.48436492585428753</v>
      </c>
      <c r="Q16" s="124">
        <v>0.56593075236167345</v>
      </c>
      <c r="R16" s="124">
        <v>0.63093518800040538</v>
      </c>
      <c r="S16" s="124">
        <v>0.43019179894179893</v>
      </c>
      <c r="T16" s="124">
        <v>0.53843750000000001</v>
      </c>
      <c r="U16" s="124">
        <v>0.65671052631578952</v>
      </c>
      <c r="V16" s="124">
        <v>0.72164786967418537</v>
      </c>
      <c r="W16" s="124">
        <v>0.59136141636141637</v>
      </c>
      <c r="X16" s="124">
        <v>0.61560314685314677</v>
      </c>
      <c r="Y16" s="124">
        <v>0.63749999999999996</v>
      </c>
      <c r="Z16" s="124">
        <v>0.40316390926147022</v>
      </c>
      <c r="AA16" s="124">
        <v>0.36652751423149899</v>
      </c>
    </row>
    <row r="17" spans="1:27" x14ac:dyDescent="0.25">
      <c r="A17" s="94" t="s">
        <v>312</v>
      </c>
      <c r="B17" s="124">
        <v>0.20969788899174327</v>
      </c>
      <c r="C17" s="124">
        <v>0.23103748725464082</v>
      </c>
      <c r="D17" s="124">
        <v>0.14670333670147323</v>
      </c>
      <c r="E17" s="124">
        <v>0.23168037759062979</v>
      </c>
      <c r="F17" s="124">
        <v>0.20220289028335808</v>
      </c>
      <c r="G17" s="124">
        <v>0.25156122736227976</v>
      </c>
      <c r="H17" s="124">
        <v>0.13473888923446101</v>
      </c>
      <c r="I17" s="124">
        <v>0.30473927087704172</v>
      </c>
      <c r="J17" s="124">
        <v>0.16939362720612719</v>
      </c>
      <c r="K17" s="124">
        <v>0.25885761807636803</v>
      </c>
      <c r="L17" s="124">
        <v>0.13125185250765745</v>
      </c>
      <c r="M17" s="124">
        <v>0.19004054394679393</v>
      </c>
      <c r="O17" s="94" t="s">
        <v>312</v>
      </c>
      <c r="P17" s="124">
        <v>0.19001182033096925</v>
      </c>
      <c r="Q17" s="124">
        <v>0.17826241284300492</v>
      </c>
      <c r="R17" s="124">
        <v>7.3660940508766592E-2</v>
      </c>
      <c r="S17" s="124">
        <v>0.22642195767195766</v>
      </c>
      <c r="T17" s="124">
        <v>0.11177083333333333</v>
      </c>
      <c r="U17" s="124">
        <v>9.7149122807017541E-2</v>
      </c>
      <c r="V17" s="124">
        <v>0</v>
      </c>
      <c r="W17" s="124">
        <v>0.10195360195360195</v>
      </c>
      <c r="X17" s="124">
        <v>0.15209790209790208</v>
      </c>
      <c r="Y17" s="124">
        <v>0.1</v>
      </c>
      <c r="Z17" s="124">
        <v>0.15621268974927513</v>
      </c>
      <c r="AA17" s="124">
        <v>0.15120493358633774</v>
      </c>
    </row>
    <row r="18" spans="1:27" x14ac:dyDescent="0.25">
      <c r="A18" s="94" t="s">
        <v>313</v>
      </c>
      <c r="B18" s="124">
        <v>9.2352732905729429E-2</v>
      </c>
      <c r="C18" s="124">
        <v>1.6476239517661254E-2</v>
      </c>
      <c r="D18" s="124">
        <v>2.4899520899895604E-2</v>
      </c>
      <c r="E18" s="124">
        <v>3.4852639434176491E-2</v>
      </c>
      <c r="F18" s="124">
        <v>4.6512483375553804E-2</v>
      </c>
      <c r="G18" s="124">
        <v>9.5763305322128858E-3</v>
      </c>
      <c r="H18" s="124">
        <v>0</v>
      </c>
      <c r="I18" s="124">
        <v>0</v>
      </c>
      <c r="J18" s="124">
        <v>0.16164980852480851</v>
      </c>
      <c r="K18" s="124">
        <v>3.3965773809523807E-2</v>
      </c>
      <c r="L18" s="124">
        <v>9.6676720467355162E-2</v>
      </c>
      <c r="M18" s="124">
        <v>3.5204610204610201E-2</v>
      </c>
      <c r="O18" s="94" t="s">
        <v>313</v>
      </c>
      <c r="P18" s="124">
        <v>0.11796153019557275</v>
      </c>
      <c r="Q18" s="124">
        <v>4.5181413067926224E-2</v>
      </c>
      <c r="R18" s="124">
        <v>7.4915121110773281E-2</v>
      </c>
      <c r="S18" s="124">
        <v>8.4589947089947076E-2</v>
      </c>
      <c r="T18" s="124">
        <v>4.4999999999999998E-2</v>
      </c>
      <c r="U18" s="124">
        <v>8.56578947368421E-2</v>
      </c>
      <c r="V18" s="124">
        <v>1.3157894736842105E-2</v>
      </c>
      <c r="W18" s="124">
        <v>0</v>
      </c>
      <c r="X18" s="124">
        <v>4.5454545454545456E-2</v>
      </c>
      <c r="Y18" s="124">
        <v>0</v>
      </c>
      <c r="Z18" s="124">
        <v>0.23904144635851954</v>
      </c>
      <c r="AA18" s="124">
        <v>4.0123339658444022E-2</v>
      </c>
    </row>
    <row r="19" spans="1:27" x14ac:dyDescent="0.25">
      <c r="A19" s="94" t="s">
        <v>314</v>
      </c>
      <c r="B19" s="124">
        <v>0.11647399788634476</v>
      </c>
      <c r="C19" s="124">
        <v>0.10027346094110678</v>
      </c>
      <c r="D19" s="124">
        <v>0.16260421138961639</v>
      </c>
      <c r="E19" s="124">
        <v>0.11423005786739063</v>
      </c>
      <c r="F19" s="124">
        <v>7.9456927096218391E-2</v>
      </c>
      <c r="G19" s="124">
        <v>0.18478771262898772</v>
      </c>
      <c r="H19" s="124">
        <v>0.10230161560533693</v>
      </c>
      <c r="I19" s="124">
        <v>0.10120034925085233</v>
      </c>
      <c r="J19" s="124">
        <v>3.7140376984126984E-2</v>
      </c>
      <c r="K19" s="124">
        <v>6.1960244616494617E-2</v>
      </c>
      <c r="L19" s="124">
        <v>0.10280326613530948</v>
      </c>
      <c r="M19" s="124">
        <v>9.9316973535723538E-2</v>
      </c>
      <c r="O19" s="94" t="s">
        <v>314</v>
      </c>
      <c r="P19" s="124">
        <v>3.8684719535783368E-2</v>
      </c>
      <c r="Q19" s="124">
        <v>9.1206280926675667E-2</v>
      </c>
      <c r="R19" s="124">
        <v>6.2791375291375295E-2</v>
      </c>
      <c r="S19" s="124">
        <v>9.5006613756613761E-2</v>
      </c>
      <c r="T19" s="124">
        <v>0.13406249999999997</v>
      </c>
      <c r="U19" s="124">
        <v>3.0833333333333331E-2</v>
      </c>
      <c r="V19" s="124">
        <v>0.17291927736006682</v>
      </c>
      <c r="W19" s="124">
        <v>0.26959706959706958</v>
      </c>
      <c r="X19" s="124">
        <v>0.11866258741258741</v>
      </c>
      <c r="Y19" s="124">
        <v>0</v>
      </c>
      <c r="Z19" s="124">
        <v>0.12872036500085279</v>
      </c>
      <c r="AA19" s="124">
        <v>9.5863377609108152E-2</v>
      </c>
    </row>
    <row r="20" spans="1:27" x14ac:dyDescent="0.25">
      <c r="A20" s="94" t="s">
        <v>315</v>
      </c>
      <c r="B20" s="124">
        <v>0.12260029641556806</v>
      </c>
      <c r="C20" s="124">
        <v>0.10650169947601756</v>
      </c>
      <c r="D20" s="124">
        <v>0.12606063854046548</v>
      </c>
      <c r="E20" s="124">
        <v>4.2546268483267716E-2</v>
      </c>
      <c r="F20" s="124">
        <v>0.19033352143301036</v>
      </c>
      <c r="G20" s="124">
        <v>0.10334262221499438</v>
      </c>
      <c r="H20" s="124">
        <v>8.8797756293772359E-2</v>
      </c>
      <c r="I20" s="124">
        <v>9.4159293578798223E-2</v>
      </c>
      <c r="J20" s="124">
        <v>3.3507898351648351E-2</v>
      </c>
      <c r="K20" s="124">
        <v>4.5272591991341996E-2</v>
      </c>
      <c r="L20" s="124">
        <v>3.6265907724886054E-2</v>
      </c>
      <c r="M20" s="124">
        <v>0.15540613899988898</v>
      </c>
      <c r="O20" s="94" t="s">
        <v>315</v>
      </c>
      <c r="P20" s="124">
        <v>8.8464431549537925E-2</v>
      </c>
      <c r="Q20" s="124">
        <v>4.7674173414304993E-2</v>
      </c>
      <c r="R20" s="124">
        <v>8.3276325124151201E-2</v>
      </c>
      <c r="S20" s="124">
        <v>0.13220899470899469</v>
      </c>
      <c r="T20" s="124">
        <v>0.1340625</v>
      </c>
      <c r="U20" s="124">
        <v>0.12964912280701754</v>
      </c>
      <c r="V20" s="124">
        <v>9.2274958228905593E-2</v>
      </c>
      <c r="W20" s="124">
        <v>3.7087912087912088E-2</v>
      </c>
      <c r="X20" s="124">
        <v>2.2727272727272728E-2</v>
      </c>
      <c r="Y20" s="124">
        <v>6.6666666666666666E-2</v>
      </c>
      <c r="Z20" s="124">
        <v>4.3663653419750981E-2</v>
      </c>
      <c r="AA20" s="124">
        <v>0.2339753320683112</v>
      </c>
    </row>
    <row r="21" spans="1:27" x14ac:dyDescent="0.25">
      <c r="A21" s="94" t="s">
        <v>316</v>
      </c>
      <c r="B21" s="124">
        <v>3.6985349778295408E-2</v>
      </c>
      <c r="C21" s="124">
        <v>2.4325959292853999E-2</v>
      </c>
      <c r="D21" s="124">
        <v>4.1597792217662258E-3</v>
      </c>
      <c r="E21" s="124">
        <v>8.070813845161234E-3</v>
      </c>
      <c r="F21" s="124">
        <v>2.504620256423808E-2</v>
      </c>
      <c r="G21" s="124">
        <v>4.3382352941176471E-3</v>
      </c>
      <c r="H21" s="124">
        <v>0</v>
      </c>
      <c r="I21" s="124">
        <v>0</v>
      </c>
      <c r="J21" s="124">
        <v>0</v>
      </c>
      <c r="K21" s="124">
        <v>4.9663617632367631E-2</v>
      </c>
      <c r="L21" s="124">
        <v>6.5934065934065934E-3</v>
      </c>
      <c r="M21" s="124">
        <v>1.7087542087542089E-2</v>
      </c>
      <c r="O21" s="94" t="s">
        <v>316</v>
      </c>
      <c r="P21" s="124">
        <v>5.3191489361702126E-3</v>
      </c>
      <c r="Q21" s="124">
        <v>8.2922149122807015E-3</v>
      </c>
      <c r="R21" s="124">
        <v>4.2265252863078952E-2</v>
      </c>
      <c r="S21" s="124">
        <v>3.1580687830687827E-2</v>
      </c>
      <c r="T21" s="124">
        <v>1.8333333333333333E-2</v>
      </c>
      <c r="U21" s="124">
        <v>0</v>
      </c>
      <c r="V21" s="124">
        <v>0</v>
      </c>
      <c r="W21" s="124">
        <v>0</v>
      </c>
      <c r="X21" s="124">
        <v>2.2727272727272728E-2</v>
      </c>
      <c r="Y21" s="124">
        <v>0</v>
      </c>
      <c r="Z21" s="124">
        <v>1.2195121951219513E-2</v>
      </c>
      <c r="AA21" s="124">
        <v>7.218216318785578E-2</v>
      </c>
    </row>
    <row r="22" spans="1:27" x14ac:dyDescent="0.25">
      <c r="A22" s="94" t="s">
        <v>323</v>
      </c>
      <c r="B22" s="124">
        <v>1.6447368421052631E-3</v>
      </c>
      <c r="C22" s="124">
        <v>0</v>
      </c>
      <c r="D22" s="124">
        <v>0</v>
      </c>
      <c r="E22" s="124">
        <v>0</v>
      </c>
      <c r="F22" s="124">
        <v>0</v>
      </c>
      <c r="G22" s="124">
        <v>0</v>
      </c>
      <c r="H22" s="124">
        <v>1.6666666666666666E-2</v>
      </c>
      <c r="I22" s="124">
        <v>0</v>
      </c>
      <c r="J22" s="124">
        <v>0</v>
      </c>
      <c r="K22" s="124">
        <v>0</v>
      </c>
      <c r="L22" s="124">
        <v>0</v>
      </c>
      <c r="M22" s="124">
        <v>1.1574074074074073E-3</v>
      </c>
      <c r="O22" s="94" t="s">
        <v>323</v>
      </c>
      <c r="P22" s="124">
        <v>0</v>
      </c>
      <c r="Q22" s="124">
        <v>0</v>
      </c>
      <c r="R22" s="124">
        <v>0</v>
      </c>
      <c r="S22" s="124">
        <v>0</v>
      </c>
      <c r="T22" s="124">
        <v>0</v>
      </c>
      <c r="U22" s="124">
        <v>0</v>
      </c>
      <c r="V22" s="124">
        <v>6.0528926482873849E-2</v>
      </c>
      <c r="W22" s="124">
        <v>0</v>
      </c>
      <c r="X22" s="124">
        <v>0</v>
      </c>
      <c r="Y22" s="124">
        <v>0</v>
      </c>
      <c r="Z22" s="124">
        <v>0</v>
      </c>
      <c r="AA22" s="124">
        <v>0</v>
      </c>
    </row>
    <row r="23" spans="1:27" x14ac:dyDescent="0.25">
      <c r="A23" s="94" t="s">
        <v>324</v>
      </c>
      <c r="B23" s="124">
        <v>1.6759416841653683E-2</v>
      </c>
      <c r="C23" s="124">
        <v>5.5097305864740403E-3</v>
      </c>
      <c r="D23" s="124">
        <v>0</v>
      </c>
      <c r="E23" s="124">
        <v>0</v>
      </c>
      <c r="F23" s="124">
        <v>2.7135854341736694E-3</v>
      </c>
      <c r="G23" s="124">
        <v>5.0374034749034752E-3</v>
      </c>
      <c r="H23" s="124">
        <v>0</v>
      </c>
      <c r="I23" s="124">
        <v>1.0416666666666666E-2</v>
      </c>
      <c r="J23" s="124">
        <v>0</v>
      </c>
      <c r="K23" s="124">
        <v>0</v>
      </c>
      <c r="L23" s="124">
        <v>4.2763157894736836E-3</v>
      </c>
      <c r="M23" s="124">
        <v>0</v>
      </c>
      <c r="O23" s="94" t="s">
        <v>324</v>
      </c>
      <c r="P23" s="124">
        <v>3.3365570599613155E-2</v>
      </c>
      <c r="Q23" s="124">
        <v>3.90625E-3</v>
      </c>
      <c r="R23" s="124">
        <v>0</v>
      </c>
      <c r="S23" s="124">
        <v>0</v>
      </c>
      <c r="T23" s="124">
        <v>0</v>
      </c>
      <c r="U23" s="124">
        <v>4.3991228070175442E-2</v>
      </c>
      <c r="V23" s="124">
        <v>0</v>
      </c>
      <c r="W23" s="124">
        <v>0</v>
      </c>
      <c r="X23" s="124">
        <v>4.195804195804196E-2</v>
      </c>
      <c r="Y23" s="124">
        <v>0.17499999999999999</v>
      </c>
      <c r="Z23" s="124">
        <v>0</v>
      </c>
      <c r="AA23" s="124">
        <v>0</v>
      </c>
    </row>
    <row r="24" spans="1:27" x14ac:dyDescent="0.25">
      <c r="A24" s="94" t="s">
        <v>325</v>
      </c>
      <c r="B24" s="124">
        <v>0</v>
      </c>
      <c r="C24" s="124">
        <v>0</v>
      </c>
      <c r="D24" s="124">
        <v>1.3021324716850548E-2</v>
      </c>
      <c r="E24" s="124">
        <v>1.1160714285714285E-3</v>
      </c>
      <c r="F24" s="124">
        <v>2.404735479097299E-3</v>
      </c>
      <c r="G24" s="124">
        <v>2.6371069443700022E-2</v>
      </c>
      <c r="H24" s="124">
        <v>0</v>
      </c>
      <c r="I24" s="124">
        <v>0</v>
      </c>
      <c r="J24" s="124">
        <v>0</v>
      </c>
      <c r="K24" s="124">
        <v>3.552671287046287E-2</v>
      </c>
      <c r="L24" s="124">
        <v>6.5173796791443851E-3</v>
      </c>
      <c r="M24" s="124">
        <v>0</v>
      </c>
      <c r="O24" s="94" t="s">
        <v>325</v>
      </c>
      <c r="P24" s="124">
        <v>0</v>
      </c>
      <c r="Q24" s="124">
        <v>1.3099907219973009E-2</v>
      </c>
      <c r="R24" s="124">
        <v>0</v>
      </c>
      <c r="S24" s="124">
        <v>0</v>
      </c>
      <c r="T24" s="124">
        <v>0</v>
      </c>
      <c r="U24" s="124">
        <v>0</v>
      </c>
      <c r="V24" s="124">
        <v>0</v>
      </c>
      <c r="W24" s="124">
        <v>0</v>
      </c>
      <c r="X24" s="124">
        <v>0</v>
      </c>
      <c r="Y24" s="124">
        <v>0.05</v>
      </c>
      <c r="Z24" s="124">
        <v>0</v>
      </c>
      <c r="AA24" s="124">
        <v>0</v>
      </c>
    </row>
    <row r="25" spans="1:27" x14ac:dyDescent="0.25">
      <c r="A25" s="94" t="s">
        <v>322</v>
      </c>
      <c r="B25" s="124">
        <v>0.31681185179524418</v>
      </c>
      <c r="C25" s="124">
        <v>0.16233165217411202</v>
      </c>
      <c r="D25" s="124">
        <v>7.6751131495549629E-2</v>
      </c>
      <c r="E25" s="124">
        <v>9.3381466318048917E-2</v>
      </c>
      <c r="F25" s="124">
        <v>0.12475704222366522</v>
      </c>
      <c r="G25" s="124">
        <v>0.13705358942319645</v>
      </c>
      <c r="H25" s="124">
        <v>8.5977893272001962E-2</v>
      </c>
      <c r="I25" s="124">
        <v>0.19642559452930969</v>
      </c>
      <c r="J25" s="124">
        <v>0.10100446428571427</v>
      </c>
      <c r="K25" s="124">
        <v>0.15679343226218226</v>
      </c>
      <c r="L25" s="124">
        <v>0.13757082378405908</v>
      </c>
      <c r="M25" s="124">
        <v>0.44750015609390609</v>
      </c>
      <c r="O25" s="94" t="s">
        <v>322</v>
      </c>
      <c r="P25" s="124">
        <v>0.63864710939179026</v>
      </c>
      <c r="Q25" s="124">
        <v>0.39379920152946468</v>
      </c>
      <c r="R25" s="124">
        <v>0.25359151717847372</v>
      </c>
      <c r="S25" s="124">
        <v>0.20340608465608467</v>
      </c>
      <c r="T25" s="124">
        <v>0.21468749999999998</v>
      </c>
      <c r="U25" s="124">
        <v>0.33328947368421052</v>
      </c>
      <c r="V25" s="124">
        <v>0.16272451963241436</v>
      </c>
      <c r="W25" s="124">
        <v>0.20335775335775333</v>
      </c>
      <c r="X25" s="124">
        <v>0.31555944055944057</v>
      </c>
      <c r="Y25" s="124">
        <v>0.29583333333333334</v>
      </c>
      <c r="Z25" s="124">
        <v>0.23987293194610271</v>
      </c>
      <c r="AA25" s="124">
        <v>0.51638519924098669</v>
      </c>
    </row>
    <row r="26" spans="1:27" x14ac:dyDescent="0.25">
      <c r="A26" s="94" t="s">
        <v>335</v>
      </c>
      <c r="B26" s="124">
        <v>6.4126586978103237E-2</v>
      </c>
      <c r="C26" s="124">
        <v>0.1949226635030987</v>
      </c>
      <c r="D26" s="124">
        <v>0.13546394559116828</v>
      </c>
      <c r="E26" s="124">
        <v>0.15361289237717912</v>
      </c>
      <c r="F26" s="124">
        <v>7.2688030782759191E-2</v>
      </c>
      <c r="G26" s="124">
        <v>0.12905212461252111</v>
      </c>
      <c r="H26" s="124">
        <v>0.10234351268507245</v>
      </c>
      <c r="I26" s="124">
        <v>2.8928995840760547E-2</v>
      </c>
      <c r="J26" s="124">
        <v>7.3326846764346754E-2</v>
      </c>
      <c r="K26" s="124">
        <v>2.0438762626262628E-2</v>
      </c>
      <c r="L26" s="124">
        <v>5.574691369002515E-2</v>
      </c>
      <c r="M26" s="124">
        <v>0.10935959295334295</v>
      </c>
      <c r="O26" s="94" t="s">
        <v>335</v>
      </c>
      <c r="P26" s="124">
        <v>4.7254459488502043E-2</v>
      </c>
      <c r="Q26" s="124">
        <v>9.6493688146648673E-2</v>
      </c>
      <c r="R26" s="124">
        <v>0.13641114320462147</v>
      </c>
      <c r="S26" s="124">
        <v>0.24725529100529098</v>
      </c>
      <c r="T26" s="124">
        <v>3.1770833333333331E-2</v>
      </c>
      <c r="U26" s="124">
        <v>0.13662280701754387</v>
      </c>
      <c r="V26" s="124">
        <v>0.13494674185463659</v>
      </c>
      <c r="W26" s="124">
        <v>3.8461538461538464E-2</v>
      </c>
      <c r="X26" s="124">
        <v>4.5454545454545456E-2</v>
      </c>
      <c r="Y26" s="124">
        <v>0</v>
      </c>
      <c r="Z26" s="124">
        <v>2.2684632440730004E-2</v>
      </c>
      <c r="AA26" s="124">
        <v>1.5417457305502846E-2</v>
      </c>
    </row>
    <row r="27" spans="1:27" x14ac:dyDescent="0.25">
      <c r="A27" s="94" t="s">
        <v>328</v>
      </c>
      <c r="B27" s="124">
        <v>0.70453298382483454</v>
      </c>
      <c r="C27" s="124">
        <v>0.55991093780291723</v>
      </c>
      <c r="D27" s="124">
        <v>0.36250628970913557</v>
      </c>
      <c r="E27" s="124">
        <v>0.61413963794488136</v>
      </c>
      <c r="F27" s="124">
        <v>0.62422402010714739</v>
      </c>
      <c r="G27" s="124">
        <v>0.56042387664697413</v>
      </c>
      <c r="H27" s="124">
        <v>0.51899445328349192</v>
      </c>
      <c r="I27" s="124">
        <v>0.61690656318655546</v>
      </c>
      <c r="J27" s="124">
        <v>0.69398101898101894</v>
      </c>
      <c r="K27" s="124">
        <v>0.69741444319569312</v>
      </c>
      <c r="L27" s="124">
        <v>0.58639843129007219</v>
      </c>
      <c r="M27" s="124">
        <v>0.53120863511488503</v>
      </c>
      <c r="O27" s="94" t="s">
        <v>328</v>
      </c>
      <c r="P27" s="124">
        <v>0.69385342789598115</v>
      </c>
      <c r="Q27" s="124">
        <v>0.65903023785425097</v>
      </c>
      <c r="R27" s="124">
        <v>0.66442751089490226</v>
      </c>
      <c r="S27" s="124">
        <v>0.50234788359788363</v>
      </c>
      <c r="T27" s="124">
        <v>0.71968750000000004</v>
      </c>
      <c r="U27" s="124">
        <v>0.36644736842105263</v>
      </c>
      <c r="V27" s="124">
        <v>0.86505325814536349</v>
      </c>
      <c r="W27" s="124">
        <v>0.77603785103785095</v>
      </c>
      <c r="X27" s="124">
        <v>0.87631118881118886</v>
      </c>
      <c r="Y27" s="124">
        <v>0.5708333333333333</v>
      </c>
      <c r="Z27" s="124">
        <v>0.94330973904144633</v>
      </c>
      <c r="AA27" s="124">
        <v>0.81001897533206824</v>
      </c>
    </row>
    <row r="28" spans="1:27" x14ac:dyDescent="0.25">
      <c r="A28" s="94" t="s">
        <v>329</v>
      </c>
      <c r="B28" s="124">
        <v>5.9904713042628045E-2</v>
      </c>
      <c r="C28" s="124">
        <v>1.7375120503161125E-2</v>
      </c>
      <c r="D28" s="124">
        <v>5.9415125397743141E-3</v>
      </c>
      <c r="E28" s="124">
        <v>1.1165315306948134E-2</v>
      </c>
      <c r="F28" s="124">
        <v>3.8269520488889153E-2</v>
      </c>
      <c r="G28" s="124">
        <v>3.6995180075425758E-2</v>
      </c>
      <c r="H28" s="124">
        <v>3.4066133720930232E-3</v>
      </c>
      <c r="I28" s="124">
        <v>1.3706140350877192E-2</v>
      </c>
      <c r="J28" s="124">
        <v>3.3234126984126984E-2</v>
      </c>
      <c r="K28" s="124">
        <v>9.271978021978022E-3</v>
      </c>
      <c r="L28" s="124">
        <v>1.6194647715545546E-2</v>
      </c>
      <c r="M28" s="124">
        <v>6.2110690235690227E-2</v>
      </c>
      <c r="O28" s="94" t="s">
        <v>329</v>
      </c>
      <c r="P28" s="124">
        <v>2.5252525252525252E-2</v>
      </c>
      <c r="Q28" s="124">
        <v>1.3099907219973009E-2</v>
      </c>
      <c r="R28" s="124">
        <v>0</v>
      </c>
      <c r="S28" s="124">
        <v>9.2592592592592587E-3</v>
      </c>
      <c r="T28" s="124">
        <v>2.3958333333333331E-2</v>
      </c>
      <c r="U28" s="124">
        <v>0.01</v>
      </c>
      <c r="V28" s="124">
        <v>0</v>
      </c>
      <c r="W28" s="124">
        <v>0</v>
      </c>
      <c r="X28" s="124">
        <v>3.125E-2</v>
      </c>
      <c r="Y28" s="124">
        <v>0</v>
      </c>
      <c r="Z28" s="124">
        <v>1.2195121951219513E-2</v>
      </c>
      <c r="AA28" s="124">
        <v>0.10095825426944971</v>
      </c>
    </row>
    <row r="29" spans="1:27" x14ac:dyDescent="0.25">
      <c r="A29" s="94" t="s">
        <v>330</v>
      </c>
      <c r="B29" s="124">
        <v>0.10114230851785594</v>
      </c>
      <c r="C29" s="124">
        <v>5.3182549148533799E-2</v>
      </c>
      <c r="D29" s="124">
        <v>3.1941386633369248E-2</v>
      </c>
      <c r="E29" s="124">
        <v>2.4089462431714035E-2</v>
      </c>
      <c r="F29" s="124">
        <v>0.14848836165981361</v>
      </c>
      <c r="G29" s="124">
        <v>0.13702349666636718</v>
      </c>
      <c r="H29" s="124">
        <v>1.1338710668101895E-2</v>
      </c>
      <c r="I29" s="124">
        <v>8.5256981580510996E-2</v>
      </c>
      <c r="J29" s="124">
        <v>8.6061507936507936E-2</v>
      </c>
      <c r="K29" s="124">
        <v>0.15013016497391496</v>
      </c>
      <c r="L29" s="124">
        <v>6.6142110598379933E-2</v>
      </c>
      <c r="M29" s="124">
        <v>0.11332793364043363</v>
      </c>
      <c r="O29" s="94" t="s">
        <v>330</v>
      </c>
      <c r="P29" s="124">
        <v>0.36342144852783154</v>
      </c>
      <c r="Q29" s="124">
        <v>0.13993547570850201</v>
      </c>
      <c r="R29" s="124">
        <v>0.12679575858923686</v>
      </c>
      <c r="S29" s="124">
        <v>0.12182539682539682</v>
      </c>
      <c r="T29" s="124">
        <v>0.24312500000000001</v>
      </c>
      <c r="U29" s="124">
        <v>0.50692982456140345</v>
      </c>
      <c r="V29" s="124">
        <v>6.0528926482873849E-2</v>
      </c>
      <c r="W29" s="124">
        <v>0.25967643467643464</v>
      </c>
      <c r="X29" s="124">
        <v>0.17263986013986016</v>
      </c>
      <c r="Y29" s="124">
        <v>0.51666666666666672</v>
      </c>
      <c r="Z29" s="124">
        <v>0.17537949855023027</v>
      </c>
      <c r="AA29" s="124">
        <v>0.1878462998102467</v>
      </c>
    </row>
    <row r="30" spans="1:27" x14ac:dyDescent="0.25">
      <c r="A30" s="94" t="s">
        <v>319</v>
      </c>
      <c r="B30" s="124">
        <v>6.2198299292231765E-2</v>
      </c>
      <c r="C30" s="124">
        <v>4.0823755467224922E-2</v>
      </c>
      <c r="D30" s="124">
        <v>5.465182092493779E-2</v>
      </c>
      <c r="E30" s="124">
        <v>9.6478790364815867E-2</v>
      </c>
      <c r="F30" s="124">
        <v>4.2693673532228235E-2</v>
      </c>
      <c r="G30" s="124">
        <v>7.0634070696832849E-2</v>
      </c>
      <c r="H30" s="124">
        <v>6.9028040853423844E-2</v>
      </c>
      <c r="I30" s="124">
        <v>6.9902368228606626E-2</v>
      </c>
      <c r="J30" s="124">
        <v>2.2916666666666669E-2</v>
      </c>
      <c r="K30" s="124">
        <v>4.1475694444444447E-2</v>
      </c>
      <c r="L30" s="124">
        <v>5.552798272419017E-2</v>
      </c>
      <c r="M30" s="124">
        <v>5.681818181818182E-3</v>
      </c>
      <c r="O30" s="94" t="s">
        <v>319</v>
      </c>
      <c r="P30" s="124">
        <v>5.257360842467225E-2</v>
      </c>
      <c r="Q30" s="124">
        <v>2.5298372132253711E-2</v>
      </c>
      <c r="R30" s="124">
        <v>0.13721242525590352</v>
      </c>
      <c r="S30" s="124">
        <v>3.6342592592592593E-2</v>
      </c>
      <c r="T30" s="124">
        <v>2.4479166666666666E-2</v>
      </c>
      <c r="U30" s="124">
        <v>6.4824561403508771E-2</v>
      </c>
      <c r="V30" s="124">
        <v>3.1746031746031744E-2</v>
      </c>
      <c r="W30" s="124">
        <v>0.15195360195360197</v>
      </c>
      <c r="X30" s="124">
        <v>1.9230769230769232E-2</v>
      </c>
      <c r="Y30" s="124">
        <v>0</v>
      </c>
      <c r="Z30" s="124">
        <v>7.104937745181647E-2</v>
      </c>
      <c r="AA30" s="124">
        <v>3.8187855787476285E-2</v>
      </c>
    </row>
    <row r="31" spans="1:27" x14ac:dyDescent="0.25">
      <c r="A31" s="94" t="s">
        <v>318</v>
      </c>
      <c r="B31" s="124">
        <v>5.4343988217922953E-2</v>
      </c>
      <c r="C31" s="124">
        <v>1.4036935584227656E-2</v>
      </c>
      <c r="D31" s="124">
        <v>1.9712196191545812E-2</v>
      </c>
      <c r="E31" s="124">
        <v>2.5494442633654808E-2</v>
      </c>
      <c r="F31" s="124">
        <v>3.5194178305111248E-2</v>
      </c>
      <c r="G31" s="124">
        <v>8.4425181305486902E-2</v>
      </c>
      <c r="H31" s="124">
        <v>2.0161290322580645E-3</v>
      </c>
      <c r="I31" s="124">
        <v>4.010474174947859E-2</v>
      </c>
      <c r="J31" s="124">
        <v>7.8125E-3</v>
      </c>
      <c r="K31" s="124">
        <v>6.138392857142857E-3</v>
      </c>
      <c r="L31" s="124">
        <v>4.3173828235747738E-2</v>
      </c>
      <c r="M31" s="124">
        <v>6.8392255892255893E-3</v>
      </c>
      <c r="O31" s="94" t="s">
        <v>318</v>
      </c>
      <c r="P31" s="124">
        <v>7.4575542660649044E-2</v>
      </c>
      <c r="Q31" s="124">
        <v>2.1392122132253711E-2</v>
      </c>
      <c r="R31" s="124">
        <v>0</v>
      </c>
      <c r="S31" s="124">
        <v>1.6666666666666666E-2</v>
      </c>
      <c r="T31" s="124">
        <v>6.0624999999999998E-2</v>
      </c>
      <c r="U31" s="124">
        <v>0.28162280701754389</v>
      </c>
      <c r="V31" s="124">
        <v>0</v>
      </c>
      <c r="W31" s="124">
        <v>7.0634920634920634E-2</v>
      </c>
      <c r="X31" s="124">
        <v>0.17985139860139862</v>
      </c>
      <c r="Y31" s="124">
        <v>4.5833333333333337E-2</v>
      </c>
      <c r="Z31" s="124">
        <v>2.2684632440730004E-2</v>
      </c>
      <c r="AA31" s="124">
        <v>3.0123339658444024E-2</v>
      </c>
    </row>
    <row r="32" spans="1:27" x14ac:dyDescent="0.25">
      <c r="A32" s="94" t="s">
        <v>320</v>
      </c>
      <c r="B32" s="124">
        <v>0</v>
      </c>
      <c r="C32" s="124">
        <v>1.0692517138434322E-2</v>
      </c>
      <c r="D32" s="124">
        <v>1.9903550915090804E-2</v>
      </c>
      <c r="E32" s="124">
        <v>9.2941908459476703E-3</v>
      </c>
      <c r="F32" s="124">
        <v>3.8144544908670037E-2</v>
      </c>
      <c r="G32" s="124">
        <v>1.0893495911878263E-2</v>
      </c>
      <c r="H32" s="124">
        <v>0</v>
      </c>
      <c r="I32" s="124">
        <v>0</v>
      </c>
      <c r="J32" s="124">
        <v>0</v>
      </c>
      <c r="K32" s="124">
        <v>0</v>
      </c>
      <c r="L32" s="124">
        <v>0</v>
      </c>
      <c r="M32" s="124">
        <v>6.6019137112887108E-2</v>
      </c>
      <c r="O32" s="94" t="s">
        <v>320</v>
      </c>
      <c r="P32" s="124">
        <v>0</v>
      </c>
      <c r="Q32" s="124">
        <v>0</v>
      </c>
      <c r="R32" s="124">
        <v>0</v>
      </c>
      <c r="S32" s="124">
        <v>3.1580687830687827E-2</v>
      </c>
      <c r="T32" s="124">
        <v>0.12354166666666666</v>
      </c>
      <c r="U32" s="124">
        <v>0</v>
      </c>
      <c r="V32" s="124">
        <v>4.5634920634920632E-2</v>
      </c>
      <c r="W32" s="124">
        <v>0</v>
      </c>
      <c r="X32" s="124">
        <v>0</v>
      </c>
      <c r="Y32" s="124">
        <v>2.5000000000000001E-2</v>
      </c>
      <c r="Z32" s="124">
        <v>0</v>
      </c>
      <c r="AA32" s="124">
        <v>0</v>
      </c>
    </row>
    <row r="33" spans="1:27" x14ac:dyDescent="0.25">
      <c r="A33" s="94" t="s">
        <v>321</v>
      </c>
      <c r="B33" s="124">
        <v>7.7278500212253326E-2</v>
      </c>
      <c r="C33" s="124">
        <v>8.1101320681334438E-2</v>
      </c>
      <c r="D33" s="124">
        <v>9.3772266582027683E-2</v>
      </c>
      <c r="E33" s="124">
        <v>0.11143019946170826</v>
      </c>
      <c r="F33" s="124">
        <v>0.12463054900225001</v>
      </c>
      <c r="G33" s="124">
        <v>5.7769702114085664E-2</v>
      </c>
      <c r="H33" s="124">
        <v>0.12319561489523569</v>
      </c>
      <c r="I33" s="124">
        <v>0.18092270109491473</v>
      </c>
      <c r="J33" s="124">
        <v>0.11319895382395384</v>
      </c>
      <c r="K33" s="124">
        <v>0.1214824932012432</v>
      </c>
      <c r="L33" s="124">
        <v>0.23684584571774972</v>
      </c>
      <c r="M33" s="124">
        <v>0.22858171920671919</v>
      </c>
      <c r="O33" s="94" t="s">
        <v>321</v>
      </c>
      <c r="P33" s="124">
        <v>0.10262196432409199</v>
      </c>
      <c r="Q33" s="124">
        <v>0.2392304880791723</v>
      </c>
      <c r="R33" s="124">
        <v>0.10661801966149792</v>
      </c>
      <c r="S33" s="124">
        <v>6.7923280423280413E-2</v>
      </c>
      <c r="T33" s="124">
        <v>0.1690625</v>
      </c>
      <c r="U33" s="124">
        <v>0.19596491228070176</v>
      </c>
      <c r="V33" s="124">
        <v>0</v>
      </c>
      <c r="W33" s="124">
        <v>0.20473137973137973</v>
      </c>
      <c r="X33" s="124">
        <v>0.23382867132867133</v>
      </c>
      <c r="Y33" s="124">
        <v>0.13750000000000001</v>
      </c>
      <c r="Z33" s="124">
        <v>0.11342316220365001</v>
      </c>
      <c r="AA33" s="124">
        <v>0.33569259962049336</v>
      </c>
    </row>
    <row r="34" spans="1:27" x14ac:dyDescent="0.25">
      <c r="A34" s="94" t="s">
        <v>326</v>
      </c>
      <c r="B34" s="124">
        <v>2.3747831989393772E-2</v>
      </c>
      <c r="C34" s="124">
        <v>1.1792452830188679E-3</v>
      </c>
      <c r="D34" s="124">
        <v>0</v>
      </c>
      <c r="E34" s="124">
        <v>3.9975456642123309E-3</v>
      </c>
      <c r="F34" s="124">
        <v>1.3792814454385577E-2</v>
      </c>
      <c r="G34" s="124">
        <v>3.2516891891891894E-3</v>
      </c>
      <c r="H34" s="124">
        <v>2.0161290322580645E-3</v>
      </c>
      <c r="I34" s="124">
        <v>0</v>
      </c>
      <c r="J34" s="124">
        <v>0</v>
      </c>
      <c r="K34" s="124">
        <v>1.7642513736263736E-2</v>
      </c>
      <c r="L34" s="124">
        <v>1.3335477731762562E-2</v>
      </c>
      <c r="M34" s="124">
        <v>3.0999295843045845E-2</v>
      </c>
      <c r="O34" s="94" t="s">
        <v>326</v>
      </c>
      <c r="P34" s="124">
        <v>4.193531055233183E-2</v>
      </c>
      <c r="Q34" s="124">
        <v>7.8125E-3</v>
      </c>
      <c r="R34" s="124">
        <v>0</v>
      </c>
      <c r="S34" s="124">
        <v>3.1580687830687827E-2</v>
      </c>
      <c r="T34" s="124">
        <v>4.0624999999999994E-2</v>
      </c>
      <c r="U34" s="124">
        <v>2.0833333333333332E-2</v>
      </c>
      <c r="V34" s="124">
        <v>0</v>
      </c>
      <c r="W34" s="124">
        <v>0</v>
      </c>
      <c r="X34" s="124">
        <v>0</v>
      </c>
      <c r="Y34" s="124">
        <v>0</v>
      </c>
      <c r="Z34" s="124">
        <v>3.4879754391949513E-2</v>
      </c>
      <c r="AA34" s="124">
        <v>2.2770398481973434E-2</v>
      </c>
    </row>
    <row r="35" spans="1:27" x14ac:dyDescent="0.25">
      <c r="A35" s="94" t="s">
        <v>327</v>
      </c>
      <c r="B35" s="124">
        <v>9.0620431286549709E-3</v>
      </c>
      <c r="C35" s="124">
        <v>1.87291539343407E-2</v>
      </c>
      <c r="D35" s="124">
        <v>1.0524755545771831E-2</v>
      </c>
      <c r="E35" s="124">
        <v>1.6534986848199342E-2</v>
      </c>
      <c r="F35" s="124">
        <v>2.3208081817862936E-2</v>
      </c>
      <c r="G35" s="124">
        <v>5.6663509855141979E-2</v>
      </c>
      <c r="H35" s="124">
        <v>9.9083264405845049E-3</v>
      </c>
      <c r="I35" s="124">
        <v>2.5481340554869964E-2</v>
      </c>
      <c r="J35" s="124">
        <v>4.7098214285714285E-2</v>
      </c>
      <c r="K35" s="124">
        <v>3.2261904761904762E-2</v>
      </c>
      <c r="L35" s="124">
        <v>6.9329432177729397E-2</v>
      </c>
      <c r="M35" s="124">
        <v>6.998207232582232E-2</v>
      </c>
      <c r="O35" s="94" t="s">
        <v>327</v>
      </c>
      <c r="P35" s="124">
        <v>1.5957446808510637E-2</v>
      </c>
      <c r="Q35" s="124">
        <v>3.0106064439946019E-2</v>
      </c>
      <c r="R35" s="124">
        <v>4.351943346508564E-2</v>
      </c>
      <c r="S35" s="124">
        <v>9.3849206349206349E-2</v>
      </c>
      <c r="T35" s="124">
        <v>2.4479166666666663E-2</v>
      </c>
      <c r="U35" s="124">
        <v>3.6315789473684211E-2</v>
      </c>
      <c r="V35" s="124">
        <v>0</v>
      </c>
      <c r="W35" s="124">
        <v>8.0555555555555547E-2</v>
      </c>
      <c r="X35" s="124">
        <v>1.9230769230769232E-2</v>
      </c>
      <c r="Y35" s="124">
        <v>0</v>
      </c>
      <c r="Z35" s="124">
        <v>6.1956336346580251E-2</v>
      </c>
      <c r="AA35" s="124">
        <v>8.9734345351043646E-2</v>
      </c>
    </row>
    <row r="36" spans="1:27" x14ac:dyDescent="0.25">
      <c r="A36" s="94" t="s">
        <v>317</v>
      </c>
      <c r="B36" s="124">
        <v>0</v>
      </c>
      <c r="C36" s="124">
        <v>0</v>
      </c>
      <c r="D36" s="124">
        <v>0</v>
      </c>
      <c r="E36" s="124">
        <v>0</v>
      </c>
      <c r="F36" s="124">
        <v>0</v>
      </c>
      <c r="G36" s="124">
        <v>0</v>
      </c>
      <c r="H36" s="124">
        <v>0</v>
      </c>
      <c r="I36" s="124">
        <v>0</v>
      </c>
      <c r="J36" s="124">
        <v>0</v>
      </c>
      <c r="K36" s="124">
        <v>0</v>
      </c>
      <c r="L36" s="124">
        <v>0</v>
      </c>
      <c r="M36" s="124">
        <v>0</v>
      </c>
      <c r="O36" s="94" t="s">
        <v>317</v>
      </c>
      <c r="P36" s="124">
        <v>0</v>
      </c>
      <c r="Q36" s="124">
        <v>0</v>
      </c>
      <c r="R36" s="124">
        <v>0</v>
      </c>
      <c r="S36" s="124">
        <v>0</v>
      </c>
      <c r="T36" s="124">
        <v>0</v>
      </c>
      <c r="U36" s="124">
        <v>0</v>
      </c>
      <c r="V36" s="124">
        <v>0</v>
      </c>
      <c r="W36" s="124">
        <v>0</v>
      </c>
      <c r="X36" s="124">
        <v>0</v>
      </c>
      <c r="Y36" s="124">
        <v>0</v>
      </c>
      <c r="Z36" s="124">
        <v>0</v>
      </c>
      <c r="AA36" s="124">
        <v>0</v>
      </c>
    </row>
    <row r="37" spans="1:27" x14ac:dyDescent="0.25">
      <c r="A37" s="94" t="s">
        <v>338</v>
      </c>
      <c r="B37" s="124">
        <v>1.6425782091900515E-2</v>
      </c>
      <c r="C37" s="124">
        <v>0</v>
      </c>
      <c r="D37" s="124">
        <v>1.6049382716049384E-3</v>
      </c>
      <c r="E37" s="124">
        <v>7.5301204819277112E-4</v>
      </c>
      <c r="F37" s="124">
        <v>1.0146103896103896E-2</v>
      </c>
      <c r="G37" s="124">
        <v>0</v>
      </c>
      <c r="H37" s="124">
        <v>5.7214281869078379E-3</v>
      </c>
      <c r="I37" s="124">
        <v>4.6507485569985574E-2</v>
      </c>
      <c r="J37" s="124">
        <v>2.8933306277056276E-2</v>
      </c>
      <c r="K37" s="124">
        <v>0</v>
      </c>
      <c r="L37" s="124">
        <v>3.0244964658664351E-2</v>
      </c>
      <c r="M37" s="124">
        <v>1.0085978835978835E-2</v>
      </c>
      <c r="O37" s="94" t="s">
        <v>338</v>
      </c>
      <c r="P37" s="124">
        <v>4.193531055233183E-2</v>
      </c>
      <c r="Q37" s="124">
        <v>1.4001349527665317E-2</v>
      </c>
      <c r="R37" s="124">
        <v>0</v>
      </c>
      <c r="S37" s="124">
        <v>9.2592592592592587E-3</v>
      </c>
      <c r="T37" s="124">
        <v>0</v>
      </c>
      <c r="U37" s="124">
        <v>0</v>
      </c>
      <c r="V37" s="124">
        <v>0</v>
      </c>
      <c r="W37" s="124">
        <v>5.2777777777777778E-2</v>
      </c>
      <c r="X37" s="124">
        <v>0.11516608391608392</v>
      </c>
      <c r="Y37" s="124">
        <v>0.05</v>
      </c>
      <c r="Z37" s="124">
        <v>0</v>
      </c>
      <c r="AA37" s="124">
        <v>0</v>
      </c>
    </row>
    <row r="38" spans="1:27" x14ac:dyDescent="0.25">
      <c r="A38" s="94" t="s">
        <v>346</v>
      </c>
      <c r="B38" s="124">
        <v>0</v>
      </c>
      <c r="C38" s="124">
        <v>0</v>
      </c>
      <c r="D38" s="124">
        <v>0</v>
      </c>
      <c r="E38" s="124">
        <v>0</v>
      </c>
      <c r="F38" s="124">
        <v>0</v>
      </c>
      <c r="G38" s="124">
        <v>1.5625000000000001E-3</v>
      </c>
      <c r="H38" s="124">
        <v>0</v>
      </c>
      <c r="I38" s="124">
        <v>0</v>
      </c>
      <c r="J38" s="124">
        <v>0</v>
      </c>
      <c r="K38" s="124">
        <v>0</v>
      </c>
      <c r="L38" s="124">
        <v>0</v>
      </c>
      <c r="M38" s="124">
        <v>0</v>
      </c>
      <c r="O38" s="94" t="s">
        <v>346</v>
      </c>
      <c r="P38" s="124">
        <v>0</v>
      </c>
      <c r="Q38" s="124">
        <v>0</v>
      </c>
      <c r="R38" s="124">
        <v>0</v>
      </c>
      <c r="S38" s="124">
        <v>0</v>
      </c>
      <c r="T38" s="124">
        <v>0</v>
      </c>
      <c r="U38" s="124">
        <v>0</v>
      </c>
      <c r="V38" s="124">
        <v>0</v>
      </c>
      <c r="W38" s="124">
        <v>0</v>
      </c>
      <c r="X38" s="124">
        <v>0</v>
      </c>
      <c r="Y38" s="124">
        <v>0</v>
      </c>
      <c r="Z38" s="124">
        <v>0</v>
      </c>
      <c r="AA38" s="124">
        <v>0</v>
      </c>
    </row>
    <row r="39" spans="1:27" x14ac:dyDescent="0.25">
      <c r="A39" s="94" t="s">
        <v>298</v>
      </c>
      <c r="B39" s="124">
        <v>5.8512562499999997E-2</v>
      </c>
      <c r="C39" s="124">
        <v>4.2047812499999997E-2</v>
      </c>
      <c r="D39" s="124">
        <v>4.027768750000002E-2</v>
      </c>
      <c r="E39" s="124">
        <v>4.1881374999999985E-2</v>
      </c>
      <c r="F39" s="124">
        <v>3.3371500000000005E-2</v>
      </c>
      <c r="G39" s="124">
        <v>4.3705499999999994E-2</v>
      </c>
      <c r="H39" s="124">
        <v>4.7300874999999992E-2</v>
      </c>
      <c r="I39" s="124">
        <v>3.8864562500000005E-2</v>
      </c>
      <c r="J39" s="124">
        <v>3.9061312500000007E-2</v>
      </c>
      <c r="K39" s="124">
        <v>4.0681812500000004E-2</v>
      </c>
      <c r="L39" s="124">
        <v>3.7468312499999996E-2</v>
      </c>
      <c r="M39" s="124">
        <v>4.6923375000000003E-2</v>
      </c>
      <c r="O39" s="94" t="s">
        <v>298</v>
      </c>
      <c r="P39" s="124">
        <v>4.0040499999999993E-2</v>
      </c>
      <c r="Q39" s="124">
        <v>2.8676499999999994E-2</v>
      </c>
      <c r="R39" s="124">
        <v>2.5836499999999991E-2</v>
      </c>
      <c r="S39" s="124">
        <v>3.0158499999999991E-2</v>
      </c>
      <c r="T39" s="124">
        <v>2.2673499999999996E-2</v>
      </c>
      <c r="U39" s="124">
        <v>2.9659000000000008E-2</v>
      </c>
      <c r="V39" s="124">
        <v>3.2274000000000011E-2</v>
      </c>
      <c r="W39" s="124">
        <v>2.7420500000000004E-2</v>
      </c>
      <c r="X39" s="124">
        <v>2.4814000000000003E-2</v>
      </c>
      <c r="Y39" s="124">
        <v>2.4882499999999998E-2</v>
      </c>
      <c r="Z39" s="124">
        <v>2.5515000000000024E-2</v>
      </c>
      <c r="AA39" s="124">
        <v>3.0086499999999995E-2</v>
      </c>
    </row>
    <row r="40" spans="1:27" x14ac:dyDescent="0.25">
      <c r="A40" s="94" t="s">
        <v>269</v>
      </c>
      <c r="B40" s="124">
        <v>8.3913124999999995E-3</v>
      </c>
      <c r="C40" s="124">
        <v>4.2712500000000007E-3</v>
      </c>
      <c r="D40" s="124">
        <v>6.8811249999999992E-3</v>
      </c>
      <c r="E40" s="124">
        <v>1.3543187499999998E-2</v>
      </c>
      <c r="F40" s="124">
        <v>5.463E-3</v>
      </c>
      <c r="G40" s="124">
        <v>1.1856312499999997E-2</v>
      </c>
      <c r="H40" s="124">
        <v>1.3798999999999999E-2</v>
      </c>
      <c r="I40" s="124">
        <v>1.0080312500000001E-2</v>
      </c>
      <c r="J40" s="124">
        <v>1.0273124999999999E-2</v>
      </c>
      <c r="K40" s="124">
        <v>5.16725E-3</v>
      </c>
      <c r="L40" s="124">
        <v>1.5533749999999999E-2</v>
      </c>
      <c r="M40" s="124">
        <v>1.1026250000000001E-3</v>
      </c>
      <c r="O40" s="94" t="s">
        <v>269</v>
      </c>
      <c r="P40" s="124">
        <v>8.9835000000000019E-3</v>
      </c>
      <c r="Q40" s="124">
        <v>4.2114999999999974E-3</v>
      </c>
      <c r="R40" s="124">
        <v>6.7755000000000003E-3</v>
      </c>
      <c r="S40" s="124">
        <v>1.3669999999999991E-2</v>
      </c>
      <c r="T40" s="124">
        <v>5.2610000000000018E-3</v>
      </c>
      <c r="U40" s="124">
        <v>1.40985E-2</v>
      </c>
      <c r="V40" s="124">
        <v>1.5213999999999998E-2</v>
      </c>
      <c r="W40" s="124">
        <v>1.00085E-2</v>
      </c>
      <c r="X40" s="124">
        <v>9.6015000000000024E-3</v>
      </c>
      <c r="Y40" s="124">
        <v>5.0384999999999996E-3</v>
      </c>
      <c r="Z40" s="124">
        <v>1.57915E-2</v>
      </c>
      <c r="AA40" s="124">
        <v>1.2600000000000003E-3</v>
      </c>
    </row>
    <row r="41" spans="1:27" x14ac:dyDescent="0.25">
      <c r="A41" s="94" t="s">
        <v>273</v>
      </c>
      <c r="B41" s="124">
        <v>5.9961125000000004E-2</v>
      </c>
      <c r="C41" s="124">
        <v>3.7664125000000007E-2</v>
      </c>
      <c r="D41" s="124">
        <v>4.5758124999999997E-2</v>
      </c>
      <c r="E41" s="124">
        <v>3.924349999999998E-2</v>
      </c>
      <c r="F41" s="124">
        <v>5.672643749999999E-2</v>
      </c>
      <c r="G41" s="124">
        <v>3.86308125E-2</v>
      </c>
      <c r="H41" s="124">
        <v>4.6022937500000007E-2</v>
      </c>
      <c r="I41" s="124">
        <v>5.2449624999999993E-2</v>
      </c>
      <c r="J41" s="124">
        <v>3.7025749999999996E-2</v>
      </c>
      <c r="K41" s="124">
        <v>4.8764000000000009E-2</v>
      </c>
      <c r="L41" s="124">
        <v>5.3156000000000016E-2</v>
      </c>
      <c r="M41" s="124">
        <v>5.0064187500000003E-2</v>
      </c>
      <c r="O41" s="94" t="s">
        <v>273</v>
      </c>
      <c r="P41" s="124">
        <v>6.4151000000000014E-2</v>
      </c>
      <c r="Q41" s="124">
        <v>3.9181000000000021E-2</v>
      </c>
      <c r="R41" s="124">
        <v>4.6379000000000004E-2</v>
      </c>
      <c r="S41" s="124">
        <v>4.4467500000000007E-2</v>
      </c>
      <c r="T41" s="124">
        <v>5.759800000000001E-2</v>
      </c>
      <c r="U41" s="124">
        <v>4.3912999999999994E-2</v>
      </c>
      <c r="V41" s="124">
        <v>5.0806999999999991E-2</v>
      </c>
      <c r="W41" s="124">
        <v>5.6776500000000001E-2</v>
      </c>
      <c r="X41" s="124">
        <v>4.0683499999999997E-2</v>
      </c>
      <c r="Y41" s="124">
        <v>5.3022E-2</v>
      </c>
      <c r="Z41" s="124">
        <v>5.3857000000000037E-2</v>
      </c>
      <c r="AA41" s="124">
        <v>5.2720500000000003E-2</v>
      </c>
    </row>
    <row r="42" spans="1:27" x14ac:dyDescent="0.25">
      <c r="A42" s="94" t="s">
        <v>277</v>
      </c>
      <c r="B42" s="124">
        <v>0.14344956250000002</v>
      </c>
      <c r="C42" s="124">
        <v>0.33411174999999999</v>
      </c>
      <c r="D42" s="124">
        <v>0.23903218749999991</v>
      </c>
      <c r="E42" s="124">
        <v>0.25944318750000001</v>
      </c>
      <c r="F42" s="124">
        <v>8.8915375000000005E-2</v>
      </c>
      <c r="G42" s="124">
        <v>0.17262062499999997</v>
      </c>
      <c r="H42" s="124">
        <v>0.1535524375</v>
      </c>
      <c r="I42" s="124">
        <v>0.148460125</v>
      </c>
      <c r="J42" s="124">
        <v>0.29545756249999999</v>
      </c>
      <c r="K42" s="124">
        <v>0.17946318749999998</v>
      </c>
      <c r="L42" s="124">
        <v>0.20738562499999996</v>
      </c>
      <c r="M42" s="124">
        <v>8.932024999999999E-2</v>
      </c>
      <c r="O42" s="94" t="s">
        <v>277</v>
      </c>
      <c r="P42" s="124">
        <v>0.14166750000000003</v>
      </c>
      <c r="Q42" s="124">
        <v>0.34721799999999992</v>
      </c>
      <c r="R42" s="124">
        <v>0.23781399999999991</v>
      </c>
      <c r="S42" s="124">
        <v>0.25160450000000001</v>
      </c>
      <c r="T42" s="124">
        <v>8.6516499999999968E-2</v>
      </c>
      <c r="U42" s="124">
        <v>0.17956250000000004</v>
      </c>
      <c r="V42" s="124">
        <v>0.151111</v>
      </c>
      <c r="W42" s="124">
        <v>0.16233750000000002</v>
      </c>
      <c r="X42" s="124">
        <v>0.29310450000000005</v>
      </c>
      <c r="Y42" s="124">
        <v>0.17699400000000001</v>
      </c>
      <c r="Z42" s="124">
        <v>0.21559099999999998</v>
      </c>
      <c r="AA42" s="124">
        <v>8.9380500000000002E-2</v>
      </c>
    </row>
    <row r="43" spans="1:27" x14ac:dyDescent="0.25">
      <c r="A43" s="94" t="s">
        <v>297</v>
      </c>
      <c r="B43" s="124">
        <v>0.21305687500000001</v>
      </c>
      <c r="C43" s="124">
        <v>0.16897974999999998</v>
      </c>
      <c r="D43" s="124">
        <v>0.19759662500000008</v>
      </c>
      <c r="E43" s="124">
        <v>0.16694718749999998</v>
      </c>
      <c r="F43" s="124">
        <v>0.26844187500000011</v>
      </c>
      <c r="G43" s="124">
        <v>0.18568256250000004</v>
      </c>
      <c r="H43" s="124">
        <v>0.206009</v>
      </c>
      <c r="I43" s="124">
        <v>0.15800937499999998</v>
      </c>
      <c r="J43" s="124">
        <v>0.19017799999999999</v>
      </c>
      <c r="K43" s="124">
        <v>0.24087068750000004</v>
      </c>
      <c r="L43" s="124">
        <v>0.20026437500000002</v>
      </c>
      <c r="M43" s="124">
        <v>0.19780518750000001</v>
      </c>
      <c r="O43" s="94" t="s">
        <v>297</v>
      </c>
      <c r="P43" s="124">
        <v>0.21196549999999995</v>
      </c>
      <c r="Q43" s="124">
        <v>0.16758950000000006</v>
      </c>
      <c r="R43" s="124">
        <v>0.20098299999999997</v>
      </c>
      <c r="S43" s="124">
        <v>0.16579000000000008</v>
      </c>
      <c r="T43" s="124">
        <v>0.2703354999999999</v>
      </c>
      <c r="U43" s="124">
        <v>0.19221749999999996</v>
      </c>
      <c r="V43" s="124">
        <v>0.21108299999999997</v>
      </c>
      <c r="W43" s="124">
        <v>0.15615999999999999</v>
      </c>
      <c r="X43" s="124">
        <v>0.19416249999999999</v>
      </c>
      <c r="Y43" s="124">
        <v>0.25538499999999997</v>
      </c>
      <c r="Z43" s="124">
        <v>0.2052000000000001</v>
      </c>
      <c r="AA43" s="124">
        <v>0.19629499999999994</v>
      </c>
    </row>
    <row r="44" spans="1:27" x14ac:dyDescent="0.25">
      <c r="A44" s="94" t="s">
        <v>281</v>
      </c>
      <c r="B44" s="124">
        <v>8.8134375000000001E-3</v>
      </c>
      <c r="C44" s="124">
        <v>8.4173125000000012E-3</v>
      </c>
      <c r="D44" s="124">
        <v>1.1587812499999999E-2</v>
      </c>
      <c r="E44" s="124">
        <v>8.8313124999999972E-3</v>
      </c>
      <c r="F44" s="124">
        <v>1.0046124999999999E-2</v>
      </c>
      <c r="G44" s="124">
        <v>9.1166874999999998E-3</v>
      </c>
      <c r="H44" s="124">
        <v>1.0139124999999999E-2</v>
      </c>
      <c r="I44" s="124">
        <v>1.2229249999999999E-2</v>
      </c>
      <c r="J44" s="124">
        <v>7.2243124999999981E-3</v>
      </c>
      <c r="K44" s="124">
        <v>6.0570624999999999E-3</v>
      </c>
      <c r="L44" s="124">
        <v>1.0498749999999998E-2</v>
      </c>
      <c r="M44" s="124">
        <v>1.5059937499999997E-2</v>
      </c>
      <c r="O44" s="94" t="s">
        <v>281</v>
      </c>
      <c r="P44" s="124">
        <v>7.4490000000000016E-3</v>
      </c>
      <c r="Q44" s="124">
        <v>8.1715000000000086E-3</v>
      </c>
      <c r="R44" s="124">
        <v>1.02135E-2</v>
      </c>
      <c r="S44" s="124">
        <v>8.6455000000000004E-3</v>
      </c>
      <c r="T44" s="124">
        <v>9.1184999999999999E-3</v>
      </c>
      <c r="U44" s="124">
        <v>9.1800000000000041E-3</v>
      </c>
      <c r="V44" s="124">
        <v>1.1161499999999998E-2</v>
      </c>
      <c r="W44" s="124">
        <v>1.0711500000000002E-2</v>
      </c>
      <c r="X44" s="124">
        <v>6.631999999999999E-3</v>
      </c>
      <c r="Y44" s="124">
        <v>5.8449999999999995E-3</v>
      </c>
      <c r="Z44" s="124">
        <v>1.0557999999999994E-2</v>
      </c>
      <c r="AA44" s="124">
        <v>1.3222000000000001E-2</v>
      </c>
    </row>
    <row r="45" spans="1:27" x14ac:dyDescent="0.25">
      <c r="A45" s="94" t="s">
        <v>285</v>
      </c>
      <c r="B45" s="124">
        <v>3.2973187500000001E-2</v>
      </c>
      <c r="C45" s="124">
        <v>3.0499562499999994E-2</v>
      </c>
      <c r="D45" s="124">
        <v>4.3365812500000003E-2</v>
      </c>
      <c r="E45" s="124">
        <v>3.2070625000000005E-2</v>
      </c>
      <c r="F45" s="124">
        <v>6.6063625000000001E-2</v>
      </c>
      <c r="G45" s="124">
        <v>3.768225E-2</v>
      </c>
      <c r="H45" s="124">
        <v>3.6687375000000001E-2</v>
      </c>
      <c r="I45" s="124">
        <v>3.38725E-2</v>
      </c>
      <c r="J45" s="124">
        <v>2.6128624999999992E-2</v>
      </c>
      <c r="K45" s="124">
        <v>4.03238125E-2</v>
      </c>
      <c r="L45" s="124">
        <v>3.1229250000000007E-2</v>
      </c>
      <c r="M45" s="124">
        <v>6.2366875000000009E-2</v>
      </c>
      <c r="O45" s="94" t="s">
        <v>285</v>
      </c>
      <c r="P45" s="124">
        <v>3.246700000000001E-2</v>
      </c>
      <c r="Q45" s="124">
        <v>2.9231999999999973E-2</v>
      </c>
      <c r="R45" s="124">
        <v>4.2667500000000011E-2</v>
      </c>
      <c r="S45" s="124">
        <v>3.177350000000001E-2</v>
      </c>
      <c r="T45" s="124">
        <v>6.3809000000000005E-2</v>
      </c>
      <c r="U45" s="124">
        <v>3.7838499999999997E-2</v>
      </c>
      <c r="V45" s="124">
        <v>3.6959999999999993E-2</v>
      </c>
      <c r="W45" s="124">
        <v>3.1727000000000005E-2</v>
      </c>
      <c r="X45" s="124">
        <v>2.6024499999999999E-2</v>
      </c>
      <c r="Y45" s="124">
        <v>4.1787499999999998E-2</v>
      </c>
      <c r="Z45" s="124">
        <v>3.2702499999999995E-2</v>
      </c>
      <c r="AA45" s="124">
        <v>6.1026499999999984E-2</v>
      </c>
    </row>
    <row r="46" spans="1:27" x14ac:dyDescent="0.25">
      <c r="A46" s="94" t="s">
        <v>288</v>
      </c>
      <c r="B46" s="124">
        <v>8.6978500000000042E-2</v>
      </c>
      <c r="C46" s="124">
        <v>8.0333812500000032E-2</v>
      </c>
      <c r="D46" s="124">
        <v>8.0638249999999995E-2</v>
      </c>
      <c r="E46" s="124">
        <v>6.2686312499999994E-2</v>
      </c>
      <c r="F46" s="124">
        <v>0.13063568749999999</v>
      </c>
      <c r="G46" s="124">
        <v>7.5691124999999998E-2</v>
      </c>
      <c r="H46" s="124">
        <v>5.7958437500000008E-2</v>
      </c>
      <c r="I46" s="124">
        <v>7.4495499999999992E-2</v>
      </c>
      <c r="J46" s="124">
        <v>9.004562499999999E-2</v>
      </c>
      <c r="K46" s="124">
        <v>7.5768624999999992E-2</v>
      </c>
      <c r="L46" s="124">
        <v>0.10100168750000001</v>
      </c>
      <c r="M46" s="124">
        <v>0.17411537500000002</v>
      </c>
      <c r="O46" s="94" t="s">
        <v>288</v>
      </c>
      <c r="P46" s="124">
        <v>9.3280999999999975E-2</v>
      </c>
      <c r="Q46" s="124">
        <v>7.8237500000000015E-2</v>
      </c>
      <c r="R46" s="124">
        <v>8.702749999999998E-2</v>
      </c>
      <c r="S46" s="124">
        <v>7.0605000000000015E-2</v>
      </c>
      <c r="T46" s="124">
        <v>0.13587099999999991</v>
      </c>
      <c r="U46" s="124">
        <v>7.6680999999999999E-2</v>
      </c>
      <c r="V46" s="124">
        <v>5.5844000000000005E-2</v>
      </c>
      <c r="W46" s="124">
        <v>7.6544500000000015E-2</v>
      </c>
      <c r="X46" s="124">
        <v>8.4615499999999982E-2</v>
      </c>
      <c r="Y46" s="124">
        <v>8.7057499999999996E-2</v>
      </c>
      <c r="Z46" s="124">
        <v>0.10350949999999995</v>
      </c>
      <c r="AA46" s="124">
        <v>0.18090400000000001</v>
      </c>
    </row>
    <row r="47" spans="1:27" x14ac:dyDescent="0.25">
      <c r="A47" s="94" t="s">
        <v>291</v>
      </c>
      <c r="B47" s="124">
        <v>0.24115600000000004</v>
      </c>
      <c r="C47" s="124">
        <v>0.20569893750000001</v>
      </c>
      <c r="D47" s="124">
        <v>0.22629018750000002</v>
      </c>
      <c r="E47" s="124">
        <v>0.24660981250000008</v>
      </c>
      <c r="F47" s="124">
        <v>0.19203056250000008</v>
      </c>
      <c r="G47" s="124">
        <v>0.29743006249999993</v>
      </c>
      <c r="H47" s="124">
        <v>0.27046231250000002</v>
      </c>
      <c r="I47" s="124">
        <v>0.28615875000000002</v>
      </c>
      <c r="J47" s="124">
        <v>0.18496987500000001</v>
      </c>
      <c r="K47" s="124">
        <v>0.21216099999999999</v>
      </c>
      <c r="L47" s="124">
        <v>0.22561456250000006</v>
      </c>
      <c r="M47" s="124">
        <v>0.24065012499999999</v>
      </c>
      <c r="O47" s="94" t="s">
        <v>291</v>
      </c>
      <c r="P47" s="124">
        <v>0.2307165000000001</v>
      </c>
      <c r="Q47" s="124">
        <v>0.19194600000000003</v>
      </c>
      <c r="R47" s="124">
        <v>0.21512149999999997</v>
      </c>
      <c r="S47" s="124">
        <v>0.23730250000000003</v>
      </c>
      <c r="T47" s="124">
        <v>0.18793900000000005</v>
      </c>
      <c r="U47" s="124">
        <v>0.29991250000000003</v>
      </c>
      <c r="V47" s="124">
        <v>0.26063000000000003</v>
      </c>
      <c r="W47" s="124">
        <v>0.27216299999999993</v>
      </c>
      <c r="X47" s="124">
        <v>0.18344699999999997</v>
      </c>
      <c r="Y47" s="124">
        <v>0.21091100000000002</v>
      </c>
      <c r="Z47" s="124">
        <v>0.22402799999999995</v>
      </c>
      <c r="AA47" s="124">
        <v>0.23824450000000003</v>
      </c>
    </row>
    <row r="48" spans="1:27" x14ac:dyDescent="0.25">
      <c r="A48" s="94" t="s">
        <v>294</v>
      </c>
      <c r="B48" s="124">
        <v>0.12143124999999999</v>
      </c>
      <c r="C48" s="124">
        <v>7.6686625000000008E-2</v>
      </c>
      <c r="D48" s="124">
        <v>8.9833062499999963E-2</v>
      </c>
      <c r="E48" s="124">
        <v>9.764637499999998E-2</v>
      </c>
      <c r="F48" s="124">
        <v>0.11646606249999999</v>
      </c>
      <c r="G48" s="124">
        <v>0.10001256249999999</v>
      </c>
      <c r="H48" s="124">
        <v>0.10620250000000002</v>
      </c>
      <c r="I48" s="124">
        <v>0.11817950000000001</v>
      </c>
      <c r="J48" s="124">
        <v>9.7673625000000014E-2</v>
      </c>
      <c r="K48" s="124">
        <v>0.11481337500000001</v>
      </c>
      <c r="L48" s="124">
        <v>9.2204000000000008E-2</v>
      </c>
      <c r="M48" s="124">
        <v>8.7282375000000009E-2</v>
      </c>
      <c r="O48" s="94" t="s">
        <v>294</v>
      </c>
      <c r="P48" s="124">
        <v>0.12511950000000002</v>
      </c>
      <c r="Q48" s="124">
        <v>8.0749499999999919E-2</v>
      </c>
      <c r="R48" s="124">
        <v>9.1304999999999997E-2</v>
      </c>
      <c r="S48" s="124">
        <v>0.10290600000000001</v>
      </c>
      <c r="T48" s="124">
        <v>0.11792550000000007</v>
      </c>
      <c r="U48" s="124">
        <v>0.108656</v>
      </c>
      <c r="V48" s="124">
        <v>0.10854850000000003</v>
      </c>
      <c r="W48" s="124">
        <v>0.12101949999999997</v>
      </c>
      <c r="X48" s="124">
        <v>9.8885000000000001E-2</v>
      </c>
      <c r="Y48" s="124">
        <v>0.11986050000000001</v>
      </c>
      <c r="Z48" s="124">
        <v>9.8530000000000048E-2</v>
      </c>
      <c r="AA48" s="124">
        <v>8.9564999999999992E-2</v>
      </c>
    </row>
    <row r="49" spans="1:27" x14ac:dyDescent="0.25">
      <c r="A49" s="94" t="s">
        <v>295</v>
      </c>
      <c r="B49" s="124">
        <v>3.5850562500000009E-2</v>
      </c>
      <c r="C49" s="124">
        <v>2.5458250000000002E-2</v>
      </c>
      <c r="D49" s="124">
        <v>2.9232374999999998E-2</v>
      </c>
      <c r="E49" s="124">
        <v>2.6717812500000004E-2</v>
      </c>
      <c r="F49" s="124">
        <v>2.7027625E-2</v>
      </c>
      <c r="G49" s="124">
        <v>2.5517124999999998E-2</v>
      </c>
      <c r="H49" s="124">
        <v>2.6387187500000003E-2</v>
      </c>
      <c r="I49" s="124">
        <v>2.5570937500000002E-2</v>
      </c>
      <c r="J49" s="124">
        <v>1.9219000000000003E-2</v>
      </c>
      <c r="K49" s="124">
        <v>2.3497687499999999E-2</v>
      </c>
      <c r="L49" s="124">
        <v>2.8260625000000004E-2</v>
      </c>
      <c r="M49" s="124">
        <v>3.2411812499999998E-2</v>
      </c>
      <c r="O49" s="94" t="s">
        <v>295</v>
      </c>
      <c r="P49" s="124">
        <v>3.7746500000000002E-2</v>
      </c>
      <c r="Q49" s="124">
        <v>2.6180500000000006E-2</v>
      </c>
      <c r="R49" s="124">
        <v>2.9975500000000002E-2</v>
      </c>
      <c r="S49" s="124">
        <v>2.7542500000000004E-2</v>
      </c>
      <c r="T49" s="124">
        <v>2.7606999999999993E-2</v>
      </c>
      <c r="U49" s="124">
        <v>2.8133999999999999E-2</v>
      </c>
      <c r="V49" s="124">
        <v>2.8128999999999994E-2</v>
      </c>
      <c r="W49" s="124">
        <v>2.4936000000000007E-2</v>
      </c>
      <c r="X49" s="124">
        <v>2.0824999999999996E-2</v>
      </c>
      <c r="Y49" s="124">
        <v>2.4393999999999999E-2</v>
      </c>
      <c r="Z49" s="124">
        <v>2.893950000000001E-2</v>
      </c>
      <c r="AA49" s="124">
        <v>3.1330000000000011E-2</v>
      </c>
    </row>
    <row r="50" spans="1:27" x14ac:dyDescent="0.25">
      <c r="A50" s="94" t="s">
        <v>296</v>
      </c>
      <c r="B50" s="124">
        <v>4.79384375E-2</v>
      </c>
      <c r="C50" s="124">
        <v>2.7878499999999994E-2</v>
      </c>
      <c r="D50" s="124">
        <v>3.2724562499999992E-2</v>
      </c>
      <c r="E50" s="124">
        <v>4.625449999999999E-2</v>
      </c>
      <c r="F50" s="124">
        <v>3.8358125E-2</v>
      </c>
      <c r="G50" s="124">
        <v>4.5762249999999997E-2</v>
      </c>
      <c r="H50" s="124">
        <v>7.2786875000000015E-2</v>
      </c>
      <c r="I50" s="124">
        <v>8.0472312500000004E-2</v>
      </c>
      <c r="J50" s="124">
        <v>4.1600687499999997E-2</v>
      </c>
      <c r="K50" s="124">
        <v>5.2874499999999998E-2</v>
      </c>
      <c r="L50" s="124">
        <v>3.4769375000000005E-2</v>
      </c>
      <c r="M50" s="124">
        <v>4.9820562500000012E-2</v>
      </c>
      <c r="O50" s="94" t="s">
        <v>296</v>
      </c>
      <c r="P50" s="124">
        <v>4.6453000000000008E-2</v>
      </c>
      <c r="Q50" s="124">
        <v>2.7283500000000013E-2</v>
      </c>
      <c r="R50" s="124">
        <v>3.1737000000000001E-2</v>
      </c>
      <c r="S50" s="124">
        <v>4.5693999999999985E-2</v>
      </c>
      <c r="T50" s="124">
        <v>3.6020999999999984E-2</v>
      </c>
      <c r="U50" s="124">
        <v>4.710750000000001E-2</v>
      </c>
      <c r="V50" s="124">
        <v>7.0511500000000005E-2</v>
      </c>
      <c r="W50" s="124">
        <v>7.7615500000000004E-2</v>
      </c>
      <c r="X50" s="124">
        <v>4.2019000000000001E-2</v>
      </c>
      <c r="Y50" s="124">
        <v>4.6795000000000003E-2</v>
      </c>
      <c r="Z50" s="124">
        <v>3.5530000000000027E-2</v>
      </c>
      <c r="AA50" s="124">
        <v>4.6053000000000011E-2</v>
      </c>
    </row>
    <row r="51" spans="1:27" x14ac:dyDescent="0.25">
      <c r="A51" s="94" t="s">
        <v>339</v>
      </c>
      <c r="B51" s="124">
        <v>7498.8857421875</v>
      </c>
      <c r="C51" s="124">
        <v>10829.62890625</v>
      </c>
      <c r="D51" s="124">
        <v>9501.6083984375</v>
      </c>
      <c r="E51" s="124">
        <v>11591.498046875</v>
      </c>
      <c r="F51" s="124">
        <v>10804.267578125</v>
      </c>
      <c r="G51" s="124">
        <v>6656.44677734375</v>
      </c>
      <c r="H51" s="124">
        <v>9493.03125</v>
      </c>
      <c r="I51" s="124">
        <v>8893.076171875</v>
      </c>
      <c r="J51" s="124">
        <v>8199.12109375</v>
      </c>
      <c r="K51" s="124">
        <v>9923.8603515625</v>
      </c>
      <c r="L51" s="124">
        <v>7306.14453125</v>
      </c>
      <c r="M51" s="124">
        <v>7652.1884765625</v>
      </c>
      <c r="O51" s="94" t="s">
        <v>339</v>
      </c>
      <c r="P51" s="124">
        <v>6997.57275390625</v>
      </c>
      <c r="Q51" s="124">
        <v>11146.2822265625</v>
      </c>
      <c r="R51" s="124">
        <v>11909.6953125</v>
      </c>
      <c r="S51" s="124">
        <v>14329.0810546875</v>
      </c>
      <c r="T51" s="124">
        <v>10297.4111328125</v>
      </c>
      <c r="U51" s="124">
        <v>4167.2236328125</v>
      </c>
      <c r="V51" s="124">
        <v>8312.771484375</v>
      </c>
      <c r="W51" s="124">
        <v>11543.67578125</v>
      </c>
      <c r="X51" s="124">
        <v>10671.0498046875</v>
      </c>
      <c r="Y51" s="124">
        <v>7641.201171875</v>
      </c>
      <c r="Z51" s="124">
        <v>11899.3779296875</v>
      </c>
      <c r="AA51" s="124">
        <v>8191.5625</v>
      </c>
    </row>
    <row r="52" spans="1:27" x14ac:dyDescent="0.25">
      <c r="A52" s="94" t="s">
        <v>357</v>
      </c>
      <c r="B52" s="124">
        <v>0</v>
      </c>
      <c r="C52" s="124">
        <v>0</v>
      </c>
      <c r="D52" s="124">
        <v>0</v>
      </c>
      <c r="E52" s="124">
        <v>0</v>
      </c>
      <c r="F52" s="124">
        <v>0</v>
      </c>
      <c r="G52" s="124">
        <v>0</v>
      </c>
      <c r="H52" s="124">
        <v>0</v>
      </c>
      <c r="I52" s="124">
        <v>0</v>
      </c>
      <c r="J52" s="124">
        <v>0</v>
      </c>
      <c r="K52" s="124">
        <v>0</v>
      </c>
      <c r="L52" s="124">
        <v>0</v>
      </c>
      <c r="M52" s="124">
        <v>0</v>
      </c>
      <c r="O52" s="94" t="s">
        <v>357</v>
      </c>
      <c r="P52" s="124">
        <v>0</v>
      </c>
      <c r="Q52" s="124">
        <v>0</v>
      </c>
      <c r="R52" s="124">
        <v>0</v>
      </c>
      <c r="S52" s="124">
        <v>0</v>
      </c>
      <c r="T52" s="124">
        <v>0</v>
      </c>
      <c r="U52" s="124">
        <v>0</v>
      </c>
      <c r="V52" s="124">
        <v>0</v>
      </c>
      <c r="W52" s="124">
        <v>0</v>
      </c>
      <c r="X52" s="124">
        <v>0</v>
      </c>
      <c r="Y52" s="124">
        <v>0</v>
      </c>
      <c r="Z52" s="124">
        <v>0</v>
      </c>
      <c r="AA52" s="124">
        <v>0</v>
      </c>
    </row>
    <row r="54" spans="1:27" x14ac:dyDescent="0.25">
      <c r="A54" s="124"/>
      <c r="B54" s="124"/>
      <c r="C54" s="124"/>
      <c r="D54" s="124"/>
      <c r="E54" s="124"/>
      <c r="F54" s="124"/>
      <c r="G54" s="124"/>
      <c r="H54" s="124"/>
      <c r="I54" s="124"/>
      <c r="J54" s="124"/>
      <c r="K54" s="124"/>
      <c r="L54" s="124"/>
      <c r="M54" s="124"/>
      <c r="P54" s="124"/>
      <c r="Q54" s="124"/>
      <c r="R54" s="124"/>
      <c r="S54" s="124"/>
      <c r="T54" s="124"/>
      <c r="U54" s="124"/>
      <c r="V54" s="124"/>
      <c r="W54" s="124"/>
      <c r="X54" s="124"/>
      <c r="Y54" s="124"/>
      <c r="Z54" s="124"/>
      <c r="AA54" s="124"/>
    </row>
    <row r="55" spans="1:27" x14ac:dyDescent="0.25">
      <c r="A55" s="124"/>
      <c r="B55" s="124"/>
      <c r="C55" s="124"/>
      <c r="D55" s="124"/>
      <c r="E55" s="124"/>
      <c r="F55" s="124"/>
      <c r="G55" s="124"/>
      <c r="H55" s="124"/>
      <c r="I55" s="124"/>
      <c r="J55" s="124"/>
      <c r="K55" s="124"/>
      <c r="L55" s="124"/>
      <c r="M55" s="124"/>
      <c r="P55" s="124"/>
      <c r="Q55" s="124"/>
      <c r="R55" s="124"/>
      <c r="S55" s="124"/>
      <c r="T55" s="124"/>
      <c r="U55" s="124"/>
      <c r="V55" s="124"/>
      <c r="W55" s="124"/>
      <c r="X55" s="124"/>
      <c r="Y55" s="124"/>
      <c r="Z55" s="124"/>
      <c r="AA55" s="124"/>
    </row>
    <row r="56" spans="1:27" x14ac:dyDescent="0.25">
      <c r="A56" s="124"/>
      <c r="B56" s="124"/>
      <c r="C56" s="124"/>
      <c r="D56" s="124"/>
      <c r="E56" s="124"/>
      <c r="F56" s="124"/>
      <c r="G56" s="124"/>
      <c r="H56" s="124"/>
      <c r="I56" s="124"/>
      <c r="J56" s="124"/>
      <c r="K56" s="124"/>
      <c r="L56" s="124"/>
      <c r="M56" s="124"/>
      <c r="P56" s="124"/>
      <c r="Q56" s="124"/>
      <c r="R56" s="124"/>
      <c r="S56" s="124"/>
      <c r="T56" s="124"/>
      <c r="U56" s="124"/>
      <c r="V56" s="124"/>
      <c r="W56" s="124"/>
      <c r="X56" s="124"/>
      <c r="Y56" s="124"/>
      <c r="Z56" s="124"/>
      <c r="AA56" s="124"/>
    </row>
    <row r="57" spans="1:27" x14ac:dyDescent="0.25">
      <c r="A57" s="124"/>
      <c r="B57" s="124"/>
      <c r="C57" s="124"/>
      <c r="D57" s="124"/>
      <c r="E57" s="124"/>
      <c r="F57" s="124"/>
      <c r="G57" s="124"/>
      <c r="H57" s="124"/>
      <c r="I57" s="124"/>
      <c r="J57" s="124"/>
      <c r="K57" s="124"/>
      <c r="L57" s="124"/>
      <c r="M57" s="124"/>
      <c r="P57" s="124"/>
      <c r="Q57" s="124"/>
      <c r="R57" s="124"/>
      <c r="S57" s="124"/>
      <c r="T57" s="124"/>
      <c r="U57" s="124"/>
      <c r="V57" s="124"/>
      <c r="W57" s="124"/>
      <c r="X57" s="124"/>
      <c r="Y57" s="124"/>
      <c r="Z57" s="124"/>
      <c r="AA57" s="124"/>
    </row>
    <row r="58" spans="1:27" x14ac:dyDescent="0.25">
      <c r="A58" s="124"/>
      <c r="B58" s="124"/>
      <c r="C58" s="124"/>
      <c r="D58" s="124"/>
      <c r="E58" s="124"/>
      <c r="F58" s="124"/>
      <c r="G58" s="124"/>
      <c r="H58" s="124"/>
      <c r="I58" s="124"/>
      <c r="J58" s="124"/>
      <c r="K58" s="124"/>
      <c r="L58" s="124"/>
      <c r="M58" s="124"/>
      <c r="P58" s="124"/>
      <c r="Q58" s="124"/>
      <c r="R58" s="124"/>
      <c r="S58" s="124"/>
      <c r="T58" s="124"/>
      <c r="U58" s="124"/>
      <c r="V58" s="124"/>
      <c r="W58" s="124"/>
      <c r="X58" s="124"/>
      <c r="Y58" s="124"/>
      <c r="Z58" s="124"/>
      <c r="AA58" s="124"/>
    </row>
    <row r="59" spans="1:27" x14ac:dyDescent="0.25">
      <c r="A59" s="124"/>
      <c r="B59" s="124"/>
      <c r="C59" s="124"/>
      <c r="D59" s="124"/>
      <c r="E59" s="124"/>
      <c r="F59" s="124"/>
      <c r="G59" s="124"/>
      <c r="H59" s="124"/>
      <c r="I59" s="124"/>
      <c r="J59" s="124"/>
      <c r="K59" s="124"/>
      <c r="L59" s="124"/>
      <c r="M59" s="124"/>
      <c r="P59" s="124"/>
      <c r="Q59" s="124"/>
      <c r="R59" s="124"/>
      <c r="S59" s="124"/>
      <c r="T59" s="124"/>
      <c r="U59" s="124"/>
      <c r="V59" s="124"/>
      <c r="W59" s="124"/>
      <c r="X59" s="124"/>
      <c r="Y59" s="124"/>
      <c r="Z59" s="124"/>
      <c r="AA59" s="124"/>
    </row>
    <row r="60" spans="1:27" x14ac:dyDescent="0.25">
      <c r="A60" s="124"/>
      <c r="B60" s="124"/>
      <c r="C60" s="124"/>
      <c r="D60" s="124"/>
      <c r="E60" s="124"/>
      <c r="F60" s="124"/>
      <c r="G60" s="124"/>
      <c r="H60" s="124"/>
      <c r="I60" s="124"/>
      <c r="J60" s="124"/>
      <c r="K60" s="124"/>
      <c r="L60" s="124"/>
      <c r="M60" s="124"/>
      <c r="P60" s="124"/>
      <c r="Q60" s="124"/>
      <c r="R60" s="124"/>
      <c r="S60" s="124"/>
      <c r="T60" s="124"/>
      <c r="U60" s="124"/>
      <c r="V60" s="124"/>
      <c r="W60" s="124"/>
      <c r="X60" s="124"/>
      <c r="Y60" s="124"/>
      <c r="Z60" s="124"/>
      <c r="AA60" s="124"/>
    </row>
    <row r="61" spans="1:27" x14ac:dyDescent="0.25">
      <c r="A61" s="124"/>
      <c r="B61" s="124"/>
      <c r="C61" s="124"/>
      <c r="D61" s="124"/>
      <c r="E61" s="124"/>
      <c r="F61" s="124"/>
      <c r="G61" s="124"/>
      <c r="H61" s="124"/>
      <c r="I61" s="124"/>
      <c r="J61" s="124"/>
      <c r="K61" s="124"/>
      <c r="L61" s="124"/>
      <c r="M61" s="124"/>
      <c r="P61" s="124"/>
      <c r="Q61" s="124"/>
      <c r="R61" s="124"/>
      <c r="S61" s="124"/>
      <c r="T61" s="124"/>
      <c r="U61" s="124"/>
      <c r="V61" s="124"/>
      <c r="W61" s="124"/>
      <c r="X61" s="124"/>
      <c r="Y61" s="124"/>
      <c r="Z61" s="124"/>
      <c r="AA61" s="124"/>
    </row>
    <row r="62" spans="1:27" x14ac:dyDescent="0.25">
      <c r="A62" s="124"/>
      <c r="B62" s="124"/>
      <c r="C62" s="124"/>
      <c r="D62" s="124"/>
      <c r="E62" s="124"/>
      <c r="F62" s="124"/>
      <c r="G62" s="124"/>
      <c r="H62" s="124"/>
      <c r="I62" s="124"/>
      <c r="J62" s="124"/>
      <c r="K62" s="124"/>
      <c r="L62" s="124"/>
      <c r="M62" s="124"/>
      <c r="P62" s="124"/>
      <c r="Q62" s="124"/>
      <c r="R62" s="124"/>
      <c r="S62" s="124"/>
      <c r="T62" s="124"/>
      <c r="U62" s="124"/>
      <c r="V62" s="124"/>
      <c r="W62" s="124"/>
      <c r="X62" s="124"/>
      <c r="Y62" s="124"/>
      <c r="Z62" s="124"/>
      <c r="AA62" s="124"/>
    </row>
    <row r="63" spans="1:27" x14ac:dyDescent="0.25">
      <c r="A63" s="124"/>
      <c r="B63" s="124"/>
      <c r="C63" s="124"/>
      <c r="D63" s="124"/>
      <c r="E63" s="124"/>
      <c r="F63" s="124"/>
      <c r="G63" s="124"/>
      <c r="H63" s="124"/>
      <c r="I63" s="124"/>
      <c r="J63" s="124"/>
      <c r="K63" s="124"/>
      <c r="L63" s="124"/>
      <c r="M63" s="124"/>
      <c r="P63" s="124"/>
      <c r="Q63" s="124"/>
      <c r="R63" s="124"/>
      <c r="S63" s="124"/>
      <c r="T63" s="124"/>
      <c r="U63" s="124"/>
      <c r="V63" s="124"/>
      <c r="W63" s="124"/>
      <c r="X63" s="124"/>
      <c r="Y63" s="124"/>
      <c r="Z63" s="124"/>
      <c r="AA63" s="124"/>
    </row>
    <row r="64" spans="1:27" x14ac:dyDescent="0.25">
      <c r="A64" s="124"/>
      <c r="B64" s="124"/>
      <c r="C64" s="124"/>
      <c r="D64" s="124"/>
      <c r="E64" s="124"/>
      <c r="F64" s="124"/>
      <c r="G64" s="124"/>
      <c r="H64" s="124"/>
      <c r="I64" s="124"/>
      <c r="J64" s="124"/>
      <c r="K64" s="124"/>
      <c r="L64" s="124"/>
      <c r="M64" s="124"/>
      <c r="P64" s="124"/>
      <c r="Q64" s="124"/>
      <c r="R64" s="124"/>
      <c r="S64" s="124"/>
      <c r="T64" s="124"/>
      <c r="U64" s="124"/>
      <c r="V64" s="124"/>
      <c r="W64" s="124"/>
      <c r="X64" s="124"/>
      <c r="Y64" s="124"/>
      <c r="Z64" s="124"/>
      <c r="AA64" s="124"/>
    </row>
    <row r="65" spans="1:27" x14ac:dyDescent="0.25">
      <c r="A65" s="124"/>
      <c r="B65" s="124"/>
      <c r="C65" s="124"/>
      <c r="D65" s="124"/>
      <c r="E65" s="124"/>
      <c r="F65" s="124"/>
      <c r="G65" s="124"/>
      <c r="H65" s="124"/>
      <c r="I65" s="124"/>
      <c r="J65" s="124"/>
      <c r="K65" s="124"/>
      <c r="L65" s="124"/>
      <c r="M65" s="124"/>
      <c r="P65" s="124"/>
      <c r="Q65" s="124"/>
      <c r="R65" s="124"/>
      <c r="S65" s="124"/>
      <c r="T65" s="124"/>
      <c r="U65" s="124"/>
      <c r="V65" s="124"/>
      <c r="W65" s="124"/>
      <c r="X65" s="124"/>
      <c r="Y65" s="124"/>
      <c r="Z65" s="124"/>
      <c r="AA65" s="124"/>
    </row>
    <row r="66" spans="1:27" x14ac:dyDescent="0.25">
      <c r="A66" s="124"/>
      <c r="B66" s="124"/>
      <c r="C66" s="124"/>
      <c r="D66" s="124"/>
      <c r="E66" s="124"/>
      <c r="F66" s="124"/>
      <c r="G66" s="124"/>
      <c r="H66" s="124"/>
      <c r="I66" s="124"/>
      <c r="J66" s="124"/>
      <c r="K66" s="124"/>
      <c r="L66" s="124"/>
      <c r="M66" s="124"/>
      <c r="P66" s="124"/>
      <c r="Q66" s="124"/>
      <c r="R66" s="124"/>
      <c r="S66" s="124"/>
      <c r="T66" s="124"/>
      <c r="U66" s="124"/>
      <c r="V66" s="124"/>
      <c r="W66" s="124"/>
      <c r="X66" s="124"/>
      <c r="Y66" s="124"/>
      <c r="Z66" s="124"/>
      <c r="AA66" s="124"/>
    </row>
    <row r="67" spans="1:27" x14ac:dyDescent="0.25">
      <c r="A67" s="124"/>
      <c r="B67" s="124"/>
      <c r="C67" s="124"/>
      <c r="D67" s="124"/>
      <c r="E67" s="124"/>
      <c r="F67" s="124"/>
      <c r="G67" s="124"/>
      <c r="H67" s="124"/>
      <c r="I67" s="124"/>
      <c r="J67" s="124"/>
      <c r="K67" s="124"/>
      <c r="L67" s="124"/>
      <c r="M67" s="124"/>
      <c r="P67" s="124"/>
      <c r="Q67" s="124"/>
      <c r="R67" s="124"/>
      <c r="S67" s="124"/>
      <c r="T67" s="124"/>
      <c r="U67" s="124"/>
      <c r="V67" s="124"/>
      <c r="W67" s="124"/>
      <c r="X67" s="124"/>
      <c r="Y67" s="124"/>
      <c r="Z67" s="124"/>
      <c r="AA67" s="124"/>
    </row>
    <row r="68" spans="1:27" x14ac:dyDescent="0.25">
      <c r="A68" s="124"/>
      <c r="B68" s="124"/>
      <c r="C68" s="124"/>
      <c r="D68" s="124"/>
      <c r="E68" s="124"/>
      <c r="F68" s="124"/>
      <c r="G68" s="124"/>
      <c r="H68" s="124"/>
      <c r="I68" s="124"/>
      <c r="J68" s="124"/>
      <c r="K68" s="124"/>
      <c r="L68" s="124"/>
      <c r="M68" s="124"/>
      <c r="P68" s="124"/>
      <c r="Q68" s="124"/>
      <c r="R68" s="124"/>
      <c r="S68" s="124"/>
      <c r="T68" s="124"/>
      <c r="U68" s="124"/>
      <c r="V68" s="124"/>
      <c r="W68" s="124"/>
      <c r="X68" s="124"/>
      <c r="Y68" s="124"/>
      <c r="Z68" s="124"/>
      <c r="AA68" s="124"/>
    </row>
    <row r="69" spans="1:27" x14ac:dyDescent="0.25">
      <c r="A69" s="124"/>
      <c r="B69" s="124"/>
      <c r="C69" s="124"/>
      <c r="D69" s="124"/>
      <c r="E69" s="124"/>
      <c r="F69" s="124"/>
      <c r="G69" s="124"/>
      <c r="H69" s="124"/>
      <c r="I69" s="124"/>
      <c r="J69" s="124"/>
      <c r="K69" s="124"/>
      <c r="L69" s="124"/>
      <c r="M69" s="124"/>
      <c r="P69" s="124"/>
      <c r="Q69" s="124"/>
      <c r="R69" s="124"/>
      <c r="S69" s="124"/>
      <c r="T69" s="124"/>
      <c r="U69" s="124"/>
      <c r="V69" s="124"/>
      <c r="W69" s="124"/>
      <c r="X69" s="124"/>
      <c r="Y69" s="124"/>
      <c r="Z69" s="124"/>
      <c r="AA69" s="124"/>
    </row>
    <row r="70" spans="1:27" x14ac:dyDescent="0.25">
      <c r="A70" s="124"/>
      <c r="B70" s="124"/>
      <c r="C70" s="124"/>
      <c r="D70" s="124"/>
      <c r="E70" s="124"/>
      <c r="F70" s="124"/>
      <c r="G70" s="124"/>
      <c r="H70" s="124"/>
      <c r="I70" s="124"/>
      <c r="J70" s="124"/>
      <c r="K70" s="124"/>
      <c r="L70" s="124"/>
      <c r="M70" s="124"/>
      <c r="P70" s="124"/>
      <c r="Q70" s="124"/>
      <c r="R70" s="124"/>
      <c r="S70" s="124"/>
      <c r="T70" s="124"/>
      <c r="U70" s="124"/>
      <c r="V70" s="124"/>
      <c r="W70" s="124"/>
      <c r="X70" s="124"/>
      <c r="Y70" s="124"/>
      <c r="Z70" s="124"/>
      <c r="AA70" s="124"/>
    </row>
    <row r="71" spans="1:27" x14ac:dyDescent="0.25">
      <c r="A71" s="124"/>
      <c r="B71" s="124"/>
      <c r="C71" s="124"/>
      <c r="D71" s="124"/>
      <c r="E71" s="124"/>
      <c r="F71" s="124"/>
      <c r="G71" s="124"/>
      <c r="H71" s="124"/>
      <c r="I71" s="124"/>
      <c r="J71" s="124"/>
      <c r="K71" s="124"/>
      <c r="L71" s="124"/>
      <c r="M71" s="124"/>
      <c r="P71" s="124"/>
      <c r="Q71" s="124"/>
      <c r="R71" s="124"/>
      <c r="S71" s="124"/>
      <c r="T71" s="124"/>
      <c r="U71" s="124"/>
      <c r="V71" s="124"/>
      <c r="W71" s="124"/>
      <c r="X71" s="124"/>
      <c r="Y71" s="124"/>
      <c r="Z71" s="124"/>
      <c r="AA71" s="124"/>
    </row>
    <row r="72" spans="1:27" x14ac:dyDescent="0.25">
      <c r="A72" s="124"/>
      <c r="B72" s="124"/>
      <c r="C72" s="124"/>
      <c r="D72" s="124"/>
      <c r="E72" s="124"/>
      <c r="F72" s="124"/>
      <c r="G72" s="124"/>
      <c r="H72" s="124"/>
      <c r="I72" s="124"/>
      <c r="J72" s="124"/>
      <c r="K72" s="124"/>
      <c r="L72" s="124"/>
      <c r="M72" s="124"/>
      <c r="P72" s="124"/>
      <c r="Q72" s="124"/>
      <c r="R72" s="124"/>
      <c r="S72" s="124"/>
      <c r="T72" s="124"/>
      <c r="U72" s="124"/>
      <c r="V72" s="124"/>
      <c r="W72" s="124"/>
      <c r="X72" s="124"/>
      <c r="Y72" s="124"/>
      <c r="Z72" s="124"/>
      <c r="AA72" s="124"/>
    </row>
    <row r="73" spans="1:27" x14ac:dyDescent="0.25">
      <c r="A73" s="124"/>
      <c r="B73" s="124"/>
      <c r="C73" s="124"/>
      <c r="D73" s="124"/>
      <c r="E73" s="124"/>
      <c r="F73" s="124"/>
      <c r="G73" s="124"/>
      <c r="H73" s="124"/>
      <c r="I73" s="124"/>
      <c r="J73" s="124"/>
      <c r="K73" s="124"/>
      <c r="L73" s="124"/>
      <c r="M73" s="124"/>
      <c r="P73" s="124"/>
      <c r="Q73" s="124"/>
      <c r="R73" s="124"/>
      <c r="S73" s="124"/>
      <c r="T73" s="124"/>
      <c r="U73" s="124"/>
      <c r="V73" s="124"/>
      <c r="W73" s="124"/>
      <c r="X73" s="124"/>
      <c r="Y73" s="124"/>
      <c r="Z73" s="124"/>
      <c r="AA73" s="124"/>
    </row>
    <row r="74" spans="1:27" x14ac:dyDescent="0.25">
      <c r="A74" s="124"/>
      <c r="B74" s="124"/>
      <c r="C74" s="124"/>
      <c r="D74" s="124"/>
      <c r="E74" s="124"/>
      <c r="F74" s="124"/>
      <c r="G74" s="124"/>
      <c r="H74" s="124"/>
      <c r="I74" s="124"/>
      <c r="J74" s="124"/>
      <c r="K74" s="124"/>
      <c r="L74" s="124"/>
      <c r="M74" s="124"/>
      <c r="P74" s="124"/>
      <c r="Q74" s="124"/>
      <c r="R74" s="124"/>
      <c r="S74" s="124"/>
      <c r="T74" s="124"/>
      <c r="U74" s="124"/>
      <c r="V74" s="124"/>
      <c r="W74" s="124"/>
      <c r="X74" s="124"/>
      <c r="Y74" s="124"/>
      <c r="Z74" s="124"/>
      <c r="AA74" s="124"/>
    </row>
    <row r="75" spans="1:27" x14ac:dyDescent="0.25">
      <c r="A75" s="124"/>
      <c r="B75" s="124"/>
      <c r="C75" s="124"/>
      <c r="D75" s="124"/>
      <c r="E75" s="124"/>
      <c r="F75" s="124"/>
      <c r="G75" s="124"/>
      <c r="H75" s="124"/>
      <c r="I75" s="124"/>
      <c r="J75" s="124"/>
      <c r="K75" s="124"/>
      <c r="L75" s="124"/>
      <c r="M75" s="124"/>
      <c r="P75" s="124"/>
      <c r="Q75" s="124"/>
      <c r="R75" s="124"/>
      <c r="S75" s="124"/>
      <c r="T75" s="124"/>
      <c r="U75" s="124"/>
      <c r="V75" s="124"/>
      <c r="W75" s="124"/>
      <c r="X75" s="124"/>
      <c r="Y75" s="124"/>
      <c r="Z75" s="124"/>
      <c r="AA75" s="124"/>
    </row>
    <row r="76" spans="1:27" x14ac:dyDescent="0.25">
      <c r="A76" s="124"/>
      <c r="B76" s="124"/>
      <c r="C76" s="124"/>
      <c r="D76" s="124"/>
      <c r="E76" s="124"/>
      <c r="F76" s="124"/>
      <c r="G76" s="124"/>
      <c r="H76" s="124"/>
      <c r="I76" s="124"/>
      <c r="J76" s="124"/>
      <c r="K76" s="124"/>
      <c r="L76" s="124"/>
      <c r="M76" s="124"/>
      <c r="P76" s="124"/>
      <c r="Q76" s="124"/>
      <c r="R76" s="124"/>
      <c r="S76" s="124"/>
      <c r="T76" s="124"/>
      <c r="U76" s="124"/>
      <c r="V76" s="124"/>
      <c r="W76" s="124"/>
      <c r="X76" s="124"/>
      <c r="Y76" s="124"/>
      <c r="Z76" s="124"/>
      <c r="AA76" s="124"/>
    </row>
    <row r="77" spans="1:27" x14ac:dyDescent="0.25">
      <c r="A77" s="124"/>
      <c r="B77" s="124"/>
      <c r="C77" s="124"/>
      <c r="D77" s="124"/>
      <c r="E77" s="124"/>
      <c r="F77" s="124"/>
      <c r="G77" s="124"/>
      <c r="H77" s="124"/>
      <c r="I77" s="124"/>
      <c r="J77" s="124"/>
      <c r="K77" s="124"/>
      <c r="L77" s="124"/>
      <c r="M77" s="124"/>
      <c r="P77" s="124"/>
      <c r="Q77" s="124"/>
      <c r="R77" s="124"/>
      <c r="S77" s="124"/>
      <c r="T77" s="124"/>
      <c r="U77" s="124"/>
      <c r="V77" s="124"/>
      <c r="W77" s="124"/>
      <c r="X77" s="124"/>
      <c r="Y77" s="124"/>
      <c r="Z77" s="124"/>
      <c r="AA77" s="124"/>
    </row>
    <row r="78" spans="1:27" x14ac:dyDescent="0.25">
      <c r="A78" s="124"/>
      <c r="B78" s="124"/>
      <c r="C78" s="124"/>
      <c r="D78" s="124"/>
      <c r="E78" s="124"/>
      <c r="F78" s="124"/>
      <c r="G78" s="124"/>
      <c r="H78" s="124"/>
      <c r="I78" s="124"/>
      <c r="J78" s="124"/>
      <c r="K78" s="124"/>
      <c r="L78" s="124"/>
      <c r="M78" s="124"/>
      <c r="P78" s="124"/>
      <c r="Q78" s="124"/>
      <c r="R78" s="124"/>
      <c r="S78" s="124"/>
      <c r="T78" s="124"/>
      <c r="U78" s="124"/>
      <c r="V78" s="124"/>
      <c r="W78" s="124"/>
      <c r="X78" s="124"/>
      <c r="Y78" s="124"/>
      <c r="Z78" s="124"/>
      <c r="AA78" s="124"/>
    </row>
    <row r="79" spans="1:27" x14ac:dyDescent="0.25">
      <c r="A79" s="124"/>
      <c r="B79" s="124"/>
      <c r="C79" s="124"/>
      <c r="D79" s="124"/>
      <c r="E79" s="124"/>
      <c r="F79" s="124"/>
      <c r="G79" s="124"/>
      <c r="H79" s="124"/>
      <c r="I79" s="124"/>
      <c r="J79" s="124"/>
      <c r="K79" s="124"/>
      <c r="L79" s="124"/>
      <c r="M79" s="124"/>
      <c r="P79" s="124"/>
      <c r="Q79" s="124"/>
      <c r="R79" s="124"/>
      <c r="S79" s="124"/>
      <c r="T79" s="124"/>
      <c r="U79" s="124"/>
      <c r="V79" s="124"/>
      <c r="W79" s="124"/>
      <c r="X79" s="124"/>
      <c r="Y79" s="124"/>
      <c r="Z79" s="124"/>
      <c r="AA79" s="124"/>
    </row>
    <row r="80" spans="1:27" x14ac:dyDescent="0.25">
      <c r="A80" s="124"/>
      <c r="B80" s="124"/>
      <c r="C80" s="124"/>
      <c r="D80" s="124"/>
      <c r="E80" s="124"/>
      <c r="F80" s="124"/>
      <c r="G80" s="124"/>
      <c r="H80" s="124"/>
      <c r="I80" s="124"/>
      <c r="J80" s="124"/>
      <c r="K80" s="124"/>
      <c r="L80" s="124"/>
      <c r="M80" s="124"/>
      <c r="P80" s="124"/>
      <c r="Q80" s="124"/>
      <c r="R80" s="124"/>
      <c r="S80" s="124"/>
      <c r="T80" s="124"/>
      <c r="U80" s="124"/>
      <c r="V80" s="124"/>
      <c r="W80" s="124"/>
      <c r="X80" s="124"/>
      <c r="Y80" s="124"/>
      <c r="Z80" s="124"/>
      <c r="AA80" s="124"/>
    </row>
    <row r="81" spans="1:27" x14ac:dyDescent="0.25">
      <c r="A81" s="124"/>
      <c r="B81" s="124"/>
      <c r="C81" s="124"/>
      <c r="D81" s="124"/>
      <c r="E81" s="124"/>
      <c r="F81" s="124"/>
      <c r="G81" s="124"/>
      <c r="H81" s="124"/>
      <c r="I81" s="124"/>
      <c r="J81" s="124"/>
      <c r="K81" s="124"/>
      <c r="L81" s="124"/>
      <c r="M81" s="124"/>
      <c r="P81" s="124"/>
      <c r="Q81" s="124"/>
      <c r="R81" s="124"/>
      <c r="S81" s="124"/>
      <c r="T81" s="124"/>
      <c r="U81" s="124"/>
      <c r="V81" s="124"/>
      <c r="W81" s="124"/>
      <c r="X81" s="124"/>
      <c r="Y81" s="124"/>
      <c r="Z81" s="124"/>
      <c r="AA81" s="124"/>
    </row>
    <row r="82" spans="1:27" x14ac:dyDescent="0.25">
      <c r="A82" s="124"/>
      <c r="B82" s="124"/>
      <c r="C82" s="124"/>
      <c r="D82" s="124"/>
      <c r="E82" s="124"/>
      <c r="F82" s="124"/>
      <c r="G82" s="124"/>
      <c r="H82" s="124"/>
      <c r="I82" s="124"/>
      <c r="J82" s="124"/>
      <c r="K82" s="124"/>
      <c r="L82" s="124"/>
      <c r="M82" s="124"/>
      <c r="P82" s="124"/>
      <c r="Q82" s="124"/>
      <c r="R82" s="124"/>
      <c r="S82" s="124"/>
      <c r="T82" s="124"/>
      <c r="U82" s="124"/>
      <c r="V82" s="124"/>
      <c r="W82" s="124"/>
      <c r="X82" s="124"/>
      <c r="Y82" s="124"/>
      <c r="Z82" s="124"/>
      <c r="AA82" s="124"/>
    </row>
    <row r="83" spans="1:27" x14ac:dyDescent="0.25">
      <c r="A83" s="124"/>
      <c r="B83" s="124"/>
      <c r="C83" s="124"/>
      <c r="D83" s="124"/>
      <c r="E83" s="124"/>
      <c r="F83" s="124"/>
      <c r="G83" s="124"/>
      <c r="H83" s="124"/>
      <c r="I83" s="124"/>
      <c r="J83" s="124"/>
      <c r="K83" s="124"/>
      <c r="L83" s="124"/>
      <c r="M83" s="124"/>
      <c r="P83" s="124"/>
      <c r="Q83" s="124"/>
      <c r="R83" s="124"/>
      <c r="S83" s="124"/>
      <c r="T83" s="124"/>
      <c r="U83" s="124"/>
      <c r="V83" s="124"/>
      <c r="W83" s="124"/>
      <c r="X83" s="124"/>
      <c r="Y83" s="124"/>
      <c r="Z83" s="124"/>
      <c r="AA83" s="124"/>
    </row>
    <row r="84" spans="1:27" x14ac:dyDescent="0.25">
      <c r="A84" s="124"/>
      <c r="B84" s="124"/>
      <c r="C84" s="124"/>
      <c r="D84" s="124"/>
      <c r="E84" s="124"/>
      <c r="F84" s="124"/>
      <c r="G84" s="124"/>
      <c r="H84" s="124"/>
      <c r="I84" s="124"/>
      <c r="J84" s="124"/>
      <c r="K84" s="124"/>
      <c r="L84" s="124"/>
      <c r="M84" s="124"/>
      <c r="P84" s="124"/>
      <c r="Q84" s="124"/>
      <c r="R84" s="124"/>
      <c r="S84" s="124"/>
      <c r="T84" s="124"/>
      <c r="U84" s="124"/>
      <c r="V84" s="124"/>
      <c r="W84" s="124"/>
      <c r="X84" s="124"/>
      <c r="Y84" s="124"/>
      <c r="Z84" s="124"/>
      <c r="AA84" s="124"/>
    </row>
    <row r="85" spans="1:27" x14ac:dyDescent="0.25">
      <c r="A85" s="124"/>
      <c r="B85" s="124"/>
      <c r="C85" s="124"/>
      <c r="D85" s="124"/>
      <c r="E85" s="124"/>
      <c r="F85" s="124"/>
      <c r="G85" s="124"/>
      <c r="H85" s="124"/>
      <c r="I85" s="124"/>
      <c r="J85" s="124"/>
      <c r="K85" s="124"/>
      <c r="L85" s="124"/>
      <c r="M85" s="124"/>
      <c r="P85" s="124"/>
      <c r="Q85" s="124"/>
      <c r="R85" s="124"/>
      <c r="S85" s="124"/>
      <c r="T85" s="124"/>
      <c r="U85" s="124"/>
      <c r="V85" s="124"/>
      <c r="W85" s="124"/>
      <c r="X85" s="124"/>
      <c r="Y85" s="124"/>
      <c r="Z85" s="124"/>
      <c r="AA85" s="124"/>
    </row>
    <row r="86" spans="1:27" x14ac:dyDescent="0.25">
      <c r="A86" s="124"/>
      <c r="B86" s="124"/>
      <c r="C86" s="124"/>
      <c r="D86" s="124"/>
      <c r="E86" s="124"/>
      <c r="F86" s="124"/>
      <c r="G86" s="124"/>
      <c r="H86" s="124"/>
      <c r="I86" s="124"/>
      <c r="J86" s="124"/>
      <c r="K86" s="124"/>
      <c r="L86" s="124"/>
      <c r="M86" s="124"/>
      <c r="P86" s="124"/>
      <c r="Q86" s="124"/>
      <c r="R86" s="124"/>
      <c r="S86" s="124"/>
      <c r="T86" s="124"/>
      <c r="U86" s="124"/>
      <c r="V86" s="124"/>
      <c r="W86" s="124"/>
      <c r="X86" s="124"/>
      <c r="Y86" s="124"/>
      <c r="Z86" s="124"/>
      <c r="AA86" s="124"/>
    </row>
    <row r="87" spans="1:27" x14ac:dyDescent="0.25">
      <c r="A87" s="124"/>
      <c r="B87" s="124"/>
      <c r="C87" s="124"/>
      <c r="D87" s="124"/>
      <c r="E87" s="124"/>
      <c r="F87" s="124"/>
      <c r="G87" s="124"/>
      <c r="H87" s="124"/>
      <c r="I87" s="124"/>
      <c r="J87" s="124"/>
      <c r="K87" s="124"/>
      <c r="L87" s="124"/>
      <c r="M87" s="124"/>
      <c r="P87" s="124"/>
      <c r="Q87" s="124"/>
      <c r="R87" s="124"/>
      <c r="S87" s="124"/>
      <c r="T87" s="124"/>
      <c r="U87" s="124"/>
      <c r="V87" s="124"/>
      <c r="W87" s="124"/>
      <c r="X87" s="124"/>
      <c r="Y87" s="124"/>
      <c r="Z87" s="124"/>
      <c r="AA87" s="124"/>
    </row>
    <row r="88" spans="1:27" x14ac:dyDescent="0.25">
      <c r="A88" s="124"/>
      <c r="B88" s="124"/>
      <c r="C88" s="124"/>
      <c r="D88" s="124"/>
      <c r="E88" s="124"/>
      <c r="F88" s="124"/>
      <c r="G88" s="124"/>
      <c r="H88" s="124"/>
      <c r="I88" s="124"/>
      <c r="J88" s="124"/>
      <c r="K88" s="124"/>
      <c r="L88" s="124"/>
      <c r="M88" s="124"/>
      <c r="P88" s="124"/>
      <c r="Q88" s="124"/>
      <c r="R88" s="124"/>
      <c r="S88" s="124"/>
      <c r="T88" s="124"/>
      <c r="U88" s="124"/>
      <c r="V88" s="124"/>
      <c r="W88" s="124"/>
      <c r="X88" s="124"/>
      <c r="Y88" s="124"/>
      <c r="Z88" s="124"/>
      <c r="AA88" s="124"/>
    </row>
    <row r="89" spans="1:27" x14ac:dyDescent="0.25">
      <c r="A89" s="124"/>
      <c r="B89" s="124"/>
      <c r="C89" s="124"/>
      <c r="D89" s="124"/>
      <c r="E89" s="124"/>
      <c r="F89" s="124"/>
      <c r="G89" s="124"/>
      <c r="H89" s="124"/>
      <c r="I89" s="124"/>
      <c r="J89" s="124"/>
      <c r="K89" s="124"/>
      <c r="L89" s="124"/>
      <c r="M89" s="124"/>
      <c r="P89" s="124"/>
      <c r="Q89" s="124"/>
      <c r="R89" s="124"/>
      <c r="S89" s="124"/>
      <c r="T89" s="124"/>
      <c r="U89" s="124"/>
      <c r="V89" s="124"/>
      <c r="W89" s="124"/>
      <c r="X89" s="124"/>
      <c r="Y89" s="124"/>
      <c r="Z89" s="124"/>
      <c r="AA89" s="124"/>
    </row>
    <row r="90" spans="1:27" x14ac:dyDescent="0.25">
      <c r="A90" s="124"/>
      <c r="B90" s="124"/>
      <c r="C90" s="124"/>
      <c r="D90" s="124"/>
      <c r="E90" s="124"/>
      <c r="F90" s="124"/>
      <c r="G90" s="124"/>
      <c r="H90" s="124"/>
      <c r="I90" s="124"/>
      <c r="J90" s="124"/>
      <c r="K90" s="124"/>
      <c r="L90" s="124"/>
      <c r="M90" s="124"/>
      <c r="P90" s="124"/>
      <c r="Q90" s="124"/>
      <c r="R90" s="124"/>
      <c r="S90" s="124"/>
      <c r="T90" s="124"/>
      <c r="U90" s="124"/>
      <c r="V90" s="124"/>
      <c r="W90" s="124"/>
      <c r="X90" s="124"/>
      <c r="Y90" s="124"/>
      <c r="Z90" s="124"/>
      <c r="AA90" s="124"/>
    </row>
    <row r="91" spans="1:27" x14ac:dyDescent="0.25">
      <c r="A91" s="124"/>
      <c r="B91" s="124"/>
      <c r="C91" s="124"/>
      <c r="D91" s="124"/>
      <c r="E91" s="124"/>
      <c r="F91" s="124"/>
      <c r="G91" s="124"/>
      <c r="H91" s="124"/>
      <c r="I91" s="124"/>
      <c r="J91" s="124"/>
      <c r="K91" s="124"/>
      <c r="L91" s="124"/>
      <c r="M91" s="124"/>
      <c r="P91" s="124"/>
      <c r="Q91" s="124"/>
      <c r="R91" s="124"/>
      <c r="S91" s="124"/>
      <c r="T91" s="124"/>
      <c r="U91" s="124"/>
      <c r="V91" s="124"/>
      <c r="W91" s="124"/>
      <c r="X91" s="124"/>
      <c r="Y91" s="124"/>
      <c r="Z91" s="124"/>
      <c r="AA91" s="124"/>
    </row>
    <row r="92" spans="1:27" x14ac:dyDescent="0.25">
      <c r="A92" s="124"/>
      <c r="B92" s="124"/>
      <c r="C92" s="124"/>
      <c r="D92" s="124"/>
      <c r="E92" s="124"/>
      <c r="F92" s="124"/>
      <c r="G92" s="124"/>
      <c r="H92" s="124"/>
      <c r="I92" s="124"/>
      <c r="J92" s="124"/>
      <c r="K92" s="124"/>
      <c r="L92" s="124"/>
      <c r="M92" s="124"/>
      <c r="P92" s="124"/>
      <c r="Q92" s="124"/>
      <c r="R92" s="124"/>
      <c r="S92" s="124"/>
      <c r="T92" s="124"/>
      <c r="U92" s="124"/>
      <c r="V92" s="124"/>
      <c r="W92" s="124"/>
      <c r="X92" s="124"/>
      <c r="Y92" s="124"/>
      <c r="Z92" s="124"/>
      <c r="AA92" s="124"/>
    </row>
    <row r="93" spans="1:27" x14ac:dyDescent="0.25">
      <c r="A93" s="124"/>
      <c r="B93" s="124"/>
      <c r="C93" s="124"/>
      <c r="D93" s="124"/>
      <c r="E93" s="124"/>
      <c r="F93" s="124"/>
      <c r="G93" s="124"/>
      <c r="H93" s="124"/>
      <c r="I93" s="124"/>
      <c r="J93" s="124"/>
      <c r="K93" s="124"/>
      <c r="L93" s="124"/>
      <c r="M93" s="124"/>
      <c r="P93" s="124"/>
      <c r="Q93" s="124"/>
      <c r="R93" s="124"/>
      <c r="S93" s="124"/>
      <c r="T93" s="124"/>
      <c r="U93" s="124"/>
      <c r="V93" s="124"/>
      <c r="W93" s="124"/>
      <c r="X93" s="124"/>
      <c r="Y93" s="124"/>
      <c r="Z93" s="124"/>
      <c r="AA93" s="124"/>
    </row>
    <row r="94" spans="1:27" x14ac:dyDescent="0.25">
      <c r="A94" s="124"/>
      <c r="B94" s="124"/>
      <c r="C94" s="124"/>
      <c r="D94" s="124"/>
      <c r="E94" s="124"/>
      <c r="F94" s="124"/>
      <c r="G94" s="124"/>
      <c r="H94" s="124"/>
      <c r="I94" s="124"/>
      <c r="J94" s="124"/>
      <c r="K94" s="124"/>
      <c r="L94" s="124"/>
      <c r="M94" s="124"/>
      <c r="P94" s="124"/>
      <c r="Q94" s="124"/>
      <c r="R94" s="124"/>
      <c r="S94" s="124"/>
      <c r="T94" s="124"/>
      <c r="U94" s="124"/>
      <c r="V94" s="124"/>
      <c r="W94" s="124"/>
      <c r="X94" s="124"/>
      <c r="Y94" s="124"/>
      <c r="Z94" s="124"/>
      <c r="AA94" s="124"/>
    </row>
    <row r="95" spans="1:27" x14ac:dyDescent="0.25">
      <c r="A95" s="124"/>
      <c r="B95" s="124"/>
      <c r="C95" s="124"/>
      <c r="D95" s="124"/>
      <c r="E95" s="124"/>
      <c r="F95" s="124"/>
      <c r="G95" s="124"/>
      <c r="H95" s="124"/>
      <c r="I95" s="124"/>
      <c r="J95" s="124"/>
      <c r="K95" s="124"/>
      <c r="L95" s="124"/>
      <c r="M95" s="124"/>
      <c r="P95" s="124"/>
      <c r="Q95" s="124"/>
      <c r="R95" s="124"/>
      <c r="S95" s="124"/>
      <c r="T95" s="124"/>
      <c r="U95" s="124"/>
      <c r="V95" s="124"/>
      <c r="W95" s="124"/>
      <c r="X95" s="124"/>
      <c r="Y95" s="124"/>
      <c r="Z95" s="124"/>
      <c r="AA95" s="124"/>
    </row>
    <row r="96" spans="1:27" x14ac:dyDescent="0.25">
      <c r="A96" s="124"/>
      <c r="B96" s="124"/>
      <c r="C96" s="124"/>
      <c r="D96" s="124"/>
      <c r="E96" s="124"/>
      <c r="F96" s="124"/>
      <c r="G96" s="124"/>
      <c r="H96" s="124"/>
      <c r="I96" s="124"/>
      <c r="J96" s="124"/>
      <c r="K96" s="124"/>
      <c r="L96" s="124"/>
      <c r="M96" s="124"/>
      <c r="P96" s="124"/>
      <c r="Q96" s="124"/>
      <c r="R96" s="124"/>
      <c r="S96" s="124"/>
      <c r="T96" s="124"/>
      <c r="U96" s="124"/>
      <c r="V96" s="124"/>
      <c r="W96" s="124"/>
      <c r="X96" s="124"/>
      <c r="Y96" s="124"/>
      <c r="Z96" s="124"/>
      <c r="AA96" s="124"/>
    </row>
    <row r="97" spans="1:27" x14ac:dyDescent="0.25">
      <c r="A97" s="124"/>
      <c r="B97" s="124"/>
      <c r="C97" s="124"/>
      <c r="D97" s="124"/>
      <c r="E97" s="124"/>
      <c r="F97" s="124"/>
      <c r="G97" s="124"/>
      <c r="H97" s="124"/>
      <c r="I97" s="124"/>
      <c r="J97" s="124"/>
      <c r="K97" s="124"/>
      <c r="L97" s="124"/>
      <c r="M97" s="124"/>
      <c r="P97" s="124"/>
      <c r="Q97" s="124"/>
      <c r="R97" s="124"/>
      <c r="S97" s="124"/>
      <c r="T97" s="124"/>
      <c r="U97" s="124"/>
      <c r="V97" s="124"/>
      <c r="W97" s="124"/>
      <c r="X97" s="124"/>
      <c r="Y97" s="124"/>
      <c r="Z97" s="124"/>
      <c r="AA97" s="124"/>
    </row>
    <row r="98" spans="1:27" x14ac:dyDescent="0.25">
      <c r="A98" s="124"/>
      <c r="B98" s="124"/>
      <c r="C98" s="124"/>
      <c r="D98" s="124"/>
      <c r="E98" s="124"/>
      <c r="F98" s="124"/>
      <c r="G98" s="124"/>
      <c r="H98" s="124"/>
      <c r="I98" s="124"/>
      <c r="J98" s="124"/>
      <c r="K98" s="124"/>
      <c r="L98" s="124"/>
      <c r="M98" s="124"/>
      <c r="P98" s="124"/>
      <c r="Q98" s="124"/>
      <c r="R98" s="124"/>
      <c r="S98" s="124"/>
      <c r="T98" s="124"/>
      <c r="U98" s="124"/>
      <c r="V98" s="124"/>
      <c r="W98" s="124"/>
      <c r="X98" s="124"/>
      <c r="Y98" s="124"/>
      <c r="Z98" s="124"/>
      <c r="AA98" s="124"/>
    </row>
    <row r="99" spans="1:27" x14ac:dyDescent="0.25">
      <c r="A99" s="124"/>
      <c r="B99" s="124"/>
      <c r="C99" s="124"/>
      <c r="D99" s="124"/>
      <c r="E99" s="124"/>
      <c r="F99" s="124"/>
      <c r="G99" s="124"/>
      <c r="H99" s="124"/>
      <c r="I99" s="124"/>
      <c r="J99" s="124"/>
      <c r="K99" s="124"/>
      <c r="L99" s="124"/>
      <c r="M99" s="124"/>
      <c r="P99" s="124"/>
      <c r="Q99" s="124"/>
      <c r="R99" s="124"/>
      <c r="S99" s="124"/>
      <c r="T99" s="124"/>
      <c r="U99" s="124"/>
      <c r="V99" s="124"/>
      <c r="W99" s="124"/>
      <c r="X99" s="124"/>
      <c r="Y99" s="124"/>
      <c r="Z99" s="124"/>
      <c r="AA99" s="124"/>
    </row>
    <row r="100" spans="1:27" x14ac:dyDescent="0.25">
      <c r="A100" s="124"/>
      <c r="B100" s="124"/>
      <c r="C100" s="124"/>
      <c r="D100" s="124"/>
      <c r="E100" s="124"/>
      <c r="F100" s="124"/>
      <c r="G100" s="124"/>
      <c r="H100" s="124"/>
      <c r="I100" s="124"/>
      <c r="J100" s="124"/>
      <c r="K100" s="124"/>
      <c r="L100" s="124"/>
      <c r="M100" s="124"/>
      <c r="P100" s="124"/>
      <c r="Q100" s="124"/>
      <c r="R100" s="124"/>
      <c r="S100" s="124"/>
      <c r="T100" s="124"/>
      <c r="U100" s="124"/>
      <c r="V100" s="124"/>
      <c r="W100" s="124"/>
      <c r="X100" s="124"/>
      <c r="Y100" s="124"/>
      <c r="Z100" s="124"/>
      <c r="AA100" s="124"/>
    </row>
    <row r="101" spans="1:27" x14ac:dyDescent="0.25">
      <c r="A101" s="124"/>
      <c r="B101" s="124"/>
      <c r="C101" s="124"/>
      <c r="D101" s="124"/>
      <c r="E101" s="124"/>
      <c r="F101" s="124"/>
      <c r="G101" s="124"/>
      <c r="H101" s="124"/>
      <c r="I101" s="124"/>
      <c r="J101" s="124"/>
      <c r="K101" s="124"/>
      <c r="L101" s="124"/>
      <c r="M101" s="124"/>
      <c r="P101" s="124"/>
      <c r="Q101" s="124"/>
      <c r="R101" s="124"/>
      <c r="S101" s="124"/>
      <c r="T101" s="124"/>
      <c r="U101" s="124"/>
      <c r="V101" s="124"/>
      <c r="W101" s="124"/>
      <c r="X101" s="124"/>
      <c r="Y101" s="124"/>
      <c r="Z101" s="124"/>
      <c r="AA101" s="124"/>
    </row>
    <row r="102" spans="1:27" x14ac:dyDescent="0.25">
      <c r="A102" s="124"/>
      <c r="B102" s="124"/>
      <c r="C102" s="124"/>
      <c r="D102" s="124"/>
      <c r="E102" s="124"/>
      <c r="F102" s="124"/>
      <c r="G102" s="124"/>
      <c r="H102" s="124"/>
      <c r="I102" s="124"/>
      <c r="J102" s="124"/>
      <c r="K102" s="124"/>
      <c r="L102" s="124"/>
      <c r="M102" s="124"/>
      <c r="P102" s="124"/>
      <c r="Q102" s="124"/>
      <c r="R102" s="124"/>
      <c r="S102" s="124"/>
      <c r="T102" s="124"/>
      <c r="U102" s="124"/>
      <c r="V102" s="124"/>
      <c r="W102" s="124"/>
      <c r="X102" s="124"/>
      <c r="Y102" s="124"/>
      <c r="Z102" s="124"/>
      <c r="AA102" s="124"/>
    </row>
    <row r="103" spans="1:27" x14ac:dyDescent="0.25">
      <c r="A103" s="124"/>
      <c r="B103" s="124"/>
      <c r="C103" s="124"/>
      <c r="D103" s="124"/>
      <c r="E103" s="124"/>
      <c r="F103" s="124"/>
      <c r="G103" s="124"/>
      <c r="H103" s="124"/>
      <c r="I103" s="124"/>
      <c r="J103" s="124"/>
      <c r="K103" s="124"/>
      <c r="L103" s="124"/>
      <c r="M103" s="124"/>
      <c r="P103" s="124"/>
      <c r="Q103" s="124"/>
      <c r="R103" s="124"/>
      <c r="S103" s="124"/>
      <c r="T103" s="124"/>
      <c r="U103" s="124"/>
      <c r="V103" s="124"/>
      <c r="W103" s="124"/>
      <c r="X103" s="124"/>
      <c r="Y103" s="124"/>
      <c r="Z103" s="124"/>
      <c r="AA103" s="124"/>
    </row>
    <row r="104" spans="1:27" x14ac:dyDescent="0.25">
      <c r="A104" s="124"/>
      <c r="B104" s="124"/>
      <c r="C104" s="124"/>
      <c r="D104" s="124"/>
      <c r="E104" s="124"/>
      <c r="F104" s="124"/>
      <c r="G104" s="124"/>
      <c r="H104" s="124"/>
      <c r="I104" s="124"/>
      <c r="J104" s="124"/>
      <c r="K104" s="124"/>
      <c r="L104" s="124"/>
      <c r="M104" s="124"/>
      <c r="P104" s="124"/>
      <c r="Q104" s="124"/>
      <c r="R104" s="124"/>
      <c r="S104" s="124"/>
      <c r="T104" s="124"/>
      <c r="U104" s="124"/>
      <c r="V104" s="124"/>
      <c r="W104" s="124"/>
      <c r="X104" s="124"/>
      <c r="Y104" s="124"/>
      <c r="Z104" s="124"/>
      <c r="AA104" s="124"/>
    </row>
    <row r="105" spans="1:27" x14ac:dyDescent="0.25">
      <c r="A105" s="124"/>
      <c r="B105" s="124"/>
      <c r="C105" s="124"/>
      <c r="D105" s="124"/>
      <c r="E105" s="124"/>
      <c r="F105" s="124"/>
      <c r="G105" s="124"/>
      <c r="H105" s="124"/>
      <c r="I105" s="124"/>
      <c r="J105" s="124"/>
      <c r="K105" s="124"/>
      <c r="L105" s="124"/>
      <c r="M105" s="124"/>
      <c r="P105" s="124"/>
      <c r="Q105" s="124"/>
      <c r="R105" s="124"/>
      <c r="S105" s="124"/>
      <c r="T105" s="124"/>
      <c r="U105" s="124"/>
      <c r="V105" s="124"/>
      <c r="W105" s="124"/>
      <c r="X105" s="124"/>
      <c r="Y105" s="124"/>
      <c r="Z105" s="124"/>
      <c r="AA105" s="124"/>
    </row>
    <row r="106" spans="1:27" x14ac:dyDescent="0.25">
      <c r="A106" s="124"/>
      <c r="B106" s="124"/>
      <c r="C106" s="124"/>
      <c r="D106" s="124"/>
      <c r="E106" s="124"/>
      <c r="F106" s="124"/>
      <c r="G106" s="124"/>
      <c r="H106" s="124"/>
      <c r="I106" s="124"/>
      <c r="J106" s="124"/>
      <c r="K106" s="124"/>
      <c r="L106" s="124"/>
      <c r="M106" s="124"/>
      <c r="P106" s="124"/>
      <c r="Q106" s="124"/>
      <c r="R106" s="124"/>
      <c r="S106" s="124"/>
      <c r="T106" s="124"/>
      <c r="U106" s="124"/>
      <c r="V106" s="124"/>
      <c r="W106" s="124"/>
      <c r="X106" s="124"/>
      <c r="Y106" s="124"/>
      <c r="Z106" s="124"/>
      <c r="AA106" s="124"/>
    </row>
    <row r="107" spans="1:27" x14ac:dyDescent="0.25">
      <c r="A107" s="124"/>
      <c r="B107" s="124"/>
      <c r="C107" s="124"/>
      <c r="D107" s="124"/>
      <c r="E107" s="124"/>
      <c r="F107" s="124"/>
      <c r="G107" s="124"/>
      <c r="H107" s="124"/>
      <c r="I107" s="124"/>
      <c r="J107" s="124"/>
      <c r="K107" s="124"/>
      <c r="L107" s="124"/>
      <c r="M107" s="124"/>
      <c r="P107" s="124"/>
      <c r="Q107" s="124"/>
      <c r="R107" s="124"/>
      <c r="S107" s="124"/>
      <c r="T107" s="124"/>
      <c r="U107" s="124"/>
      <c r="V107" s="124"/>
      <c r="W107" s="124"/>
      <c r="X107" s="124"/>
      <c r="Y107" s="124"/>
      <c r="Z107" s="124"/>
      <c r="AA107" s="124"/>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8D4D9-045F-4DF4-BA8C-2E5F1EEDAA1D}">
  <dimension ref="A1:BH25"/>
  <sheetViews>
    <sheetView workbookViewId="0">
      <selection activeCell="A14" sqref="A14:BB25"/>
    </sheetView>
  </sheetViews>
  <sheetFormatPr defaultColWidth="8.7109375" defaultRowHeight="15" x14ac:dyDescent="0.25"/>
  <cols>
    <col min="1" max="16384" width="8.7109375" style="124"/>
  </cols>
  <sheetData>
    <row r="1" spans="1:60" x14ac:dyDescent="0.25">
      <c r="A1" s="124" t="s">
        <v>5106</v>
      </c>
      <c r="B1" s="124" t="s">
        <v>5107</v>
      </c>
      <c r="C1" s="124" t="s">
        <v>5108</v>
      </c>
      <c r="D1" s="124" t="s">
        <v>225</v>
      </c>
      <c r="E1" s="124" t="s">
        <v>5109</v>
      </c>
      <c r="F1" s="124" t="s">
        <v>5110</v>
      </c>
      <c r="G1" s="124" t="s">
        <v>5117</v>
      </c>
      <c r="H1" s="124" t="s">
        <v>5118</v>
      </c>
      <c r="I1" s="124" t="s">
        <v>5119</v>
      </c>
      <c r="J1" s="124" t="s">
        <v>5120</v>
      </c>
      <c r="K1" s="124" t="s">
        <v>5121</v>
      </c>
      <c r="L1" s="124" t="s">
        <v>5122</v>
      </c>
      <c r="M1" s="124" t="s">
        <v>242</v>
      </c>
      <c r="N1" s="124" t="s">
        <v>246</v>
      </c>
      <c r="O1" s="124" t="s">
        <v>250</v>
      </c>
      <c r="P1" s="124" t="s">
        <v>253</v>
      </c>
      <c r="Q1" s="124" t="s">
        <v>257</v>
      </c>
      <c r="R1" s="124" t="s">
        <v>261</v>
      </c>
      <c r="S1" s="124" t="s">
        <v>265</v>
      </c>
      <c r="T1" s="124" t="s">
        <v>304</v>
      </c>
      <c r="U1" s="124" t="s">
        <v>307</v>
      </c>
      <c r="V1" s="124" t="s">
        <v>310</v>
      </c>
      <c r="W1" s="124" t="s">
        <v>299</v>
      </c>
      <c r="X1" s="124" t="s">
        <v>311</v>
      </c>
      <c r="Y1" s="124" t="s">
        <v>312</v>
      </c>
      <c r="Z1" s="124" t="s">
        <v>313</v>
      </c>
      <c r="AA1" s="124" t="s">
        <v>314</v>
      </c>
      <c r="AB1" s="124" t="s">
        <v>315</v>
      </c>
      <c r="AC1" s="124" t="s">
        <v>316</v>
      </c>
      <c r="AD1" s="124" t="s">
        <v>323</v>
      </c>
      <c r="AE1" s="124" t="s">
        <v>324</v>
      </c>
      <c r="AF1" s="124" t="s">
        <v>325</v>
      </c>
      <c r="AG1" s="124" t="s">
        <v>322</v>
      </c>
      <c r="AH1" s="124" t="s">
        <v>335</v>
      </c>
      <c r="AI1" s="124" t="s">
        <v>328</v>
      </c>
      <c r="AJ1" s="124" t="s">
        <v>329</v>
      </c>
      <c r="AK1" s="124" t="s">
        <v>330</v>
      </c>
      <c r="AL1" s="124" t="s">
        <v>319</v>
      </c>
      <c r="AM1" s="124" t="s">
        <v>318</v>
      </c>
      <c r="AN1" s="124" t="s">
        <v>320</v>
      </c>
      <c r="AO1" s="124" t="s">
        <v>321</v>
      </c>
      <c r="AP1" s="124" t="s">
        <v>326</v>
      </c>
      <c r="AQ1" s="124" t="s">
        <v>327</v>
      </c>
      <c r="AR1" s="124" t="s">
        <v>317</v>
      </c>
      <c r="AS1" s="124" t="s">
        <v>338</v>
      </c>
      <c r="AT1" s="124" t="s">
        <v>346</v>
      </c>
      <c r="AU1" s="124" t="s">
        <v>298</v>
      </c>
      <c r="AV1" s="124" t="s">
        <v>269</v>
      </c>
      <c r="AW1" s="124" t="s">
        <v>273</v>
      </c>
      <c r="AX1" s="124" t="s">
        <v>277</v>
      </c>
      <c r="AY1" s="124" t="s">
        <v>297</v>
      </c>
      <c r="AZ1" s="124" t="s">
        <v>281</v>
      </c>
      <c r="BA1" s="124" t="s">
        <v>285</v>
      </c>
      <c r="BB1" s="124" t="s">
        <v>288</v>
      </c>
      <c r="BC1" s="124" t="s">
        <v>291</v>
      </c>
      <c r="BD1" s="124" t="s">
        <v>294</v>
      </c>
      <c r="BE1" s="124" t="s">
        <v>295</v>
      </c>
      <c r="BF1" s="124" t="s">
        <v>296</v>
      </c>
      <c r="BG1" s="124" t="s">
        <v>339</v>
      </c>
      <c r="BH1" s="124" t="s">
        <v>357</v>
      </c>
    </row>
    <row r="2" spans="1:60" x14ac:dyDescent="0.25">
      <c r="A2" s="124" t="s">
        <v>605</v>
      </c>
      <c r="B2" s="124" t="s">
        <v>5123</v>
      </c>
      <c r="C2" s="124" t="s">
        <v>5112</v>
      </c>
      <c r="D2" s="124">
        <v>0.25231983287676496</v>
      </c>
      <c r="E2" s="124">
        <v>0.25231984257698059</v>
      </c>
      <c r="F2" s="124">
        <v>0.25231984257698059</v>
      </c>
      <c r="G2" s="124">
        <v>0.25231984257698059</v>
      </c>
      <c r="H2" s="124">
        <v>0.25231984257698059</v>
      </c>
      <c r="I2" s="124">
        <v>0.25231984257698059</v>
      </c>
      <c r="J2" s="124">
        <v>0.25231984257698059</v>
      </c>
      <c r="K2" s="124">
        <v>0.25231984257698059</v>
      </c>
      <c r="L2" s="124">
        <v>0.25231984257698059</v>
      </c>
      <c r="M2" s="124">
        <v>0.49864771907068361</v>
      </c>
      <c r="N2" s="124">
        <v>0.72172861823099377</v>
      </c>
      <c r="O2" s="124">
        <v>0.26105327556968383</v>
      </c>
      <c r="P2" s="124">
        <v>0</v>
      </c>
      <c r="Q2" s="124">
        <v>0</v>
      </c>
      <c r="R2" s="124">
        <v>0</v>
      </c>
      <c r="S2" s="124">
        <v>0</v>
      </c>
      <c r="T2" s="124">
        <v>0.32179779220679527</v>
      </c>
      <c r="U2" s="124">
        <v>0.49921596558207521</v>
      </c>
      <c r="V2" s="124">
        <v>0.16837607012797828</v>
      </c>
      <c r="W2" s="124">
        <v>0.20333925077038406</v>
      </c>
      <c r="X2" s="124">
        <v>0.1475451792743806</v>
      </c>
      <c r="Y2" s="124">
        <v>7.4111865307740481E-3</v>
      </c>
      <c r="Z2" s="124">
        <v>2.1551724137931034E-4</v>
      </c>
      <c r="AA2" s="124">
        <v>7.0628153980334765E-4</v>
      </c>
      <c r="AB2" s="124">
        <v>1.5252171034413433E-3</v>
      </c>
      <c r="AC2" s="124">
        <v>0</v>
      </c>
      <c r="AD2" s="124">
        <v>3.9849403887052739E-3</v>
      </c>
      <c r="AE2" s="124">
        <v>2.0789859814118492E-2</v>
      </c>
      <c r="AF2" s="124">
        <v>7.1446166421822795E-4</v>
      </c>
      <c r="AG2" s="124">
        <v>0.87236798208508637</v>
      </c>
      <c r="AH2" s="124">
        <v>0.30614754650156706</v>
      </c>
      <c r="AI2" s="124">
        <v>1.1811527138690223E-2</v>
      </c>
      <c r="AJ2" s="124">
        <v>0</v>
      </c>
      <c r="AK2" s="124">
        <v>0.18740461026655592</v>
      </c>
      <c r="AL2" s="124">
        <v>2.067265577181314E-3</v>
      </c>
      <c r="AM2" s="124">
        <v>0.14544119686759616</v>
      </c>
      <c r="AN2" s="124">
        <v>1.6931988058919708E-2</v>
      </c>
      <c r="AO2" s="124">
        <v>5.0780249514923465E-2</v>
      </c>
      <c r="AP2" s="124">
        <v>1.1311804894616657E-2</v>
      </c>
      <c r="AQ2" s="124">
        <v>3.013135666256932E-2</v>
      </c>
      <c r="AR2" s="124">
        <v>7.4695127931921526E-4</v>
      </c>
      <c r="AS2" s="124">
        <v>8.9201848240004619E-4</v>
      </c>
      <c r="AT2" s="124">
        <v>1.2504977509565297E-2</v>
      </c>
      <c r="AU2" s="124">
        <v>5.8512562499999914E-2</v>
      </c>
      <c r="AV2" s="124">
        <v>8.3913124999999943E-3</v>
      </c>
      <c r="AW2" s="124">
        <v>5.9961124999999893E-2</v>
      </c>
      <c r="AX2" s="124">
        <v>0.14344956249999968</v>
      </c>
      <c r="AY2" s="124">
        <v>0.21305687499999995</v>
      </c>
      <c r="AZ2" s="124">
        <v>8.8134375000000018E-3</v>
      </c>
      <c r="BA2" s="124">
        <v>3.2973187500000015E-2</v>
      </c>
      <c r="BB2" s="124">
        <v>8.697850000000007E-2</v>
      </c>
      <c r="BC2" s="124">
        <v>0.24115600000000006</v>
      </c>
      <c r="BD2" s="124">
        <v>0.12143125000000013</v>
      </c>
      <c r="BE2" s="124">
        <v>3.5850562499999961E-2</v>
      </c>
      <c r="BF2" s="124">
        <v>4.7938437500000076E-2</v>
      </c>
      <c r="BG2" s="124">
        <v>0</v>
      </c>
      <c r="BH2" s="124">
        <v>0</v>
      </c>
    </row>
    <row r="3" spans="1:60" x14ac:dyDescent="0.25">
      <c r="A3" s="124" t="s">
        <v>606</v>
      </c>
      <c r="B3" s="124" t="s">
        <v>5123</v>
      </c>
      <c r="C3" s="124" t="s">
        <v>5112</v>
      </c>
      <c r="D3" s="124">
        <v>0.18865206137179613</v>
      </c>
      <c r="E3" s="124">
        <v>0.18865206837654114</v>
      </c>
      <c r="F3" s="124">
        <v>0.18865205347537994</v>
      </c>
      <c r="G3" s="124">
        <v>0.18865206837654114</v>
      </c>
      <c r="H3" s="124">
        <v>0.18865206837654114</v>
      </c>
      <c r="I3" s="124">
        <v>0.18865205347537994</v>
      </c>
      <c r="J3" s="124">
        <v>0.18865206837654114</v>
      </c>
      <c r="K3" s="124">
        <v>0.18865205347537994</v>
      </c>
      <c r="L3" s="124">
        <v>0.18865205347537994</v>
      </c>
      <c r="M3" s="124">
        <v>0.51493415400410958</v>
      </c>
      <c r="N3" s="124">
        <v>0.86833895928867977</v>
      </c>
      <c r="O3" s="124">
        <v>0.11967856070003213</v>
      </c>
      <c r="P3" s="124">
        <v>0</v>
      </c>
      <c r="Q3" s="124">
        <v>0</v>
      </c>
      <c r="R3" s="124">
        <v>0</v>
      </c>
      <c r="S3" s="124">
        <v>0</v>
      </c>
      <c r="T3" s="124">
        <v>0.21718849037908844</v>
      </c>
      <c r="U3" s="124">
        <v>0.49773692178456047</v>
      </c>
      <c r="V3" s="124">
        <v>0.27817611618673133</v>
      </c>
      <c r="W3" s="124">
        <v>0.29194628072900808</v>
      </c>
      <c r="X3" s="124">
        <v>5.5787792781907777E-2</v>
      </c>
      <c r="Y3" s="124">
        <v>5.5871387092256959E-4</v>
      </c>
      <c r="Z3" s="124">
        <v>0</v>
      </c>
      <c r="AA3" s="124">
        <v>7.8407660846311158E-4</v>
      </c>
      <c r="AB3" s="124">
        <v>0</v>
      </c>
      <c r="AC3" s="124">
        <v>0</v>
      </c>
      <c r="AD3" s="124">
        <v>0</v>
      </c>
      <c r="AE3" s="124">
        <v>4.1598681233972756E-3</v>
      </c>
      <c r="AF3" s="124">
        <v>0</v>
      </c>
      <c r="AG3" s="124">
        <v>0.92640768339647173</v>
      </c>
      <c r="AH3" s="124">
        <v>0.28739408491645829</v>
      </c>
      <c r="AI3" s="124">
        <v>5.7222169589927563E-3</v>
      </c>
      <c r="AJ3" s="124">
        <v>0</v>
      </c>
      <c r="AK3" s="124">
        <v>0.12282116616544583</v>
      </c>
      <c r="AL3" s="124">
        <v>0</v>
      </c>
      <c r="AM3" s="124">
        <v>0.13902214199666099</v>
      </c>
      <c r="AN3" s="124">
        <v>4.1484980273378727E-2</v>
      </c>
      <c r="AO3" s="124">
        <v>5.9951000788281042E-2</v>
      </c>
      <c r="AP3" s="124">
        <v>1.2134707278180685E-2</v>
      </c>
      <c r="AQ3" s="124">
        <v>4.2878902976120854E-2</v>
      </c>
      <c r="AR3" s="124">
        <v>3.1745421827791289E-3</v>
      </c>
      <c r="AS3" s="124">
        <v>0</v>
      </c>
      <c r="AT3" s="124">
        <v>1.0313434742572656E-2</v>
      </c>
      <c r="AU3" s="124">
        <v>4.2047812499999997E-2</v>
      </c>
      <c r="AV3" s="124">
        <v>4.2712500000000007E-3</v>
      </c>
      <c r="AW3" s="124">
        <v>3.7664124999999993E-2</v>
      </c>
      <c r="AX3" s="124">
        <v>0.33411174999999993</v>
      </c>
      <c r="AY3" s="124">
        <v>0.16897974999999998</v>
      </c>
      <c r="AZ3" s="124">
        <v>8.4173124999999908E-3</v>
      </c>
      <c r="BA3" s="124">
        <v>3.0499562499999969E-2</v>
      </c>
      <c r="BB3" s="124">
        <v>8.0333812500000046E-2</v>
      </c>
      <c r="BC3" s="124">
        <v>0.2056989374999999</v>
      </c>
      <c r="BD3" s="124">
        <v>7.668662500000005E-2</v>
      </c>
      <c r="BE3" s="124">
        <v>2.5458249999999974E-2</v>
      </c>
      <c r="BF3" s="124">
        <v>2.787849999999999E-2</v>
      </c>
      <c r="BG3" s="124">
        <v>0</v>
      </c>
      <c r="BH3" s="124">
        <v>0</v>
      </c>
    </row>
    <row r="4" spans="1:60" x14ac:dyDescent="0.25">
      <c r="A4" s="124" t="s">
        <v>607</v>
      </c>
      <c r="B4" s="124" t="s">
        <v>5123</v>
      </c>
      <c r="C4" s="124" t="s">
        <v>5112</v>
      </c>
      <c r="D4" s="124">
        <v>0.31347584429593073</v>
      </c>
      <c r="E4" s="124">
        <v>0.3134758472442627</v>
      </c>
      <c r="F4" s="124">
        <v>0.3134758472442627</v>
      </c>
      <c r="G4" s="124">
        <v>0.3134758472442627</v>
      </c>
      <c r="H4" s="124">
        <v>0.3134758472442627</v>
      </c>
      <c r="I4" s="124">
        <v>0.3134758472442627</v>
      </c>
      <c r="J4" s="124">
        <v>0.3134758472442627</v>
      </c>
      <c r="K4" s="124">
        <v>0.3134758472442627</v>
      </c>
      <c r="L4" s="124">
        <v>0.3134758472442627</v>
      </c>
      <c r="M4" s="124">
        <v>0.54848541302233678</v>
      </c>
      <c r="N4" s="124">
        <v>0.95602789345594152</v>
      </c>
      <c r="O4" s="124">
        <v>4.131125650299005E-2</v>
      </c>
      <c r="P4" s="124">
        <v>0</v>
      </c>
      <c r="Q4" s="124">
        <v>0</v>
      </c>
      <c r="R4" s="124">
        <v>0</v>
      </c>
      <c r="S4" s="124">
        <v>0</v>
      </c>
      <c r="T4" s="124">
        <v>0.25690322848046415</v>
      </c>
      <c r="U4" s="124">
        <v>0.51606410323712282</v>
      </c>
      <c r="V4" s="124">
        <v>0.22391047513120071</v>
      </c>
      <c r="W4" s="124">
        <v>0.10196738612282749</v>
      </c>
      <c r="X4" s="124">
        <v>4.7452479486536497E-3</v>
      </c>
      <c r="Y4" s="124">
        <v>0</v>
      </c>
      <c r="Z4" s="124">
        <v>0</v>
      </c>
      <c r="AA4" s="124">
        <v>0</v>
      </c>
      <c r="AB4" s="124">
        <v>0</v>
      </c>
      <c r="AC4" s="124">
        <v>0</v>
      </c>
      <c r="AD4" s="124">
        <v>0</v>
      </c>
      <c r="AE4" s="124">
        <v>5.6849535737941419E-3</v>
      </c>
      <c r="AF4" s="124">
        <v>0</v>
      </c>
      <c r="AG4" s="124">
        <v>0.95634324724574016</v>
      </c>
      <c r="AH4" s="124">
        <v>7.2258089513359866E-2</v>
      </c>
      <c r="AI4" s="124">
        <v>1.3275771107702883E-3</v>
      </c>
      <c r="AJ4" s="124">
        <v>0</v>
      </c>
      <c r="AK4" s="124">
        <v>0.36279836192090725</v>
      </c>
      <c r="AL4" s="124">
        <v>0</v>
      </c>
      <c r="AM4" s="124">
        <v>0.24389464640093425</v>
      </c>
      <c r="AN4" s="124">
        <v>8.1532064955921468E-2</v>
      </c>
      <c r="AO4" s="124">
        <v>2.0473543285743957E-2</v>
      </c>
      <c r="AP4" s="124">
        <v>6.8908997731807415E-3</v>
      </c>
      <c r="AQ4" s="124">
        <v>5.8922592306271766E-3</v>
      </c>
      <c r="AR4" s="124">
        <v>5.3874339943266606E-3</v>
      </c>
      <c r="AS4" s="124">
        <v>0</v>
      </c>
      <c r="AT4" s="124">
        <v>1.7024927896753209E-2</v>
      </c>
      <c r="AU4" s="124">
        <v>4.0277687499999958E-2</v>
      </c>
      <c r="AV4" s="124">
        <v>6.8811249999999958E-3</v>
      </c>
      <c r="AW4" s="124">
        <v>4.5758124999999907E-2</v>
      </c>
      <c r="AX4" s="124">
        <v>0.23903218750000016</v>
      </c>
      <c r="AY4" s="124">
        <v>0.19759662499999975</v>
      </c>
      <c r="AZ4" s="124">
        <v>1.1587812499999992E-2</v>
      </c>
      <c r="BA4" s="124">
        <v>4.3365812500000038E-2</v>
      </c>
      <c r="BB4" s="124">
        <v>8.0638249999999967E-2</v>
      </c>
      <c r="BC4" s="124">
        <v>0.22629018750000013</v>
      </c>
      <c r="BD4" s="124">
        <v>8.9833062500000005E-2</v>
      </c>
      <c r="BE4" s="124">
        <v>2.9232375000000005E-2</v>
      </c>
      <c r="BF4" s="124">
        <v>3.2724562500000019E-2</v>
      </c>
      <c r="BG4" s="124">
        <v>0</v>
      </c>
      <c r="BH4" s="124">
        <v>0</v>
      </c>
    </row>
    <row r="5" spans="1:60" x14ac:dyDescent="0.25">
      <c r="A5" s="124" t="s">
        <v>608</v>
      </c>
      <c r="B5" s="124" t="s">
        <v>5123</v>
      </c>
      <c r="C5" s="124" t="s">
        <v>5112</v>
      </c>
      <c r="D5" s="124">
        <v>0.2657238048714507</v>
      </c>
      <c r="E5" s="124">
        <v>0.26572379469871521</v>
      </c>
      <c r="F5" s="124">
        <v>0.26572379469871521</v>
      </c>
      <c r="G5" s="124">
        <v>0.26572379469871521</v>
      </c>
      <c r="H5" s="124">
        <v>0.26572379469871521</v>
      </c>
      <c r="I5" s="124">
        <v>0.26572379469871521</v>
      </c>
      <c r="J5" s="124">
        <v>0.26572379469871521</v>
      </c>
      <c r="K5" s="124">
        <v>0.26572379469871521</v>
      </c>
      <c r="L5" s="124">
        <v>0.26572379469871521</v>
      </c>
      <c r="M5" s="124">
        <v>0.45924642304207319</v>
      </c>
      <c r="N5" s="124">
        <v>0.9260061495139148</v>
      </c>
      <c r="O5" s="124">
        <v>7.3993850486085255E-2</v>
      </c>
      <c r="P5" s="124">
        <v>0</v>
      </c>
      <c r="Q5" s="124">
        <v>0</v>
      </c>
      <c r="R5" s="124">
        <v>0</v>
      </c>
      <c r="S5" s="124">
        <v>0</v>
      </c>
      <c r="T5" s="124">
        <v>0.13704586013830855</v>
      </c>
      <c r="U5" s="124">
        <v>0.65365399702087201</v>
      </c>
      <c r="V5" s="124">
        <v>0.20887784554352223</v>
      </c>
      <c r="W5" s="124">
        <v>0.1959544635901351</v>
      </c>
      <c r="X5" s="124">
        <v>4.0290609257865553E-2</v>
      </c>
      <c r="Y5" s="124">
        <v>2.0590484457671957E-3</v>
      </c>
      <c r="Z5" s="124">
        <v>5.9796307996463505E-3</v>
      </c>
      <c r="AA5" s="124">
        <v>8.852602602602603E-4</v>
      </c>
      <c r="AB5" s="124">
        <v>7.5303937579386678E-4</v>
      </c>
      <c r="AC5" s="124">
        <v>0</v>
      </c>
      <c r="AD5" s="124">
        <v>0</v>
      </c>
      <c r="AE5" s="124">
        <v>1.2905697949642475E-2</v>
      </c>
      <c r="AF5" s="124">
        <v>4.8828125E-4</v>
      </c>
      <c r="AG5" s="124">
        <v>0.95807285777758666</v>
      </c>
      <c r="AH5" s="124">
        <v>0.20603324235671577</v>
      </c>
      <c r="AI5" s="124">
        <v>4.692767420593799E-3</v>
      </c>
      <c r="AJ5" s="124">
        <v>0</v>
      </c>
      <c r="AK5" s="124">
        <v>0.26491286879535708</v>
      </c>
      <c r="AL5" s="124">
        <v>1.2524801587301586E-3</v>
      </c>
      <c r="AM5" s="124">
        <v>0.33267757557387029</v>
      </c>
      <c r="AN5" s="124">
        <v>5.5988700936925331E-2</v>
      </c>
      <c r="AO5" s="124">
        <v>2.591788016091983E-2</v>
      </c>
      <c r="AP5" s="124">
        <v>1.0264288268444766E-2</v>
      </c>
      <c r="AQ5" s="124">
        <v>1.3839867275005656E-2</v>
      </c>
      <c r="AR5" s="124">
        <v>0</v>
      </c>
      <c r="AS5" s="124">
        <v>0</v>
      </c>
      <c r="AT5" s="124">
        <v>1.8029823198311905E-3</v>
      </c>
      <c r="AU5" s="124">
        <v>4.1881374999999998E-2</v>
      </c>
      <c r="AV5" s="124">
        <v>1.3543187499999998E-2</v>
      </c>
      <c r="AW5" s="124">
        <v>3.924349999999998E-2</v>
      </c>
      <c r="AX5" s="124">
        <v>0.25944318750000006</v>
      </c>
      <c r="AY5" s="124">
        <v>0.16694718749999993</v>
      </c>
      <c r="AZ5" s="124">
        <v>8.8313125000000041E-3</v>
      </c>
      <c r="BA5" s="124">
        <v>3.2070624999999992E-2</v>
      </c>
      <c r="BB5" s="124">
        <v>6.2686312499999994E-2</v>
      </c>
      <c r="BC5" s="124">
        <v>0.2466098125</v>
      </c>
      <c r="BD5" s="124">
        <v>9.7646374999999994E-2</v>
      </c>
      <c r="BE5" s="124">
        <v>2.6717812499999993E-2</v>
      </c>
      <c r="BF5" s="124">
        <v>4.6254499999999962E-2</v>
      </c>
      <c r="BG5" s="124">
        <v>0</v>
      </c>
      <c r="BH5" s="124">
        <v>0</v>
      </c>
    </row>
    <row r="6" spans="1:60" x14ac:dyDescent="0.25">
      <c r="A6" s="124" t="s">
        <v>609</v>
      </c>
      <c r="B6" s="124" t="s">
        <v>5123</v>
      </c>
      <c r="C6" s="124" t="s">
        <v>5112</v>
      </c>
      <c r="D6" s="124">
        <v>0.30918226268942861</v>
      </c>
      <c r="E6" s="124">
        <v>0.30918225646018982</v>
      </c>
      <c r="F6" s="124">
        <v>0.30918225646018982</v>
      </c>
      <c r="G6" s="124">
        <v>0.30918225646018982</v>
      </c>
      <c r="H6" s="124">
        <v>0.30918225646018982</v>
      </c>
      <c r="I6" s="124">
        <v>0.30918225646018982</v>
      </c>
      <c r="J6" s="124">
        <v>0.30918225646018982</v>
      </c>
      <c r="K6" s="124">
        <v>0.30918225646018982</v>
      </c>
      <c r="L6" s="124">
        <v>0.30918225646018982</v>
      </c>
      <c r="M6" s="124">
        <v>0.56574315687379129</v>
      </c>
      <c r="N6" s="124">
        <v>0.87570310313693445</v>
      </c>
      <c r="O6" s="124">
        <v>0.1142441514868015</v>
      </c>
      <c r="P6" s="124">
        <v>0</v>
      </c>
      <c r="Q6" s="124">
        <v>0</v>
      </c>
      <c r="R6" s="124">
        <v>0</v>
      </c>
      <c r="S6" s="124">
        <v>0</v>
      </c>
      <c r="T6" s="124">
        <v>0.13105377258862688</v>
      </c>
      <c r="U6" s="124">
        <v>0.71240410977932211</v>
      </c>
      <c r="V6" s="124">
        <v>0.1542329748176138</v>
      </c>
      <c r="W6" s="124">
        <v>0.123333321271765</v>
      </c>
      <c r="X6" s="124">
        <v>5.1703786980638482E-2</v>
      </c>
      <c r="Y6" s="124">
        <v>9.6932979126415093E-3</v>
      </c>
      <c r="Z6" s="124">
        <v>2.9367358748002459E-3</v>
      </c>
      <c r="AA6" s="124">
        <v>8.7676981812015605E-4</v>
      </c>
      <c r="AB6" s="124">
        <v>0</v>
      </c>
      <c r="AC6" s="124">
        <v>0</v>
      </c>
      <c r="AD6" s="124">
        <v>0</v>
      </c>
      <c r="AE6" s="124">
        <v>6.7621032329673201E-3</v>
      </c>
      <c r="AF6" s="124">
        <v>0</v>
      </c>
      <c r="AG6" s="124">
        <v>0.9000651604691593</v>
      </c>
      <c r="AH6" s="124">
        <v>0.36072637003748831</v>
      </c>
      <c r="AI6" s="124">
        <v>4.6601326682222735E-3</v>
      </c>
      <c r="AJ6" s="124">
        <v>7.7037961282516634E-4</v>
      </c>
      <c r="AK6" s="124">
        <v>0.30206875027639407</v>
      </c>
      <c r="AL6" s="124">
        <v>5.9138169026627478E-4</v>
      </c>
      <c r="AM6" s="124">
        <v>0.40930422201886146</v>
      </c>
      <c r="AN6" s="124">
        <v>6.6315439973008358E-2</v>
      </c>
      <c r="AO6" s="124">
        <v>4.9253634435854385E-2</v>
      </c>
      <c r="AP6" s="124">
        <v>1.5879132530756538E-3</v>
      </c>
      <c r="AQ6" s="124">
        <v>2.3122845026282129E-2</v>
      </c>
      <c r="AR6" s="124">
        <v>2.2997053089454707E-3</v>
      </c>
      <c r="AS6" s="124">
        <v>0</v>
      </c>
      <c r="AT6" s="124">
        <v>1.3886461179893932E-2</v>
      </c>
      <c r="AU6" s="124">
        <v>3.3371500000000005E-2</v>
      </c>
      <c r="AV6" s="124">
        <v>5.4629999999999939E-3</v>
      </c>
      <c r="AW6" s="124">
        <v>5.6726437499999983E-2</v>
      </c>
      <c r="AX6" s="124">
        <v>8.8915374999999922E-2</v>
      </c>
      <c r="AY6" s="124">
        <v>0.26844187500000005</v>
      </c>
      <c r="AZ6" s="124">
        <v>1.004612500000001E-2</v>
      </c>
      <c r="BA6" s="124">
        <v>6.6063624999999959E-2</v>
      </c>
      <c r="BB6" s="124">
        <v>0.13063568749999996</v>
      </c>
      <c r="BC6" s="124">
        <v>0.19203056249999992</v>
      </c>
      <c r="BD6" s="124">
        <v>0.11646606249999993</v>
      </c>
      <c r="BE6" s="124">
        <v>2.7027625000000003E-2</v>
      </c>
      <c r="BF6" s="124">
        <v>3.8358124999999986E-2</v>
      </c>
      <c r="BG6" s="124">
        <v>0</v>
      </c>
      <c r="BH6" s="124">
        <v>0</v>
      </c>
    </row>
    <row r="7" spans="1:60" x14ac:dyDescent="0.25">
      <c r="A7" s="124" t="s">
        <v>610</v>
      </c>
      <c r="B7" s="124" t="s">
        <v>5123</v>
      </c>
      <c r="C7" s="124" t="s">
        <v>5112</v>
      </c>
      <c r="D7" s="124">
        <v>0.26899889087650714</v>
      </c>
      <c r="E7" s="124">
        <v>0.2689988911151886</v>
      </c>
      <c r="F7" s="124">
        <v>0.2689988911151886</v>
      </c>
      <c r="G7" s="124">
        <v>0.2689988911151886</v>
      </c>
      <c r="H7" s="124">
        <v>0.2689988911151886</v>
      </c>
      <c r="I7" s="124">
        <v>0.2689988911151886</v>
      </c>
      <c r="J7" s="124">
        <v>0.2689988911151886</v>
      </c>
      <c r="K7" s="124">
        <v>0.2689988911151886</v>
      </c>
      <c r="L7" s="124">
        <v>0.2689988911151886</v>
      </c>
      <c r="M7" s="124">
        <v>0.49391353411290895</v>
      </c>
      <c r="N7" s="124">
        <v>0.8393141534531412</v>
      </c>
      <c r="O7" s="124">
        <v>0.16068584654685891</v>
      </c>
      <c r="P7" s="124">
        <v>0</v>
      </c>
      <c r="Q7" s="124">
        <v>0</v>
      </c>
      <c r="R7" s="124">
        <v>0</v>
      </c>
      <c r="S7" s="124">
        <v>0</v>
      </c>
      <c r="T7" s="124">
        <v>7.5383246299605994E-2</v>
      </c>
      <c r="U7" s="124">
        <v>0.76170132281358549</v>
      </c>
      <c r="V7" s="124">
        <v>0.14075231031943253</v>
      </c>
      <c r="W7" s="124">
        <v>7.756892631174031E-2</v>
      </c>
      <c r="X7" s="124">
        <v>7.851240455282199E-2</v>
      </c>
      <c r="Y7" s="124">
        <v>1.6293023614755361E-2</v>
      </c>
      <c r="Z7" s="124">
        <v>1.5392966011068727E-2</v>
      </c>
      <c r="AA7" s="124">
        <v>1.3003549930544837E-2</v>
      </c>
      <c r="AB7" s="124">
        <v>0</v>
      </c>
      <c r="AC7" s="124">
        <v>0</v>
      </c>
      <c r="AD7" s="124">
        <v>3.3723096163798252E-3</v>
      </c>
      <c r="AE7" s="124">
        <v>1.8467872117415622E-2</v>
      </c>
      <c r="AF7" s="124">
        <v>2.1340172984909832E-2</v>
      </c>
      <c r="AG7" s="124">
        <v>0.87633543330909347</v>
      </c>
      <c r="AH7" s="124">
        <v>0.25851454193144435</v>
      </c>
      <c r="AI7" s="124">
        <v>2.0997807017543859E-2</v>
      </c>
      <c r="AJ7" s="124">
        <v>0</v>
      </c>
      <c r="AK7" s="124">
        <v>0.20706279666596789</v>
      </c>
      <c r="AL7" s="124">
        <v>5.208333333333333E-3</v>
      </c>
      <c r="AM7" s="124">
        <v>0.48719131762145479</v>
      </c>
      <c r="AN7" s="124">
        <v>2.0598994234233545E-2</v>
      </c>
      <c r="AO7" s="124">
        <v>4.8773656451140839E-2</v>
      </c>
      <c r="AP7" s="124">
        <v>7.24931052746184E-3</v>
      </c>
      <c r="AQ7" s="124">
        <v>5.5271182110987555E-2</v>
      </c>
      <c r="AR7" s="124">
        <v>2.0161290322580645E-3</v>
      </c>
      <c r="AS7" s="124">
        <v>0</v>
      </c>
      <c r="AT7" s="124">
        <v>2.8867646186755733E-2</v>
      </c>
      <c r="AU7" s="124">
        <v>4.3705500000000008E-2</v>
      </c>
      <c r="AV7" s="124">
        <v>1.1856312500000001E-2</v>
      </c>
      <c r="AW7" s="124">
        <v>3.86308125E-2</v>
      </c>
      <c r="AX7" s="124">
        <v>0.17262062500000006</v>
      </c>
      <c r="AY7" s="124">
        <v>0.18568256249999995</v>
      </c>
      <c r="AZ7" s="124">
        <v>9.1166874999999963E-3</v>
      </c>
      <c r="BA7" s="124">
        <v>3.7682249999999994E-2</v>
      </c>
      <c r="BB7" s="124">
        <v>7.5691124999999998E-2</v>
      </c>
      <c r="BC7" s="124">
        <v>0.29743006249999998</v>
      </c>
      <c r="BD7" s="124">
        <v>0.10001256249999996</v>
      </c>
      <c r="BE7" s="124">
        <v>2.5517124999999991E-2</v>
      </c>
      <c r="BF7" s="124">
        <v>4.5762249999999997E-2</v>
      </c>
      <c r="BG7" s="124">
        <v>177.01094055175781</v>
      </c>
      <c r="BH7" s="124">
        <v>0</v>
      </c>
    </row>
    <row r="8" spans="1:60" x14ac:dyDescent="0.25">
      <c r="A8" s="124" t="s">
        <v>611</v>
      </c>
      <c r="B8" s="124" t="s">
        <v>5123</v>
      </c>
      <c r="C8" s="124" t="s">
        <v>5112</v>
      </c>
      <c r="D8" s="124">
        <v>0.2141997857129673</v>
      </c>
      <c r="E8" s="124">
        <v>0.21419978141784668</v>
      </c>
      <c r="F8" s="124">
        <v>0.21419978141784668</v>
      </c>
      <c r="G8" s="124">
        <v>0.21419978141784668</v>
      </c>
      <c r="H8" s="124">
        <v>0.21419978141784668</v>
      </c>
      <c r="I8" s="124">
        <v>0.21419978141784668</v>
      </c>
      <c r="J8" s="124">
        <v>0.21419978141784668</v>
      </c>
      <c r="K8" s="124">
        <v>0.21419979631900787</v>
      </c>
      <c r="L8" s="124">
        <v>0.21419978141784668</v>
      </c>
      <c r="M8" s="124">
        <v>0.63360722858604712</v>
      </c>
      <c r="N8" s="124">
        <v>0.85209299373891134</v>
      </c>
      <c r="O8" s="124">
        <v>0.14790700626108866</v>
      </c>
      <c r="P8" s="124">
        <v>0</v>
      </c>
      <c r="Q8" s="124">
        <v>0</v>
      </c>
      <c r="R8" s="124">
        <v>0</v>
      </c>
      <c r="S8" s="124">
        <v>0</v>
      </c>
      <c r="T8" s="124">
        <v>7.6032196413781408E-2</v>
      </c>
      <c r="U8" s="124">
        <v>0.77686426931792896</v>
      </c>
      <c r="V8" s="124">
        <v>0.14598746283971825</v>
      </c>
      <c r="W8" s="124">
        <v>0.12191322956819488</v>
      </c>
      <c r="X8" s="124">
        <v>0.40335423745089727</v>
      </c>
      <c r="Y8" s="124">
        <v>2.2664835164835167E-3</v>
      </c>
      <c r="Z8" s="124">
        <v>0</v>
      </c>
      <c r="AA8" s="124">
        <v>2.045669384379062E-3</v>
      </c>
      <c r="AB8" s="124">
        <v>2.3348322379799376E-3</v>
      </c>
      <c r="AC8" s="124">
        <v>0</v>
      </c>
      <c r="AD8" s="124">
        <v>0</v>
      </c>
      <c r="AE8" s="124">
        <v>7.5787387781950391E-2</v>
      </c>
      <c r="AF8" s="124">
        <v>8.0645161290322578E-3</v>
      </c>
      <c r="AG8" s="124">
        <v>0.91245590583004832</v>
      </c>
      <c r="AH8" s="124">
        <v>0.35979686844816078</v>
      </c>
      <c r="AI8" s="124">
        <v>2.5474172719935429E-3</v>
      </c>
      <c r="AJ8" s="124">
        <v>0</v>
      </c>
      <c r="AK8" s="124">
        <v>0.25358509949678087</v>
      </c>
      <c r="AL8" s="124">
        <v>3.9100684261974585E-3</v>
      </c>
      <c r="AM8" s="124">
        <v>0.34171290285677813</v>
      </c>
      <c r="AN8" s="124">
        <v>0</v>
      </c>
      <c r="AO8" s="124">
        <v>7.6899591829779304E-2</v>
      </c>
      <c r="AP8" s="124">
        <v>5.3125063571007526E-2</v>
      </c>
      <c r="AQ8" s="124">
        <v>5.9365992199839894E-2</v>
      </c>
      <c r="AR8" s="124">
        <v>0</v>
      </c>
      <c r="AS8" s="124">
        <v>0</v>
      </c>
      <c r="AT8" s="124">
        <v>3.4072529792976758E-2</v>
      </c>
      <c r="AU8" s="124">
        <v>4.7300875000000006E-2</v>
      </c>
      <c r="AV8" s="124">
        <v>1.3799000000000002E-2</v>
      </c>
      <c r="AW8" s="124">
        <v>4.6022937499999993E-2</v>
      </c>
      <c r="AX8" s="124">
        <v>0.1535524375</v>
      </c>
      <c r="AY8" s="124">
        <v>0.20600899999999994</v>
      </c>
      <c r="AZ8" s="124">
        <v>1.0139124999999999E-2</v>
      </c>
      <c r="BA8" s="124">
        <v>3.6687375000000001E-2</v>
      </c>
      <c r="BB8" s="124">
        <v>5.7958437499999974E-2</v>
      </c>
      <c r="BC8" s="124">
        <v>0.27046231250000002</v>
      </c>
      <c r="BD8" s="124">
        <v>0.10620250000000005</v>
      </c>
      <c r="BE8" s="124">
        <v>2.6387187499999999E-2</v>
      </c>
      <c r="BF8" s="124">
        <v>7.2786874999999987E-2</v>
      </c>
      <c r="BG8" s="124">
        <v>47.017498016357422</v>
      </c>
      <c r="BH8" s="124">
        <v>0</v>
      </c>
    </row>
    <row r="9" spans="1:60" x14ac:dyDescent="0.25">
      <c r="A9" s="124" t="s">
        <v>612</v>
      </c>
      <c r="B9" s="124" t="s">
        <v>5123</v>
      </c>
      <c r="C9" s="124" t="s">
        <v>5112</v>
      </c>
      <c r="D9" s="124">
        <v>0.26512042093755123</v>
      </c>
      <c r="E9" s="124">
        <v>0.26512041687965393</v>
      </c>
      <c r="F9" s="124">
        <v>0.26512041687965393</v>
      </c>
      <c r="G9" s="124">
        <v>0.26512041687965393</v>
      </c>
      <c r="H9" s="124">
        <v>0.26512041687965393</v>
      </c>
      <c r="I9" s="124">
        <v>0.26512041687965393</v>
      </c>
      <c r="J9" s="124">
        <v>0.26512041687965393</v>
      </c>
      <c r="K9" s="124">
        <v>0.26512041687965393</v>
      </c>
      <c r="L9" s="124">
        <v>0.26512041687965393</v>
      </c>
      <c r="M9" s="124">
        <v>0.63390624222787695</v>
      </c>
      <c r="N9" s="124">
        <v>0.77928395559300057</v>
      </c>
      <c r="O9" s="124">
        <v>0.2207160444069993</v>
      </c>
      <c r="P9" s="124">
        <v>0</v>
      </c>
      <c r="Q9" s="124">
        <v>0</v>
      </c>
      <c r="R9" s="124">
        <v>0</v>
      </c>
      <c r="S9" s="124">
        <v>0</v>
      </c>
      <c r="T9" s="124">
        <v>8.0729166666666657E-3</v>
      </c>
      <c r="U9" s="124">
        <v>0.91333454037903961</v>
      </c>
      <c r="V9" s="124">
        <v>7.8592542954293743E-2</v>
      </c>
      <c r="W9" s="124">
        <v>9.4528548257012374E-2</v>
      </c>
      <c r="X9" s="124">
        <v>0.36413070781981549</v>
      </c>
      <c r="Y9" s="124">
        <v>2.7638500145374879E-2</v>
      </c>
      <c r="Z9" s="124">
        <v>0</v>
      </c>
      <c r="AA9" s="124">
        <v>0</v>
      </c>
      <c r="AB9" s="124">
        <v>0</v>
      </c>
      <c r="AC9" s="124">
        <v>0</v>
      </c>
      <c r="AD9" s="124">
        <v>0</v>
      </c>
      <c r="AE9" s="124">
        <v>9.954900271512114E-3</v>
      </c>
      <c r="AF9" s="124">
        <v>0</v>
      </c>
      <c r="AG9" s="124">
        <v>0.86659100469793282</v>
      </c>
      <c r="AH9" s="124">
        <v>0.40719109201309345</v>
      </c>
      <c r="AI9" s="124">
        <v>2.051248504784689E-2</v>
      </c>
      <c r="AJ9" s="124">
        <v>1.736111111111111E-3</v>
      </c>
      <c r="AK9" s="124">
        <v>0.29287115128706437</v>
      </c>
      <c r="AL9" s="124">
        <v>0</v>
      </c>
      <c r="AM9" s="124">
        <v>0.26532556576667216</v>
      </c>
      <c r="AN9" s="124">
        <v>0</v>
      </c>
      <c r="AO9" s="124">
        <v>9.0276574656256131E-2</v>
      </c>
      <c r="AP9" s="124">
        <v>3.3153476350438534E-2</v>
      </c>
      <c r="AQ9" s="124">
        <v>4.494567968785021E-2</v>
      </c>
      <c r="AR9" s="124">
        <v>0</v>
      </c>
      <c r="AS9" s="124">
        <v>0</v>
      </c>
      <c r="AT9" s="124">
        <v>1.7153621342737721E-2</v>
      </c>
      <c r="AU9" s="124">
        <v>3.8864562499999998E-2</v>
      </c>
      <c r="AV9" s="124">
        <v>1.0080312500000001E-2</v>
      </c>
      <c r="AW9" s="124">
        <v>5.2449625E-2</v>
      </c>
      <c r="AX9" s="124">
        <v>0.14846012499999997</v>
      </c>
      <c r="AY9" s="124">
        <v>0.15800937499999998</v>
      </c>
      <c r="AZ9" s="124">
        <v>1.2229250000000001E-2</v>
      </c>
      <c r="BA9" s="124">
        <v>3.3872500000000007E-2</v>
      </c>
      <c r="BB9" s="124">
        <v>7.4495499999999992E-2</v>
      </c>
      <c r="BC9" s="124">
        <v>0.28615874999999996</v>
      </c>
      <c r="BD9" s="124">
        <v>0.11817949999999999</v>
      </c>
      <c r="BE9" s="124">
        <v>2.5570937499999998E-2</v>
      </c>
      <c r="BF9" s="124">
        <v>8.047231249999999E-2</v>
      </c>
      <c r="BG9" s="124">
        <v>378.357177734375</v>
      </c>
      <c r="BH9" s="124">
        <v>0</v>
      </c>
    </row>
    <row r="10" spans="1:60" x14ac:dyDescent="0.25">
      <c r="A10" s="124" t="s">
        <v>613</v>
      </c>
      <c r="B10" s="124" t="s">
        <v>5123</v>
      </c>
      <c r="C10" s="124" t="s">
        <v>5112</v>
      </c>
      <c r="D10" s="124">
        <v>0.30134446530641673</v>
      </c>
      <c r="E10" s="124">
        <v>0.30134445428848267</v>
      </c>
      <c r="F10" s="124">
        <v>0.30134445428848267</v>
      </c>
      <c r="G10" s="124">
        <v>0.30134445428848267</v>
      </c>
      <c r="H10" s="124">
        <v>0.30134445428848267</v>
      </c>
      <c r="I10" s="124">
        <v>0.30134445428848267</v>
      </c>
      <c r="J10" s="124">
        <v>0.30134448409080505</v>
      </c>
      <c r="K10" s="124">
        <v>0.30134445428848267</v>
      </c>
      <c r="L10" s="124">
        <v>0.30134445428848267</v>
      </c>
      <c r="M10" s="124">
        <v>0.6358060525731819</v>
      </c>
      <c r="N10" s="124">
        <v>0.65299192289436481</v>
      </c>
      <c r="O10" s="124">
        <v>0.34516984181151739</v>
      </c>
      <c r="P10" s="124">
        <v>0</v>
      </c>
      <c r="Q10" s="124">
        <v>0</v>
      </c>
      <c r="R10" s="124">
        <v>0</v>
      </c>
      <c r="S10" s="124">
        <v>0</v>
      </c>
      <c r="T10" s="124">
        <v>4.61133069828722E-3</v>
      </c>
      <c r="U10" s="124">
        <v>0.88553659566274567</v>
      </c>
      <c r="V10" s="124">
        <v>9.928775260263481E-2</v>
      </c>
      <c r="W10" s="124">
        <v>4.9273523838006442E-2</v>
      </c>
      <c r="X10" s="124">
        <v>0.23426413896394971</v>
      </c>
      <c r="Y10" s="124">
        <v>5.6182327777789684E-2</v>
      </c>
      <c r="Z10" s="124">
        <v>3.1250000000000002E-3</v>
      </c>
      <c r="AA10" s="124">
        <v>6.3938618925831201E-3</v>
      </c>
      <c r="AB10" s="124">
        <v>0</v>
      </c>
      <c r="AC10" s="124">
        <v>0</v>
      </c>
      <c r="AD10" s="124">
        <v>1.8907217037012435E-2</v>
      </c>
      <c r="AE10" s="124">
        <v>3.4016092026402128E-2</v>
      </c>
      <c r="AF10" s="124">
        <v>1.736111111111111E-3</v>
      </c>
      <c r="AG10" s="124">
        <v>0.68563974013890483</v>
      </c>
      <c r="AH10" s="124">
        <v>0.36801004936485199</v>
      </c>
      <c r="AI10" s="124">
        <v>4.730841467181033E-2</v>
      </c>
      <c r="AJ10" s="124">
        <v>0</v>
      </c>
      <c r="AK10" s="124">
        <v>0.23351673237614989</v>
      </c>
      <c r="AL10" s="124">
        <v>1.7857142857142857E-3</v>
      </c>
      <c r="AM10" s="124">
        <v>0.29842008349357424</v>
      </c>
      <c r="AN10" s="124">
        <v>0</v>
      </c>
      <c r="AO10" s="124">
        <v>0.15012187555172096</v>
      </c>
      <c r="AP10" s="124">
        <v>3.1024501355113001E-2</v>
      </c>
      <c r="AQ10" s="124">
        <v>9.0251232019328179E-2</v>
      </c>
      <c r="AR10" s="124">
        <v>0</v>
      </c>
      <c r="AS10" s="124">
        <v>0</v>
      </c>
      <c r="AT10" s="124">
        <v>1.7624415942159941E-2</v>
      </c>
      <c r="AU10" s="124">
        <v>3.9061312500000007E-2</v>
      </c>
      <c r="AV10" s="124">
        <v>1.0273125000000001E-2</v>
      </c>
      <c r="AW10" s="124">
        <v>3.7025749999999996E-2</v>
      </c>
      <c r="AX10" s="124">
        <v>0.29545756249999999</v>
      </c>
      <c r="AY10" s="124">
        <v>0.19017799999999996</v>
      </c>
      <c r="AZ10" s="124">
        <v>7.2243124999999998E-3</v>
      </c>
      <c r="BA10" s="124">
        <v>2.6128624999999996E-2</v>
      </c>
      <c r="BB10" s="124">
        <v>9.0045625000000018E-2</v>
      </c>
      <c r="BC10" s="124">
        <v>0.18496987499999998</v>
      </c>
      <c r="BD10" s="124">
        <v>9.7673625000000014E-2</v>
      </c>
      <c r="BE10" s="124">
        <v>1.9219E-2</v>
      </c>
      <c r="BF10" s="124">
        <v>4.1600687500000004E-2</v>
      </c>
      <c r="BG10" s="124">
        <v>593.08404541015625</v>
      </c>
      <c r="BH10" s="124">
        <v>0</v>
      </c>
    </row>
    <row r="11" spans="1:60" x14ac:dyDescent="0.25">
      <c r="A11" s="124" t="s">
        <v>614</v>
      </c>
      <c r="B11" s="124" t="s">
        <v>5123</v>
      </c>
      <c r="C11" s="124" t="s">
        <v>5112</v>
      </c>
      <c r="D11" s="124">
        <v>0.18362846035543401</v>
      </c>
      <c r="E11" s="124">
        <v>0.18362845480442047</v>
      </c>
      <c r="F11" s="124">
        <v>0.18362845480442047</v>
      </c>
      <c r="G11" s="124">
        <v>0.18362846970558167</v>
      </c>
      <c r="H11" s="124">
        <v>0.18362845480442047</v>
      </c>
      <c r="I11" s="124">
        <v>0.18362845480442047</v>
      </c>
      <c r="J11" s="124">
        <v>0.18362845480442047</v>
      </c>
      <c r="K11" s="124">
        <v>0.18362845480442047</v>
      </c>
      <c r="L11" s="124">
        <v>0.18362845480442047</v>
      </c>
      <c r="M11" s="124">
        <v>0.56605422172856368</v>
      </c>
      <c r="N11" s="124">
        <v>0.46110280435938328</v>
      </c>
      <c r="O11" s="124">
        <v>0.53889719564061678</v>
      </c>
      <c r="P11" s="124">
        <v>0</v>
      </c>
      <c r="Q11" s="124">
        <v>0</v>
      </c>
      <c r="R11" s="124">
        <v>0</v>
      </c>
      <c r="S11" s="124">
        <v>0</v>
      </c>
      <c r="T11" s="124">
        <v>5.2507215007215009E-2</v>
      </c>
      <c r="U11" s="124">
        <v>0.80995042055897315</v>
      </c>
      <c r="V11" s="124">
        <v>0.13754236443381182</v>
      </c>
      <c r="W11" s="124">
        <v>4.5380022024758861E-2</v>
      </c>
      <c r="X11" s="124">
        <v>0.46827580314422429</v>
      </c>
      <c r="Y11" s="124">
        <v>5.032918470418471E-2</v>
      </c>
      <c r="Z11" s="124">
        <v>0</v>
      </c>
      <c r="AA11" s="124">
        <v>1.111111111111111E-2</v>
      </c>
      <c r="AB11" s="124">
        <v>0</v>
      </c>
      <c r="AC11" s="124">
        <v>0</v>
      </c>
      <c r="AD11" s="124">
        <v>5.8836129148629145E-2</v>
      </c>
      <c r="AE11" s="124">
        <v>0</v>
      </c>
      <c r="AF11" s="124">
        <v>0</v>
      </c>
      <c r="AG11" s="124">
        <v>0.46302617338801549</v>
      </c>
      <c r="AH11" s="124">
        <v>0.25759569377990427</v>
      </c>
      <c r="AI11" s="124">
        <v>3.7477453102453102E-2</v>
      </c>
      <c r="AJ11" s="124">
        <v>0</v>
      </c>
      <c r="AK11" s="124">
        <v>8.8543802688539536E-2</v>
      </c>
      <c r="AL11" s="124">
        <v>1.2626262626262626E-2</v>
      </c>
      <c r="AM11" s="124">
        <v>0.32568269632414371</v>
      </c>
      <c r="AN11" s="124">
        <v>0</v>
      </c>
      <c r="AO11" s="124">
        <v>0.18567132794106481</v>
      </c>
      <c r="AP11" s="124">
        <v>0</v>
      </c>
      <c r="AQ11" s="124">
        <v>0.10042578035999089</v>
      </c>
      <c r="AR11" s="124">
        <v>0</v>
      </c>
      <c r="AS11" s="124">
        <v>0</v>
      </c>
      <c r="AT11" s="124">
        <v>0</v>
      </c>
      <c r="AU11" s="124">
        <v>4.0681812500000004E-2</v>
      </c>
      <c r="AV11" s="124">
        <v>5.1672500000000008E-3</v>
      </c>
      <c r="AW11" s="124">
        <v>4.8764000000000002E-2</v>
      </c>
      <c r="AX11" s="124">
        <v>0.17946318750000001</v>
      </c>
      <c r="AY11" s="124">
        <v>0.24087068750000004</v>
      </c>
      <c r="AZ11" s="124">
        <v>6.0570624999999982E-3</v>
      </c>
      <c r="BA11" s="124">
        <v>4.03238125E-2</v>
      </c>
      <c r="BB11" s="124">
        <v>7.5768624999999992E-2</v>
      </c>
      <c r="BC11" s="124">
        <v>0.21216099999999999</v>
      </c>
      <c r="BD11" s="124">
        <v>0.114813375</v>
      </c>
      <c r="BE11" s="124">
        <v>2.3497687500000003E-2</v>
      </c>
      <c r="BF11" s="124">
        <v>5.2874499999999998E-2</v>
      </c>
      <c r="BG11" s="124">
        <v>1215.0196533203125</v>
      </c>
      <c r="BH11" s="124">
        <v>0</v>
      </c>
    </row>
    <row r="12" spans="1:60" x14ac:dyDescent="0.25">
      <c r="A12" s="124" t="s">
        <v>615</v>
      </c>
      <c r="B12" s="124" t="s">
        <v>5123</v>
      </c>
      <c r="C12" s="124" t="s">
        <v>5112</v>
      </c>
      <c r="D12" s="124">
        <v>0.27247890811800879</v>
      </c>
      <c r="E12" s="124">
        <v>0.27247890830039978</v>
      </c>
      <c r="F12" s="124">
        <v>0.27247890830039978</v>
      </c>
      <c r="G12" s="124">
        <v>0.27247890830039978</v>
      </c>
      <c r="H12" s="124">
        <v>0.27247890830039978</v>
      </c>
      <c r="I12" s="124">
        <v>0.27247890830039978</v>
      </c>
      <c r="J12" s="124">
        <v>0.27247890830039978</v>
      </c>
      <c r="K12" s="124">
        <v>0.27247890830039978</v>
      </c>
      <c r="L12" s="124">
        <v>0.27247890830039978</v>
      </c>
      <c r="M12" s="124">
        <v>0.51557921926100847</v>
      </c>
      <c r="N12" s="124">
        <v>0.94076197327261146</v>
      </c>
      <c r="O12" s="124">
        <v>5.4803696644499154E-2</v>
      </c>
      <c r="P12" s="124">
        <v>0</v>
      </c>
      <c r="Q12" s="124">
        <v>0</v>
      </c>
      <c r="R12" s="124">
        <v>0</v>
      </c>
      <c r="S12" s="124">
        <v>0</v>
      </c>
      <c r="T12" s="124">
        <v>0.10812321828645524</v>
      </c>
      <c r="U12" s="124">
        <v>0.8109662115495142</v>
      </c>
      <c r="V12" s="124">
        <v>7.9076669746297235E-2</v>
      </c>
      <c r="W12" s="124">
        <v>0.13652840500739591</v>
      </c>
      <c r="X12" s="124">
        <v>3.0072549040015845E-2</v>
      </c>
      <c r="Y12" s="124">
        <v>8.1048605434393996E-3</v>
      </c>
      <c r="Z12" s="124">
        <v>4.2570546425498802E-3</v>
      </c>
      <c r="AA12" s="124">
        <v>0</v>
      </c>
      <c r="AB12" s="124">
        <v>0</v>
      </c>
      <c r="AC12" s="124">
        <v>0</v>
      </c>
      <c r="AD12" s="124">
        <v>2.7937163305087743E-3</v>
      </c>
      <c r="AE12" s="124">
        <v>4.5534247267098342E-3</v>
      </c>
      <c r="AF12" s="124">
        <v>0</v>
      </c>
      <c r="AG12" s="124">
        <v>0.91405072791269526</v>
      </c>
      <c r="AH12" s="124">
        <v>0.26118499658915317</v>
      </c>
      <c r="AI12" s="124">
        <v>1.9130334770873188E-3</v>
      </c>
      <c r="AJ12" s="124">
        <v>6.6705088797814206E-4</v>
      </c>
      <c r="AK12" s="124">
        <v>3.849626976876392E-2</v>
      </c>
      <c r="AL12" s="124">
        <v>1.4251553980825949E-3</v>
      </c>
      <c r="AM12" s="124">
        <v>0.25714325503956764</v>
      </c>
      <c r="AN12" s="124">
        <v>3.8181350701927678E-2</v>
      </c>
      <c r="AO12" s="124">
        <v>4.7860107469247307E-2</v>
      </c>
      <c r="AP12" s="124">
        <v>4.1958333285892629E-3</v>
      </c>
      <c r="AQ12" s="124">
        <v>1.0012502490052675E-2</v>
      </c>
      <c r="AR12" s="124">
        <v>0</v>
      </c>
      <c r="AS12" s="124">
        <v>0</v>
      </c>
      <c r="AT12" s="124">
        <v>1.2249163995503163E-2</v>
      </c>
      <c r="AU12" s="124">
        <v>3.7468312500000003E-2</v>
      </c>
      <c r="AV12" s="124">
        <v>1.5533750000000006E-2</v>
      </c>
      <c r="AW12" s="124">
        <v>5.3155999999999988E-2</v>
      </c>
      <c r="AX12" s="124">
        <v>0.20738562500000002</v>
      </c>
      <c r="AY12" s="124">
        <v>0.20026437500000008</v>
      </c>
      <c r="AZ12" s="124">
        <v>1.0498750000000005E-2</v>
      </c>
      <c r="BA12" s="124">
        <v>3.1229249999999986E-2</v>
      </c>
      <c r="BB12" s="124">
        <v>0.10100168750000005</v>
      </c>
      <c r="BC12" s="124">
        <v>0.22561456249999984</v>
      </c>
      <c r="BD12" s="124">
        <v>9.2204000000000022E-2</v>
      </c>
      <c r="BE12" s="124">
        <v>2.8260624999999998E-2</v>
      </c>
      <c r="BF12" s="124">
        <v>3.4769374999999964E-2</v>
      </c>
      <c r="BG12" s="124">
        <v>0</v>
      </c>
      <c r="BH12" s="124">
        <v>0</v>
      </c>
    </row>
    <row r="13" spans="1:60" x14ac:dyDescent="0.25">
      <c r="A13" s="124" t="s">
        <v>616</v>
      </c>
      <c r="B13" s="124" t="s">
        <v>5123</v>
      </c>
      <c r="C13" s="124" t="s">
        <v>5112</v>
      </c>
      <c r="D13" s="124">
        <v>0.23034766415994989</v>
      </c>
      <c r="E13" s="124">
        <v>0.23034766316413879</v>
      </c>
      <c r="F13" s="124">
        <v>0.23034766316413879</v>
      </c>
      <c r="G13" s="124">
        <v>0.23034766316413879</v>
      </c>
      <c r="H13" s="124">
        <v>0.23034766316413879</v>
      </c>
      <c r="I13" s="124">
        <v>0.23034766316413879</v>
      </c>
      <c r="J13" s="124">
        <v>0.23034766316413879</v>
      </c>
      <c r="K13" s="124">
        <v>0.23034766316413879</v>
      </c>
      <c r="L13" s="124">
        <v>0.23034766316413879</v>
      </c>
      <c r="M13" s="124">
        <v>0.56566365815159569</v>
      </c>
      <c r="N13" s="124">
        <v>0.74314280137989908</v>
      </c>
      <c r="O13" s="124">
        <v>0.24860045842402256</v>
      </c>
      <c r="P13" s="124">
        <v>8.2567401960784315E-3</v>
      </c>
      <c r="Q13" s="124">
        <v>0</v>
      </c>
      <c r="R13" s="124">
        <v>0</v>
      </c>
      <c r="S13" s="124">
        <v>0</v>
      </c>
      <c r="T13" s="124">
        <v>0.48045202165041528</v>
      </c>
      <c r="U13" s="124">
        <v>0.28164156660000184</v>
      </c>
      <c r="V13" s="124">
        <v>0.22425121102662898</v>
      </c>
      <c r="W13" s="124">
        <v>0.19530371285225778</v>
      </c>
      <c r="X13" s="124">
        <v>0.1564140656570942</v>
      </c>
      <c r="Y13" s="124">
        <v>8.7574167705537862E-3</v>
      </c>
      <c r="Z13" s="124">
        <v>0</v>
      </c>
      <c r="AA13" s="124">
        <v>0</v>
      </c>
      <c r="AB13" s="124">
        <v>0</v>
      </c>
      <c r="AC13" s="124">
        <v>0</v>
      </c>
      <c r="AD13" s="124">
        <v>3.8077546909504227E-3</v>
      </c>
      <c r="AE13" s="124">
        <v>3.2464087701265909E-2</v>
      </c>
      <c r="AF13" s="124">
        <v>1.0975710127682409E-2</v>
      </c>
      <c r="AG13" s="124">
        <v>0.94575337407914173</v>
      </c>
      <c r="AH13" s="124">
        <v>0.31879258912846936</v>
      </c>
      <c r="AI13" s="124">
        <v>2.1269314579636357E-2</v>
      </c>
      <c r="AJ13" s="124">
        <v>2.3030764029749831E-3</v>
      </c>
      <c r="AK13" s="124">
        <v>0.3852890172342362</v>
      </c>
      <c r="AL13" s="124">
        <v>1.028824007587048E-3</v>
      </c>
      <c r="AM13" s="124">
        <v>0.10044173754266709</v>
      </c>
      <c r="AN13" s="124">
        <v>0.17025760964241732</v>
      </c>
      <c r="AO13" s="124">
        <v>0.1558170030268351</v>
      </c>
      <c r="AP13" s="124">
        <v>4.1144485478944531E-2</v>
      </c>
      <c r="AQ13" s="124">
        <v>0.10151828778195</v>
      </c>
      <c r="AR13" s="124">
        <v>0</v>
      </c>
      <c r="AS13" s="124">
        <v>0</v>
      </c>
      <c r="AT13" s="124">
        <v>1.0870584582585007E-2</v>
      </c>
      <c r="AU13" s="124">
        <v>4.692337500000001E-2</v>
      </c>
      <c r="AV13" s="124">
        <v>1.1026250000000001E-3</v>
      </c>
      <c r="AW13" s="124">
        <v>5.0064187500000017E-2</v>
      </c>
      <c r="AX13" s="124">
        <v>8.932024999999999E-2</v>
      </c>
      <c r="AY13" s="124">
        <v>0.19780518749999995</v>
      </c>
      <c r="AZ13" s="124">
        <v>1.50599375E-2</v>
      </c>
      <c r="BA13" s="124">
        <v>6.2366875000000002E-2</v>
      </c>
      <c r="BB13" s="124">
        <v>0.17411537499999996</v>
      </c>
      <c r="BC13" s="124">
        <v>0.2406501250000001</v>
      </c>
      <c r="BD13" s="124">
        <v>8.7282374999999982E-2</v>
      </c>
      <c r="BE13" s="124">
        <v>3.2411812499999998E-2</v>
      </c>
      <c r="BF13" s="124">
        <v>4.9820562500000005E-2</v>
      </c>
      <c r="BG13" s="124">
        <v>91.260940551757813</v>
      </c>
      <c r="BH13" s="124">
        <v>0</v>
      </c>
    </row>
    <row r="14" spans="1:60" x14ac:dyDescent="0.25">
      <c r="A14" s="124" t="s">
        <v>605</v>
      </c>
      <c r="B14" s="124" t="s">
        <v>5123</v>
      </c>
      <c r="C14" s="124" t="s">
        <v>5113</v>
      </c>
      <c r="D14" s="124">
        <v>0.34993177088312949</v>
      </c>
      <c r="E14" s="124">
        <v>0.37149283289909363</v>
      </c>
      <c r="F14" s="124">
        <v>0.38458099961280823</v>
      </c>
      <c r="G14" s="124">
        <v>0.39025712013244629</v>
      </c>
      <c r="H14" s="124">
        <v>0.39692547917366028</v>
      </c>
      <c r="I14" s="124">
        <v>0.37251508235931396</v>
      </c>
      <c r="J14" s="124">
        <v>0.38398423790931702</v>
      </c>
      <c r="K14" s="124">
        <v>0.39060604572296143</v>
      </c>
      <c r="L14" s="124">
        <v>0.39620944857597351</v>
      </c>
      <c r="M14" s="124">
        <v>0.53102592243689317</v>
      </c>
      <c r="N14" s="124">
        <v>0.70662606931721983</v>
      </c>
      <c r="O14" s="124">
        <v>0.24422810303540024</v>
      </c>
      <c r="P14" s="124">
        <v>0</v>
      </c>
      <c r="Q14" s="124">
        <v>0</v>
      </c>
      <c r="R14" s="124">
        <v>0</v>
      </c>
      <c r="S14" s="124">
        <v>0</v>
      </c>
      <c r="T14" s="124">
        <v>0.42196248805340686</v>
      </c>
      <c r="U14" s="124">
        <v>0.42493064670249669</v>
      </c>
      <c r="V14" s="124">
        <v>0.14941230774595735</v>
      </c>
      <c r="W14" s="124">
        <v>0.18142436989719607</v>
      </c>
      <c r="X14" s="124">
        <v>0.16418297935286588</v>
      </c>
      <c r="Y14" s="124">
        <v>3.6657096462254278E-3</v>
      </c>
      <c r="Z14" s="124">
        <v>0</v>
      </c>
      <c r="AA14" s="124">
        <v>7.9872204472843447E-4</v>
      </c>
      <c r="AB14" s="124">
        <v>0</v>
      </c>
      <c r="AC14" s="124">
        <v>0</v>
      </c>
      <c r="AD14" s="124">
        <v>0</v>
      </c>
      <c r="AE14" s="124">
        <v>8.2846398369852015E-3</v>
      </c>
      <c r="AF14" s="124">
        <v>0</v>
      </c>
      <c r="AG14" s="124">
        <v>0.86831574914570298</v>
      </c>
      <c r="AH14" s="124">
        <v>0.33002845171588802</v>
      </c>
      <c r="AI14" s="124">
        <v>1.1639908688482194E-2</v>
      </c>
      <c r="AJ14" s="124">
        <v>0</v>
      </c>
      <c r="AK14" s="124">
        <v>0.33372134181700241</v>
      </c>
      <c r="AL14" s="124">
        <v>1.5974440894568689E-3</v>
      </c>
      <c r="AM14" s="124">
        <v>0.12964137974219414</v>
      </c>
      <c r="AN14" s="124">
        <v>3.7861052485558171E-3</v>
      </c>
      <c r="AO14" s="124">
        <v>3.0381206406764331E-2</v>
      </c>
      <c r="AP14" s="124">
        <v>1.4742432449078136E-2</v>
      </c>
      <c r="AQ14" s="124">
        <v>3.9911858259638416E-2</v>
      </c>
      <c r="AR14" s="124">
        <v>4.5955882352941176E-4</v>
      </c>
      <c r="AS14" s="124">
        <v>0</v>
      </c>
      <c r="AT14" s="124">
        <v>8.9916887058538349E-3</v>
      </c>
      <c r="AU14" s="124">
        <v>4.0040499999999937E-2</v>
      </c>
      <c r="AV14" s="124">
        <v>8.9834999999999967E-3</v>
      </c>
      <c r="AW14" s="124">
        <v>6.4150999999999653E-2</v>
      </c>
      <c r="AX14" s="124">
        <v>0.14166750000000045</v>
      </c>
      <c r="AY14" s="124">
        <v>0.21196549999999964</v>
      </c>
      <c r="AZ14" s="124">
        <v>7.4489999999999609E-3</v>
      </c>
      <c r="BA14" s="124">
        <v>3.2466999999999913E-2</v>
      </c>
      <c r="BB14" s="124">
        <v>9.3280999999999559E-2</v>
      </c>
      <c r="BC14" s="124">
        <v>0.23071649999999977</v>
      </c>
      <c r="BD14" s="124">
        <v>0.12511950000000022</v>
      </c>
      <c r="BE14" s="124">
        <v>3.7746499999999877E-2</v>
      </c>
      <c r="BF14" s="124">
        <v>4.645300000000005E-2</v>
      </c>
      <c r="BG14" s="124">
        <v>0</v>
      </c>
      <c r="BH14" s="124">
        <v>0</v>
      </c>
    </row>
    <row r="15" spans="1:60" x14ac:dyDescent="0.25">
      <c r="A15" s="124" t="s">
        <v>606</v>
      </c>
      <c r="B15" s="124" t="s">
        <v>5123</v>
      </c>
      <c r="C15" s="124" t="s">
        <v>5113</v>
      </c>
      <c r="D15" s="124">
        <v>0.2315125987293121</v>
      </c>
      <c r="E15" s="124">
        <v>2.5874659419059753E-2</v>
      </c>
      <c r="F15" s="124">
        <v>1.7822571098804474E-2</v>
      </c>
      <c r="G15" s="124">
        <v>2.0332474261522293E-2</v>
      </c>
      <c r="H15" s="124">
        <v>1.4568671584129333E-2</v>
      </c>
      <c r="I15" s="124">
        <v>2.470085397362709E-2</v>
      </c>
      <c r="J15" s="124">
        <v>1.8570117652416229E-2</v>
      </c>
      <c r="K15" s="124">
        <v>1.9861519336700439E-2</v>
      </c>
      <c r="L15" s="124">
        <v>1.5576299279928207E-2</v>
      </c>
      <c r="M15" s="124">
        <v>0.55528072939003237</v>
      </c>
      <c r="N15" s="124">
        <v>0.82823960804210728</v>
      </c>
      <c r="O15" s="124">
        <v>0.14875012220553785</v>
      </c>
      <c r="P15" s="124">
        <v>0</v>
      </c>
      <c r="Q15" s="124">
        <v>0</v>
      </c>
      <c r="R15" s="124">
        <v>0</v>
      </c>
      <c r="S15" s="124">
        <v>0</v>
      </c>
      <c r="T15" s="124">
        <v>0.16729541745458756</v>
      </c>
      <c r="U15" s="124">
        <v>0.48595176983205512</v>
      </c>
      <c r="V15" s="124">
        <v>0.34383566407252447</v>
      </c>
      <c r="W15" s="124">
        <v>0.29615071111630142</v>
      </c>
      <c r="X15" s="124">
        <v>0.11453675431437817</v>
      </c>
      <c r="Y15" s="124">
        <v>0</v>
      </c>
      <c r="Z15" s="124">
        <v>0</v>
      </c>
      <c r="AA15" s="124">
        <v>2.7883951179934066E-3</v>
      </c>
      <c r="AB15" s="124">
        <v>0</v>
      </c>
      <c r="AC15" s="124">
        <v>0</v>
      </c>
      <c r="AD15" s="124">
        <v>0</v>
      </c>
      <c r="AE15" s="124">
        <v>3.8344202225959172E-3</v>
      </c>
      <c r="AF15" s="124">
        <v>0</v>
      </c>
      <c r="AG15" s="124">
        <v>0.94549301845202927</v>
      </c>
      <c r="AH15" s="124">
        <v>0.24288919981853252</v>
      </c>
      <c r="AI15" s="124">
        <v>7.6349610895771781E-3</v>
      </c>
      <c r="AJ15" s="124">
        <v>0</v>
      </c>
      <c r="AK15" s="124">
        <v>0.10216107063141891</v>
      </c>
      <c r="AL15" s="124">
        <v>8.8339222614840988E-4</v>
      </c>
      <c r="AM15" s="124">
        <v>0.15459296372045192</v>
      </c>
      <c r="AN15" s="124">
        <v>4.9870141143943711E-2</v>
      </c>
      <c r="AO15" s="124">
        <v>9.1925494675147823E-2</v>
      </c>
      <c r="AP15" s="124">
        <v>3.2461076066481624E-2</v>
      </c>
      <c r="AQ15" s="124">
        <v>7.0868009292760076E-2</v>
      </c>
      <c r="AR15" s="124">
        <v>0</v>
      </c>
      <c r="AS15" s="124">
        <v>0</v>
      </c>
      <c r="AT15" s="124">
        <v>2.0040543816930805E-2</v>
      </c>
      <c r="AU15" s="124">
        <v>2.8676499999999994E-2</v>
      </c>
      <c r="AV15" s="124">
        <v>4.2114999999999913E-3</v>
      </c>
      <c r="AW15" s="124">
        <v>3.9181000000000063E-2</v>
      </c>
      <c r="AX15" s="124">
        <v>0.34721799999999908</v>
      </c>
      <c r="AY15" s="124">
        <v>0.16758950000000039</v>
      </c>
      <c r="AZ15" s="124">
        <v>8.1715000000000017E-3</v>
      </c>
      <c r="BA15" s="124">
        <v>2.9231999999999994E-2</v>
      </c>
      <c r="BB15" s="124">
        <v>7.8237499999999793E-2</v>
      </c>
      <c r="BC15" s="124">
        <v>0.19194600000000031</v>
      </c>
      <c r="BD15" s="124">
        <v>8.0749500000000113E-2</v>
      </c>
      <c r="BE15" s="124">
        <v>2.6180499999999884E-2</v>
      </c>
      <c r="BF15" s="124">
        <v>2.7283500000000037E-2</v>
      </c>
      <c r="BG15" s="124">
        <v>0</v>
      </c>
      <c r="BH15" s="124">
        <v>0</v>
      </c>
    </row>
    <row r="16" spans="1:60" x14ac:dyDescent="0.25">
      <c r="A16" s="124" t="s">
        <v>607</v>
      </c>
      <c r="B16" s="124" t="s">
        <v>5123</v>
      </c>
      <c r="C16" s="124" t="s">
        <v>5113</v>
      </c>
      <c r="D16" s="124">
        <v>0.35225520559744128</v>
      </c>
      <c r="E16" s="124">
        <v>0.41845723986625671</v>
      </c>
      <c r="F16" s="124">
        <v>0.43821042776107788</v>
      </c>
      <c r="G16" s="124">
        <v>0.42659071087837219</v>
      </c>
      <c r="H16" s="124">
        <v>0.44224226474761963</v>
      </c>
      <c r="I16" s="124">
        <v>0.42011493444442749</v>
      </c>
      <c r="J16" s="124">
        <v>0.43722957372665405</v>
      </c>
      <c r="K16" s="124">
        <v>0.42725446820259094</v>
      </c>
      <c r="L16" s="124">
        <v>0.44091805815696716</v>
      </c>
      <c r="M16" s="124">
        <v>0.5613718573030444</v>
      </c>
      <c r="N16" s="124">
        <v>0.97500959586118552</v>
      </c>
      <c r="O16" s="124">
        <v>1.6859396941009984E-2</v>
      </c>
      <c r="P16" s="124">
        <v>0</v>
      </c>
      <c r="Q16" s="124">
        <v>0</v>
      </c>
      <c r="R16" s="124">
        <v>0</v>
      </c>
      <c r="S16" s="124">
        <v>0</v>
      </c>
      <c r="T16" s="124">
        <v>0.18129868344504976</v>
      </c>
      <c r="U16" s="124">
        <v>0.52032687151442403</v>
      </c>
      <c r="V16" s="124">
        <v>0.29621008212603467</v>
      </c>
      <c r="W16" s="124">
        <v>0.11348888040272144</v>
      </c>
      <c r="X16" s="124">
        <v>0</v>
      </c>
      <c r="Y16" s="124">
        <v>0</v>
      </c>
      <c r="Z16" s="124">
        <v>0</v>
      </c>
      <c r="AA16" s="124">
        <v>0</v>
      </c>
      <c r="AB16" s="124">
        <v>0</v>
      </c>
      <c r="AC16" s="124">
        <v>0</v>
      </c>
      <c r="AD16" s="124">
        <v>0</v>
      </c>
      <c r="AE16" s="124">
        <v>4.065503598902228E-3</v>
      </c>
      <c r="AF16" s="124">
        <v>0</v>
      </c>
      <c r="AG16" s="124">
        <v>0.98352925989841389</v>
      </c>
      <c r="AH16" s="124">
        <v>4.2167519834009071E-2</v>
      </c>
      <c r="AI16" s="124">
        <v>0</v>
      </c>
      <c r="AJ16" s="124">
        <v>0</v>
      </c>
      <c r="AK16" s="124">
        <v>0.25620563224634285</v>
      </c>
      <c r="AL16" s="124">
        <v>0</v>
      </c>
      <c r="AM16" s="124">
        <v>0.29860090526781324</v>
      </c>
      <c r="AN16" s="124">
        <v>2.6258693235204411E-2</v>
      </c>
      <c r="AO16" s="124">
        <v>9.0815775400097786E-3</v>
      </c>
      <c r="AP16" s="124">
        <v>4.9983394197977505E-3</v>
      </c>
      <c r="AQ16" s="124">
        <v>0</v>
      </c>
      <c r="AR16" s="124">
        <v>0</v>
      </c>
      <c r="AS16" s="124">
        <v>0</v>
      </c>
      <c r="AT16" s="124">
        <v>2.1643629144915814E-3</v>
      </c>
      <c r="AU16" s="124">
        <v>2.5836500000000023E-2</v>
      </c>
      <c r="AV16" s="124">
        <v>6.7754999999999899E-3</v>
      </c>
      <c r="AW16" s="124">
        <v>4.6379000000000004E-2</v>
      </c>
      <c r="AX16" s="124">
        <v>0.23781400000000036</v>
      </c>
      <c r="AY16" s="124">
        <v>0.20098299999999941</v>
      </c>
      <c r="AZ16" s="124">
        <v>1.0213499999999997E-2</v>
      </c>
      <c r="BA16" s="124">
        <v>4.2667500000000205E-2</v>
      </c>
      <c r="BB16" s="124">
        <v>8.7027499999999786E-2</v>
      </c>
      <c r="BC16" s="124">
        <v>0.21512149999999947</v>
      </c>
      <c r="BD16" s="124">
        <v>9.1304999999999747E-2</v>
      </c>
      <c r="BE16" s="124">
        <v>2.9975500000000023E-2</v>
      </c>
      <c r="BF16" s="124">
        <v>3.1736999999999918E-2</v>
      </c>
      <c r="BG16" s="124">
        <v>0</v>
      </c>
      <c r="BH16" s="124">
        <v>0</v>
      </c>
    </row>
    <row r="17" spans="1:60" x14ac:dyDescent="0.25">
      <c r="A17" s="124" t="s">
        <v>608</v>
      </c>
      <c r="B17" s="124" t="s">
        <v>5123</v>
      </c>
      <c r="C17" s="124" t="s">
        <v>5113</v>
      </c>
      <c r="D17" s="124">
        <v>0.27403655399017374</v>
      </c>
      <c r="E17" s="124">
        <v>0.43706068396568298</v>
      </c>
      <c r="F17" s="124">
        <v>0.44105052947998047</v>
      </c>
      <c r="G17" s="124">
        <v>0.44110533595085144</v>
      </c>
      <c r="H17" s="124">
        <v>0.44360193610191345</v>
      </c>
      <c r="I17" s="124">
        <v>0.43595623970031738</v>
      </c>
      <c r="J17" s="124">
        <v>0.44185721874237061</v>
      </c>
      <c r="K17" s="124">
        <v>0.44062155485153198</v>
      </c>
      <c r="L17" s="124">
        <v>0.44474422931671143</v>
      </c>
      <c r="M17" s="124">
        <v>0.41092853858581291</v>
      </c>
      <c r="N17" s="124">
        <v>0.89762292232650731</v>
      </c>
      <c r="O17" s="124">
        <v>0.10237707767349279</v>
      </c>
      <c r="P17" s="124">
        <v>0</v>
      </c>
      <c r="Q17" s="124">
        <v>0</v>
      </c>
      <c r="R17" s="124">
        <v>0</v>
      </c>
      <c r="S17" s="124">
        <v>0</v>
      </c>
      <c r="T17" s="124">
        <v>0.16565130880237589</v>
      </c>
      <c r="U17" s="124">
        <v>0.5511146703066776</v>
      </c>
      <c r="V17" s="124">
        <v>0.28323402089094651</v>
      </c>
      <c r="W17" s="124">
        <v>0.21354929845653794</v>
      </c>
      <c r="X17" s="124">
        <v>6.2243669650560426E-2</v>
      </c>
      <c r="Y17" s="124">
        <v>0</v>
      </c>
      <c r="Z17" s="124">
        <v>2.0022818336739384E-2</v>
      </c>
      <c r="AA17" s="124">
        <v>0</v>
      </c>
      <c r="AB17" s="124">
        <v>0</v>
      </c>
      <c r="AC17" s="124">
        <v>0</v>
      </c>
      <c r="AD17" s="124">
        <v>0</v>
      </c>
      <c r="AE17" s="124">
        <v>7.0322157938980372E-3</v>
      </c>
      <c r="AF17" s="124">
        <v>0</v>
      </c>
      <c r="AG17" s="124">
        <v>0.96312419692075157</v>
      </c>
      <c r="AH17" s="124">
        <v>0.28366449166421265</v>
      </c>
      <c r="AI17" s="124">
        <v>0</v>
      </c>
      <c r="AJ17" s="124">
        <v>0</v>
      </c>
      <c r="AK17" s="124">
        <v>4.9144898191138944E-2</v>
      </c>
      <c r="AL17" s="124">
        <v>0</v>
      </c>
      <c r="AM17" s="124">
        <v>0.33438837927260301</v>
      </c>
      <c r="AN17" s="124">
        <v>1.0763559077480127E-2</v>
      </c>
      <c r="AO17" s="124">
        <v>5.3707154038441528E-2</v>
      </c>
      <c r="AP17" s="124">
        <v>0</v>
      </c>
      <c r="AQ17" s="124">
        <v>4.6512634129456561E-3</v>
      </c>
      <c r="AR17" s="124">
        <v>0</v>
      </c>
      <c r="AS17" s="124">
        <v>0</v>
      </c>
      <c r="AT17" s="124">
        <v>1.0763559077480127E-2</v>
      </c>
      <c r="AU17" s="124">
        <v>3.0158499999999984E-2</v>
      </c>
      <c r="AV17" s="124">
        <v>1.3670000000000019E-2</v>
      </c>
      <c r="AW17" s="124">
        <v>4.4467500000000021E-2</v>
      </c>
      <c r="AX17" s="124">
        <v>0.25160450000000012</v>
      </c>
      <c r="AY17" s="124">
        <v>0.16578999999999983</v>
      </c>
      <c r="AZ17" s="124">
        <v>8.64549999999999E-3</v>
      </c>
      <c r="BA17" s="124">
        <v>3.1773499999999961E-2</v>
      </c>
      <c r="BB17" s="124">
        <v>7.0604999999999918E-2</v>
      </c>
      <c r="BC17" s="124">
        <v>0.23730249999999997</v>
      </c>
      <c r="BD17" s="124">
        <v>0.102906</v>
      </c>
      <c r="BE17" s="124">
        <v>2.7542500000000018E-2</v>
      </c>
      <c r="BF17" s="124">
        <v>4.5694000000000012E-2</v>
      </c>
      <c r="BG17" s="124">
        <v>0</v>
      </c>
      <c r="BH17" s="124">
        <v>0</v>
      </c>
    </row>
    <row r="18" spans="1:60" x14ac:dyDescent="0.25">
      <c r="A18" s="124" t="s">
        <v>609</v>
      </c>
      <c r="B18" s="124" t="s">
        <v>5123</v>
      </c>
      <c r="C18" s="124" t="s">
        <v>5113</v>
      </c>
      <c r="D18" s="124">
        <v>0.43738354774814298</v>
      </c>
      <c r="E18" s="124">
        <v>0.31543904542922974</v>
      </c>
      <c r="F18" s="124">
        <v>0.32156801223754883</v>
      </c>
      <c r="G18" s="124">
        <v>0.31681549549102783</v>
      </c>
      <c r="H18" s="124">
        <v>0.32198935747146606</v>
      </c>
      <c r="I18" s="124">
        <v>0.31256261467933655</v>
      </c>
      <c r="J18" s="124">
        <v>0.3236309289932251</v>
      </c>
      <c r="K18" s="124">
        <v>0.31559571623802185</v>
      </c>
      <c r="L18" s="124">
        <v>0.32485517859458923</v>
      </c>
      <c r="M18" s="124">
        <v>0.511522091678004</v>
      </c>
      <c r="N18" s="124">
        <v>0.8146046195606077</v>
      </c>
      <c r="O18" s="124">
        <v>0.16743434668141369</v>
      </c>
      <c r="P18" s="124">
        <v>1.358695652173913E-3</v>
      </c>
      <c r="Q18" s="124">
        <v>0</v>
      </c>
      <c r="R18" s="124">
        <v>0</v>
      </c>
      <c r="S18" s="124">
        <v>0</v>
      </c>
      <c r="T18" s="124">
        <v>0.12420468071064739</v>
      </c>
      <c r="U18" s="124">
        <v>0.81194924399197721</v>
      </c>
      <c r="V18" s="124">
        <v>6.2472448923748973E-2</v>
      </c>
      <c r="W18" s="124">
        <v>9.6464402394255272E-2</v>
      </c>
      <c r="X18" s="124">
        <v>9.3923779953083153E-2</v>
      </c>
      <c r="Y18" s="124">
        <v>7.1163911829475544E-3</v>
      </c>
      <c r="Z18" s="124">
        <v>2.2876914100973457E-2</v>
      </c>
      <c r="AA18" s="124">
        <v>7.7346235418875933E-3</v>
      </c>
      <c r="AB18" s="124">
        <v>0</v>
      </c>
      <c r="AC18" s="124">
        <v>0</v>
      </c>
      <c r="AD18" s="124">
        <v>1.358695652173913E-3</v>
      </c>
      <c r="AE18" s="124">
        <v>1.5822784810126582E-3</v>
      </c>
      <c r="AF18" s="124">
        <v>0</v>
      </c>
      <c r="AG18" s="124">
        <v>0.89054572058879278</v>
      </c>
      <c r="AH18" s="124">
        <v>0.36657129289961821</v>
      </c>
      <c r="AI18" s="124">
        <v>4.3295312282654059E-3</v>
      </c>
      <c r="AJ18" s="124">
        <v>0</v>
      </c>
      <c r="AK18" s="124">
        <v>0.4459794770849243</v>
      </c>
      <c r="AL18" s="124">
        <v>0</v>
      </c>
      <c r="AM18" s="124">
        <v>0.58891551628968908</v>
      </c>
      <c r="AN18" s="124">
        <v>4.4272901615479171E-2</v>
      </c>
      <c r="AO18" s="124">
        <v>7.9352907787274274E-2</v>
      </c>
      <c r="AP18" s="124">
        <v>1.0551344939474662E-2</v>
      </c>
      <c r="AQ18" s="124">
        <v>2.7223151695613672E-2</v>
      </c>
      <c r="AR18" s="124">
        <v>1.5822784810126582E-3</v>
      </c>
      <c r="AS18" s="124">
        <v>0</v>
      </c>
      <c r="AT18" s="124">
        <v>1.7752381650592317E-2</v>
      </c>
      <c r="AU18" s="124">
        <v>2.2673500000000006E-2</v>
      </c>
      <c r="AV18" s="124">
        <v>5.2609999999999879E-3</v>
      </c>
      <c r="AW18" s="124">
        <v>5.7598000000000121E-2</v>
      </c>
      <c r="AX18" s="124">
        <v>8.6516500000000066E-2</v>
      </c>
      <c r="AY18" s="124">
        <v>0.27033549999999923</v>
      </c>
      <c r="AZ18" s="124">
        <v>9.1185000000000051E-3</v>
      </c>
      <c r="BA18" s="124">
        <v>6.3809000000000018E-2</v>
      </c>
      <c r="BB18" s="124">
        <v>0.13587100000000041</v>
      </c>
      <c r="BC18" s="124">
        <v>0.18793899999999975</v>
      </c>
      <c r="BD18" s="124">
        <v>0.11792549999999971</v>
      </c>
      <c r="BE18" s="124">
        <v>2.7607000000000013E-2</v>
      </c>
      <c r="BF18" s="124">
        <v>3.6021000000000122E-2</v>
      </c>
      <c r="BG18" s="124">
        <v>0</v>
      </c>
      <c r="BH18" s="124">
        <v>0</v>
      </c>
    </row>
    <row r="19" spans="1:60" x14ac:dyDescent="0.25">
      <c r="A19" s="124" t="s">
        <v>610</v>
      </c>
      <c r="B19" s="124" t="s">
        <v>5123</v>
      </c>
      <c r="C19" s="124" t="s">
        <v>5113</v>
      </c>
      <c r="D19" s="124">
        <v>8.1603128054740945E-2</v>
      </c>
      <c r="E19" s="124">
        <v>-0.36790895462036133</v>
      </c>
      <c r="F19" s="124">
        <v>-0.31555384397506714</v>
      </c>
      <c r="G19" s="124">
        <v>-0.35471135377883911</v>
      </c>
      <c r="H19" s="124">
        <v>-0.31091347336769104</v>
      </c>
      <c r="I19" s="124">
        <v>-0.3667881190776825</v>
      </c>
      <c r="J19" s="124">
        <v>-0.31586861610412598</v>
      </c>
      <c r="K19" s="124">
        <v>-0.35429635643959045</v>
      </c>
      <c r="L19" s="124">
        <v>-0.3113081157207489</v>
      </c>
      <c r="M19" s="124">
        <v>0.65722454964390453</v>
      </c>
      <c r="N19" s="124">
        <v>0.56659893869571287</v>
      </c>
      <c r="O19" s="124">
        <v>0.43340106130428713</v>
      </c>
      <c r="P19" s="124">
        <v>0</v>
      </c>
      <c r="Q19" s="124">
        <v>0</v>
      </c>
      <c r="R19" s="124">
        <v>0</v>
      </c>
      <c r="S19" s="124">
        <v>0</v>
      </c>
      <c r="T19" s="124">
        <v>0.20470744309453986</v>
      </c>
      <c r="U19" s="124">
        <v>0.50846041055718472</v>
      </c>
      <c r="V19" s="124">
        <v>0.28683214634827542</v>
      </c>
      <c r="W19" s="124">
        <v>0.11799399525205975</v>
      </c>
      <c r="X19" s="124">
        <v>0.25626937578550479</v>
      </c>
      <c r="Y19" s="124">
        <v>4.9137690266722524E-2</v>
      </c>
      <c r="Z19" s="124">
        <v>4.128054740957967E-2</v>
      </c>
      <c r="AA19" s="124">
        <v>6.9137690266722535E-2</v>
      </c>
      <c r="AB19" s="124">
        <v>0</v>
      </c>
      <c r="AC19" s="124">
        <v>0</v>
      </c>
      <c r="AD19" s="124">
        <v>8.0645161290322578E-3</v>
      </c>
      <c r="AE19" s="124">
        <v>4.128054740957967E-2</v>
      </c>
      <c r="AF19" s="124">
        <v>0</v>
      </c>
      <c r="AG19" s="124">
        <v>0.90958176232369792</v>
      </c>
      <c r="AH19" s="124">
        <v>0.50990713587487779</v>
      </c>
      <c r="AI19" s="124">
        <v>4.3497416561932692E-2</v>
      </c>
      <c r="AJ19" s="124">
        <v>0</v>
      </c>
      <c r="AK19" s="124">
        <v>0.12461178606339898</v>
      </c>
      <c r="AL19" s="124">
        <v>0</v>
      </c>
      <c r="AM19" s="124">
        <v>0.60130289065772935</v>
      </c>
      <c r="AN19" s="124">
        <v>0.13827538053344507</v>
      </c>
      <c r="AO19" s="124">
        <v>0.17906716938975004</v>
      </c>
      <c r="AP19" s="124">
        <v>0</v>
      </c>
      <c r="AQ19" s="124">
        <v>8.0645161290322578E-3</v>
      </c>
      <c r="AR19" s="124">
        <v>2.5640273704789836E-2</v>
      </c>
      <c r="AS19" s="124">
        <v>0</v>
      </c>
      <c r="AT19" s="124">
        <v>0</v>
      </c>
      <c r="AU19" s="124">
        <v>2.9659000000000019E-2</v>
      </c>
      <c r="AV19" s="124">
        <v>1.4098499999999993E-2</v>
      </c>
      <c r="AW19" s="124">
        <v>4.3912999999999994E-2</v>
      </c>
      <c r="AX19" s="124">
        <v>0.17956249999999996</v>
      </c>
      <c r="AY19" s="124">
        <v>0.19221749999999996</v>
      </c>
      <c r="AZ19" s="124">
        <v>9.1800000000000024E-3</v>
      </c>
      <c r="BA19" s="124">
        <v>3.7838499999999997E-2</v>
      </c>
      <c r="BB19" s="124">
        <v>7.6680999999999999E-2</v>
      </c>
      <c r="BC19" s="124">
        <v>0.29991249999999992</v>
      </c>
      <c r="BD19" s="124">
        <v>0.10865600000000003</v>
      </c>
      <c r="BE19" s="124">
        <v>2.8133999999999992E-2</v>
      </c>
      <c r="BF19" s="124">
        <v>4.7107499999999997E-2</v>
      </c>
      <c r="BG19" s="124">
        <v>879.41497802734375</v>
      </c>
      <c r="BH19" s="124">
        <v>0</v>
      </c>
    </row>
    <row r="20" spans="1:60" x14ac:dyDescent="0.25">
      <c r="A20" s="124" t="s">
        <v>611</v>
      </c>
      <c r="B20" s="124" t="s">
        <v>5123</v>
      </c>
      <c r="C20" s="124" t="s">
        <v>5113</v>
      </c>
      <c r="D20" s="124">
        <v>0.2886111111111111</v>
      </c>
      <c r="E20" s="124">
        <v>0.14624355733394623</v>
      </c>
      <c r="F20" s="124">
        <v>0.11751523613929749</v>
      </c>
      <c r="G20" s="124">
        <v>0.18331250548362732</v>
      </c>
      <c r="H20" s="124">
        <v>0.14701491594314575</v>
      </c>
      <c r="I20" s="124">
        <v>0.15496805310249329</v>
      </c>
      <c r="J20" s="124">
        <v>0.11116768419742584</v>
      </c>
      <c r="K20" s="124">
        <v>0.1868310421705246</v>
      </c>
      <c r="L20" s="124">
        <v>0.1384759247303009</v>
      </c>
      <c r="M20" s="124">
        <v>0.55674603174603177</v>
      </c>
      <c r="N20" s="124">
        <v>0.76742063492063495</v>
      </c>
      <c r="O20" s="124">
        <v>0.23257936507936508</v>
      </c>
      <c r="P20" s="124">
        <v>0</v>
      </c>
      <c r="Q20" s="124">
        <v>0</v>
      </c>
      <c r="R20" s="124">
        <v>0</v>
      </c>
      <c r="S20" s="124">
        <v>0</v>
      </c>
      <c r="T20" s="124">
        <v>5.5568783068783073E-2</v>
      </c>
      <c r="U20" s="124">
        <v>0.76977513227513228</v>
      </c>
      <c r="V20" s="124">
        <v>0.17465608465608468</v>
      </c>
      <c r="W20" s="124">
        <v>7.8941798941798938E-2</v>
      </c>
      <c r="X20" s="124">
        <v>0.40649470899470896</v>
      </c>
      <c r="Y20" s="124">
        <v>4.6904761904761907E-2</v>
      </c>
      <c r="Z20" s="124">
        <v>0</v>
      </c>
      <c r="AA20" s="124">
        <v>5.2923280423280428E-2</v>
      </c>
      <c r="AB20" s="124">
        <v>0</v>
      </c>
      <c r="AC20" s="124">
        <v>0</v>
      </c>
      <c r="AD20" s="124">
        <v>0</v>
      </c>
      <c r="AE20" s="124">
        <v>4.3664021164021169E-2</v>
      </c>
      <c r="AF20" s="124">
        <v>0.10584656084656086</v>
      </c>
      <c r="AG20" s="124">
        <v>0.86210317460317465</v>
      </c>
      <c r="AH20" s="124">
        <v>0.34166666666666667</v>
      </c>
      <c r="AI20" s="124">
        <v>0</v>
      </c>
      <c r="AJ20" s="124">
        <v>0</v>
      </c>
      <c r="AK20" s="124">
        <v>0.17141534391534391</v>
      </c>
      <c r="AL20" s="124">
        <v>0</v>
      </c>
      <c r="AM20" s="124">
        <v>0.60218253968253965</v>
      </c>
      <c r="AN20" s="124">
        <v>0</v>
      </c>
      <c r="AO20" s="124">
        <v>1.1904761904761904E-2</v>
      </c>
      <c r="AP20" s="124">
        <v>2.8518518518518519E-2</v>
      </c>
      <c r="AQ20" s="124">
        <v>0.16876984126984126</v>
      </c>
      <c r="AR20" s="124">
        <v>0</v>
      </c>
      <c r="AS20" s="124">
        <v>0</v>
      </c>
      <c r="AT20" s="124">
        <v>0</v>
      </c>
      <c r="AU20" s="124">
        <v>3.2274000000000018E-2</v>
      </c>
      <c r="AV20" s="124">
        <v>1.5214E-2</v>
      </c>
      <c r="AW20" s="124">
        <v>5.0807000000000005E-2</v>
      </c>
      <c r="AX20" s="124">
        <v>0.151111</v>
      </c>
      <c r="AY20" s="124">
        <v>0.21108299999999997</v>
      </c>
      <c r="AZ20" s="124">
        <v>1.1161499999999994E-2</v>
      </c>
      <c r="BA20" s="124">
        <v>3.6959999999999993E-2</v>
      </c>
      <c r="BB20" s="124">
        <v>5.5844000000000005E-2</v>
      </c>
      <c r="BC20" s="124">
        <v>0.26063000000000014</v>
      </c>
      <c r="BD20" s="124">
        <v>0.10854850000000001</v>
      </c>
      <c r="BE20" s="124">
        <v>2.8128999999999998E-2</v>
      </c>
      <c r="BF20" s="124">
        <v>7.0511499999999977E-2</v>
      </c>
      <c r="BG20" s="124">
        <v>348.5625</v>
      </c>
      <c r="BH20" s="124">
        <v>0</v>
      </c>
    </row>
    <row r="21" spans="1:60" x14ac:dyDescent="0.25">
      <c r="A21" s="124" t="s">
        <v>612</v>
      </c>
      <c r="B21" s="124" t="s">
        <v>5123</v>
      </c>
      <c r="C21" s="124" t="s">
        <v>5113</v>
      </c>
      <c r="D21" s="124">
        <v>0.30302684903748733</v>
      </c>
      <c r="E21" s="124">
        <v>0.34331801533699036</v>
      </c>
      <c r="F21" s="124">
        <v>0.33691614866256714</v>
      </c>
      <c r="G21" s="124">
        <v>0.33981269598007202</v>
      </c>
      <c r="H21" s="124">
        <v>0.33498072624206543</v>
      </c>
      <c r="I21" s="124">
        <v>0.34432810544967651</v>
      </c>
      <c r="J21" s="124">
        <v>0.3361537754535675</v>
      </c>
      <c r="K21" s="124">
        <v>0.34025430679321289</v>
      </c>
      <c r="L21" s="124">
        <v>0.33390551805496216</v>
      </c>
      <c r="M21" s="124">
        <v>0.5170592705167173</v>
      </c>
      <c r="N21" s="124">
        <v>0.78191911516379609</v>
      </c>
      <c r="O21" s="124">
        <v>0.218080884836204</v>
      </c>
      <c r="P21" s="124">
        <v>0</v>
      </c>
      <c r="Q21" s="124">
        <v>0</v>
      </c>
      <c r="R21" s="124">
        <v>0</v>
      </c>
      <c r="S21" s="124">
        <v>0</v>
      </c>
      <c r="T21" s="124">
        <v>1.2263593380614658E-2</v>
      </c>
      <c r="U21" s="124">
        <v>0.85157885849375203</v>
      </c>
      <c r="V21" s="124">
        <v>0.13615754812563324</v>
      </c>
      <c r="W21" s="124">
        <v>9.8161516379601493E-2</v>
      </c>
      <c r="X21" s="124">
        <v>0.28899020601148262</v>
      </c>
      <c r="Y21" s="124">
        <v>5.8219351570415398E-2</v>
      </c>
      <c r="Z21" s="124">
        <v>0</v>
      </c>
      <c r="AA21" s="124">
        <v>0</v>
      </c>
      <c r="AB21" s="124">
        <v>0</v>
      </c>
      <c r="AC21" s="124">
        <v>0</v>
      </c>
      <c r="AD21" s="124">
        <v>0</v>
      </c>
      <c r="AE21" s="124">
        <v>0</v>
      </c>
      <c r="AF21" s="124">
        <v>0</v>
      </c>
      <c r="AG21" s="124">
        <v>0.85563787571766292</v>
      </c>
      <c r="AH21" s="124">
        <v>0.45697821681864231</v>
      </c>
      <c r="AI21" s="124">
        <v>0</v>
      </c>
      <c r="AJ21" s="124">
        <v>0</v>
      </c>
      <c r="AK21" s="124">
        <v>0.37211879432624118</v>
      </c>
      <c r="AL21" s="124">
        <v>1.8513593380614656E-2</v>
      </c>
      <c r="AM21" s="124">
        <v>0.46190054035798711</v>
      </c>
      <c r="AN21" s="124">
        <v>0</v>
      </c>
      <c r="AO21" s="124">
        <v>0.10014564336372847</v>
      </c>
      <c r="AP21" s="124">
        <v>3.7996031746031743E-2</v>
      </c>
      <c r="AQ21" s="124">
        <v>9.572779466396486E-2</v>
      </c>
      <c r="AR21" s="124">
        <v>0</v>
      </c>
      <c r="AS21" s="124">
        <v>0</v>
      </c>
      <c r="AT21" s="124">
        <v>1.1569148936170212E-2</v>
      </c>
      <c r="AU21" s="124">
        <v>2.7420499999999987E-2</v>
      </c>
      <c r="AV21" s="124">
        <v>1.0008500000000002E-2</v>
      </c>
      <c r="AW21" s="124">
        <v>5.6776500000000008E-2</v>
      </c>
      <c r="AX21" s="124">
        <v>0.16233749999999991</v>
      </c>
      <c r="AY21" s="124">
        <v>0.1561600000000001</v>
      </c>
      <c r="AZ21" s="124">
        <v>1.0711499999999995E-2</v>
      </c>
      <c r="BA21" s="124">
        <v>3.1726999999999998E-2</v>
      </c>
      <c r="BB21" s="124">
        <v>7.6544499999999988E-2</v>
      </c>
      <c r="BC21" s="124">
        <v>0.27216299999999993</v>
      </c>
      <c r="BD21" s="124">
        <v>0.1210195</v>
      </c>
      <c r="BE21" s="124">
        <v>2.4935999999999989E-2</v>
      </c>
      <c r="BF21" s="124">
        <v>7.7615500000000004E-2</v>
      </c>
      <c r="BG21" s="124">
        <v>804.75128173828125</v>
      </c>
      <c r="BH21" s="124">
        <v>0</v>
      </c>
    </row>
    <row r="22" spans="1:60" x14ac:dyDescent="0.25">
      <c r="A22" s="124" t="s">
        <v>613</v>
      </c>
      <c r="B22" s="124" t="s">
        <v>5123</v>
      </c>
      <c r="C22" s="124" t="s">
        <v>5113</v>
      </c>
      <c r="D22" s="124">
        <v>0.38398383225969435</v>
      </c>
      <c r="E22" s="124">
        <v>0.40987685322761536</v>
      </c>
      <c r="F22" s="124">
        <v>0.40926533937454224</v>
      </c>
      <c r="G22" s="124">
        <v>0.42050778865814209</v>
      </c>
      <c r="H22" s="124">
        <v>0.41701102256774902</v>
      </c>
      <c r="I22" s="124">
        <v>0.40879803895950317</v>
      </c>
      <c r="J22" s="124">
        <v>0.41001302003860474</v>
      </c>
      <c r="K22" s="124">
        <v>0.4200059175491333</v>
      </c>
      <c r="L22" s="124">
        <v>0.41811853647232056</v>
      </c>
      <c r="M22" s="124">
        <v>0.64800429455601871</v>
      </c>
      <c r="N22" s="124">
        <v>0.74720179246041307</v>
      </c>
      <c r="O22" s="124">
        <v>0.25279820753958687</v>
      </c>
      <c r="P22" s="124">
        <v>0</v>
      </c>
      <c r="Q22" s="124">
        <v>0</v>
      </c>
      <c r="R22" s="124">
        <v>0</v>
      </c>
      <c r="S22" s="124">
        <v>0</v>
      </c>
      <c r="T22" s="124">
        <v>3.2700776235258994E-2</v>
      </c>
      <c r="U22" s="124">
        <v>0.91536767829871279</v>
      </c>
      <c r="V22" s="124">
        <v>4.231616085064361E-2</v>
      </c>
      <c r="W22" s="124">
        <v>5.1244732279215041E-2</v>
      </c>
      <c r="X22" s="124">
        <v>0.21435748159886092</v>
      </c>
      <c r="Y22" s="124">
        <v>6.9480806549772067E-2</v>
      </c>
      <c r="Z22" s="124">
        <v>0</v>
      </c>
      <c r="AA22" s="124">
        <v>0</v>
      </c>
      <c r="AB22" s="124">
        <v>0</v>
      </c>
      <c r="AC22" s="124">
        <v>0</v>
      </c>
      <c r="AD22" s="124">
        <v>0</v>
      </c>
      <c r="AE22" s="124">
        <v>1.619644723092999E-2</v>
      </c>
      <c r="AF22" s="124">
        <v>0</v>
      </c>
      <c r="AG22" s="124">
        <v>0.76444317177075805</v>
      </c>
      <c r="AH22" s="124">
        <v>0.49147260785191815</v>
      </c>
      <c r="AI22" s="124">
        <v>9.6153846153846159E-3</v>
      </c>
      <c r="AJ22" s="124">
        <v>0</v>
      </c>
      <c r="AK22" s="124">
        <v>8.014112324457151E-2</v>
      </c>
      <c r="AL22" s="124">
        <v>0</v>
      </c>
      <c r="AM22" s="124">
        <v>0.46468689356620391</v>
      </c>
      <c r="AN22" s="124">
        <v>2.611971361971362E-2</v>
      </c>
      <c r="AO22" s="124">
        <v>2.7472527472527472E-2</v>
      </c>
      <c r="AP22" s="124">
        <v>0.11419471333264436</v>
      </c>
      <c r="AQ22" s="124">
        <v>6.12182357872013E-2</v>
      </c>
      <c r="AR22" s="124">
        <v>0</v>
      </c>
      <c r="AS22" s="124">
        <v>0</v>
      </c>
      <c r="AT22" s="124">
        <v>0.13003304167097271</v>
      </c>
      <c r="AU22" s="124">
        <v>2.4814000000000003E-2</v>
      </c>
      <c r="AV22" s="124">
        <v>9.6015000000000024E-3</v>
      </c>
      <c r="AW22" s="124">
        <v>4.0683500000000011E-2</v>
      </c>
      <c r="AX22" s="124">
        <v>0.29310449999999988</v>
      </c>
      <c r="AY22" s="124">
        <v>0.19416250000000002</v>
      </c>
      <c r="AZ22" s="124">
        <v>6.631999999999999E-3</v>
      </c>
      <c r="BA22" s="124">
        <v>2.6024500000000006E-2</v>
      </c>
      <c r="BB22" s="124">
        <v>8.4615499999999982E-2</v>
      </c>
      <c r="BC22" s="124">
        <v>0.18344700000000008</v>
      </c>
      <c r="BD22" s="124">
        <v>9.8885000000000028E-2</v>
      </c>
      <c r="BE22" s="124">
        <v>2.0824999999999989E-2</v>
      </c>
      <c r="BF22" s="124">
        <v>4.2019000000000015E-2</v>
      </c>
      <c r="BG22" s="124">
        <v>1561.9849853515625</v>
      </c>
      <c r="BH22" s="124">
        <v>0</v>
      </c>
    </row>
    <row r="23" spans="1:60" x14ac:dyDescent="0.25">
      <c r="A23" s="124" t="s">
        <v>614</v>
      </c>
      <c r="B23" s="124" t="s">
        <v>5123</v>
      </c>
      <c r="C23" s="124" t="s">
        <v>5113</v>
      </c>
      <c r="D23" s="124">
        <v>0.27884615384615385</v>
      </c>
      <c r="E23" s="124">
        <v>3.6962971091270447E-2</v>
      </c>
      <c r="F23" s="124">
        <v>3.0376046895980835E-2</v>
      </c>
      <c r="G23" s="124">
        <v>4.5860528945922852E-2</v>
      </c>
      <c r="H23" s="124">
        <v>3.74278724193573E-2</v>
      </c>
      <c r="I23" s="124">
        <v>3.7235192954540253E-2</v>
      </c>
      <c r="J23" s="124">
        <v>3.0127152800559998E-2</v>
      </c>
      <c r="K23" s="124">
        <v>4.5936323702335358E-2</v>
      </c>
      <c r="L23" s="124">
        <v>3.7146463990211487E-2</v>
      </c>
      <c r="M23" s="124">
        <v>0.50137362637362626</v>
      </c>
      <c r="N23" s="124">
        <v>0.3351648351648352</v>
      </c>
      <c r="O23" s="124">
        <v>0.6648351648351648</v>
      </c>
      <c r="P23" s="124">
        <v>0</v>
      </c>
      <c r="Q23" s="124">
        <v>0</v>
      </c>
      <c r="R23" s="124">
        <v>0</v>
      </c>
      <c r="S23" s="124">
        <v>0</v>
      </c>
      <c r="T23" s="124">
        <v>7.4175824175824176E-2</v>
      </c>
      <c r="U23" s="124">
        <v>0.72252747252747251</v>
      </c>
      <c r="V23" s="124">
        <v>0.14835164835164835</v>
      </c>
      <c r="W23" s="124">
        <v>1.9230769230769232E-2</v>
      </c>
      <c r="X23" s="124">
        <v>0.66620879120879117</v>
      </c>
      <c r="Y23" s="124">
        <v>0.12912087912087911</v>
      </c>
      <c r="Z23" s="124">
        <v>0</v>
      </c>
      <c r="AA23" s="124">
        <v>1.7857142857142856E-2</v>
      </c>
      <c r="AB23" s="124">
        <v>1.9230769230769232E-2</v>
      </c>
      <c r="AC23" s="124">
        <v>0</v>
      </c>
      <c r="AD23" s="124">
        <v>0</v>
      </c>
      <c r="AE23" s="124">
        <v>0</v>
      </c>
      <c r="AF23" s="124">
        <v>0</v>
      </c>
      <c r="AG23" s="124">
        <v>0.46428571428571425</v>
      </c>
      <c r="AH23" s="124">
        <v>0.51648351648351654</v>
      </c>
      <c r="AI23" s="124">
        <v>0</v>
      </c>
      <c r="AJ23" s="124">
        <v>0</v>
      </c>
      <c r="AK23" s="124">
        <v>9.2032967032967039E-2</v>
      </c>
      <c r="AL23" s="124">
        <v>0</v>
      </c>
      <c r="AM23" s="124">
        <v>0.64697802197802201</v>
      </c>
      <c r="AN23" s="124">
        <v>0</v>
      </c>
      <c r="AO23" s="124">
        <v>0.18543956043956045</v>
      </c>
      <c r="AP23" s="124">
        <v>0</v>
      </c>
      <c r="AQ23" s="124">
        <v>5.631868131868132E-2</v>
      </c>
      <c r="AR23" s="124">
        <v>0</v>
      </c>
      <c r="AS23" s="124">
        <v>0</v>
      </c>
      <c r="AT23" s="124">
        <v>0</v>
      </c>
      <c r="AU23" s="124">
        <v>2.4882499999999998E-2</v>
      </c>
      <c r="AV23" s="124">
        <v>5.0384999999999996E-3</v>
      </c>
      <c r="AW23" s="124">
        <v>5.3021999999999993E-2</v>
      </c>
      <c r="AX23" s="124">
        <v>0.17699400000000004</v>
      </c>
      <c r="AY23" s="124">
        <v>0.25538499999999997</v>
      </c>
      <c r="AZ23" s="124">
        <v>5.8450000000000004E-3</v>
      </c>
      <c r="BA23" s="124">
        <v>4.1787500000000005E-2</v>
      </c>
      <c r="BB23" s="124">
        <v>8.705750000000001E-2</v>
      </c>
      <c r="BC23" s="124">
        <v>0.21091100000000002</v>
      </c>
      <c r="BD23" s="124">
        <v>0.11986050000000002</v>
      </c>
      <c r="BE23" s="124">
        <v>2.4393999999999999E-2</v>
      </c>
      <c r="BF23" s="124">
        <v>4.6795000000000003E-2</v>
      </c>
      <c r="BG23" s="124">
        <v>3358.807373046875</v>
      </c>
      <c r="BH23" s="124">
        <v>0</v>
      </c>
    </row>
    <row r="24" spans="1:60" x14ac:dyDescent="0.25">
      <c r="A24" s="124" t="s">
        <v>615</v>
      </c>
      <c r="B24" s="124" t="s">
        <v>5123</v>
      </c>
      <c r="C24" s="124" t="s">
        <v>5113</v>
      </c>
      <c r="D24" s="124">
        <v>0.40212662424200885</v>
      </c>
      <c r="E24" s="124">
        <v>-2.2449269890785217E-2</v>
      </c>
      <c r="F24" s="124">
        <v>-3.5491608083248138E-2</v>
      </c>
      <c r="G24" s="124">
        <v>-9.7854882478713989E-3</v>
      </c>
      <c r="H24" s="124">
        <v>-2.511133998632431E-2</v>
      </c>
      <c r="I24" s="124">
        <v>-2.1554082632064819E-2</v>
      </c>
      <c r="J24" s="124">
        <v>-3.6233089864253998E-2</v>
      </c>
      <c r="K24" s="124">
        <v>-9.4633772969245911E-3</v>
      </c>
      <c r="L24" s="124">
        <v>-2.6045948266983032E-2</v>
      </c>
      <c r="M24" s="124">
        <v>0.52577313106159262</v>
      </c>
      <c r="N24" s="124">
        <v>0.96274149447226365</v>
      </c>
      <c r="O24" s="124">
        <v>3.1086779644471953E-2</v>
      </c>
      <c r="P24" s="124">
        <v>0</v>
      </c>
      <c r="Q24" s="124">
        <v>0</v>
      </c>
      <c r="R24" s="124">
        <v>0</v>
      </c>
      <c r="S24" s="124">
        <v>0</v>
      </c>
      <c r="T24" s="124">
        <v>0.16472870511332049</v>
      </c>
      <c r="U24" s="124">
        <v>0.71518809932271477</v>
      </c>
      <c r="V24" s="124">
        <v>0.11856804404881328</v>
      </c>
      <c r="W24" s="124">
        <v>0.12561577801962417</v>
      </c>
      <c r="X24" s="124">
        <v>3.4117082674774979E-2</v>
      </c>
      <c r="Y24" s="124">
        <v>0</v>
      </c>
      <c r="Z24" s="124">
        <v>0</v>
      </c>
      <c r="AA24" s="124">
        <v>0</v>
      </c>
      <c r="AB24" s="124">
        <v>0</v>
      </c>
      <c r="AC24" s="124">
        <v>0</v>
      </c>
      <c r="AD24" s="124">
        <v>0</v>
      </c>
      <c r="AE24" s="124">
        <v>0</v>
      </c>
      <c r="AF24" s="124">
        <v>0</v>
      </c>
      <c r="AG24" s="124">
        <v>0.96125339923416853</v>
      </c>
      <c r="AH24" s="124">
        <v>0.23352075419383114</v>
      </c>
      <c r="AI24" s="124">
        <v>0</v>
      </c>
      <c r="AJ24" s="124">
        <v>0</v>
      </c>
      <c r="AK24" s="124">
        <v>4.912804624343086E-2</v>
      </c>
      <c r="AL24" s="124">
        <v>0</v>
      </c>
      <c r="AM24" s="124">
        <v>0.29628805878805881</v>
      </c>
      <c r="AN24" s="124">
        <v>2.4686903533057379E-2</v>
      </c>
      <c r="AO24" s="124">
        <v>2.0066190739267666E-2</v>
      </c>
      <c r="AP24" s="124">
        <v>0</v>
      </c>
      <c r="AQ24" s="124">
        <v>1.4269596481134943E-2</v>
      </c>
      <c r="AR24" s="124">
        <v>0</v>
      </c>
      <c r="AS24" s="124">
        <v>0</v>
      </c>
      <c r="AT24" s="124">
        <v>6.1717258832643448E-3</v>
      </c>
      <c r="AU24" s="124">
        <v>2.5514999999999996E-2</v>
      </c>
      <c r="AV24" s="124">
        <v>1.5791500000000017E-2</v>
      </c>
      <c r="AW24" s="124">
        <v>5.3856999999999967E-2</v>
      </c>
      <c r="AX24" s="124">
        <v>0.21559099999999989</v>
      </c>
      <c r="AY24" s="124">
        <v>0.20519999999999988</v>
      </c>
      <c r="AZ24" s="124">
        <v>1.0558000000000029E-2</v>
      </c>
      <c r="BA24" s="124">
        <v>3.2702499999999954E-2</v>
      </c>
      <c r="BB24" s="124">
        <v>0.10350949999999978</v>
      </c>
      <c r="BC24" s="124">
        <v>0.2240280000000002</v>
      </c>
      <c r="BD24" s="124">
        <v>9.8530000000000145E-2</v>
      </c>
      <c r="BE24" s="124">
        <v>2.8939500000000028E-2</v>
      </c>
      <c r="BF24" s="124">
        <v>3.552999999999993E-2</v>
      </c>
      <c r="BG24" s="124">
        <v>0</v>
      </c>
      <c r="BH24" s="124">
        <v>0</v>
      </c>
    </row>
    <row r="25" spans="1:60" x14ac:dyDescent="0.25">
      <c r="A25" s="124" t="s">
        <v>616</v>
      </c>
      <c r="B25" s="124" t="s">
        <v>5123</v>
      </c>
      <c r="C25" s="124" t="s">
        <v>5113</v>
      </c>
      <c r="D25" s="124">
        <v>0.1799149773545782</v>
      </c>
      <c r="E25" s="124">
        <v>0.33487075567245483</v>
      </c>
      <c r="F25" s="124">
        <v>0.29002875089645386</v>
      </c>
      <c r="G25" s="124">
        <v>0.34019738435745239</v>
      </c>
      <c r="H25" s="124">
        <v>0.29808148741722107</v>
      </c>
      <c r="I25" s="124">
        <v>0.33429905772209167</v>
      </c>
      <c r="J25" s="124">
        <v>0.29002726078033447</v>
      </c>
      <c r="K25" s="124">
        <v>0.33993273973464966</v>
      </c>
      <c r="L25" s="124">
        <v>0.29815244674682617</v>
      </c>
      <c r="M25" s="124">
        <v>0.58030609971261227</v>
      </c>
      <c r="N25" s="124">
        <v>0.70950556358907191</v>
      </c>
      <c r="O25" s="124">
        <v>0.27785261832005531</v>
      </c>
      <c r="P25" s="124">
        <v>1.2641818090872711E-2</v>
      </c>
      <c r="Q25" s="124">
        <v>0</v>
      </c>
      <c r="R25" s="124">
        <v>0</v>
      </c>
      <c r="S25" s="124">
        <v>0</v>
      </c>
      <c r="T25" s="124">
        <v>0.54943926434210044</v>
      </c>
      <c r="U25" s="124">
        <v>0.23221100940376155</v>
      </c>
      <c r="V25" s="124">
        <v>0.20570790816326531</v>
      </c>
      <c r="W25" s="124">
        <v>0.16578801975335589</v>
      </c>
      <c r="X25" s="124">
        <v>0.24763337153043036</v>
      </c>
      <c r="Y25" s="124">
        <v>4.5454545454545452E-3</v>
      </c>
      <c r="Z25" s="124">
        <v>0</v>
      </c>
      <c r="AA25" s="124">
        <v>0</v>
      </c>
      <c r="AB25" s="124">
        <v>0</v>
      </c>
      <c r="AC25" s="124">
        <v>0</v>
      </c>
      <c r="AD25" s="124">
        <v>1.2641818090872711E-2</v>
      </c>
      <c r="AE25" s="124">
        <v>1.2641818090872711E-2</v>
      </c>
      <c r="AF25" s="124">
        <v>1.2641818090872711E-2</v>
      </c>
      <c r="AG25" s="124">
        <v>0.96428855633162358</v>
      </c>
      <c r="AH25" s="124">
        <v>0.26614225235548766</v>
      </c>
      <c r="AI25" s="124">
        <v>0</v>
      </c>
      <c r="AJ25" s="124">
        <v>0</v>
      </c>
      <c r="AK25" s="124">
        <v>0.38568768416457494</v>
      </c>
      <c r="AL25" s="124">
        <v>0</v>
      </c>
      <c r="AM25" s="124">
        <v>0.21674544817927172</v>
      </c>
      <c r="AN25" s="124">
        <v>0.19600192349667139</v>
      </c>
      <c r="AO25" s="124">
        <v>8.5011447760922551E-2</v>
      </c>
      <c r="AP25" s="124">
        <v>3.4716898122885517E-2</v>
      </c>
      <c r="AQ25" s="124">
        <v>3.8315610335043104E-2</v>
      </c>
      <c r="AR25" s="124">
        <v>0</v>
      </c>
      <c r="AS25" s="124">
        <v>1.2641818090872711E-2</v>
      </c>
      <c r="AT25" s="124">
        <v>2.9411764705882353E-3</v>
      </c>
      <c r="AU25" s="124">
        <v>3.008650000000003E-2</v>
      </c>
      <c r="AV25" s="124">
        <v>1.2600000000000018E-3</v>
      </c>
      <c r="AW25" s="124">
        <v>5.2720499999999976E-2</v>
      </c>
      <c r="AX25" s="124">
        <v>8.9380499999999918E-2</v>
      </c>
      <c r="AY25" s="124">
        <v>0.19629500000000014</v>
      </c>
      <c r="AZ25" s="124">
        <v>1.3222000000000008E-2</v>
      </c>
      <c r="BA25" s="124">
        <v>6.1026500000000053E-2</v>
      </c>
      <c r="BB25" s="124">
        <v>0.18090400000000006</v>
      </c>
      <c r="BC25" s="124">
        <v>0.23824450000000005</v>
      </c>
      <c r="BD25" s="124">
        <v>8.9564999999999978E-2</v>
      </c>
      <c r="BE25" s="124">
        <v>3.1330000000000038E-2</v>
      </c>
      <c r="BF25" s="124">
        <v>4.6053000000000031E-2</v>
      </c>
      <c r="BG25" s="124">
        <v>34.667499542236328</v>
      </c>
      <c r="BH25" s="124">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88278-2522-46DF-A70E-C5779C5579F5}">
  <sheetPr codeName="Sheet26">
    <tabColor theme="4" tint="0.39997558519241921"/>
  </sheetPr>
  <dimension ref="B1:AI925"/>
  <sheetViews>
    <sheetView zoomScale="145" zoomScaleNormal="145" workbookViewId="0">
      <pane ySplit="7" topLeftCell="A8" activePane="bottomLeft" state="frozen"/>
      <selection activeCell="J47" sqref="J47"/>
      <selection pane="bottomLeft" activeCell="B8" sqref="B8"/>
    </sheetView>
  </sheetViews>
  <sheetFormatPr defaultColWidth="9.140625" defaultRowHeight="15" x14ac:dyDescent="0.25"/>
  <cols>
    <col min="1" max="1" width="1.42578125" customWidth="1"/>
    <col min="2" max="2" width="11.5703125" bestFit="1" customWidth="1"/>
    <col min="3" max="3" width="8.5703125" style="260" customWidth="1"/>
    <col min="4" max="4" width="0.85546875" style="260" customWidth="1"/>
    <col min="5" max="5" width="11.5703125" bestFit="1" customWidth="1"/>
    <col min="6" max="6" width="8.5703125" style="261" customWidth="1"/>
    <col min="7" max="7" width="0.7109375" style="255" customWidth="1"/>
    <col min="8" max="8" width="0.85546875" customWidth="1"/>
    <col min="9" max="9" width="11.85546875" style="261" bestFit="1" customWidth="1"/>
    <col min="10" max="10" width="6.5703125" style="257" customWidth="1"/>
    <col min="11" max="11" width="0.7109375" style="261" customWidth="1"/>
    <col min="12" max="12" width="11.85546875" bestFit="1" customWidth="1"/>
    <col min="13" max="13" width="8" style="257" customWidth="1"/>
    <col min="14" max="14" width="0.5703125" style="262" customWidth="1"/>
    <col min="15" max="15" width="0.85546875" customWidth="1"/>
    <col min="16" max="16" width="11.5703125" style="263" customWidth="1"/>
    <col min="17" max="17" width="12.28515625" bestFit="1" customWidth="1"/>
    <col min="18" max="18" width="0.5703125" customWidth="1"/>
    <col min="19" max="19" width="11.85546875" style="264" bestFit="1" customWidth="1"/>
    <col min="20" max="20" width="11.85546875" customWidth="1"/>
    <col min="21" max="21" width="0.85546875" style="261" customWidth="1"/>
    <col min="22" max="22" width="0.85546875" style="255" customWidth="1"/>
    <col min="23" max="23" width="11.85546875" bestFit="1" customWidth="1"/>
    <col min="24" max="24" width="8.5703125" style="261" customWidth="1"/>
    <col min="25" max="25" width="0.85546875" style="257" customWidth="1"/>
    <col min="26" max="26" width="11.85546875" style="261" bestFit="1" customWidth="1"/>
    <col min="28" max="29" width="1" customWidth="1"/>
    <col min="30" max="30" width="11.85546875" bestFit="1" customWidth="1"/>
    <col min="31" max="31" width="9.140625" customWidth="1"/>
    <col min="32" max="32" width="0.7109375" customWidth="1"/>
    <col min="33" max="33" width="11.85546875" bestFit="1" customWidth="1"/>
    <col min="35" max="35" width="0.7109375" customWidth="1"/>
  </cols>
  <sheetData>
    <row r="1" spans="2:35" ht="7.5" customHeight="1" thickBot="1" x14ac:dyDescent="0.3">
      <c r="C1" s="248"/>
      <c r="D1" s="248"/>
      <c r="F1" s="248"/>
      <c r="G1"/>
      <c r="I1" s="248"/>
      <c r="J1"/>
      <c r="K1" s="248"/>
      <c r="M1"/>
      <c r="N1" s="249"/>
      <c r="P1" s="249"/>
      <c r="S1" s="250"/>
      <c r="U1" s="250"/>
      <c r="V1"/>
      <c r="X1" s="250"/>
      <c r="Y1"/>
      <c r="Z1" s="250"/>
    </row>
    <row r="2" spans="2:35" ht="15" customHeight="1" x14ac:dyDescent="0.25">
      <c r="B2" s="365" t="s">
        <v>178</v>
      </c>
      <c r="C2" s="366"/>
      <c r="D2" s="366"/>
      <c r="E2" s="366"/>
      <c r="F2" s="366"/>
      <c r="G2" s="366"/>
      <c r="H2" s="366"/>
      <c r="I2" s="366"/>
      <c r="J2" s="366"/>
      <c r="K2" s="367"/>
      <c r="M2"/>
      <c r="N2"/>
      <c r="P2"/>
      <c r="S2"/>
      <c r="U2"/>
      <c r="V2"/>
      <c r="X2" s="250"/>
      <c r="Y2"/>
      <c r="Z2" s="250"/>
    </row>
    <row r="3" spans="2:35" ht="15.75" thickBot="1" x14ac:dyDescent="0.3">
      <c r="B3" s="368"/>
      <c r="C3" s="369"/>
      <c r="D3" s="369"/>
      <c r="E3" s="369"/>
      <c r="F3" s="369"/>
      <c r="G3" s="369"/>
      <c r="H3" s="369"/>
      <c r="I3" s="369"/>
      <c r="J3" s="369"/>
      <c r="K3" s="370"/>
      <c r="M3"/>
      <c r="N3"/>
      <c r="P3"/>
      <c r="S3"/>
      <c r="U3"/>
      <c r="V3"/>
      <c r="X3" s="250"/>
      <c r="Y3"/>
      <c r="Z3" s="250"/>
    </row>
    <row r="4" spans="2:35" ht="7.5" customHeight="1" thickBot="1" x14ac:dyDescent="0.35">
      <c r="B4" s="251"/>
      <c r="C4" s="252"/>
      <c r="D4" s="252"/>
      <c r="E4" s="251"/>
      <c r="F4" s="252"/>
      <c r="G4" s="251"/>
      <c r="H4" s="251"/>
      <c r="I4" s="252"/>
      <c r="J4" s="251"/>
      <c r="K4" s="252"/>
      <c r="L4" s="251"/>
      <c r="M4" s="251"/>
      <c r="N4" s="253"/>
      <c r="O4" s="251"/>
      <c r="P4" s="253"/>
      <c r="Q4" s="251"/>
      <c r="R4" s="251"/>
      <c r="S4" s="252"/>
      <c r="T4" s="251"/>
      <c r="U4" s="252"/>
      <c r="V4" s="251"/>
      <c r="W4" s="251"/>
      <c r="X4" s="252"/>
      <c r="Y4" s="251"/>
      <c r="Z4" s="252"/>
    </row>
    <row r="5" spans="2:35" ht="41.25" customHeight="1" thickBot="1" x14ac:dyDescent="0.3">
      <c r="B5" s="359" t="s">
        <v>179</v>
      </c>
      <c r="C5" s="360"/>
      <c r="D5" s="360"/>
      <c r="E5" s="360"/>
      <c r="F5" s="360"/>
      <c r="G5" s="361"/>
      <c r="I5" s="359" t="s">
        <v>180</v>
      </c>
      <c r="J5" s="360"/>
      <c r="K5" s="360"/>
      <c r="L5" s="360"/>
      <c r="M5" s="360"/>
      <c r="N5" s="361"/>
      <c r="P5" s="359" t="s">
        <v>181</v>
      </c>
      <c r="Q5" s="360"/>
      <c r="R5" s="360"/>
      <c r="S5" s="360"/>
      <c r="T5" s="360"/>
      <c r="U5" s="361"/>
      <c r="V5"/>
      <c r="W5" s="359" t="s">
        <v>182</v>
      </c>
      <c r="X5" s="360"/>
      <c r="Y5" s="360"/>
      <c r="Z5" s="360"/>
      <c r="AA5" s="360"/>
      <c r="AB5" s="361"/>
      <c r="AD5" s="359" t="s">
        <v>112</v>
      </c>
      <c r="AE5" s="360"/>
      <c r="AF5" s="360"/>
      <c r="AG5" s="360"/>
      <c r="AH5" s="360"/>
      <c r="AI5" s="361"/>
    </row>
    <row r="6" spans="2:35" ht="16.5" thickBot="1" x14ac:dyDescent="0.3">
      <c r="B6" s="362" t="s">
        <v>183</v>
      </c>
      <c r="C6" s="363"/>
      <c r="D6" s="364"/>
      <c r="E6" s="362" t="s">
        <v>184</v>
      </c>
      <c r="F6" s="363"/>
      <c r="G6" s="364"/>
      <c r="I6" s="362" t="s">
        <v>183</v>
      </c>
      <c r="J6" s="363"/>
      <c r="K6" s="364"/>
      <c r="L6" s="362" t="s">
        <v>184</v>
      </c>
      <c r="M6" s="363"/>
      <c r="N6" s="364"/>
      <c r="P6" s="362" t="s">
        <v>183</v>
      </c>
      <c r="Q6" s="363"/>
      <c r="R6" s="364"/>
      <c r="S6" s="362" t="s">
        <v>184</v>
      </c>
      <c r="T6" s="363"/>
      <c r="U6" s="364"/>
      <c r="V6"/>
      <c r="W6" s="362" t="s">
        <v>183</v>
      </c>
      <c r="X6" s="363"/>
      <c r="Y6" s="364"/>
      <c r="Z6" s="362" t="s">
        <v>184</v>
      </c>
      <c r="AA6" s="363"/>
      <c r="AB6" s="364"/>
      <c r="AD6" s="362" t="s">
        <v>183</v>
      </c>
      <c r="AE6" s="363"/>
      <c r="AF6" s="364"/>
      <c r="AG6" s="362" t="s">
        <v>184</v>
      </c>
      <c r="AH6" s="363"/>
      <c r="AI6" s="364"/>
    </row>
    <row r="7" spans="2:35" s="254" customFormat="1" ht="24" customHeight="1" thickBot="1" x14ac:dyDescent="0.3">
      <c r="B7" s="265" t="s">
        <v>86</v>
      </c>
      <c r="C7" s="282" t="s">
        <v>185</v>
      </c>
      <c r="D7" s="266"/>
      <c r="E7" s="265" t="s">
        <v>86</v>
      </c>
      <c r="F7" s="282" t="s">
        <v>185</v>
      </c>
      <c r="G7" s="267"/>
      <c r="H7"/>
      <c r="I7" s="265" t="s">
        <v>86</v>
      </c>
      <c r="J7" s="282" t="s">
        <v>185</v>
      </c>
      <c r="K7" s="266"/>
      <c r="L7" s="265" t="s">
        <v>86</v>
      </c>
      <c r="M7" s="282" t="s">
        <v>185</v>
      </c>
      <c r="N7" s="267"/>
      <c r="O7"/>
      <c r="P7" s="265" t="s">
        <v>86</v>
      </c>
      <c r="Q7" s="282" t="s">
        <v>185</v>
      </c>
      <c r="R7" s="266"/>
      <c r="S7" s="265" t="s">
        <v>86</v>
      </c>
      <c r="T7" s="282" t="s">
        <v>185</v>
      </c>
      <c r="U7" s="267"/>
      <c r="V7"/>
      <c r="W7" s="265" t="s">
        <v>86</v>
      </c>
      <c r="X7" s="282" t="s">
        <v>185</v>
      </c>
      <c r="Y7" s="266"/>
      <c r="Z7" s="265" t="s">
        <v>86</v>
      </c>
      <c r="AA7" s="282" t="s">
        <v>185</v>
      </c>
      <c r="AB7" s="267"/>
      <c r="AD7" s="265" t="s">
        <v>86</v>
      </c>
      <c r="AE7" s="282" t="s">
        <v>185</v>
      </c>
      <c r="AF7" s="266"/>
      <c r="AG7" s="265" t="s">
        <v>86</v>
      </c>
      <c r="AH7" s="282" t="s">
        <v>185</v>
      </c>
      <c r="AI7" s="267"/>
    </row>
    <row r="8" spans="2:35" ht="15.75" thickBot="1" x14ac:dyDescent="0.3">
      <c r="B8" s="272" t="str">
        <f>BTS!$C11</f>
        <v>R09-SouthEast</v>
      </c>
      <c r="C8" s="273">
        <f ca="1">SUMPRODUCT((INDIRECT("'Annual_q2er_adult'!$B$2:$B$61")="Region "&amp;SUMPRODUCT((INDIRECT("'BTS'!$C$3:$C$14")=B8)*(INDIRECT("'BTS'!$A$3:$A$14"))))*(INDIRECT("'Annual_q2er_adult'!$A$2:$A$61")=2021)*(INDIRECT("'Annual_q2er_adult'!$D$2:$D$61")))</f>
        <v>0.92063492063492058</v>
      </c>
      <c r="D8">
        <f ca="1">_xlfn.RANK.AVG(C8, C$8:C$19, 0)</f>
        <v>1</v>
      </c>
      <c r="E8" s="272" t="str">
        <f>BTS!$C9</f>
        <v>R07-West</v>
      </c>
      <c r="F8" s="273">
        <f t="shared" ref="F8:F19" ca="1" si="0">SUMPRODUCT((INDIRECT("'Annual_q2er_adult'!$B$2:$B$61")="Region "&amp;SUMPRODUCT((INDIRECT("'BTS'!$C$3:$C$14")=E8)*(INDIRECT("'BTS'!$A$3:$A$14"))))*(INDIRECT("'Annual_q2er_adult'!$A$2:$A$61")=2022)*(INDIRECT("'Annual_q2er_adult'!$D$2:$D$61")))</f>
        <v>0.91958041958041958</v>
      </c>
      <c r="G8">
        <f ca="1">_xlfn.RANK.AVG(F8, F$8:F$19, 0)</f>
        <v>1</v>
      </c>
      <c r="I8" s="272" t="str">
        <f>BTS!$C11</f>
        <v>R09-SouthEast</v>
      </c>
      <c r="J8" s="273">
        <f t="shared" ref="J8:J19" ca="1" si="1">SUMPRODUCT((INDIRECT("'Annual_q4er_adult'!$B$2:$B$61")="Region "&amp;SUMPRODUCT((INDIRECT("'BTS'!$C$3:$C$14")=I8)*(INDIRECT("'BTS'!$A$3:$A$14"))))*(INDIRECT("'Annual_q4er_adult'!$A$2:$A$61")=2021)*(INDIRECT("'Annual_q4er_adult'!$D$2:$D$61")))</f>
        <v>0.83555088702147517</v>
      </c>
      <c r="K8">
        <f t="shared" ref="K8:K19" ca="1" si="2">_xlfn.RANK.AVG(J8, J$8:J$19, 0)</f>
        <v>1</v>
      </c>
      <c r="L8" s="272" t="str">
        <f>BTS!$C6</f>
        <v>R04-WestCentral</v>
      </c>
      <c r="M8" s="273">
        <f t="shared" ref="M8:M19" ca="1" si="3">SUMPRODUCT((INDIRECT("'Annual_q4er_adult'!$B$2:$B$61")="Region "&amp;SUMPRODUCT((INDIRECT("'BTS'!$C$3:$C$14")=L8)*(INDIRECT("'BTS'!$A$3:$A$14"))))*(INDIRECT("'Annual_q4er_adult'!$A$2:$A$61")=2022)*(INDIRECT("'Annual_q4er_adult'!$D$2:$D$61")))</f>
        <v>0.85563637687490901</v>
      </c>
      <c r="N8">
        <f t="shared" ref="N8:N19" ca="1" si="4">_xlfn.RANK.AVG(M8, M$8:M$19, 0)</f>
        <v>2</v>
      </c>
      <c r="P8" s="272" t="str">
        <f>BTS!$C6</f>
        <v>R04-WestCentral</v>
      </c>
      <c r="Q8" s="274">
        <f t="shared" ref="Q8:Q19" ca="1" si="5">SUMPRODUCT((INDIRECT("'Annual_me_adult'!$B$2:$B$61")="Region "&amp;SUMPRODUCT((INDIRECT("'BTS'!$C$3:$C$14")=P8)*(INDIRECT("'BTS'!$A$3:$A$14"))))*(INDIRECT("'Annual_me_adult'!$A$2:$A$61")=2021)*(INDIRECT("'Annual_me_adult'!$D$2:$D$61")))</f>
        <v>8082.73974609375</v>
      </c>
      <c r="R8">
        <f t="shared" ref="R8:R19" ca="1" si="6">_xlfn.RANK.AVG(Q8, Q$8:Q$19, 0)</f>
        <v>1</v>
      </c>
      <c r="S8" s="272" t="str">
        <f>BTS!$C9</f>
        <v>R07-West</v>
      </c>
      <c r="T8" s="274">
        <f t="shared" ref="T8:T19" ca="1" si="7">SUMPRODUCT((INDIRECT("'Annual_me_adult'!$B$2:$B$61")="Region "&amp;SUMPRODUCT((INDIRECT("'BTS'!$C$3:$C$14")=S8)*(INDIRECT("'BTS'!$A$3:$A$14"))))*(INDIRECT("'Annual_me_adult'!$A$2:$A$61")=2022)*(INDIRECT("'Annual_me_adult'!$D$2:$D$61")))</f>
        <v>8919.8515625</v>
      </c>
      <c r="U8">
        <f t="shared" ref="U8:U19" ca="1" si="8">_xlfn.RANK.AVG(T8, T$8:T$19, 0)</f>
        <v>1</v>
      </c>
      <c r="V8"/>
      <c r="W8" s="272" t="str">
        <f>BTS!$C9</f>
        <v>R07-West</v>
      </c>
      <c r="X8" s="273">
        <f t="shared" ref="X8:X19" ca="1" si="9">SUMPRODUCT((INDIRECT("'Annual_cred_adult'!$B$2:$B$61")="Region "&amp;SUMPRODUCT((INDIRECT("'BTS'!$C$3:$C$14")=W8)*(INDIRECT("'BTS'!$A$3:$A$14"))))*(INDIRECT("'Annual_cred_adult'!$A$2:$A$61")=2021)*(INDIRECT("'Annual_cred_adult'!$D$2:$D$61")))</f>
        <v>0.86390162125456249</v>
      </c>
      <c r="Y8">
        <f t="shared" ref="Y8:Y19" ca="1" si="10">_xlfn.RANK.AVG(X8, X$8:X$19, 0)</f>
        <v>1</v>
      </c>
      <c r="Z8" s="272" t="str">
        <f>BTS!$C12</f>
        <v>R10-Southern</v>
      </c>
      <c r="AA8" s="273">
        <f t="shared" ref="AA8:AA19" ca="1" si="11">SUMPRODUCT((INDIRECT("'Annual_cred_adult'!$B$2:$B$61")="Region "&amp;SUMPRODUCT((INDIRECT("'BTS'!$C$3:$C$14")=Z8)*(INDIRECT("'BTS'!$A$3:$A$14"))))*(INDIRECT("'Annual_cred_adult'!$A$2:$A$61")=2022)*(INDIRECT("'Annual_cred_adult'!$D$2:$D$61")))</f>
        <v>0.88303571428571437</v>
      </c>
      <c r="AB8">
        <f t="shared" ref="AB8:AB19" ca="1" si="12">_xlfn.RANK.AVG(AA8, AA$8:AA$19, 0)</f>
        <v>1</v>
      </c>
      <c r="AD8" s="272" t="str">
        <f>BTS!$C7</f>
        <v>R05-Central</v>
      </c>
      <c r="AE8" s="273">
        <f t="shared" ref="AE8:AE19" ca="1" si="13">SUMPRODUCT((INDIRECT("'Annual_msg_adult'!$B$2:$B$61")="Region "&amp;SUMPRODUCT((INDIRECT("'BTS'!$C$3:$C$14")=AD8)*(INDIRECT("'BTS'!$A$3:$A$14"))))*(INDIRECT("'Annual_msg_adult'!$A$2:$A$61")=2021)*(INDIRECT("'Annual_msg_adult'!$D$2:$D$61")))</f>
        <v>0.55124635198916327</v>
      </c>
      <c r="AF8">
        <f t="shared" ref="AF8:AF19" ca="1" si="14">_xlfn.RANK.AVG(AE8, AE$8:AE$19, 0)</f>
        <v>1</v>
      </c>
      <c r="AG8" s="272" t="str">
        <f>BTS!$C6</f>
        <v>R04-WestCentral</v>
      </c>
      <c r="AH8" s="273">
        <f ca="1">SUMPRODUCT((INDIRECT("'Annual_msg_adult'!$B$2:$B$61")="Region "&amp;SUMPRODUCT((INDIRECT("'BTS'!$C$3:$C$14")=AG8)*(INDIRECT("'BTS'!$A$3:$A$14"))))*(INDIRECT("'Annual_msg_adult'!$A$2:$A$61")=2022)*(INDIRECT("'Annual_msg_adult'!$D$2:$D$61")))</f>
        <v>0.53485190097259061</v>
      </c>
      <c r="AI8" s="183">
        <f t="shared" ref="AI8:AI19" ca="1" si="15">_xlfn.RANK.AVG(AH8, AH$8:AH$19, 0)</f>
        <v>2</v>
      </c>
    </row>
    <row r="9" spans="2:35" ht="15.75" thickBot="1" x14ac:dyDescent="0.3">
      <c r="B9" s="117" t="str">
        <f>BTS!$C9</f>
        <v>R07-West</v>
      </c>
      <c r="C9" s="273">
        <f t="shared" ref="C9:C19" ca="1" si="16">SUMPRODUCT((INDIRECT("'Annual_q2er_adult'!$B$2:$B$61")="Region "&amp;SUMPRODUCT((INDIRECT("'BTS'!$C$3:$C$14")=B9)*(INDIRECT("'BTS'!$A$3:$A$14"))))*(INDIRECT("'Annual_q2er_adult'!$A$2:$A$61")=2021)*(INDIRECT("'Annual_q2er_adult'!$D$2:$D$61")))</f>
        <v>0.88569240196078425</v>
      </c>
      <c r="D9">
        <f t="shared" ref="D9:D19" ca="1" si="17">_xlfn.RANK.AVG(C9, C$8:C$19, 0)</f>
        <v>2</v>
      </c>
      <c r="E9" s="117" t="str">
        <f>BTS!$C10</f>
        <v>R08-SouthCentral</v>
      </c>
      <c r="F9" s="300">
        <f t="shared" ca="1" si="0"/>
        <v>0.85995910167251599</v>
      </c>
      <c r="G9">
        <f t="shared" ref="G9:G19" ca="1" si="18">_xlfn.RANK.AVG(F9, F$8:F$19, 0)</f>
        <v>2</v>
      </c>
      <c r="I9" s="117" t="str">
        <f>BTS!$C5</f>
        <v>R03-NorthEast</v>
      </c>
      <c r="J9" s="273">
        <f t="shared" ca="1" si="1"/>
        <v>0.82299673575910459</v>
      </c>
      <c r="K9">
        <f t="shared" ca="1" si="2"/>
        <v>2</v>
      </c>
      <c r="L9" s="117" t="str">
        <f>BTS!$C11</f>
        <v>R09-SouthEast</v>
      </c>
      <c r="M9" s="273">
        <f t="shared" ca="1" si="3"/>
        <v>0.8277086475615888</v>
      </c>
      <c r="N9">
        <f t="shared" ca="1" si="4"/>
        <v>5</v>
      </c>
      <c r="P9" s="117" t="str">
        <f>BTS!$C11</f>
        <v>R09-SouthEast</v>
      </c>
      <c r="Q9" s="274">
        <f t="shared" ca="1" si="5"/>
        <v>7470.14111328125</v>
      </c>
      <c r="R9">
        <f t="shared" ca="1" si="6"/>
        <v>2</v>
      </c>
      <c r="S9" s="117" t="str">
        <f>BTS!$C6</f>
        <v>R04-WestCentral</v>
      </c>
      <c r="T9" s="274">
        <f t="shared" ca="1" si="7"/>
        <v>7776.2685546875</v>
      </c>
      <c r="U9">
        <f t="shared" ca="1" si="8"/>
        <v>2</v>
      </c>
      <c r="V9"/>
      <c r="W9" s="117" t="str">
        <f>BTS!$C5</f>
        <v>R03-NorthEast</v>
      </c>
      <c r="X9" s="273">
        <f t="shared" ca="1" si="9"/>
        <v>0.82827142584722668</v>
      </c>
      <c r="Y9">
        <f t="shared" ca="1" si="10"/>
        <v>2</v>
      </c>
      <c r="Z9" s="117" t="str">
        <f>BTS!$C4</f>
        <v>R02-Northern</v>
      </c>
      <c r="AA9" s="273">
        <f t="shared" ca="1" si="11"/>
        <v>0.83408881881487318</v>
      </c>
      <c r="AB9">
        <f t="shared" ca="1" si="12"/>
        <v>3</v>
      </c>
      <c r="AD9" s="117" t="str">
        <f>BTS!$C11</f>
        <v>R09-SouthEast</v>
      </c>
      <c r="AE9" s="273">
        <f t="shared" ca="1" si="13"/>
        <v>0.49512859389038633</v>
      </c>
      <c r="AF9">
        <f t="shared" ca="1" si="14"/>
        <v>2</v>
      </c>
      <c r="AG9" s="117" t="str">
        <f>BTS!$C11</f>
        <v>R09-SouthEast</v>
      </c>
      <c r="AH9" s="273">
        <f t="shared" ref="AH9:AH19" ca="1" si="19">SUMPRODUCT((INDIRECT("'Annual_msg_adult'!$B$2:$B$61")="Region "&amp;SUMPRODUCT((INDIRECT("'BTS'!$C$3:$C$14")=AG9)*(INDIRECT("'BTS'!$A$3:$A$14"))))*(INDIRECT("'Annual_msg_adult'!$A$2:$A$61")=2022)*(INDIRECT("'Annual_msg_adult'!$D$2:$D$61")))</f>
        <v>0.52328465748150599</v>
      </c>
      <c r="AI9" s="183">
        <f t="shared" ca="1" si="15"/>
        <v>3</v>
      </c>
    </row>
    <row r="10" spans="2:35" ht="15.75" thickBot="1" x14ac:dyDescent="0.3">
      <c r="B10" s="117" t="str">
        <f>BTS!$C6</f>
        <v>R04-WestCentral</v>
      </c>
      <c r="C10" s="273">
        <f t="shared" ca="1" si="16"/>
        <v>0.84390783697838079</v>
      </c>
      <c r="D10">
        <f t="shared" ca="1" si="17"/>
        <v>3</v>
      </c>
      <c r="E10" s="117" t="str">
        <f>BTS!$C11</f>
        <v>R09-SouthEast</v>
      </c>
      <c r="F10" s="300">
        <f t="shared" ca="1" si="0"/>
        <v>0.85638452817024246</v>
      </c>
      <c r="G10">
        <f t="shared" ca="1" si="18"/>
        <v>3</v>
      </c>
      <c r="I10" s="117" t="str">
        <f>BTS!$C13</f>
        <v>R11-SouthWest</v>
      </c>
      <c r="J10" s="273">
        <f t="shared" ca="1" si="1"/>
        <v>0.82258625907990324</v>
      </c>
      <c r="K10">
        <f t="shared" ca="1" si="2"/>
        <v>3</v>
      </c>
      <c r="L10" s="117" t="str">
        <f>BTS!$C9</f>
        <v>R07-West</v>
      </c>
      <c r="M10" s="273">
        <f t="shared" ca="1" si="3"/>
        <v>0.83162393162393156</v>
      </c>
      <c r="N10">
        <f t="shared" ca="1" si="4"/>
        <v>4</v>
      </c>
      <c r="P10" s="117" t="str">
        <f>BTS!$C5</f>
        <v>R03-NorthEast</v>
      </c>
      <c r="Q10" s="274">
        <f t="shared" ca="1" si="5"/>
        <v>7037.0986328125</v>
      </c>
      <c r="R10">
        <f t="shared" ca="1" si="6"/>
        <v>3</v>
      </c>
      <c r="S10" s="117" t="str">
        <f>BTS!$C5</f>
        <v>R03-NorthEast</v>
      </c>
      <c r="T10" s="274">
        <f t="shared" ca="1" si="7"/>
        <v>6785.021484375</v>
      </c>
      <c r="U10">
        <f t="shared" ca="1" si="8"/>
        <v>8</v>
      </c>
      <c r="V10"/>
      <c r="W10" s="117" t="str">
        <f>BTS!$C7</f>
        <v>R05-Central</v>
      </c>
      <c r="X10" s="273">
        <f t="shared" ca="1" si="9"/>
        <v>0.80178571428571432</v>
      </c>
      <c r="Y10">
        <f t="shared" ca="1" si="10"/>
        <v>3</v>
      </c>
      <c r="Z10" s="117" t="str">
        <f>BTS!$C9</f>
        <v>R07-West</v>
      </c>
      <c r="AA10" s="273">
        <f t="shared" ca="1" si="11"/>
        <v>0.85449735449735453</v>
      </c>
      <c r="AB10">
        <f t="shared" ca="1" si="12"/>
        <v>2</v>
      </c>
      <c r="AD10" s="117" t="str">
        <f>BTS!$C6</f>
        <v>R04-WestCentral</v>
      </c>
      <c r="AE10" s="273">
        <f t="shared" ca="1" si="13"/>
        <v>0.4776785714285714</v>
      </c>
      <c r="AF10">
        <f t="shared" ca="1" si="14"/>
        <v>3</v>
      </c>
      <c r="AG10" s="117" t="str">
        <f>BTS!$C9</f>
        <v>R07-West</v>
      </c>
      <c r="AH10" s="273">
        <f t="shared" ca="1" si="19"/>
        <v>0.35822515722832332</v>
      </c>
      <c r="AI10" s="183">
        <f t="shared" ca="1" si="15"/>
        <v>9</v>
      </c>
    </row>
    <row r="11" spans="2:35" ht="15.75" thickBot="1" x14ac:dyDescent="0.3">
      <c r="B11" s="117" t="str">
        <f>BTS!$C10</f>
        <v>R08-SouthCentral</v>
      </c>
      <c r="C11" s="273">
        <f t="shared" ca="1" si="16"/>
        <v>0.83290726732667741</v>
      </c>
      <c r="D11">
        <f t="shared" ca="1" si="17"/>
        <v>4</v>
      </c>
      <c r="E11" s="117" t="str">
        <f>BTS!$C6</f>
        <v>R04-WestCentral</v>
      </c>
      <c r="F11" s="300">
        <f t="shared" ca="1" si="0"/>
        <v>0.82081026147146208</v>
      </c>
      <c r="G11">
        <f t="shared" ca="1" si="18"/>
        <v>4</v>
      </c>
      <c r="I11" s="117" t="str">
        <f>BTS!$C10</f>
        <v>R08-SouthCentral</v>
      </c>
      <c r="J11" s="273">
        <f t="shared" ca="1" si="1"/>
        <v>0.79758007369614514</v>
      </c>
      <c r="K11">
        <f t="shared" ca="1" si="2"/>
        <v>4</v>
      </c>
      <c r="L11" s="117" t="str">
        <f>BTS!$C10</f>
        <v>R08-SouthCentral</v>
      </c>
      <c r="M11" s="273">
        <f t="shared" ca="1" si="3"/>
        <v>0.86036289073822736</v>
      </c>
      <c r="N11">
        <f t="shared" ca="1" si="4"/>
        <v>1</v>
      </c>
      <c r="P11" s="117" t="str">
        <f>BTS!$C3</f>
        <v>R01-NorthWest</v>
      </c>
      <c r="Q11" s="274">
        <f t="shared" ca="1" si="5"/>
        <v>6564.58984375</v>
      </c>
      <c r="R11">
        <f t="shared" ca="1" si="6"/>
        <v>4</v>
      </c>
      <c r="S11" s="117" t="str">
        <f>BTS!$C7</f>
        <v>R05-Central</v>
      </c>
      <c r="T11" s="274">
        <f t="shared" ca="1" si="7"/>
        <v>7206.88232421875</v>
      </c>
      <c r="U11">
        <f t="shared" ca="1" si="8"/>
        <v>5</v>
      </c>
      <c r="V11"/>
      <c r="W11" s="117" t="str">
        <f>BTS!$C11</f>
        <v>R09-SouthEast</v>
      </c>
      <c r="X11" s="273">
        <f t="shared" ca="1" si="9"/>
        <v>0.79100877192982444</v>
      </c>
      <c r="Y11">
        <f t="shared" ca="1" si="10"/>
        <v>4</v>
      </c>
      <c r="Z11" s="117" t="str">
        <f>BTS!$C14</f>
        <v>R12-Marion</v>
      </c>
      <c r="AA11" s="273">
        <f t="shared" ca="1" si="11"/>
        <v>0.83244019138755987</v>
      </c>
      <c r="AB11">
        <f t="shared" ca="1" si="12"/>
        <v>4</v>
      </c>
      <c r="AD11" s="117" t="str">
        <f>BTS!$C12</f>
        <v>R10-Southern</v>
      </c>
      <c r="AE11" s="273">
        <f t="shared" ca="1" si="13"/>
        <v>0.45041478129713425</v>
      </c>
      <c r="AF11">
        <f t="shared" ca="1" si="14"/>
        <v>4</v>
      </c>
      <c r="AG11" s="117" t="str">
        <f>BTS!$C10</f>
        <v>R08-SouthCentral</v>
      </c>
      <c r="AH11" s="273">
        <f t="shared" ca="1" si="19"/>
        <v>0.4248444119745145</v>
      </c>
      <c r="AI11" s="183">
        <f t="shared" ca="1" si="15"/>
        <v>7</v>
      </c>
    </row>
    <row r="12" spans="2:35" ht="15.75" thickBot="1" x14ac:dyDescent="0.3">
      <c r="B12" s="117" t="str">
        <f>BTS!$C13</f>
        <v>R11-SouthWest</v>
      </c>
      <c r="C12" s="273">
        <f t="shared" ca="1" si="16"/>
        <v>0.82431097090039362</v>
      </c>
      <c r="D12">
        <f t="shared" ca="1" si="17"/>
        <v>5</v>
      </c>
      <c r="E12" s="117" t="str">
        <f>BTS!$C14</f>
        <v>R12-Marion</v>
      </c>
      <c r="F12" s="300">
        <f t="shared" ca="1" si="0"/>
        <v>0.81890529129457512</v>
      </c>
      <c r="G12">
        <f t="shared" ca="1" si="18"/>
        <v>5</v>
      </c>
      <c r="I12" s="117" t="str">
        <f>BTS!$C7</f>
        <v>R05-Central</v>
      </c>
      <c r="J12" s="273">
        <f t="shared" ca="1" si="1"/>
        <v>0.76775147465841775</v>
      </c>
      <c r="K12">
        <f t="shared" ca="1" si="2"/>
        <v>5</v>
      </c>
      <c r="L12" s="117" t="str">
        <f>BTS!$C5</f>
        <v>R03-NorthEast</v>
      </c>
      <c r="M12" s="273">
        <f t="shared" ca="1" si="3"/>
        <v>0.83770615762141187</v>
      </c>
      <c r="N12">
        <f t="shared" ca="1" si="4"/>
        <v>3</v>
      </c>
      <c r="P12" s="117" t="str">
        <f>BTS!$C14</f>
        <v>R12-Marion</v>
      </c>
      <c r="Q12" s="274">
        <f t="shared" ca="1" si="5"/>
        <v>6422.31494140625</v>
      </c>
      <c r="R12">
        <f t="shared" ca="1" si="6"/>
        <v>5</v>
      </c>
      <c r="S12" s="117" t="str">
        <f>BTS!$C11</f>
        <v>R09-SouthEast</v>
      </c>
      <c r="T12" s="274">
        <f t="shared" ca="1" si="7"/>
        <v>7097.38134765625</v>
      </c>
      <c r="U12">
        <f t="shared" ca="1" si="8"/>
        <v>6</v>
      </c>
      <c r="V12"/>
      <c r="W12" s="117" t="str">
        <f>BTS!$C10</f>
        <v>R08-SouthCentral</v>
      </c>
      <c r="X12" s="273">
        <f t="shared" ca="1" si="9"/>
        <v>0.75276641091219099</v>
      </c>
      <c r="Y12">
        <f t="shared" ca="1" si="10"/>
        <v>5</v>
      </c>
      <c r="Z12" s="117" t="str">
        <f>BTS!$C11</f>
        <v>R09-SouthEast</v>
      </c>
      <c r="AA12" s="273">
        <f t="shared" ca="1" si="11"/>
        <v>0.80297619047619051</v>
      </c>
      <c r="AB12">
        <f t="shared" ca="1" si="12"/>
        <v>5</v>
      </c>
      <c r="AD12" s="117" t="str">
        <f>BTS!$C14</f>
        <v>R12-Marion</v>
      </c>
      <c r="AE12" s="273">
        <f t="shared" ca="1" si="13"/>
        <v>0.43721014492753624</v>
      </c>
      <c r="AF12">
        <f t="shared" ca="1" si="14"/>
        <v>5</v>
      </c>
      <c r="AG12" s="117" t="str">
        <f>BTS!$C5</f>
        <v>R03-NorthEast</v>
      </c>
      <c r="AH12" s="273">
        <f t="shared" ca="1" si="19"/>
        <v>0.50083595537757442</v>
      </c>
      <c r="AI12" s="183">
        <f t="shared" ca="1" si="15"/>
        <v>4</v>
      </c>
    </row>
    <row r="13" spans="2:35" ht="15.75" thickBot="1" x14ac:dyDescent="0.3">
      <c r="B13" s="117" t="str">
        <f>BTS!$C3</f>
        <v>R01-NorthWest</v>
      </c>
      <c r="C13" s="273">
        <f t="shared" ca="1" si="16"/>
        <v>0.81481530148727266</v>
      </c>
      <c r="D13">
        <f t="shared" ca="1" si="17"/>
        <v>6</v>
      </c>
      <c r="E13" s="117" t="str">
        <f>BTS!$C3</f>
        <v>R01-NorthWest</v>
      </c>
      <c r="F13" s="300">
        <f t="shared" ca="1" si="0"/>
        <v>0.81881876660578723</v>
      </c>
      <c r="G13">
        <f t="shared" ca="1" si="18"/>
        <v>6</v>
      </c>
      <c r="I13" s="117" t="str">
        <f>BTS!$C3</f>
        <v>R01-NorthWest</v>
      </c>
      <c r="J13" s="273">
        <f t="shared" ca="1" si="1"/>
        <v>0.76673453495250754</v>
      </c>
      <c r="K13">
        <f t="shared" ca="1" si="2"/>
        <v>6</v>
      </c>
      <c r="L13" s="117" t="str">
        <f>BTS!$C4</f>
        <v>R02-Northern</v>
      </c>
      <c r="M13" s="273">
        <f t="shared" ca="1" si="3"/>
        <v>0.80523487680459593</v>
      </c>
      <c r="N13">
        <f t="shared" ca="1" si="4"/>
        <v>8</v>
      </c>
      <c r="P13" s="117" t="str">
        <f>BTS!$C9</f>
        <v>R07-West</v>
      </c>
      <c r="Q13" s="274">
        <f t="shared" ca="1" si="5"/>
        <v>6344.56640625</v>
      </c>
      <c r="R13">
        <f t="shared" ca="1" si="6"/>
        <v>6</v>
      </c>
      <c r="S13" s="117" t="str">
        <f>BTS!$C10</f>
        <v>R08-SouthCentral</v>
      </c>
      <c r="T13" s="274">
        <f t="shared" ca="1" si="7"/>
        <v>6755.05859375</v>
      </c>
      <c r="U13">
        <f t="shared" ca="1" si="8"/>
        <v>9</v>
      </c>
      <c r="V13"/>
      <c r="W13" s="117" t="str">
        <f>BTS!$C6</f>
        <v>R04-WestCentral</v>
      </c>
      <c r="X13" s="273">
        <f t="shared" ca="1" si="9"/>
        <v>0.75235000396290719</v>
      </c>
      <c r="Y13">
        <f t="shared" ca="1" si="10"/>
        <v>6</v>
      </c>
      <c r="Z13" s="117" t="str">
        <f>BTS!$C7</f>
        <v>R05-Central</v>
      </c>
      <c r="AA13" s="273">
        <f t="shared" ca="1" si="11"/>
        <v>0.75440338528573825</v>
      </c>
      <c r="AB13">
        <f t="shared" ca="1" si="12"/>
        <v>7</v>
      </c>
      <c r="AD13" s="117" t="str">
        <f>BTS!$C13</f>
        <v>R11-SouthWest</v>
      </c>
      <c r="AE13" s="273">
        <f t="shared" ca="1" si="13"/>
        <v>0.41440791745555439</v>
      </c>
      <c r="AF13">
        <f t="shared" ca="1" si="14"/>
        <v>6</v>
      </c>
      <c r="AG13" s="117" t="str">
        <f>BTS!$C4</f>
        <v>R02-Northern</v>
      </c>
      <c r="AH13" s="273">
        <f t="shared" ca="1" si="19"/>
        <v>0.38072959234931586</v>
      </c>
      <c r="AI13" s="183">
        <f t="shared" ca="1" si="15"/>
        <v>8</v>
      </c>
    </row>
    <row r="14" spans="2:35" ht="15.75" thickBot="1" x14ac:dyDescent="0.3">
      <c r="B14" s="117" t="str">
        <f>BTS!$C5</f>
        <v>R03-NorthEast</v>
      </c>
      <c r="C14" s="273">
        <f t="shared" ca="1" si="16"/>
        <v>0.81328851758693665</v>
      </c>
      <c r="D14">
        <f t="shared" ca="1" si="17"/>
        <v>7</v>
      </c>
      <c r="E14" s="117" t="str">
        <f>BTS!$C13</f>
        <v>R11-SouthWest</v>
      </c>
      <c r="F14" s="300">
        <f t="shared" ca="1" si="0"/>
        <v>0.81589000497931674</v>
      </c>
      <c r="G14">
        <f t="shared" ca="1" si="18"/>
        <v>7</v>
      </c>
      <c r="I14" s="117" t="str">
        <f>BTS!$C12</f>
        <v>R10-Southern</v>
      </c>
      <c r="J14" s="273">
        <f t="shared" ca="1" si="1"/>
        <v>0.76474529459901797</v>
      </c>
      <c r="K14">
        <f t="shared" ca="1" si="2"/>
        <v>7</v>
      </c>
      <c r="L14" s="117" t="str">
        <f>BTS!$C13</f>
        <v>R11-SouthWest</v>
      </c>
      <c r="M14" s="273">
        <f t="shared" ca="1" si="3"/>
        <v>0.81880070998047394</v>
      </c>
      <c r="N14">
        <f t="shared" ca="1" si="4"/>
        <v>6</v>
      </c>
      <c r="P14" s="117" t="str">
        <f>BTS!$C10</f>
        <v>R08-SouthCentral</v>
      </c>
      <c r="Q14" s="274">
        <f t="shared" ca="1" si="5"/>
        <v>6066.16015625</v>
      </c>
      <c r="R14">
        <f t="shared" ca="1" si="6"/>
        <v>7</v>
      </c>
      <c r="S14" s="117" t="str">
        <f>BTS!$C3</f>
        <v>R01-NorthWest</v>
      </c>
      <c r="T14" s="274">
        <f t="shared" ca="1" si="7"/>
        <v>6958.99853515625</v>
      </c>
      <c r="U14">
        <f t="shared" ca="1" si="8"/>
        <v>7</v>
      </c>
      <c r="V14"/>
      <c r="W14" s="117" t="str">
        <f>BTS!$C3</f>
        <v>R01-NorthWest</v>
      </c>
      <c r="X14" s="273">
        <f t="shared" ca="1" si="9"/>
        <v>0.6621942899804345</v>
      </c>
      <c r="Y14">
        <f t="shared" ca="1" si="10"/>
        <v>7</v>
      </c>
      <c r="Z14" s="117" t="str">
        <f>BTS!$C5</f>
        <v>R03-NorthEast</v>
      </c>
      <c r="AA14" s="273">
        <f t="shared" ca="1" si="11"/>
        <v>0.78050595238095233</v>
      </c>
      <c r="AB14">
        <f t="shared" ca="1" si="12"/>
        <v>6</v>
      </c>
      <c r="AD14" s="117" t="str">
        <f>BTS!$C10</f>
        <v>R08-SouthCentral</v>
      </c>
      <c r="AE14" s="273">
        <f t="shared" ca="1" si="13"/>
        <v>0.37035892074635079</v>
      </c>
      <c r="AF14">
        <f t="shared" ca="1" si="14"/>
        <v>7</v>
      </c>
      <c r="AG14" s="117" t="str">
        <f>BTS!$C13</f>
        <v>R11-SouthWest</v>
      </c>
      <c r="AH14" s="273">
        <f t="shared" ca="1" si="19"/>
        <v>0.43356331058365094</v>
      </c>
      <c r="AI14" s="183">
        <f t="shared" ca="1" si="15"/>
        <v>5</v>
      </c>
    </row>
    <row r="15" spans="2:35" ht="15.75" thickBot="1" x14ac:dyDescent="0.3">
      <c r="B15" s="117" t="str">
        <f>BTS!$C14</f>
        <v>R12-Marion</v>
      </c>
      <c r="C15" s="273">
        <f t="shared" ca="1" si="16"/>
        <v>0.79862173776333711</v>
      </c>
      <c r="D15">
        <f t="shared" ca="1" si="17"/>
        <v>8</v>
      </c>
      <c r="E15" s="117" t="str">
        <f>BTS!$C12</f>
        <v>R10-Southern</v>
      </c>
      <c r="F15" s="300">
        <f t="shared" ca="1" si="0"/>
        <v>0.80925526086816402</v>
      </c>
      <c r="G15">
        <f t="shared" ca="1" si="18"/>
        <v>8</v>
      </c>
      <c r="I15" s="117" t="str">
        <f>BTS!$C6</f>
        <v>R04-WestCentral</v>
      </c>
      <c r="J15" s="273">
        <f t="shared" ca="1" si="1"/>
        <v>0.76132362542827925</v>
      </c>
      <c r="K15">
        <f t="shared" ca="1" si="2"/>
        <v>8</v>
      </c>
      <c r="L15" s="117" t="str">
        <f>BTS!$C3</f>
        <v>R01-NorthWest</v>
      </c>
      <c r="M15" s="273">
        <f t="shared" ca="1" si="3"/>
        <v>0.80772802810742883</v>
      </c>
      <c r="N15">
        <f t="shared" ca="1" si="4"/>
        <v>7</v>
      </c>
      <c r="P15" s="117" t="str">
        <f>BTS!$C7</f>
        <v>R05-Central</v>
      </c>
      <c r="Q15" s="274">
        <f t="shared" ca="1" si="5"/>
        <v>6024.31494140625</v>
      </c>
      <c r="R15">
        <f t="shared" ca="1" si="6"/>
        <v>8</v>
      </c>
      <c r="S15" s="117" t="str">
        <f>BTS!$C12</f>
        <v>R10-Southern</v>
      </c>
      <c r="T15" s="274">
        <f t="shared" ca="1" si="7"/>
        <v>7511.68115234375</v>
      </c>
      <c r="U15">
        <f t="shared" ca="1" si="8"/>
        <v>3</v>
      </c>
      <c r="V15"/>
      <c r="W15" s="117" t="str">
        <f>BTS!$C12</f>
        <v>R10-Southern</v>
      </c>
      <c r="X15" s="273">
        <f t="shared" ca="1" si="9"/>
        <v>0.65277777777777779</v>
      </c>
      <c r="Y15">
        <f t="shared" ca="1" si="10"/>
        <v>8</v>
      </c>
      <c r="Z15" s="117" t="str">
        <f>BTS!$C10</f>
        <v>R08-SouthCentral</v>
      </c>
      <c r="AA15" s="273">
        <f t="shared" ca="1" si="11"/>
        <v>0.7259236283429833</v>
      </c>
      <c r="AB15">
        <f t="shared" ca="1" si="12"/>
        <v>8</v>
      </c>
      <c r="AD15" s="117" t="str">
        <f>BTS!$C5</f>
        <v>R03-NorthEast</v>
      </c>
      <c r="AE15" s="273">
        <f t="shared" ca="1" si="13"/>
        <v>0.33093317972350234</v>
      </c>
      <c r="AF15">
        <f t="shared" ca="1" si="14"/>
        <v>8</v>
      </c>
      <c r="AG15" s="117" t="str">
        <f>BTS!$C3</f>
        <v>R01-NorthWest</v>
      </c>
      <c r="AH15" s="273">
        <f t="shared" ca="1" si="19"/>
        <v>0.32704598783164451</v>
      </c>
      <c r="AI15" s="183">
        <f t="shared" ca="1" si="15"/>
        <v>10</v>
      </c>
    </row>
    <row r="16" spans="2:35" ht="15.75" thickBot="1" x14ac:dyDescent="0.3">
      <c r="B16" s="117" t="str">
        <f>BTS!$C7</f>
        <v>R05-Central</v>
      </c>
      <c r="C16" s="273">
        <f t="shared" ca="1" si="16"/>
        <v>0.79745832759333246</v>
      </c>
      <c r="D16">
        <f t="shared" ca="1" si="17"/>
        <v>9</v>
      </c>
      <c r="E16" s="117" t="str">
        <f>BTS!$C5</f>
        <v>R03-NorthEast</v>
      </c>
      <c r="F16" s="300">
        <f t="shared" ca="1" si="0"/>
        <v>0.79975910232266167</v>
      </c>
      <c r="G16">
        <f t="shared" ca="1" si="18"/>
        <v>9</v>
      </c>
      <c r="I16" s="117" t="str">
        <f>BTS!$C14</f>
        <v>R12-Marion</v>
      </c>
      <c r="J16" s="273">
        <f t="shared" ca="1" si="1"/>
        <v>0.7514048620850865</v>
      </c>
      <c r="K16">
        <f t="shared" ca="1" si="2"/>
        <v>9</v>
      </c>
      <c r="L16" s="117" t="str">
        <f>BTS!$C7</f>
        <v>R05-Central</v>
      </c>
      <c r="M16" s="273">
        <f t="shared" ca="1" si="3"/>
        <v>0.79806468041762169</v>
      </c>
      <c r="N16">
        <f t="shared" ca="1" si="4"/>
        <v>9</v>
      </c>
      <c r="P16" s="117" t="str">
        <f>BTS!$C4</f>
        <v>R02-Northern</v>
      </c>
      <c r="Q16" s="274">
        <f t="shared" ca="1" si="5"/>
        <v>5917.72119140625</v>
      </c>
      <c r="R16">
        <f t="shared" ca="1" si="6"/>
        <v>9</v>
      </c>
      <c r="S16" s="117" t="str">
        <f>BTS!$C4</f>
        <v>R02-Northern</v>
      </c>
      <c r="T16" s="274">
        <f t="shared" ca="1" si="7"/>
        <v>5004.6923828125</v>
      </c>
      <c r="U16">
        <f t="shared" ca="1" si="8"/>
        <v>11</v>
      </c>
      <c r="V16"/>
      <c r="W16" s="117" t="str">
        <f>BTS!$C8</f>
        <v>R06-Eastern</v>
      </c>
      <c r="X16" s="273">
        <f t="shared" ca="1" si="9"/>
        <v>0.6517857142857143</v>
      </c>
      <c r="Y16">
        <f t="shared" ca="1" si="10"/>
        <v>9</v>
      </c>
      <c r="Z16" s="117" t="str">
        <f>BTS!$C8</f>
        <v>R06-Eastern</v>
      </c>
      <c r="AA16" s="273">
        <f t="shared" ca="1" si="11"/>
        <v>0.68181818181818188</v>
      </c>
      <c r="AB16">
        <f t="shared" ca="1" si="12"/>
        <v>10</v>
      </c>
      <c r="AD16" s="117" t="str">
        <f>BTS!$C3</f>
        <v>R01-NorthWest</v>
      </c>
      <c r="AE16" s="273">
        <f t="shared" ca="1" si="13"/>
        <v>0.30779344773909989</v>
      </c>
      <c r="AF16">
        <f t="shared" ca="1" si="14"/>
        <v>9</v>
      </c>
      <c r="AG16" s="117" t="str">
        <f>BTS!$C7</f>
        <v>R05-Central</v>
      </c>
      <c r="AH16" s="273">
        <f t="shared" ca="1" si="19"/>
        <v>0.59581135085613202</v>
      </c>
      <c r="AI16" s="183">
        <f t="shared" ca="1" si="15"/>
        <v>1</v>
      </c>
    </row>
    <row r="17" spans="2:35" ht="15.75" thickBot="1" x14ac:dyDescent="0.3">
      <c r="B17" s="117" t="str">
        <f>BTS!$C4</f>
        <v>R02-Northern</v>
      </c>
      <c r="C17" s="273">
        <f t="shared" ca="1" si="16"/>
        <v>0.76995267758250563</v>
      </c>
      <c r="D17">
        <f t="shared" ca="1" si="17"/>
        <v>10</v>
      </c>
      <c r="E17" s="117" t="str">
        <f>BTS!$C7</f>
        <v>R05-Central</v>
      </c>
      <c r="F17" s="300">
        <f t="shared" ca="1" si="0"/>
        <v>0.78784072610159572</v>
      </c>
      <c r="G17">
        <f t="shared" ca="1" si="18"/>
        <v>10</v>
      </c>
      <c r="I17" s="117" t="str">
        <f>BTS!$C9</f>
        <v>R07-West</v>
      </c>
      <c r="J17" s="273">
        <f t="shared" ca="1" si="1"/>
        <v>0.73216651286020484</v>
      </c>
      <c r="K17">
        <f t="shared" ca="1" si="2"/>
        <v>10</v>
      </c>
      <c r="L17" s="117" t="str">
        <f>BTS!$C12</f>
        <v>R10-Southern</v>
      </c>
      <c r="M17" s="273">
        <f t="shared" ca="1" si="3"/>
        <v>0.77536401065812832</v>
      </c>
      <c r="N17">
        <f t="shared" ca="1" si="4"/>
        <v>10</v>
      </c>
      <c r="P17" s="117" t="str">
        <f>BTS!$C13</f>
        <v>R11-SouthWest</v>
      </c>
      <c r="Q17" s="274">
        <f t="shared" ca="1" si="5"/>
        <v>5886.7060546875</v>
      </c>
      <c r="R17">
        <f t="shared" ca="1" si="6"/>
        <v>10</v>
      </c>
      <c r="S17" s="117" t="str">
        <f>BTS!$C14</f>
        <v>R12-Marion</v>
      </c>
      <c r="T17" s="274">
        <f t="shared" ca="1" si="7"/>
        <v>7259.1640625</v>
      </c>
      <c r="U17">
        <f t="shared" ca="1" si="8"/>
        <v>4</v>
      </c>
      <c r="V17"/>
      <c r="W17" s="117" t="str">
        <f>BTS!$C4</f>
        <v>R02-Northern</v>
      </c>
      <c r="X17" s="273">
        <f t="shared" ca="1" si="9"/>
        <v>0.64431288819875776</v>
      </c>
      <c r="Y17">
        <f t="shared" ca="1" si="10"/>
        <v>10</v>
      </c>
      <c r="Z17" s="117" t="str">
        <f>BTS!$C13</f>
        <v>R11-SouthWest</v>
      </c>
      <c r="AA17" s="273">
        <f t="shared" ca="1" si="11"/>
        <v>0.71773255813953485</v>
      </c>
      <c r="AB17">
        <f t="shared" ca="1" si="12"/>
        <v>9</v>
      </c>
      <c r="AD17" s="117" t="str">
        <f>BTS!$C9</f>
        <v>R07-West</v>
      </c>
      <c r="AE17" s="273">
        <f t="shared" ca="1" si="13"/>
        <v>0.29480519480519479</v>
      </c>
      <c r="AF17">
        <f t="shared" ca="1" si="14"/>
        <v>10</v>
      </c>
      <c r="AG17" s="117" t="str">
        <f>BTS!$C12</f>
        <v>R10-Southern</v>
      </c>
      <c r="AH17" s="273">
        <f t="shared" ca="1" si="19"/>
        <v>0.42500000000000004</v>
      </c>
      <c r="AI17" s="183">
        <f t="shared" ca="1" si="15"/>
        <v>6</v>
      </c>
    </row>
    <row r="18" spans="2:35" ht="15.75" thickBot="1" x14ac:dyDescent="0.3">
      <c r="B18" s="117" t="str">
        <f>BTS!$C12</f>
        <v>R10-Southern</v>
      </c>
      <c r="C18" s="273">
        <f t="shared" ca="1" si="16"/>
        <v>0.69131946567608327</v>
      </c>
      <c r="D18">
        <f t="shared" ca="1" si="17"/>
        <v>11</v>
      </c>
      <c r="E18" s="117" t="str">
        <f>BTS!$C4</f>
        <v>R02-Northern</v>
      </c>
      <c r="F18" s="300">
        <f t="shared" ca="1" si="0"/>
        <v>0.78184337963552952</v>
      </c>
      <c r="G18">
        <f t="shared" ca="1" si="18"/>
        <v>11</v>
      </c>
      <c r="I18" s="117" t="str">
        <f>BTS!$C4</f>
        <v>R02-Northern</v>
      </c>
      <c r="J18" s="273">
        <f t="shared" ca="1" si="1"/>
        <v>0.72198897845449572</v>
      </c>
      <c r="K18">
        <f t="shared" ca="1" si="2"/>
        <v>11</v>
      </c>
      <c r="L18" s="117" t="str">
        <f>BTS!$C14</f>
        <v>R12-Marion</v>
      </c>
      <c r="M18" s="273">
        <f t="shared" ca="1" si="3"/>
        <v>0.73808468546195016</v>
      </c>
      <c r="N18">
        <f t="shared" ca="1" si="4"/>
        <v>11</v>
      </c>
      <c r="P18" s="117" t="str">
        <f>BTS!$C12</f>
        <v>R10-Southern</v>
      </c>
      <c r="Q18" s="274">
        <f t="shared" ca="1" si="5"/>
        <v>5609.98876953125</v>
      </c>
      <c r="R18">
        <f t="shared" ca="1" si="6"/>
        <v>11</v>
      </c>
      <c r="S18" s="117" t="str">
        <f>BTS!$C13</f>
        <v>R11-SouthWest</v>
      </c>
      <c r="T18" s="274">
        <f t="shared" ca="1" si="7"/>
        <v>5216.451171875</v>
      </c>
      <c r="U18">
        <f t="shared" ca="1" si="8"/>
        <v>10</v>
      </c>
      <c r="V18"/>
      <c r="W18" s="117" t="str">
        <f>BTS!$C13</f>
        <v>R11-SouthWest</v>
      </c>
      <c r="X18" s="273">
        <f t="shared" ca="1" si="9"/>
        <v>0.55228758169934644</v>
      </c>
      <c r="Y18">
        <f t="shared" ca="1" si="10"/>
        <v>11</v>
      </c>
      <c r="Z18" s="117" t="str">
        <f>BTS!$C6</f>
        <v>R04-WestCentral</v>
      </c>
      <c r="AA18" s="273">
        <f t="shared" ca="1" si="11"/>
        <v>0.64609272068511192</v>
      </c>
      <c r="AB18">
        <f t="shared" ca="1" si="12"/>
        <v>11</v>
      </c>
      <c r="AD18" s="117" t="str">
        <f>BTS!$C4</f>
        <v>R02-Northern</v>
      </c>
      <c r="AE18" s="273">
        <f t="shared" ca="1" si="13"/>
        <v>0.29166666666666663</v>
      </c>
      <c r="AF18">
        <f t="shared" ca="1" si="14"/>
        <v>11</v>
      </c>
      <c r="AG18" s="117" t="str">
        <f>BTS!$C14</f>
        <v>R12-Marion</v>
      </c>
      <c r="AH18" s="273">
        <f t="shared" ca="1" si="19"/>
        <v>0.21045131339248987</v>
      </c>
      <c r="AI18" s="183">
        <f t="shared" ca="1" si="15"/>
        <v>12</v>
      </c>
    </row>
    <row r="19" spans="2:35" ht="15.75" thickBot="1" x14ac:dyDescent="0.3">
      <c r="B19" s="275" t="str">
        <f>BTS!$C8</f>
        <v>R06-Eastern</v>
      </c>
      <c r="C19" s="276">
        <f t="shared" ca="1" si="16"/>
        <v>0.68119120939312749</v>
      </c>
      <c r="D19">
        <f t="shared" ca="1" si="17"/>
        <v>12</v>
      </c>
      <c r="E19" s="275" t="str">
        <f>BTS!$C8</f>
        <v>R06-Eastern</v>
      </c>
      <c r="F19" s="301">
        <f t="shared" ca="1" si="0"/>
        <v>0.69812324122218095</v>
      </c>
      <c r="G19">
        <f t="shared" ca="1" si="18"/>
        <v>12</v>
      </c>
      <c r="I19" s="275" t="str">
        <f>BTS!$C8</f>
        <v>R06-Eastern</v>
      </c>
      <c r="J19" s="276">
        <f t="shared" ca="1" si="1"/>
        <v>0.70788993526582267</v>
      </c>
      <c r="K19">
        <f t="shared" ca="1" si="2"/>
        <v>12</v>
      </c>
      <c r="L19" s="275" t="str">
        <f>BTS!$C8</f>
        <v>R06-Eastern</v>
      </c>
      <c r="M19" s="276">
        <f t="shared" ca="1" si="3"/>
        <v>0.70213655041445888</v>
      </c>
      <c r="N19">
        <f t="shared" ca="1" si="4"/>
        <v>12</v>
      </c>
      <c r="P19" s="275" t="str">
        <f>BTS!$C8</f>
        <v>R06-Eastern</v>
      </c>
      <c r="Q19" s="277">
        <f t="shared" ca="1" si="5"/>
        <v>3293.99365234375</v>
      </c>
      <c r="R19">
        <f t="shared" ca="1" si="6"/>
        <v>12</v>
      </c>
      <c r="S19" s="275" t="str">
        <f>BTS!$C8</f>
        <v>R06-Eastern</v>
      </c>
      <c r="T19" s="277">
        <f t="shared" ca="1" si="7"/>
        <v>4291.26611328125</v>
      </c>
      <c r="U19">
        <f t="shared" ca="1" si="8"/>
        <v>12</v>
      </c>
      <c r="V19"/>
      <c r="W19" s="275" t="str">
        <f>BTS!$C14</f>
        <v>R12-Marion</v>
      </c>
      <c r="X19" s="276">
        <f t="shared" ca="1" si="9"/>
        <v>0.3996212121212121</v>
      </c>
      <c r="Y19">
        <f t="shared" ca="1" si="10"/>
        <v>12</v>
      </c>
      <c r="Z19" s="275" t="str">
        <f>BTS!$C3</f>
        <v>R01-NorthWest</v>
      </c>
      <c r="AA19" s="276">
        <f t="shared" ca="1" si="11"/>
        <v>0.64598623853211012</v>
      </c>
      <c r="AB19">
        <f t="shared" ca="1" si="12"/>
        <v>12</v>
      </c>
      <c r="AD19" s="275" t="str">
        <f>BTS!$C8</f>
        <v>R06-Eastern</v>
      </c>
      <c r="AE19" s="276">
        <f t="shared" ca="1" si="13"/>
        <v>0.24131710389446615</v>
      </c>
      <c r="AF19">
        <f t="shared" ca="1" si="14"/>
        <v>12</v>
      </c>
      <c r="AG19" s="275" t="str">
        <f>BTS!$C8</f>
        <v>R06-Eastern</v>
      </c>
      <c r="AH19" s="276">
        <f t="shared" ca="1" si="19"/>
        <v>0.27976190476190477</v>
      </c>
      <c r="AI19" s="183">
        <f t="shared" ca="1" si="15"/>
        <v>11</v>
      </c>
    </row>
    <row r="20" spans="2:35" x14ac:dyDescent="0.25">
      <c r="C20"/>
      <c r="D20"/>
      <c r="F20"/>
      <c r="G20"/>
      <c r="I20"/>
      <c r="J20"/>
      <c r="K20"/>
      <c r="M20"/>
      <c r="N20"/>
      <c r="P20"/>
      <c r="S20"/>
      <c r="U20"/>
      <c r="V20"/>
      <c r="X20"/>
      <c r="Y20"/>
      <c r="Z20"/>
    </row>
    <row r="21" spans="2:35" ht="15.75" thickBot="1" x14ac:dyDescent="0.3">
      <c r="C21"/>
      <c r="D21"/>
      <c r="F21"/>
      <c r="G21"/>
      <c r="I21"/>
      <c r="J21"/>
      <c r="K21"/>
      <c r="M21"/>
      <c r="N21"/>
      <c r="P21"/>
      <c r="S21"/>
      <c r="U21"/>
      <c r="V21"/>
      <c r="X21"/>
      <c r="Y21"/>
      <c r="Z21"/>
    </row>
    <row r="22" spans="2:35" ht="15.75" thickBot="1" x14ac:dyDescent="0.3">
      <c r="B22" s="185" t="s">
        <v>186</v>
      </c>
      <c r="C22" s="270">
        <f ca="1">MEDIAN(C8:C19)</f>
        <v>0.8140519095371046</v>
      </c>
      <c r="D22" s="268"/>
      <c r="E22" s="269" t="s">
        <v>186</v>
      </c>
      <c r="F22" s="270">
        <f ca="1">MEDIAN(F8:F19)</f>
        <v>0.81735438579255204</v>
      </c>
      <c r="G22"/>
      <c r="I22" s="185" t="s">
        <v>186</v>
      </c>
      <c r="J22" s="270">
        <f ca="1">MEDIAN(J8:J19)</f>
        <v>0.76573991477576275</v>
      </c>
      <c r="K22" s="268"/>
      <c r="L22" s="269" t="s">
        <v>186</v>
      </c>
      <c r="M22" s="270">
        <f ca="1">MEDIAN(M8:M19)</f>
        <v>0.81326436904395139</v>
      </c>
      <c r="N22"/>
      <c r="P22" s="185" t="s">
        <v>186</v>
      </c>
      <c r="Q22" s="271">
        <f ca="1">MEDIAN(Q8:Q19)</f>
        <v>6205.36328125</v>
      </c>
      <c r="R22" s="268"/>
      <c r="S22" s="269" t="s">
        <v>186</v>
      </c>
      <c r="T22" s="271">
        <f ca="1">MEDIAN(T8:T19)</f>
        <v>7028.18994140625</v>
      </c>
      <c r="U22"/>
      <c r="V22"/>
      <c r="W22" s="185" t="s">
        <v>186</v>
      </c>
      <c r="X22" s="270">
        <f ca="1">MEDIAN(X8:X19)</f>
        <v>0.70727214697167085</v>
      </c>
      <c r="Y22" s="268"/>
      <c r="Z22" s="269" t="s">
        <v>186</v>
      </c>
      <c r="AA22" s="270">
        <f ca="1">MEDIAN(AA8:AA19)</f>
        <v>0.76745466883334523</v>
      </c>
      <c r="AD22" s="185" t="s">
        <v>186</v>
      </c>
      <c r="AE22" s="270">
        <f ca="1">MEDIAN(AE8:AE19)</f>
        <v>0.39238341910095259</v>
      </c>
      <c r="AF22" s="268"/>
      <c r="AG22" s="269" t="s">
        <v>186</v>
      </c>
      <c r="AH22" s="270">
        <f ca="1">MEDIAN(AH8:AH19)</f>
        <v>0.42492220598725727</v>
      </c>
    </row>
    <row r="23" spans="2:35" x14ac:dyDescent="0.25">
      <c r="C23"/>
      <c r="D23"/>
      <c r="F23"/>
      <c r="G23"/>
      <c r="I23"/>
      <c r="J23"/>
      <c r="K23"/>
      <c r="M23"/>
      <c r="N23"/>
      <c r="P23"/>
      <c r="S23"/>
      <c r="U23"/>
      <c r="V23"/>
      <c r="X23"/>
      <c r="Y23"/>
      <c r="Z23"/>
    </row>
    <row r="24" spans="2:35" x14ac:dyDescent="0.25">
      <c r="B24" t="s">
        <v>187</v>
      </c>
      <c r="C24" s="89">
        <f ca="1">_xlfn.QUARTILE.EXC(C8:C19, 1)</f>
        <v>0.77682909008521239</v>
      </c>
      <c r="D24" s="89"/>
      <c r="E24" s="89"/>
      <c r="F24" s="89">
        <f t="shared" ref="F24" ca="1" si="20">_xlfn.QUARTILE.EXC(F8:F19, 1)</f>
        <v>0.79082032015686221</v>
      </c>
      <c r="G24"/>
      <c r="I24"/>
      <c r="J24" s="89">
        <f ca="1">_xlfn.QUARTILE.EXC(J8:J19, 1)</f>
        <v>0.73697610016642523</v>
      </c>
      <c r="K24" s="89"/>
      <c r="L24" s="89"/>
      <c r="M24" s="89">
        <f t="shared" ref="M24" ca="1" si="21">_xlfn.QUARTILE.EXC(M8:M19, 1)</f>
        <v>0.78103917809800172</v>
      </c>
      <c r="N24"/>
      <c r="P24"/>
      <c r="Q24" s="89">
        <f ca="1">_xlfn.QUARTILE.EXC(Q8:Q19, 1)</f>
        <v>5894.4598388671875</v>
      </c>
      <c r="R24" s="89"/>
      <c r="S24" s="89"/>
      <c r="T24" s="89">
        <f t="shared" ref="T24" ca="1" si="22">_xlfn.QUARTILE.EXC(T8:T19, 1)</f>
        <v>5601.10302734375</v>
      </c>
      <c r="U24"/>
      <c r="V24"/>
      <c r="X24" s="89">
        <f ca="1">_xlfn.QUARTILE.EXC(X8:X19, 1)</f>
        <v>0.6461810947204969</v>
      </c>
      <c r="Y24" s="89"/>
      <c r="Z24" s="89"/>
      <c r="AA24" s="89">
        <f t="shared" ref="AA24" ca="1" si="23">_xlfn.QUARTILE.EXC(AA8:AA19, 1)</f>
        <v>0.69079677589852007</v>
      </c>
      <c r="AE24" s="89">
        <f ca="1">_xlfn.QUARTILE.EXC(AE8:AE19, 1)</f>
        <v>0.29805225803867108</v>
      </c>
      <c r="AF24" s="89"/>
      <c r="AG24" s="89"/>
      <c r="AH24" s="89">
        <f t="shared" ref="AH24" ca="1" si="24">_xlfn.QUARTILE.EXC(AH8:AH19, 1)</f>
        <v>0.3348407801808142</v>
      </c>
    </row>
    <row r="25" spans="2:35" x14ac:dyDescent="0.25">
      <c r="B25" s="302" t="s">
        <v>188</v>
      </c>
      <c r="C25" s="89">
        <f ca="1">_xlfn.QUARTILE.EXC(C8:C19, 3)</f>
        <v>0.84115769456545497</v>
      </c>
      <c r="D25" s="89"/>
      <c r="E25" s="89"/>
      <c r="F25" s="89">
        <f t="shared" ref="F25" ca="1" si="25">_xlfn.QUARTILE.EXC(F8:F19, 3)</f>
        <v>0.84749096149554737</v>
      </c>
      <c r="G25"/>
      <c r="I25"/>
      <c r="J25" s="89">
        <f ca="1">_xlfn.QUARTILE.EXC(J8:J19, 3)</f>
        <v>0.81633471273396374</v>
      </c>
      <c r="K25" s="89"/>
      <c r="L25" s="89"/>
      <c r="M25" s="89">
        <f t="shared" ref="M25" ca="1" si="26">_xlfn.QUARTILE.EXC(M8:M19, 3)</f>
        <v>0.83618560112204177</v>
      </c>
      <c r="N25"/>
      <c r="P25"/>
      <c r="Q25" s="89">
        <f ca="1">_xlfn.QUARTILE.EXC(Q8:Q19, 3)</f>
        <v>6918.971435546875</v>
      </c>
      <c r="R25" s="89"/>
      <c r="S25" s="89"/>
      <c r="T25" s="89">
        <f t="shared" ref="T25" ca="1" si="27">_xlfn.QUARTILE.EXC(T8:T19, 3)</f>
        <v>7448.5518798828125</v>
      </c>
      <c r="U25"/>
      <c r="V25"/>
      <c r="X25" s="89">
        <f ca="1">_xlfn.QUARTILE.EXC(X8:X19, 3)</f>
        <v>0.7990914786967418</v>
      </c>
      <c r="Y25" s="89"/>
      <c r="Z25" s="89"/>
      <c r="AA25" s="89">
        <f t="shared" ref="AA25" ca="1" si="28">_xlfn.QUARTILE.EXC(AA8:AA19, 3)</f>
        <v>0.83367666195804491</v>
      </c>
      <c r="AE25" s="89">
        <f ca="1">_xlfn.QUARTILE.EXC(AE8:AE19, 3)</f>
        <v>0.4708626238957121</v>
      </c>
      <c r="AF25" s="89"/>
      <c r="AG25" s="89"/>
      <c r="AH25" s="89">
        <f t="shared" ref="AH25" ca="1" si="29">_xlfn.QUARTILE.EXC(AH8:AH19, 3)</f>
        <v>0.51767248195552307</v>
      </c>
    </row>
    <row r="26" spans="2:35" ht="15" customHeight="1" x14ac:dyDescent="0.25">
      <c r="B26" s="303" t="s">
        <v>189</v>
      </c>
      <c r="C26"/>
      <c r="D26"/>
      <c r="F26"/>
      <c r="G26"/>
      <c r="I26"/>
      <c r="J26"/>
      <c r="K26"/>
      <c r="M26"/>
      <c r="N26"/>
      <c r="P26"/>
      <c r="S26"/>
      <c r="U26"/>
      <c r="V26"/>
      <c r="X26"/>
      <c r="Y26"/>
      <c r="Z26"/>
    </row>
    <row r="27" spans="2:35" x14ac:dyDescent="0.25">
      <c r="B27" s="304" t="s">
        <v>190</v>
      </c>
      <c r="C27"/>
      <c r="D27"/>
      <c r="F27"/>
      <c r="G27"/>
      <c r="I27"/>
      <c r="J27"/>
      <c r="K27"/>
      <c r="M27"/>
      <c r="N27"/>
      <c r="P27"/>
      <c r="S27"/>
      <c r="U27"/>
      <c r="V27"/>
      <c r="X27"/>
      <c r="Y27"/>
      <c r="Z27"/>
    </row>
    <row r="28" spans="2:35" x14ac:dyDescent="0.25">
      <c r="B28" s="305" t="s">
        <v>191</v>
      </c>
      <c r="C28"/>
      <c r="D28"/>
      <c r="F28"/>
      <c r="G28"/>
      <c r="I28"/>
      <c r="J28"/>
      <c r="K28"/>
      <c r="M28"/>
      <c r="N28"/>
      <c r="P28"/>
      <c r="S28"/>
      <c r="U28"/>
      <c r="V28"/>
      <c r="X28"/>
      <c r="Y28"/>
      <c r="Z28"/>
    </row>
    <row r="29" spans="2:35" x14ac:dyDescent="0.25">
      <c r="C29"/>
      <c r="D29"/>
      <c r="F29"/>
      <c r="G29"/>
      <c r="I29"/>
      <c r="J29"/>
      <c r="K29"/>
      <c r="M29"/>
      <c r="N29"/>
      <c r="P29"/>
      <c r="S29"/>
      <c r="U29"/>
      <c r="V29"/>
      <c r="X29"/>
      <c r="Y29"/>
      <c r="Z29"/>
    </row>
    <row r="30" spans="2:35" x14ac:dyDescent="0.25">
      <c r="C30"/>
      <c r="D30"/>
      <c r="F30"/>
      <c r="G30"/>
      <c r="I30"/>
      <c r="J30"/>
      <c r="K30"/>
      <c r="M30"/>
      <c r="N30"/>
      <c r="P30"/>
      <c r="S30"/>
      <c r="U30"/>
      <c r="V30"/>
      <c r="X30"/>
      <c r="Y30"/>
      <c r="Z30"/>
    </row>
    <row r="31" spans="2:35" x14ac:dyDescent="0.25">
      <c r="C31"/>
      <c r="D31"/>
      <c r="F31"/>
      <c r="G31"/>
      <c r="I31"/>
      <c r="J31"/>
      <c r="K31"/>
      <c r="M31"/>
      <c r="N31"/>
      <c r="P31"/>
      <c r="S31"/>
      <c r="U31"/>
      <c r="V31"/>
      <c r="X31"/>
      <c r="Y31"/>
      <c r="Z31"/>
    </row>
    <row r="32" spans="2:35" x14ac:dyDescent="0.25">
      <c r="C32"/>
      <c r="D32"/>
      <c r="F32"/>
      <c r="G32"/>
      <c r="I32"/>
      <c r="J32"/>
      <c r="K32"/>
      <c r="M32"/>
      <c r="N32"/>
      <c r="P32"/>
      <c r="S32"/>
      <c r="U32"/>
      <c r="V32"/>
      <c r="X32"/>
      <c r="Y32"/>
      <c r="Z32"/>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spans="3:26" x14ac:dyDescent="0.25">
      <c r="C49"/>
      <c r="D49"/>
      <c r="F49"/>
      <c r="G49"/>
      <c r="I49"/>
      <c r="J49"/>
      <c r="K49"/>
      <c r="M49"/>
      <c r="N49"/>
      <c r="P49"/>
      <c r="S49"/>
      <c r="U49"/>
      <c r="V49"/>
      <c r="X49"/>
      <c r="Y49"/>
      <c r="Z49"/>
    </row>
    <row r="50" spans="3:26" x14ac:dyDescent="0.25">
      <c r="C50"/>
      <c r="D50"/>
      <c r="F50"/>
      <c r="G50"/>
      <c r="I50"/>
      <c r="J50"/>
      <c r="K50"/>
      <c r="M50"/>
      <c r="N50"/>
      <c r="P50"/>
      <c r="S50"/>
      <c r="U50"/>
      <c r="V50"/>
      <c r="X50"/>
      <c r="Y50"/>
      <c r="Z50"/>
    </row>
    <row r="51" spans="3:26" x14ac:dyDescent="0.25">
      <c r="C51"/>
      <c r="D51"/>
      <c r="F51"/>
      <c r="G51"/>
      <c r="I51"/>
      <c r="J51"/>
      <c r="K51"/>
      <c r="M51"/>
      <c r="N51"/>
      <c r="P51"/>
      <c r="S51"/>
      <c r="U51"/>
      <c r="V51"/>
      <c r="X51"/>
      <c r="Y51"/>
      <c r="Z51"/>
    </row>
    <row r="52" spans="3:26" x14ac:dyDescent="0.25">
      <c r="C52"/>
      <c r="D52"/>
      <c r="F52"/>
      <c r="G52"/>
      <c r="I52"/>
      <c r="J52"/>
      <c r="K52"/>
      <c r="M52"/>
      <c r="N52"/>
      <c r="P52"/>
      <c r="S52"/>
      <c r="U52"/>
      <c r="V52"/>
      <c r="X52"/>
      <c r="Y52"/>
      <c r="Z52"/>
    </row>
    <row r="53" spans="3:26" x14ac:dyDescent="0.25">
      <c r="C53"/>
      <c r="D53"/>
      <c r="F53"/>
      <c r="G53"/>
      <c r="I53"/>
      <c r="J53"/>
      <c r="K53"/>
      <c r="M53"/>
      <c r="N53"/>
      <c r="P53"/>
      <c r="S53"/>
      <c r="U53"/>
      <c r="V53"/>
      <c r="X53"/>
      <c r="Y53"/>
      <c r="Z53"/>
    </row>
    <row r="54" spans="3:26" x14ac:dyDescent="0.25">
      <c r="C54"/>
      <c r="D54"/>
      <c r="F54"/>
      <c r="G54"/>
      <c r="I54"/>
      <c r="J54"/>
      <c r="K54"/>
      <c r="M54"/>
      <c r="N54"/>
      <c r="P54"/>
      <c r="S54"/>
      <c r="U54"/>
      <c r="V54"/>
      <c r="X54"/>
      <c r="Y54"/>
      <c r="Z54"/>
    </row>
    <row r="55" spans="3:26" x14ac:dyDescent="0.25">
      <c r="C55"/>
      <c r="D55"/>
      <c r="F55"/>
      <c r="G55"/>
      <c r="I55"/>
      <c r="J55"/>
      <c r="K55"/>
      <c r="M55"/>
      <c r="N55"/>
      <c r="P55"/>
      <c r="S55"/>
      <c r="U55"/>
      <c r="V55"/>
      <c r="X55"/>
      <c r="Y55"/>
      <c r="Z55"/>
    </row>
    <row r="56" spans="3:26" x14ac:dyDescent="0.25">
      <c r="C56"/>
      <c r="D56"/>
      <c r="F56"/>
      <c r="G56"/>
      <c r="I56"/>
      <c r="J56"/>
      <c r="K56"/>
      <c r="M56"/>
      <c r="N56"/>
      <c r="P56"/>
      <c r="S56"/>
      <c r="U56"/>
      <c r="V56"/>
      <c r="X56"/>
      <c r="Y56"/>
      <c r="Z56"/>
    </row>
    <row r="57" spans="3:26" x14ac:dyDescent="0.25">
      <c r="C57"/>
      <c r="D57"/>
      <c r="F57"/>
      <c r="G57"/>
      <c r="I57"/>
      <c r="J57"/>
      <c r="K57"/>
      <c r="M57"/>
      <c r="N57"/>
      <c r="P57"/>
      <c r="S57"/>
      <c r="U57"/>
      <c r="V57"/>
      <c r="X57"/>
      <c r="Y57"/>
      <c r="Z57"/>
    </row>
    <row r="58" spans="3:26" x14ac:dyDescent="0.25">
      <c r="C58"/>
      <c r="D58"/>
      <c r="F58"/>
      <c r="G58"/>
      <c r="I58"/>
      <c r="J58"/>
      <c r="K58"/>
      <c r="M58"/>
      <c r="N58"/>
      <c r="P58"/>
      <c r="S58"/>
      <c r="U58"/>
      <c r="V58"/>
      <c r="X58"/>
      <c r="Y58"/>
      <c r="Z58"/>
    </row>
    <row r="59" spans="3:26" x14ac:dyDescent="0.25">
      <c r="C59"/>
      <c r="D59"/>
      <c r="F59"/>
      <c r="G59"/>
      <c r="I59"/>
      <c r="J59"/>
      <c r="K59"/>
      <c r="M59"/>
      <c r="N59"/>
      <c r="P59"/>
      <c r="S59"/>
      <c r="U59"/>
      <c r="V59"/>
      <c r="X59"/>
      <c r="Y59"/>
      <c r="Z59"/>
    </row>
    <row r="60" spans="3:26" x14ac:dyDescent="0.25">
      <c r="C60"/>
      <c r="D60"/>
      <c r="F60"/>
      <c r="G60"/>
      <c r="I60"/>
      <c r="J60"/>
      <c r="K60"/>
      <c r="M60"/>
      <c r="N60"/>
      <c r="P60"/>
      <c r="S60"/>
      <c r="U60"/>
      <c r="V60"/>
      <c r="X60"/>
      <c r="Y60"/>
      <c r="Z60"/>
    </row>
    <row r="61" spans="3:26" x14ac:dyDescent="0.25">
      <c r="C61"/>
      <c r="D61"/>
      <c r="F61"/>
      <c r="G61"/>
      <c r="I61"/>
      <c r="J61"/>
      <c r="K61"/>
      <c r="M61"/>
      <c r="N61"/>
      <c r="P61"/>
      <c r="S61"/>
      <c r="U61"/>
      <c r="V61"/>
      <c r="X61"/>
      <c r="Y61"/>
      <c r="Z61"/>
    </row>
    <row r="62" spans="3:26" x14ac:dyDescent="0.25">
      <c r="C62"/>
      <c r="D62"/>
      <c r="F62"/>
      <c r="G62"/>
      <c r="I62"/>
      <c r="J62"/>
      <c r="K62"/>
      <c r="M62"/>
      <c r="N62"/>
      <c r="P62"/>
      <c r="S62"/>
      <c r="U62"/>
      <c r="V62"/>
      <c r="X62"/>
      <c r="Y62"/>
      <c r="Z62"/>
    </row>
    <row r="63" spans="3:26" x14ac:dyDescent="0.25">
      <c r="C63" s="256"/>
      <c r="D63" s="256"/>
      <c r="F63" s="258"/>
      <c r="G63"/>
      <c r="I63"/>
      <c r="J63"/>
      <c r="K63"/>
      <c r="M63"/>
      <c r="N63"/>
      <c r="P63"/>
      <c r="S63"/>
      <c r="U63"/>
      <c r="V63"/>
      <c r="X63"/>
      <c r="Y63"/>
      <c r="Z63"/>
    </row>
    <row r="64" spans="3:26" x14ac:dyDescent="0.25">
      <c r="C64" s="258"/>
      <c r="D64" s="258"/>
      <c r="F64" s="258"/>
      <c r="G64"/>
      <c r="I64"/>
      <c r="J64"/>
      <c r="K64"/>
      <c r="M64"/>
      <c r="N64"/>
      <c r="P64"/>
      <c r="S64"/>
      <c r="U64"/>
      <c r="V64"/>
      <c r="X64"/>
      <c r="Y64"/>
      <c r="Z64"/>
    </row>
    <row r="65" spans="3:26" x14ac:dyDescent="0.25">
      <c r="C65"/>
      <c r="D65"/>
      <c r="F65"/>
      <c r="I65"/>
      <c r="J65"/>
      <c r="K65"/>
      <c r="M65"/>
      <c r="N65"/>
      <c r="P65"/>
      <c r="S65"/>
      <c r="U65"/>
      <c r="V65"/>
      <c r="X65"/>
      <c r="Y65"/>
      <c r="Z65"/>
    </row>
    <row r="66" spans="3:26" x14ac:dyDescent="0.25">
      <c r="C66" s="259"/>
      <c r="D66" s="259"/>
      <c r="F66" s="259"/>
      <c r="I66"/>
      <c r="J66"/>
      <c r="K66"/>
      <c r="M66"/>
      <c r="N66"/>
      <c r="P66"/>
      <c r="S66"/>
      <c r="U66"/>
      <c r="V66"/>
      <c r="X66"/>
      <c r="Y66"/>
      <c r="Z66"/>
    </row>
    <row r="67" spans="3:26" x14ac:dyDescent="0.25">
      <c r="I67"/>
      <c r="J67"/>
      <c r="K67"/>
      <c r="M67"/>
      <c r="N67"/>
      <c r="P67"/>
      <c r="S67"/>
      <c r="U67"/>
      <c r="V67"/>
      <c r="X67"/>
      <c r="Y67"/>
      <c r="Z67"/>
    </row>
    <row r="68" spans="3:26" x14ac:dyDescent="0.25">
      <c r="I68"/>
      <c r="J68"/>
      <c r="K68"/>
      <c r="M68"/>
      <c r="N68"/>
      <c r="P68"/>
      <c r="S68"/>
      <c r="U68"/>
      <c r="V68"/>
      <c r="X68"/>
      <c r="Y68"/>
      <c r="Z68"/>
    </row>
    <row r="69" spans="3:26" x14ac:dyDescent="0.25">
      <c r="I69"/>
      <c r="J69"/>
      <c r="K69"/>
      <c r="M69"/>
      <c r="N69"/>
      <c r="P69"/>
      <c r="S69"/>
      <c r="U69"/>
      <c r="V69"/>
      <c r="X69"/>
      <c r="Y69"/>
      <c r="Z69"/>
    </row>
    <row r="70" spans="3:26" x14ac:dyDescent="0.25">
      <c r="I70"/>
      <c r="J70"/>
      <c r="K70"/>
      <c r="M70"/>
      <c r="N70"/>
      <c r="P70"/>
      <c r="S70"/>
      <c r="U70"/>
      <c r="V70"/>
      <c r="X70"/>
      <c r="Y70"/>
      <c r="Z70"/>
    </row>
    <row r="71" spans="3:26" x14ac:dyDescent="0.25">
      <c r="I71"/>
      <c r="J71"/>
      <c r="K71"/>
      <c r="M71"/>
      <c r="N71"/>
      <c r="P71"/>
      <c r="S71"/>
      <c r="U71"/>
      <c r="V71"/>
      <c r="X71"/>
      <c r="Y71"/>
      <c r="Z71"/>
    </row>
    <row r="72" spans="3:26" x14ac:dyDescent="0.25">
      <c r="I72"/>
      <c r="J72"/>
      <c r="K72"/>
      <c r="M72"/>
      <c r="N72"/>
      <c r="P72"/>
      <c r="S72"/>
      <c r="U72"/>
      <c r="V72"/>
      <c r="X72"/>
      <c r="Y72"/>
      <c r="Z72"/>
    </row>
    <row r="73" spans="3:26" x14ac:dyDescent="0.25">
      <c r="I73"/>
      <c r="J73"/>
      <c r="K73"/>
      <c r="M73"/>
      <c r="N73"/>
      <c r="P73"/>
      <c r="S73"/>
      <c r="U73"/>
      <c r="V73"/>
      <c r="X73"/>
      <c r="Y73"/>
      <c r="Z73"/>
    </row>
    <row r="74" spans="3:26" x14ac:dyDescent="0.25">
      <c r="I74"/>
      <c r="J74"/>
      <c r="K74"/>
      <c r="M74"/>
      <c r="N74"/>
      <c r="P74"/>
      <c r="S74"/>
      <c r="U74"/>
      <c r="V74"/>
      <c r="X74"/>
      <c r="Y74"/>
      <c r="Z74"/>
    </row>
    <row r="75" spans="3:26" x14ac:dyDescent="0.25">
      <c r="I75"/>
      <c r="J75"/>
      <c r="K75"/>
      <c r="M75"/>
      <c r="N75"/>
      <c r="P75"/>
      <c r="S75"/>
      <c r="U75"/>
      <c r="V75"/>
      <c r="X75"/>
      <c r="Y75"/>
      <c r="Z75"/>
    </row>
    <row r="76" spans="3:26" x14ac:dyDescent="0.25">
      <c r="I76"/>
      <c r="J76"/>
      <c r="K76"/>
      <c r="M76"/>
      <c r="N76"/>
      <c r="P76"/>
      <c r="S76"/>
      <c r="U76"/>
      <c r="V76"/>
      <c r="X76"/>
      <c r="Y76"/>
      <c r="Z76"/>
    </row>
    <row r="77" spans="3:26" x14ac:dyDescent="0.25">
      <c r="I77"/>
      <c r="J77"/>
      <c r="K77"/>
      <c r="M77"/>
      <c r="N77"/>
      <c r="P77"/>
      <c r="S77"/>
      <c r="U77"/>
      <c r="V77"/>
      <c r="X77"/>
      <c r="Y77"/>
      <c r="Z77"/>
    </row>
    <row r="78" spans="3:26" x14ac:dyDescent="0.25">
      <c r="I78"/>
      <c r="J78"/>
      <c r="K78"/>
      <c r="M78"/>
      <c r="N78"/>
      <c r="P78"/>
      <c r="S78"/>
      <c r="U78"/>
      <c r="V78"/>
      <c r="X78"/>
      <c r="Y78"/>
      <c r="Z78"/>
    </row>
    <row r="79" spans="3:26" x14ac:dyDescent="0.25">
      <c r="I79"/>
      <c r="J79"/>
      <c r="K79"/>
      <c r="M79"/>
      <c r="N79"/>
      <c r="P79"/>
      <c r="S79"/>
      <c r="U79"/>
      <c r="V79"/>
      <c r="X79"/>
      <c r="Y79"/>
      <c r="Z79"/>
    </row>
    <row r="80" spans="3:26" x14ac:dyDescent="0.25">
      <c r="I80"/>
      <c r="J80"/>
      <c r="K80"/>
      <c r="M80"/>
      <c r="N80"/>
      <c r="P80"/>
      <c r="S80"/>
      <c r="U80"/>
      <c r="V80"/>
      <c r="X80"/>
      <c r="Y80"/>
      <c r="Z80"/>
    </row>
    <row r="81" spans="9:26" x14ac:dyDescent="0.25">
      <c r="I81"/>
      <c r="J81"/>
      <c r="K81"/>
      <c r="M81"/>
      <c r="N81"/>
      <c r="P81"/>
      <c r="S81"/>
      <c r="U81"/>
      <c r="V81"/>
      <c r="X81"/>
      <c r="Y81"/>
      <c r="Z81"/>
    </row>
    <row r="82" spans="9:26" x14ac:dyDescent="0.25">
      <c r="I82"/>
      <c r="J82"/>
      <c r="K82"/>
      <c r="M82"/>
      <c r="N82"/>
      <c r="P82"/>
      <c r="S82"/>
      <c r="U82"/>
      <c r="V82"/>
      <c r="X82"/>
      <c r="Y82"/>
      <c r="Z82"/>
    </row>
    <row r="83" spans="9:26" x14ac:dyDescent="0.25">
      <c r="I83"/>
      <c r="J83"/>
      <c r="K83"/>
      <c r="M83"/>
      <c r="N83"/>
      <c r="P83"/>
      <c r="S83"/>
      <c r="U83"/>
      <c r="V83"/>
      <c r="X83"/>
      <c r="Y83"/>
      <c r="Z83"/>
    </row>
    <row r="84" spans="9:26" x14ac:dyDescent="0.25">
      <c r="I84"/>
      <c r="J84"/>
      <c r="K84"/>
      <c r="M84"/>
      <c r="N84"/>
      <c r="P84"/>
      <c r="S84"/>
      <c r="U84"/>
      <c r="V84"/>
      <c r="X84"/>
      <c r="Y84"/>
      <c r="Z84"/>
    </row>
    <row r="85" spans="9:26" x14ac:dyDescent="0.25">
      <c r="I85"/>
      <c r="J85"/>
      <c r="K85"/>
      <c r="M85"/>
      <c r="N85"/>
      <c r="P85"/>
      <c r="S85"/>
      <c r="U85"/>
      <c r="V85"/>
      <c r="X85"/>
      <c r="Y85"/>
      <c r="Z85"/>
    </row>
    <row r="86" spans="9:26" x14ac:dyDescent="0.25">
      <c r="I86"/>
      <c r="J86"/>
      <c r="K86"/>
      <c r="M86"/>
      <c r="N86"/>
      <c r="P86"/>
      <c r="S86"/>
      <c r="U86"/>
      <c r="V86"/>
      <c r="X86"/>
      <c r="Y86"/>
      <c r="Z86"/>
    </row>
    <row r="87" spans="9:26" x14ac:dyDescent="0.25">
      <c r="I87"/>
      <c r="J87"/>
      <c r="K87"/>
      <c r="M87"/>
      <c r="N87"/>
      <c r="P87"/>
      <c r="S87"/>
      <c r="U87"/>
      <c r="V87"/>
      <c r="X87"/>
      <c r="Y87"/>
      <c r="Z87"/>
    </row>
    <row r="88" spans="9:26" x14ac:dyDescent="0.25">
      <c r="I88"/>
      <c r="J88"/>
      <c r="K88"/>
      <c r="M88"/>
      <c r="N88"/>
      <c r="P88"/>
      <c r="S88"/>
      <c r="U88"/>
      <c r="V88"/>
      <c r="X88"/>
      <c r="Y88"/>
      <c r="Z88"/>
    </row>
    <row r="89" spans="9:26" x14ac:dyDescent="0.25">
      <c r="I89"/>
      <c r="J89"/>
      <c r="K89"/>
      <c r="M89"/>
      <c r="N89"/>
      <c r="P89"/>
      <c r="S89"/>
      <c r="U89"/>
      <c r="V89"/>
      <c r="X89"/>
      <c r="Y89"/>
      <c r="Z89"/>
    </row>
    <row r="90" spans="9:26" x14ac:dyDescent="0.25">
      <c r="I90"/>
      <c r="J90"/>
      <c r="K90"/>
      <c r="M90"/>
      <c r="N90"/>
      <c r="P90"/>
      <c r="S90"/>
      <c r="U90"/>
      <c r="V90"/>
      <c r="X90"/>
      <c r="Y90"/>
      <c r="Z90"/>
    </row>
    <row r="91" spans="9:26" x14ac:dyDescent="0.25">
      <c r="I91"/>
      <c r="J91"/>
      <c r="K91"/>
      <c r="M91"/>
      <c r="N91"/>
      <c r="P91"/>
      <c r="S91"/>
      <c r="U91"/>
      <c r="V91"/>
      <c r="X91"/>
      <c r="Y91"/>
      <c r="Z91"/>
    </row>
    <row r="92" spans="9:26" x14ac:dyDescent="0.25">
      <c r="I92"/>
      <c r="J92"/>
      <c r="K92"/>
      <c r="M92"/>
      <c r="N92"/>
      <c r="P92"/>
      <c r="S92"/>
      <c r="U92"/>
      <c r="V92"/>
      <c r="X92"/>
      <c r="Y92"/>
      <c r="Z92"/>
    </row>
    <row r="93" spans="9:26" x14ac:dyDescent="0.25">
      <c r="I93"/>
      <c r="J93"/>
      <c r="K93"/>
      <c r="M93"/>
      <c r="N93"/>
      <c r="P93"/>
      <c r="S93"/>
      <c r="U93"/>
      <c r="V93"/>
      <c r="X93"/>
      <c r="Y93"/>
      <c r="Z93"/>
    </row>
    <row r="94" spans="9:26" x14ac:dyDescent="0.25">
      <c r="I94"/>
      <c r="J94"/>
      <c r="K94"/>
      <c r="M94"/>
      <c r="N94"/>
      <c r="P94"/>
      <c r="S94"/>
      <c r="U94"/>
      <c r="V94"/>
      <c r="X94"/>
      <c r="Y94"/>
      <c r="Z94"/>
    </row>
    <row r="95" spans="9:26" x14ac:dyDescent="0.25">
      <c r="I95"/>
      <c r="J95"/>
      <c r="K95"/>
      <c r="M95"/>
      <c r="N95"/>
      <c r="P95"/>
      <c r="S95"/>
      <c r="U95"/>
      <c r="V95"/>
      <c r="X95"/>
      <c r="Y95"/>
      <c r="Z95"/>
    </row>
    <row r="96" spans="9:26" x14ac:dyDescent="0.25">
      <c r="I96"/>
      <c r="J96"/>
      <c r="K96"/>
      <c r="M96"/>
      <c r="N96"/>
      <c r="P96"/>
      <c r="S96"/>
      <c r="U96"/>
      <c r="V96"/>
      <c r="X96"/>
      <c r="Y96"/>
      <c r="Z96"/>
    </row>
    <row r="97" spans="9:26" x14ac:dyDescent="0.25">
      <c r="I97"/>
      <c r="J97"/>
      <c r="K97"/>
      <c r="M97"/>
      <c r="N97"/>
      <c r="P97"/>
      <c r="S97"/>
      <c r="U97"/>
      <c r="V97"/>
      <c r="X97"/>
      <c r="Y97"/>
      <c r="Z97"/>
    </row>
    <row r="98" spans="9:26" x14ac:dyDescent="0.25">
      <c r="I98"/>
      <c r="J98"/>
      <c r="K98"/>
      <c r="M98"/>
      <c r="N98"/>
      <c r="P98"/>
      <c r="S98"/>
      <c r="U98"/>
      <c r="V98"/>
      <c r="X98"/>
      <c r="Y98"/>
      <c r="Z98"/>
    </row>
    <row r="99" spans="9:26" x14ac:dyDescent="0.25">
      <c r="I99"/>
      <c r="J99"/>
      <c r="K99"/>
      <c r="M99"/>
      <c r="N99"/>
      <c r="P99"/>
      <c r="S99"/>
      <c r="U99"/>
      <c r="V99"/>
      <c r="X99"/>
      <c r="Y99"/>
      <c r="Z99"/>
    </row>
    <row r="100" spans="9:26" x14ac:dyDescent="0.25">
      <c r="I100"/>
      <c r="J100"/>
      <c r="K100"/>
      <c r="M100"/>
      <c r="N100"/>
      <c r="P100"/>
      <c r="S100"/>
      <c r="U100"/>
      <c r="V100"/>
      <c r="X100"/>
      <c r="Y100"/>
      <c r="Z100"/>
    </row>
    <row r="101" spans="9:26" x14ac:dyDescent="0.25">
      <c r="I101"/>
      <c r="J101"/>
      <c r="K101"/>
      <c r="M101"/>
      <c r="N101"/>
      <c r="P101"/>
      <c r="S101"/>
      <c r="U101"/>
      <c r="V101"/>
      <c r="X101"/>
      <c r="Y101"/>
      <c r="Z101"/>
    </row>
    <row r="102" spans="9:26" x14ac:dyDescent="0.25">
      <c r="I102"/>
      <c r="J102"/>
      <c r="K102"/>
      <c r="M102"/>
      <c r="N102"/>
      <c r="P102"/>
      <c r="S102"/>
      <c r="U102"/>
      <c r="V102"/>
      <c r="X102"/>
      <c r="Y102"/>
      <c r="Z102"/>
    </row>
    <row r="103" spans="9:26" x14ac:dyDescent="0.25">
      <c r="I103"/>
      <c r="J103"/>
      <c r="K103"/>
      <c r="M103"/>
      <c r="N103"/>
      <c r="P103"/>
      <c r="S103"/>
      <c r="U103"/>
      <c r="V103"/>
      <c r="X103"/>
      <c r="Y103"/>
      <c r="Z103"/>
    </row>
    <row r="104" spans="9:26" x14ac:dyDescent="0.25">
      <c r="I104"/>
      <c r="J104"/>
      <c r="K104"/>
      <c r="M104"/>
      <c r="N104"/>
      <c r="P104"/>
      <c r="S104"/>
      <c r="U104"/>
      <c r="V104"/>
      <c r="X104"/>
      <c r="Y104"/>
      <c r="Z104"/>
    </row>
    <row r="105" spans="9:26" x14ac:dyDescent="0.25">
      <c r="I105"/>
      <c r="J105"/>
      <c r="K105"/>
      <c r="M105"/>
      <c r="N105"/>
      <c r="P105"/>
      <c r="S105"/>
      <c r="U105"/>
      <c r="V105"/>
      <c r="X105"/>
      <c r="Y105"/>
      <c r="Z105"/>
    </row>
    <row r="106" spans="9:26" x14ac:dyDescent="0.25">
      <c r="I106"/>
      <c r="J106"/>
      <c r="K106"/>
      <c r="M106"/>
      <c r="N106"/>
      <c r="P106"/>
      <c r="S106"/>
      <c r="U106"/>
      <c r="V106"/>
      <c r="X106"/>
      <c r="Y106"/>
      <c r="Z106"/>
    </row>
    <row r="107" spans="9:26" x14ac:dyDescent="0.25">
      <c r="I107"/>
      <c r="J107"/>
      <c r="K107"/>
      <c r="M107"/>
      <c r="N107"/>
      <c r="P107"/>
      <c r="S107"/>
      <c r="U107"/>
      <c r="V107"/>
      <c r="X107"/>
      <c r="Y107"/>
      <c r="Z107"/>
    </row>
    <row r="108" spans="9:26" x14ac:dyDescent="0.25">
      <c r="I108"/>
      <c r="J108"/>
      <c r="K108"/>
      <c r="M108"/>
      <c r="N108"/>
      <c r="P108"/>
      <c r="S108"/>
      <c r="U108"/>
      <c r="V108"/>
      <c r="X108"/>
      <c r="Y108"/>
      <c r="Z108"/>
    </row>
    <row r="109" spans="9:26" x14ac:dyDescent="0.25">
      <c r="I109"/>
      <c r="J109"/>
      <c r="K109"/>
      <c r="M109"/>
      <c r="N109"/>
      <c r="P109"/>
      <c r="S109"/>
      <c r="U109"/>
      <c r="V109"/>
      <c r="X109"/>
      <c r="Y109"/>
      <c r="Z109"/>
    </row>
    <row r="110" spans="9:26" x14ac:dyDescent="0.25">
      <c r="I110"/>
      <c r="J110"/>
      <c r="K110"/>
      <c r="M110"/>
      <c r="N110"/>
      <c r="P110"/>
      <c r="S110"/>
      <c r="U110"/>
      <c r="V110"/>
      <c r="X110"/>
      <c r="Y110"/>
      <c r="Z110"/>
    </row>
    <row r="111" spans="9:26" x14ac:dyDescent="0.25">
      <c r="I111"/>
      <c r="J111"/>
      <c r="K111"/>
      <c r="M111"/>
      <c r="N111"/>
      <c r="P111"/>
      <c r="S111"/>
      <c r="U111"/>
      <c r="V111"/>
      <c r="X111"/>
      <c r="Y111"/>
      <c r="Z111"/>
    </row>
    <row r="112" spans="9:26" x14ac:dyDescent="0.25">
      <c r="I112"/>
      <c r="J112"/>
      <c r="K112"/>
      <c r="M112"/>
      <c r="N112"/>
      <c r="P112"/>
      <c r="S112"/>
      <c r="U112"/>
      <c r="V112"/>
      <c r="X112"/>
      <c r="Y112"/>
      <c r="Z112"/>
    </row>
    <row r="113" spans="9:26" x14ac:dyDescent="0.25">
      <c r="I113"/>
      <c r="J113"/>
      <c r="K113"/>
      <c r="M113"/>
      <c r="N113"/>
      <c r="P113"/>
      <c r="S113"/>
      <c r="U113"/>
      <c r="V113"/>
      <c r="X113"/>
      <c r="Y113"/>
      <c r="Z113"/>
    </row>
    <row r="114" spans="9:26" x14ac:dyDescent="0.25">
      <c r="I114"/>
      <c r="J114"/>
      <c r="K114"/>
      <c r="M114"/>
      <c r="N114"/>
      <c r="P114"/>
      <c r="S114"/>
      <c r="U114"/>
      <c r="V114"/>
      <c r="X114"/>
      <c r="Y114"/>
      <c r="Z114"/>
    </row>
    <row r="115" spans="9:26" x14ac:dyDescent="0.25">
      <c r="I115"/>
      <c r="J115"/>
      <c r="K115"/>
      <c r="M115"/>
      <c r="N115"/>
      <c r="P115"/>
      <c r="S115"/>
      <c r="U115"/>
      <c r="V115"/>
      <c r="X115"/>
      <c r="Y115"/>
      <c r="Z115"/>
    </row>
    <row r="116" spans="9:26" x14ac:dyDescent="0.25">
      <c r="I116"/>
      <c r="J116"/>
      <c r="K116"/>
      <c r="M116"/>
      <c r="N116"/>
      <c r="P116"/>
      <c r="S116"/>
      <c r="U116"/>
      <c r="V116"/>
      <c r="X116"/>
      <c r="Y116"/>
      <c r="Z116"/>
    </row>
    <row r="117" spans="9:26" x14ac:dyDescent="0.25">
      <c r="I117"/>
      <c r="J117"/>
      <c r="K117"/>
      <c r="M117"/>
      <c r="N117"/>
      <c r="P117"/>
      <c r="S117"/>
      <c r="U117"/>
      <c r="V117"/>
      <c r="X117"/>
      <c r="Y117"/>
      <c r="Z117"/>
    </row>
    <row r="118" spans="9:26" x14ac:dyDescent="0.25">
      <c r="I118"/>
      <c r="J118"/>
      <c r="K118"/>
      <c r="M118"/>
      <c r="N118"/>
      <c r="P118"/>
      <c r="S118"/>
      <c r="U118"/>
      <c r="V118"/>
      <c r="X118"/>
      <c r="Y118"/>
      <c r="Z118"/>
    </row>
    <row r="119" spans="9:26" x14ac:dyDescent="0.25">
      <c r="I119"/>
      <c r="J119"/>
      <c r="K119"/>
      <c r="M119"/>
      <c r="N119"/>
      <c r="P119"/>
      <c r="S119"/>
      <c r="U119"/>
      <c r="V119"/>
      <c r="X119"/>
      <c r="Y119"/>
      <c r="Z119"/>
    </row>
    <row r="120" spans="9:26" x14ac:dyDescent="0.25">
      <c r="I120"/>
      <c r="J120"/>
      <c r="K120"/>
      <c r="M120"/>
      <c r="N120"/>
      <c r="P120"/>
      <c r="S120"/>
      <c r="U120"/>
      <c r="V120"/>
      <c r="X120"/>
      <c r="Y120"/>
      <c r="Z120"/>
    </row>
    <row r="121" spans="9:26" x14ac:dyDescent="0.25">
      <c r="I121"/>
      <c r="J121"/>
      <c r="K121"/>
      <c r="M121"/>
      <c r="N121"/>
      <c r="P121"/>
      <c r="S121"/>
      <c r="U121"/>
      <c r="V121"/>
      <c r="X121"/>
      <c r="Y121"/>
      <c r="Z121"/>
    </row>
    <row r="122" spans="9:26" x14ac:dyDescent="0.25">
      <c r="I122"/>
      <c r="J122"/>
      <c r="K122"/>
      <c r="M122"/>
      <c r="N122"/>
      <c r="P122"/>
      <c r="S122"/>
      <c r="U122"/>
      <c r="V122"/>
      <c r="X122"/>
      <c r="Y122"/>
      <c r="Z122"/>
    </row>
    <row r="123" spans="9:26" x14ac:dyDescent="0.25">
      <c r="I123"/>
      <c r="J123"/>
      <c r="K123"/>
      <c r="M123"/>
      <c r="N123"/>
      <c r="P123"/>
      <c r="S123"/>
      <c r="U123"/>
      <c r="V123"/>
      <c r="X123"/>
      <c r="Y123"/>
      <c r="Z123"/>
    </row>
    <row r="124" spans="9:26" x14ac:dyDescent="0.25">
      <c r="I124"/>
      <c r="J124"/>
      <c r="K124"/>
      <c r="M124"/>
      <c r="N124"/>
      <c r="P124"/>
      <c r="S124"/>
      <c r="U124"/>
      <c r="V124"/>
      <c r="X124"/>
      <c r="Y124"/>
      <c r="Z124"/>
    </row>
    <row r="125" spans="9:26" x14ac:dyDescent="0.25">
      <c r="I125"/>
      <c r="J125"/>
      <c r="K125"/>
      <c r="M125"/>
      <c r="N125"/>
      <c r="P125"/>
      <c r="S125"/>
      <c r="U125"/>
      <c r="V125"/>
      <c r="X125"/>
      <c r="Y125"/>
      <c r="Z125"/>
    </row>
    <row r="126" spans="9:26" x14ac:dyDescent="0.25">
      <c r="I126"/>
      <c r="J126"/>
      <c r="K126"/>
      <c r="M126"/>
      <c r="N126"/>
      <c r="P126"/>
      <c r="S126"/>
      <c r="U126"/>
      <c r="V126"/>
      <c r="X126"/>
      <c r="Y126"/>
      <c r="Z126"/>
    </row>
    <row r="127" spans="9:26" x14ac:dyDescent="0.25">
      <c r="I127"/>
      <c r="J127"/>
      <c r="K127"/>
      <c r="M127"/>
      <c r="N127"/>
      <c r="P127"/>
      <c r="S127"/>
      <c r="U127"/>
      <c r="V127"/>
      <c r="X127"/>
      <c r="Y127"/>
      <c r="Z127"/>
    </row>
    <row r="128" spans="9:26" x14ac:dyDescent="0.25">
      <c r="I128"/>
      <c r="J128"/>
      <c r="K128"/>
      <c r="M128"/>
      <c r="N128"/>
      <c r="P128"/>
      <c r="S128"/>
      <c r="U128"/>
      <c r="V128"/>
      <c r="X128"/>
      <c r="Y128"/>
      <c r="Z128"/>
    </row>
    <row r="129" spans="9:26" x14ac:dyDescent="0.25">
      <c r="I129"/>
      <c r="J129"/>
      <c r="K129"/>
      <c r="M129"/>
      <c r="N129"/>
      <c r="P129"/>
      <c r="S129"/>
      <c r="U129"/>
      <c r="V129"/>
      <c r="X129"/>
      <c r="Y129"/>
      <c r="Z129"/>
    </row>
    <row r="130" spans="9:26" x14ac:dyDescent="0.25">
      <c r="I130"/>
      <c r="J130"/>
      <c r="K130"/>
      <c r="M130"/>
      <c r="N130"/>
      <c r="P130"/>
      <c r="S130"/>
      <c r="U130"/>
      <c r="V130"/>
      <c r="X130"/>
      <c r="Y130"/>
      <c r="Z130"/>
    </row>
    <row r="131" spans="9:26" x14ac:dyDescent="0.25">
      <c r="I131"/>
      <c r="J131"/>
      <c r="K131"/>
      <c r="M131"/>
      <c r="N131"/>
      <c r="P131"/>
      <c r="S131"/>
      <c r="U131"/>
      <c r="V131"/>
      <c r="X131"/>
      <c r="Y131"/>
      <c r="Z131"/>
    </row>
    <row r="132" spans="9:26" x14ac:dyDescent="0.25">
      <c r="I132"/>
      <c r="J132"/>
      <c r="K132"/>
      <c r="M132"/>
      <c r="N132"/>
      <c r="P132"/>
      <c r="S132"/>
      <c r="U132"/>
      <c r="V132"/>
      <c r="X132"/>
      <c r="Y132"/>
      <c r="Z132"/>
    </row>
    <row r="133" spans="9:26" x14ac:dyDescent="0.25">
      <c r="I133"/>
      <c r="J133"/>
      <c r="K133"/>
      <c r="M133"/>
      <c r="N133"/>
      <c r="P133"/>
      <c r="S133"/>
      <c r="U133"/>
      <c r="V133"/>
      <c r="X133"/>
      <c r="Y133"/>
      <c r="Z133"/>
    </row>
    <row r="134" spans="9:26" x14ac:dyDescent="0.25">
      <c r="I134"/>
      <c r="J134"/>
      <c r="K134"/>
      <c r="M134"/>
      <c r="N134"/>
      <c r="P134"/>
      <c r="S134"/>
      <c r="U134"/>
      <c r="V134"/>
      <c r="X134"/>
      <c r="Y134"/>
      <c r="Z134"/>
    </row>
    <row r="135" spans="9:26" x14ac:dyDescent="0.25">
      <c r="I135"/>
      <c r="J135"/>
      <c r="K135"/>
      <c r="M135"/>
      <c r="N135"/>
      <c r="P135"/>
      <c r="S135"/>
      <c r="U135"/>
      <c r="V135"/>
      <c r="X135"/>
      <c r="Y135"/>
      <c r="Z135"/>
    </row>
    <row r="136" spans="9:26" x14ac:dyDescent="0.25">
      <c r="I136"/>
      <c r="J136"/>
      <c r="K136"/>
      <c r="M136"/>
      <c r="N136"/>
      <c r="P136"/>
      <c r="S136"/>
      <c r="U136"/>
      <c r="V136"/>
      <c r="X136"/>
      <c r="Y136"/>
      <c r="Z136"/>
    </row>
    <row r="137" spans="9:26" x14ac:dyDescent="0.25">
      <c r="I137"/>
      <c r="J137"/>
      <c r="K137"/>
      <c r="M137"/>
      <c r="N137"/>
      <c r="P137"/>
      <c r="S137"/>
      <c r="U137"/>
      <c r="V137"/>
      <c r="X137"/>
      <c r="Y137"/>
      <c r="Z137"/>
    </row>
    <row r="138" spans="9:26" x14ac:dyDescent="0.25">
      <c r="I138"/>
      <c r="J138"/>
      <c r="K138"/>
      <c r="M138"/>
      <c r="N138"/>
      <c r="P138"/>
      <c r="S138"/>
      <c r="U138"/>
      <c r="V138"/>
      <c r="X138"/>
      <c r="Y138"/>
      <c r="Z138"/>
    </row>
    <row r="139" spans="9:26" x14ac:dyDescent="0.25">
      <c r="I139"/>
      <c r="J139"/>
      <c r="K139"/>
      <c r="M139"/>
      <c r="N139"/>
      <c r="P139"/>
      <c r="S139"/>
      <c r="U139"/>
      <c r="V139"/>
      <c r="X139"/>
      <c r="Y139"/>
      <c r="Z139"/>
    </row>
    <row r="140" spans="9:26" x14ac:dyDescent="0.25">
      <c r="I140"/>
      <c r="J140"/>
      <c r="K140"/>
      <c r="M140"/>
      <c r="N140"/>
      <c r="P140"/>
      <c r="S140"/>
      <c r="U140"/>
      <c r="V140"/>
      <c r="X140"/>
      <c r="Y140"/>
      <c r="Z140"/>
    </row>
    <row r="141" spans="9:26" x14ac:dyDescent="0.25">
      <c r="I141"/>
      <c r="J141"/>
      <c r="K141"/>
      <c r="M141"/>
      <c r="N141"/>
      <c r="P141"/>
      <c r="S141"/>
      <c r="U141"/>
      <c r="V141"/>
      <c r="X141"/>
      <c r="Y141"/>
      <c r="Z141"/>
    </row>
    <row r="142" spans="9:26" x14ac:dyDescent="0.25">
      <c r="I142"/>
      <c r="J142"/>
      <c r="K142"/>
      <c r="M142"/>
      <c r="N142"/>
      <c r="P142"/>
      <c r="S142"/>
      <c r="U142"/>
      <c r="V142"/>
      <c r="X142"/>
      <c r="Y142"/>
      <c r="Z142"/>
    </row>
    <row r="143" spans="9:26" x14ac:dyDescent="0.25">
      <c r="I143"/>
      <c r="J143"/>
      <c r="K143"/>
      <c r="M143"/>
      <c r="N143"/>
      <c r="P143"/>
      <c r="S143"/>
      <c r="U143"/>
      <c r="V143"/>
      <c r="X143"/>
      <c r="Y143"/>
      <c r="Z143"/>
    </row>
    <row r="144" spans="9:26" x14ac:dyDescent="0.25">
      <c r="I144"/>
      <c r="J144"/>
      <c r="K144"/>
      <c r="M144"/>
      <c r="N144"/>
      <c r="P144"/>
      <c r="S144"/>
      <c r="U144"/>
      <c r="V144"/>
      <c r="X144"/>
      <c r="Y144"/>
      <c r="Z144"/>
    </row>
    <row r="145" spans="9:26" x14ac:dyDescent="0.25">
      <c r="I145"/>
      <c r="J145"/>
      <c r="K145"/>
      <c r="M145"/>
      <c r="N145"/>
      <c r="P145"/>
      <c r="S145"/>
      <c r="U145"/>
      <c r="V145"/>
      <c r="X145"/>
      <c r="Y145"/>
      <c r="Z145"/>
    </row>
    <row r="146" spans="9:26" x14ac:dyDescent="0.25">
      <c r="I146"/>
      <c r="J146"/>
      <c r="K146"/>
      <c r="M146"/>
      <c r="N146"/>
      <c r="P146"/>
      <c r="S146"/>
      <c r="U146"/>
      <c r="V146"/>
      <c r="X146"/>
      <c r="Y146"/>
      <c r="Z146"/>
    </row>
    <row r="147" spans="9:26" x14ac:dyDescent="0.25">
      <c r="I147"/>
      <c r="J147"/>
      <c r="K147"/>
      <c r="M147"/>
      <c r="N147"/>
      <c r="P147"/>
      <c r="S147"/>
      <c r="U147"/>
      <c r="V147"/>
      <c r="X147"/>
      <c r="Y147"/>
      <c r="Z147"/>
    </row>
    <row r="148" spans="9:26" x14ac:dyDescent="0.25">
      <c r="I148"/>
      <c r="J148"/>
      <c r="K148"/>
      <c r="M148"/>
      <c r="N148"/>
      <c r="P148"/>
      <c r="S148"/>
      <c r="U148"/>
      <c r="V148"/>
      <c r="X148"/>
      <c r="Y148"/>
      <c r="Z148"/>
    </row>
    <row r="149" spans="9:26" x14ac:dyDescent="0.25">
      <c r="I149"/>
      <c r="J149"/>
      <c r="K149"/>
      <c r="M149"/>
      <c r="N149"/>
      <c r="P149"/>
      <c r="S149"/>
      <c r="U149"/>
      <c r="V149"/>
      <c r="X149"/>
      <c r="Y149"/>
      <c r="Z149"/>
    </row>
    <row r="150" spans="9:26" x14ac:dyDescent="0.25">
      <c r="I150"/>
      <c r="J150"/>
      <c r="K150"/>
      <c r="M150"/>
      <c r="N150"/>
      <c r="P150"/>
      <c r="S150"/>
      <c r="U150"/>
      <c r="V150"/>
      <c r="X150"/>
      <c r="Y150"/>
      <c r="Z150"/>
    </row>
    <row r="151" spans="9:26" x14ac:dyDescent="0.25">
      <c r="I151"/>
      <c r="J151"/>
      <c r="K151"/>
      <c r="M151"/>
      <c r="N151"/>
      <c r="P151"/>
      <c r="S151"/>
      <c r="U151"/>
      <c r="V151"/>
      <c r="X151"/>
      <c r="Y151"/>
      <c r="Z151"/>
    </row>
    <row r="152" spans="9:26" x14ac:dyDescent="0.25">
      <c r="I152"/>
      <c r="J152"/>
      <c r="K152"/>
      <c r="M152"/>
      <c r="N152"/>
      <c r="P152"/>
      <c r="S152"/>
      <c r="U152"/>
      <c r="V152"/>
      <c r="X152"/>
      <c r="Y152"/>
      <c r="Z152"/>
    </row>
    <row r="153" spans="9:26" x14ac:dyDescent="0.25">
      <c r="I153"/>
      <c r="J153"/>
      <c r="K153"/>
      <c r="M153"/>
      <c r="N153"/>
      <c r="P153"/>
      <c r="S153"/>
      <c r="U153"/>
      <c r="V153"/>
      <c r="X153"/>
      <c r="Y153"/>
      <c r="Z153"/>
    </row>
    <row r="154" spans="9:26" x14ac:dyDescent="0.25">
      <c r="I154"/>
      <c r="J154"/>
      <c r="K154"/>
      <c r="M154"/>
      <c r="N154"/>
      <c r="P154"/>
      <c r="S154"/>
      <c r="U154"/>
      <c r="V154"/>
      <c r="X154"/>
      <c r="Y154"/>
      <c r="Z154"/>
    </row>
    <row r="155" spans="9:26" x14ac:dyDescent="0.25">
      <c r="I155"/>
      <c r="J155"/>
      <c r="K155"/>
      <c r="M155"/>
      <c r="N155"/>
      <c r="P155"/>
      <c r="S155"/>
      <c r="U155"/>
      <c r="V155"/>
      <c r="X155"/>
      <c r="Y155"/>
      <c r="Z155"/>
    </row>
    <row r="156" spans="9:26" x14ac:dyDescent="0.25">
      <c r="I156"/>
      <c r="J156"/>
      <c r="K156"/>
      <c r="M156"/>
      <c r="N156"/>
      <c r="P156"/>
      <c r="S156"/>
      <c r="U156"/>
      <c r="V156"/>
      <c r="X156"/>
      <c r="Y156"/>
      <c r="Z156"/>
    </row>
    <row r="157" spans="9:26" x14ac:dyDescent="0.25">
      <c r="I157"/>
      <c r="J157"/>
      <c r="K157"/>
      <c r="M157"/>
      <c r="N157"/>
      <c r="P157"/>
      <c r="S157"/>
      <c r="U157"/>
      <c r="V157"/>
      <c r="X157"/>
      <c r="Y157"/>
      <c r="Z157"/>
    </row>
    <row r="158" spans="9:26" x14ac:dyDescent="0.25">
      <c r="I158"/>
      <c r="J158"/>
      <c r="K158"/>
      <c r="M158"/>
      <c r="N158"/>
      <c r="P158"/>
      <c r="S158"/>
      <c r="U158"/>
      <c r="V158"/>
      <c r="X158"/>
      <c r="Y158"/>
      <c r="Z158"/>
    </row>
    <row r="159" spans="9:26" x14ac:dyDescent="0.25">
      <c r="I159"/>
      <c r="J159"/>
      <c r="K159"/>
      <c r="M159"/>
      <c r="N159"/>
      <c r="P159"/>
      <c r="S159"/>
      <c r="U159"/>
      <c r="V159"/>
      <c r="X159"/>
      <c r="Y159"/>
      <c r="Z159"/>
    </row>
    <row r="160" spans="9:26" x14ac:dyDescent="0.25">
      <c r="I160"/>
      <c r="J160"/>
      <c r="K160"/>
      <c r="M160"/>
      <c r="N160"/>
      <c r="P160"/>
      <c r="S160"/>
      <c r="U160"/>
      <c r="V160"/>
      <c r="X160"/>
      <c r="Y160"/>
      <c r="Z160"/>
    </row>
    <row r="161" spans="9:26" x14ac:dyDescent="0.25">
      <c r="I161"/>
      <c r="J161"/>
      <c r="K161"/>
      <c r="M161"/>
      <c r="N161"/>
      <c r="P161"/>
      <c r="S161"/>
      <c r="U161"/>
      <c r="V161"/>
      <c r="X161"/>
      <c r="Y161"/>
      <c r="Z161"/>
    </row>
    <row r="162" spans="9:26" x14ac:dyDescent="0.25">
      <c r="I162"/>
      <c r="J162"/>
      <c r="K162"/>
      <c r="M162"/>
      <c r="N162"/>
      <c r="P162"/>
      <c r="S162"/>
      <c r="U162"/>
      <c r="V162"/>
      <c r="X162"/>
      <c r="Y162"/>
      <c r="Z162"/>
    </row>
    <row r="163" spans="9:26" x14ac:dyDescent="0.25">
      <c r="I163"/>
      <c r="J163"/>
      <c r="K163"/>
      <c r="M163"/>
      <c r="N163"/>
      <c r="P163"/>
      <c r="S163"/>
      <c r="U163"/>
      <c r="V163"/>
      <c r="X163"/>
      <c r="Y163"/>
      <c r="Z163"/>
    </row>
    <row r="164" spans="9:26" x14ac:dyDescent="0.25">
      <c r="I164"/>
      <c r="J164"/>
      <c r="K164"/>
      <c r="M164"/>
      <c r="N164"/>
      <c r="P164"/>
      <c r="S164"/>
      <c r="U164"/>
      <c r="V164"/>
      <c r="X164"/>
      <c r="Y164"/>
      <c r="Z164"/>
    </row>
    <row r="165" spans="9:26" x14ac:dyDescent="0.25">
      <c r="I165"/>
      <c r="J165"/>
      <c r="K165"/>
      <c r="M165"/>
      <c r="N165"/>
      <c r="P165"/>
      <c r="S165"/>
      <c r="U165"/>
      <c r="V165"/>
      <c r="X165"/>
      <c r="Y165"/>
      <c r="Z165"/>
    </row>
    <row r="166" spans="9:26" x14ac:dyDescent="0.25">
      <c r="I166"/>
      <c r="J166"/>
      <c r="K166"/>
      <c r="M166"/>
      <c r="N166"/>
      <c r="P166"/>
      <c r="S166"/>
      <c r="U166"/>
      <c r="V166"/>
      <c r="X166"/>
      <c r="Y166"/>
      <c r="Z166"/>
    </row>
    <row r="167" spans="9:26" x14ac:dyDescent="0.25">
      <c r="I167"/>
      <c r="J167"/>
      <c r="K167"/>
      <c r="M167"/>
      <c r="N167"/>
      <c r="P167"/>
      <c r="S167"/>
      <c r="U167"/>
      <c r="V167"/>
      <c r="X167"/>
      <c r="Y167"/>
      <c r="Z167"/>
    </row>
    <row r="168" spans="9:26" x14ac:dyDescent="0.25">
      <c r="I168"/>
      <c r="J168"/>
      <c r="K168"/>
      <c r="M168"/>
      <c r="N168"/>
      <c r="P168"/>
      <c r="S168"/>
      <c r="U168"/>
      <c r="V168"/>
      <c r="X168"/>
      <c r="Y168"/>
      <c r="Z168"/>
    </row>
    <row r="169" spans="9:26" x14ac:dyDescent="0.25">
      <c r="I169"/>
      <c r="J169"/>
      <c r="K169"/>
      <c r="M169"/>
      <c r="N169"/>
      <c r="P169"/>
      <c r="S169"/>
      <c r="U169"/>
      <c r="V169"/>
      <c r="X169"/>
      <c r="Y169"/>
      <c r="Z169"/>
    </row>
    <row r="170" spans="9:26" x14ac:dyDescent="0.25">
      <c r="I170"/>
      <c r="J170"/>
      <c r="K170"/>
      <c r="M170"/>
      <c r="N170"/>
      <c r="P170"/>
      <c r="S170"/>
      <c r="U170"/>
      <c r="V170"/>
      <c r="X170"/>
      <c r="Y170"/>
      <c r="Z170"/>
    </row>
    <row r="171" spans="9:26" x14ac:dyDescent="0.25">
      <c r="I171"/>
      <c r="J171"/>
      <c r="K171"/>
      <c r="M171"/>
      <c r="N171"/>
      <c r="P171"/>
      <c r="S171"/>
      <c r="U171"/>
      <c r="V171"/>
      <c r="X171"/>
      <c r="Y171"/>
      <c r="Z171"/>
    </row>
    <row r="172" spans="9:26" x14ac:dyDescent="0.25">
      <c r="I172"/>
      <c r="J172"/>
      <c r="K172"/>
      <c r="M172"/>
      <c r="N172"/>
      <c r="P172"/>
      <c r="S172"/>
      <c r="U172"/>
      <c r="V172"/>
      <c r="X172"/>
      <c r="Y172"/>
      <c r="Z172"/>
    </row>
    <row r="173" spans="9:26" x14ac:dyDescent="0.25">
      <c r="I173"/>
      <c r="J173"/>
      <c r="K173"/>
      <c r="M173"/>
      <c r="N173"/>
      <c r="P173"/>
      <c r="S173"/>
      <c r="U173"/>
      <c r="V173"/>
      <c r="X173"/>
      <c r="Y173"/>
      <c r="Z173"/>
    </row>
    <row r="174" spans="9:26" x14ac:dyDescent="0.25">
      <c r="I174"/>
      <c r="J174"/>
      <c r="K174"/>
      <c r="M174"/>
      <c r="N174"/>
      <c r="P174"/>
      <c r="S174"/>
      <c r="U174"/>
      <c r="V174"/>
      <c r="X174"/>
      <c r="Y174"/>
      <c r="Z174"/>
    </row>
    <row r="175" spans="9:26" x14ac:dyDescent="0.25">
      <c r="I175"/>
      <c r="J175"/>
      <c r="K175"/>
      <c r="M175"/>
      <c r="N175"/>
      <c r="P175"/>
      <c r="S175"/>
      <c r="U175"/>
      <c r="V175"/>
      <c r="X175"/>
      <c r="Y175"/>
      <c r="Z175"/>
    </row>
    <row r="176" spans="9:26" x14ac:dyDescent="0.25">
      <c r="I176"/>
      <c r="J176"/>
      <c r="K176"/>
      <c r="M176"/>
      <c r="N176"/>
      <c r="P176"/>
      <c r="S176"/>
      <c r="U176"/>
      <c r="V176"/>
      <c r="X176"/>
      <c r="Y176"/>
      <c r="Z176"/>
    </row>
    <row r="177" spans="9:26" x14ac:dyDescent="0.25">
      <c r="I177"/>
      <c r="J177"/>
      <c r="K177"/>
      <c r="M177"/>
      <c r="N177"/>
      <c r="P177"/>
      <c r="S177"/>
      <c r="U177"/>
      <c r="V177"/>
      <c r="X177"/>
      <c r="Y177"/>
      <c r="Z177"/>
    </row>
    <row r="178" spans="9:26" x14ac:dyDescent="0.25">
      <c r="I178"/>
      <c r="J178"/>
      <c r="K178"/>
      <c r="M178"/>
      <c r="N178"/>
      <c r="P178"/>
      <c r="S178"/>
      <c r="U178"/>
      <c r="V178"/>
      <c r="X178"/>
      <c r="Y178"/>
      <c r="Z178"/>
    </row>
    <row r="179" spans="9:26" x14ac:dyDescent="0.25">
      <c r="I179"/>
      <c r="J179"/>
      <c r="K179"/>
      <c r="M179"/>
      <c r="N179"/>
      <c r="P179"/>
      <c r="S179"/>
      <c r="U179"/>
      <c r="V179"/>
      <c r="X179"/>
      <c r="Y179"/>
      <c r="Z179"/>
    </row>
    <row r="180" spans="9:26" x14ac:dyDescent="0.25">
      <c r="I180"/>
      <c r="J180"/>
      <c r="K180"/>
      <c r="M180"/>
      <c r="N180"/>
      <c r="P180"/>
      <c r="S180"/>
      <c r="U180"/>
      <c r="V180"/>
      <c r="X180"/>
      <c r="Y180"/>
      <c r="Z180"/>
    </row>
    <row r="181" spans="9:26" x14ac:dyDescent="0.25">
      <c r="I181"/>
      <c r="J181"/>
      <c r="K181"/>
      <c r="M181"/>
      <c r="N181"/>
      <c r="P181"/>
      <c r="S181"/>
      <c r="U181"/>
      <c r="V181"/>
      <c r="X181"/>
      <c r="Y181"/>
      <c r="Z181"/>
    </row>
    <row r="182" spans="9:26" x14ac:dyDescent="0.25">
      <c r="I182"/>
      <c r="J182"/>
      <c r="K182"/>
      <c r="M182"/>
      <c r="N182"/>
      <c r="P182"/>
      <c r="S182"/>
      <c r="U182"/>
      <c r="V182"/>
      <c r="X182"/>
      <c r="Y182"/>
      <c r="Z182"/>
    </row>
    <row r="183" spans="9:26" x14ac:dyDescent="0.25">
      <c r="I183"/>
      <c r="J183"/>
      <c r="K183"/>
      <c r="M183"/>
      <c r="N183"/>
      <c r="P183"/>
      <c r="S183"/>
      <c r="U183"/>
      <c r="V183"/>
      <c r="X183"/>
      <c r="Y183"/>
      <c r="Z183"/>
    </row>
    <row r="184" spans="9:26" x14ac:dyDescent="0.25">
      <c r="I184"/>
      <c r="J184"/>
      <c r="K184"/>
      <c r="M184"/>
      <c r="N184"/>
      <c r="P184"/>
      <c r="S184"/>
      <c r="U184"/>
      <c r="V184"/>
      <c r="X184"/>
      <c r="Y184"/>
      <c r="Z184"/>
    </row>
    <row r="185" spans="9:26" x14ac:dyDescent="0.25">
      <c r="I185"/>
      <c r="J185"/>
      <c r="K185"/>
      <c r="M185"/>
      <c r="N185"/>
      <c r="P185"/>
      <c r="S185"/>
      <c r="U185"/>
      <c r="V185"/>
      <c r="X185"/>
      <c r="Y185"/>
      <c r="Z185"/>
    </row>
    <row r="186" spans="9:26" x14ac:dyDescent="0.25">
      <c r="I186"/>
      <c r="J186"/>
      <c r="K186"/>
      <c r="M186"/>
      <c r="N186"/>
      <c r="P186"/>
      <c r="S186"/>
      <c r="U186"/>
      <c r="V186"/>
      <c r="X186"/>
      <c r="Y186"/>
      <c r="Z186"/>
    </row>
    <row r="187" spans="9:26" x14ac:dyDescent="0.25">
      <c r="I187"/>
      <c r="J187"/>
      <c r="K187"/>
      <c r="M187"/>
      <c r="N187"/>
      <c r="P187"/>
      <c r="S187"/>
      <c r="U187"/>
      <c r="V187"/>
      <c r="X187"/>
      <c r="Y187"/>
      <c r="Z187"/>
    </row>
    <row r="188" spans="9:26" x14ac:dyDescent="0.25">
      <c r="I188"/>
      <c r="J188"/>
      <c r="K188"/>
      <c r="M188"/>
      <c r="N188"/>
      <c r="P188"/>
      <c r="S188"/>
      <c r="U188"/>
      <c r="V188"/>
      <c r="X188"/>
      <c r="Y188"/>
      <c r="Z188"/>
    </row>
    <row r="189" spans="9:26" x14ac:dyDescent="0.25">
      <c r="I189"/>
      <c r="J189"/>
      <c r="K189"/>
      <c r="M189"/>
      <c r="N189"/>
      <c r="P189"/>
      <c r="S189"/>
      <c r="U189"/>
      <c r="V189"/>
      <c r="X189"/>
      <c r="Y189"/>
      <c r="Z189"/>
    </row>
    <row r="190" spans="9:26" x14ac:dyDescent="0.25">
      <c r="I190"/>
      <c r="J190"/>
      <c r="K190"/>
      <c r="M190"/>
      <c r="N190"/>
      <c r="P190"/>
      <c r="S190"/>
      <c r="U190"/>
      <c r="V190"/>
      <c r="X190"/>
      <c r="Y190"/>
      <c r="Z190"/>
    </row>
    <row r="191" spans="9:26" x14ac:dyDescent="0.25">
      <c r="I191"/>
      <c r="J191"/>
      <c r="K191"/>
      <c r="M191"/>
      <c r="N191"/>
      <c r="P191"/>
      <c r="S191"/>
      <c r="U191"/>
      <c r="V191"/>
      <c r="X191"/>
      <c r="Y191"/>
      <c r="Z191"/>
    </row>
    <row r="192" spans="9:26" x14ac:dyDescent="0.25">
      <c r="I192"/>
      <c r="J192"/>
      <c r="K192"/>
      <c r="M192"/>
      <c r="N192"/>
      <c r="P192"/>
      <c r="S192"/>
      <c r="U192"/>
      <c r="V192"/>
      <c r="X192"/>
      <c r="Y192"/>
      <c r="Z192"/>
    </row>
    <row r="193" spans="9:26" x14ac:dyDescent="0.25">
      <c r="I193"/>
      <c r="J193"/>
      <c r="K193"/>
      <c r="M193"/>
      <c r="N193"/>
      <c r="P193"/>
      <c r="S193"/>
      <c r="U193"/>
      <c r="V193"/>
      <c r="X193"/>
      <c r="Y193"/>
      <c r="Z193"/>
    </row>
    <row r="194" spans="9:26" x14ac:dyDescent="0.25">
      <c r="I194"/>
      <c r="J194"/>
      <c r="K194"/>
      <c r="M194"/>
      <c r="N194"/>
      <c r="P194"/>
      <c r="S194"/>
      <c r="U194"/>
      <c r="V194"/>
      <c r="X194"/>
      <c r="Y194"/>
      <c r="Z194"/>
    </row>
    <row r="195" spans="9:26" x14ac:dyDescent="0.25">
      <c r="I195"/>
      <c r="J195"/>
      <c r="K195"/>
      <c r="M195"/>
      <c r="N195"/>
      <c r="P195"/>
      <c r="S195"/>
      <c r="U195"/>
      <c r="V195"/>
      <c r="X195"/>
      <c r="Y195"/>
      <c r="Z195"/>
    </row>
    <row r="196" spans="9:26" x14ac:dyDescent="0.25">
      <c r="I196"/>
      <c r="J196"/>
      <c r="K196"/>
      <c r="M196"/>
      <c r="N196"/>
      <c r="P196"/>
      <c r="S196"/>
      <c r="U196"/>
      <c r="V196"/>
      <c r="X196"/>
      <c r="Y196"/>
      <c r="Z196"/>
    </row>
    <row r="197" spans="9:26" x14ac:dyDescent="0.25">
      <c r="I197"/>
      <c r="J197"/>
      <c r="K197"/>
      <c r="M197"/>
      <c r="N197"/>
      <c r="P197"/>
      <c r="S197"/>
      <c r="U197"/>
      <c r="V197"/>
      <c r="X197"/>
      <c r="Y197"/>
      <c r="Z197"/>
    </row>
    <row r="198" spans="9:26" x14ac:dyDescent="0.25">
      <c r="I198"/>
      <c r="J198"/>
      <c r="K198"/>
      <c r="M198"/>
      <c r="N198"/>
      <c r="P198"/>
      <c r="S198"/>
      <c r="U198"/>
      <c r="V198"/>
      <c r="X198"/>
      <c r="Y198"/>
      <c r="Z198"/>
    </row>
    <row r="199" spans="9:26" x14ac:dyDescent="0.25">
      <c r="I199"/>
      <c r="J199"/>
      <c r="K199"/>
      <c r="M199"/>
      <c r="N199"/>
      <c r="P199"/>
      <c r="S199"/>
      <c r="U199"/>
      <c r="V199"/>
      <c r="X199"/>
      <c r="Y199"/>
      <c r="Z199"/>
    </row>
    <row r="200" spans="9:26" x14ac:dyDescent="0.25">
      <c r="I200"/>
      <c r="J200"/>
      <c r="K200"/>
      <c r="M200"/>
      <c r="N200"/>
      <c r="P200"/>
      <c r="S200"/>
      <c r="U200"/>
      <c r="V200"/>
      <c r="X200"/>
      <c r="Y200"/>
      <c r="Z200"/>
    </row>
    <row r="201" spans="9:26" x14ac:dyDescent="0.25">
      <c r="I201"/>
      <c r="J201"/>
      <c r="K201"/>
      <c r="M201"/>
      <c r="N201"/>
      <c r="P201"/>
      <c r="S201"/>
      <c r="U201"/>
      <c r="V201"/>
      <c r="X201"/>
      <c r="Y201"/>
      <c r="Z201"/>
    </row>
    <row r="202" spans="9:26" x14ac:dyDescent="0.25">
      <c r="I202"/>
      <c r="J202"/>
      <c r="K202"/>
      <c r="M202"/>
      <c r="N202"/>
      <c r="P202"/>
      <c r="S202"/>
      <c r="U202"/>
      <c r="V202"/>
      <c r="X202"/>
      <c r="Y202"/>
      <c r="Z202"/>
    </row>
    <row r="203" spans="9:26" x14ac:dyDescent="0.25">
      <c r="I203"/>
      <c r="J203"/>
      <c r="K203"/>
      <c r="M203"/>
      <c r="N203"/>
      <c r="P203"/>
      <c r="S203"/>
      <c r="U203"/>
      <c r="V203"/>
      <c r="X203"/>
      <c r="Y203"/>
      <c r="Z203"/>
    </row>
    <row r="204" spans="9:26" x14ac:dyDescent="0.25">
      <c r="I204"/>
      <c r="J204"/>
      <c r="K204"/>
      <c r="M204"/>
      <c r="N204"/>
      <c r="P204"/>
      <c r="S204"/>
      <c r="U204"/>
      <c r="V204"/>
      <c r="X204"/>
      <c r="Y204"/>
      <c r="Z204"/>
    </row>
    <row r="205" spans="9:26" x14ac:dyDescent="0.25">
      <c r="I205"/>
      <c r="J205"/>
      <c r="K205"/>
      <c r="M205"/>
      <c r="N205"/>
      <c r="P205"/>
      <c r="S205"/>
      <c r="U205"/>
      <c r="V205"/>
      <c r="X205"/>
      <c r="Y205"/>
      <c r="Z205"/>
    </row>
    <row r="206" spans="9:26" x14ac:dyDescent="0.25">
      <c r="I206"/>
      <c r="J206"/>
      <c r="K206"/>
      <c r="M206"/>
      <c r="N206"/>
      <c r="P206"/>
      <c r="S206"/>
      <c r="U206"/>
      <c r="V206"/>
      <c r="X206"/>
      <c r="Y206"/>
      <c r="Z206"/>
    </row>
    <row r="207" spans="9:26" x14ac:dyDescent="0.25">
      <c r="I207"/>
      <c r="J207"/>
      <c r="K207"/>
      <c r="M207"/>
      <c r="N207"/>
      <c r="P207"/>
      <c r="S207"/>
      <c r="U207"/>
      <c r="V207"/>
      <c r="X207"/>
      <c r="Y207"/>
      <c r="Z207"/>
    </row>
    <row r="208" spans="9:26" x14ac:dyDescent="0.25">
      <c r="I208"/>
      <c r="J208"/>
      <c r="K208"/>
      <c r="M208"/>
      <c r="N208"/>
      <c r="P208"/>
      <c r="S208"/>
      <c r="U208"/>
      <c r="V208"/>
      <c r="X208"/>
      <c r="Y208"/>
      <c r="Z208"/>
    </row>
    <row r="209" spans="9:26" x14ac:dyDescent="0.25">
      <c r="I209"/>
      <c r="J209"/>
      <c r="K209"/>
      <c r="M209"/>
      <c r="N209"/>
      <c r="P209"/>
      <c r="S209"/>
      <c r="U209"/>
      <c r="V209"/>
      <c r="X209"/>
      <c r="Y209"/>
      <c r="Z209"/>
    </row>
    <row r="210" spans="9:26" x14ac:dyDescent="0.25">
      <c r="I210"/>
      <c r="J210"/>
      <c r="K210"/>
      <c r="M210"/>
      <c r="N210"/>
      <c r="P210"/>
      <c r="S210"/>
      <c r="U210"/>
      <c r="V210"/>
      <c r="X210"/>
      <c r="Y210"/>
      <c r="Z210"/>
    </row>
    <row r="211" spans="9:26" x14ac:dyDescent="0.25">
      <c r="I211"/>
      <c r="J211"/>
      <c r="K211"/>
      <c r="M211"/>
      <c r="N211"/>
      <c r="P211"/>
      <c r="S211"/>
      <c r="U211"/>
      <c r="V211"/>
      <c r="X211"/>
      <c r="Y211"/>
      <c r="Z211"/>
    </row>
    <row r="212" spans="9:26" x14ac:dyDescent="0.25">
      <c r="I212"/>
      <c r="J212"/>
      <c r="K212"/>
      <c r="M212"/>
      <c r="N212"/>
      <c r="P212"/>
      <c r="S212"/>
      <c r="U212"/>
      <c r="V212"/>
      <c r="X212"/>
      <c r="Y212"/>
      <c r="Z212"/>
    </row>
    <row r="213" spans="9:26" x14ac:dyDescent="0.25">
      <c r="I213"/>
      <c r="J213"/>
      <c r="K213"/>
      <c r="M213"/>
      <c r="N213"/>
      <c r="P213"/>
      <c r="S213"/>
      <c r="U213"/>
      <c r="V213"/>
      <c r="X213"/>
      <c r="Y213"/>
      <c r="Z213"/>
    </row>
    <row r="214" spans="9:26" x14ac:dyDescent="0.25">
      <c r="I214"/>
      <c r="J214"/>
      <c r="K214"/>
      <c r="M214"/>
      <c r="N214"/>
      <c r="P214"/>
      <c r="S214"/>
      <c r="U214"/>
      <c r="V214"/>
      <c r="X214"/>
      <c r="Y214"/>
      <c r="Z214"/>
    </row>
    <row r="215" spans="9:26" x14ac:dyDescent="0.25">
      <c r="I215"/>
      <c r="J215"/>
      <c r="K215"/>
      <c r="M215"/>
      <c r="N215"/>
      <c r="P215"/>
      <c r="S215"/>
      <c r="U215"/>
      <c r="V215"/>
      <c r="X215"/>
      <c r="Y215"/>
      <c r="Z215"/>
    </row>
    <row r="216" spans="9:26" x14ac:dyDescent="0.25">
      <c r="I216"/>
      <c r="J216"/>
      <c r="K216"/>
      <c r="M216"/>
      <c r="N216"/>
      <c r="P216"/>
      <c r="S216"/>
      <c r="U216"/>
      <c r="V216"/>
      <c r="X216"/>
      <c r="Y216"/>
      <c r="Z216"/>
    </row>
    <row r="217" spans="9:26" x14ac:dyDescent="0.25">
      <c r="I217"/>
      <c r="J217"/>
      <c r="K217"/>
      <c r="M217"/>
      <c r="N217"/>
      <c r="P217"/>
      <c r="S217"/>
      <c r="U217"/>
      <c r="V217"/>
      <c r="X217"/>
      <c r="Y217"/>
      <c r="Z217"/>
    </row>
    <row r="218" spans="9:26" x14ac:dyDescent="0.25">
      <c r="I218"/>
      <c r="J218"/>
      <c r="K218"/>
      <c r="M218"/>
      <c r="N218"/>
      <c r="P218"/>
      <c r="S218"/>
      <c r="U218"/>
      <c r="V218"/>
      <c r="X218"/>
      <c r="Y218"/>
      <c r="Z218"/>
    </row>
    <row r="219" spans="9:26" x14ac:dyDescent="0.25">
      <c r="I219"/>
      <c r="J219"/>
      <c r="K219"/>
      <c r="M219"/>
      <c r="N219"/>
      <c r="P219"/>
      <c r="S219"/>
      <c r="U219"/>
      <c r="V219"/>
      <c r="X219"/>
      <c r="Y219"/>
      <c r="Z219"/>
    </row>
    <row r="220" spans="9:26" x14ac:dyDescent="0.25">
      <c r="I220"/>
      <c r="J220"/>
      <c r="K220"/>
      <c r="M220"/>
      <c r="N220"/>
      <c r="P220"/>
      <c r="S220"/>
      <c r="U220"/>
      <c r="V220"/>
      <c r="X220"/>
      <c r="Y220"/>
      <c r="Z220"/>
    </row>
    <row r="221" spans="9:26" x14ac:dyDescent="0.25">
      <c r="I221"/>
      <c r="J221"/>
      <c r="K221"/>
      <c r="M221"/>
      <c r="N221"/>
      <c r="P221"/>
      <c r="S221"/>
      <c r="U221"/>
      <c r="V221"/>
      <c r="X221"/>
      <c r="Y221"/>
      <c r="Z221"/>
    </row>
    <row r="222" spans="9:26" x14ac:dyDescent="0.25">
      <c r="I222"/>
      <c r="J222"/>
      <c r="K222"/>
      <c r="M222"/>
      <c r="N222"/>
      <c r="P222"/>
      <c r="S222"/>
      <c r="U222"/>
      <c r="V222"/>
      <c r="X222"/>
      <c r="Y222"/>
      <c r="Z222"/>
    </row>
    <row r="223" spans="9:26" x14ac:dyDescent="0.25">
      <c r="I223"/>
      <c r="J223"/>
      <c r="K223"/>
      <c r="M223"/>
      <c r="N223"/>
      <c r="P223"/>
      <c r="S223"/>
      <c r="U223"/>
      <c r="V223"/>
      <c r="X223"/>
      <c r="Y223"/>
      <c r="Z223"/>
    </row>
    <row r="224" spans="9:26" x14ac:dyDescent="0.25">
      <c r="I224"/>
      <c r="J224"/>
      <c r="K224"/>
      <c r="M224"/>
      <c r="N224"/>
      <c r="P224"/>
      <c r="S224"/>
      <c r="U224"/>
      <c r="V224"/>
      <c r="X224"/>
      <c r="Y224"/>
      <c r="Z224"/>
    </row>
    <row r="225" spans="9:26" x14ac:dyDescent="0.25">
      <c r="I225"/>
      <c r="J225"/>
      <c r="K225"/>
      <c r="M225"/>
      <c r="N225"/>
      <c r="P225"/>
      <c r="S225"/>
      <c r="U225"/>
      <c r="V225"/>
      <c r="X225"/>
      <c r="Y225"/>
      <c r="Z225"/>
    </row>
    <row r="226" spans="9:26" x14ac:dyDescent="0.25">
      <c r="I226"/>
      <c r="J226"/>
      <c r="K226"/>
      <c r="M226"/>
      <c r="N226"/>
      <c r="P226"/>
      <c r="S226"/>
      <c r="U226"/>
      <c r="V226"/>
      <c r="X226"/>
      <c r="Y226"/>
      <c r="Z226"/>
    </row>
    <row r="227" spans="9:26" x14ac:dyDescent="0.25">
      <c r="I227"/>
      <c r="J227"/>
      <c r="K227"/>
      <c r="M227"/>
      <c r="N227"/>
      <c r="P227"/>
      <c r="S227"/>
      <c r="U227"/>
      <c r="V227"/>
      <c r="X227"/>
      <c r="Y227"/>
      <c r="Z227"/>
    </row>
    <row r="228" spans="9:26" x14ac:dyDescent="0.25">
      <c r="I228"/>
      <c r="J228"/>
      <c r="K228"/>
      <c r="M228"/>
      <c r="N228"/>
      <c r="P228"/>
      <c r="S228"/>
      <c r="U228"/>
      <c r="V228"/>
      <c r="X228"/>
      <c r="Y228"/>
      <c r="Z228"/>
    </row>
    <row r="229" spans="9:26" x14ac:dyDescent="0.25">
      <c r="I229"/>
      <c r="J229"/>
      <c r="K229"/>
      <c r="M229"/>
      <c r="N229"/>
      <c r="P229"/>
      <c r="S229"/>
      <c r="U229"/>
      <c r="V229"/>
      <c r="X229"/>
      <c r="Y229"/>
      <c r="Z229"/>
    </row>
    <row r="230" spans="9:26" x14ac:dyDescent="0.25">
      <c r="I230"/>
      <c r="J230"/>
      <c r="K230"/>
      <c r="M230"/>
      <c r="N230"/>
      <c r="P230"/>
      <c r="S230"/>
      <c r="U230"/>
      <c r="V230"/>
      <c r="X230"/>
      <c r="Y230"/>
      <c r="Z230"/>
    </row>
    <row r="231" spans="9:26" x14ac:dyDescent="0.25">
      <c r="I231"/>
      <c r="J231"/>
      <c r="K231"/>
      <c r="M231"/>
      <c r="N231"/>
      <c r="P231"/>
      <c r="S231"/>
      <c r="U231"/>
      <c r="V231"/>
      <c r="X231"/>
      <c r="Y231"/>
      <c r="Z231"/>
    </row>
    <row r="232" spans="9:26" x14ac:dyDescent="0.25">
      <c r="I232"/>
      <c r="J232"/>
      <c r="K232"/>
      <c r="M232"/>
      <c r="N232"/>
      <c r="P232"/>
      <c r="S232"/>
      <c r="U232"/>
      <c r="V232"/>
      <c r="X232"/>
      <c r="Y232"/>
      <c r="Z232"/>
    </row>
    <row r="233" spans="9:26" x14ac:dyDescent="0.25">
      <c r="I233"/>
      <c r="J233"/>
      <c r="K233"/>
      <c r="M233"/>
      <c r="N233"/>
      <c r="P233"/>
      <c r="S233"/>
      <c r="U233"/>
      <c r="V233"/>
      <c r="X233"/>
      <c r="Y233"/>
      <c r="Z233"/>
    </row>
    <row r="234" spans="9:26" x14ac:dyDescent="0.25">
      <c r="I234"/>
      <c r="J234"/>
      <c r="K234"/>
      <c r="M234"/>
      <c r="N234"/>
      <c r="P234"/>
      <c r="S234"/>
      <c r="U234"/>
      <c r="V234"/>
      <c r="X234"/>
      <c r="Y234"/>
      <c r="Z234"/>
    </row>
    <row r="235" spans="9:26" x14ac:dyDescent="0.25">
      <c r="I235"/>
      <c r="J235"/>
      <c r="K235"/>
      <c r="M235"/>
      <c r="N235"/>
      <c r="P235"/>
      <c r="S235"/>
      <c r="U235"/>
      <c r="V235"/>
      <c r="X235"/>
      <c r="Y235"/>
      <c r="Z235"/>
    </row>
    <row r="236" spans="9:26" x14ac:dyDescent="0.25">
      <c r="I236"/>
      <c r="J236"/>
      <c r="K236"/>
      <c r="M236"/>
      <c r="N236"/>
      <c r="P236"/>
      <c r="S236"/>
      <c r="U236"/>
      <c r="V236"/>
      <c r="X236"/>
      <c r="Y236"/>
      <c r="Z236"/>
    </row>
    <row r="237" spans="9:26" x14ac:dyDescent="0.25">
      <c r="I237"/>
      <c r="J237"/>
      <c r="K237"/>
      <c r="M237"/>
      <c r="N237"/>
      <c r="P237"/>
      <c r="S237"/>
      <c r="U237"/>
      <c r="V237"/>
      <c r="X237"/>
      <c r="Y237"/>
      <c r="Z237"/>
    </row>
    <row r="238" spans="9:26" x14ac:dyDescent="0.25">
      <c r="I238"/>
      <c r="J238"/>
      <c r="K238"/>
      <c r="M238"/>
      <c r="N238"/>
      <c r="P238"/>
      <c r="S238"/>
      <c r="U238"/>
      <c r="V238"/>
      <c r="X238"/>
      <c r="Y238"/>
      <c r="Z238"/>
    </row>
    <row r="239" spans="9:26" x14ac:dyDescent="0.25">
      <c r="I239"/>
      <c r="J239"/>
      <c r="K239"/>
      <c r="M239"/>
      <c r="N239"/>
      <c r="P239"/>
      <c r="S239"/>
      <c r="U239"/>
      <c r="V239"/>
      <c r="X239"/>
      <c r="Y239"/>
      <c r="Z239"/>
    </row>
    <row r="240" spans="9:26" x14ac:dyDescent="0.25">
      <c r="I240"/>
      <c r="J240"/>
      <c r="K240"/>
      <c r="M240"/>
      <c r="N240"/>
      <c r="P240"/>
      <c r="S240"/>
      <c r="U240"/>
      <c r="V240"/>
      <c r="X240"/>
      <c r="Y240"/>
      <c r="Z240"/>
    </row>
    <row r="241" spans="9:26" x14ac:dyDescent="0.25">
      <c r="I241"/>
      <c r="J241"/>
      <c r="K241"/>
      <c r="M241"/>
      <c r="N241"/>
      <c r="P241"/>
      <c r="S241"/>
      <c r="U241"/>
      <c r="V241"/>
      <c r="X241"/>
      <c r="Y241"/>
      <c r="Z241"/>
    </row>
    <row r="242" spans="9:26" x14ac:dyDescent="0.25">
      <c r="I242"/>
      <c r="J242"/>
      <c r="K242"/>
      <c r="M242"/>
      <c r="N242"/>
      <c r="P242"/>
      <c r="S242"/>
      <c r="U242"/>
      <c r="V242"/>
      <c r="X242"/>
      <c r="Y242"/>
      <c r="Z242"/>
    </row>
    <row r="243" spans="9:26" x14ac:dyDescent="0.25">
      <c r="I243"/>
      <c r="J243"/>
      <c r="K243"/>
      <c r="M243"/>
      <c r="N243"/>
      <c r="P243"/>
      <c r="S243"/>
      <c r="U243"/>
      <c r="V243"/>
      <c r="X243"/>
      <c r="Y243"/>
      <c r="Z243"/>
    </row>
    <row r="244" spans="9:26" x14ac:dyDescent="0.25">
      <c r="I244"/>
      <c r="J244"/>
      <c r="K244"/>
      <c r="M244"/>
      <c r="N244"/>
      <c r="P244"/>
      <c r="S244"/>
      <c r="U244"/>
      <c r="V244"/>
      <c r="X244"/>
      <c r="Y244"/>
      <c r="Z244"/>
    </row>
    <row r="245" spans="9:26" x14ac:dyDescent="0.25">
      <c r="I245"/>
      <c r="J245"/>
      <c r="K245"/>
      <c r="M245"/>
      <c r="N245"/>
      <c r="P245"/>
      <c r="S245"/>
      <c r="U245"/>
      <c r="V245"/>
      <c r="X245"/>
      <c r="Y245"/>
      <c r="Z245"/>
    </row>
    <row r="246" spans="9:26" x14ac:dyDescent="0.25">
      <c r="I246"/>
      <c r="J246"/>
      <c r="K246"/>
      <c r="M246"/>
      <c r="N246"/>
      <c r="P246"/>
      <c r="S246"/>
      <c r="U246"/>
      <c r="V246"/>
      <c r="X246"/>
      <c r="Y246"/>
      <c r="Z246"/>
    </row>
    <row r="247" spans="9:26" x14ac:dyDescent="0.25">
      <c r="I247"/>
      <c r="J247"/>
      <c r="K247"/>
      <c r="M247"/>
      <c r="N247"/>
      <c r="P247"/>
      <c r="S247"/>
      <c r="U247"/>
      <c r="V247"/>
      <c r="X247"/>
      <c r="Y247"/>
      <c r="Z247"/>
    </row>
    <row r="248" spans="9:26" x14ac:dyDescent="0.25">
      <c r="I248"/>
      <c r="J248"/>
      <c r="K248"/>
      <c r="M248"/>
      <c r="N248"/>
      <c r="P248"/>
      <c r="S248"/>
      <c r="U248"/>
      <c r="V248"/>
      <c r="X248"/>
      <c r="Y248"/>
      <c r="Z248"/>
    </row>
    <row r="249" spans="9:26" x14ac:dyDescent="0.25">
      <c r="I249"/>
      <c r="J249"/>
      <c r="K249"/>
      <c r="M249"/>
      <c r="N249"/>
      <c r="P249"/>
      <c r="S249"/>
      <c r="U249"/>
      <c r="V249"/>
      <c r="X249"/>
      <c r="Y249"/>
      <c r="Z249"/>
    </row>
    <row r="250" spans="9:26" x14ac:dyDescent="0.25">
      <c r="I250"/>
      <c r="J250"/>
      <c r="K250"/>
      <c r="M250"/>
      <c r="N250"/>
      <c r="P250"/>
      <c r="S250"/>
      <c r="U250"/>
      <c r="V250"/>
      <c r="X250"/>
      <c r="Y250"/>
      <c r="Z250"/>
    </row>
    <row r="251" spans="9:26" x14ac:dyDescent="0.25">
      <c r="I251"/>
      <c r="J251"/>
      <c r="K251"/>
      <c r="M251"/>
      <c r="N251"/>
      <c r="P251"/>
      <c r="S251"/>
      <c r="U251"/>
      <c r="V251"/>
      <c r="X251"/>
      <c r="Y251"/>
      <c r="Z251"/>
    </row>
    <row r="252" spans="9:26" x14ac:dyDescent="0.25">
      <c r="I252"/>
      <c r="J252"/>
      <c r="K252"/>
      <c r="M252"/>
      <c r="N252"/>
      <c r="P252"/>
      <c r="S252"/>
      <c r="U252"/>
      <c r="V252"/>
      <c r="X252"/>
      <c r="Y252"/>
      <c r="Z252"/>
    </row>
    <row r="253" spans="9:26" x14ac:dyDescent="0.25">
      <c r="I253"/>
      <c r="J253"/>
      <c r="K253"/>
      <c r="M253"/>
      <c r="N253"/>
      <c r="P253"/>
      <c r="S253"/>
      <c r="U253"/>
      <c r="V253"/>
      <c r="X253"/>
      <c r="Y253"/>
      <c r="Z253"/>
    </row>
    <row r="254" spans="9:26" x14ac:dyDescent="0.25">
      <c r="I254"/>
      <c r="J254"/>
      <c r="K254"/>
      <c r="M254"/>
      <c r="N254"/>
      <c r="P254"/>
      <c r="S254"/>
      <c r="U254"/>
      <c r="V254"/>
      <c r="X254"/>
      <c r="Y254"/>
      <c r="Z254"/>
    </row>
    <row r="255" spans="9:26" x14ac:dyDescent="0.25">
      <c r="I255"/>
      <c r="J255"/>
      <c r="K255"/>
      <c r="M255"/>
      <c r="N255"/>
      <c r="P255"/>
      <c r="S255"/>
      <c r="U255"/>
      <c r="V255"/>
      <c r="X255"/>
      <c r="Y255"/>
      <c r="Z255"/>
    </row>
    <row r="256" spans="9:26" x14ac:dyDescent="0.25">
      <c r="I256"/>
      <c r="J256"/>
      <c r="K256"/>
      <c r="M256"/>
      <c r="N256"/>
      <c r="P256"/>
      <c r="S256"/>
      <c r="U256"/>
      <c r="V256"/>
      <c r="X256"/>
      <c r="Y256"/>
      <c r="Z256"/>
    </row>
    <row r="257" spans="9:26" x14ac:dyDescent="0.25">
      <c r="I257"/>
      <c r="J257"/>
      <c r="K257"/>
      <c r="M257"/>
      <c r="N257"/>
      <c r="P257"/>
      <c r="S257"/>
      <c r="U257"/>
      <c r="V257"/>
      <c r="X257"/>
      <c r="Y257"/>
      <c r="Z257"/>
    </row>
    <row r="258" spans="9:26" x14ac:dyDescent="0.25">
      <c r="I258"/>
      <c r="J258"/>
      <c r="K258"/>
      <c r="M258"/>
      <c r="N258"/>
      <c r="P258"/>
      <c r="S258"/>
      <c r="U258"/>
      <c r="V258"/>
      <c r="X258"/>
      <c r="Y258"/>
      <c r="Z258"/>
    </row>
    <row r="259" spans="9:26" x14ac:dyDescent="0.25">
      <c r="I259"/>
      <c r="J259"/>
      <c r="K259"/>
      <c r="M259"/>
      <c r="N259"/>
      <c r="P259"/>
      <c r="S259"/>
      <c r="U259"/>
      <c r="V259"/>
      <c r="X259"/>
      <c r="Y259"/>
      <c r="Z259"/>
    </row>
    <row r="260" spans="9:26" x14ac:dyDescent="0.25">
      <c r="I260"/>
      <c r="J260"/>
      <c r="K260"/>
      <c r="M260"/>
      <c r="N260"/>
      <c r="P260"/>
      <c r="S260"/>
      <c r="U260"/>
      <c r="V260"/>
      <c r="X260"/>
      <c r="Y260"/>
      <c r="Z260"/>
    </row>
    <row r="261" spans="9:26" x14ac:dyDescent="0.25">
      <c r="I261"/>
      <c r="J261"/>
      <c r="K261"/>
      <c r="M261"/>
      <c r="N261"/>
      <c r="P261"/>
      <c r="S261"/>
      <c r="U261"/>
      <c r="V261"/>
      <c r="X261"/>
      <c r="Y261"/>
      <c r="Z261"/>
    </row>
    <row r="262" spans="9:26" x14ac:dyDescent="0.25">
      <c r="I262"/>
      <c r="J262"/>
      <c r="K262"/>
      <c r="M262"/>
      <c r="N262"/>
      <c r="P262"/>
      <c r="S262"/>
      <c r="U262"/>
      <c r="V262"/>
      <c r="X262"/>
      <c r="Y262"/>
      <c r="Z262"/>
    </row>
    <row r="263" spans="9:26" x14ac:dyDescent="0.25">
      <c r="I263"/>
      <c r="J263"/>
      <c r="K263"/>
      <c r="M263"/>
      <c r="N263"/>
      <c r="P263"/>
      <c r="S263"/>
      <c r="U263"/>
      <c r="V263"/>
      <c r="X263"/>
      <c r="Y263"/>
      <c r="Z263"/>
    </row>
    <row r="264" spans="9:26" x14ac:dyDescent="0.25">
      <c r="I264"/>
      <c r="J264"/>
      <c r="K264"/>
      <c r="M264"/>
      <c r="N264"/>
      <c r="P264"/>
      <c r="S264"/>
      <c r="U264"/>
      <c r="V264"/>
      <c r="X264"/>
      <c r="Y264"/>
      <c r="Z264"/>
    </row>
    <row r="265" spans="9:26" x14ac:dyDescent="0.25">
      <c r="I265"/>
      <c r="J265"/>
      <c r="K265"/>
      <c r="M265"/>
      <c r="N265"/>
      <c r="P265"/>
      <c r="S265"/>
      <c r="U265"/>
      <c r="V265"/>
      <c r="X265"/>
      <c r="Y265"/>
      <c r="Z265"/>
    </row>
    <row r="266" spans="9:26" x14ac:dyDescent="0.25">
      <c r="I266"/>
      <c r="J266"/>
      <c r="K266"/>
      <c r="M266"/>
      <c r="N266"/>
      <c r="P266"/>
      <c r="S266"/>
      <c r="U266"/>
      <c r="V266"/>
      <c r="X266"/>
      <c r="Y266"/>
      <c r="Z266"/>
    </row>
    <row r="267" spans="9:26" x14ac:dyDescent="0.25">
      <c r="I267"/>
      <c r="J267"/>
      <c r="K267"/>
      <c r="M267"/>
      <c r="N267"/>
      <c r="P267"/>
      <c r="S267"/>
      <c r="U267"/>
      <c r="V267"/>
      <c r="X267"/>
      <c r="Y267"/>
      <c r="Z267"/>
    </row>
    <row r="268" spans="9:26" x14ac:dyDescent="0.25">
      <c r="I268"/>
      <c r="J268"/>
      <c r="K268"/>
      <c r="M268"/>
      <c r="N268"/>
      <c r="P268"/>
      <c r="S268"/>
      <c r="U268"/>
      <c r="V268"/>
      <c r="X268"/>
      <c r="Y268"/>
      <c r="Z268"/>
    </row>
    <row r="269" spans="9:26" x14ac:dyDescent="0.25">
      <c r="I269"/>
      <c r="J269"/>
      <c r="K269"/>
      <c r="M269"/>
      <c r="N269"/>
      <c r="P269"/>
      <c r="S269"/>
      <c r="U269"/>
      <c r="V269"/>
      <c r="X269"/>
      <c r="Y269"/>
      <c r="Z269"/>
    </row>
    <row r="270" spans="9:26" x14ac:dyDescent="0.25">
      <c r="I270"/>
      <c r="J270"/>
      <c r="K270"/>
      <c r="M270"/>
      <c r="N270"/>
      <c r="P270"/>
      <c r="S270"/>
      <c r="U270"/>
      <c r="V270"/>
      <c r="X270"/>
      <c r="Y270"/>
      <c r="Z270"/>
    </row>
    <row r="271" spans="9:26" x14ac:dyDescent="0.25">
      <c r="I271"/>
      <c r="J271"/>
      <c r="K271"/>
      <c r="M271"/>
      <c r="N271"/>
      <c r="P271"/>
      <c r="S271"/>
      <c r="U271"/>
      <c r="V271"/>
      <c r="X271"/>
      <c r="Y271"/>
      <c r="Z271"/>
    </row>
    <row r="272" spans="9:26" x14ac:dyDescent="0.25">
      <c r="I272"/>
      <c r="J272"/>
      <c r="K272"/>
      <c r="M272"/>
      <c r="N272"/>
      <c r="P272"/>
      <c r="S272"/>
      <c r="U272"/>
      <c r="V272"/>
      <c r="X272"/>
      <c r="Y272"/>
      <c r="Z272"/>
    </row>
    <row r="273" spans="9:26" x14ac:dyDescent="0.25">
      <c r="I273"/>
      <c r="J273"/>
      <c r="K273"/>
      <c r="M273"/>
      <c r="N273"/>
      <c r="P273"/>
      <c r="S273"/>
      <c r="U273"/>
      <c r="V273"/>
      <c r="X273"/>
      <c r="Y273"/>
      <c r="Z273"/>
    </row>
    <row r="274" spans="9:26" x14ac:dyDescent="0.25">
      <c r="I274"/>
      <c r="J274"/>
      <c r="K274"/>
      <c r="M274"/>
      <c r="N274"/>
      <c r="P274"/>
      <c r="S274"/>
      <c r="U274"/>
      <c r="V274"/>
      <c r="X274"/>
      <c r="Y274"/>
      <c r="Z274"/>
    </row>
    <row r="275" spans="9:26" x14ac:dyDescent="0.25">
      <c r="I275"/>
      <c r="J275"/>
      <c r="K275"/>
      <c r="M275"/>
      <c r="N275"/>
      <c r="P275"/>
      <c r="S275"/>
      <c r="U275"/>
      <c r="V275"/>
      <c r="X275"/>
      <c r="Y275"/>
      <c r="Z275"/>
    </row>
    <row r="276" spans="9:26" x14ac:dyDescent="0.25">
      <c r="I276"/>
      <c r="J276"/>
      <c r="K276"/>
      <c r="M276"/>
      <c r="N276"/>
      <c r="P276"/>
      <c r="S276"/>
      <c r="U276"/>
      <c r="V276"/>
      <c r="X276"/>
      <c r="Y276"/>
      <c r="Z276"/>
    </row>
    <row r="277" spans="9:26" x14ac:dyDescent="0.25">
      <c r="I277"/>
      <c r="J277"/>
      <c r="K277"/>
      <c r="M277"/>
      <c r="N277"/>
      <c r="P277"/>
      <c r="S277"/>
      <c r="U277"/>
      <c r="V277"/>
      <c r="X277"/>
      <c r="Y277"/>
      <c r="Z277"/>
    </row>
    <row r="278" spans="9:26" x14ac:dyDescent="0.25">
      <c r="I278"/>
      <c r="J278"/>
      <c r="K278"/>
      <c r="M278"/>
      <c r="N278"/>
      <c r="P278"/>
      <c r="S278"/>
      <c r="U278"/>
      <c r="V278"/>
      <c r="X278"/>
      <c r="Y278"/>
      <c r="Z278"/>
    </row>
    <row r="279" spans="9:26" x14ac:dyDescent="0.25">
      <c r="I279"/>
      <c r="J279"/>
      <c r="K279"/>
      <c r="M279"/>
      <c r="N279"/>
      <c r="P279"/>
      <c r="S279"/>
      <c r="U279"/>
      <c r="V279"/>
      <c r="X279"/>
      <c r="Y279"/>
      <c r="Z279"/>
    </row>
    <row r="280" spans="9:26" x14ac:dyDescent="0.25">
      <c r="I280"/>
      <c r="J280"/>
      <c r="K280"/>
      <c r="M280"/>
      <c r="N280"/>
      <c r="P280"/>
      <c r="S280"/>
      <c r="U280"/>
      <c r="V280"/>
      <c r="X280"/>
      <c r="Y280"/>
      <c r="Z280"/>
    </row>
    <row r="281" spans="9:26" x14ac:dyDescent="0.25">
      <c r="I281"/>
      <c r="J281"/>
      <c r="K281"/>
      <c r="M281"/>
      <c r="N281"/>
      <c r="P281"/>
      <c r="S281"/>
      <c r="U281"/>
      <c r="V281"/>
      <c r="X281"/>
      <c r="Y281"/>
      <c r="Z281"/>
    </row>
    <row r="282" spans="9:26" x14ac:dyDescent="0.25">
      <c r="I282"/>
      <c r="J282"/>
      <c r="K282"/>
      <c r="M282"/>
      <c r="N282"/>
      <c r="P282"/>
      <c r="S282"/>
      <c r="U282"/>
      <c r="V282"/>
      <c r="X282"/>
      <c r="Y282"/>
      <c r="Z282"/>
    </row>
    <row r="283" spans="9:26" x14ac:dyDescent="0.25">
      <c r="I283"/>
      <c r="J283"/>
      <c r="K283"/>
      <c r="M283"/>
      <c r="N283"/>
      <c r="P283"/>
      <c r="S283"/>
      <c r="U283"/>
      <c r="V283"/>
      <c r="X283"/>
      <c r="Y283"/>
      <c r="Z283"/>
    </row>
    <row r="284" spans="9:26" x14ac:dyDescent="0.25">
      <c r="I284"/>
      <c r="J284"/>
      <c r="K284"/>
      <c r="M284"/>
      <c r="N284"/>
      <c r="P284"/>
      <c r="S284"/>
      <c r="U284"/>
      <c r="V284"/>
      <c r="X284"/>
      <c r="Y284"/>
      <c r="Z284"/>
    </row>
    <row r="285" spans="9:26" x14ac:dyDescent="0.25">
      <c r="I285"/>
      <c r="J285"/>
      <c r="K285"/>
      <c r="M285"/>
      <c r="N285"/>
      <c r="P285"/>
      <c r="S285"/>
      <c r="U285"/>
      <c r="V285"/>
      <c r="X285"/>
      <c r="Y285"/>
      <c r="Z285"/>
    </row>
    <row r="286" spans="9:26" x14ac:dyDescent="0.25">
      <c r="I286"/>
      <c r="J286"/>
      <c r="K286"/>
      <c r="M286"/>
      <c r="N286"/>
      <c r="P286"/>
      <c r="S286"/>
      <c r="U286"/>
      <c r="V286"/>
      <c r="X286"/>
      <c r="Y286"/>
      <c r="Z286"/>
    </row>
    <row r="287" spans="9:26" x14ac:dyDescent="0.25">
      <c r="I287"/>
      <c r="J287"/>
      <c r="K287"/>
      <c r="M287"/>
      <c r="N287"/>
      <c r="P287"/>
      <c r="S287"/>
      <c r="U287"/>
      <c r="V287"/>
      <c r="X287"/>
      <c r="Y287"/>
      <c r="Z287"/>
    </row>
    <row r="288" spans="9:26" x14ac:dyDescent="0.25">
      <c r="I288"/>
      <c r="J288"/>
      <c r="K288"/>
      <c r="M288"/>
      <c r="N288"/>
      <c r="P288"/>
      <c r="S288"/>
      <c r="U288"/>
      <c r="V288"/>
      <c r="X288"/>
      <c r="Y288"/>
      <c r="Z288"/>
    </row>
    <row r="289" spans="9:26" x14ac:dyDescent="0.25">
      <c r="I289"/>
      <c r="J289"/>
      <c r="K289"/>
      <c r="M289"/>
      <c r="N289"/>
      <c r="P289"/>
      <c r="S289"/>
      <c r="U289"/>
      <c r="V289"/>
      <c r="X289"/>
      <c r="Y289"/>
      <c r="Z289"/>
    </row>
    <row r="290" spans="9:26" x14ac:dyDescent="0.25">
      <c r="I290"/>
      <c r="J290"/>
      <c r="K290"/>
      <c r="M290"/>
      <c r="N290"/>
      <c r="P290"/>
      <c r="S290"/>
      <c r="U290"/>
      <c r="V290"/>
      <c r="X290"/>
      <c r="Y290"/>
      <c r="Z290"/>
    </row>
    <row r="291" spans="9:26" x14ac:dyDescent="0.25">
      <c r="I291"/>
      <c r="J291"/>
      <c r="K291"/>
      <c r="M291"/>
      <c r="N291"/>
      <c r="P291"/>
      <c r="S291"/>
      <c r="U291"/>
      <c r="V291"/>
      <c r="X291"/>
      <c r="Y291"/>
      <c r="Z291"/>
    </row>
    <row r="292" spans="9:26" x14ac:dyDescent="0.25">
      <c r="I292"/>
      <c r="J292"/>
      <c r="K292"/>
      <c r="M292"/>
      <c r="N292"/>
      <c r="P292"/>
      <c r="S292"/>
      <c r="U292"/>
      <c r="V292"/>
      <c r="X292"/>
      <c r="Y292"/>
      <c r="Z292"/>
    </row>
    <row r="293" spans="9:26" x14ac:dyDescent="0.25">
      <c r="I293"/>
      <c r="J293"/>
      <c r="K293"/>
      <c r="M293"/>
      <c r="N293"/>
      <c r="P293"/>
      <c r="S293"/>
      <c r="U293"/>
      <c r="V293"/>
      <c r="X293"/>
      <c r="Y293"/>
      <c r="Z293"/>
    </row>
    <row r="294" spans="9:26" x14ac:dyDescent="0.25">
      <c r="I294"/>
      <c r="J294"/>
      <c r="K294"/>
      <c r="M294"/>
      <c r="N294"/>
      <c r="P294"/>
      <c r="S294"/>
      <c r="U294"/>
      <c r="V294"/>
      <c r="X294"/>
      <c r="Y294"/>
      <c r="Z294"/>
    </row>
    <row r="295" spans="9:26" x14ac:dyDescent="0.25">
      <c r="I295"/>
      <c r="J295"/>
      <c r="K295"/>
      <c r="M295"/>
      <c r="N295"/>
      <c r="P295"/>
      <c r="S295"/>
      <c r="U295"/>
      <c r="V295"/>
      <c r="X295"/>
      <c r="Y295"/>
      <c r="Z295"/>
    </row>
    <row r="296" spans="9:26" x14ac:dyDescent="0.25">
      <c r="I296"/>
      <c r="J296"/>
      <c r="K296"/>
      <c r="M296"/>
      <c r="N296"/>
      <c r="P296"/>
      <c r="S296"/>
      <c r="U296"/>
      <c r="V296"/>
      <c r="X296"/>
      <c r="Y296"/>
      <c r="Z296"/>
    </row>
    <row r="297" spans="9:26" x14ac:dyDescent="0.25">
      <c r="I297"/>
      <c r="J297"/>
      <c r="K297"/>
      <c r="M297"/>
      <c r="N297"/>
      <c r="P297"/>
      <c r="S297"/>
      <c r="U297"/>
      <c r="V297"/>
      <c r="X297"/>
      <c r="Y297"/>
      <c r="Z297"/>
    </row>
    <row r="298" spans="9:26" x14ac:dyDescent="0.25">
      <c r="I298"/>
      <c r="J298"/>
      <c r="K298"/>
      <c r="M298"/>
      <c r="N298"/>
      <c r="P298"/>
      <c r="S298"/>
      <c r="U298"/>
      <c r="V298"/>
      <c r="X298"/>
      <c r="Y298"/>
      <c r="Z298"/>
    </row>
    <row r="299" spans="9:26" x14ac:dyDescent="0.25">
      <c r="I299"/>
      <c r="J299"/>
      <c r="K299"/>
      <c r="M299"/>
      <c r="N299"/>
      <c r="P299"/>
      <c r="S299"/>
      <c r="U299"/>
      <c r="V299"/>
      <c r="X299"/>
      <c r="Y299"/>
      <c r="Z299"/>
    </row>
    <row r="300" spans="9:26" x14ac:dyDescent="0.25">
      <c r="I300"/>
      <c r="J300"/>
      <c r="K300"/>
      <c r="M300"/>
      <c r="N300"/>
      <c r="P300"/>
      <c r="S300"/>
      <c r="U300"/>
      <c r="V300"/>
      <c r="X300"/>
      <c r="Y300"/>
      <c r="Z300"/>
    </row>
    <row r="301" spans="9:26" x14ac:dyDescent="0.25">
      <c r="I301"/>
      <c r="J301"/>
      <c r="K301"/>
      <c r="M301"/>
      <c r="N301"/>
      <c r="P301"/>
      <c r="S301"/>
      <c r="U301"/>
      <c r="V301"/>
      <c r="X301"/>
      <c r="Y301"/>
      <c r="Z301"/>
    </row>
    <row r="302" spans="9:26" x14ac:dyDescent="0.25">
      <c r="I302"/>
      <c r="J302"/>
      <c r="K302"/>
      <c r="M302"/>
      <c r="N302"/>
      <c r="P302"/>
      <c r="S302"/>
      <c r="U302"/>
      <c r="V302"/>
      <c r="X302"/>
      <c r="Y302"/>
      <c r="Z302"/>
    </row>
    <row r="303" spans="9:26" x14ac:dyDescent="0.25">
      <c r="I303"/>
      <c r="J303"/>
      <c r="K303"/>
      <c r="M303"/>
      <c r="N303"/>
      <c r="P303"/>
      <c r="S303"/>
      <c r="U303"/>
      <c r="V303"/>
      <c r="X303"/>
      <c r="Y303"/>
      <c r="Z303"/>
    </row>
    <row r="304" spans="9:26" x14ac:dyDescent="0.25">
      <c r="I304"/>
      <c r="J304"/>
      <c r="K304"/>
      <c r="M304"/>
      <c r="N304"/>
      <c r="P304"/>
      <c r="S304"/>
      <c r="U304"/>
      <c r="V304"/>
      <c r="X304"/>
      <c r="Y304"/>
      <c r="Z304"/>
    </row>
    <row r="305" spans="9:26" x14ac:dyDescent="0.25">
      <c r="I305"/>
      <c r="J305"/>
      <c r="K305"/>
      <c r="M305"/>
      <c r="N305"/>
      <c r="P305"/>
      <c r="S305"/>
      <c r="U305"/>
      <c r="V305"/>
      <c r="X305"/>
      <c r="Y305"/>
      <c r="Z305"/>
    </row>
    <row r="306" spans="9:26" x14ac:dyDescent="0.25">
      <c r="I306"/>
      <c r="J306"/>
      <c r="K306"/>
      <c r="M306"/>
      <c r="N306"/>
      <c r="P306"/>
      <c r="S306"/>
      <c r="U306"/>
      <c r="V306"/>
      <c r="X306"/>
      <c r="Y306"/>
      <c r="Z306"/>
    </row>
    <row r="307" spans="9:26" x14ac:dyDescent="0.25">
      <c r="I307"/>
      <c r="J307"/>
      <c r="K307"/>
      <c r="M307"/>
      <c r="N307"/>
      <c r="P307"/>
      <c r="S307"/>
      <c r="U307"/>
      <c r="V307"/>
      <c r="X307"/>
      <c r="Y307"/>
      <c r="Z307"/>
    </row>
    <row r="308" spans="9:26" x14ac:dyDescent="0.25">
      <c r="I308"/>
      <c r="J308"/>
      <c r="K308"/>
      <c r="M308"/>
      <c r="N308"/>
      <c r="P308"/>
      <c r="S308"/>
      <c r="U308"/>
      <c r="V308"/>
      <c r="X308"/>
      <c r="Y308"/>
      <c r="Z308"/>
    </row>
    <row r="309" spans="9:26" x14ac:dyDescent="0.25">
      <c r="I309"/>
      <c r="J309"/>
      <c r="K309"/>
      <c r="M309"/>
      <c r="N309"/>
      <c r="P309"/>
      <c r="S309"/>
      <c r="U309"/>
      <c r="V309"/>
      <c r="X309"/>
      <c r="Y309"/>
      <c r="Z309"/>
    </row>
    <row r="310" spans="9:26" x14ac:dyDescent="0.25">
      <c r="I310"/>
      <c r="J310"/>
      <c r="K310"/>
      <c r="M310"/>
      <c r="N310"/>
      <c r="P310"/>
      <c r="S310"/>
      <c r="U310"/>
      <c r="V310"/>
      <c r="X310"/>
      <c r="Y310"/>
      <c r="Z310"/>
    </row>
    <row r="311" spans="9:26" x14ac:dyDescent="0.25">
      <c r="I311"/>
      <c r="J311"/>
      <c r="K311"/>
      <c r="M311"/>
      <c r="N311"/>
      <c r="P311"/>
      <c r="S311"/>
      <c r="U311"/>
      <c r="V311"/>
      <c r="X311"/>
      <c r="Y311"/>
      <c r="Z311"/>
    </row>
    <row r="312" spans="9:26" x14ac:dyDescent="0.25">
      <c r="I312"/>
      <c r="J312"/>
      <c r="K312"/>
      <c r="M312"/>
      <c r="N312"/>
      <c r="P312"/>
      <c r="S312"/>
      <c r="U312"/>
      <c r="V312"/>
      <c r="X312"/>
      <c r="Y312"/>
      <c r="Z312"/>
    </row>
    <row r="313" spans="9:26" x14ac:dyDescent="0.25">
      <c r="I313"/>
      <c r="J313"/>
      <c r="K313"/>
      <c r="M313"/>
      <c r="N313"/>
      <c r="P313"/>
      <c r="S313"/>
      <c r="U313"/>
      <c r="V313"/>
      <c r="X313"/>
      <c r="Y313"/>
      <c r="Z313"/>
    </row>
    <row r="314" spans="9:26" x14ac:dyDescent="0.25">
      <c r="I314"/>
      <c r="J314"/>
      <c r="K314"/>
      <c r="M314"/>
      <c r="N314"/>
      <c r="P314"/>
      <c r="S314"/>
      <c r="U314"/>
      <c r="V314"/>
      <c r="X314"/>
      <c r="Y314"/>
      <c r="Z314"/>
    </row>
    <row r="315" spans="9:26" x14ac:dyDescent="0.25">
      <c r="I315"/>
      <c r="J315"/>
      <c r="K315"/>
      <c r="M315"/>
      <c r="N315"/>
      <c r="P315"/>
      <c r="S315"/>
      <c r="U315"/>
      <c r="V315"/>
      <c r="X315"/>
      <c r="Y315"/>
      <c r="Z315"/>
    </row>
    <row r="316" spans="9:26" x14ac:dyDescent="0.25">
      <c r="I316"/>
      <c r="J316"/>
      <c r="K316"/>
      <c r="M316"/>
      <c r="N316"/>
      <c r="P316"/>
      <c r="S316"/>
      <c r="U316"/>
      <c r="V316"/>
      <c r="X316"/>
      <c r="Y316"/>
      <c r="Z316"/>
    </row>
    <row r="317" spans="9:26" x14ac:dyDescent="0.25">
      <c r="I317"/>
      <c r="J317"/>
      <c r="K317"/>
      <c r="M317"/>
      <c r="N317"/>
      <c r="P317"/>
      <c r="S317"/>
      <c r="U317"/>
      <c r="V317"/>
      <c r="X317"/>
      <c r="Y317"/>
      <c r="Z317"/>
    </row>
    <row r="318" spans="9:26" x14ac:dyDescent="0.25">
      <c r="I318"/>
      <c r="J318"/>
      <c r="K318"/>
      <c r="M318"/>
      <c r="N318"/>
      <c r="P318"/>
      <c r="S318"/>
      <c r="U318"/>
      <c r="V318"/>
      <c r="X318"/>
      <c r="Y318"/>
      <c r="Z318"/>
    </row>
    <row r="319" spans="9:26" x14ac:dyDescent="0.25">
      <c r="I319"/>
      <c r="J319"/>
      <c r="K319"/>
      <c r="M319"/>
      <c r="N319"/>
      <c r="P319"/>
      <c r="S319"/>
      <c r="U319"/>
      <c r="V319"/>
      <c r="X319"/>
      <c r="Y319"/>
      <c r="Z319"/>
    </row>
    <row r="320" spans="9:26" x14ac:dyDescent="0.25">
      <c r="I320"/>
      <c r="J320"/>
      <c r="K320"/>
      <c r="M320"/>
      <c r="N320"/>
      <c r="P320"/>
      <c r="S320"/>
      <c r="U320"/>
      <c r="V320"/>
      <c r="X320"/>
      <c r="Y320"/>
      <c r="Z320"/>
    </row>
    <row r="321" spans="9:26" x14ac:dyDescent="0.25">
      <c r="I321"/>
      <c r="J321"/>
      <c r="K321"/>
      <c r="M321"/>
      <c r="N321"/>
      <c r="P321"/>
      <c r="S321"/>
      <c r="U321"/>
      <c r="V321"/>
      <c r="X321"/>
      <c r="Y321"/>
      <c r="Z321"/>
    </row>
    <row r="322" spans="9:26" x14ac:dyDescent="0.25">
      <c r="I322"/>
      <c r="J322"/>
      <c r="K322"/>
      <c r="M322"/>
      <c r="N322"/>
      <c r="P322"/>
      <c r="S322"/>
      <c r="U322"/>
      <c r="V322"/>
      <c r="X322"/>
      <c r="Y322"/>
      <c r="Z322"/>
    </row>
    <row r="323" spans="9:26" x14ac:dyDescent="0.25">
      <c r="I323"/>
      <c r="J323"/>
      <c r="K323"/>
      <c r="M323"/>
      <c r="N323"/>
      <c r="P323"/>
      <c r="S323"/>
      <c r="U323"/>
      <c r="V323"/>
      <c r="X323"/>
      <c r="Y323"/>
      <c r="Z323"/>
    </row>
    <row r="324" spans="9:26" x14ac:dyDescent="0.25">
      <c r="I324"/>
      <c r="J324"/>
      <c r="K324"/>
      <c r="M324"/>
      <c r="N324"/>
      <c r="P324"/>
      <c r="S324"/>
      <c r="U324"/>
      <c r="V324"/>
      <c r="X324"/>
      <c r="Y324"/>
      <c r="Z324"/>
    </row>
    <row r="325" spans="9:26" x14ac:dyDescent="0.25">
      <c r="I325"/>
      <c r="J325"/>
      <c r="K325"/>
      <c r="M325"/>
      <c r="N325"/>
      <c r="P325"/>
      <c r="S325"/>
      <c r="U325"/>
      <c r="V325"/>
      <c r="X325"/>
      <c r="Y325"/>
      <c r="Z325"/>
    </row>
    <row r="326" spans="9:26" x14ac:dyDescent="0.25">
      <c r="I326"/>
      <c r="J326"/>
      <c r="K326"/>
      <c r="M326"/>
      <c r="N326"/>
      <c r="P326"/>
      <c r="S326"/>
      <c r="U326"/>
      <c r="V326"/>
      <c r="X326"/>
      <c r="Y326"/>
      <c r="Z326"/>
    </row>
    <row r="327" spans="9:26" x14ac:dyDescent="0.25">
      <c r="I327"/>
      <c r="J327"/>
      <c r="K327"/>
      <c r="M327"/>
      <c r="N327"/>
      <c r="P327"/>
      <c r="S327"/>
      <c r="U327"/>
      <c r="V327"/>
      <c r="X327"/>
      <c r="Y327"/>
      <c r="Z327"/>
    </row>
    <row r="328" spans="9:26" x14ac:dyDescent="0.25">
      <c r="I328"/>
      <c r="J328"/>
      <c r="K328"/>
      <c r="M328"/>
      <c r="N328"/>
      <c r="P328"/>
      <c r="S328"/>
      <c r="U328"/>
      <c r="V328"/>
      <c r="X328"/>
      <c r="Y328"/>
      <c r="Z328"/>
    </row>
    <row r="329" spans="9:26" x14ac:dyDescent="0.25">
      <c r="I329"/>
      <c r="J329"/>
      <c r="K329"/>
      <c r="M329"/>
      <c r="N329"/>
      <c r="P329"/>
      <c r="S329"/>
      <c r="U329"/>
      <c r="V329"/>
      <c r="X329"/>
      <c r="Y329"/>
      <c r="Z329"/>
    </row>
    <row r="330" spans="9:26" x14ac:dyDescent="0.25">
      <c r="I330"/>
      <c r="J330"/>
      <c r="K330"/>
      <c r="M330"/>
      <c r="N330"/>
      <c r="P330"/>
      <c r="S330"/>
      <c r="U330"/>
      <c r="V330"/>
      <c r="X330"/>
      <c r="Y330"/>
      <c r="Z330"/>
    </row>
    <row r="331" spans="9:26" x14ac:dyDescent="0.25">
      <c r="I331"/>
      <c r="J331"/>
      <c r="K331"/>
      <c r="M331"/>
      <c r="N331"/>
      <c r="P331"/>
      <c r="S331"/>
      <c r="U331"/>
      <c r="V331"/>
      <c r="X331"/>
      <c r="Y331"/>
      <c r="Z331"/>
    </row>
    <row r="332" spans="9:26" x14ac:dyDescent="0.25">
      <c r="I332"/>
      <c r="J332"/>
      <c r="K332"/>
      <c r="M332"/>
      <c r="N332"/>
      <c r="P332"/>
      <c r="S332"/>
      <c r="U332"/>
      <c r="V332"/>
      <c r="X332"/>
      <c r="Y332"/>
      <c r="Z332"/>
    </row>
    <row r="333" spans="9:26" x14ac:dyDescent="0.25">
      <c r="I333"/>
      <c r="J333"/>
      <c r="K333"/>
      <c r="M333"/>
      <c r="N333"/>
      <c r="P333"/>
      <c r="S333"/>
      <c r="U333"/>
      <c r="V333"/>
      <c r="X333"/>
      <c r="Y333"/>
      <c r="Z333"/>
    </row>
    <row r="334" spans="9:26" x14ac:dyDescent="0.25">
      <c r="I334"/>
      <c r="J334"/>
      <c r="K334"/>
      <c r="M334"/>
      <c r="N334"/>
      <c r="P334"/>
      <c r="S334"/>
      <c r="U334"/>
      <c r="V334"/>
      <c r="X334"/>
      <c r="Y334"/>
      <c r="Z334"/>
    </row>
    <row r="335" spans="9:26" x14ac:dyDescent="0.25">
      <c r="I335"/>
      <c r="J335"/>
      <c r="K335"/>
      <c r="M335"/>
      <c r="N335"/>
      <c r="P335"/>
      <c r="S335"/>
      <c r="U335"/>
      <c r="V335"/>
      <c r="X335"/>
      <c r="Y335"/>
      <c r="Z335"/>
    </row>
    <row r="336" spans="9:26" x14ac:dyDescent="0.25">
      <c r="I336"/>
      <c r="J336"/>
      <c r="K336"/>
      <c r="M336"/>
      <c r="N336"/>
      <c r="P336"/>
      <c r="S336"/>
      <c r="U336"/>
      <c r="V336"/>
      <c r="X336"/>
      <c r="Y336"/>
      <c r="Z336"/>
    </row>
    <row r="337" spans="9:26" x14ac:dyDescent="0.25">
      <c r="I337"/>
      <c r="J337"/>
      <c r="K337"/>
      <c r="M337"/>
      <c r="N337"/>
      <c r="P337"/>
      <c r="S337"/>
      <c r="U337"/>
      <c r="V337"/>
      <c r="X337"/>
      <c r="Y337"/>
      <c r="Z337"/>
    </row>
    <row r="338" spans="9:26" x14ac:dyDescent="0.25">
      <c r="I338"/>
      <c r="J338"/>
      <c r="K338"/>
      <c r="M338"/>
      <c r="N338"/>
      <c r="P338"/>
      <c r="S338"/>
      <c r="U338"/>
      <c r="V338"/>
      <c r="X338"/>
      <c r="Y338"/>
      <c r="Z338"/>
    </row>
    <row r="339" spans="9:26" x14ac:dyDescent="0.25">
      <c r="I339"/>
      <c r="J339"/>
      <c r="K339"/>
      <c r="M339"/>
      <c r="N339"/>
      <c r="P339"/>
      <c r="S339"/>
      <c r="U339"/>
      <c r="V339"/>
      <c r="X339"/>
      <c r="Y339"/>
      <c r="Z339"/>
    </row>
    <row r="340" spans="9:26" x14ac:dyDescent="0.25">
      <c r="I340"/>
      <c r="J340"/>
      <c r="K340"/>
      <c r="M340"/>
      <c r="N340"/>
      <c r="P340"/>
      <c r="S340"/>
      <c r="U340"/>
      <c r="V340"/>
      <c r="X340"/>
      <c r="Y340"/>
      <c r="Z340"/>
    </row>
    <row r="341" spans="9:26" x14ac:dyDescent="0.25">
      <c r="I341"/>
      <c r="J341"/>
      <c r="K341"/>
      <c r="M341"/>
      <c r="N341"/>
      <c r="P341"/>
      <c r="S341"/>
      <c r="U341"/>
      <c r="V341"/>
      <c r="X341"/>
      <c r="Y341"/>
      <c r="Z341"/>
    </row>
    <row r="342" spans="9:26" x14ac:dyDescent="0.25">
      <c r="I342"/>
      <c r="J342"/>
      <c r="K342"/>
      <c r="M342"/>
      <c r="N342"/>
      <c r="P342"/>
      <c r="S342"/>
      <c r="U342"/>
      <c r="V342"/>
      <c r="X342"/>
      <c r="Y342"/>
      <c r="Z342"/>
    </row>
    <row r="343" spans="9:26" x14ac:dyDescent="0.25">
      <c r="I343"/>
      <c r="J343"/>
      <c r="K343"/>
      <c r="M343"/>
      <c r="N343"/>
      <c r="P343"/>
      <c r="S343"/>
      <c r="U343"/>
      <c r="V343"/>
      <c r="X343"/>
      <c r="Y343"/>
      <c r="Z343"/>
    </row>
    <row r="344" spans="9:26" x14ac:dyDescent="0.25">
      <c r="I344"/>
      <c r="J344"/>
      <c r="K344"/>
      <c r="M344"/>
      <c r="N344"/>
      <c r="P344"/>
      <c r="S344"/>
      <c r="U344"/>
      <c r="V344"/>
      <c r="X344"/>
      <c r="Y344"/>
      <c r="Z344"/>
    </row>
    <row r="345" spans="9:26" x14ac:dyDescent="0.25">
      <c r="I345"/>
      <c r="J345"/>
      <c r="K345"/>
      <c r="M345"/>
      <c r="N345"/>
      <c r="P345"/>
      <c r="S345"/>
      <c r="U345"/>
      <c r="V345"/>
      <c r="X345"/>
      <c r="Y345"/>
      <c r="Z345"/>
    </row>
    <row r="346" spans="9:26" x14ac:dyDescent="0.25">
      <c r="I346"/>
      <c r="J346"/>
      <c r="K346"/>
      <c r="M346"/>
      <c r="N346"/>
      <c r="P346"/>
      <c r="S346"/>
      <c r="U346"/>
      <c r="V346"/>
      <c r="X346"/>
      <c r="Y346"/>
      <c r="Z346"/>
    </row>
    <row r="347" spans="9:26" x14ac:dyDescent="0.25">
      <c r="I347"/>
      <c r="J347"/>
      <c r="K347"/>
      <c r="M347"/>
      <c r="N347"/>
      <c r="P347"/>
      <c r="S347"/>
      <c r="U347"/>
      <c r="V347"/>
      <c r="X347"/>
      <c r="Y347"/>
      <c r="Z347"/>
    </row>
    <row r="348" spans="9:26" x14ac:dyDescent="0.25">
      <c r="I348"/>
      <c r="J348"/>
      <c r="K348"/>
      <c r="M348"/>
      <c r="N348"/>
      <c r="P348"/>
      <c r="S348"/>
      <c r="U348"/>
      <c r="V348"/>
      <c r="X348"/>
      <c r="Y348"/>
      <c r="Z348"/>
    </row>
    <row r="349" spans="9:26" x14ac:dyDescent="0.25">
      <c r="I349"/>
      <c r="J349"/>
      <c r="K349"/>
      <c r="M349"/>
      <c r="N349"/>
      <c r="P349"/>
      <c r="S349"/>
      <c r="U349"/>
      <c r="V349"/>
      <c r="X349"/>
      <c r="Y349"/>
      <c r="Z349"/>
    </row>
    <row r="350" spans="9:26" x14ac:dyDescent="0.25">
      <c r="I350"/>
      <c r="J350"/>
      <c r="K350"/>
      <c r="M350"/>
      <c r="N350"/>
      <c r="P350"/>
      <c r="S350"/>
      <c r="U350"/>
      <c r="V350"/>
      <c r="X350"/>
      <c r="Y350"/>
      <c r="Z350"/>
    </row>
    <row r="351" spans="9:26" x14ac:dyDescent="0.25">
      <c r="I351"/>
      <c r="J351"/>
      <c r="K351"/>
      <c r="M351"/>
      <c r="N351"/>
      <c r="P351"/>
      <c r="S351"/>
      <c r="U351"/>
      <c r="V351"/>
      <c r="X351"/>
      <c r="Y351"/>
      <c r="Z351"/>
    </row>
    <row r="352" spans="9:26" x14ac:dyDescent="0.25">
      <c r="I352"/>
      <c r="J352"/>
      <c r="K352"/>
      <c r="M352"/>
      <c r="N352"/>
      <c r="P352"/>
      <c r="S352"/>
      <c r="U352"/>
      <c r="V352"/>
      <c r="X352"/>
      <c r="Y352"/>
      <c r="Z352"/>
    </row>
    <row r="353" spans="9:26" x14ac:dyDescent="0.25">
      <c r="I353"/>
      <c r="J353"/>
      <c r="K353"/>
      <c r="M353"/>
      <c r="N353"/>
      <c r="P353"/>
      <c r="S353"/>
      <c r="U353"/>
      <c r="V353"/>
      <c r="X353"/>
      <c r="Y353"/>
      <c r="Z353"/>
    </row>
    <row r="354" spans="9:26" x14ac:dyDescent="0.25">
      <c r="I354"/>
      <c r="J354"/>
      <c r="K354"/>
      <c r="M354"/>
      <c r="N354"/>
      <c r="P354"/>
      <c r="S354"/>
      <c r="U354"/>
      <c r="V354"/>
      <c r="X354"/>
      <c r="Y354"/>
      <c r="Z354"/>
    </row>
    <row r="355" spans="9:26" x14ac:dyDescent="0.25">
      <c r="I355"/>
      <c r="J355"/>
      <c r="K355"/>
      <c r="M355"/>
      <c r="N355"/>
      <c r="P355"/>
      <c r="S355"/>
      <c r="U355"/>
      <c r="V355"/>
      <c r="X355"/>
      <c r="Y355"/>
      <c r="Z355"/>
    </row>
    <row r="356" spans="9:26" x14ac:dyDescent="0.25">
      <c r="I356"/>
      <c r="J356"/>
      <c r="K356"/>
      <c r="M356"/>
      <c r="N356"/>
      <c r="P356"/>
      <c r="S356"/>
      <c r="U356"/>
      <c r="V356"/>
      <c r="X356"/>
      <c r="Y356"/>
      <c r="Z356"/>
    </row>
    <row r="357" spans="9:26" x14ac:dyDescent="0.25">
      <c r="I357"/>
      <c r="J357"/>
      <c r="K357"/>
      <c r="M357"/>
      <c r="N357"/>
      <c r="P357"/>
      <c r="S357"/>
      <c r="U357"/>
      <c r="V357"/>
      <c r="X357"/>
      <c r="Y357"/>
      <c r="Z357"/>
    </row>
    <row r="358" spans="9:26" x14ac:dyDescent="0.25">
      <c r="I358"/>
      <c r="J358"/>
      <c r="K358"/>
      <c r="M358"/>
      <c r="N358"/>
      <c r="P358"/>
      <c r="S358"/>
      <c r="U358"/>
      <c r="V358"/>
      <c r="X358"/>
      <c r="Y358"/>
      <c r="Z358"/>
    </row>
    <row r="359" spans="9:26" x14ac:dyDescent="0.25">
      <c r="I359"/>
      <c r="J359"/>
      <c r="K359"/>
      <c r="M359"/>
      <c r="N359"/>
      <c r="P359"/>
      <c r="S359"/>
      <c r="U359"/>
      <c r="V359"/>
      <c r="X359"/>
      <c r="Y359"/>
      <c r="Z359"/>
    </row>
    <row r="360" spans="9:26" x14ac:dyDescent="0.25">
      <c r="I360"/>
      <c r="J360"/>
      <c r="K360"/>
      <c r="M360"/>
      <c r="N360"/>
      <c r="P360"/>
      <c r="S360"/>
      <c r="U360"/>
      <c r="V360"/>
      <c r="X360"/>
      <c r="Y360"/>
      <c r="Z360"/>
    </row>
    <row r="361" spans="9:26" x14ac:dyDescent="0.25">
      <c r="I361"/>
      <c r="J361"/>
      <c r="K361"/>
      <c r="M361"/>
      <c r="N361"/>
      <c r="P361"/>
      <c r="S361"/>
      <c r="U361"/>
      <c r="V361"/>
      <c r="X361"/>
      <c r="Y361"/>
      <c r="Z361"/>
    </row>
    <row r="362" spans="9:26" x14ac:dyDescent="0.25">
      <c r="I362"/>
      <c r="J362"/>
      <c r="K362"/>
      <c r="M362"/>
      <c r="N362"/>
      <c r="P362"/>
      <c r="S362"/>
      <c r="U362"/>
      <c r="V362"/>
      <c r="X362"/>
      <c r="Y362"/>
      <c r="Z362"/>
    </row>
    <row r="363" spans="9:26" x14ac:dyDescent="0.25">
      <c r="I363"/>
      <c r="J363"/>
      <c r="K363"/>
      <c r="M363"/>
      <c r="N363"/>
      <c r="P363"/>
      <c r="S363"/>
      <c r="U363"/>
      <c r="V363"/>
      <c r="X363"/>
      <c r="Y363"/>
      <c r="Z363"/>
    </row>
    <row r="364" spans="9:26" x14ac:dyDescent="0.25">
      <c r="I364"/>
      <c r="J364"/>
      <c r="K364"/>
      <c r="M364"/>
      <c r="N364"/>
      <c r="P364"/>
      <c r="S364"/>
      <c r="U364"/>
      <c r="V364"/>
      <c r="X364"/>
      <c r="Y364"/>
      <c r="Z364"/>
    </row>
    <row r="365" spans="9:26" x14ac:dyDescent="0.25">
      <c r="I365"/>
      <c r="J365"/>
      <c r="K365"/>
      <c r="M365"/>
      <c r="N365"/>
      <c r="P365"/>
      <c r="S365"/>
      <c r="U365"/>
      <c r="V365"/>
      <c r="X365"/>
      <c r="Y365"/>
      <c r="Z365"/>
    </row>
    <row r="366" spans="9:26" x14ac:dyDescent="0.25">
      <c r="I366"/>
      <c r="J366"/>
      <c r="K366"/>
      <c r="M366"/>
      <c r="N366"/>
      <c r="P366"/>
      <c r="S366"/>
      <c r="U366"/>
      <c r="V366"/>
      <c r="X366"/>
      <c r="Y366"/>
      <c r="Z366"/>
    </row>
    <row r="367" spans="9:26" x14ac:dyDescent="0.25">
      <c r="I367"/>
      <c r="J367"/>
      <c r="K367"/>
      <c r="M367"/>
      <c r="N367"/>
      <c r="P367"/>
      <c r="S367"/>
      <c r="U367"/>
      <c r="V367"/>
      <c r="X367"/>
      <c r="Y367"/>
      <c r="Z367"/>
    </row>
    <row r="368" spans="9:26" x14ac:dyDescent="0.25">
      <c r="I368"/>
      <c r="J368"/>
      <c r="K368"/>
      <c r="M368"/>
      <c r="N368"/>
      <c r="P368"/>
      <c r="S368"/>
      <c r="U368"/>
      <c r="V368"/>
      <c r="X368"/>
      <c r="Y368"/>
      <c r="Z368"/>
    </row>
    <row r="369" spans="9:26" x14ac:dyDescent="0.25">
      <c r="I369"/>
      <c r="J369"/>
      <c r="K369"/>
      <c r="M369"/>
      <c r="N369"/>
      <c r="P369"/>
      <c r="S369"/>
      <c r="U369"/>
      <c r="V369"/>
      <c r="X369"/>
      <c r="Y369"/>
      <c r="Z369"/>
    </row>
    <row r="370" spans="9:26" x14ac:dyDescent="0.25">
      <c r="I370"/>
      <c r="J370"/>
      <c r="K370"/>
      <c r="M370"/>
      <c r="N370"/>
      <c r="P370"/>
      <c r="S370"/>
      <c r="U370"/>
      <c r="V370"/>
      <c r="X370"/>
      <c r="Y370"/>
      <c r="Z370"/>
    </row>
    <row r="371" spans="9:26" x14ac:dyDescent="0.25">
      <c r="I371"/>
      <c r="J371"/>
      <c r="K371"/>
      <c r="M371"/>
      <c r="N371"/>
      <c r="P371"/>
      <c r="S371"/>
      <c r="U371"/>
      <c r="V371"/>
      <c r="X371"/>
      <c r="Y371"/>
      <c r="Z371"/>
    </row>
    <row r="372" spans="9:26" x14ac:dyDescent="0.25">
      <c r="I372"/>
      <c r="J372"/>
      <c r="K372"/>
      <c r="M372"/>
      <c r="N372"/>
      <c r="P372"/>
      <c r="S372"/>
      <c r="U372"/>
      <c r="V372"/>
      <c r="X372"/>
      <c r="Y372"/>
      <c r="Z372"/>
    </row>
    <row r="373" spans="9:26" x14ac:dyDescent="0.25">
      <c r="I373"/>
      <c r="J373"/>
      <c r="K373"/>
      <c r="M373"/>
      <c r="N373"/>
      <c r="P373"/>
      <c r="S373"/>
      <c r="U373"/>
      <c r="V373"/>
      <c r="X373"/>
      <c r="Y373"/>
      <c r="Z373"/>
    </row>
    <row r="374" spans="9:26" x14ac:dyDescent="0.25">
      <c r="I374"/>
      <c r="J374"/>
      <c r="K374"/>
      <c r="M374"/>
      <c r="N374"/>
      <c r="P374"/>
      <c r="S374"/>
      <c r="U374"/>
      <c r="V374"/>
      <c r="X374"/>
      <c r="Y374"/>
      <c r="Z374"/>
    </row>
    <row r="375" spans="9:26" x14ac:dyDescent="0.25">
      <c r="I375"/>
      <c r="J375"/>
      <c r="K375"/>
      <c r="M375"/>
      <c r="N375"/>
      <c r="P375"/>
      <c r="S375"/>
      <c r="U375"/>
      <c r="V375"/>
      <c r="X375"/>
      <c r="Y375"/>
      <c r="Z375"/>
    </row>
    <row r="376" spans="9:26" x14ac:dyDescent="0.25">
      <c r="I376"/>
      <c r="J376"/>
      <c r="K376"/>
      <c r="M376"/>
      <c r="N376"/>
      <c r="P376"/>
      <c r="S376"/>
      <c r="U376"/>
      <c r="V376"/>
      <c r="X376"/>
      <c r="Y376"/>
      <c r="Z376"/>
    </row>
    <row r="377" spans="9:26" x14ac:dyDescent="0.25">
      <c r="I377"/>
      <c r="J377"/>
      <c r="K377"/>
      <c r="M377"/>
      <c r="N377"/>
      <c r="P377"/>
      <c r="S377"/>
      <c r="U377"/>
      <c r="V377"/>
      <c r="X377"/>
      <c r="Y377"/>
      <c r="Z377"/>
    </row>
    <row r="378" spans="9:26" x14ac:dyDescent="0.25">
      <c r="I378"/>
      <c r="J378"/>
      <c r="K378"/>
      <c r="M378"/>
      <c r="N378"/>
      <c r="P378"/>
      <c r="S378"/>
      <c r="U378"/>
      <c r="V378"/>
      <c r="X378"/>
      <c r="Y378"/>
      <c r="Z378"/>
    </row>
    <row r="379" spans="9:26" x14ac:dyDescent="0.25">
      <c r="I379"/>
      <c r="J379"/>
      <c r="K379"/>
      <c r="M379"/>
      <c r="N379"/>
      <c r="P379"/>
      <c r="S379"/>
      <c r="U379"/>
      <c r="V379"/>
      <c r="X379"/>
      <c r="Y379"/>
      <c r="Z379"/>
    </row>
    <row r="380" spans="9:26" x14ac:dyDescent="0.25">
      <c r="I380"/>
      <c r="J380"/>
      <c r="K380"/>
      <c r="M380"/>
      <c r="N380"/>
      <c r="P380"/>
      <c r="S380"/>
      <c r="U380"/>
      <c r="V380"/>
      <c r="X380"/>
      <c r="Y380"/>
      <c r="Z380"/>
    </row>
    <row r="381" spans="9:26" x14ac:dyDescent="0.25">
      <c r="I381"/>
      <c r="J381"/>
      <c r="K381"/>
      <c r="M381"/>
      <c r="N381"/>
      <c r="P381"/>
      <c r="S381"/>
      <c r="U381"/>
      <c r="V381"/>
      <c r="X381"/>
      <c r="Y381"/>
      <c r="Z381"/>
    </row>
    <row r="382" spans="9:26" x14ac:dyDescent="0.25">
      <c r="I382"/>
      <c r="J382"/>
      <c r="K382"/>
      <c r="M382"/>
      <c r="N382"/>
      <c r="P382"/>
      <c r="S382"/>
      <c r="U382"/>
      <c r="V382"/>
      <c r="X382"/>
      <c r="Y382"/>
      <c r="Z382"/>
    </row>
    <row r="383" spans="9:26" x14ac:dyDescent="0.25">
      <c r="I383"/>
      <c r="J383"/>
      <c r="K383"/>
      <c r="M383"/>
      <c r="N383"/>
      <c r="P383"/>
      <c r="S383"/>
      <c r="U383"/>
      <c r="V383"/>
      <c r="X383"/>
      <c r="Y383"/>
      <c r="Z383"/>
    </row>
    <row r="384" spans="9:26" x14ac:dyDescent="0.25">
      <c r="I384"/>
      <c r="J384"/>
      <c r="K384"/>
      <c r="M384"/>
      <c r="N384"/>
      <c r="P384"/>
      <c r="S384"/>
      <c r="U384"/>
      <c r="V384"/>
      <c r="X384"/>
      <c r="Y384"/>
      <c r="Z384"/>
    </row>
    <row r="385" spans="9:26" x14ac:dyDescent="0.25">
      <c r="I385"/>
      <c r="J385"/>
      <c r="K385"/>
      <c r="M385"/>
      <c r="N385"/>
      <c r="P385"/>
      <c r="S385"/>
      <c r="U385"/>
      <c r="V385"/>
      <c r="X385"/>
      <c r="Y385"/>
      <c r="Z385"/>
    </row>
    <row r="386" spans="9:26" x14ac:dyDescent="0.25">
      <c r="I386"/>
      <c r="J386"/>
      <c r="K386"/>
      <c r="M386"/>
      <c r="N386"/>
      <c r="P386"/>
      <c r="S386"/>
      <c r="U386"/>
      <c r="V386"/>
      <c r="X386"/>
      <c r="Y386"/>
      <c r="Z386"/>
    </row>
    <row r="387" spans="9:26" x14ac:dyDescent="0.25">
      <c r="I387"/>
      <c r="J387"/>
      <c r="K387"/>
      <c r="M387"/>
      <c r="N387"/>
      <c r="P387"/>
      <c r="S387"/>
      <c r="U387"/>
      <c r="V387"/>
      <c r="X387"/>
      <c r="Y387"/>
      <c r="Z387"/>
    </row>
    <row r="388" spans="9:26" x14ac:dyDescent="0.25">
      <c r="I388"/>
      <c r="J388"/>
      <c r="K388"/>
      <c r="M388"/>
      <c r="N388"/>
      <c r="P388"/>
      <c r="S388"/>
      <c r="U388"/>
      <c r="V388"/>
      <c r="X388"/>
      <c r="Y388"/>
      <c r="Z388"/>
    </row>
    <row r="389" spans="9:26" x14ac:dyDescent="0.25">
      <c r="I389"/>
      <c r="J389"/>
      <c r="K389"/>
      <c r="M389"/>
      <c r="N389"/>
      <c r="P389"/>
      <c r="S389"/>
      <c r="U389"/>
      <c r="V389"/>
      <c r="X389"/>
      <c r="Y389"/>
      <c r="Z389"/>
    </row>
    <row r="390" spans="9:26" x14ac:dyDescent="0.25">
      <c r="I390"/>
      <c r="J390"/>
      <c r="K390"/>
      <c r="M390"/>
      <c r="N390"/>
      <c r="P390"/>
      <c r="S390"/>
      <c r="U390"/>
      <c r="V390"/>
      <c r="X390"/>
      <c r="Y390"/>
      <c r="Z390"/>
    </row>
    <row r="391" spans="9:26" x14ac:dyDescent="0.25">
      <c r="I391"/>
      <c r="J391"/>
      <c r="K391"/>
      <c r="M391"/>
      <c r="N391"/>
      <c r="P391"/>
      <c r="S391"/>
      <c r="U391"/>
      <c r="V391"/>
      <c r="X391"/>
      <c r="Y391"/>
      <c r="Z391"/>
    </row>
    <row r="392" spans="9:26" x14ac:dyDescent="0.25">
      <c r="I392"/>
      <c r="J392"/>
      <c r="K392"/>
      <c r="M392"/>
      <c r="N392"/>
      <c r="P392"/>
      <c r="S392"/>
      <c r="U392"/>
      <c r="V392"/>
      <c r="X392"/>
      <c r="Y392"/>
      <c r="Z392"/>
    </row>
    <row r="393" spans="9:26" x14ac:dyDescent="0.25">
      <c r="I393"/>
      <c r="J393"/>
      <c r="K393"/>
      <c r="M393"/>
      <c r="N393"/>
      <c r="P393"/>
      <c r="S393"/>
      <c r="U393"/>
      <c r="V393"/>
      <c r="X393"/>
      <c r="Y393"/>
      <c r="Z393"/>
    </row>
    <row r="394" spans="9:26" x14ac:dyDescent="0.25">
      <c r="I394"/>
      <c r="J394"/>
      <c r="K394"/>
      <c r="M394"/>
      <c r="N394"/>
      <c r="P394"/>
      <c r="S394"/>
      <c r="U394"/>
      <c r="V394"/>
      <c r="X394"/>
      <c r="Y394"/>
      <c r="Z394"/>
    </row>
    <row r="395" spans="9:26" x14ac:dyDescent="0.25">
      <c r="I395"/>
      <c r="J395"/>
      <c r="K395"/>
      <c r="M395"/>
      <c r="N395"/>
      <c r="P395"/>
      <c r="S395"/>
      <c r="U395"/>
      <c r="V395"/>
      <c r="X395"/>
      <c r="Y395"/>
      <c r="Z395"/>
    </row>
    <row r="396" spans="9:26" x14ac:dyDescent="0.25">
      <c r="I396"/>
      <c r="J396"/>
      <c r="K396"/>
      <c r="M396"/>
      <c r="N396"/>
      <c r="P396"/>
      <c r="S396"/>
      <c r="U396"/>
      <c r="V396"/>
      <c r="X396"/>
      <c r="Y396"/>
      <c r="Z396"/>
    </row>
    <row r="397" spans="9:26" x14ac:dyDescent="0.25">
      <c r="I397"/>
      <c r="J397"/>
      <c r="K397"/>
      <c r="M397"/>
      <c r="N397"/>
      <c r="P397"/>
      <c r="S397"/>
      <c r="U397"/>
      <c r="V397"/>
      <c r="X397"/>
      <c r="Y397"/>
      <c r="Z397"/>
    </row>
    <row r="398" spans="9:26" x14ac:dyDescent="0.25">
      <c r="I398"/>
      <c r="J398"/>
      <c r="K398"/>
      <c r="M398"/>
      <c r="N398"/>
      <c r="P398"/>
      <c r="S398"/>
      <c r="U398"/>
      <c r="V398"/>
      <c r="X398"/>
      <c r="Y398"/>
      <c r="Z398"/>
    </row>
    <row r="399" spans="9:26" x14ac:dyDescent="0.25">
      <c r="I399"/>
      <c r="J399"/>
      <c r="K399"/>
      <c r="M399"/>
      <c r="N399"/>
      <c r="P399"/>
      <c r="S399"/>
      <c r="U399"/>
      <c r="V399"/>
      <c r="X399"/>
      <c r="Y399"/>
      <c r="Z399"/>
    </row>
    <row r="400" spans="9:26" x14ac:dyDescent="0.25">
      <c r="I400"/>
      <c r="J400"/>
      <c r="K400"/>
      <c r="M400"/>
      <c r="N400"/>
      <c r="P400"/>
      <c r="S400"/>
      <c r="U400"/>
      <c r="V400"/>
      <c r="X400"/>
      <c r="Y400"/>
      <c r="Z400"/>
    </row>
    <row r="401" spans="9:26" x14ac:dyDescent="0.25">
      <c r="I401"/>
      <c r="J401"/>
      <c r="K401"/>
      <c r="M401"/>
      <c r="N401"/>
      <c r="P401"/>
      <c r="S401"/>
      <c r="U401"/>
      <c r="V401"/>
      <c r="X401"/>
      <c r="Y401"/>
      <c r="Z401"/>
    </row>
    <row r="402" spans="9:26" x14ac:dyDescent="0.25">
      <c r="I402"/>
      <c r="J402"/>
      <c r="K402"/>
      <c r="M402"/>
      <c r="N402"/>
      <c r="P402"/>
      <c r="S402"/>
      <c r="U402"/>
      <c r="V402"/>
      <c r="X402"/>
      <c r="Y402"/>
      <c r="Z402"/>
    </row>
    <row r="403" spans="9:26" x14ac:dyDescent="0.25">
      <c r="I403"/>
      <c r="J403"/>
      <c r="K403"/>
      <c r="M403"/>
      <c r="N403"/>
      <c r="P403"/>
      <c r="S403"/>
      <c r="U403"/>
      <c r="V403"/>
      <c r="X403"/>
      <c r="Y403"/>
      <c r="Z403"/>
    </row>
    <row r="404" spans="9:26" x14ac:dyDescent="0.25">
      <c r="I404"/>
      <c r="J404"/>
      <c r="K404"/>
      <c r="M404"/>
      <c r="N404"/>
      <c r="P404"/>
      <c r="S404"/>
      <c r="U404"/>
      <c r="V404"/>
      <c r="X404"/>
      <c r="Y404"/>
      <c r="Z404"/>
    </row>
    <row r="405" spans="9:26" x14ac:dyDescent="0.25">
      <c r="I405"/>
      <c r="J405"/>
      <c r="K405"/>
      <c r="M405"/>
      <c r="N405"/>
      <c r="P405"/>
      <c r="S405"/>
      <c r="U405"/>
      <c r="V405"/>
      <c r="X405"/>
      <c r="Y405"/>
      <c r="Z405"/>
    </row>
    <row r="406" spans="9:26" x14ac:dyDescent="0.25">
      <c r="I406"/>
      <c r="J406"/>
      <c r="K406"/>
      <c r="M406"/>
      <c r="N406"/>
      <c r="P406"/>
      <c r="S406"/>
      <c r="U406"/>
      <c r="V406"/>
      <c r="X406"/>
      <c r="Y406"/>
      <c r="Z406"/>
    </row>
    <row r="407" spans="9:26" x14ac:dyDescent="0.25">
      <c r="I407"/>
      <c r="J407"/>
      <c r="K407"/>
      <c r="M407"/>
      <c r="N407"/>
      <c r="P407"/>
      <c r="S407"/>
      <c r="U407"/>
      <c r="V407"/>
      <c r="X407"/>
      <c r="Y407"/>
      <c r="Z407"/>
    </row>
    <row r="408" spans="9:26" x14ac:dyDescent="0.25">
      <c r="I408"/>
      <c r="J408"/>
      <c r="K408"/>
      <c r="M408"/>
      <c r="N408"/>
      <c r="P408"/>
      <c r="S408"/>
      <c r="U408"/>
      <c r="V408"/>
      <c r="X408"/>
      <c r="Y408"/>
      <c r="Z408"/>
    </row>
    <row r="409" spans="9:26" x14ac:dyDescent="0.25">
      <c r="I409"/>
      <c r="J409"/>
      <c r="K409"/>
      <c r="M409"/>
      <c r="N409"/>
      <c r="P409"/>
      <c r="S409"/>
      <c r="U409"/>
      <c r="V409"/>
      <c r="X409"/>
      <c r="Y409"/>
      <c r="Z409"/>
    </row>
    <row r="410" spans="9:26" x14ac:dyDescent="0.25">
      <c r="I410"/>
      <c r="J410"/>
      <c r="K410"/>
      <c r="M410"/>
      <c r="N410"/>
      <c r="P410"/>
      <c r="S410"/>
      <c r="U410"/>
      <c r="V410"/>
      <c r="X410"/>
      <c r="Y410"/>
      <c r="Z410"/>
    </row>
    <row r="411" spans="9:26" x14ac:dyDescent="0.25">
      <c r="I411"/>
      <c r="J411"/>
      <c r="K411"/>
      <c r="M411"/>
      <c r="N411"/>
      <c r="P411"/>
      <c r="S411"/>
      <c r="U411"/>
      <c r="V411"/>
      <c r="X411"/>
      <c r="Y411"/>
      <c r="Z411"/>
    </row>
    <row r="412" spans="9:26" x14ac:dyDescent="0.25">
      <c r="I412"/>
      <c r="J412"/>
      <c r="K412"/>
      <c r="M412"/>
      <c r="N412"/>
      <c r="P412"/>
      <c r="S412"/>
      <c r="U412"/>
      <c r="V412"/>
      <c r="X412"/>
      <c r="Y412"/>
      <c r="Z412"/>
    </row>
    <row r="413" spans="9:26" x14ac:dyDescent="0.25">
      <c r="I413"/>
      <c r="J413"/>
      <c r="K413"/>
      <c r="M413"/>
      <c r="N413"/>
      <c r="P413"/>
      <c r="S413"/>
      <c r="U413"/>
      <c r="V413"/>
      <c r="X413"/>
      <c r="Y413"/>
      <c r="Z413"/>
    </row>
    <row r="414" spans="9:26" x14ac:dyDescent="0.25">
      <c r="I414"/>
      <c r="J414"/>
      <c r="K414"/>
      <c r="M414"/>
      <c r="N414"/>
      <c r="P414"/>
      <c r="S414"/>
      <c r="U414"/>
      <c r="V414"/>
      <c r="X414"/>
      <c r="Y414"/>
      <c r="Z414"/>
    </row>
    <row r="415" spans="9:26" x14ac:dyDescent="0.25">
      <c r="I415"/>
      <c r="J415"/>
      <c r="K415"/>
      <c r="M415"/>
      <c r="N415"/>
      <c r="P415"/>
      <c r="S415"/>
      <c r="U415"/>
      <c r="V415"/>
      <c r="X415"/>
      <c r="Y415"/>
      <c r="Z415"/>
    </row>
    <row r="416" spans="9:26" x14ac:dyDescent="0.25">
      <c r="I416"/>
      <c r="J416"/>
      <c r="K416"/>
      <c r="M416"/>
      <c r="N416"/>
      <c r="P416"/>
      <c r="S416"/>
      <c r="U416"/>
      <c r="V416"/>
      <c r="X416"/>
      <c r="Y416"/>
      <c r="Z416"/>
    </row>
    <row r="417" spans="9:26" x14ac:dyDescent="0.25">
      <c r="I417"/>
      <c r="J417"/>
      <c r="K417"/>
      <c r="M417"/>
      <c r="N417"/>
      <c r="P417"/>
      <c r="S417"/>
      <c r="U417"/>
      <c r="V417"/>
      <c r="X417"/>
      <c r="Y417"/>
      <c r="Z417"/>
    </row>
    <row r="418" spans="9:26" x14ac:dyDescent="0.25">
      <c r="I418"/>
      <c r="J418"/>
      <c r="K418"/>
      <c r="M418"/>
      <c r="N418"/>
      <c r="P418"/>
      <c r="S418"/>
      <c r="U418"/>
      <c r="V418"/>
      <c r="X418"/>
      <c r="Y418"/>
      <c r="Z418"/>
    </row>
    <row r="419" spans="9:26" x14ac:dyDescent="0.25">
      <c r="I419"/>
      <c r="J419"/>
      <c r="K419"/>
      <c r="M419"/>
      <c r="N419"/>
      <c r="P419"/>
      <c r="S419"/>
      <c r="U419"/>
      <c r="V419"/>
      <c r="X419"/>
      <c r="Y419"/>
      <c r="Z419"/>
    </row>
    <row r="420" spans="9:26" x14ac:dyDescent="0.25">
      <c r="I420"/>
      <c r="J420"/>
      <c r="K420"/>
      <c r="M420"/>
      <c r="N420"/>
      <c r="P420"/>
      <c r="S420"/>
      <c r="U420"/>
      <c r="V420"/>
      <c r="X420"/>
      <c r="Y420"/>
      <c r="Z420"/>
    </row>
    <row r="421" spans="9:26" x14ac:dyDescent="0.25">
      <c r="I421"/>
      <c r="J421"/>
      <c r="K421"/>
      <c r="M421"/>
      <c r="N421"/>
      <c r="P421"/>
      <c r="S421"/>
      <c r="U421"/>
      <c r="V421"/>
      <c r="X421"/>
      <c r="Y421"/>
      <c r="Z421"/>
    </row>
    <row r="422" spans="9:26" x14ac:dyDescent="0.25">
      <c r="I422"/>
      <c r="J422"/>
      <c r="K422"/>
      <c r="M422"/>
      <c r="N422"/>
      <c r="P422"/>
      <c r="S422"/>
      <c r="U422"/>
      <c r="V422"/>
      <c r="X422"/>
      <c r="Y422"/>
      <c r="Z422"/>
    </row>
    <row r="423" spans="9:26" x14ac:dyDescent="0.25">
      <c r="I423"/>
      <c r="J423"/>
      <c r="K423"/>
      <c r="M423"/>
      <c r="N423"/>
      <c r="P423"/>
      <c r="S423"/>
      <c r="U423"/>
      <c r="V423"/>
      <c r="X423"/>
      <c r="Y423"/>
      <c r="Z423"/>
    </row>
    <row r="424" spans="9:26" x14ac:dyDescent="0.25">
      <c r="I424"/>
      <c r="J424"/>
      <c r="K424"/>
      <c r="M424"/>
      <c r="N424"/>
      <c r="P424"/>
      <c r="S424"/>
      <c r="U424"/>
      <c r="V424"/>
      <c r="X424"/>
      <c r="Y424"/>
      <c r="Z424"/>
    </row>
    <row r="425" spans="9:26" x14ac:dyDescent="0.25">
      <c r="I425"/>
      <c r="J425"/>
      <c r="K425"/>
      <c r="M425"/>
      <c r="N425"/>
      <c r="P425"/>
      <c r="S425"/>
      <c r="U425"/>
      <c r="V425"/>
      <c r="X425"/>
      <c r="Y425"/>
      <c r="Z425"/>
    </row>
    <row r="426" spans="9:26" x14ac:dyDescent="0.25">
      <c r="I426"/>
      <c r="J426"/>
      <c r="K426"/>
      <c r="M426"/>
      <c r="N426"/>
      <c r="P426"/>
      <c r="S426"/>
      <c r="U426"/>
      <c r="V426"/>
      <c r="X426"/>
      <c r="Y426"/>
      <c r="Z426"/>
    </row>
    <row r="427" spans="9:26" x14ac:dyDescent="0.25">
      <c r="I427"/>
      <c r="J427"/>
      <c r="K427"/>
      <c r="M427"/>
      <c r="N427"/>
      <c r="P427"/>
      <c r="S427"/>
      <c r="U427"/>
      <c r="V427"/>
      <c r="X427"/>
      <c r="Y427"/>
      <c r="Z427"/>
    </row>
    <row r="428" spans="9:26" x14ac:dyDescent="0.25">
      <c r="I428"/>
      <c r="J428"/>
      <c r="K428"/>
      <c r="M428"/>
      <c r="N428"/>
      <c r="P428"/>
      <c r="S428"/>
      <c r="U428"/>
      <c r="V428"/>
      <c r="X428"/>
      <c r="Y428"/>
      <c r="Z428"/>
    </row>
    <row r="429" spans="9:26" x14ac:dyDescent="0.25">
      <c r="I429"/>
      <c r="J429"/>
      <c r="K429"/>
      <c r="M429"/>
      <c r="N429"/>
      <c r="P429"/>
      <c r="S429"/>
      <c r="U429"/>
      <c r="V429"/>
      <c r="X429"/>
      <c r="Y429"/>
      <c r="Z429"/>
    </row>
    <row r="430" spans="9:26" x14ac:dyDescent="0.25">
      <c r="I430"/>
      <c r="J430"/>
      <c r="K430"/>
      <c r="M430"/>
      <c r="N430"/>
      <c r="P430"/>
      <c r="S430"/>
      <c r="U430"/>
      <c r="V430"/>
      <c r="X430"/>
      <c r="Y430"/>
      <c r="Z430"/>
    </row>
    <row r="431" spans="9:26" x14ac:dyDescent="0.25">
      <c r="I431"/>
      <c r="J431"/>
      <c r="K431"/>
      <c r="M431"/>
      <c r="N431"/>
      <c r="P431"/>
      <c r="S431"/>
      <c r="U431"/>
      <c r="V431"/>
      <c r="X431"/>
      <c r="Y431"/>
      <c r="Z431"/>
    </row>
    <row r="432" spans="9:26" x14ac:dyDescent="0.25">
      <c r="I432"/>
      <c r="J432"/>
      <c r="K432"/>
      <c r="M432"/>
      <c r="N432"/>
      <c r="P432"/>
      <c r="S432"/>
      <c r="U432"/>
      <c r="V432"/>
      <c r="X432"/>
      <c r="Y432"/>
      <c r="Z432"/>
    </row>
    <row r="433" spans="9:26" x14ac:dyDescent="0.25">
      <c r="I433"/>
      <c r="J433"/>
      <c r="K433"/>
      <c r="M433"/>
      <c r="N433"/>
      <c r="P433"/>
      <c r="S433"/>
      <c r="U433"/>
      <c r="V433"/>
      <c r="X433"/>
      <c r="Y433"/>
      <c r="Z433"/>
    </row>
    <row r="434" spans="9:26" x14ac:dyDescent="0.25">
      <c r="I434"/>
      <c r="J434"/>
      <c r="K434"/>
      <c r="M434"/>
      <c r="N434"/>
      <c r="P434"/>
      <c r="S434"/>
      <c r="U434"/>
      <c r="V434"/>
      <c r="X434"/>
      <c r="Y434"/>
      <c r="Z434"/>
    </row>
    <row r="435" spans="9:26" x14ac:dyDescent="0.25">
      <c r="I435"/>
      <c r="J435"/>
      <c r="K435"/>
      <c r="M435"/>
      <c r="N435"/>
      <c r="P435"/>
      <c r="S435"/>
      <c r="U435"/>
      <c r="V435"/>
      <c r="X435"/>
      <c r="Y435"/>
      <c r="Z435"/>
    </row>
    <row r="436" spans="9:26" x14ac:dyDescent="0.25">
      <c r="I436"/>
      <c r="J436"/>
      <c r="K436"/>
      <c r="M436"/>
      <c r="N436"/>
      <c r="P436"/>
      <c r="S436"/>
      <c r="U436"/>
      <c r="V436"/>
      <c r="X436"/>
      <c r="Y436"/>
      <c r="Z436"/>
    </row>
    <row r="437" spans="9:26" x14ac:dyDescent="0.25">
      <c r="I437"/>
      <c r="J437"/>
      <c r="K437"/>
      <c r="M437"/>
      <c r="N437"/>
      <c r="P437"/>
      <c r="S437"/>
      <c r="U437"/>
      <c r="V437"/>
      <c r="X437"/>
      <c r="Y437"/>
      <c r="Z437"/>
    </row>
    <row r="438" spans="9:26" x14ac:dyDescent="0.25">
      <c r="I438"/>
      <c r="J438"/>
      <c r="K438"/>
      <c r="M438"/>
      <c r="N438"/>
      <c r="P438"/>
      <c r="S438"/>
      <c r="U438"/>
      <c r="V438"/>
      <c r="X438"/>
      <c r="Y438"/>
      <c r="Z438"/>
    </row>
    <row r="439" spans="9:26" x14ac:dyDescent="0.25">
      <c r="I439"/>
      <c r="J439"/>
      <c r="K439"/>
      <c r="M439"/>
      <c r="N439"/>
      <c r="P439"/>
      <c r="S439"/>
      <c r="U439"/>
      <c r="V439"/>
      <c r="X439"/>
      <c r="Y439"/>
      <c r="Z439"/>
    </row>
    <row r="440" spans="9:26" x14ac:dyDescent="0.25">
      <c r="I440"/>
      <c r="J440"/>
      <c r="K440"/>
      <c r="M440"/>
      <c r="N440"/>
      <c r="P440"/>
      <c r="S440"/>
      <c r="U440"/>
      <c r="V440"/>
      <c r="X440"/>
      <c r="Y440"/>
      <c r="Z440"/>
    </row>
    <row r="441" spans="9:26" x14ac:dyDescent="0.25">
      <c r="I441"/>
      <c r="J441"/>
      <c r="K441"/>
      <c r="M441"/>
      <c r="N441"/>
      <c r="P441"/>
      <c r="S441"/>
      <c r="U441"/>
      <c r="V441"/>
      <c r="X441"/>
      <c r="Y441"/>
      <c r="Z441"/>
    </row>
    <row r="442" spans="9:26" x14ac:dyDescent="0.25">
      <c r="I442"/>
      <c r="J442"/>
      <c r="K442"/>
      <c r="M442"/>
      <c r="N442"/>
      <c r="P442"/>
      <c r="S442"/>
      <c r="U442"/>
      <c r="V442"/>
      <c r="X442"/>
      <c r="Y442"/>
      <c r="Z442"/>
    </row>
    <row r="443" spans="9:26" x14ac:dyDescent="0.25">
      <c r="I443"/>
      <c r="J443"/>
      <c r="K443"/>
      <c r="M443"/>
      <c r="N443"/>
      <c r="P443"/>
      <c r="S443"/>
      <c r="U443"/>
      <c r="V443"/>
      <c r="X443"/>
      <c r="Y443"/>
      <c r="Z443"/>
    </row>
    <row r="444" spans="9:26" x14ac:dyDescent="0.25">
      <c r="I444"/>
      <c r="J444"/>
      <c r="K444"/>
      <c r="M444"/>
      <c r="N444"/>
      <c r="P444"/>
      <c r="S444"/>
      <c r="U444"/>
      <c r="V444"/>
      <c r="X444"/>
      <c r="Y444"/>
      <c r="Z444"/>
    </row>
    <row r="445" spans="9:26" x14ac:dyDescent="0.25">
      <c r="I445"/>
      <c r="J445"/>
      <c r="K445"/>
      <c r="M445"/>
      <c r="N445"/>
      <c r="P445"/>
      <c r="S445"/>
      <c r="U445"/>
      <c r="V445"/>
      <c r="X445"/>
      <c r="Y445"/>
      <c r="Z445"/>
    </row>
    <row r="446" spans="9:26" x14ac:dyDescent="0.25">
      <c r="I446"/>
      <c r="J446"/>
      <c r="K446"/>
      <c r="M446"/>
      <c r="N446"/>
      <c r="P446"/>
      <c r="S446"/>
      <c r="U446"/>
      <c r="V446"/>
      <c r="X446"/>
      <c r="Y446"/>
      <c r="Z446"/>
    </row>
    <row r="447" spans="9:26" x14ac:dyDescent="0.25">
      <c r="I447"/>
      <c r="J447"/>
      <c r="K447"/>
      <c r="M447"/>
      <c r="N447"/>
      <c r="P447"/>
      <c r="S447"/>
      <c r="U447"/>
      <c r="V447"/>
      <c r="X447"/>
      <c r="Y447"/>
      <c r="Z447"/>
    </row>
    <row r="448" spans="9:26" x14ac:dyDescent="0.25">
      <c r="I448"/>
      <c r="J448"/>
      <c r="K448"/>
      <c r="M448"/>
      <c r="N448"/>
      <c r="P448"/>
      <c r="S448"/>
      <c r="U448"/>
      <c r="V448"/>
      <c r="X448"/>
      <c r="Y448"/>
      <c r="Z448"/>
    </row>
    <row r="449" spans="9:26" x14ac:dyDescent="0.25">
      <c r="I449"/>
      <c r="J449"/>
      <c r="K449"/>
      <c r="M449"/>
      <c r="N449"/>
      <c r="P449"/>
      <c r="S449"/>
      <c r="U449"/>
      <c r="V449"/>
      <c r="X449"/>
      <c r="Y449"/>
      <c r="Z449"/>
    </row>
    <row r="450" spans="9:26" x14ac:dyDescent="0.25">
      <c r="I450"/>
      <c r="J450"/>
      <c r="K450"/>
      <c r="M450"/>
      <c r="N450"/>
      <c r="P450"/>
      <c r="S450"/>
      <c r="U450"/>
      <c r="V450"/>
      <c r="X450"/>
      <c r="Y450"/>
      <c r="Z450"/>
    </row>
    <row r="451" spans="9:26" x14ac:dyDescent="0.25">
      <c r="I451"/>
      <c r="J451"/>
      <c r="K451"/>
      <c r="M451"/>
      <c r="N451"/>
      <c r="P451"/>
      <c r="S451"/>
      <c r="U451"/>
      <c r="V451"/>
      <c r="X451"/>
      <c r="Y451"/>
      <c r="Z451"/>
    </row>
    <row r="452" spans="9:26" x14ac:dyDescent="0.25">
      <c r="I452"/>
      <c r="J452"/>
      <c r="K452"/>
      <c r="M452"/>
      <c r="N452"/>
      <c r="P452"/>
      <c r="S452"/>
      <c r="U452"/>
      <c r="V452"/>
      <c r="X452"/>
      <c r="Y452"/>
      <c r="Z452"/>
    </row>
    <row r="453" spans="9:26" x14ac:dyDescent="0.25">
      <c r="I453"/>
      <c r="J453"/>
      <c r="K453"/>
      <c r="M453"/>
      <c r="N453"/>
      <c r="P453"/>
      <c r="S453"/>
      <c r="U453"/>
      <c r="V453"/>
      <c r="X453"/>
      <c r="Y453"/>
      <c r="Z453"/>
    </row>
    <row r="454" spans="9:26" x14ac:dyDescent="0.25">
      <c r="I454"/>
      <c r="J454"/>
      <c r="K454"/>
      <c r="M454"/>
      <c r="N454"/>
      <c r="P454"/>
      <c r="S454"/>
      <c r="U454"/>
      <c r="V454"/>
      <c r="X454"/>
      <c r="Y454"/>
      <c r="Z454"/>
    </row>
    <row r="455" spans="9:26" x14ac:dyDescent="0.25">
      <c r="I455"/>
      <c r="J455"/>
      <c r="K455"/>
      <c r="M455"/>
      <c r="N455"/>
      <c r="P455"/>
      <c r="S455"/>
      <c r="U455"/>
      <c r="V455"/>
      <c r="X455"/>
      <c r="Y455"/>
      <c r="Z455"/>
    </row>
    <row r="456" spans="9:26" x14ac:dyDescent="0.25">
      <c r="I456"/>
      <c r="J456"/>
      <c r="K456"/>
      <c r="M456"/>
      <c r="N456"/>
      <c r="P456"/>
      <c r="S456"/>
      <c r="U456"/>
      <c r="V456"/>
      <c r="X456"/>
      <c r="Y456"/>
      <c r="Z456"/>
    </row>
    <row r="457" spans="9:26" x14ac:dyDescent="0.25">
      <c r="I457"/>
      <c r="J457"/>
      <c r="K457"/>
      <c r="M457"/>
      <c r="N457"/>
      <c r="P457"/>
      <c r="S457"/>
      <c r="U457"/>
      <c r="V457"/>
      <c r="X457"/>
      <c r="Y457"/>
      <c r="Z457"/>
    </row>
    <row r="458" spans="9:26" x14ac:dyDescent="0.25">
      <c r="I458"/>
      <c r="J458"/>
      <c r="K458"/>
      <c r="M458"/>
      <c r="N458"/>
      <c r="P458"/>
      <c r="S458"/>
      <c r="U458"/>
      <c r="V458"/>
      <c r="X458"/>
      <c r="Y458"/>
      <c r="Z458"/>
    </row>
    <row r="459" spans="9:26" x14ac:dyDescent="0.25">
      <c r="I459"/>
      <c r="J459"/>
      <c r="K459"/>
      <c r="M459"/>
      <c r="N459"/>
      <c r="P459"/>
      <c r="S459"/>
      <c r="U459"/>
      <c r="V459"/>
      <c r="X459"/>
      <c r="Y459"/>
      <c r="Z459"/>
    </row>
    <row r="460" spans="9:26" x14ac:dyDescent="0.25">
      <c r="I460"/>
      <c r="J460"/>
      <c r="K460"/>
      <c r="M460"/>
      <c r="N460"/>
      <c r="P460"/>
      <c r="S460"/>
      <c r="U460"/>
      <c r="V460"/>
      <c r="X460"/>
      <c r="Y460"/>
      <c r="Z460"/>
    </row>
    <row r="461" spans="9:26" x14ac:dyDescent="0.25">
      <c r="I461"/>
      <c r="J461"/>
      <c r="K461"/>
      <c r="M461"/>
      <c r="N461"/>
      <c r="P461"/>
      <c r="S461"/>
      <c r="U461"/>
      <c r="V461"/>
      <c r="X461"/>
      <c r="Y461"/>
      <c r="Z461"/>
    </row>
    <row r="462" spans="9:26" x14ac:dyDescent="0.25">
      <c r="I462"/>
      <c r="J462"/>
      <c r="K462"/>
      <c r="M462"/>
      <c r="N462"/>
      <c r="P462"/>
      <c r="S462"/>
      <c r="U462"/>
      <c r="V462"/>
      <c r="X462"/>
      <c r="Y462"/>
      <c r="Z462"/>
    </row>
    <row r="463" spans="9:26" x14ac:dyDescent="0.25">
      <c r="I463"/>
      <c r="J463"/>
      <c r="K463"/>
      <c r="M463"/>
      <c r="N463"/>
      <c r="P463"/>
      <c r="S463"/>
      <c r="U463"/>
      <c r="V463"/>
      <c r="X463"/>
      <c r="Y463"/>
      <c r="Z463"/>
    </row>
    <row r="464" spans="9:26" x14ac:dyDescent="0.25">
      <c r="I464"/>
      <c r="J464"/>
      <c r="K464"/>
      <c r="M464"/>
      <c r="N464"/>
      <c r="P464"/>
      <c r="S464"/>
      <c r="U464"/>
      <c r="V464"/>
      <c r="X464"/>
      <c r="Y464"/>
      <c r="Z464"/>
    </row>
    <row r="465" spans="9:26" x14ac:dyDescent="0.25">
      <c r="I465"/>
      <c r="J465"/>
      <c r="K465"/>
      <c r="M465"/>
      <c r="N465"/>
      <c r="P465"/>
      <c r="S465"/>
      <c r="U465"/>
      <c r="V465"/>
      <c r="X465"/>
      <c r="Y465"/>
      <c r="Z465"/>
    </row>
    <row r="466" spans="9:26" x14ac:dyDescent="0.25">
      <c r="I466"/>
      <c r="J466"/>
      <c r="K466"/>
      <c r="M466"/>
      <c r="N466"/>
      <c r="P466"/>
      <c r="S466"/>
      <c r="U466"/>
      <c r="V466"/>
      <c r="X466"/>
      <c r="Y466"/>
      <c r="Z466"/>
    </row>
    <row r="467" spans="9:26" x14ac:dyDescent="0.25">
      <c r="I467"/>
      <c r="J467"/>
      <c r="K467"/>
      <c r="M467"/>
      <c r="N467"/>
      <c r="P467"/>
      <c r="S467"/>
      <c r="U467"/>
      <c r="V467"/>
      <c r="X467"/>
      <c r="Y467"/>
      <c r="Z467"/>
    </row>
    <row r="468" spans="9:26" x14ac:dyDescent="0.25">
      <c r="I468"/>
      <c r="J468"/>
      <c r="K468"/>
      <c r="M468"/>
      <c r="N468"/>
      <c r="P468"/>
      <c r="S468"/>
      <c r="U468"/>
      <c r="V468"/>
      <c r="X468"/>
      <c r="Y468"/>
      <c r="Z468"/>
    </row>
    <row r="469" spans="9:26" x14ac:dyDescent="0.25">
      <c r="I469"/>
      <c r="J469"/>
      <c r="K469"/>
      <c r="M469"/>
      <c r="N469"/>
      <c r="P469"/>
      <c r="S469"/>
      <c r="U469"/>
      <c r="V469"/>
      <c r="X469"/>
      <c r="Y469"/>
      <c r="Z469"/>
    </row>
    <row r="470" spans="9:26" x14ac:dyDescent="0.25">
      <c r="I470"/>
      <c r="J470"/>
      <c r="K470"/>
      <c r="M470"/>
      <c r="N470"/>
      <c r="P470"/>
      <c r="S470"/>
      <c r="U470"/>
      <c r="V470"/>
      <c r="X470"/>
      <c r="Y470"/>
      <c r="Z470"/>
    </row>
    <row r="471" spans="9:26" x14ac:dyDescent="0.25">
      <c r="I471"/>
      <c r="J471"/>
      <c r="K471"/>
      <c r="M471"/>
      <c r="N471"/>
      <c r="P471"/>
      <c r="S471"/>
      <c r="U471"/>
      <c r="V471"/>
      <c r="X471"/>
      <c r="Y471"/>
      <c r="Z471"/>
    </row>
    <row r="472" spans="9:26" x14ac:dyDescent="0.25">
      <c r="I472"/>
      <c r="J472"/>
      <c r="K472"/>
      <c r="M472"/>
      <c r="N472"/>
      <c r="P472"/>
      <c r="S472"/>
      <c r="U472"/>
      <c r="V472"/>
      <c r="X472"/>
      <c r="Y472"/>
      <c r="Z472"/>
    </row>
    <row r="473" spans="9:26" x14ac:dyDescent="0.25">
      <c r="I473"/>
      <c r="J473"/>
      <c r="K473"/>
      <c r="M473"/>
      <c r="N473"/>
      <c r="P473"/>
      <c r="S473"/>
      <c r="U473"/>
      <c r="V473"/>
      <c r="X473"/>
      <c r="Y473"/>
      <c r="Z473"/>
    </row>
    <row r="474" spans="9:26" x14ac:dyDescent="0.25">
      <c r="I474"/>
      <c r="J474"/>
      <c r="K474"/>
      <c r="M474"/>
      <c r="N474"/>
      <c r="P474"/>
      <c r="S474"/>
      <c r="U474"/>
      <c r="V474"/>
      <c r="X474"/>
      <c r="Y474"/>
      <c r="Z474"/>
    </row>
    <row r="475" spans="9:26" x14ac:dyDescent="0.25">
      <c r="I475"/>
      <c r="J475"/>
      <c r="K475"/>
      <c r="M475"/>
      <c r="N475"/>
      <c r="P475"/>
      <c r="S475"/>
      <c r="U475"/>
      <c r="V475"/>
      <c r="X475"/>
      <c r="Y475"/>
      <c r="Z475"/>
    </row>
    <row r="476" spans="9:26" x14ac:dyDescent="0.25">
      <c r="I476"/>
      <c r="J476"/>
      <c r="K476"/>
      <c r="M476"/>
      <c r="N476"/>
      <c r="P476"/>
      <c r="S476"/>
      <c r="U476"/>
      <c r="V476"/>
      <c r="X476"/>
      <c r="Y476"/>
      <c r="Z476"/>
    </row>
    <row r="477" spans="9:26" x14ac:dyDescent="0.25">
      <c r="I477"/>
      <c r="J477"/>
      <c r="K477"/>
      <c r="M477"/>
      <c r="N477"/>
      <c r="P477"/>
      <c r="S477"/>
      <c r="U477"/>
      <c r="V477"/>
      <c r="X477"/>
      <c r="Y477"/>
      <c r="Z477"/>
    </row>
    <row r="478" spans="9:26" x14ac:dyDescent="0.25">
      <c r="I478"/>
      <c r="J478"/>
      <c r="K478"/>
      <c r="M478"/>
      <c r="N478"/>
      <c r="P478"/>
      <c r="S478"/>
      <c r="U478"/>
      <c r="V478"/>
      <c r="X478"/>
      <c r="Y478"/>
      <c r="Z478"/>
    </row>
    <row r="479" spans="9:26" x14ac:dyDescent="0.25">
      <c r="I479"/>
      <c r="J479"/>
      <c r="K479"/>
      <c r="M479"/>
      <c r="N479"/>
      <c r="P479"/>
      <c r="S479"/>
      <c r="U479"/>
      <c r="V479"/>
      <c r="X479"/>
      <c r="Y479"/>
      <c r="Z479"/>
    </row>
    <row r="480" spans="9:26" x14ac:dyDescent="0.25">
      <c r="I480"/>
      <c r="J480"/>
      <c r="K480"/>
      <c r="M480"/>
      <c r="N480"/>
      <c r="P480"/>
      <c r="S480"/>
      <c r="U480"/>
      <c r="V480"/>
      <c r="X480"/>
      <c r="Y480"/>
      <c r="Z480"/>
    </row>
    <row r="481" spans="9:26" x14ac:dyDescent="0.25">
      <c r="I481"/>
      <c r="J481"/>
      <c r="K481"/>
      <c r="M481"/>
      <c r="N481"/>
      <c r="P481"/>
      <c r="S481"/>
      <c r="U481"/>
      <c r="V481"/>
      <c r="X481"/>
      <c r="Y481"/>
      <c r="Z481"/>
    </row>
    <row r="482" spans="9:26" x14ac:dyDescent="0.25">
      <c r="I482"/>
      <c r="J482"/>
      <c r="K482"/>
      <c r="M482"/>
      <c r="N482"/>
      <c r="P482"/>
      <c r="S482"/>
      <c r="U482"/>
      <c r="V482"/>
      <c r="X482"/>
      <c r="Y482"/>
      <c r="Z482"/>
    </row>
    <row r="483" spans="9:26" x14ac:dyDescent="0.25">
      <c r="I483"/>
      <c r="J483"/>
      <c r="K483"/>
      <c r="M483"/>
      <c r="N483"/>
      <c r="P483"/>
      <c r="S483"/>
      <c r="U483"/>
      <c r="V483"/>
      <c r="X483"/>
      <c r="Y483"/>
      <c r="Z483"/>
    </row>
    <row r="484" spans="9:26" x14ac:dyDescent="0.25">
      <c r="I484"/>
      <c r="J484"/>
      <c r="K484"/>
      <c r="M484"/>
      <c r="N484"/>
      <c r="P484"/>
      <c r="S484"/>
      <c r="U484"/>
      <c r="V484"/>
      <c r="X484"/>
      <c r="Y484"/>
      <c r="Z484"/>
    </row>
    <row r="485" spans="9:26" x14ac:dyDescent="0.25">
      <c r="I485"/>
      <c r="J485"/>
      <c r="K485"/>
      <c r="M485"/>
      <c r="N485"/>
      <c r="P485"/>
      <c r="S485"/>
      <c r="U485"/>
      <c r="V485"/>
      <c r="X485"/>
      <c r="Y485"/>
      <c r="Z485"/>
    </row>
    <row r="486" spans="9:26" x14ac:dyDescent="0.25">
      <c r="I486"/>
      <c r="J486"/>
      <c r="K486"/>
      <c r="M486"/>
      <c r="N486"/>
      <c r="P486"/>
      <c r="S486"/>
      <c r="U486"/>
      <c r="V486"/>
      <c r="X486"/>
      <c r="Y486"/>
      <c r="Z486"/>
    </row>
    <row r="487" spans="9:26" x14ac:dyDescent="0.25">
      <c r="I487"/>
      <c r="J487"/>
      <c r="K487"/>
      <c r="M487"/>
      <c r="N487"/>
      <c r="P487"/>
      <c r="S487"/>
      <c r="U487"/>
      <c r="V487"/>
      <c r="X487"/>
      <c r="Y487"/>
      <c r="Z487"/>
    </row>
    <row r="488" spans="9:26" x14ac:dyDescent="0.25">
      <c r="I488"/>
      <c r="J488"/>
      <c r="K488"/>
      <c r="M488"/>
      <c r="N488"/>
      <c r="P488"/>
      <c r="S488"/>
      <c r="U488"/>
      <c r="V488"/>
      <c r="X488"/>
      <c r="Y488"/>
      <c r="Z488"/>
    </row>
    <row r="489" spans="9:26" x14ac:dyDescent="0.25">
      <c r="I489"/>
      <c r="J489"/>
      <c r="K489"/>
      <c r="M489"/>
      <c r="N489"/>
      <c r="P489"/>
      <c r="S489"/>
      <c r="U489"/>
      <c r="V489"/>
      <c r="X489"/>
      <c r="Y489"/>
      <c r="Z489"/>
    </row>
    <row r="490" spans="9:26" x14ac:dyDescent="0.25">
      <c r="I490"/>
      <c r="J490"/>
      <c r="K490"/>
      <c r="M490"/>
      <c r="N490"/>
      <c r="P490"/>
      <c r="S490"/>
      <c r="U490"/>
      <c r="V490"/>
      <c r="X490"/>
      <c r="Y490"/>
      <c r="Z490"/>
    </row>
    <row r="491" spans="9:26" x14ac:dyDescent="0.25">
      <c r="I491"/>
      <c r="J491"/>
      <c r="K491"/>
      <c r="M491"/>
      <c r="N491"/>
      <c r="P491"/>
      <c r="S491"/>
      <c r="U491"/>
      <c r="V491"/>
      <c r="X491"/>
      <c r="Y491"/>
      <c r="Z491"/>
    </row>
    <row r="492" spans="9:26" x14ac:dyDescent="0.25">
      <c r="I492"/>
      <c r="J492"/>
      <c r="K492"/>
      <c r="M492"/>
      <c r="N492"/>
      <c r="P492"/>
      <c r="S492"/>
      <c r="U492"/>
      <c r="V492"/>
      <c r="X492"/>
      <c r="Y492"/>
      <c r="Z492"/>
    </row>
    <row r="493" spans="9:26" x14ac:dyDescent="0.25">
      <c r="I493"/>
      <c r="J493"/>
      <c r="K493"/>
      <c r="M493"/>
      <c r="N493"/>
      <c r="P493"/>
      <c r="S493"/>
      <c r="U493"/>
      <c r="V493"/>
      <c r="X493"/>
      <c r="Y493"/>
      <c r="Z493"/>
    </row>
    <row r="494" spans="9:26" x14ac:dyDescent="0.25">
      <c r="I494"/>
      <c r="J494"/>
      <c r="K494"/>
      <c r="M494"/>
      <c r="N494"/>
      <c r="P494"/>
      <c r="S494"/>
      <c r="U494"/>
      <c r="V494"/>
      <c r="X494"/>
      <c r="Y494"/>
      <c r="Z494"/>
    </row>
    <row r="495" spans="9:26" x14ac:dyDescent="0.25">
      <c r="I495"/>
      <c r="J495"/>
      <c r="K495"/>
      <c r="M495"/>
      <c r="N495"/>
      <c r="P495"/>
      <c r="S495"/>
      <c r="U495"/>
      <c r="V495"/>
      <c r="X495"/>
      <c r="Y495"/>
      <c r="Z495"/>
    </row>
    <row r="496" spans="9:26" x14ac:dyDescent="0.25">
      <c r="I496"/>
      <c r="J496"/>
      <c r="K496"/>
      <c r="M496"/>
      <c r="N496"/>
      <c r="P496"/>
      <c r="S496"/>
      <c r="U496"/>
      <c r="V496"/>
      <c r="X496"/>
      <c r="Y496"/>
      <c r="Z496"/>
    </row>
    <row r="497" spans="9:26" x14ac:dyDescent="0.25">
      <c r="I497"/>
      <c r="J497"/>
      <c r="K497"/>
      <c r="M497"/>
      <c r="N497"/>
      <c r="P497"/>
      <c r="S497"/>
      <c r="U497"/>
      <c r="V497"/>
      <c r="X497"/>
      <c r="Y497"/>
      <c r="Z497"/>
    </row>
    <row r="498" spans="9:26" x14ac:dyDescent="0.25">
      <c r="I498"/>
      <c r="J498"/>
      <c r="K498"/>
      <c r="M498"/>
      <c r="N498"/>
      <c r="P498"/>
      <c r="S498"/>
      <c r="U498"/>
      <c r="V498"/>
      <c r="X498"/>
      <c r="Y498"/>
      <c r="Z498"/>
    </row>
    <row r="499" spans="9:26" x14ac:dyDescent="0.25">
      <c r="I499"/>
      <c r="J499"/>
      <c r="K499"/>
      <c r="M499"/>
      <c r="N499"/>
      <c r="P499"/>
      <c r="S499"/>
      <c r="U499"/>
      <c r="V499"/>
      <c r="X499"/>
      <c r="Y499"/>
      <c r="Z499"/>
    </row>
    <row r="500" spans="9:26" x14ac:dyDescent="0.25">
      <c r="I500"/>
      <c r="J500"/>
      <c r="K500"/>
      <c r="M500"/>
      <c r="N500"/>
      <c r="P500"/>
      <c r="S500"/>
      <c r="U500"/>
      <c r="V500"/>
      <c r="X500"/>
      <c r="Y500"/>
      <c r="Z500"/>
    </row>
    <row r="501" spans="9:26" x14ac:dyDescent="0.25">
      <c r="I501"/>
      <c r="J501"/>
      <c r="K501"/>
      <c r="M501"/>
      <c r="N501"/>
      <c r="P501"/>
      <c r="S501"/>
      <c r="U501"/>
      <c r="V501"/>
      <c r="X501"/>
      <c r="Y501"/>
      <c r="Z501"/>
    </row>
    <row r="502" spans="9:26" x14ac:dyDescent="0.25">
      <c r="I502"/>
      <c r="J502"/>
      <c r="K502"/>
      <c r="M502"/>
      <c r="N502"/>
      <c r="P502"/>
      <c r="S502"/>
      <c r="U502"/>
      <c r="V502"/>
      <c r="X502"/>
      <c r="Y502"/>
      <c r="Z502"/>
    </row>
    <row r="503" spans="9:26" x14ac:dyDescent="0.25">
      <c r="I503"/>
      <c r="J503"/>
      <c r="K503"/>
      <c r="M503"/>
      <c r="N503"/>
      <c r="P503"/>
      <c r="S503"/>
      <c r="U503"/>
      <c r="V503"/>
      <c r="X503"/>
      <c r="Y503"/>
      <c r="Z503"/>
    </row>
    <row r="504" spans="9:26" x14ac:dyDescent="0.25">
      <c r="I504"/>
      <c r="J504"/>
      <c r="K504"/>
      <c r="M504"/>
      <c r="N504"/>
      <c r="P504"/>
      <c r="S504"/>
      <c r="U504"/>
      <c r="V504"/>
      <c r="X504"/>
      <c r="Y504"/>
      <c r="Z504"/>
    </row>
    <row r="505" spans="9:26" x14ac:dyDescent="0.25">
      <c r="I505"/>
      <c r="J505"/>
      <c r="K505"/>
      <c r="M505"/>
      <c r="N505"/>
      <c r="P505"/>
      <c r="S505"/>
      <c r="U505"/>
      <c r="V505"/>
      <c r="X505"/>
      <c r="Y505"/>
      <c r="Z505"/>
    </row>
    <row r="506" spans="9:26" x14ac:dyDescent="0.25">
      <c r="I506"/>
      <c r="J506"/>
      <c r="K506"/>
      <c r="M506"/>
      <c r="N506"/>
      <c r="P506"/>
      <c r="S506"/>
      <c r="U506"/>
      <c r="V506"/>
      <c r="X506"/>
      <c r="Y506"/>
      <c r="Z506"/>
    </row>
    <row r="507" spans="9:26" x14ac:dyDescent="0.25">
      <c r="I507"/>
      <c r="J507"/>
      <c r="K507"/>
      <c r="M507"/>
      <c r="N507"/>
      <c r="P507"/>
      <c r="S507"/>
      <c r="U507"/>
      <c r="V507"/>
      <c r="X507"/>
      <c r="Y507"/>
      <c r="Z507"/>
    </row>
    <row r="508" spans="9:26" x14ac:dyDescent="0.25">
      <c r="I508"/>
      <c r="J508"/>
      <c r="K508"/>
      <c r="M508"/>
      <c r="N508"/>
      <c r="P508"/>
      <c r="S508"/>
      <c r="U508"/>
      <c r="V508"/>
      <c r="X508"/>
      <c r="Y508"/>
      <c r="Z508"/>
    </row>
    <row r="509" spans="9:26" x14ac:dyDescent="0.25">
      <c r="I509"/>
      <c r="J509"/>
      <c r="K509"/>
      <c r="M509"/>
      <c r="N509"/>
      <c r="P509"/>
      <c r="S509"/>
      <c r="U509"/>
      <c r="V509"/>
      <c r="X509"/>
      <c r="Y509"/>
      <c r="Z509"/>
    </row>
    <row r="510" spans="9:26" x14ac:dyDescent="0.25">
      <c r="I510"/>
      <c r="J510"/>
      <c r="K510"/>
      <c r="M510"/>
      <c r="N510"/>
      <c r="P510"/>
      <c r="S510"/>
      <c r="U510"/>
      <c r="V510"/>
      <c r="X510"/>
      <c r="Y510"/>
      <c r="Z510"/>
    </row>
    <row r="511" spans="9:26" x14ac:dyDescent="0.25">
      <c r="I511"/>
      <c r="J511"/>
      <c r="K511"/>
      <c r="M511"/>
      <c r="N511"/>
      <c r="P511"/>
      <c r="S511"/>
      <c r="U511"/>
      <c r="V511"/>
      <c r="X511"/>
      <c r="Y511"/>
      <c r="Z511"/>
    </row>
    <row r="512" spans="9:26" x14ac:dyDescent="0.25">
      <c r="I512"/>
      <c r="J512"/>
      <c r="K512"/>
      <c r="M512"/>
      <c r="N512"/>
      <c r="P512"/>
      <c r="S512"/>
      <c r="U512"/>
      <c r="V512"/>
      <c r="X512"/>
      <c r="Y512"/>
      <c r="Z512"/>
    </row>
    <row r="513" spans="9:26" x14ac:dyDescent="0.25">
      <c r="I513"/>
      <c r="J513"/>
      <c r="K513"/>
      <c r="M513"/>
      <c r="N513"/>
      <c r="P513"/>
      <c r="S513"/>
      <c r="U513"/>
      <c r="V513"/>
      <c r="X513"/>
      <c r="Y513"/>
      <c r="Z513"/>
    </row>
    <row r="514" spans="9:26" x14ac:dyDescent="0.25">
      <c r="I514"/>
      <c r="J514"/>
      <c r="K514"/>
      <c r="M514"/>
      <c r="N514"/>
      <c r="P514"/>
      <c r="S514"/>
      <c r="U514"/>
      <c r="V514"/>
      <c r="X514"/>
      <c r="Y514"/>
      <c r="Z514"/>
    </row>
    <row r="515" spans="9:26" x14ac:dyDescent="0.25">
      <c r="I515"/>
      <c r="J515"/>
      <c r="K515"/>
      <c r="M515"/>
      <c r="N515"/>
      <c r="P515"/>
      <c r="S515"/>
      <c r="U515"/>
      <c r="V515"/>
      <c r="X515"/>
      <c r="Y515"/>
      <c r="Z515"/>
    </row>
    <row r="516" spans="9:26" x14ac:dyDescent="0.25">
      <c r="I516"/>
      <c r="J516"/>
      <c r="K516"/>
      <c r="M516"/>
      <c r="N516"/>
      <c r="P516"/>
      <c r="S516"/>
      <c r="U516"/>
      <c r="V516"/>
      <c r="X516"/>
      <c r="Y516"/>
      <c r="Z516"/>
    </row>
    <row r="517" spans="9:26" x14ac:dyDescent="0.25">
      <c r="I517"/>
      <c r="J517"/>
      <c r="K517"/>
      <c r="M517"/>
      <c r="N517"/>
      <c r="P517"/>
      <c r="S517"/>
      <c r="U517"/>
      <c r="V517"/>
      <c r="X517"/>
      <c r="Y517"/>
      <c r="Z517"/>
    </row>
    <row r="518" spans="9:26" x14ac:dyDescent="0.25">
      <c r="I518"/>
      <c r="J518"/>
      <c r="K518"/>
      <c r="M518"/>
      <c r="N518"/>
      <c r="P518"/>
      <c r="S518"/>
      <c r="U518"/>
      <c r="V518"/>
      <c r="X518"/>
      <c r="Y518"/>
      <c r="Z518"/>
    </row>
    <row r="519" spans="9:26" x14ac:dyDescent="0.25">
      <c r="I519"/>
      <c r="J519"/>
      <c r="K519"/>
      <c r="M519"/>
      <c r="N519"/>
      <c r="P519"/>
      <c r="S519"/>
      <c r="U519"/>
      <c r="V519"/>
      <c r="X519"/>
      <c r="Y519"/>
      <c r="Z519"/>
    </row>
    <row r="520" spans="9:26" x14ac:dyDescent="0.25">
      <c r="I520"/>
      <c r="J520"/>
      <c r="K520"/>
      <c r="M520"/>
      <c r="N520"/>
      <c r="P520"/>
      <c r="S520"/>
      <c r="U520"/>
      <c r="V520"/>
      <c r="X520"/>
      <c r="Y520"/>
      <c r="Z520"/>
    </row>
    <row r="521" spans="9:26" x14ac:dyDescent="0.25">
      <c r="I521"/>
      <c r="J521"/>
      <c r="K521"/>
      <c r="M521"/>
      <c r="N521"/>
      <c r="P521"/>
      <c r="S521"/>
      <c r="U521"/>
      <c r="V521"/>
      <c r="X521"/>
      <c r="Y521"/>
      <c r="Z521"/>
    </row>
    <row r="522" spans="9:26" x14ac:dyDescent="0.25">
      <c r="I522"/>
      <c r="J522"/>
      <c r="K522"/>
      <c r="M522"/>
      <c r="N522"/>
      <c r="P522"/>
      <c r="S522"/>
      <c r="U522"/>
      <c r="V522"/>
      <c r="X522"/>
      <c r="Y522"/>
      <c r="Z522"/>
    </row>
    <row r="523" spans="9:26" x14ac:dyDescent="0.25">
      <c r="I523"/>
      <c r="J523"/>
      <c r="K523"/>
      <c r="M523"/>
      <c r="N523"/>
      <c r="P523"/>
      <c r="S523"/>
      <c r="U523"/>
      <c r="V523"/>
      <c r="X523"/>
      <c r="Y523"/>
      <c r="Z523"/>
    </row>
    <row r="524" spans="9:26" x14ac:dyDescent="0.25">
      <c r="I524"/>
      <c r="J524"/>
      <c r="K524"/>
      <c r="M524"/>
      <c r="N524"/>
      <c r="P524"/>
      <c r="S524"/>
      <c r="U524"/>
      <c r="V524"/>
      <c r="X524"/>
      <c r="Y524"/>
      <c r="Z524"/>
    </row>
    <row r="525" spans="9:26" x14ac:dyDescent="0.25">
      <c r="I525"/>
      <c r="J525"/>
      <c r="K525"/>
      <c r="M525"/>
      <c r="N525"/>
      <c r="P525"/>
      <c r="S525"/>
      <c r="U525"/>
      <c r="V525"/>
      <c r="X525"/>
      <c r="Y525"/>
      <c r="Z525"/>
    </row>
    <row r="526" spans="9:26" x14ac:dyDescent="0.25">
      <c r="I526"/>
      <c r="J526"/>
      <c r="K526"/>
      <c r="M526"/>
      <c r="N526"/>
      <c r="P526"/>
      <c r="S526"/>
      <c r="U526"/>
      <c r="V526"/>
      <c r="X526"/>
      <c r="Y526"/>
      <c r="Z526"/>
    </row>
    <row r="527" spans="9:26" x14ac:dyDescent="0.25">
      <c r="I527"/>
      <c r="J527"/>
      <c r="K527"/>
      <c r="M527"/>
      <c r="N527"/>
      <c r="P527"/>
      <c r="S527"/>
      <c r="U527"/>
      <c r="V527"/>
      <c r="X527"/>
      <c r="Y527"/>
      <c r="Z527"/>
    </row>
    <row r="528" spans="9:26" x14ac:dyDescent="0.25">
      <c r="I528"/>
      <c r="J528"/>
      <c r="K528"/>
      <c r="M528"/>
      <c r="N528"/>
      <c r="P528"/>
      <c r="S528"/>
      <c r="U528"/>
      <c r="V528"/>
      <c r="X528"/>
      <c r="Y528"/>
      <c r="Z528"/>
    </row>
    <row r="529" spans="9:26" x14ac:dyDescent="0.25">
      <c r="I529"/>
      <c r="J529"/>
      <c r="K529"/>
      <c r="M529"/>
      <c r="N529"/>
      <c r="P529"/>
      <c r="S529"/>
      <c r="U529"/>
      <c r="V529"/>
      <c r="X529"/>
      <c r="Y529"/>
      <c r="Z529"/>
    </row>
    <row r="530" spans="9:26" x14ac:dyDescent="0.25">
      <c r="I530"/>
      <c r="J530"/>
      <c r="K530"/>
      <c r="M530"/>
      <c r="N530"/>
      <c r="P530"/>
      <c r="S530"/>
      <c r="U530"/>
      <c r="V530"/>
      <c r="X530"/>
      <c r="Y530"/>
      <c r="Z530"/>
    </row>
    <row r="531" spans="9:26" x14ac:dyDescent="0.25">
      <c r="I531"/>
      <c r="J531"/>
      <c r="K531"/>
      <c r="M531"/>
      <c r="N531"/>
      <c r="P531"/>
      <c r="S531"/>
      <c r="U531"/>
      <c r="V531"/>
      <c r="X531"/>
      <c r="Y531"/>
      <c r="Z531"/>
    </row>
    <row r="532" spans="9:26" x14ac:dyDescent="0.25">
      <c r="I532"/>
      <c r="J532"/>
      <c r="K532"/>
      <c r="M532"/>
      <c r="N532"/>
      <c r="P532"/>
      <c r="S532"/>
      <c r="U532"/>
      <c r="V532"/>
      <c r="X532"/>
      <c r="Y532"/>
      <c r="Z532"/>
    </row>
    <row r="533" spans="9:26" x14ac:dyDescent="0.25">
      <c r="I533"/>
      <c r="J533"/>
      <c r="K533"/>
      <c r="M533"/>
      <c r="N533"/>
      <c r="P533"/>
      <c r="S533"/>
      <c r="U533"/>
      <c r="V533"/>
      <c r="X533"/>
      <c r="Y533"/>
      <c r="Z533"/>
    </row>
    <row r="534" spans="9:26" x14ac:dyDescent="0.25">
      <c r="I534"/>
      <c r="J534"/>
      <c r="K534"/>
      <c r="M534"/>
      <c r="N534"/>
      <c r="P534"/>
      <c r="S534"/>
      <c r="U534"/>
      <c r="V534"/>
      <c r="X534"/>
      <c r="Y534"/>
      <c r="Z534"/>
    </row>
    <row r="535" spans="9:26" x14ac:dyDescent="0.25">
      <c r="I535"/>
      <c r="J535"/>
      <c r="K535"/>
      <c r="M535"/>
      <c r="N535"/>
      <c r="P535"/>
      <c r="S535"/>
      <c r="U535"/>
      <c r="V535"/>
      <c r="X535"/>
      <c r="Y535"/>
      <c r="Z535"/>
    </row>
    <row r="536" spans="9:26" x14ac:dyDescent="0.25">
      <c r="I536"/>
      <c r="J536"/>
      <c r="K536"/>
      <c r="M536"/>
      <c r="N536"/>
      <c r="P536"/>
      <c r="S536"/>
      <c r="U536"/>
      <c r="V536"/>
      <c r="X536"/>
      <c r="Y536"/>
      <c r="Z536"/>
    </row>
    <row r="537" spans="9:26" x14ac:dyDescent="0.25">
      <c r="I537"/>
      <c r="J537"/>
      <c r="K537"/>
      <c r="M537"/>
      <c r="N537"/>
      <c r="P537"/>
      <c r="S537"/>
      <c r="U537"/>
      <c r="V537"/>
      <c r="X537"/>
      <c r="Y537"/>
      <c r="Z537"/>
    </row>
    <row r="538" spans="9:26" x14ac:dyDescent="0.25">
      <c r="I538"/>
      <c r="J538"/>
      <c r="K538"/>
      <c r="M538"/>
      <c r="N538"/>
      <c r="P538"/>
      <c r="S538"/>
      <c r="U538"/>
      <c r="V538"/>
      <c r="X538"/>
      <c r="Y538"/>
      <c r="Z538"/>
    </row>
    <row r="539" spans="9:26" x14ac:dyDescent="0.25">
      <c r="I539"/>
      <c r="J539"/>
      <c r="K539"/>
      <c r="M539"/>
      <c r="N539"/>
      <c r="P539"/>
      <c r="S539"/>
      <c r="U539"/>
      <c r="V539"/>
      <c r="X539"/>
      <c r="Y539"/>
      <c r="Z539"/>
    </row>
    <row r="540" spans="9:26" x14ac:dyDescent="0.25">
      <c r="I540"/>
      <c r="J540"/>
      <c r="K540"/>
      <c r="M540"/>
      <c r="N540"/>
      <c r="P540"/>
      <c r="S540"/>
      <c r="U540"/>
      <c r="V540"/>
      <c r="X540"/>
      <c r="Y540"/>
      <c r="Z540"/>
    </row>
    <row r="541" spans="9:26" x14ac:dyDescent="0.25">
      <c r="I541"/>
      <c r="J541"/>
      <c r="K541"/>
      <c r="M541"/>
      <c r="N541"/>
      <c r="P541"/>
      <c r="S541"/>
      <c r="U541"/>
      <c r="V541"/>
      <c r="X541"/>
      <c r="Y541"/>
      <c r="Z541"/>
    </row>
    <row r="542" spans="9:26" x14ac:dyDescent="0.25">
      <c r="I542"/>
      <c r="J542"/>
      <c r="K542"/>
      <c r="M542"/>
      <c r="N542"/>
      <c r="P542"/>
      <c r="S542"/>
      <c r="U542"/>
      <c r="V542"/>
      <c r="X542"/>
      <c r="Y542"/>
      <c r="Z542"/>
    </row>
    <row r="543" spans="9:26" x14ac:dyDescent="0.25">
      <c r="I543"/>
      <c r="J543"/>
      <c r="K543"/>
      <c r="M543"/>
      <c r="N543"/>
      <c r="P543"/>
      <c r="S543"/>
      <c r="U543"/>
      <c r="V543"/>
      <c r="X543"/>
      <c r="Y543"/>
      <c r="Z543"/>
    </row>
    <row r="544" spans="9:26" x14ac:dyDescent="0.25">
      <c r="I544"/>
      <c r="J544"/>
      <c r="K544"/>
      <c r="M544"/>
      <c r="N544"/>
      <c r="P544"/>
      <c r="S544"/>
      <c r="U544"/>
      <c r="V544"/>
      <c r="X544"/>
      <c r="Y544"/>
      <c r="Z544"/>
    </row>
    <row r="545" spans="9:26" x14ac:dyDescent="0.25">
      <c r="I545"/>
      <c r="J545"/>
      <c r="K545"/>
      <c r="M545"/>
      <c r="N545"/>
      <c r="P545"/>
      <c r="S545"/>
      <c r="U545"/>
      <c r="V545"/>
      <c r="X545"/>
      <c r="Y545"/>
      <c r="Z545"/>
    </row>
    <row r="546" spans="9:26" x14ac:dyDescent="0.25">
      <c r="I546"/>
      <c r="J546"/>
      <c r="K546"/>
      <c r="M546"/>
      <c r="N546"/>
      <c r="P546"/>
      <c r="S546"/>
      <c r="U546"/>
      <c r="V546"/>
      <c r="X546"/>
      <c r="Y546"/>
      <c r="Z546"/>
    </row>
    <row r="547" spans="9:26" x14ac:dyDescent="0.25">
      <c r="I547"/>
      <c r="J547"/>
      <c r="K547"/>
      <c r="M547"/>
      <c r="N547"/>
      <c r="P547"/>
      <c r="S547"/>
      <c r="U547"/>
      <c r="V547"/>
      <c r="X547"/>
      <c r="Y547"/>
      <c r="Z547"/>
    </row>
    <row r="548" spans="9:26" x14ac:dyDescent="0.25">
      <c r="I548"/>
      <c r="J548"/>
      <c r="K548"/>
      <c r="M548"/>
      <c r="N548"/>
      <c r="P548"/>
      <c r="S548"/>
      <c r="U548"/>
      <c r="V548"/>
      <c r="X548"/>
      <c r="Y548"/>
      <c r="Z548"/>
    </row>
    <row r="549" spans="9:26" x14ac:dyDescent="0.25">
      <c r="I549"/>
      <c r="J549"/>
      <c r="K549"/>
      <c r="M549"/>
      <c r="N549"/>
      <c r="P549"/>
      <c r="S549"/>
      <c r="U549"/>
      <c r="V549"/>
      <c r="X549"/>
      <c r="Y549"/>
      <c r="Z549"/>
    </row>
    <row r="550" spans="9:26" x14ac:dyDescent="0.25">
      <c r="I550"/>
      <c r="J550"/>
      <c r="K550"/>
      <c r="M550"/>
      <c r="N550"/>
      <c r="P550"/>
      <c r="S550"/>
      <c r="U550"/>
      <c r="V550"/>
      <c r="X550"/>
      <c r="Y550"/>
      <c r="Z550"/>
    </row>
    <row r="551" spans="9:26" x14ac:dyDescent="0.25">
      <c r="I551"/>
      <c r="J551"/>
      <c r="K551"/>
      <c r="M551"/>
      <c r="N551"/>
      <c r="P551"/>
      <c r="S551"/>
      <c r="U551"/>
      <c r="V551"/>
      <c r="X551"/>
      <c r="Y551"/>
      <c r="Z551"/>
    </row>
    <row r="552" spans="9:26" x14ac:dyDescent="0.25">
      <c r="I552"/>
      <c r="J552"/>
      <c r="K552"/>
      <c r="M552"/>
      <c r="N552"/>
      <c r="P552"/>
      <c r="S552"/>
      <c r="U552"/>
      <c r="V552"/>
      <c r="X552"/>
      <c r="Y552"/>
      <c r="Z552"/>
    </row>
    <row r="553" spans="9:26" x14ac:dyDescent="0.25">
      <c r="I553"/>
      <c r="J553"/>
      <c r="K553"/>
      <c r="M553"/>
      <c r="N553"/>
      <c r="P553"/>
      <c r="S553"/>
      <c r="U553"/>
      <c r="V553"/>
      <c r="X553"/>
      <c r="Y553"/>
      <c r="Z553"/>
    </row>
    <row r="554" spans="9:26" x14ac:dyDescent="0.25">
      <c r="I554"/>
      <c r="J554"/>
      <c r="K554"/>
      <c r="M554"/>
      <c r="N554"/>
      <c r="P554"/>
      <c r="S554"/>
      <c r="U554"/>
      <c r="V554"/>
      <c r="X554"/>
      <c r="Y554"/>
      <c r="Z554"/>
    </row>
    <row r="555" spans="9:26" x14ac:dyDescent="0.25">
      <c r="I555"/>
      <c r="J555"/>
      <c r="K555"/>
      <c r="M555"/>
      <c r="N555"/>
      <c r="P555"/>
      <c r="S555"/>
      <c r="U555"/>
      <c r="V555"/>
      <c r="X555"/>
      <c r="Y555"/>
      <c r="Z555"/>
    </row>
    <row r="556" spans="9:26" x14ac:dyDescent="0.25">
      <c r="I556"/>
      <c r="J556"/>
      <c r="K556"/>
      <c r="M556"/>
      <c r="N556"/>
      <c r="P556"/>
      <c r="S556"/>
      <c r="U556"/>
      <c r="V556"/>
      <c r="X556"/>
      <c r="Y556"/>
      <c r="Z556"/>
    </row>
    <row r="557" spans="9:26" x14ac:dyDescent="0.25">
      <c r="I557"/>
      <c r="J557"/>
      <c r="K557"/>
      <c r="M557"/>
      <c r="N557"/>
      <c r="P557"/>
      <c r="S557"/>
      <c r="U557"/>
      <c r="V557"/>
      <c r="X557"/>
      <c r="Y557"/>
      <c r="Z557"/>
    </row>
    <row r="558" spans="9:26" x14ac:dyDescent="0.25">
      <c r="I558"/>
      <c r="J558"/>
      <c r="K558"/>
      <c r="M558"/>
      <c r="N558"/>
      <c r="P558"/>
      <c r="S558"/>
      <c r="U558"/>
      <c r="V558"/>
      <c r="X558"/>
      <c r="Y558"/>
      <c r="Z558"/>
    </row>
    <row r="559" spans="9:26" x14ac:dyDescent="0.25">
      <c r="I559"/>
      <c r="J559"/>
      <c r="K559"/>
      <c r="M559"/>
      <c r="N559"/>
      <c r="P559"/>
      <c r="S559"/>
      <c r="U559"/>
      <c r="V559"/>
      <c r="X559"/>
      <c r="Y559"/>
      <c r="Z559"/>
    </row>
    <row r="560" spans="9:26" x14ac:dyDescent="0.25">
      <c r="I560"/>
      <c r="J560"/>
      <c r="K560"/>
      <c r="M560"/>
      <c r="N560"/>
      <c r="P560"/>
      <c r="S560"/>
      <c r="U560"/>
      <c r="V560"/>
      <c r="X560"/>
      <c r="Y560"/>
      <c r="Z560"/>
    </row>
    <row r="561" spans="9:26" x14ac:dyDescent="0.25">
      <c r="I561"/>
      <c r="J561"/>
      <c r="K561"/>
      <c r="M561"/>
      <c r="N561"/>
      <c r="P561"/>
      <c r="S561"/>
      <c r="U561"/>
      <c r="V561"/>
      <c r="X561"/>
      <c r="Y561"/>
      <c r="Z561"/>
    </row>
    <row r="562" spans="9:26" x14ac:dyDescent="0.25">
      <c r="I562"/>
      <c r="J562"/>
      <c r="K562"/>
      <c r="M562"/>
      <c r="N562"/>
      <c r="P562"/>
      <c r="S562"/>
      <c r="U562"/>
      <c r="V562"/>
      <c r="X562"/>
      <c r="Y562"/>
      <c r="Z562"/>
    </row>
    <row r="563" spans="9:26" x14ac:dyDescent="0.25">
      <c r="I563"/>
      <c r="J563"/>
      <c r="K563"/>
      <c r="M563"/>
      <c r="N563"/>
      <c r="P563"/>
      <c r="S563"/>
      <c r="U563"/>
      <c r="V563"/>
      <c r="X563"/>
      <c r="Y563"/>
      <c r="Z563"/>
    </row>
    <row r="564" spans="9:26" x14ac:dyDescent="0.25">
      <c r="I564"/>
      <c r="J564"/>
      <c r="K564"/>
      <c r="M564"/>
      <c r="N564"/>
      <c r="P564"/>
      <c r="S564"/>
      <c r="U564"/>
      <c r="V564"/>
      <c r="X564"/>
      <c r="Y564"/>
      <c r="Z564"/>
    </row>
    <row r="565" spans="9:26" x14ac:dyDescent="0.25">
      <c r="I565"/>
      <c r="J565"/>
      <c r="K565"/>
      <c r="M565"/>
      <c r="N565"/>
      <c r="P565"/>
      <c r="S565"/>
      <c r="U565"/>
      <c r="V565"/>
      <c r="X565"/>
      <c r="Y565"/>
      <c r="Z565"/>
    </row>
    <row r="566" spans="9:26" x14ac:dyDescent="0.25">
      <c r="I566"/>
      <c r="J566"/>
      <c r="K566"/>
      <c r="M566"/>
      <c r="N566"/>
      <c r="P566"/>
      <c r="S566"/>
      <c r="U566"/>
      <c r="V566"/>
      <c r="X566"/>
      <c r="Y566"/>
      <c r="Z566"/>
    </row>
    <row r="567" spans="9:26" x14ac:dyDescent="0.25">
      <c r="I567"/>
      <c r="J567"/>
      <c r="K567"/>
      <c r="M567"/>
      <c r="N567"/>
      <c r="P567"/>
      <c r="S567"/>
      <c r="U567"/>
      <c r="V567"/>
      <c r="X567"/>
      <c r="Y567"/>
      <c r="Z567"/>
    </row>
    <row r="568" spans="9:26" x14ac:dyDescent="0.25">
      <c r="I568"/>
      <c r="J568"/>
      <c r="K568"/>
      <c r="M568"/>
      <c r="N568"/>
      <c r="P568"/>
      <c r="S568"/>
      <c r="U568"/>
      <c r="V568"/>
      <c r="X568"/>
      <c r="Y568"/>
      <c r="Z568"/>
    </row>
    <row r="569" spans="9:26" x14ac:dyDescent="0.25">
      <c r="I569"/>
      <c r="J569"/>
      <c r="K569"/>
      <c r="M569"/>
      <c r="N569"/>
      <c r="P569"/>
      <c r="S569"/>
      <c r="U569"/>
      <c r="V569"/>
      <c r="X569"/>
      <c r="Y569"/>
      <c r="Z569"/>
    </row>
    <row r="570" spans="9:26" x14ac:dyDescent="0.25">
      <c r="I570"/>
      <c r="J570"/>
      <c r="K570"/>
      <c r="M570"/>
      <c r="N570"/>
      <c r="P570"/>
      <c r="S570"/>
      <c r="U570"/>
      <c r="V570"/>
      <c r="X570"/>
      <c r="Y570"/>
      <c r="Z570"/>
    </row>
    <row r="571" spans="9:26" x14ac:dyDescent="0.25">
      <c r="I571"/>
      <c r="J571"/>
      <c r="K571"/>
      <c r="M571"/>
      <c r="N571"/>
      <c r="P571"/>
      <c r="S571"/>
      <c r="U571"/>
      <c r="V571"/>
      <c r="X571"/>
      <c r="Y571"/>
      <c r="Z571"/>
    </row>
    <row r="572" spans="9:26" x14ac:dyDescent="0.25">
      <c r="I572"/>
      <c r="J572"/>
      <c r="K572"/>
      <c r="M572"/>
      <c r="N572"/>
      <c r="P572"/>
      <c r="S572"/>
      <c r="U572"/>
      <c r="V572"/>
      <c r="X572"/>
      <c r="Y572"/>
      <c r="Z572"/>
    </row>
    <row r="573" spans="9:26" x14ac:dyDescent="0.25">
      <c r="I573"/>
      <c r="J573"/>
      <c r="K573"/>
      <c r="M573"/>
      <c r="N573"/>
      <c r="P573"/>
      <c r="S573"/>
      <c r="U573"/>
      <c r="V573"/>
      <c r="X573"/>
      <c r="Y573"/>
      <c r="Z573"/>
    </row>
    <row r="574" spans="9:26" x14ac:dyDescent="0.25">
      <c r="I574"/>
      <c r="J574"/>
      <c r="K574"/>
      <c r="M574"/>
      <c r="N574"/>
      <c r="P574"/>
      <c r="S574"/>
      <c r="U574"/>
      <c r="V574"/>
      <c r="X574"/>
      <c r="Y574"/>
      <c r="Z574"/>
    </row>
    <row r="575" spans="9:26" x14ac:dyDescent="0.25">
      <c r="I575"/>
      <c r="J575"/>
      <c r="K575"/>
      <c r="M575"/>
      <c r="N575"/>
      <c r="P575"/>
      <c r="S575"/>
      <c r="U575"/>
      <c r="V575"/>
      <c r="X575"/>
      <c r="Y575"/>
      <c r="Z575"/>
    </row>
    <row r="576" spans="9:26" x14ac:dyDescent="0.25">
      <c r="I576"/>
      <c r="J576"/>
      <c r="K576"/>
      <c r="M576"/>
      <c r="N576"/>
      <c r="P576"/>
      <c r="S576"/>
      <c r="U576"/>
      <c r="V576"/>
      <c r="X576"/>
      <c r="Y576"/>
      <c r="Z576"/>
    </row>
    <row r="577" spans="9:26" x14ac:dyDescent="0.25">
      <c r="I577"/>
      <c r="J577"/>
      <c r="K577"/>
      <c r="M577"/>
      <c r="N577"/>
      <c r="P577"/>
      <c r="S577"/>
      <c r="U577"/>
      <c r="V577"/>
      <c r="X577"/>
      <c r="Y577"/>
      <c r="Z577"/>
    </row>
    <row r="578" spans="9:26" x14ac:dyDescent="0.25">
      <c r="I578"/>
      <c r="J578"/>
      <c r="K578"/>
      <c r="M578"/>
      <c r="N578"/>
      <c r="P578"/>
      <c r="S578"/>
      <c r="U578"/>
      <c r="V578"/>
      <c r="X578"/>
      <c r="Y578"/>
      <c r="Z578"/>
    </row>
    <row r="579" spans="9:26" x14ac:dyDescent="0.25">
      <c r="I579"/>
      <c r="J579"/>
      <c r="K579"/>
      <c r="M579"/>
      <c r="N579"/>
      <c r="P579"/>
      <c r="S579"/>
      <c r="U579"/>
      <c r="V579"/>
      <c r="X579"/>
      <c r="Y579"/>
      <c r="Z579"/>
    </row>
    <row r="580" spans="9:26" x14ac:dyDescent="0.25">
      <c r="I580"/>
      <c r="J580"/>
      <c r="K580"/>
      <c r="M580"/>
      <c r="N580"/>
      <c r="P580"/>
      <c r="S580"/>
      <c r="U580"/>
      <c r="V580"/>
      <c r="X580"/>
      <c r="Y580"/>
      <c r="Z580"/>
    </row>
    <row r="581" spans="9:26" x14ac:dyDescent="0.25">
      <c r="I581"/>
      <c r="J581"/>
      <c r="K581"/>
      <c r="M581"/>
      <c r="N581"/>
      <c r="P581"/>
      <c r="S581"/>
      <c r="U581"/>
      <c r="V581"/>
      <c r="X581"/>
      <c r="Y581"/>
      <c r="Z581"/>
    </row>
    <row r="582" spans="9:26" x14ac:dyDescent="0.25">
      <c r="I582"/>
      <c r="J582"/>
      <c r="K582"/>
      <c r="M582"/>
      <c r="N582"/>
      <c r="P582"/>
      <c r="S582"/>
      <c r="U582"/>
      <c r="V582"/>
      <c r="X582"/>
      <c r="Y582"/>
      <c r="Z582"/>
    </row>
    <row r="583" spans="9:26" x14ac:dyDescent="0.25">
      <c r="I583"/>
      <c r="J583"/>
      <c r="K583"/>
      <c r="M583"/>
      <c r="N583"/>
      <c r="P583"/>
      <c r="S583"/>
      <c r="U583"/>
      <c r="V583"/>
      <c r="X583"/>
      <c r="Y583"/>
      <c r="Z583"/>
    </row>
    <row r="584" spans="9:26" x14ac:dyDescent="0.25">
      <c r="I584"/>
      <c r="J584"/>
      <c r="K584"/>
      <c r="M584"/>
      <c r="N584"/>
      <c r="P584"/>
      <c r="S584"/>
      <c r="U584"/>
      <c r="V584"/>
      <c r="X584"/>
      <c r="Y584"/>
      <c r="Z584"/>
    </row>
    <row r="585" spans="9:26" x14ac:dyDescent="0.25">
      <c r="I585"/>
      <c r="J585"/>
      <c r="K585"/>
      <c r="M585"/>
      <c r="N585"/>
      <c r="P585"/>
      <c r="S585"/>
      <c r="U585"/>
      <c r="V585"/>
      <c r="X585"/>
      <c r="Y585"/>
      <c r="Z585"/>
    </row>
    <row r="586" spans="9:26" x14ac:dyDescent="0.25">
      <c r="I586"/>
      <c r="J586"/>
      <c r="K586"/>
      <c r="M586"/>
      <c r="N586"/>
      <c r="P586"/>
      <c r="S586"/>
      <c r="U586"/>
      <c r="V586"/>
      <c r="X586"/>
      <c r="Y586"/>
      <c r="Z586"/>
    </row>
    <row r="587" spans="9:26" x14ac:dyDescent="0.25">
      <c r="I587"/>
      <c r="J587"/>
      <c r="K587"/>
      <c r="M587"/>
      <c r="N587"/>
      <c r="P587"/>
      <c r="S587"/>
      <c r="U587"/>
      <c r="V587"/>
      <c r="X587"/>
      <c r="Y587"/>
      <c r="Z587"/>
    </row>
    <row r="588" spans="9:26" x14ac:dyDescent="0.25">
      <c r="I588"/>
      <c r="J588"/>
      <c r="K588"/>
      <c r="M588"/>
      <c r="N588"/>
      <c r="P588"/>
      <c r="S588"/>
      <c r="U588"/>
      <c r="V588"/>
      <c r="X588"/>
      <c r="Y588"/>
      <c r="Z588"/>
    </row>
    <row r="589" spans="9:26" x14ac:dyDescent="0.25">
      <c r="I589"/>
      <c r="J589"/>
      <c r="K589"/>
      <c r="M589"/>
      <c r="N589"/>
      <c r="P589"/>
      <c r="S589"/>
      <c r="U589"/>
      <c r="V589"/>
      <c r="X589"/>
      <c r="Y589"/>
      <c r="Z589"/>
    </row>
    <row r="590" spans="9:26" x14ac:dyDescent="0.25">
      <c r="I590"/>
      <c r="J590"/>
      <c r="K590"/>
      <c r="M590"/>
      <c r="N590"/>
      <c r="P590"/>
      <c r="S590"/>
      <c r="U590"/>
      <c r="V590"/>
      <c r="X590"/>
      <c r="Y590"/>
      <c r="Z590"/>
    </row>
    <row r="591" spans="9:26" x14ac:dyDescent="0.25">
      <c r="I591"/>
      <c r="J591"/>
      <c r="K591"/>
      <c r="M591"/>
      <c r="N591"/>
      <c r="P591"/>
      <c r="S591"/>
      <c r="U591"/>
      <c r="V591"/>
      <c r="X591"/>
      <c r="Y591"/>
      <c r="Z591"/>
    </row>
    <row r="592" spans="9:26" x14ac:dyDescent="0.25">
      <c r="I592"/>
      <c r="J592"/>
      <c r="K592"/>
      <c r="M592"/>
      <c r="N592"/>
      <c r="P592"/>
      <c r="S592"/>
      <c r="U592"/>
      <c r="V592"/>
      <c r="X592"/>
      <c r="Y592"/>
      <c r="Z592"/>
    </row>
    <row r="593" spans="9:26" x14ac:dyDescent="0.25">
      <c r="I593"/>
      <c r="J593"/>
      <c r="K593"/>
      <c r="M593"/>
      <c r="N593"/>
      <c r="P593"/>
      <c r="S593"/>
      <c r="U593"/>
      <c r="V593"/>
      <c r="X593"/>
      <c r="Y593"/>
      <c r="Z593"/>
    </row>
    <row r="594" spans="9:26" x14ac:dyDescent="0.25">
      <c r="I594"/>
      <c r="J594"/>
      <c r="K594"/>
      <c r="M594"/>
      <c r="N594"/>
      <c r="P594"/>
      <c r="S594"/>
      <c r="U594"/>
      <c r="V594"/>
      <c r="X594"/>
      <c r="Y594"/>
      <c r="Z594"/>
    </row>
    <row r="595" spans="9:26" x14ac:dyDescent="0.25">
      <c r="I595"/>
      <c r="J595"/>
      <c r="K595"/>
      <c r="M595"/>
      <c r="N595"/>
      <c r="P595"/>
      <c r="S595"/>
      <c r="U595"/>
      <c r="V595"/>
      <c r="X595"/>
      <c r="Y595"/>
      <c r="Z595"/>
    </row>
    <row r="596" spans="9:26" x14ac:dyDescent="0.25">
      <c r="I596"/>
      <c r="J596"/>
      <c r="K596"/>
      <c r="M596"/>
      <c r="N596"/>
      <c r="P596"/>
      <c r="S596"/>
      <c r="U596"/>
      <c r="V596"/>
      <c r="X596"/>
      <c r="Y596"/>
      <c r="Z596"/>
    </row>
    <row r="597" spans="9:26" x14ac:dyDescent="0.25">
      <c r="I597"/>
      <c r="J597"/>
      <c r="K597"/>
      <c r="M597"/>
      <c r="N597"/>
      <c r="P597"/>
      <c r="S597"/>
      <c r="U597"/>
      <c r="V597"/>
      <c r="X597"/>
      <c r="Y597"/>
      <c r="Z597"/>
    </row>
    <row r="598" spans="9:26" x14ac:dyDescent="0.25">
      <c r="I598"/>
      <c r="J598"/>
      <c r="K598"/>
      <c r="M598"/>
      <c r="N598"/>
      <c r="P598"/>
      <c r="S598"/>
      <c r="U598"/>
      <c r="V598"/>
      <c r="X598"/>
      <c r="Y598"/>
      <c r="Z598"/>
    </row>
    <row r="599" spans="9:26" x14ac:dyDescent="0.25">
      <c r="I599"/>
      <c r="J599"/>
      <c r="K599"/>
      <c r="M599"/>
      <c r="N599"/>
      <c r="P599"/>
      <c r="S599"/>
      <c r="U599"/>
      <c r="V599"/>
      <c r="X599"/>
      <c r="Y599"/>
      <c r="Z599"/>
    </row>
    <row r="600" spans="9:26" x14ac:dyDescent="0.25">
      <c r="I600"/>
      <c r="J600"/>
      <c r="K600"/>
      <c r="M600"/>
      <c r="N600"/>
      <c r="P600"/>
      <c r="S600"/>
      <c r="U600"/>
      <c r="V600"/>
      <c r="X600"/>
      <c r="Y600"/>
      <c r="Z600"/>
    </row>
    <row r="601" spans="9:26" x14ac:dyDescent="0.25">
      <c r="I601"/>
      <c r="J601"/>
      <c r="K601"/>
      <c r="M601"/>
      <c r="N601"/>
      <c r="P601"/>
      <c r="S601"/>
      <c r="U601"/>
      <c r="V601"/>
      <c r="X601"/>
      <c r="Y601"/>
      <c r="Z601"/>
    </row>
    <row r="602" spans="9:26" x14ac:dyDescent="0.25">
      <c r="I602"/>
      <c r="J602"/>
      <c r="K602"/>
      <c r="M602"/>
      <c r="N602"/>
      <c r="P602"/>
      <c r="S602"/>
      <c r="U602"/>
      <c r="V602"/>
      <c r="X602"/>
      <c r="Y602"/>
      <c r="Z602"/>
    </row>
    <row r="603" spans="9:26" x14ac:dyDescent="0.25">
      <c r="I603"/>
      <c r="J603"/>
      <c r="K603"/>
      <c r="M603"/>
      <c r="N603"/>
      <c r="P603"/>
      <c r="S603"/>
      <c r="U603"/>
      <c r="V603"/>
      <c r="X603"/>
      <c r="Y603"/>
      <c r="Z603"/>
    </row>
    <row r="604" spans="9:26" x14ac:dyDescent="0.25">
      <c r="I604"/>
      <c r="J604"/>
      <c r="K604"/>
      <c r="M604"/>
      <c r="N604"/>
      <c r="P604"/>
      <c r="S604"/>
      <c r="U604"/>
      <c r="V604"/>
      <c r="X604"/>
      <c r="Y604"/>
      <c r="Z604"/>
    </row>
    <row r="605" spans="9:26" x14ac:dyDescent="0.25">
      <c r="I605"/>
      <c r="J605"/>
      <c r="K605"/>
      <c r="M605"/>
      <c r="N605"/>
      <c r="P605"/>
      <c r="S605"/>
      <c r="U605"/>
      <c r="V605"/>
      <c r="X605"/>
      <c r="Y605"/>
      <c r="Z605"/>
    </row>
    <row r="606" spans="9:26" x14ac:dyDescent="0.25">
      <c r="I606"/>
      <c r="J606"/>
      <c r="K606"/>
      <c r="M606"/>
      <c r="N606"/>
      <c r="P606"/>
      <c r="S606"/>
      <c r="U606"/>
      <c r="V606"/>
      <c r="X606"/>
      <c r="Y606"/>
      <c r="Z606"/>
    </row>
    <row r="607" spans="9:26" x14ac:dyDescent="0.25">
      <c r="I607"/>
      <c r="J607"/>
      <c r="K607"/>
      <c r="M607"/>
      <c r="N607"/>
      <c r="P607"/>
      <c r="S607"/>
      <c r="U607"/>
      <c r="V607"/>
      <c r="X607"/>
      <c r="Y607"/>
      <c r="Z607"/>
    </row>
    <row r="608" spans="9:26" x14ac:dyDescent="0.25">
      <c r="I608"/>
      <c r="J608"/>
      <c r="K608"/>
      <c r="M608"/>
      <c r="N608"/>
      <c r="P608"/>
      <c r="S608"/>
      <c r="U608"/>
      <c r="V608"/>
      <c r="X608"/>
      <c r="Y608"/>
      <c r="Z608"/>
    </row>
    <row r="609" spans="9:26" x14ac:dyDescent="0.25">
      <c r="I609"/>
      <c r="J609"/>
      <c r="K609"/>
      <c r="M609"/>
      <c r="N609"/>
      <c r="P609"/>
      <c r="S609"/>
      <c r="U609"/>
      <c r="V609"/>
      <c r="X609"/>
      <c r="Y609"/>
      <c r="Z609"/>
    </row>
    <row r="610" spans="9:26" x14ac:dyDescent="0.25">
      <c r="I610"/>
      <c r="J610"/>
      <c r="K610"/>
      <c r="M610"/>
      <c r="N610"/>
      <c r="P610"/>
      <c r="S610"/>
      <c r="U610"/>
      <c r="V610"/>
      <c r="X610"/>
      <c r="Y610"/>
      <c r="Z610"/>
    </row>
    <row r="611" spans="9:26" x14ac:dyDescent="0.25">
      <c r="I611"/>
      <c r="J611"/>
      <c r="K611"/>
      <c r="M611"/>
      <c r="N611"/>
      <c r="P611"/>
      <c r="S611"/>
      <c r="U611"/>
      <c r="V611"/>
      <c r="X611"/>
      <c r="Y611"/>
      <c r="Z611"/>
    </row>
    <row r="612" spans="9:26" x14ac:dyDescent="0.25">
      <c r="I612"/>
      <c r="J612"/>
      <c r="K612"/>
      <c r="M612"/>
      <c r="N612"/>
      <c r="P612"/>
      <c r="S612"/>
      <c r="U612"/>
      <c r="V612"/>
      <c r="X612"/>
      <c r="Y612"/>
      <c r="Z612"/>
    </row>
    <row r="613" spans="9:26" x14ac:dyDescent="0.25">
      <c r="I613"/>
      <c r="J613"/>
      <c r="K613"/>
      <c r="M613"/>
      <c r="N613"/>
      <c r="P613"/>
      <c r="S613"/>
      <c r="U613"/>
      <c r="V613"/>
      <c r="X613"/>
      <c r="Y613"/>
      <c r="Z613"/>
    </row>
    <row r="614" spans="9:26" x14ac:dyDescent="0.25">
      <c r="I614"/>
      <c r="J614"/>
      <c r="K614"/>
      <c r="M614"/>
      <c r="N614"/>
      <c r="P614"/>
      <c r="S614"/>
      <c r="U614"/>
      <c r="V614"/>
      <c r="X614"/>
      <c r="Y614"/>
      <c r="Z614"/>
    </row>
    <row r="615" spans="9:26" x14ac:dyDescent="0.25">
      <c r="I615"/>
      <c r="J615"/>
      <c r="K615"/>
      <c r="M615"/>
      <c r="N615"/>
      <c r="P615"/>
      <c r="S615"/>
      <c r="U615"/>
      <c r="V615"/>
      <c r="X615"/>
      <c r="Y615"/>
      <c r="Z615"/>
    </row>
    <row r="616" spans="9:26" x14ac:dyDescent="0.25">
      <c r="I616"/>
      <c r="J616"/>
      <c r="K616"/>
      <c r="M616"/>
      <c r="N616"/>
      <c r="P616"/>
      <c r="S616"/>
      <c r="U616"/>
      <c r="V616"/>
      <c r="X616"/>
      <c r="Y616"/>
      <c r="Z616"/>
    </row>
    <row r="617" spans="9:26" x14ac:dyDescent="0.25">
      <c r="I617"/>
      <c r="J617"/>
      <c r="K617"/>
      <c r="M617"/>
      <c r="N617"/>
      <c r="P617"/>
      <c r="S617"/>
      <c r="U617"/>
      <c r="V617"/>
      <c r="X617"/>
      <c r="Y617"/>
      <c r="Z617"/>
    </row>
    <row r="618" spans="9:26" x14ac:dyDescent="0.25">
      <c r="I618"/>
      <c r="J618"/>
      <c r="K618"/>
      <c r="M618"/>
      <c r="N618"/>
      <c r="P618"/>
      <c r="S618"/>
      <c r="U618"/>
      <c r="V618"/>
      <c r="X618"/>
      <c r="Y618"/>
      <c r="Z618"/>
    </row>
    <row r="619" spans="9:26" x14ac:dyDescent="0.25">
      <c r="I619"/>
      <c r="J619"/>
      <c r="K619"/>
      <c r="M619"/>
      <c r="N619"/>
      <c r="P619"/>
      <c r="S619"/>
      <c r="U619"/>
      <c r="V619"/>
      <c r="X619"/>
      <c r="Y619"/>
      <c r="Z619"/>
    </row>
    <row r="620" spans="9:26" x14ac:dyDescent="0.25">
      <c r="I620"/>
      <c r="J620"/>
      <c r="K620"/>
      <c r="M620"/>
      <c r="N620"/>
      <c r="P620"/>
      <c r="S620"/>
      <c r="U620"/>
      <c r="V620"/>
      <c r="X620"/>
      <c r="Y620"/>
      <c r="Z620"/>
    </row>
    <row r="621" spans="9:26" x14ac:dyDescent="0.25">
      <c r="I621"/>
      <c r="J621"/>
      <c r="K621"/>
      <c r="M621"/>
      <c r="N621"/>
      <c r="P621"/>
      <c r="S621"/>
      <c r="U621"/>
      <c r="V621"/>
      <c r="X621"/>
      <c r="Y621"/>
      <c r="Z621"/>
    </row>
    <row r="622" spans="9:26" x14ac:dyDescent="0.25">
      <c r="I622"/>
      <c r="J622"/>
      <c r="K622"/>
      <c r="M622"/>
      <c r="N622"/>
      <c r="P622"/>
      <c r="S622"/>
      <c r="U622"/>
      <c r="V622"/>
      <c r="X622"/>
      <c r="Y622"/>
      <c r="Z622"/>
    </row>
    <row r="623" spans="9:26" x14ac:dyDescent="0.25">
      <c r="I623"/>
      <c r="J623"/>
      <c r="K623"/>
      <c r="M623"/>
      <c r="N623"/>
      <c r="P623"/>
      <c r="S623"/>
      <c r="U623"/>
      <c r="V623"/>
      <c r="X623"/>
      <c r="Y623"/>
      <c r="Z623"/>
    </row>
    <row r="624" spans="9:26" x14ac:dyDescent="0.25">
      <c r="I624"/>
      <c r="J624"/>
      <c r="K624"/>
      <c r="M624"/>
      <c r="N624"/>
      <c r="P624"/>
      <c r="S624"/>
      <c r="U624"/>
      <c r="V624"/>
      <c r="X624"/>
      <c r="Y624"/>
      <c r="Z624"/>
    </row>
    <row r="625" spans="9:26" x14ac:dyDescent="0.25">
      <c r="I625"/>
      <c r="J625"/>
      <c r="K625"/>
      <c r="M625"/>
      <c r="N625"/>
      <c r="P625"/>
      <c r="S625"/>
      <c r="U625"/>
      <c r="V625"/>
      <c r="X625"/>
      <c r="Y625"/>
      <c r="Z625"/>
    </row>
    <row r="626" spans="9:26" x14ac:dyDescent="0.25">
      <c r="I626"/>
      <c r="J626"/>
      <c r="K626"/>
      <c r="M626"/>
      <c r="N626"/>
      <c r="P626"/>
      <c r="S626"/>
      <c r="U626"/>
      <c r="V626"/>
      <c r="X626"/>
      <c r="Y626"/>
      <c r="Z626"/>
    </row>
    <row r="627" spans="9:26" x14ac:dyDescent="0.25">
      <c r="I627"/>
      <c r="J627"/>
      <c r="K627"/>
      <c r="M627"/>
      <c r="N627"/>
      <c r="P627"/>
      <c r="S627"/>
      <c r="U627"/>
      <c r="V627"/>
      <c r="X627"/>
      <c r="Y627"/>
      <c r="Z627"/>
    </row>
    <row r="628" spans="9:26" x14ac:dyDescent="0.25">
      <c r="I628"/>
      <c r="J628"/>
      <c r="K628"/>
      <c r="M628"/>
      <c r="N628"/>
      <c r="P628"/>
      <c r="S628"/>
      <c r="U628"/>
      <c r="V628"/>
      <c r="X628"/>
      <c r="Y628"/>
      <c r="Z628"/>
    </row>
    <row r="629" spans="9:26" x14ac:dyDescent="0.25">
      <c r="I629"/>
      <c r="J629"/>
      <c r="K629"/>
      <c r="M629"/>
      <c r="N629"/>
      <c r="P629"/>
      <c r="S629"/>
      <c r="U629"/>
      <c r="V629"/>
      <c r="X629"/>
      <c r="Y629"/>
      <c r="Z629"/>
    </row>
    <row r="630" spans="9:26" x14ac:dyDescent="0.25">
      <c r="I630"/>
      <c r="J630"/>
      <c r="K630"/>
      <c r="M630"/>
      <c r="N630"/>
      <c r="P630"/>
      <c r="S630"/>
      <c r="U630"/>
      <c r="V630"/>
      <c r="X630"/>
      <c r="Y630"/>
      <c r="Z630"/>
    </row>
    <row r="631" spans="9:26" x14ac:dyDescent="0.25">
      <c r="I631"/>
      <c r="J631"/>
      <c r="K631"/>
      <c r="M631"/>
      <c r="N631"/>
      <c r="P631"/>
      <c r="S631"/>
      <c r="U631"/>
      <c r="V631"/>
      <c r="X631"/>
      <c r="Y631"/>
      <c r="Z631"/>
    </row>
    <row r="632" spans="9:26" x14ac:dyDescent="0.25">
      <c r="I632"/>
      <c r="J632"/>
      <c r="K632"/>
      <c r="M632"/>
      <c r="N632"/>
      <c r="P632"/>
      <c r="S632"/>
      <c r="U632"/>
      <c r="V632"/>
      <c r="X632"/>
      <c r="Y632"/>
      <c r="Z632"/>
    </row>
    <row r="633" spans="9:26" x14ac:dyDescent="0.25">
      <c r="I633"/>
      <c r="J633"/>
      <c r="K633"/>
      <c r="M633"/>
      <c r="N633"/>
      <c r="P633"/>
      <c r="S633"/>
      <c r="U633"/>
      <c r="V633"/>
      <c r="X633"/>
      <c r="Y633"/>
      <c r="Z633"/>
    </row>
    <row r="634" spans="9:26" x14ac:dyDescent="0.25">
      <c r="I634"/>
      <c r="J634"/>
      <c r="K634"/>
      <c r="M634"/>
      <c r="N634"/>
      <c r="P634"/>
      <c r="S634"/>
      <c r="U634"/>
      <c r="V634"/>
      <c r="X634"/>
      <c r="Y634"/>
      <c r="Z634"/>
    </row>
    <row r="635" spans="9:26" x14ac:dyDescent="0.25">
      <c r="I635"/>
      <c r="J635"/>
      <c r="K635"/>
      <c r="M635"/>
      <c r="N635"/>
      <c r="P635"/>
      <c r="S635"/>
      <c r="U635"/>
      <c r="V635"/>
      <c r="X635"/>
      <c r="Y635"/>
      <c r="Z635"/>
    </row>
    <row r="636" spans="9:26" x14ac:dyDescent="0.25">
      <c r="I636"/>
      <c r="J636"/>
      <c r="K636"/>
      <c r="M636"/>
      <c r="N636"/>
      <c r="P636"/>
      <c r="S636"/>
      <c r="U636"/>
      <c r="V636"/>
      <c r="X636"/>
      <c r="Y636"/>
      <c r="Z636"/>
    </row>
    <row r="637" spans="9:26" x14ac:dyDescent="0.25">
      <c r="I637"/>
      <c r="J637"/>
      <c r="K637"/>
      <c r="M637"/>
      <c r="N637"/>
      <c r="P637"/>
      <c r="S637"/>
      <c r="U637"/>
      <c r="V637"/>
      <c r="X637"/>
      <c r="Y637"/>
      <c r="Z637"/>
    </row>
    <row r="638" spans="9:26" x14ac:dyDescent="0.25">
      <c r="I638"/>
      <c r="J638"/>
      <c r="K638"/>
      <c r="M638"/>
      <c r="N638"/>
      <c r="P638"/>
      <c r="S638"/>
      <c r="U638"/>
      <c r="V638"/>
      <c r="X638"/>
      <c r="Y638"/>
      <c r="Z638"/>
    </row>
    <row r="639" spans="9:26" x14ac:dyDescent="0.25">
      <c r="I639"/>
      <c r="J639"/>
      <c r="K639"/>
      <c r="M639"/>
      <c r="N639"/>
      <c r="P639"/>
      <c r="S639"/>
      <c r="U639"/>
      <c r="V639"/>
      <c r="X639"/>
      <c r="Y639"/>
      <c r="Z639"/>
    </row>
    <row r="640" spans="9:26" x14ac:dyDescent="0.25">
      <c r="I640"/>
      <c r="J640"/>
      <c r="K640"/>
      <c r="M640"/>
      <c r="N640"/>
      <c r="P640"/>
      <c r="S640"/>
      <c r="U640"/>
      <c r="V640"/>
      <c r="X640"/>
      <c r="Y640"/>
      <c r="Z640"/>
    </row>
    <row r="641" spans="9:26" x14ac:dyDescent="0.25">
      <c r="I641"/>
      <c r="J641"/>
      <c r="K641"/>
      <c r="M641"/>
      <c r="N641"/>
      <c r="P641"/>
      <c r="S641"/>
      <c r="U641"/>
      <c r="V641"/>
      <c r="X641"/>
      <c r="Y641"/>
      <c r="Z641"/>
    </row>
    <row r="642" spans="9:26" x14ac:dyDescent="0.25">
      <c r="I642"/>
      <c r="J642"/>
      <c r="K642"/>
      <c r="M642"/>
      <c r="N642"/>
      <c r="P642"/>
      <c r="S642"/>
      <c r="U642"/>
      <c r="V642"/>
      <c r="X642"/>
      <c r="Y642"/>
      <c r="Z642"/>
    </row>
    <row r="643" spans="9:26" x14ac:dyDescent="0.25">
      <c r="I643"/>
      <c r="J643"/>
      <c r="K643"/>
      <c r="M643"/>
      <c r="N643"/>
      <c r="P643"/>
      <c r="S643"/>
      <c r="U643"/>
      <c r="V643"/>
      <c r="X643"/>
      <c r="Y643"/>
      <c r="Z643"/>
    </row>
    <row r="644" spans="9:26" x14ac:dyDescent="0.25">
      <c r="I644"/>
      <c r="J644"/>
      <c r="K644"/>
      <c r="M644"/>
      <c r="N644"/>
      <c r="P644"/>
      <c r="S644"/>
      <c r="U644"/>
      <c r="V644"/>
      <c r="X644"/>
      <c r="Y644"/>
      <c r="Z644"/>
    </row>
    <row r="645" spans="9:26" x14ac:dyDescent="0.25">
      <c r="I645"/>
      <c r="J645"/>
      <c r="K645"/>
      <c r="M645"/>
      <c r="N645"/>
      <c r="P645"/>
      <c r="S645"/>
      <c r="U645"/>
      <c r="V645"/>
      <c r="X645"/>
      <c r="Y645"/>
      <c r="Z645"/>
    </row>
    <row r="646" spans="9:26" x14ac:dyDescent="0.25">
      <c r="I646"/>
      <c r="J646"/>
      <c r="K646"/>
      <c r="M646"/>
      <c r="N646"/>
      <c r="P646"/>
      <c r="S646"/>
      <c r="U646"/>
      <c r="V646"/>
      <c r="X646"/>
      <c r="Y646"/>
      <c r="Z646"/>
    </row>
    <row r="647" spans="9:26" x14ac:dyDescent="0.25">
      <c r="I647"/>
      <c r="J647"/>
      <c r="K647"/>
      <c r="M647"/>
      <c r="N647"/>
      <c r="P647"/>
      <c r="S647"/>
      <c r="U647"/>
      <c r="V647"/>
      <c r="X647"/>
      <c r="Y647"/>
      <c r="Z647"/>
    </row>
    <row r="648" spans="9:26" x14ac:dyDescent="0.25">
      <c r="I648"/>
      <c r="J648"/>
      <c r="K648"/>
      <c r="M648"/>
      <c r="N648"/>
      <c r="P648"/>
      <c r="S648"/>
      <c r="U648"/>
      <c r="V648"/>
      <c r="X648"/>
      <c r="Y648"/>
      <c r="Z648"/>
    </row>
    <row r="649" spans="9:26" x14ac:dyDescent="0.25">
      <c r="I649"/>
      <c r="J649"/>
      <c r="K649"/>
      <c r="M649"/>
      <c r="N649"/>
      <c r="P649"/>
      <c r="S649"/>
      <c r="U649"/>
      <c r="V649"/>
      <c r="X649"/>
      <c r="Y649"/>
      <c r="Z649"/>
    </row>
    <row r="650" spans="9:26" x14ac:dyDescent="0.25">
      <c r="I650"/>
      <c r="J650"/>
      <c r="K650"/>
      <c r="M650"/>
      <c r="N650"/>
      <c r="P650"/>
      <c r="S650"/>
      <c r="U650"/>
      <c r="V650"/>
      <c r="X650"/>
      <c r="Y650"/>
      <c r="Z650"/>
    </row>
    <row r="651" spans="9:26" x14ac:dyDescent="0.25">
      <c r="I651"/>
      <c r="J651"/>
      <c r="K651"/>
      <c r="M651"/>
      <c r="N651"/>
      <c r="P651"/>
      <c r="S651"/>
      <c r="U651"/>
      <c r="V651"/>
      <c r="X651"/>
      <c r="Y651"/>
      <c r="Z651"/>
    </row>
    <row r="652" spans="9:26" x14ac:dyDescent="0.25">
      <c r="I652"/>
      <c r="J652"/>
      <c r="K652"/>
      <c r="M652"/>
      <c r="N652"/>
      <c r="P652"/>
      <c r="S652"/>
      <c r="U652"/>
      <c r="V652"/>
      <c r="X652"/>
      <c r="Y652"/>
      <c r="Z652"/>
    </row>
    <row r="653" spans="9:26" x14ac:dyDescent="0.25">
      <c r="I653"/>
      <c r="J653"/>
      <c r="K653"/>
      <c r="M653"/>
      <c r="N653"/>
      <c r="P653"/>
      <c r="S653"/>
      <c r="U653"/>
      <c r="V653"/>
      <c r="X653"/>
      <c r="Y653"/>
      <c r="Z653"/>
    </row>
    <row r="654" spans="9:26" x14ac:dyDescent="0.25">
      <c r="I654"/>
      <c r="J654"/>
      <c r="K654"/>
      <c r="M654"/>
      <c r="N654"/>
      <c r="P654"/>
      <c r="S654"/>
      <c r="U654"/>
      <c r="V654"/>
      <c r="X654"/>
      <c r="Y654"/>
      <c r="Z654"/>
    </row>
    <row r="655" spans="9:26" x14ac:dyDescent="0.25">
      <c r="I655"/>
      <c r="J655"/>
      <c r="K655"/>
      <c r="M655"/>
      <c r="N655"/>
      <c r="P655"/>
      <c r="S655"/>
      <c r="U655"/>
      <c r="V655"/>
      <c r="X655"/>
      <c r="Y655"/>
      <c r="Z655"/>
    </row>
    <row r="656" spans="9:26" x14ac:dyDescent="0.25">
      <c r="I656"/>
      <c r="J656"/>
      <c r="K656"/>
      <c r="M656"/>
      <c r="N656"/>
      <c r="P656"/>
      <c r="S656"/>
      <c r="U656"/>
      <c r="V656"/>
      <c r="X656"/>
      <c r="Y656"/>
      <c r="Z656"/>
    </row>
    <row r="657" spans="9:26" x14ac:dyDescent="0.25">
      <c r="I657"/>
      <c r="J657"/>
      <c r="K657"/>
      <c r="M657"/>
      <c r="N657"/>
      <c r="P657"/>
      <c r="S657"/>
      <c r="U657"/>
      <c r="V657"/>
      <c r="X657"/>
      <c r="Y657"/>
      <c r="Z657"/>
    </row>
    <row r="658" spans="9:26" x14ac:dyDescent="0.25">
      <c r="I658"/>
      <c r="J658"/>
      <c r="K658"/>
      <c r="M658"/>
      <c r="N658"/>
      <c r="P658"/>
      <c r="S658"/>
      <c r="U658"/>
      <c r="V658"/>
      <c r="X658"/>
      <c r="Y658"/>
      <c r="Z658"/>
    </row>
    <row r="659" spans="9:26" x14ac:dyDescent="0.25">
      <c r="I659"/>
      <c r="J659"/>
      <c r="K659"/>
      <c r="M659"/>
      <c r="N659"/>
      <c r="P659"/>
      <c r="S659"/>
      <c r="U659"/>
      <c r="V659"/>
      <c r="X659"/>
      <c r="Y659"/>
      <c r="Z659"/>
    </row>
    <row r="660" spans="9:26" x14ac:dyDescent="0.25">
      <c r="I660"/>
      <c r="J660"/>
      <c r="K660"/>
      <c r="M660"/>
      <c r="N660"/>
      <c r="P660"/>
      <c r="S660"/>
      <c r="U660"/>
      <c r="V660"/>
      <c r="X660"/>
      <c r="Y660"/>
      <c r="Z660"/>
    </row>
    <row r="661" spans="9:26" x14ac:dyDescent="0.25">
      <c r="I661"/>
      <c r="J661"/>
      <c r="K661"/>
      <c r="M661"/>
      <c r="N661"/>
      <c r="P661"/>
      <c r="S661"/>
      <c r="U661"/>
      <c r="V661"/>
      <c r="X661"/>
      <c r="Y661"/>
      <c r="Z661"/>
    </row>
    <row r="662" spans="9:26" x14ac:dyDescent="0.25">
      <c r="I662"/>
      <c r="J662"/>
      <c r="K662"/>
      <c r="M662"/>
      <c r="N662"/>
      <c r="P662"/>
      <c r="S662"/>
      <c r="U662"/>
      <c r="V662"/>
      <c r="X662"/>
      <c r="Y662"/>
      <c r="Z662"/>
    </row>
    <row r="663" spans="9:26" x14ac:dyDescent="0.25">
      <c r="I663"/>
      <c r="J663"/>
      <c r="K663"/>
      <c r="M663"/>
      <c r="N663"/>
      <c r="P663"/>
      <c r="S663"/>
      <c r="U663"/>
      <c r="V663"/>
      <c r="X663"/>
      <c r="Y663"/>
      <c r="Z663"/>
    </row>
    <row r="664" spans="9:26" x14ac:dyDescent="0.25">
      <c r="I664"/>
      <c r="J664"/>
      <c r="K664"/>
      <c r="M664"/>
      <c r="N664"/>
      <c r="P664"/>
      <c r="S664"/>
      <c r="U664"/>
      <c r="V664"/>
      <c r="X664"/>
      <c r="Y664"/>
      <c r="Z664"/>
    </row>
    <row r="665" spans="9:26" x14ac:dyDescent="0.25">
      <c r="I665"/>
      <c r="J665"/>
      <c r="K665"/>
      <c r="M665"/>
      <c r="N665"/>
      <c r="P665"/>
      <c r="S665"/>
      <c r="U665"/>
      <c r="V665"/>
      <c r="X665"/>
      <c r="Y665"/>
      <c r="Z665"/>
    </row>
    <row r="666" spans="9:26" x14ac:dyDescent="0.25">
      <c r="I666"/>
      <c r="J666"/>
      <c r="K666"/>
      <c r="M666"/>
      <c r="N666"/>
      <c r="P666"/>
      <c r="S666"/>
      <c r="U666"/>
      <c r="V666"/>
      <c r="X666"/>
      <c r="Y666"/>
      <c r="Z666"/>
    </row>
    <row r="667" spans="9:26" x14ac:dyDescent="0.25">
      <c r="I667"/>
      <c r="J667"/>
      <c r="K667"/>
      <c r="M667"/>
      <c r="N667"/>
      <c r="P667"/>
      <c r="S667"/>
      <c r="U667"/>
      <c r="V667"/>
      <c r="X667"/>
      <c r="Y667"/>
      <c r="Z667"/>
    </row>
    <row r="668" spans="9:26" x14ac:dyDescent="0.25">
      <c r="I668"/>
      <c r="J668"/>
      <c r="K668"/>
      <c r="M668"/>
      <c r="N668"/>
      <c r="P668"/>
      <c r="S668"/>
      <c r="U668"/>
      <c r="V668"/>
      <c r="X668"/>
      <c r="Y668"/>
      <c r="Z668"/>
    </row>
    <row r="669" spans="9:26" x14ac:dyDescent="0.25">
      <c r="I669"/>
      <c r="J669"/>
      <c r="K669"/>
      <c r="M669"/>
      <c r="N669"/>
      <c r="P669"/>
      <c r="S669"/>
      <c r="U669"/>
      <c r="V669"/>
      <c r="X669"/>
      <c r="Y669"/>
      <c r="Z669"/>
    </row>
    <row r="670" spans="9:26" x14ac:dyDescent="0.25">
      <c r="I670"/>
      <c r="J670"/>
      <c r="K670"/>
      <c r="M670"/>
      <c r="N670"/>
      <c r="P670"/>
      <c r="S670"/>
      <c r="U670"/>
      <c r="V670"/>
      <c r="X670"/>
      <c r="Y670"/>
      <c r="Z670"/>
    </row>
    <row r="671" spans="9:26" x14ac:dyDescent="0.25">
      <c r="I671"/>
      <c r="J671"/>
      <c r="K671"/>
      <c r="M671"/>
      <c r="N671"/>
      <c r="P671"/>
      <c r="S671"/>
      <c r="U671"/>
      <c r="V671"/>
      <c r="X671"/>
      <c r="Y671"/>
      <c r="Z671"/>
    </row>
    <row r="672" spans="9:26" x14ac:dyDescent="0.25">
      <c r="I672"/>
      <c r="J672"/>
      <c r="K672"/>
      <c r="M672"/>
      <c r="N672"/>
      <c r="P672"/>
      <c r="S672"/>
      <c r="U672"/>
      <c r="V672"/>
      <c r="X672"/>
      <c r="Y672"/>
      <c r="Z672"/>
    </row>
    <row r="673" spans="9:26" x14ac:dyDescent="0.25">
      <c r="I673"/>
      <c r="J673"/>
      <c r="K673"/>
      <c r="M673"/>
      <c r="N673"/>
      <c r="P673"/>
      <c r="S673"/>
      <c r="U673"/>
      <c r="V673"/>
      <c r="X673"/>
      <c r="Y673"/>
      <c r="Z673"/>
    </row>
    <row r="674" spans="9:26" x14ac:dyDescent="0.25">
      <c r="I674"/>
      <c r="J674"/>
      <c r="K674"/>
      <c r="M674"/>
      <c r="N674"/>
      <c r="P674"/>
      <c r="S674"/>
      <c r="U674"/>
      <c r="V674"/>
      <c r="X674"/>
      <c r="Y674"/>
      <c r="Z674"/>
    </row>
    <row r="675" spans="9:26" x14ac:dyDescent="0.25">
      <c r="I675"/>
      <c r="J675"/>
      <c r="K675"/>
      <c r="M675"/>
      <c r="N675"/>
      <c r="P675"/>
      <c r="S675"/>
      <c r="U675"/>
      <c r="V675"/>
      <c r="X675"/>
      <c r="Y675"/>
      <c r="Z675"/>
    </row>
    <row r="676" spans="9:26" x14ac:dyDescent="0.25">
      <c r="I676"/>
      <c r="J676"/>
      <c r="K676"/>
      <c r="M676"/>
      <c r="N676"/>
      <c r="P676"/>
      <c r="S676"/>
      <c r="U676"/>
      <c r="V676"/>
      <c r="X676"/>
      <c r="Y676"/>
      <c r="Z676"/>
    </row>
    <row r="677" spans="9:26" x14ac:dyDescent="0.25">
      <c r="I677"/>
      <c r="J677"/>
      <c r="K677"/>
      <c r="M677"/>
      <c r="N677"/>
      <c r="P677"/>
      <c r="S677"/>
      <c r="U677"/>
      <c r="V677"/>
      <c r="X677"/>
      <c r="Y677"/>
      <c r="Z677"/>
    </row>
    <row r="678" spans="9:26" x14ac:dyDescent="0.25">
      <c r="I678"/>
      <c r="J678"/>
      <c r="K678"/>
      <c r="M678"/>
      <c r="N678"/>
      <c r="P678"/>
      <c r="S678"/>
      <c r="U678"/>
      <c r="V678"/>
      <c r="X678"/>
      <c r="Y678"/>
      <c r="Z678"/>
    </row>
    <row r="679" spans="9:26" x14ac:dyDescent="0.25">
      <c r="I679"/>
      <c r="J679"/>
      <c r="K679"/>
      <c r="M679"/>
      <c r="N679"/>
      <c r="P679"/>
      <c r="S679"/>
      <c r="U679"/>
      <c r="V679"/>
      <c r="X679"/>
      <c r="Y679"/>
      <c r="Z679"/>
    </row>
    <row r="680" spans="9:26" x14ac:dyDescent="0.25">
      <c r="I680"/>
      <c r="J680"/>
      <c r="K680"/>
      <c r="M680"/>
      <c r="N680"/>
      <c r="P680"/>
      <c r="S680"/>
      <c r="U680"/>
      <c r="V680"/>
      <c r="X680"/>
      <c r="Y680"/>
      <c r="Z680"/>
    </row>
    <row r="681" spans="9:26" x14ac:dyDescent="0.25">
      <c r="I681"/>
      <c r="J681"/>
      <c r="K681"/>
      <c r="M681"/>
      <c r="N681"/>
      <c r="P681"/>
      <c r="S681"/>
      <c r="U681"/>
      <c r="V681"/>
      <c r="X681"/>
      <c r="Y681"/>
      <c r="Z681"/>
    </row>
    <row r="682" spans="9:26" x14ac:dyDescent="0.25">
      <c r="I682"/>
      <c r="J682"/>
      <c r="K682"/>
      <c r="M682"/>
      <c r="N682"/>
      <c r="P682"/>
      <c r="S682"/>
      <c r="U682"/>
      <c r="V682"/>
      <c r="X682"/>
      <c r="Y682"/>
      <c r="Z682"/>
    </row>
    <row r="683" spans="9:26" x14ac:dyDescent="0.25">
      <c r="I683"/>
      <c r="J683"/>
      <c r="K683"/>
      <c r="M683"/>
      <c r="N683"/>
      <c r="P683"/>
      <c r="S683"/>
      <c r="U683"/>
      <c r="V683"/>
      <c r="X683"/>
      <c r="Y683"/>
      <c r="Z683"/>
    </row>
    <row r="684" spans="9:26" x14ac:dyDescent="0.25">
      <c r="I684"/>
      <c r="J684"/>
      <c r="K684"/>
      <c r="M684"/>
      <c r="N684"/>
      <c r="P684"/>
      <c r="S684"/>
      <c r="U684"/>
      <c r="V684"/>
      <c r="X684"/>
      <c r="Y684"/>
      <c r="Z684"/>
    </row>
    <row r="685" spans="9:26" x14ac:dyDescent="0.25">
      <c r="I685"/>
      <c r="J685"/>
      <c r="K685"/>
      <c r="M685"/>
      <c r="N685"/>
      <c r="P685"/>
      <c r="S685"/>
      <c r="U685"/>
      <c r="V685"/>
      <c r="X685"/>
      <c r="Y685"/>
      <c r="Z685"/>
    </row>
    <row r="686" spans="9:26" x14ac:dyDescent="0.25">
      <c r="I686"/>
      <c r="J686"/>
      <c r="K686"/>
      <c r="M686"/>
      <c r="N686"/>
      <c r="P686"/>
      <c r="S686"/>
      <c r="U686"/>
      <c r="V686"/>
      <c r="X686"/>
      <c r="Y686"/>
      <c r="Z686"/>
    </row>
    <row r="687" spans="9:26" x14ac:dyDescent="0.25">
      <c r="I687"/>
      <c r="J687"/>
      <c r="K687"/>
      <c r="M687"/>
      <c r="N687"/>
      <c r="P687"/>
      <c r="S687"/>
      <c r="U687"/>
      <c r="V687"/>
      <c r="X687"/>
      <c r="Y687"/>
      <c r="Z687"/>
    </row>
    <row r="688" spans="9:26" x14ac:dyDescent="0.25">
      <c r="I688"/>
      <c r="J688"/>
      <c r="K688"/>
      <c r="M688"/>
      <c r="N688"/>
      <c r="P688"/>
      <c r="S688"/>
      <c r="U688"/>
      <c r="V688"/>
      <c r="X688"/>
      <c r="Y688"/>
      <c r="Z688"/>
    </row>
    <row r="689" spans="9:26" x14ac:dyDescent="0.25">
      <c r="I689"/>
      <c r="J689"/>
      <c r="K689"/>
      <c r="M689"/>
      <c r="N689"/>
      <c r="P689"/>
      <c r="S689"/>
      <c r="U689"/>
      <c r="V689"/>
      <c r="X689"/>
      <c r="Y689"/>
      <c r="Z689"/>
    </row>
    <row r="690" spans="9:26" x14ac:dyDescent="0.25">
      <c r="I690"/>
      <c r="J690"/>
      <c r="K690"/>
      <c r="M690"/>
      <c r="N690"/>
      <c r="P690"/>
      <c r="S690"/>
      <c r="U690"/>
      <c r="V690"/>
      <c r="X690"/>
      <c r="Y690"/>
      <c r="Z690"/>
    </row>
    <row r="691" spans="9:26" x14ac:dyDescent="0.25">
      <c r="I691"/>
      <c r="J691"/>
      <c r="K691"/>
      <c r="M691"/>
      <c r="N691"/>
      <c r="P691"/>
      <c r="S691"/>
      <c r="U691"/>
      <c r="V691"/>
      <c r="X691"/>
      <c r="Y691"/>
      <c r="Z691"/>
    </row>
    <row r="692" spans="9:26" x14ac:dyDescent="0.25">
      <c r="I692"/>
      <c r="J692"/>
      <c r="K692"/>
      <c r="M692"/>
      <c r="N692"/>
      <c r="P692"/>
      <c r="S692"/>
      <c r="U692"/>
      <c r="V692"/>
      <c r="X692"/>
      <c r="Y692"/>
      <c r="Z692"/>
    </row>
    <row r="693" spans="9:26" x14ac:dyDescent="0.25">
      <c r="I693"/>
      <c r="J693"/>
      <c r="K693"/>
      <c r="M693"/>
      <c r="N693"/>
      <c r="P693"/>
      <c r="S693"/>
      <c r="U693"/>
      <c r="V693"/>
      <c r="X693"/>
      <c r="Y693"/>
      <c r="Z693"/>
    </row>
    <row r="694" spans="9:26" x14ac:dyDescent="0.25">
      <c r="I694"/>
      <c r="J694"/>
      <c r="K694"/>
      <c r="M694"/>
      <c r="N694"/>
      <c r="P694"/>
      <c r="S694"/>
      <c r="U694"/>
      <c r="V694"/>
      <c r="X694"/>
      <c r="Y694"/>
      <c r="Z694"/>
    </row>
    <row r="695" spans="9:26" x14ac:dyDescent="0.25">
      <c r="I695"/>
      <c r="J695"/>
      <c r="K695"/>
      <c r="M695"/>
      <c r="N695"/>
      <c r="P695"/>
      <c r="S695"/>
      <c r="U695"/>
      <c r="V695"/>
      <c r="X695"/>
      <c r="Y695"/>
      <c r="Z695"/>
    </row>
    <row r="696" spans="9:26" x14ac:dyDescent="0.25">
      <c r="I696"/>
      <c r="J696"/>
      <c r="K696"/>
      <c r="M696"/>
      <c r="N696"/>
      <c r="P696"/>
      <c r="S696"/>
      <c r="U696"/>
      <c r="V696"/>
      <c r="X696"/>
      <c r="Y696"/>
      <c r="Z696"/>
    </row>
    <row r="697" spans="9:26" x14ac:dyDescent="0.25">
      <c r="I697"/>
      <c r="J697"/>
      <c r="K697"/>
      <c r="M697"/>
      <c r="N697"/>
      <c r="P697"/>
      <c r="S697"/>
      <c r="U697"/>
      <c r="V697"/>
      <c r="X697"/>
      <c r="Y697"/>
      <c r="Z697"/>
    </row>
    <row r="698" spans="9:26" x14ac:dyDescent="0.25">
      <c r="I698"/>
      <c r="J698"/>
      <c r="K698"/>
      <c r="M698"/>
      <c r="N698"/>
      <c r="P698"/>
      <c r="S698"/>
      <c r="U698"/>
      <c r="V698"/>
      <c r="X698"/>
      <c r="Y698"/>
      <c r="Z698"/>
    </row>
    <row r="699" spans="9:26" x14ac:dyDescent="0.25">
      <c r="I699"/>
      <c r="J699"/>
      <c r="K699"/>
      <c r="M699"/>
      <c r="N699"/>
      <c r="P699"/>
      <c r="S699"/>
      <c r="U699"/>
      <c r="V699"/>
      <c r="X699"/>
      <c r="Y699"/>
      <c r="Z699"/>
    </row>
    <row r="700" spans="9:26" x14ac:dyDescent="0.25">
      <c r="I700"/>
      <c r="J700"/>
      <c r="K700"/>
      <c r="M700"/>
      <c r="N700"/>
      <c r="P700"/>
      <c r="S700"/>
      <c r="U700"/>
      <c r="V700"/>
      <c r="X700"/>
      <c r="Y700"/>
      <c r="Z700"/>
    </row>
    <row r="701" spans="9:26" x14ac:dyDescent="0.25">
      <c r="I701"/>
      <c r="J701"/>
      <c r="K701"/>
      <c r="M701"/>
      <c r="N701"/>
      <c r="P701"/>
      <c r="S701"/>
      <c r="U701"/>
      <c r="V701"/>
      <c r="X701"/>
      <c r="Y701"/>
      <c r="Z701"/>
    </row>
    <row r="702" spans="9:26" x14ac:dyDescent="0.25">
      <c r="I702"/>
      <c r="J702"/>
      <c r="K702"/>
      <c r="M702"/>
      <c r="N702"/>
      <c r="P702"/>
      <c r="S702"/>
      <c r="U702"/>
      <c r="V702"/>
      <c r="X702"/>
      <c r="Y702"/>
      <c r="Z702"/>
    </row>
    <row r="703" spans="9:26" x14ac:dyDescent="0.25">
      <c r="I703"/>
      <c r="J703"/>
      <c r="K703"/>
      <c r="M703"/>
      <c r="N703"/>
      <c r="P703"/>
      <c r="S703"/>
      <c r="U703"/>
      <c r="V703"/>
      <c r="X703"/>
      <c r="Y703"/>
      <c r="Z703"/>
    </row>
    <row r="704" spans="9:26" x14ac:dyDescent="0.25">
      <c r="I704"/>
      <c r="J704"/>
      <c r="K704"/>
      <c r="M704"/>
      <c r="N704"/>
      <c r="P704"/>
      <c r="S704"/>
      <c r="U704"/>
      <c r="V704"/>
      <c r="X704"/>
      <c r="Y704"/>
      <c r="Z704"/>
    </row>
    <row r="705" spans="9:26" x14ac:dyDescent="0.25">
      <c r="I705"/>
      <c r="J705"/>
      <c r="K705"/>
      <c r="M705"/>
      <c r="N705"/>
      <c r="P705"/>
      <c r="S705"/>
      <c r="U705"/>
      <c r="V705"/>
      <c r="X705"/>
      <c r="Y705"/>
      <c r="Z705"/>
    </row>
    <row r="706" spans="9:26" x14ac:dyDescent="0.25">
      <c r="I706"/>
      <c r="J706"/>
      <c r="K706"/>
      <c r="M706"/>
      <c r="N706"/>
      <c r="P706"/>
      <c r="S706"/>
      <c r="U706"/>
      <c r="V706"/>
      <c r="X706"/>
      <c r="Y706"/>
      <c r="Z706"/>
    </row>
    <row r="707" spans="9:26" x14ac:dyDescent="0.25">
      <c r="I707"/>
      <c r="J707"/>
      <c r="K707"/>
      <c r="M707"/>
      <c r="N707"/>
      <c r="P707"/>
      <c r="S707"/>
      <c r="U707"/>
      <c r="V707"/>
      <c r="X707"/>
      <c r="Y707"/>
      <c r="Z707"/>
    </row>
    <row r="708" spans="9:26" x14ac:dyDescent="0.25">
      <c r="I708"/>
      <c r="J708"/>
      <c r="K708"/>
      <c r="M708"/>
      <c r="N708"/>
      <c r="P708"/>
      <c r="S708"/>
      <c r="U708"/>
      <c r="V708"/>
      <c r="X708"/>
      <c r="Y708"/>
      <c r="Z708"/>
    </row>
    <row r="709" spans="9:26" x14ac:dyDescent="0.25">
      <c r="I709"/>
      <c r="J709"/>
      <c r="K709"/>
      <c r="M709"/>
      <c r="N709"/>
      <c r="P709"/>
      <c r="S709"/>
      <c r="U709"/>
      <c r="V709"/>
      <c r="X709"/>
      <c r="Y709"/>
      <c r="Z709"/>
    </row>
    <row r="710" spans="9:26" x14ac:dyDescent="0.25">
      <c r="I710"/>
      <c r="J710"/>
      <c r="K710"/>
      <c r="M710"/>
      <c r="N710"/>
      <c r="P710"/>
      <c r="S710"/>
      <c r="U710"/>
      <c r="V710"/>
      <c r="X710"/>
      <c r="Y710"/>
      <c r="Z710"/>
    </row>
    <row r="711" spans="9:26" x14ac:dyDescent="0.25">
      <c r="I711"/>
      <c r="J711"/>
      <c r="K711"/>
      <c r="M711"/>
      <c r="N711"/>
      <c r="P711"/>
      <c r="S711"/>
      <c r="U711"/>
      <c r="V711"/>
      <c r="X711"/>
      <c r="Y711"/>
      <c r="Z711"/>
    </row>
    <row r="712" spans="9:26" x14ac:dyDescent="0.25">
      <c r="I712"/>
      <c r="J712"/>
      <c r="K712"/>
      <c r="M712"/>
      <c r="N712"/>
      <c r="P712"/>
      <c r="S712"/>
      <c r="U712"/>
      <c r="V712"/>
      <c r="X712"/>
      <c r="Y712"/>
      <c r="Z712"/>
    </row>
    <row r="713" spans="9:26" x14ac:dyDescent="0.25">
      <c r="I713"/>
      <c r="J713"/>
      <c r="K713"/>
      <c r="M713"/>
      <c r="N713"/>
      <c r="P713"/>
      <c r="S713"/>
      <c r="U713"/>
      <c r="V713"/>
      <c r="X713"/>
      <c r="Y713"/>
      <c r="Z713"/>
    </row>
    <row r="714" spans="9:26" x14ac:dyDescent="0.25">
      <c r="I714"/>
      <c r="J714"/>
      <c r="K714"/>
      <c r="M714"/>
      <c r="N714"/>
      <c r="P714"/>
      <c r="S714"/>
      <c r="U714"/>
      <c r="V714"/>
      <c r="X714"/>
      <c r="Y714"/>
      <c r="Z714"/>
    </row>
    <row r="715" spans="9:26" x14ac:dyDescent="0.25">
      <c r="I715"/>
      <c r="J715"/>
      <c r="K715"/>
      <c r="M715"/>
      <c r="N715"/>
      <c r="P715"/>
      <c r="S715"/>
      <c r="U715"/>
      <c r="V715"/>
      <c r="X715"/>
      <c r="Y715"/>
      <c r="Z715"/>
    </row>
    <row r="716" spans="9:26" x14ac:dyDescent="0.25">
      <c r="I716"/>
      <c r="J716"/>
      <c r="K716"/>
      <c r="M716"/>
      <c r="N716"/>
      <c r="P716"/>
      <c r="S716"/>
      <c r="U716"/>
      <c r="V716"/>
      <c r="X716"/>
      <c r="Y716"/>
      <c r="Z716"/>
    </row>
    <row r="717" spans="9:26" x14ac:dyDescent="0.25">
      <c r="I717"/>
      <c r="J717"/>
      <c r="K717"/>
      <c r="M717"/>
      <c r="N717"/>
      <c r="P717"/>
      <c r="S717"/>
      <c r="U717"/>
      <c r="V717"/>
      <c r="X717"/>
      <c r="Y717"/>
      <c r="Z717"/>
    </row>
    <row r="718" spans="9:26" x14ac:dyDescent="0.25">
      <c r="I718"/>
      <c r="J718"/>
      <c r="K718"/>
      <c r="M718"/>
      <c r="N718"/>
      <c r="P718"/>
      <c r="S718"/>
      <c r="U718"/>
      <c r="V718"/>
      <c r="X718"/>
      <c r="Y718"/>
      <c r="Z718"/>
    </row>
    <row r="719" spans="9:26" x14ac:dyDescent="0.25">
      <c r="I719"/>
      <c r="J719"/>
      <c r="K719"/>
      <c r="M719"/>
      <c r="N719"/>
      <c r="P719"/>
      <c r="S719"/>
      <c r="U719"/>
      <c r="V719"/>
      <c r="X719"/>
      <c r="Y719"/>
      <c r="Z719"/>
    </row>
    <row r="720" spans="9:26" x14ac:dyDescent="0.25">
      <c r="I720"/>
      <c r="J720"/>
      <c r="K720"/>
      <c r="M720"/>
      <c r="N720"/>
      <c r="P720"/>
      <c r="S720"/>
      <c r="U720"/>
      <c r="V720"/>
      <c r="X720"/>
      <c r="Y720"/>
      <c r="Z720"/>
    </row>
    <row r="721" spans="9:26" x14ac:dyDescent="0.25">
      <c r="I721"/>
      <c r="J721"/>
      <c r="K721"/>
      <c r="M721"/>
      <c r="N721"/>
      <c r="P721"/>
      <c r="S721"/>
      <c r="U721"/>
      <c r="V721"/>
      <c r="X721"/>
      <c r="Y721"/>
      <c r="Z721"/>
    </row>
    <row r="722" spans="9:26" x14ac:dyDescent="0.25">
      <c r="I722"/>
      <c r="J722"/>
      <c r="K722"/>
      <c r="M722"/>
      <c r="N722"/>
      <c r="P722"/>
      <c r="S722"/>
      <c r="U722"/>
      <c r="V722"/>
      <c r="X722"/>
      <c r="Y722"/>
      <c r="Z722"/>
    </row>
    <row r="723" spans="9:26" x14ac:dyDescent="0.25">
      <c r="I723"/>
      <c r="J723"/>
      <c r="K723"/>
      <c r="M723"/>
      <c r="N723"/>
      <c r="P723"/>
      <c r="S723"/>
      <c r="U723"/>
      <c r="V723"/>
      <c r="X723"/>
      <c r="Y723"/>
      <c r="Z723"/>
    </row>
    <row r="724" spans="9:26" x14ac:dyDescent="0.25">
      <c r="I724"/>
      <c r="J724"/>
      <c r="K724"/>
      <c r="M724"/>
      <c r="N724"/>
      <c r="P724"/>
      <c r="S724"/>
      <c r="U724"/>
      <c r="V724"/>
      <c r="X724"/>
      <c r="Y724"/>
      <c r="Z724"/>
    </row>
    <row r="725" spans="9:26" x14ac:dyDescent="0.25">
      <c r="I725"/>
      <c r="J725"/>
      <c r="K725"/>
      <c r="M725"/>
      <c r="N725"/>
      <c r="P725"/>
      <c r="S725"/>
      <c r="U725"/>
      <c r="V725"/>
      <c r="X725"/>
      <c r="Y725"/>
      <c r="Z725"/>
    </row>
    <row r="726" spans="9:26" x14ac:dyDescent="0.25">
      <c r="I726"/>
      <c r="J726"/>
      <c r="K726"/>
      <c r="M726"/>
      <c r="N726"/>
      <c r="P726"/>
      <c r="S726"/>
      <c r="U726"/>
      <c r="V726"/>
      <c r="X726"/>
      <c r="Y726"/>
      <c r="Z726"/>
    </row>
    <row r="727" spans="9:26" x14ac:dyDescent="0.25">
      <c r="I727"/>
      <c r="J727"/>
      <c r="K727"/>
      <c r="M727"/>
      <c r="N727"/>
      <c r="P727"/>
      <c r="S727"/>
      <c r="U727"/>
      <c r="V727"/>
      <c r="X727"/>
      <c r="Y727"/>
      <c r="Z727"/>
    </row>
    <row r="728" spans="9:26" x14ac:dyDescent="0.25">
      <c r="I728"/>
      <c r="J728"/>
      <c r="K728"/>
      <c r="M728"/>
      <c r="N728"/>
      <c r="P728"/>
      <c r="S728"/>
      <c r="U728"/>
      <c r="V728"/>
      <c r="X728"/>
      <c r="Y728"/>
      <c r="Z728"/>
    </row>
    <row r="729" spans="9:26" x14ac:dyDescent="0.25">
      <c r="I729"/>
      <c r="J729"/>
      <c r="K729"/>
      <c r="M729"/>
      <c r="N729"/>
      <c r="P729"/>
      <c r="S729"/>
      <c r="U729"/>
      <c r="V729"/>
      <c r="X729"/>
      <c r="Y729"/>
      <c r="Z729"/>
    </row>
    <row r="730" spans="9:26" x14ac:dyDescent="0.25">
      <c r="I730"/>
      <c r="J730"/>
      <c r="K730"/>
      <c r="M730"/>
      <c r="N730"/>
      <c r="P730"/>
      <c r="S730"/>
      <c r="U730"/>
      <c r="V730"/>
      <c r="X730"/>
      <c r="Y730"/>
      <c r="Z730"/>
    </row>
    <row r="731" spans="9:26" x14ac:dyDescent="0.25">
      <c r="I731"/>
      <c r="J731"/>
      <c r="K731"/>
      <c r="M731"/>
      <c r="N731"/>
      <c r="P731"/>
      <c r="S731"/>
      <c r="U731"/>
      <c r="V731"/>
      <c r="X731"/>
      <c r="Y731"/>
      <c r="Z731"/>
    </row>
    <row r="732" spans="9:26" x14ac:dyDescent="0.25">
      <c r="I732"/>
      <c r="J732"/>
      <c r="K732"/>
      <c r="M732"/>
      <c r="N732"/>
      <c r="P732"/>
      <c r="S732"/>
      <c r="U732"/>
      <c r="V732"/>
      <c r="X732"/>
      <c r="Y732"/>
      <c r="Z732"/>
    </row>
    <row r="733" spans="9:26" x14ac:dyDescent="0.25">
      <c r="I733"/>
      <c r="J733"/>
      <c r="K733"/>
      <c r="M733"/>
      <c r="N733"/>
      <c r="P733"/>
      <c r="S733"/>
      <c r="U733"/>
      <c r="V733"/>
      <c r="X733"/>
      <c r="Y733"/>
      <c r="Z733"/>
    </row>
    <row r="734" spans="9:26" x14ac:dyDescent="0.25">
      <c r="I734"/>
      <c r="J734"/>
      <c r="K734"/>
      <c r="M734"/>
      <c r="N734"/>
      <c r="P734"/>
      <c r="S734"/>
      <c r="U734"/>
      <c r="V734"/>
      <c r="X734"/>
      <c r="Y734"/>
      <c r="Z734"/>
    </row>
    <row r="735" spans="9:26" x14ac:dyDescent="0.25">
      <c r="I735"/>
      <c r="J735"/>
      <c r="K735"/>
      <c r="M735"/>
      <c r="N735"/>
      <c r="P735"/>
      <c r="S735"/>
      <c r="U735"/>
      <c r="V735"/>
      <c r="X735"/>
      <c r="Y735"/>
      <c r="Z735"/>
    </row>
    <row r="736" spans="9:26" x14ac:dyDescent="0.25">
      <c r="I736"/>
      <c r="J736"/>
      <c r="K736"/>
      <c r="M736"/>
      <c r="N736"/>
      <c r="P736"/>
      <c r="S736"/>
      <c r="U736"/>
      <c r="V736"/>
      <c r="X736"/>
      <c r="Y736"/>
      <c r="Z736"/>
    </row>
    <row r="737" spans="9:26" x14ac:dyDescent="0.25">
      <c r="I737"/>
      <c r="J737"/>
      <c r="K737"/>
      <c r="M737"/>
      <c r="N737"/>
      <c r="P737"/>
      <c r="S737"/>
      <c r="U737"/>
      <c r="V737"/>
      <c r="X737"/>
      <c r="Y737"/>
      <c r="Z737"/>
    </row>
    <row r="738" spans="9:26" x14ac:dyDescent="0.25">
      <c r="I738"/>
      <c r="J738"/>
      <c r="K738"/>
      <c r="M738"/>
      <c r="N738"/>
      <c r="P738"/>
      <c r="S738"/>
      <c r="U738"/>
      <c r="V738"/>
      <c r="X738"/>
      <c r="Y738"/>
      <c r="Z738"/>
    </row>
    <row r="739" spans="9:26" x14ac:dyDescent="0.25">
      <c r="I739"/>
      <c r="J739"/>
      <c r="K739"/>
      <c r="M739"/>
      <c r="N739"/>
      <c r="P739"/>
      <c r="S739"/>
      <c r="U739"/>
      <c r="V739"/>
      <c r="X739"/>
      <c r="Y739"/>
      <c r="Z739"/>
    </row>
    <row r="740" spans="9:26" x14ac:dyDescent="0.25">
      <c r="I740"/>
      <c r="J740"/>
      <c r="K740"/>
      <c r="M740"/>
      <c r="N740"/>
      <c r="P740"/>
      <c r="S740"/>
      <c r="U740"/>
      <c r="V740"/>
      <c r="X740"/>
      <c r="Y740"/>
      <c r="Z740"/>
    </row>
    <row r="741" spans="9:26" x14ac:dyDescent="0.25">
      <c r="I741"/>
      <c r="J741"/>
      <c r="K741"/>
      <c r="M741"/>
      <c r="N741"/>
      <c r="P741"/>
      <c r="S741"/>
      <c r="U741"/>
      <c r="V741"/>
      <c r="X741"/>
      <c r="Y741"/>
      <c r="Z741"/>
    </row>
    <row r="742" spans="9:26" x14ac:dyDescent="0.25">
      <c r="I742"/>
      <c r="J742"/>
      <c r="K742"/>
      <c r="M742"/>
      <c r="N742"/>
      <c r="P742"/>
      <c r="S742"/>
      <c r="U742"/>
      <c r="V742"/>
      <c r="X742"/>
      <c r="Y742"/>
      <c r="Z742"/>
    </row>
    <row r="743" spans="9:26" x14ac:dyDescent="0.25">
      <c r="I743"/>
      <c r="J743"/>
      <c r="K743"/>
      <c r="M743"/>
      <c r="N743"/>
      <c r="P743"/>
      <c r="S743"/>
      <c r="U743"/>
      <c r="V743"/>
      <c r="X743"/>
      <c r="Y743"/>
      <c r="Z743"/>
    </row>
    <row r="744" spans="9:26" x14ac:dyDescent="0.25">
      <c r="I744"/>
      <c r="J744"/>
      <c r="K744"/>
      <c r="M744"/>
      <c r="N744"/>
      <c r="P744"/>
      <c r="S744"/>
      <c r="U744"/>
      <c r="V744"/>
      <c r="X744"/>
      <c r="Y744"/>
      <c r="Z744"/>
    </row>
    <row r="745" spans="9:26" x14ac:dyDescent="0.25">
      <c r="I745"/>
      <c r="J745"/>
      <c r="K745"/>
      <c r="M745"/>
      <c r="N745"/>
      <c r="P745"/>
      <c r="S745"/>
      <c r="U745"/>
      <c r="V745"/>
      <c r="X745"/>
      <c r="Y745"/>
      <c r="Z745"/>
    </row>
    <row r="746" spans="9:26" x14ac:dyDescent="0.25">
      <c r="I746"/>
      <c r="J746"/>
      <c r="K746"/>
      <c r="M746"/>
      <c r="N746"/>
      <c r="P746"/>
      <c r="S746"/>
      <c r="U746"/>
      <c r="V746"/>
      <c r="X746"/>
      <c r="Y746"/>
      <c r="Z746"/>
    </row>
    <row r="747" spans="9:26" x14ac:dyDescent="0.25">
      <c r="I747"/>
      <c r="J747"/>
      <c r="K747"/>
      <c r="M747"/>
      <c r="N747"/>
      <c r="P747"/>
      <c r="S747"/>
      <c r="U747"/>
      <c r="V747"/>
      <c r="X747"/>
      <c r="Y747"/>
      <c r="Z747"/>
    </row>
    <row r="748" spans="9:26" x14ac:dyDescent="0.25">
      <c r="I748"/>
      <c r="J748"/>
      <c r="K748"/>
      <c r="M748"/>
      <c r="N748"/>
      <c r="P748"/>
      <c r="S748"/>
      <c r="U748"/>
      <c r="V748"/>
      <c r="X748"/>
      <c r="Y748"/>
      <c r="Z748"/>
    </row>
    <row r="749" spans="9:26" x14ac:dyDescent="0.25">
      <c r="I749"/>
      <c r="J749"/>
      <c r="K749"/>
      <c r="M749"/>
      <c r="N749"/>
      <c r="P749"/>
      <c r="S749"/>
      <c r="U749"/>
      <c r="V749"/>
      <c r="X749"/>
      <c r="Y749"/>
      <c r="Z749"/>
    </row>
    <row r="750" spans="9:26" x14ac:dyDescent="0.25">
      <c r="I750"/>
      <c r="J750"/>
      <c r="K750"/>
      <c r="M750"/>
      <c r="N750"/>
      <c r="P750"/>
      <c r="S750"/>
      <c r="U750"/>
      <c r="V750"/>
      <c r="X750"/>
      <c r="Y750"/>
      <c r="Z750"/>
    </row>
    <row r="751" spans="9:26" x14ac:dyDescent="0.25">
      <c r="I751"/>
      <c r="J751"/>
      <c r="K751"/>
      <c r="M751"/>
      <c r="N751"/>
      <c r="P751"/>
      <c r="S751"/>
      <c r="U751"/>
      <c r="V751"/>
      <c r="X751"/>
      <c r="Y751"/>
      <c r="Z751"/>
    </row>
    <row r="752" spans="9:26" x14ac:dyDescent="0.25">
      <c r="I752"/>
      <c r="J752"/>
      <c r="K752"/>
      <c r="M752"/>
      <c r="N752"/>
      <c r="P752"/>
      <c r="S752"/>
      <c r="U752"/>
      <c r="V752"/>
      <c r="X752"/>
      <c r="Y752"/>
      <c r="Z752"/>
    </row>
    <row r="753" spans="9:26" x14ac:dyDescent="0.25">
      <c r="I753"/>
      <c r="J753"/>
      <c r="K753"/>
      <c r="M753"/>
      <c r="N753"/>
      <c r="P753"/>
      <c r="S753"/>
      <c r="U753"/>
      <c r="V753"/>
      <c r="X753"/>
      <c r="Y753"/>
      <c r="Z753"/>
    </row>
    <row r="754" spans="9:26" x14ac:dyDescent="0.25">
      <c r="I754"/>
      <c r="J754"/>
      <c r="K754"/>
      <c r="M754"/>
      <c r="N754"/>
      <c r="P754"/>
      <c r="S754"/>
      <c r="U754"/>
      <c r="V754"/>
      <c r="X754"/>
      <c r="Y754"/>
      <c r="Z754"/>
    </row>
    <row r="755" spans="9:26" x14ac:dyDescent="0.25">
      <c r="I755"/>
      <c r="J755"/>
      <c r="K755"/>
      <c r="M755"/>
      <c r="N755"/>
      <c r="P755"/>
      <c r="S755"/>
      <c r="U755"/>
      <c r="V755"/>
      <c r="X755"/>
      <c r="Y755"/>
      <c r="Z755"/>
    </row>
    <row r="756" spans="9:26" x14ac:dyDescent="0.25">
      <c r="I756"/>
      <c r="J756"/>
      <c r="K756"/>
      <c r="M756"/>
      <c r="N756"/>
      <c r="P756"/>
      <c r="S756"/>
      <c r="U756"/>
      <c r="V756"/>
      <c r="X756"/>
      <c r="Y756"/>
      <c r="Z756"/>
    </row>
    <row r="757" spans="9:26" x14ac:dyDescent="0.25">
      <c r="I757"/>
      <c r="J757"/>
      <c r="K757"/>
      <c r="M757"/>
      <c r="N757"/>
      <c r="P757"/>
      <c r="S757"/>
      <c r="U757"/>
      <c r="V757"/>
      <c r="X757"/>
      <c r="Y757"/>
      <c r="Z757"/>
    </row>
    <row r="758" spans="9:26" x14ac:dyDescent="0.25">
      <c r="I758"/>
      <c r="J758"/>
      <c r="K758"/>
      <c r="M758"/>
      <c r="N758"/>
      <c r="P758"/>
      <c r="S758"/>
      <c r="U758"/>
      <c r="V758"/>
      <c r="X758"/>
      <c r="Y758"/>
      <c r="Z758"/>
    </row>
    <row r="759" spans="9:26" x14ac:dyDescent="0.25">
      <c r="I759"/>
      <c r="J759"/>
      <c r="K759"/>
      <c r="M759"/>
      <c r="N759"/>
      <c r="P759"/>
      <c r="S759"/>
      <c r="U759"/>
      <c r="V759"/>
      <c r="X759"/>
      <c r="Y759"/>
      <c r="Z759"/>
    </row>
    <row r="760" spans="9:26" x14ac:dyDescent="0.25">
      <c r="I760"/>
      <c r="J760"/>
      <c r="K760"/>
      <c r="M760"/>
      <c r="N760"/>
      <c r="P760"/>
      <c r="S760"/>
      <c r="U760"/>
      <c r="V760"/>
      <c r="X760"/>
      <c r="Y760"/>
      <c r="Z760"/>
    </row>
    <row r="761" spans="9:26" x14ac:dyDescent="0.25">
      <c r="I761"/>
      <c r="J761"/>
      <c r="K761"/>
      <c r="M761"/>
      <c r="N761"/>
      <c r="P761"/>
      <c r="S761"/>
      <c r="U761"/>
      <c r="V761"/>
      <c r="X761"/>
      <c r="Y761"/>
      <c r="Z761"/>
    </row>
    <row r="762" spans="9:26" x14ac:dyDescent="0.25">
      <c r="I762"/>
      <c r="J762"/>
      <c r="K762"/>
      <c r="M762"/>
      <c r="N762"/>
      <c r="P762"/>
      <c r="S762"/>
      <c r="U762"/>
      <c r="V762"/>
      <c r="X762"/>
      <c r="Y762"/>
      <c r="Z762"/>
    </row>
    <row r="763" spans="9:26" x14ac:dyDescent="0.25">
      <c r="I763"/>
      <c r="J763"/>
      <c r="K763"/>
      <c r="M763"/>
      <c r="N763"/>
      <c r="P763"/>
      <c r="S763"/>
      <c r="U763"/>
      <c r="V763"/>
      <c r="X763"/>
      <c r="Y763"/>
      <c r="Z763"/>
    </row>
    <row r="764" spans="9:26" x14ac:dyDescent="0.25">
      <c r="I764"/>
      <c r="J764"/>
      <c r="K764"/>
      <c r="M764"/>
      <c r="N764"/>
      <c r="P764"/>
      <c r="S764"/>
      <c r="U764"/>
      <c r="V764"/>
      <c r="X764"/>
      <c r="Y764"/>
      <c r="Z764"/>
    </row>
    <row r="765" spans="9:26" x14ac:dyDescent="0.25">
      <c r="I765"/>
      <c r="J765"/>
      <c r="K765"/>
      <c r="M765"/>
      <c r="N765"/>
      <c r="P765"/>
      <c r="S765"/>
      <c r="U765"/>
      <c r="V765"/>
      <c r="X765"/>
      <c r="Y765"/>
      <c r="Z765"/>
    </row>
    <row r="766" spans="9:26" x14ac:dyDescent="0.25">
      <c r="I766"/>
      <c r="J766"/>
      <c r="K766"/>
      <c r="M766"/>
      <c r="N766"/>
      <c r="P766"/>
      <c r="S766"/>
      <c r="U766"/>
      <c r="V766"/>
      <c r="X766"/>
      <c r="Y766"/>
      <c r="Z766"/>
    </row>
    <row r="767" spans="9:26" x14ac:dyDescent="0.25">
      <c r="I767"/>
      <c r="J767"/>
      <c r="K767"/>
      <c r="M767"/>
      <c r="N767"/>
      <c r="P767"/>
      <c r="S767"/>
      <c r="U767"/>
      <c r="V767"/>
      <c r="X767"/>
      <c r="Y767"/>
      <c r="Z767"/>
    </row>
    <row r="768" spans="9:26" x14ac:dyDescent="0.25">
      <c r="I768"/>
      <c r="J768"/>
      <c r="K768"/>
      <c r="M768"/>
      <c r="N768"/>
      <c r="P768"/>
      <c r="S768"/>
      <c r="U768"/>
      <c r="V768"/>
      <c r="X768"/>
      <c r="Y768"/>
      <c r="Z768"/>
    </row>
    <row r="769" spans="9:26" x14ac:dyDescent="0.25">
      <c r="I769"/>
      <c r="J769"/>
      <c r="K769"/>
      <c r="M769"/>
      <c r="N769"/>
      <c r="P769"/>
      <c r="S769"/>
      <c r="U769"/>
      <c r="V769"/>
      <c r="X769"/>
      <c r="Y769"/>
      <c r="Z769"/>
    </row>
    <row r="770" spans="9:26" x14ac:dyDescent="0.25">
      <c r="I770"/>
      <c r="J770"/>
      <c r="K770"/>
      <c r="M770"/>
      <c r="N770"/>
      <c r="P770"/>
      <c r="S770"/>
      <c r="U770"/>
      <c r="V770"/>
      <c r="X770"/>
      <c r="Y770"/>
      <c r="Z770"/>
    </row>
    <row r="771" spans="9:26" x14ac:dyDescent="0.25">
      <c r="I771"/>
      <c r="J771"/>
      <c r="K771"/>
      <c r="M771"/>
      <c r="N771"/>
      <c r="P771"/>
      <c r="S771"/>
      <c r="U771"/>
      <c r="V771"/>
      <c r="X771"/>
      <c r="Y771"/>
      <c r="Z771"/>
    </row>
    <row r="772" spans="9:26" x14ac:dyDescent="0.25">
      <c r="I772"/>
      <c r="J772"/>
      <c r="K772"/>
      <c r="M772"/>
      <c r="N772"/>
      <c r="P772"/>
      <c r="S772"/>
      <c r="U772"/>
      <c r="V772"/>
      <c r="X772"/>
      <c r="Y772"/>
      <c r="Z772"/>
    </row>
    <row r="773" spans="9:26" x14ac:dyDescent="0.25">
      <c r="I773"/>
      <c r="J773"/>
      <c r="K773"/>
      <c r="M773"/>
      <c r="N773"/>
      <c r="P773"/>
      <c r="S773"/>
      <c r="U773"/>
      <c r="V773"/>
      <c r="X773"/>
      <c r="Y773"/>
      <c r="Z773"/>
    </row>
    <row r="774" spans="9:26" x14ac:dyDescent="0.25">
      <c r="I774"/>
      <c r="J774"/>
      <c r="K774"/>
      <c r="M774"/>
      <c r="N774"/>
      <c r="P774"/>
      <c r="S774"/>
      <c r="U774"/>
      <c r="V774"/>
      <c r="X774"/>
      <c r="Y774"/>
      <c r="Z774"/>
    </row>
    <row r="775" spans="9:26" x14ac:dyDescent="0.25">
      <c r="I775"/>
      <c r="J775"/>
      <c r="K775"/>
      <c r="M775"/>
      <c r="N775"/>
      <c r="P775"/>
      <c r="S775"/>
      <c r="U775"/>
      <c r="V775"/>
      <c r="X775"/>
      <c r="Y775"/>
      <c r="Z775"/>
    </row>
    <row r="776" spans="9:26" x14ac:dyDescent="0.25">
      <c r="I776"/>
      <c r="J776"/>
      <c r="K776"/>
      <c r="M776"/>
      <c r="N776"/>
      <c r="P776"/>
      <c r="S776"/>
      <c r="U776"/>
      <c r="V776"/>
      <c r="X776"/>
      <c r="Y776"/>
      <c r="Z776"/>
    </row>
    <row r="777" spans="9:26" x14ac:dyDescent="0.25">
      <c r="I777"/>
      <c r="J777"/>
      <c r="K777"/>
      <c r="M777"/>
      <c r="N777"/>
      <c r="P777"/>
      <c r="S777"/>
      <c r="U777"/>
      <c r="V777"/>
      <c r="X777"/>
      <c r="Y777"/>
      <c r="Z777"/>
    </row>
    <row r="778" spans="9:26" x14ac:dyDescent="0.25">
      <c r="I778"/>
      <c r="J778"/>
      <c r="K778"/>
      <c r="M778"/>
      <c r="N778"/>
      <c r="P778"/>
      <c r="S778"/>
      <c r="U778"/>
      <c r="V778"/>
      <c r="X778"/>
      <c r="Y778"/>
      <c r="Z778"/>
    </row>
    <row r="779" spans="9:26" x14ac:dyDescent="0.25">
      <c r="I779"/>
      <c r="J779"/>
      <c r="K779"/>
      <c r="M779"/>
      <c r="N779"/>
      <c r="P779"/>
      <c r="S779"/>
      <c r="U779"/>
      <c r="V779"/>
      <c r="X779"/>
      <c r="Y779"/>
      <c r="Z779"/>
    </row>
    <row r="780" spans="9:26" x14ac:dyDescent="0.25">
      <c r="I780"/>
      <c r="J780"/>
      <c r="K780"/>
      <c r="M780"/>
      <c r="N780"/>
      <c r="P780"/>
      <c r="S780"/>
      <c r="U780"/>
      <c r="V780"/>
      <c r="X780"/>
      <c r="Y780"/>
      <c r="Z780"/>
    </row>
    <row r="781" spans="9:26" x14ac:dyDescent="0.25">
      <c r="I781"/>
      <c r="J781"/>
      <c r="K781"/>
      <c r="M781"/>
      <c r="N781"/>
      <c r="P781"/>
      <c r="S781"/>
      <c r="U781"/>
      <c r="V781"/>
      <c r="X781"/>
      <c r="Y781"/>
      <c r="Z781"/>
    </row>
    <row r="782" spans="9:26" x14ac:dyDescent="0.25">
      <c r="I782"/>
      <c r="J782"/>
      <c r="K782"/>
      <c r="M782"/>
      <c r="N782"/>
      <c r="P782"/>
      <c r="S782"/>
      <c r="U782"/>
      <c r="V782"/>
      <c r="X782"/>
      <c r="Y782"/>
      <c r="Z782"/>
    </row>
    <row r="783" spans="9:26" x14ac:dyDescent="0.25">
      <c r="I783"/>
      <c r="J783"/>
      <c r="K783"/>
      <c r="M783"/>
      <c r="N783"/>
      <c r="P783"/>
      <c r="S783"/>
      <c r="U783"/>
      <c r="V783"/>
      <c r="X783"/>
      <c r="Y783"/>
      <c r="Z783"/>
    </row>
    <row r="784" spans="9:26" x14ac:dyDescent="0.25">
      <c r="I784"/>
      <c r="J784"/>
      <c r="K784"/>
      <c r="M784"/>
      <c r="N784"/>
      <c r="P784"/>
      <c r="S784"/>
      <c r="U784"/>
      <c r="V784"/>
      <c r="X784"/>
      <c r="Y784"/>
      <c r="Z784"/>
    </row>
    <row r="785" spans="9:26" x14ac:dyDescent="0.25">
      <c r="I785"/>
      <c r="J785"/>
      <c r="K785"/>
      <c r="M785"/>
      <c r="N785"/>
      <c r="P785"/>
      <c r="S785"/>
      <c r="U785"/>
      <c r="V785"/>
      <c r="X785"/>
      <c r="Y785"/>
      <c r="Z785"/>
    </row>
    <row r="786" spans="9:26" x14ac:dyDescent="0.25">
      <c r="I786"/>
      <c r="J786"/>
      <c r="K786"/>
      <c r="M786"/>
      <c r="N786"/>
      <c r="P786"/>
      <c r="S786"/>
      <c r="U786"/>
      <c r="V786"/>
      <c r="X786"/>
      <c r="Y786"/>
      <c r="Z786"/>
    </row>
    <row r="787" spans="9:26" x14ac:dyDescent="0.25">
      <c r="I787"/>
      <c r="J787"/>
      <c r="K787"/>
      <c r="M787"/>
      <c r="N787"/>
      <c r="P787"/>
      <c r="S787"/>
      <c r="U787"/>
      <c r="V787"/>
      <c r="X787"/>
      <c r="Y787"/>
      <c r="Z787"/>
    </row>
    <row r="788" spans="9:26" x14ac:dyDescent="0.25">
      <c r="I788"/>
      <c r="J788"/>
      <c r="K788"/>
      <c r="M788"/>
      <c r="N788"/>
      <c r="P788"/>
      <c r="S788"/>
      <c r="U788"/>
      <c r="V788"/>
      <c r="X788"/>
      <c r="Y788"/>
      <c r="Z788"/>
    </row>
    <row r="789" spans="9:26" x14ac:dyDescent="0.25">
      <c r="I789"/>
      <c r="J789"/>
      <c r="K789"/>
      <c r="M789"/>
      <c r="N789"/>
      <c r="P789"/>
      <c r="S789"/>
      <c r="U789"/>
      <c r="V789"/>
      <c r="X789"/>
      <c r="Y789"/>
      <c r="Z789"/>
    </row>
    <row r="790" spans="9:26" x14ac:dyDescent="0.25">
      <c r="I790"/>
      <c r="J790"/>
      <c r="K790"/>
      <c r="M790"/>
      <c r="N790"/>
      <c r="P790"/>
      <c r="S790"/>
      <c r="U790"/>
      <c r="V790"/>
      <c r="X790"/>
      <c r="Y790"/>
      <c r="Z790"/>
    </row>
    <row r="791" spans="9:26" x14ac:dyDescent="0.25">
      <c r="I791"/>
      <c r="J791"/>
      <c r="K791"/>
      <c r="M791"/>
      <c r="N791"/>
      <c r="P791"/>
      <c r="S791"/>
      <c r="U791"/>
      <c r="V791"/>
      <c r="X791"/>
      <c r="Y791"/>
      <c r="Z791"/>
    </row>
    <row r="792" spans="9:26" x14ac:dyDescent="0.25">
      <c r="I792"/>
      <c r="J792"/>
      <c r="K792"/>
      <c r="M792"/>
      <c r="N792"/>
      <c r="P792"/>
      <c r="S792"/>
      <c r="U792"/>
      <c r="V792"/>
      <c r="X792"/>
      <c r="Y792"/>
      <c r="Z792"/>
    </row>
    <row r="793" spans="9:26" x14ac:dyDescent="0.25">
      <c r="I793"/>
      <c r="J793"/>
      <c r="K793"/>
      <c r="M793"/>
      <c r="N793"/>
      <c r="P793"/>
      <c r="S793"/>
      <c r="U793"/>
      <c r="V793"/>
      <c r="X793"/>
      <c r="Y793"/>
      <c r="Z793"/>
    </row>
    <row r="794" spans="9:26" x14ac:dyDescent="0.25">
      <c r="I794"/>
      <c r="J794"/>
      <c r="K794"/>
      <c r="M794"/>
      <c r="N794"/>
      <c r="P794"/>
      <c r="S794"/>
      <c r="U794"/>
      <c r="V794"/>
      <c r="X794"/>
      <c r="Y794"/>
      <c r="Z794"/>
    </row>
    <row r="795" spans="9:26" x14ac:dyDescent="0.25">
      <c r="I795"/>
      <c r="J795"/>
      <c r="K795"/>
      <c r="M795"/>
      <c r="N795"/>
      <c r="P795"/>
      <c r="S795"/>
      <c r="U795"/>
      <c r="V795"/>
      <c r="X795"/>
      <c r="Y795"/>
      <c r="Z795"/>
    </row>
    <row r="796" spans="9:26" x14ac:dyDescent="0.25">
      <c r="I796"/>
      <c r="J796"/>
      <c r="K796"/>
      <c r="M796"/>
      <c r="N796"/>
      <c r="P796"/>
      <c r="S796"/>
      <c r="U796"/>
      <c r="V796"/>
      <c r="X796"/>
      <c r="Y796"/>
      <c r="Z796"/>
    </row>
    <row r="797" spans="9:26" x14ac:dyDescent="0.25">
      <c r="I797"/>
      <c r="J797"/>
      <c r="K797"/>
      <c r="M797"/>
      <c r="N797"/>
      <c r="P797"/>
      <c r="S797"/>
      <c r="U797"/>
      <c r="V797"/>
      <c r="X797"/>
      <c r="Y797"/>
      <c r="Z797"/>
    </row>
    <row r="798" spans="9:26" x14ac:dyDescent="0.25">
      <c r="I798"/>
      <c r="J798"/>
      <c r="K798"/>
      <c r="M798"/>
      <c r="N798"/>
      <c r="P798"/>
      <c r="S798"/>
      <c r="U798"/>
      <c r="V798"/>
      <c r="X798"/>
      <c r="Y798"/>
      <c r="Z798"/>
    </row>
    <row r="799" spans="9:26" x14ac:dyDescent="0.25">
      <c r="I799"/>
      <c r="J799"/>
      <c r="K799"/>
      <c r="M799"/>
      <c r="N799"/>
      <c r="P799"/>
      <c r="S799"/>
      <c r="U799"/>
      <c r="V799"/>
      <c r="X799"/>
      <c r="Y799"/>
      <c r="Z799"/>
    </row>
    <row r="800" spans="9:26" x14ac:dyDescent="0.25">
      <c r="I800"/>
      <c r="J800"/>
      <c r="K800"/>
      <c r="M800"/>
      <c r="N800"/>
      <c r="P800"/>
      <c r="S800"/>
      <c r="U800"/>
      <c r="V800"/>
      <c r="X800"/>
      <c r="Y800"/>
      <c r="Z800"/>
    </row>
    <row r="801" spans="9:26" x14ac:dyDescent="0.25">
      <c r="I801"/>
      <c r="J801"/>
      <c r="K801"/>
      <c r="M801"/>
      <c r="N801"/>
      <c r="P801"/>
      <c r="S801"/>
      <c r="U801"/>
      <c r="V801"/>
      <c r="X801"/>
      <c r="Y801"/>
      <c r="Z801"/>
    </row>
    <row r="802" spans="9:26" x14ac:dyDescent="0.25">
      <c r="I802"/>
      <c r="J802"/>
      <c r="K802"/>
      <c r="M802"/>
      <c r="N802"/>
      <c r="P802"/>
      <c r="S802"/>
      <c r="U802"/>
      <c r="V802"/>
      <c r="X802"/>
      <c r="Y802"/>
      <c r="Z802"/>
    </row>
    <row r="803" spans="9:26" x14ac:dyDescent="0.25">
      <c r="I803"/>
      <c r="J803"/>
      <c r="K803"/>
      <c r="M803"/>
      <c r="N803"/>
      <c r="P803"/>
      <c r="S803"/>
      <c r="U803"/>
      <c r="V803"/>
      <c r="X803"/>
      <c r="Y803"/>
      <c r="Z803"/>
    </row>
    <row r="804" spans="9:26" x14ac:dyDescent="0.25">
      <c r="I804"/>
      <c r="J804"/>
      <c r="K804"/>
      <c r="M804"/>
      <c r="N804"/>
      <c r="P804"/>
      <c r="S804"/>
      <c r="U804"/>
      <c r="V804"/>
      <c r="X804"/>
      <c r="Y804"/>
      <c r="Z804"/>
    </row>
    <row r="805" spans="9:26" x14ac:dyDescent="0.25">
      <c r="I805"/>
      <c r="J805"/>
      <c r="K805"/>
      <c r="M805"/>
      <c r="N805"/>
      <c r="P805"/>
      <c r="S805"/>
      <c r="U805"/>
      <c r="V805"/>
      <c r="X805"/>
      <c r="Y805"/>
      <c r="Z805"/>
    </row>
    <row r="806" spans="9:26" x14ac:dyDescent="0.25">
      <c r="I806"/>
      <c r="J806"/>
      <c r="K806"/>
      <c r="M806"/>
      <c r="N806"/>
      <c r="P806"/>
      <c r="S806"/>
      <c r="U806"/>
      <c r="V806"/>
      <c r="X806"/>
      <c r="Y806"/>
      <c r="Z806"/>
    </row>
    <row r="807" spans="9:26" x14ac:dyDescent="0.25">
      <c r="I807"/>
      <c r="J807"/>
      <c r="K807"/>
      <c r="M807"/>
      <c r="N807"/>
      <c r="P807"/>
      <c r="S807"/>
      <c r="U807"/>
      <c r="V807"/>
      <c r="X807"/>
      <c r="Y807"/>
      <c r="Z807"/>
    </row>
    <row r="808" spans="9:26" x14ac:dyDescent="0.25">
      <c r="I808"/>
      <c r="J808"/>
      <c r="K808"/>
      <c r="M808"/>
      <c r="N808"/>
      <c r="P808"/>
      <c r="S808"/>
      <c r="U808"/>
      <c r="V808"/>
      <c r="X808"/>
      <c r="Y808"/>
      <c r="Z808"/>
    </row>
    <row r="809" spans="9:26" x14ac:dyDescent="0.25">
      <c r="I809"/>
      <c r="J809"/>
      <c r="K809"/>
      <c r="M809"/>
      <c r="N809"/>
      <c r="P809"/>
      <c r="S809"/>
      <c r="U809"/>
      <c r="V809"/>
      <c r="X809"/>
      <c r="Y809"/>
      <c r="Z809"/>
    </row>
    <row r="810" spans="9:26" x14ac:dyDescent="0.25">
      <c r="I810"/>
      <c r="J810"/>
      <c r="K810"/>
      <c r="M810"/>
      <c r="N810"/>
      <c r="P810"/>
      <c r="S810"/>
      <c r="U810"/>
      <c r="V810"/>
      <c r="X810"/>
      <c r="Y810"/>
      <c r="Z810"/>
    </row>
    <row r="811" spans="9:26" x14ac:dyDescent="0.25">
      <c r="I811"/>
      <c r="J811"/>
      <c r="K811"/>
      <c r="M811"/>
      <c r="N811"/>
      <c r="P811"/>
      <c r="S811"/>
      <c r="U811"/>
      <c r="V811"/>
      <c r="X811"/>
      <c r="Y811"/>
      <c r="Z811"/>
    </row>
    <row r="812" spans="9:26" x14ac:dyDescent="0.25">
      <c r="I812"/>
      <c r="J812"/>
      <c r="K812"/>
      <c r="M812"/>
      <c r="N812"/>
      <c r="P812"/>
      <c r="S812"/>
      <c r="U812"/>
      <c r="V812"/>
      <c r="X812"/>
      <c r="Y812"/>
      <c r="Z812"/>
    </row>
    <row r="813" spans="9:26" x14ac:dyDescent="0.25">
      <c r="I813"/>
      <c r="J813"/>
      <c r="K813"/>
      <c r="M813"/>
      <c r="N813"/>
      <c r="P813"/>
      <c r="S813"/>
      <c r="U813"/>
      <c r="V813"/>
      <c r="X813"/>
      <c r="Y813"/>
      <c r="Z813"/>
    </row>
    <row r="814" spans="9:26" x14ac:dyDescent="0.25">
      <c r="I814"/>
      <c r="J814"/>
      <c r="K814"/>
      <c r="M814"/>
      <c r="N814"/>
      <c r="P814"/>
      <c r="S814"/>
      <c r="U814"/>
      <c r="V814"/>
      <c r="X814"/>
      <c r="Y814"/>
      <c r="Z814"/>
    </row>
    <row r="815" spans="9:26" x14ac:dyDescent="0.25">
      <c r="I815"/>
      <c r="J815"/>
      <c r="K815"/>
      <c r="M815"/>
      <c r="N815"/>
      <c r="P815"/>
      <c r="S815"/>
      <c r="U815"/>
      <c r="V815"/>
      <c r="X815"/>
      <c r="Y815"/>
      <c r="Z815"/>
    </row>
    <row r="816" spans="9:26" x14ac:dyDescent="0.25">
      <c r="I816"/>
      <c r="J816"/>
      <c r="K816"/>
      <c r="M816"/>
      <c r="N816"/>
      <c r="P816"/>
      <c r="S816"/>
      <c r="U816"/>
      <c r="V816"/>
      <c r="X816"/>
      <c r="Y816"/>
      <c r="Z816"/>
    </row>
    <row r="817" spans="9:26" x14ac:dyDescent="0.25">
      <c r="I817"/>
      <c r="J817"/>
      <c r="K817"/>
      <c r="M817"/>
      <c r="N817"/>
      <c r="P817"/>
      <c r="S817"/>
      <c r="U817"/>
      <c r="V817"/>
      <c r="X817"/>
      <c r="Y817"/>
      <c r="Z817"/>
    </row>
    <row r="818" spans="9:26" x14ac:dyDescent="0.25">
      <c r="I818"/>
      <c r="J818"/>
      <c r="K818"/>
      <c r="M818"/>
      <c r="N818"/>
      <c r="P818"/>
      <c r="S818"/>
      <c r="U818"/>
      <c r="V818"/>
      <c r="X818"/>
      <c r="Y818"/>
      <c r="Z818"/>
    </row>
    <row r="819" spans="9:26" x14ac:dyDescent="0.25">
      <c r="I819"/>
      <c r="J819"/>
      <c r="K819"/>
      <c r="M819"/>
      <c r="N819"/>
      <c r="P819"/>
      <c r="S819"/>
      <c r="U819"/>
      <c r="V819"/>
      <c r="X819"/>
      <c r="Y819"/>
      <c r="Z819"/>
    </row>
    <row r="820" spans="9:26" x14ac:dyDescent="0.25">
      <c r="I820"/>
      <c r="J820"/>
      <c r="K820"/>
      <c r="M820"/>
      <c r="N820"/>
      <c r="P820"/>
      <c r="S820"/>
      <c r="U820"/>
      <c r="V820"/>
      <c r="X820"/>
      <c r="Y820"/>
      <c r="Z820"/>
    </row>
    <row r="821" spans="9:26" x14ac:dyDescent="0.25">
      <c r="I821"/>
      <c r="J821"/>
      <c r="K821"/>
      <c r="M821"/>
      <c r="N821"/>
      <c r="P821"/>
      <c r="S821"/>
      <c r="U821"/>
      <c r="V821"/>
      <c r="X821"/>
      <c r="Y821"/>
      <c r="Z821"/>
    </row>
    <row r="822" spans="9:26" x14ac:dyDescent="0.25">
      <c r="I822"/>
      <c r="J822"/>
      <c r="K822"/>
      <c r="M822"/>
      <c r="N822"/>
      <c r="P822"/>
      <c r="S822"/>
      <c r="U822"/>
      <c r="V822"/>
      <c r="X822"/>
      <c r="Y822"/>
      <c r="Z822"/>
    </row>
    <row r="823" spans="9:26" x14ac:dyDescent="0.25">
      <c r="I823"/>
      <c r="J823"/>
      <c r="K823"/>
      <c r="M823"/>
      <c r="N823"/>
      <c r="P823"/>
      <c r="S823"/>
      <c r="U823"/>
      <c r="V823"/>
      <c r="X823"/>
      <c r="Y823"/>
      <c r="Z823"/>
    </row>
    <row r="824" spans="9:26" x14ac:dyDescent="0.25">
      <c r="I824"/>
      <c r="J824"/>
      <c r="K824"/>
      <c r="M824"/>
      <c r="N824"/>
      <c r="P824"/>
      <c r="S824"/>
      <c r="U824"/>
      <c r="V824"/>
      <c r="X824"/>
      <c r="Y824"/>
      <c r="Z824"/>
    </row>
    <row r="825" spans="9:26" x14ac:dyDescent="0.25">
      <c r="I825"/>
      <c r="J825"/>
      <c r="K825"/>
      <c r="M825"/>
      <c r="N825"/>
      <c r="P825"/>
      <c r="S825"/>
      <c r="U825"/>
      <c r="V825"/>
      <c r="X825"/>
      <c r="Y825"/>
      <c r="Z825"/>
    </row>
    <row r="826" spans="9:26" x14ac:dyDescent="0.25">
      <c r="I826"/>
      <c r="J826"/>
      <c r="K826"/>
      <c r="M826"/>
      <c r="N826"/>
      <c r="P826"/>
      <c r="S826"/>
      <c r="U826"/>
      <c r="V826"/>
      <c r="X826"/>
      <c r="Y826"/>
      <c r="Z826"/>
    </row>
    <row r="827" spans="9:26" x14ac:dyDescent="0.25">
      <c r="I827"/>
      <c r="J827"/>
      <c r="K827"/>
      <c r="M827"/>
      <c r="N827"/>
      <c r="P827"/>
      <c r="S827"/>
      <c r="U827"/>
      <c r="V827"/>
      <c r="X827"/>
      <c r="Y827"/>
      <c r="Z827"/>
    </row>
    <row r="828" spans="9:26" x14ac:dyDescent="0.25">
      <c r="I828"/>
      <c r="J828"/>
      <c r="K828"/>
      <c r="M828"/>
      <c r="N828"/>
      <c r="P828"/>
      <c r="S828"/>
      <c r="U828"/>
      <c r="V828"/>
      <c r="X828"/>
      <c r="Y828"/>
      <c r="Z828"/>
    </row>
    <row r="829" spans="9:26" x14ac:dyDescent="0.25">
      <c r="I829"/>
      <c r="J829"/>
      <c r="K829"/>
      <c r="M829"/>
      <c r="N829"/>
      <c r="P829"/>
      <c r="S829"/>
      <c r="U829"/>
      <c r="V829"/>
      <c r="X829"/>
      <c r="Y829"/>
      <c r="Z829"/>
    </row>
    <row r="830" spans="9:26" x14ac:dyDescent="0.25">
      <c r="I830"/>
      <c r="J830"/>
      <c r="K830"/>
      <c r="M830"/>
      <c r="N830"/>
      <c r="P830"/>
      <c r="S830"/>
      <c r="U830"/>
      <c r="V830"/>
      <c r="X830"/>
      <c r="Y830"/>
      <c r="Z830"/>
    </row>
    <row r="831" spans="9:26" x14ac:dyDescent="0.25">
      <c r="I831"/>
      <c r="J831"/>
      <c r="K831"/>
      <c r="M831"/>
      <c r="N831"/>
      <c r="P831"/>
      <c r="S831"/>
      <c r="U831"/>
      <c r="V831"/>
      <c r="X831"/>
      <c r="Y831"/>
      <c r="Z831"/>
    </row>
    <row r="832" spans="9:26" x14ac:dyDescent="0.25">
      <c r="I832"/>
      <c r="J832"/>
      <c r="K832"/>
      <c r="M832"/>
      <c r="N832"/>
      <c r="P832"/>
      <c r="S832"/>
      <c r="U832"/>
      <c r="V832"/>
      <c r="X832"/>
      <c r="Y832"/>
      <c r="Z832"/>
    </row>
    <row r="833" spans="9:26" x14ac:dyDescent="0.25">
      <c r="I833"/>
      <c r="J833"/>
      <c r="K833"/>
      <c r="M833"/>
      <c r="N833"/>
      <c r="P833"/>
      <c r="S833"/>
      <c r="U833"/>
      <c r="V833"/>
      <c r="X833"/>
      <c r="Y833"/>
      <c r="Z833"/>
    </row>
    <row r="834" spans="9:26" x14ac:dyDescent="0.25">
      <c r="I834"/>
      <c r="J834"/>
      <c r="K834"/>
      <c r="M834"/>
      <c r="N834"/>
      <c r="P834"/>
      <c r="S834"/>
      <c r="U834"/>
      <c r="V834"/>
      <c r="X834"/>
      <c r="Y834"/>
      <c r="Z834"/>
    </row>
    <row r="835" spans="9:26" x14ac:dyDescent="0.25">
      <c r="I835"/>
      <c r="J835"/>
      <c r="K835"/>
      <c r="M835"/>
      <c r="N835"/>
      <c r="P835"/>
      <c r="S835"/>
      <c r="U835"/>
      <c r="V835"/>
      <c r="X835"/>
      <c r="Y835"/>
      <c r="Z835"/>
    </row>
    <row r="836" spans="9:26" x14ac:dyDescent="0.25">
      <c r="I836"/>
      <c r="J836"/>
      <c r="K836"/>
      <c r="M836"/>
      <c r="N836"/>
      <c r="P836"/>
      <c r="S836"/>
      <c r="U836"/>
      <c r="V836"/>
      <c r="X836"/>
      <c r="Y836"/>
      <c r="Z836"/>
    </row>
    <row r="837" spans="9:26" x14ac:dyDescent="0.25">
      <c r="I837"/>
      <c r="J837"/>
      <c r="K837"/>
      <c r="M837"/>
      <c r="N837"/>
      <c r="P837"/>
      <c r="S837"/>
      <c r="U837"/>
      <c r="V837"/>
      <c r="X837"/>
      <c r="Y837"/>
      <c r="Z837"/>
    </row>
    <row r="838" spans="9:26" x14ac:dyDescent="0.25">
      <c r="I838"/>
      <c r="J838"/>
      <c r="K838"/>
      <c r="M838"/>
      <c r="N838"/>
      <c r="P838"/>
      <c r="S838"/>
      <c r="U838"/>
      <c r="V838"/>
      <c r="X838"/>
      <c r="Y838"/>
      <c r="Z838"/>
    </row>
    <row r="839" spans="9:26" x14ac:dyDescent="0.25">
      <c r="I839"/>
      <c r="J839"/>
      <c r="K839"/>
      <c r="M839"/>
      <c r="N839"/>
      <c r="P839"/>
      <c r="S839"/>
      <c r="U839"/>
      <c r="V839"/>
      <c r="X839"/>
      <c r="Y839"/>
      <c r="Z839"/>
    </row>
    <row r="840" spans="9:26" x14ac:dyDescent="0.25">
      <c r="I840"/>
      <c r="J840"/>
      <c r="K840"/>
      <c r="M840"/>
      <c r="N840"/>
      <c r="P840"/>
      <c r="S840"/>
      <c r="U840"/>
      <c r="V840"/>
      <c r="X840"/>
      <c r="Y840"/>
      <c r="Z840"/>
    </row>
    <row r="841" spans="9:26" x14ac:dyDescent="0.25">
      <c r="I841"/>
      <c r="J841"/>
      <c r="K841"/>
      <c r="M841"/>
      <c r="N841"/>
      <c r="P841"/>
      <c r="S841"/>
      <c r="U841"/>
      <c r="V841"/>
      <c r="X841"/>
      <c r="Y841"/>
      <c r="Z841"/>
    </row>
    <row r="842" spans="9:26" x14ac:dyDescent="0.25">
      <c r="I842"/>
      <c r="J842"/>
      <c r="K842"/>
      <c r="M842"/>
      <c r="N842"/>
      <c r="P842"/>
      <c r="S842"/>
      <c r="U842"/>
      <c r="V842"/>
      <c r="X842"/>
      <c r="Y842"/>
      <c r="Z842"/>
    </row>
    <row r="843" spans="9:26" x14ac:dyDescent="0.25">
      <c r="I843"/>
      <c r="J843"/>
      <c r="K843"/>
      <c r="M843"/>
      <c r="N843"/>
      <c r="P843"/>
      <c r="S843"/>
      <c r="U843"/>
      <c r="V843"/>
      <c r="X843"/>
      <c r="Y843"/>
      <c r="Z843"/>
    </row>
    <row r="844" spans="9:26" x14ac:dyDescent="0.25">
      <c r="I844"/>
      <c r="J844"/>
      <c r="K844"/>
      <c r="M844"/>
      <c r="N844"/>
      <c r="P844"/>
      <c r="S844"/>
      <c r="U844"/>
      <c r="V844"/>
      <c r="X844"/>
      <c r="Y844"/>
      <c r="Z844"/>
    </row>
    <row r="845" spans="9:26" x14ac:dyDescent="0.25">
      <c r="I845"/>
      <c r="J845"/>
      <c r="K845"/>
      <c r="M845"/>
      <c r="N845"/>
      <c r="P845"/>
      <c r="S845"/>
      <c r="U845"/>
      <c r="V845"/>
      <c r="X845"/>
      <c r="Y845"/>
      <c r="Z845"/>
    </row>
    <row r="846" spans="9:26" x14ac:dyDescent="0.25">
      <c r="I846"/>
      <c r="J846"/>
      <c r="K846"/>
      <c r="M846"/>
      <c r="N846"/>
      <c r="P846"/>
      <c r="S846"/>
      <c r="U846"/>
      <c r="V846"/>
      <c r="X846"/>
      <c r="Y846"/>
      <c r="Z846"/>
    </row>
    <row r="847" spans="9:26" x14ac:dyDescent="0.25">
      <c r="I847"/>
      <c r="J847"/>
      <c r="K847"/>
      <c r="M847"/>
      <c r="N847"/>
      <c r="P847"/>
      <c r="S847"/>
      <c r="U847"/>
      <c r="V847"/>
      <c r="X847"/>
      <c r="Y847"/>
      <c r="Z847"/>
    </row>
    <row r="848" spans="9:26" x14ac:dyDescent="0.25">
      <c r="I848"/>
      <c r="J848"/>
      <c r="K848"/>
      <c r="M848"/>
      <c r="N848"/>
      <c r="P848"/>
      <c r="S848"/>
      <c r="U848"/>
      <c r="V848"/>
      <c r="X848"/>
      <c r="Y848"/>
      <c r="Z848"/>
    </row>
    <row r="849" spans="9:26" x14ac:dyDescent="0.25">
      <c r="I849"/>
      <c r="J849"/>
      <c r="K849"/>
      <c r="M849"/>
      <c r="N849"/>
      <c r="P849"/>
      <c r="S849"/>
      <c r="U849"/>
      <c r="V849"/>
      <c r="X849"/>
      <c r="Y849"/>
      <c r="Z849"/>
    </row>
    <row r="850" spans="9:26" x14ac:dyDescent="0.25">
      <c r="I850"/>
      <c r="J850"/>
      <c r="K850"/>
      <c r="M850"/>
      <c r="N850"/>
      <c r="P850"/>
      <c r="S850"/>
      <c r="U850"/>
      <c r="V850"/>
      <c r="X850"/>
      <c r="Y850"/>
      <c r="Z850"/>
    </row>
    <row r="851" spans="9:26" x14ac:dyDescent="0.25">
      <c r="I851"/>
      <c r="J851"/>
      <c r="K851"/>
      <c r="M851"/>
      <c r="N851"/>
      <c r="P851"/>
      <c r="S851"/>
      <c r="U851"/>
      <c r="V851"/>
      <c r="X851"/>
      <c r="Y851"/>
      <c r="Z851"/>
    </row>
    <row r="852" spans="9:26" x14ac:dyDescent="0.25">
      <c r="I852"/>
      <c r="J852"/>
      <c r="K852"/>
      <c r="M852"/>
      <c r="N852"/>
      <c r="P852"/>
      <c r="S852"/>
      <c r="U852"/>
      <c r="V852"/>
      <c r="X852"/>
      <c r="Y852"/>
      <c r="Z852"/>
    </row>
    <row r="853" spans="9:26" x14ac:dyDescent="0.25">
      <c r="I853"/>
      <c r="J853"/>
      <c r="K853"/>
      <c r="M853"/>
      <c r="N853"/>
      <c r="P853"/>
      <c r="S853"/>
      <c r="U853"/>
      <c r="V853"/>
      <c r="X853"/>
      <c r="Y853"/>
      <c r="Z853"/>
    </row>
    <row r="854" spans="9:26" x14ac:dyDescent="0.25">
      <c r="I854"/>
      <c r="J854"/>
      <c r="K854"/>
      <c r="M854"/>
      <c r="N854"/>
      <c r="P854"/>
      <c r="S854"/>
      <c r="U854"/>
      <c r="V854"/>
      <c r="X854"/>
      <c r="Y854"/>
      <c r="Z854"/>
    </row>
    <row r="855" spans="9:26" x14ac:dyDescent="0.25">
      <c r="I855"/>
      <c r="J855"/>
      <c r="K855"/>
      <c r="M855"/>
      <c r="N855"/>
      <c r="P855"/>
      <c r="S855"/>
      <c r="U855"/>
      <c r="V855"/>
      <c r="X855"/>
      <c r="Y855"/>
      <c r="Z855"/>
    </row>
    <row r="856" spans="9:26" x14ac:dyDescent="0.25">
      <c r="I856"/>
      <c r="J856"/>
      <c r="K856"/>
      <c r="M856"/>
      <c r="N856"/>
      <c r="P856"/>
      <c r="S856"/>
      <c r="U856"/>
      <c r="V856"/>
      <c r="X856"/>
      <c r="Y856"/>
      <c r="Z856"/>
    </row>
    <row r="857" spans="9:26" x14ac:dyDescent="0.25">
      <c r="I857"/>
      <c r="J857"/>
      <c r="K857"/>
      <c r="M857"/>
      <c r="N857"/>
      <c r="P857"/>
      <c r="S857"/>
      <c r="U857"/>
      <c r="V857"/>
      <c r="X857"/>
      <c r="Y857"/>
      <c r="Z857"/>
    </row>
    <row r="858" spans="9:26" x14ac:dyDescent="0.25">
      <c r="I858"/>
      <c r="J858"/>
      <c r="K858"/>
      <c r="M858"/>
      <c r="N858"/>
      <c r="P858"/>
      <c r="S858"/>
      <c r="U858"/>
      <c r="V858"/>
      <c r="X858"/>
      <c r="Y858"/>
      <c r="Z858"/>
    </row>
    <row r="859" spans="9:26" x14ac:dyDescent="0.25">
      <c r="I859"/>
      <c r="J859"/>
      <c r="K859"/>
      <c r="M859"/>
      <c r="N859"/>
      <c r="P859"/>
      <c r="S859"/>
      <c r="U859"/>
      <c r="V859"/>
      <c r="X859"/>
      <c r="Y859"/>
      <c r="Z859"/>
    </row>
    <row r="860" spans="9:26" x14ac:dyDescent="0.25">
      <c r="I860"/>
      <c r="J860"/>
      <c r="K860"/>
      <c r="M860"/>
      <c r="N860"/>
      <c r="P860"/>
      <c r="S860"/>
      <c r="U860"/>
      <c r="V860"/>
      <c r="X860"/>
      <c r="Y860"/>
      <c r="Z860"/>
    </row>
    <row r="861" spans="9:26" x14ac:dyDescent="0.25">
      <c r="I861"/>
      <c r="J861"/>
      <c r="K861"/>
      <c r="M861"/>
      <c r="N861"/>
      <c r="P861"/>
      <c r="S861"/>
      <c r="U861"/>
      <c r="V861"/>
      <c r="X861"/>
      <c r="Y861"/>
      <c r="Z861"/>
    </row>
    <row r="862" spans="9:26" x14ac:dyDescent="0.25">
      <c r="I862"/>
      <c r="J862"/>
      <c r="K862"/>
      <c r="M862"/>
      <c r="N862"/>
      <c r="P862"/>
      <c r="S862"/>
      <c r="U862"/>
      <c r="V862"/>
      <c r="X862"/>
      <c r="Y862"/>
      <c r="Z862"/>
    </row>
    <row r="863" spans="9:26" x14ac:dyDescent="0.25">
      <c r="I863"/>
      <c r="J863"/>
      <c r="K863"/>
      <c r="M863"/>
      <c r="N863"/>
      <c r="P863"/>
      <c r="S863"/>
      <c r="U863"/>
      <c r="V863"/>
      <c r="X863"/>
      <c r="Y863"/>
      <c r="Z863"/>
    </row>
    <row r="864" spans="9:26" x14ac:dyDescent="0.25">
      <c r="I864"/>
      <c r="J864"/>
      <c r="K864"/>
      <c r="M864"/>
      <c r="N864"/>
      <c r="P864"/>
      <c r="S864"/>
      <c r="U864"/>
      <c r="V864"/>
      <c r="X864"/>
      <c r="Y864"/>
      <c r="Z864"/>
    </row>
    <row r="865" spans="9:26" x14ac:dyDescent="0.25">
      <c r="I865"/>
      <c r="J865"/>
      <c r="K865"/>
      <c r="M865"/>
      <c r="N865"/>
      <c r="P865"/>
      <c r="S865"/>
      <c r="U865"/>
      <c r="V865"/>
      <c r="X865"/>
      <c r="Y865"/>
      <c r="Z865"/>
    </row>
    <row r="866" spans="9:26" x14ac:dyDescent="0.25">
      <c r="I866"/>
      <c r="J866"/>
      <c r="K866"/>
      <c r="M866"/>
      <c r="N866"/>
      <c r="P866"/>
      <c r="S866"/>
      <c r="U866"/>
      <c r="V866"/>
      <c r="X866"/>
      <c r="Y866"/>
      <c r="Z866"/>
    </row>
    <row r="867" spans="9:26" x14ac:dyDescent="0.25">
      <c r="I867"/>
      <c r="J867"/>
      <c r="K867"/>
      <c r="M867"/>
      <c r="N867"/>
      <c r="P867"/>
      <c r="S867"/>
      <c r="U867"/>
      <c r="V867"/>
      <c r="X867"/>
      <c r="Y867"/>
      <c r="Z867"/>
    </row>
    <row r="868" spans="9:26" x14ac:dyDescent="0.25">
      <c r="I868"/>
      <c r="J868"/>
      <c r="K868"/>
      <c r="M868"/>
      <c r="N868"/>
      <c r="P868"/>
      <c r="S868"/>
      <c r="U868"/>
      <c r="V868"/>
      <c r="X868"/>
      <c r="Y868"/>
      <c r="Z868"/>
    </row>
    <row r="869" spans="9:26" x14ac:dyDescent="0.25">
      <c r="I869"/>
      <c r="J869"/>
      <c r="K869"/>
      <c r="M869"/>
      <c r="N869"/>
      <c r="P869"/>
      <c r="S869"/>
      <c r="U869"/>
      <c r="V869"/>
      <c r="X869"/>
      <c r="Y869"/>
      <c r="Z869"/>
    </row>
    <row r="870" spans="9:26" x14ac:dyDescent="0.25">
      <c r="I870"/>
      <c r="J870"/>
      <c r="K870"/>
      <c r="M870"/>
      <c r="N870"/>
      <c r="P870"/>
      <c r="S870"/>
      <c r="U870"/>
      <c r="V870"/>
      <c r="X870"/>
      <c r="Y870"/>
      <c r="Z870"/>
    </row>
    <row r="871" spans="9:26" x14ac:dyDescent="0.25">
      <c r="I871"/>
      <c r="J871"/>
      <c r="K871"/>
      <c r="M871"/>
      <c r="N871"/>
      <c r="P871"/>
      <c r="S871"/>
      <c r="U871"/>
      <c r="V871"/>
      <c r="X871"/>
      <c r="Y871"/>
      <c r="Z871"/>
    </row>
    <row r="872" spans="9:26" x14ac:dyDescent="0.25">
      <c r="I872"/>
      <c r="J872"/>
      <c r="K872"/>
      <c r="M872"/>
      <c r="N872"/>
      <c r="P872"/>
      <c r="S872"/>
      <c r="U872"/>
      <c r="V872"/>
      <c r="X872"/>
      <c r="Y872"/>
      <c r="Z872"/>
    </row>
    <row r="873" spans="9:26" x14ac:dyDescent="0.25">
      <c r="I873"/>
      <c r="J873"/>
      <c r="K873"/>
      <c r="M873"/>
      <c r="N873"/>
      <c r="P873"/>
      <c r="S873"/>
      <c r="U873"/>
      <c r="V873"/>
      <c r="X873"/>
      <c r="Y873"/>
      <c r="Z873"/>
    </row>
    <row r="874" spans="9:26" x14ac:dyDescent="0.25">
      <c r="I874"/>
      <c r="J874"/>
      <c r="K874"/>
      <c r="M874"/>
      <c r="N874"/>
      <c r="P874"/>
      <c r="S874"/>
      <c r="U874"/>
      <c r="V874"/>
      <c r="X874"/>
      <c r="Y874"/>
      <c r="Z874"/>
    </row>
    <row r="875" spans="9:26" x14ac:dyDescent="0.25">
      <c r="I875"/>
      <c r="J875"/>
      <c r="K875"/>
      <c r="M875"/>
      <c r="N875"/>
      <c r="P875"/>
      <c r="S875"/>
      <c r="U875"/>
      <c r="V875"/>
      <c r="X875"/>
      <c r="Y875"/>
      <c r="Z875"/>
    </row>
    <row r="876" spans="9:26" x14ac:dyDescent="0.25">
      <c r="I876"/>
      <c r="J876"/>
      <c r="K876"/>
      <c r="M876"/>
      <c r="N876"/>
      <c r="P876"/>
      <c r="S876"/>
      <c r="U876"/>
      <c r="V876"/>
      <c r="X876"/>
      <c r="Y876"/>
      <c r="Z876"/>
    </row>
    <row r="877" spans="9:26" x14ac:dyDescent="0.25">
      <c r="I877"/>
      <c r="J877"/>
      <c r="K877"/>
      <c r="M877"/>
      <c r="N877"/>
      <c r="P877"/>
      <c r="S877"/>
      <c r="U877"/>
      <c r="V877"/>
      <c r="X877"/>
      <c r="Y877"/>
      <c r="Z877"/>
    </row>
    <row r="878" spans="9:26" x14ac:dyDescent="0.25">
      <c r="I878"/>
      <c r="J878"/>
      <c r="K878"/>
      <c r="M878"/>
      <c r="N878"/>
      <c r="P878"/>
      <c r="S878"/>
      <c r="U878"/>
      <c r="V878"/>
      <c r="X878"/>
      <c r="Y878"/>
      <c r="Z878"/>
    </row>
    <row r="879" spans="9:26" x14ac:dyDescent="0.25">
      <c r="I879"/>
      <c r="J879"/>
      <c r="K879"/>
      <c r="M879"/>
      <c r="N879"/>
      <c r="P879"/>
      <c r="S879"/>
      <c r="U879"/>
      <c r="V879"/>
      <c r="X879"/>
      <c r="Y879"/>
      <c r="Z879"/>
    </row>
    <row r="880" spans="9:26" x14ac:dyDescent="0.25">
      <c r="I880"/>
      <c r="J880"/>
      <c r="K880"/>
      <c r="M880"/>
      <c r="N880"/>
      <c r="P880"/>
      <c r="S880"/>
      <c r="U880"/>
      <c r="V880"/>
      <c r="X880"/>
      <c r="Y880"/>
      <c r="Z880"/>
    </row>
    <row r="881" spans="9:26" x14ac:dyDescent="0.25">
      <c r="I881"/>
      <c r="J881"/>
      <c r="K881"/>
      <c r="M881"/>
      <c r="N881"/>
      <c r="P881"/>
      <c r="S881"/>
      <c r="U881"/>
      <c r="V881"/>
      <c r="X881"/>
      <c r="Y881"/>
      <c r="Z881"/>
    </row>
    <row r="882" spans="9:26" x14ac:dyDescent="0.25">
      <c r="I882"/>
      <c r="J882"/>
      <c r="K882"/>
      <c r="M882"/>
      <c r="N882"/>
      <c r="P882"/>
      <c r="S882"/>
      <c r="U882"/>
      <c r="V882"/>
      <c r="X882"/>
      <c r="Y882"/>
      <c r="Z882"/>
    </row>
    <row r="883" spans="9:26" x14ac:dyDescent="0.25">
      <c r="I883"/>
      <c r="J883"/>
      <c r="K883"/>
      <c r="M883"/>
      <c r="N883"/>
      <c r="P883"/>
      <c r="S883"/>
      <c r="U883"/>
      <c r="V883"/>
      <c r="X883"/>
      <c r="Y883"/>
      <c r="Z883"/>
    </row>
    <row r="884" spans="9:26" x14ac:dyDescent="0.25">
      <c r="I884"/>
      <c r="J884"/>
      <c r="K884"/>
      <c r="M884"/>
      <c r="N884"/>
      <c r="P884"/>
      <c r="S884"/>
      <c r="U884"/>
      <c r="V884"/>
      <c r="X884"/>
      <c r="Y884"/>
      <c r="Z884"/>
    </row>
    <row r="885" spans="9:26" x14ac:dyDescent="0.25">
      <c r="I885"/>
      <c r="J885"/>
      <c r="K885"/>
      <c r="M885"/>
      <c r="N885"/>
      <c r="P885"/>
      <c r="S885"/>
      <c r="U885"/>
      <c r="V885"/>
      <c r="X885"/>
      <c r="Y885"/>
      <c r="Z885"/>
    </row>
    <row r="886" spans="9:26" x14ac:dyDescent="0.25">
      <c r="I886"/>
      <c r="J886"/>
      <c r="K886"/>
      <c r="M886"/>
      <c r="N886"/>
      <c r="P886"/>
      <c r="S886"/>
      <c r="U886"/>
      <c r="V886"/>
      <c r="X886"/>
      <c r="Y886"/>
      <c r="Z886"/>
    </row>
    <row r="887" spans="9:26" x14ac:dyDescent="0.25">
      <c r="I887"/>
      <c r="J887"/>
      <c r="K887"/>
      <c r="M887"/>
      <c r="N887"/>
      <c r="P887"/>
      <c r="S887"/>
      <c r="U887"/>
      <c r="V887"/>
      <c r="X887"/>
      <c r="Y887"/>
      <c r="Z887"/>
    </row>
    <row r="888" spans="9:26" x14ac:dyDescent="0.25">
      <c r="I888"/>
      <c r="J888"/>
      <c r="K888"/>
      <c r="M888"/>
      <c r="N888"/>
      <c r="P888"/>
      <c r="S888"/>
      <c r="U888"/>
      <c r="V888"/>
      <c r="X888"/>
      <c r="Y888"/>
      <c r="Z888"/>
    </row>
    <row r="889" spans="9:26" x14ac:dyDescent="0.25">
      <c r="I889"/>
      <c r="J889"/>
      <c r="K889"/>
      <c r="M889"/>
      <c r="N889"/>
      <c r="P889"/>
      <c r="S889"/>
      <c r="U889"/>
      <c r="V889"/>
      <c r="X889"/>
      <c r="Y889"/>
      <c r="Z889"/>
    </row>
    <row r="890" spans="9:26" x14ac:dyDescent="0.25">
      <c r="I890"/>
      <c r="J890"/>
      <c r="K890"/>
      <c r="M890"/>
      <c r="N890"/>
      <c r="P890"/>
      <c r="S890"/>
      <c r="U890"/>
      <c r="V890"/>
      <c r="X890"/>
      <c r="Y890"/>
      <c r="Z890"/>
    </row>
    <row r="891" spans="9:26" x14ac:dyDescent="0.25">
      <c r="I891"/>
      <c r="J891"/>
      <c r="K891"/>
      <c r="M891"/>
      <c r="N891"/>
      <c r="P891"/>
      <c r="S891"/>
      <c r="U891"/>
      <c r="V891"/>
      <c r="X891"/>
      <c r="Y891"/>
      <c r="Z891"/>
    </row>
    <row r="892" spans="9:26" x14ac:dyDescent="0.25">
      <c r="I892"/>
      <c r="J892"/>
      <c r="K892"/>
      <c r="M892"/>
      <c r="N892"/>
      <c r="P892"/>
      <c r="S892"/>
      <c r="U892"/>
      <c r="V892"/>
      <c r="X892"/>
      <c r="Y892"/>
      <c r="Z892"/>
    </row>
    <row r="893" spans="9:26" x14ac:dyDescent="0.25">
      <c r="I893"/>
      <c r="J893"/>
      <c r="K893"/>
      <c r="M893"/>
      <c r="N893"/>
      <c r="P893"/>
      <c r="S893"/>
      <c r="U893"/>
      <c r="V893"/>
      <c r="X893"/>
      <c r="Y893"/>
      <c r="Z893"/>
    </row>
    <row r="894" spans="9:26" x14ac:dyDescent="0.25">
      <c r="I894"/>
      <c r="J894"/>
      <c r="K894"/>
      <c r="M894"/>
      <c r="N894"/>
      <c r="P894"/>
      <c r="S894"/>
      <c r="U894"/>
      <c r="V894"/>
      <c r="X894"/>
      <c r="Y894"/>
      <c r="Z894"/>
    </row>
    <row r="895" spans="9:26" x14ac:dyDescent="0.25">
      <c r="I895"/>
      <c r="J895"/>
      <c r="K895"/>
      <c r="M895"/>
      <c r="N895"/>
      <c r="P895"/>
      <c r="S895"/>
      <c r="U895"/>
      <c r="V895"/>
      <c r="X895"/>
      <c r="Y895"/>
      <c r="Z895"/>
    </row>
    <row r="896" spans="9:26" x14ac:dyDescent="0.25">
      <c r="I896"/>
      <c r="J896"/>
      <c r="K896"/>
      <c r="M896"/>
      <c r="N896"/>
      <c r="P896"/>
      <c r="S896"/>
      <c r="U896"/>
      <c r="V896"/>
      <c r="X896"/>
      <c r="Y896"/>
      <c r="Z896"/>
    </row>
    <row r="897" spans="9:26" x14ac:dyDescent="0.25">
      <c r="I897"/>
      <c r="J897"/>
      <c r="K897"/>
      <c r="M897"/>
      <c r="N897"/>
      <c r="P897"/>
      <c r="S897"/>
      <c r="U897"/>
      <c r="V897"/>
      <c r="X897"/>
      <c r="Y897"/>
      <c r="Z897"/>
    </row>
    <row r="898" spans="9:26" x14ac:dyDescent="0.25">
      <c r="I898"/>
      <c r="J898"/>
      <c r="K898"/>
      <c r="M898"/>
      <c r="N898"/>
      <c r="P898"/>
      <c r="S898"/>
      <c r="U898"/>
      <c r="V898"/>
      <c r="X898"/>
      <c r="Y898"/>
      <c r="Z898"/>
    </row>
    <row r="899" spans="9:26" x14ac:dyDescent="0.25">
      <c r="I899"/>
      <c r="J899"/>
      <c r="K899"/>
      <c r="M899"/>
      <c r="N899"/>
      <c r="P899"/>
      <c r="S899"/>
      <c r="U899"/>
      <c r="V899"/>
      <c r="X899"/>
      <c r="Y899"/>
      <c r="Z899"/>
    </row>
    <row r="900" spans="9:26" x14ac:dyDescent="0.25">
      <c r="I900"/>
      <c r="J900"/>
      <c r="K900"/>
      <c r="M900"/>
      <c r="N900"/>
      <c r="P900"/>
      <c r="S900"/>
      <c r="U900"/>
      <c r="V900"/>
      <c r="X900"/>
      <c r="Y900"/>
      <c r="Z900"/>
    </row>
    <row r="901" spans="9:26" x14ac:dyDescent="0.25">
      <c r="I901"/>
      <c r="J901"/>
      <c r="K901"/>
      <c r="M901"/>
      <c r="N901"/>
      <c r="P901"/>
      <c r="S901"/>
      <c r="U901"/>
      <c r="V901"/>
      <c r="X901"/>
      <c r="Y901"/>
      <c r="Z901"/>
    </row>
    <row r="902" spans="9:26" x14ac:dyDescent="0.25">
      <c r="I902"/>
      <c r="J902"/>
      <c r="K902"/>
      <c r="M902"/>
      <c r="N902"/>
      <c r="P902"/>
      <c r="S902"/>
      <c r="U902"/>
      <c r="V902"/>
      <c r="X902"/>
      <c r="Y902"/>
      <c r="Z902"/>
    </row>
    <row r="903" spans="9:26" x14ac:dyDescent="0.25">
      <c r="I903"/>
      <c r="J903"/>
      <c r="K903"/>
      <c r="M903"/>
      <c r="N903"/>
      <c r="P903"/>
      <c r="S903"/>
      <c r="U903"/>
      <c r="V903"/>
      <c r="X903"/>
      <c r="Y903"/>
      <c r="Z903"/>
    </row>
    <row r="904" spans="9:26" x14ac:dyDescent="0.25">
      <c r="I904"/>
      <c r="J904"/>
      <c r="K904"/>
      <c r="M904"/>
      <c r="N904"/>
      <c r="P904"/>
      <c r="S904"/>
      <c r="U904"/>
      <c r="V904"/>
      <c r="X904"/>
      <c r="Y904"/>
      <c r="Z904"/>
    </row>
    <row r="905" spans="9:26" x14ac:dyDescent="0.25">
      <c r="I905"/>
      <c r="J905"/>
      <c r="K905"/>
      <c r="M905"/>
      <c r="N905"/>
      <c r="P905"/>
      <c r="S905"/>
      <c r="U905"/>
      <c r="V905"/>
      <c r="X905"/>
      <c r="Y905"/>
      <c r="Z905"/>
    </row>
    <row r="906" spans="9:26" x14ac:dyDescent="0.25">
      <c r="I906"/>
      <c r="J906"/>
      <c r="K906"/>
      <c r="M906"/>
      <c r="N906"/>
      <c r="P906"/>
      <c r="S906"/>
      <c r="U906"/>
      <c r="V906"/>
      <c r="X906"/>
      <c r="Y906"/>
      <c r="Z906"/>
    </row>
    <row r="907" spans="9:26" x14ac:dyDescent="0.25">
      <c r="I907"/>
      <c r="J907"/>
      <c r="K907"/>
      <c r="M907"/>
      <c r="N907"/>
      <c r="P907"/>
      <c r="S907"/>
      <c r="U907"/>
      <c r="V907"/>
      <c r="X907"/>
      <c r="Y907"/>
      <c r="Z907"/>
    </row>
    <row r="908" spans="9:26" x14ac:dyDescent="0.25">
      <c r="I908"/>
      <c r="J908"/>
      <c r="K908"/>
      <c r="M908"/>
      <c r="N908"/>
      <c r="P908"/>
      <c r="S908"/>
      <c r="U908"/>
      <c r="V908"/>
      <c r="X908"/>
      <c r="Y908"/>
      <c r="Z908"/>
    </row>
    <row r="909" spans="9:26" x14ac:dyDescent="0.25">
      <c r="I909"/>
      <c r="J909"/>
      <c r="K909"/>
      <c r="M909"/>
      <c r="N909"/>
      <c r="P909"/>
      <c r="S909"/>
      <c r="U909"/>
      <c r="V909"/>
      <c r="X909"/>
      <c r="Y909"/>
      <c r="Z909"/>
    </row>
    <row r="910" spans="9:26" x14ac:dyDescent="0.25">
      <c r="I910"/>
      <c r="J910"/>
      <c r="K910"/>
      <c r="M910"/>
      <c r="N910"/>
      <c r="P910"/>
      <c r="S910"/>
      <c r="U910"/>
      <c r="V910"/>
      <c r="X910"/>
      <c r="Y910"/>
      <c r="Z910"/>
    </row>
    <row r="911" spans="9:26" x14ac:dyDescent="0.25">
      <c r="I911"/>
      <c r="J911"/>
      <c r="K911"/>
      <c r="M911"/>
      <c r="N911"/>
      <c r="P911"/>
      <c r="S911"/>
      <c r="U911"/>
      <c r="V911"/>
      <c r="X911"/>
      <c r="Y911"/>
      <c r="Z911"/>
    </row>
    <row r="912" spans="9:26" x14ac:dyDescent="0.25">
      <c r="I912"/>
      <c r="J912"/>
      <c r="K912"/>
      <c r="M912"/>
      <c r="N912"/>
      <c r="P912"/>
      <c r="S912"/>
      <c r="U912"/>
      <c r="V912"/>
      <c r="X912"/>
      <c r="Y912"/>
      <c r="Z912"/>
    </row>
    <row r="913" spans="9:26" x14ac:dyDescent="0.25">
      <c r="I913"/>
      <c r="J913"/>
      <c r="K913"/>
      <c r="M913"/>
      <c r="N913"/>
      <c r="P913"/>
      <c r="S913"/>
      <c r="U913"/>
      <c r="V913"/>
      <c r="X913"/>
      <c r="Y913"/>
      <c r="Z913"/>
    </row>
    <row r="914" spans="9:26" x14ac:dyDescent="0.25">
      <c r="I914"/>
      <c r="J914"/>
      <c r="K914"/>
      <c r="M914"/>
      <c r="N914"/>
      <c r="P914"/>
      <c r="S914"/>
      <c r="U914"/>
      <c r="V914"/>
      <c r="X914"/>
      <c r="Y914"/>
      <c r="Z914"/>
    </row>
    <row r="915" spans="9:26" x14ac:dyDescent="0.25">
      <c r="I915"/>
      <c r="J915"/>
      <c r="K915"/>
      <c r="M915"/>
      <c r="N915"/>
      <c r="P915"/>
      <c r="S915"/>
      <c r="U915"/>
      <c r="V915"/>
      <c r="X915"/>
      <c r="Y915"/>
      <c r="Z915"/>
    </row>
    <row r="916" spans="9:26" x14ac:dyDescent="0.25">
      <c r="I916"/>
      <c r="J916"/>
      <c r="K916"/>
      <c r="M916"/>
      <c r="N916"/>
      <c r="P916"/>
      <c r="S916"/>
      <c r="U916"/>
      <c r="V916"/>
      <c r="X916"/>
      <c r="Y916"/>
      <c r="Z916"/>
    </row>
    <row r="917" spans="9:26" x14ac:dyDescent="0.25">
      <c r="I917"/>
      <c r="J917"/>
      <c r="K917"/>
      <c r="M917"/>
      <c r="N917"/>
      <c r="P917"/>
      <c r="S917"/>
      <c r="U917"/>
      <c r="V917"/>
      <c r="X917"/>
      <c r="Y917"/>
      <c r="Z917"/>
    </row>
    <row r="918" spans="9:26" x14ac:dyDescent="0.25">
      <c r="I918"/>
      <c r="J918"/>
      <c r="K918"/>
      <c r="M918"/>
      <c r="N918"/>
      <c r="P918"/>
      <c r="S918"/>
      <c r="U918"/>
      <c r="V918"/>
      <c r="X918"/>
      <c r="Y918"/>
      <c r="Z918"/>
    </row>
    <row r="919" spans="9:26" x14ac:dyDescent="0.25">
      <c r="I919"/>
      <c r="J919"/>
      <c r="K919"/>
      <c r="M919"/>
      <c r="N919"/>
      <c r="P919"/>
      <c r="S919"/>
      <c r="U919"/>
      <c r="V919"/>
      <c r="X919"/>
      <c r="Y919"/>
      <c r="Z919"/>
    </row>
    <row r="920" spans="9:26" x14ac:dyDescent="0.25">
      <c r="I920"/>
      <c r="J920"/>
      <c r="K920"/>
      <c r="M920"/>
      <c r="N920"/>
      <c r="P920"/>
      <c r="S920"/>
      <c r="U920"/>
      <c r="V920"/>
      <c r="X920"/>
      <c r="Y920"/>
      <c r="Z920"/>
    </row>
    <row r="921" spans="9:26" x14ac:dyDescent="0.25">
      <c r="I921"/>
      <c r="J921"/>
      <c r="K921"/>
      <c r="M921"/>
      <c r="N921"/>
      <c r="P921"/>
      <c r="S921"/>
      <c r="U921"/>
      <c r="V921"/>
      <c r="X921"/>
      <c r="Y921"/>
      <c r="Z921"/>
    </row>
    <row r="922" spans="9:26" x14ac:dyDescent="0.25">
      <c r="I922"/>
      <c r="J922"/>
      <c r="K922"/>
      <c r="M922"/>
      <c r="N922"/>
      <c r="P922"/>
      <c r="S922"/>
      <c r="U922"/>
      <c r="V922"/>
      <c r="X922"/>
      <c r="Y922"/>
      <c r="Z922"/>
    </row>
    <row r="923" spans="9:26" x14ac:dyDescent="0.25">
      <c r="I923"/>
      <c r="J923"/>
      <c r="K923"/>
      <c r="M923"/>
      <c r="N923"/>
      <c r="P923"/>
      <c r="S923"/>
      <c r="U923"/>
      <c r="V923"/>
      <c r="X923"/>
      <c r="Y923"/>
      <c r="Z923"/>
    </row>
    <row r="924" spans="9:26" x14ac:dyDescent="0.25">
      <c r="I924"/>
      <c r="J924"/>
      <c r="K924"/>
      <c r="M924"/>
      <c r="N924"/>
      <c r="P924"/>
      <c r="S924"/>
      <c r="U924"/>
      <c r="V924"/>
      <c r="X924"/>
      <c r="Y924"/>
      <c r="Z924"/>
    </row>
    <row r="925" spans="9:26" x14ac:dyDescent="0.25">
      <c r="I925"/>
      <c r="J925"/>
      <c r="K925"/>
      <c r="M925"/>
      <c r="N925"/>
      <c r="P925"/>
      <c r="S925"/>
      <c r="U925"/>
      <c r="V925"/>
      <c r="X925"/>
      <c r="Y925"/>
      <c r="Z925"/>
    </row>
  </sheetData>
  <sortState xmlns:xlrd2="http://schemas.microsoft.com/office/spreadsheetml/2017/richdata2" ref="E8:F19">
    <sortCondition descending="1" ref="F8:F19"/>
  </sortState>
  <mergeCells count="16">
    <mergeCell ref="B2:K3"/>
    <mergeCell ref="B5:G5"/>
    <mergeCell ref="I5:N5"/>
    <mergeCell ref="I6:K6"/>
    <mergeCell ref="L6:N6"/>
    <mergeCell ref="P5:U5"/>
    <mergeCell ref="P6:R6"/>
    <mergeCell ref="S6:U6"/>
    <mergeCell ref="B6:D6"/>
    <mergeCell ref="E6:G6"/>
    <mergeCell ref="W5:AB5"/>
    <mergeCell ref="W6:Y6"/>
    <mergeCell ref="Z6:AB6"/>
    <mergeCell ref="AD5:AI5"/>
    <mergeCell ref="AD6:AF6"/>
    <mergeCell ref="AG6:AI6"/>
  </mergeCells>
  <conditionalFormatting sqref="B8:C19">
    <cfRule type="expression" dxfId="142" priority="57">
      <formula>AND($C8 &lt; $C$22, $C8 &gt; $C$24)</formula>
    </cfRule>
    <cfRule type="expression" dxfId="141" priority="56">
      <formula>$C8 &gt; $C$25</formula>
    </cfRule>
    <cfRule type="expression" dxfId="140" priority="54">
      <formula>$C8 &lt; $C$24</formula>
    </cfRule>
    <cfRule type="expression" dxfId="139" priority="53">
      <formula>AND($C8 &gt; $C$22, $C8 &lt; $C$25)</formula>
    </cfRule>
  </conditionalFormatting>
  <conditionalFormatting sqref="E8:F19">
    <cfRule type="expression" dxfId="138" priority="52">
      <formula>$F8 &gt; $F$25</formula>
    </cfRule>
    <cfRule type="expression" dxfId="137" priority="51">
      <formula>$F8 &lt; $F$24</formula>
    </cfRule>
    <cfRule type="expression" dxfId="136" priority="50">
      <formula>AND( $F8 &lt;$F$25, $F8 &gt; $F$22)</formula>
    </cfRule>
    <cfRule type="expression" dxfId="135" priority="49">
      <formula>AND($F8&lt; $F$22, $F8 &gt; $F$24)</formula>
    </cfRule>
  </conditionalFormatting>
  <conditionalFormatting sqref="I8:J19">
    <cfRule type="expression" dxfId="134" priority="32">
      <formula>AND($C8 &lt; $C$22, $C8 &gt; $C$24)</formula>
    </cfRule>
    <cfRule type="expression" dxfId="133" priority="31">
      <formula>$C8 &gt; $C$25</formula>
    </cfRule>
    <cfRule type="expression" dxfId="132" priority="30">
      <formula>$C8 &lt; $C$24</formula>
    </cfRule>
    <cfRule type="expression" dxfId="131" priority="29">
      <formula>AND($C8 &gt; $C$22, $C8 &lt; $C$25)</formula>
    </cfRule>
  </conditionalFormatting>
  <conditionalFormatting sqref="L8:M19">
    <cfRule type="expression" dxfId="130" priority="28">
      <formula>$F8 &gt; $F$25</formula>
    </cfRule>
    <cfRule type="expression" dxfId="129" priority="27">
      <formula>$F8 &lt; $F$24</formula>
    </cfRule>
    <cfRule type="expression" dxfId="128" priority="26">
      <formula>AND( $F8 &lt;$F$25, $F8 &gt; $F$22)</formula>
    </cfRule>
    <cfRule type="expression" dxfId="127" priority="25">
      <formula>AND($F8&lt; $F$22, $F8 &gt; $F$24)</formula>
    </cfRule>
  </conditionalFormatting>
  <conditionalFormatting sqref="P8:Q19">
    <cfRule type="expression" dxfId="126" priority="21">
      <formula>AND($C8 &gt; $C$22, $C8 &lt; $C$25)</formula>
    </cfRule>
    <cfRule type="expression" dxfId="125" priority="22">
      <formula>$C8 &lt; $C$24</formula>
    </cfRule>
    <cfRule type="expression" dxfId="124" priority="23">
      <formula>$C8 &gt; $C$25</formula>
    </cfRule>
    <cfRule type="expression" dxfId="123" priority="24">
      <formula>AND($C8 &lt; $C$22, $C8 &gt; $C$24)</formula>
    </cfRule>
  </conditionalFormatting>
  <conditionalFormatting sqref="S8:T19">
    <cfRule type="expression" dxfId="122" priority="20">
      <formula>$F8 &gt; $F$25</formula>
    </cfRule>
    <cfRule type="expression" dxfId="121" priority="19">
      <formula>$F8 &lt; $F$24</formula>
    </cfRule>
    <cfRule type="expression" dxfId="120" priority="18">
      <formula>AND( $F8 &lt;$F$25, $F8 &gt; $F$22)</formula>
    </cfRule>
    <cfRule type="expression" dxfId="119" priority="17">
      <formula>AND($F8&lt; $F$22, $F8 &gt; $F$24)</formula>
    </cfRule>
  </conditionalFormatting>
  <conditionalFormatting sqref="W8:X19">
    <cfRule type="expression" dxfId="118" priority="16">
      <formula>AND($C8 &lt; $C$22, $C8 &gt; $C$24)</formula>
    </cfRule>
    <cfRule type="expression" dxfId="117" priority="15">
      <formula>$C8 &gt; $C$25</formula>
    </cfRule>
    <cfRule type="expression" dxfId="116" priority="14">
      <formula>$C8 &lt; $C$24</formula>
    </cfRule>
    <cfRule type="expression" dxfId="115" priority="13">
      <formula>AND($C8 &gt; $C$22, $C8 &lt; $C$25)</formula>
    </cfRule>
  </conditionalFormatting>
  <conditionalFormatting sqref="Z8:AA19">
    <cfRule type="expression" dxfId="114" priority="12">
      <formula>$F8 &gt; $F$25</formula>
    </cfRule>
    <cfRule type="expression" dxfId="113" priority="11">
      <formula>$F8 &lt; $F$24</formula>
    </cfRule>
    <cfRule type="expression" dxfId="112" priority="10">
      <formula>AND( $F8 &lt;$F$25, $F8 &gt; $F$22)</formula>
    </cfRule>
    <cfRule type="expression" dxfId="111" priority="9">
      <formula>AND($F8&lt; $F$22, $F8 &gt; $F$24)</formula>
    </cfRule>
  </conditionalFormatting>
  <conditionalFormatting sqref="AD8:AE19">
    <cfRule type="expression" dxfId="110" priority="5">
      <formula>AND($C8 &gt; $C$22, $C8 &lt; $C$25)</formula>
    </cfRule>
    <cfRule type="expression" dxfId="109" priority="8">
      <formula>AND($C8 &lt; $C$22, $C8 &gt; $C$24)</formula>
    </cfRule>
    <cfRule type="expression" dxfId="108" priority="7">
      <formula>$C8 &gt; $C$25</formula>
    </cfRule>
    <cfRule type="expression" dxfId="107" priority="6">
      <formula>$C8 &lt; $C$24</formula>
    </cfRule>
  </conditionalFormatting>
  <conditionalFormatting sqref="AG8:AH19">
    <cfRule type="expression" dxfId="106" priority="2">
      <formula>AND( $F8 &lt;$F$25, $F8 &gt; $F$22)</formula>
    </cfRule>
    <cfRule type="expression" dxfId="105" priority="3">
      <formula>$F8 &lt; $F$24</formula>
    </cfRule>
    <cfRule type="expression" dxfId="104" priority="4">
      <formula>$F8 &gt; $F$25</formula>
    </cfRule>
    <cfRule type="expression" dxfId="103" priority="1">
      <formula>AND($F8&lt; $F$22, $F8 &gt; $F$24)</formula>
    </cfRule>
  </conditionalFormatting>
  <pageMargins left="0.7" right="0.7" top="0.75" bottom="0.75" header="0.3" footer="0.3"/>
  <pageSetup orientation="portrait"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A2745-91B3-4B73-996E-1987EF1610E8}">
  <dimension ref="A1:AA113"/>
  <sheetViews>
    <sheetView topLeftCell="A14" workbookViewId="0">
      <selection sqref="A1:AA52"/>
    </sheetView>
  </sheetViews>
  <sheetFormatPr defaultRowHeight="15" x14ac:dyDescent="0.25"/>
  <sheetData>
    <row r="1" spans="1:27" ht="21" x14ac:dyDescent="0.35">
      <c r="A1" s="94"/>
      <c r="B1" s="94"/>
      <c r="C1" s="94"/>
      <c r="D1" s="94"/>
      <c r="E1" s="94"/>
      <c r="F1" s="94"/>
      <c r="G1" s="110" t="s">
        <v>5114</v>
      </c>
      <c r="H1" s="94"/>
      <c r="I1" s="94"/>
      <c r="J1" s="94"/>
      <c r="K1" s="94"/>
      <c r="L1" s="94"/>
      <c r="M1" s="94"/>
      <c r="N1" s="94"/>
      <c r="O1" s="94"/>
      <c r="P1" s="94"/>
      <c r="Q1" s="94"/>
      <c r="R1" s="94"/>
      <c r="S1" s="94"/>
      <c r="T1" s="94"/>
      <c r="U1" s="110" t="s">
        <v>5115</v>
      </c>
      <c r="V1" s="94"/>
      <c r="W1" s="94"/>
      <c r="X1" s="94"/>
      <c r="Y1" s="94"/>
      <c r="Z1" s="94"/>
      <c r="AA1" s="94"/>
    </row>
    <row r="2" spans="1:27" x14ac:dyDescent="0.25">
      <c r="A2" s="94"/>
      <c r="B2" s="94"/>
      <c r="C2" s="94"/>
      <c r="D2" s="94"/>
      <c r="E2" s="94"/>
      <c r="F2" s="94"/>
      <c r="G2" s="94"/>
      <c r="H2" s="94"/>
      <c r="I2" s="94"/>
      <c r="J2" s="94"/>
      <c r="K2" s="94"/>
      <c r="L2" s="94"/>
      <c r="M2" s="94"/>
      <c r="N2" s="94"/>
      <c r="O2" s="94"/>
      <c r="P2" s="94"/>
      <c r="Q2" s="94"/>
      <c r="R2" s="94"/>
      <c r="S2" s="94"/>
      <c r="T2" s="94"/>
      <c r="U2" s="94"/>
      <c r="V2" s="94"/>
      <c r="W2" s="94"/>
      <c r="X2" s="94"/>
      <c r="Y2" s="94"/>
      <c r="Z2" s="94"/>
      <c r="AA2" s="94"/>
    </row>
    <row r="3" spans="1:27" x14ac:dyDescent="0.25">
      <c r="A3" s="109"/>
      <c r="B3" s="109" t="s">
        <v>605</v>
      </c>
      <c r="C3" s="109" t="s">
        <v>606</v>
      </c>
      <c r="D3" s="109" t="s">
        <v>607</v>
      </c>
      <c r="E3" s="109" t="s">
        <v>608</v>
      </c>
      <c r="F3" s="109" t="s">
        <v>609</v>
      </c>
      <c r="G3" s="109" t="s">
        <v>610</v>
      </c>
      <c r="H3" s="109" t="s">
        <v>611</v>
      </c>
      <c r="I3" s="109" t="s">
        <v>612</v>
      </c>
      <c r="J3" s="109" t="s">
        <v>613</v>
      </c>
      <c r="K3" s="109" t="s">
        <v>614</v>
      </c>
      <c r="L3" s="109" t="s">
        <v>615</v>
      </c>
      <c r="M3" s="109" t="s">
        <v>616</v>
      </c>
      <c r="N3" s="109"/>
      <c r="O3" s="109"/>
      <c r="P3" s="109" t="s">
        <v>605</v>
      </c>
      <c r="Q3" s="109" t="s">
        <v>606</v>
      </c>
      <c r="R3" s="109" t="s">
        <v>607</v>
      </c>
      <c r="S3" s="109" t="s">
        <v>608</v>
      </c>
      <c r="T3" s="109" t="s">
        <v>609</v>
      </c>
      <c r="U3" s="109" t="s">
        <v>610</v>
      </c>
      <c r="V3" s="109" t="s">
        <v>611</v>
      </c>
      <c r="W3" s="109" t="s">
        <v>612</v>
      </c>
      <c r="X3" s="109" t="s">
        <v>613</v>
      </c>
      <c r="Y3" s="109" t="s">
        <v>614</v>
      </c>
      <c r="Z3" s="109" t="s">
        <v>615</v>
      </c>
      <c r="AA3" s="109" t="s">
        <v>616</v>
      </c>
    </row>
    <row r="4" spans="1:27" x14ac:dyDescent="0.25">
      <c r="A4" s="94" t="s">
        <v>225</v>
      </c>
      <c r="B4" s="124">
        <v>0.25231983287676496</v>
      </c>
      <c r="C4" s="124">
        <v>0.18865206137179613</v>
      </c>
      <c r="D4" s="124">
        <v>0.31347584429593073</v>
      </c>
      <c r="E4" s="124">
        <v>0.2657238048714507</v>
      </c>
      <c r="F4" s="124">
        <v>0.30918226268942861</v>
      </c>
      <c r="G4" s="124">
        <v>0.26899889087650714</v>
      </c>
      <c r="H4" s="124">
        <v>0.2141997857129673</v>
      </c>
      <c r="I4" s="124">
        <v>0.26512042093755123</v>
      </c>
      <c r="J4" s="124">
        <v>0.30134446530641673</v>
      </c>
      <c r="K4" s="124">
        <v>0.18362846035543401</v>
      </c>
      <c r="L4" s="124">
        <v>0.27247890811800879</v>
      </c>
      <c r="M4" s="124">
        <v>0.23034766415994989</v>
      </c>
      <c r="O4" s="94" t="s">
        <v>225</v>
      </c>
      <c r="P4" s="124">
        <v>0.34993177088312949</v>
      </c>
      <c r="Q4" s="124">
        <v>0.2315125987293121</v>
      </c>
      <c r="R4" s="124">
        <v>0.35225520559744128</v>
      </c>
      <c r="S4" s="124">
        <v>0.27403655399017374</v>
      </c>
      <c r="T4" s="124">
        <v>0.43738354774814298</v>
      </c>
      <c r="U4" s="124">
        <v>8.1603128054740945E-2</v>
      </c>
      <c r="V4" s="124">
        <v>0.2886111111111111</v>
      </c>
      <c r="W4" s="124">
        <v>0.30302684903748733</v>
      </c>
      <c r="X4" s="124">
        <v>0.38398383225969435</v>
      </c>
      <c r="Y4" s="124">
        <v>0.27884615384615385</v>
      </c>
      <c r="Z4" s="124">
        <v>0.40212662424200885</v>
      </c>
      <c r="AA4" s="124">
        <v>0.1799149773545782</v>
      </c>
    </row>
    <row r="5" spans="1:27" x14ac:dyDescent="0.25">
      <c r="A5" s="94" t="s">
        <v>242</v>
      </c>
      <c r="B5" s="124">
        <v>0.49864771907068361</v>
      </c>
      <c r="C5" s="124">
        <v>0.51493415400410958</v>
      </c>
      <c r="D5" s="124">
        <v>0.54848541302233678</v>
      </c>
      <c r="E5" s="124">
        <v>0.45924642304207319</v>
      </c>
      <c r="F5" s="124">
        <v>0.56574315687379129</v>
      </c>
      <c r="G5" s="124">
        <v>0.49391353411290895</v>
      </c>
      <c r="H5" s="124">
        <v>0.63360722858604712</v>
      </c>
      <c r="I5" s="124">
        <v>0.63390624222787695</v>
      </c>
      <c r="J5" s="124">
        <v>0.6358060525731819</v>
      </c>
      <c r="K5" s="124">
        <v>0.56605422172856368</v>
      </c>
      <c r="L5" s="124">
        <v>0.51557921926100847</v>
      </c>
      <c r="M5" s="124">
        <v>0.56566365815159569</v>
      </c>
      <c r="O5" s="94" t="s">
        <v>242</v>
      </c>
      <c r="P5" s="124">
        <v>0.53102592243689317</v>
      </c>
      <c r="Q5" s="124">
        <v>0.55528072939003237</v>
      </c>
      <c r="R5" s="124">
        <v>0.5613718573030444</v>
      </c>
      <c r="S5" s="124">
        <v>0.41092853858581291</v>
      </c>
      <c r="T5" s="124">
        <v>0.511522091678004</v>
      </c>
      <c r="U5" s="124">
        <v>0.65722454964390453</v>
      </c>
      <c r="V5" s="124">
        <v>0.55674603174603177</v>
      </c>
      <c r="W5" s="124">
        <v>0.5170592705167173</v>
      </c>
      <c r="X5" s="124">
        <v>0.64800429455601871</v>
      </c>
      <c r="Y5" s="124">
        <v>0.50137362637362626</v>
      </c>
      <c r="Z5" s="124">
        <v>0.52577313106159262</v>
      </c>
      <c r="AA5" s="124">
        <v>0.58030609971261227</v>
      </c>
    </row>
    <row r="6" spans="1:27" x14ac:dyDescent="0.25">
      <c r="A6" s="94" t="s">
        <v>246</v>
      </c>
      <c r="B6" s="124">
        <v>0.72172861823099377</v>
      </c>
      <c r="C6" s="124">
        <v>0.86833895928867977</v>
      </c>
      <c r="D6" s="124">
        <v>0.95602789345594152</v>
      </c>
      <c r="E6" s="124">
        <v>0.9260061495139148</v>
      </c>
      <c r="F6" s="124">
        <v>0.87570310313693445</v>
      </c>
      <c r="G6" s="124">
        <v>0.8393141534531412</v>
      </c>
      <c r="H6" s="124">
        <v>0.85209299373891134</v>
      </c>
      <c r="I6" s="124">
        <v>0.77928395559300057</v>
      </c>
      <c r="J6" s="124">
        <v>0.65299192289436481</v>
      </c>
      <c r="K6" s="124">
        <v>0.46110280435938328</v>
      </c>
      <c r="L6" s="124">
        <v>0.94076197327261146</v>
      </c>
      <c r="M6" s="124">
        <v>0.74314280137989908</v>
      </c>
      <c r="O6" s="94" t="s">
        <v>246</v>
      </c>
      <c r="P6" s="124">
        <v>0.70662606931721983</v>
      </c>
      <c r="Q6" s="124">
        <v>0.82823960804210728</v>
      </c>
      <c r="R6" s="124">
        <v>0.97500959586118552</v>
      </c>
      <c r="S6" s="124">
        <v>0.89762292232650731</v>
      </c>
      <c r="T6" s="124">
        <v>0.8146046195606077</v>
      </c>
      <c r="U6" s="124">
        <v>0.56659893869571287</v>
      </c>
      <c r="V6" s="124">
        <v>0.76742063492063495</v>
      </c>
      <c r="W6" s="124">
        <v>0.78191911516379609</v>
      </c>
      <c r="X6" s="124">
        <v>0.74720179246041307</v>
      </c>
      <c r="Y6" s="124">
        <v>0.3351648351648352</v>
      </c>
      <c r="Z6" s="124">
        <v>0.96274149447226365</v>
      </c>
      <c r="AA6" s="124">
        <v>0.70950556358907191</v>
      </c>
    </row>
    <row r="7" spans="1:27" x14ac:dyDescent="0.25">
      <c r="A7" s="94" t="s">
        <v>250</v>
      </c>
      <c r="B7" s="124">
        <v>0.26105327556968383</v>
      </c>
      <c r="C7" s="124">
        <v>0.11967856070003213</v>
      </c>
      <c r="D7" s="124">
        <v>4.131125650299005E-2</v>
      </c>
      <c r="E7" s="124">
        <v>7.3993850486085255E-2</v>
      </c>
      <c r="F7" s="124">
        <v>0.1142441514868015</v>
      </c>
      <c r="G7" s="124">
        <v>0.16068584654685891</v>
      </c>
      <c r="H7" s="124">
        <v>0.14790700626108866</v>
      </c>
      <c r="I7" s="124">
        <v>0.2207160444069993</v>
      </c>
      <c r="J7" s="124">
        <v>0.34516984181151739</v>
      </c>
      <c r="K7" s="124">
        <v>0.53889719564061678</v>
      </c>
      <c r="L7" s="124">
        <v>5.4803696644499154E-2</v>
      </c>
      <c r="M7" s="124">
        <v>0.24860045842402256</v>
      </c>
      <c r="O7" s="94" t="s">
        <v>250</v>
      </c>
      <c r="P7" s="124">
        <v>0.24422810303540024</v>
      </c>
      <c r="Q7" s="124">
        <v>0.14875012220553785</v>
      </c>
      <c r="R7" s="124">
        <v>1.6859396941009984E-2</v>
      </c>
      <c r="S7" s="124">
        <v>0.10237707767349279</v>
      </c>
      <c r="T7" s="124">
        <v>0.16743434668141369</v>
      </c>
      <c r="U7" s="124">
        <v>0.43340106130428713</v>
      </c>
      <c r="V7" s="124">
        <v>0.23257936507936508</v>
      </c>
      <c r="W7" s="124">
        <v>0.218080884836204</v>
      </c>
      <c r="X7" s="124">
        <v>0.25279820753958687</v>
      </c>
      <c r="Y7" s="124">
        <v>0.6648351648351648</v>
      </c>
      <c r="Z7" s="124">
        <v>3.1086779644471953E-2</v>
      </c>
      <c r="AA7" s="124">
        <v>0.27785261832005531</v>
      </c>
    </row>
    <row r="8" spans="1:27" x14ac:dyDescent="0.25">
      <c r="A8" s="94" t="s">
        <v>253</v>
      </c>
      <c r="B8" s="124">
        <v>0</v>
      </c>
      <c r="C8" s="124">
        <v>0</v>
      </c>
      <c r="D8" s="124">
        <v>0</v>
      </c>
      <c r="E8" s="124">
        <v>0</v>
      </c>
      <c r="F8" s="124">
        <v>0</v>
      </c>
      <c r="G8" s="124">
        <v>0</v>
      </c>
      <c r="H8" s="124">
        <v>0</v>
      </c>
      <c r="I8" s="124">
        <v>0</v>
      </c>
      <c r="J8" s="124">
        <v>0</v>
      </c>
      <c r="K8" s="124">
        <v>0</v>
      </c>
      <c r="L8" s="124">
        <v>0</v>
      </c>
      <c r="M8" s="124">
        <v>8.2567401960784315E-3</v>
      </c>
      <c r="O8" s="94" t="s">
        <v>253</v>
      </c>
      <c r="P8" s="124">
        <v>0</v>
      </c>
      <c r="Q8" s="124">
        <v>0</v>
      </c>
      <c r="R8" s="124">
        <v>0</v>
      </c>
      <c r="S8" s="124">
        <v>0</v>
      </c>
      <c r="T8" s="124">
        <v>1.358695652173913E-3</v>
      </c>
      <c r="U8" s="124">
        <v>0</v>
      </c>
      <c r="V8" s="124">
        <v>0</v>
      </c>
      <c r="W8" s="124">
        <v>0</v>
      </c>
      <c r="X8" s="124">
        <v>0</v>
      </c>
      <c r="Y8" s="124">
        <v>0</v>
      </c>
      <c r="Z8" s="124">
        <v>0</v>
      </c>
      <c r="AA8" s="124">
        <v>1.2641818090872711E-2</v>
      </c>
    </row>
    <row r="9" spans="1:27" x14ac:dyDescent="0.25">
      <c r="A9" s="94" t="s">
        <v>257</v>
      </c>
      <c r="B9" s="124">
        <v>0</v>
      </c>
      <c r="C9" s="124">
        <v>0</v>
      </c>
      <c r="D9" s="124">
        <v>0</v>
      </c>
      <c r="E9" s="124">
        <v>0</v>
      </c>
      <c r="F9" s="124">
        <v>0</v>
      </c>
      <c r="G9" s="124">
        <v>0</v>
      </c>
      <c r="H9" s="124">
        <v>0</v>
      </c>
      <c r="I9" s="124">
        <v>0</v>
      </c>
      <c r="J9" s="124">
        <v>0</v>
      </c>
      <c r="K9" s="124">
        <v>0</v>
      </c>
      <c r="L9" s="124">
        <v>0</v>
      </c>
      <c r="M9" s="124">
        <v>0</v>
      </c>
      <c r="O9" s="94" t="s">
        <v>257</v>
      </c>
      <c r="P9" s="124">
        <v>0</v>
      </c>
      <c r="Q9" s="124">
        <v>0</v>
      </c>
      <c r="R9" s="124">
        <v>0</v>
      </c>
      <c r="S9" s="124">
        <v>0</v>
      </c>
      <c r="T9" s="124">
        <v>0</v>
      </c>
      <c r="U9" s="124">
        <v>0</v>
      </c>
      <c r="V9" s="124">
        <v>0</v>
      </c>
      <c r="W9" s="124">
        <v>0</v>
      </c>
      <c r="X9" s="124">
        <v>0</v>
      </c>
      <c r="Y9" s="124">
        <v>0</v>
      </c>
      <c r="Z9" s="124">
        <v>0</v>
      </c>
      <c r="AA9" s="124">
        <v>0</v>
      </c>
    </row>
    <row r="10" spans="1:27" x14ac:dyDescent="0.25">
      <c r="A10" s="94" t="s">
        <v>261</v>
      </c>
      <c r="B10" s="124">
        <v>0</v>
      </c>
      <c r="C10" s="124">
        <v>0</v>
      </c>
      <c r="D10" s="124">
        <v>0</v>
      </c>
      <c r="E10" s="124">
        <v>0</v>
      </c>
      <c r="F10" s="124">
        <v>0</v>
      </c>
      <c r="G10" s="124">
        <v>0</v>
      </c>
      <c r="H10" s="124">
        <v>0</v>
      </c>
      <c r="I10" s="124">
        <v>0</v>
      </c>
      <c r="J10" s="124">
        <v>0</v>
      </c>
      <c r="K10" s="124">
        <v>0</v>
      </c>
      <c r="L10" s="124">
        <v>0</v>
      </c>
      <c r="M10" s="124">
        <v>0</v>
      </c>
      <c r="O10" s="94" t="s">
        <v>261</v>
      </c>
      <c r="P10" s="124">
        <v>0</v>
      </c>
      <c r="Q10" s="124">
        <v>0</v>
      </c>
      <c r="R10" s="124">
        <v>0</v>
      </c>
      <c r="S10" s="124">
        <v>0</v>
      </c>
      <c r="T10" s="124">
        <v>0</v>
      </c>
      <c r="U10" s="124">
        <v>0</v>
      </c>
      <c r="V10" s="124">
        <v>0</v>
      </c>
      <c r="W10" s="124">
        <v>0</v>
      </c>
      <c r="X10" s="124">
        <v>0</v>
      </c>
      <c r="Y10" s="124">
        <v>0</v>
      </c>
      <c r="Z10" s="124">
        <v>0</v>
      </c>
      <c r="AA10" s="124">
        <v>0</v>
      </c>
    </row>
    <row r="11" spans="1:27" x14ac:dyDescent="0.25">
      <c r="A11" s="94" t="s">
        <v>265</v>
      </c>
      <c r="B11" s="124">
        <v>0</v>
      </c>
      <c r="C11" s="124">
        <v>0</v>
      </c>
      <c r="D11" s="124">
        <v>0</v>
      </c>
      <c r="E11" s="124">
        <v>0</v>
      </c>
      <c r="F11" s="124">
        <v>0</v>
      </c>
      <c r="G11" s="124">
        <v>0</v>
      </c>
      <c r="H11" s="124">
        <v>0</v>
      </c>
      <c r="I11" s="124">
        <v>0</v>
      </c>
      <c r="J11" s="124">
        <v>0</v>
      </c>
      <c r="K11" s="124">
        <v>0</v>
      </c>
      <c r="L11" s="124">
        <v>0</v>
      </c>
      <c r="M11" s="124">
        <v>0</v>
      </c>
      <c r="O11" s="94" t="s">
        <v>265</v>
      </c>
      <c r="P11" s="124">
        <v>0</v>
      </c>
      <c r="Q11" s="124">
        <v>0</v>
      </c>
      <c r="R11" s="124">
        <v>0</v>
      </c>
      <c r="S11" s="124">
        <v>0</v>
      </c>
      <c r="T11" s="124">
        <v>0</v>
      </c>
      <c r="U11" s="124">
        <v>0</v>
      </c>
      <c r="V11" s="124">
        <v>0</v>
      </c>
      <c r="W11" s="124">
        <v>0</v>
      </c>
      <c r="X11" s="124">
        <v>0</v>
      </c>
      <c r="Y11" s="124">
        <v>0</v>
      </c>
      <c r="Z11" s="124">
        <v>0</v>
      </c>
      <c r="AA11" s="124">
        <v>0</v>
      </c>
    </row>
    <row r="12" spans="1:27" x14ac:dyDescent="0.25">
      <c r="A12" s="94" t="s">
        <v>304</v>
      </c>
      <c r="B12" s="124">
        <v>0.32179779220679527</v>
      </c>
      <c r="C12" s="124">
        <v>0.21718849037908844</v>
      </c>
      <c r="D12" s="124">
        <v>0.25690322848046415</v>
      </c>
      <c r="E12" s="124">
        <v>0.13704586013830855</v>
      </c>
      <c r="F12" s="124">
        <v>0.13105377258862688</v>
      </c>
      <c r="G12" s="124">
        <v>7.5383246299605994E-2</v>
      </c>
      <c r="H12" s="124">
        <v>7.6032196413781408E-2</v>
      </c>
      <c r="I12" s="124">
        <v>8.0729166666666657E-3</v>
      </c>
      <c r="J12" s="124">
        <v>4.61133069828722E-3</v>
      </c>
      <c r="K12" s="124">
        <v>5.2507215007215009E-2</v>
      </c>
      <c r="L12" s="124">
        <v>0.10812321828645524</v>
      </c>
      <c r="M12" s="124">
        <v>0.48045202165041528</v>
      </c>
      <c r="O12" s="94" t="s">
        <v>304</v>
      </c>
      <c r="P12" s="124">
        <v>0.42196248805340686</v>
      </c>
      <c r="Q12" s="124">
        <v>0.16729541745458756</v>
      </c>
      <c r="R12" s="124">
        <v>0.18129868344504976</v>
      </c>
      <c r="S12" s="124">
        <v>0.16565130880237589</v>
      </c>
      <c r="T12" s="124">
        <v>0.12420468071064739</v>
      </c>
      <c r="U12" s="124">
        <v>0.20470744309453986</v>
      </c>
      <c r="V12" s="124">
        <v>5.5568783068783073E-2</v>
      </c>
      <c r="W12" s="124">
        <v>1.2263593380614658E-2</v>
      </c>
      <c r="X12" s="124">
        <v>3.2700776235258994E-2</v>
      </c>
      <c r="Y12" s="124">
        <v>7.4175824175824176E-2</v>
      </c>
      <c r="Z12" s="124">
        <v>0.16472870511332049</v>
      </c>
      <c r="AA12" s="124">
        <v>0.54943926434210044</v>
      </c>
    </row>
    <row r="13" spans="1:27" x14ac:dyDescent="0.25">
      <c r="A13" s="94" t="s">
        <v>307</v>
      </c>
      <c r="B13" s="124">
        <v>0.49921596558207521</v>
      </c>
      <c r="C13" s="124">
        <v>0.49773692178456047</v>
      </c>
      <c r="D13" s="124">
        <v>0.51606410323712282</v>
      </c>
      <c r="E13" s="124">
        <v>0.65365399702087201</v>
      </c>
      <c r="F13" s="124">
        <v>0.71240410977932211</v>
      </c>
      <c r="G13" s="124">
        <v>0.76170132281358549</v>
      </c>
      <c r="H13" s="124">
        <v>0.77686426931792896</v>
      </c>
      <c r="I13" s="124">
        <v>0.91333454037903961</v>
      </c>
      <c r="J13" s="124">
        <v>0.88553659566274567</v>
      </c>
      <c r="K13" s="124">
        <v>0.80995042055897315</v>
      </c>
      <c r="L13" s="124">
        <v>0.8109662115495142</v>
      </c>
      <c r="M13" s="124">
        <v>0.28164156660000184</v>
      </c>
      <c r="O13" s="94" t="s">
        <v>307</v>
      </c>
      <c r="P13" s="124">
        <v>0.42493064670249669</v>
      </c>
      <c r="Q13" s="124">
        <v>0.48595176983205512</v>
      </c>
      <c r="R13" s="124">
        <v>0.52032687151442403</v>
      </c>
      <c r="S13" s="124">
        <v>0.5511146703066776</v>
      </c>
      <c r="T13" s="124">
        <v>0.81194924399197721</v>
      </c>
      <c r="U13" s="124">
        <v>0.50846041055718472</v>
      </c>
      <c r="V13" s="124">
        <v>0.76977513227513228</v>
      </c>
      <c r="W13" s="124">
        <v>0.85157885849375203</v>
      </c>
      <c r="X13" s="124">
        <v>0.91536767829871279</v>
      </c>
      <c r="Y13" s="124">
        <v>0.72252747252747251</v>
      </c>
      <c r="Z13" s="124">
        <v>0.71518809932271477</v>
      </c>
      <c r="AA13" s="124">
        <v>0.23221100940376155</v>
      </c>
    </row>
    <row r="14" spans="1:27" x14ac:dyDescent="0.25">
      <c r="A14" s="94" t="s">
        <v>310</v>
      </c>
      <c r="B14" s="124">
        <v>0.16837607012797828</v>
      </c>
      <c r="C14" s="124">
        <v>0.27817611618673133</v>
      </c>
      <c r="D14" s="124">
        <v>0.22391047513120071</v>
      </c>
      <c r="E14" s="124">
        <v>0.20887784554352223</v>
      </c>
      <c r="F14" s="124">
        <v>0.1542329748176138</v>
      </c>
      <c r="G14" s="124">
        <v>0.14075231031943253</v>
      </c>
      <c r="H14" s="124">
        <v>0.14598746283971825</v>
      </c>
      <c r="I14" s="124">
        <v>7.8592542954293743E-2</v>
      </c>
      <c r="J14" s="124">
        <v>9.928775260263481E-2</v>
      </c>
      <c r="K14" s="124">
        <v>0.13754236443381182</v>
      </c>
      <c r="L14" s="124">
        <v>7.9076669746297235E-2</v>
      </c>
      <c r="M14" s="124">
        <v>0.22425121102662898</v>
      </c>
      <c r="O14" s="94" t="s">
        <v>310</v>
      </c>
      <c r="P14" s="124">
        <v>0.14941230774595735</v>
      </c>
      <c r="Q14" s="124">
        <v>0.34383566407252447</v>
      </c>
      <c r="R14" s="124">
        <v>0.29621008212603467</v>
      </c>
      <c r="S14" s="124">
        <v>0.28323402089094651</v>
      </c>
      <c r="T14" s="124">
        <v>6.2472448923748973E-2</v>
      </c>
      <c r="U14" s="124">
        <v>0.28683214634827542</v>
      </c>
      <c r="V14" s="124">
        <v>0.17465608465608468</v>
      </c>
      <c r="W14" s="124">
        <v>0.13615754812563324</v>
      </c>
      <c r="X14" s="124">
        <v>4.231616085064361E-2</v>
      </c>
      <c r="Y14" s="124">
        <v>0.14835164835164835</v>
      </c>
      <c r="Z14" s="124">
        <v>0.11856804404881328</v>
      </c>
      <c r="AA14" s="124">
        <v>0.20570790816326531</v>
      </c>
    </row>
    <row r="15" spans="1:27" x14ac:dyDescent="0.25">
      <c r="A15" s="94" t="s">
        <v>299</v>
      </c>
      <c r="B15" s="124">
        <v>0.20333925077038406</v>
      </c>
      <c r="C15" s="124">
        <v>0.29194628072900808</v>
      </c>
      <c r="D15" s="124">
        <v>0.10196738612282749</v>
      </c>
      <c r="E15" s="124">
        <v>0.1959544635901351</v>
      </c>
      <c r="F15" s="124">
        <v>0.123333321271765</v>
      </c>
      <c r="G15" s="124">
        <v>7.756892631174031E-2</v>
      </c>
      <c r="H15" s="124">
        <v>0.12191322956819488</v>
      </c>
      <c r="I15" s="124">
        <v>9.4528548257012374E-2</v>
      </c>
      <c r="J15" s="124">
        <v>4.9273523838006442E-2</v>
      </c>
      <c r="K15" s="124">
        <v>4.5380022024758861E-2</v>
      </c>
      <c r="L15" s="124">
        <v>0.13652840500739591</v>
      </c>
      <c r="M15" s="124">
        <v>0.19530371285225778</v>
      </c>
      <c r="O15" s="94" t="s">
        <v>299</v>
      </c>
      <c r="P15" s="124">
        <v>0.18142436989719607</v>
      </c>
      <c r="Q15" s="124">
        <v>0.29615071111630142</v>
      </c>
      <c r="R15" s="124">
        <v>0.11348888040272144</v>
      </c>
      <c r="S15" s="124">
        <v>0.21354929845653794</v>
      </c>
      <c r="T15" s="124">
        <v>9.6464402394255272E-2</v>
      </c>
      <c r="U15" s="124">
        <v>0.11799399525205975</v>
      </c>
      <c r="V15" s="124">
        <v>7.8941798941798938E-2</v>
      </c>
      <c r="W15" s="124">
        <v>9.8161516379601493E-2</v>
      </c>
      <c r="X15" s="124">
        <v>5.1244732279215041E-2</v>
      </c>
      <c r="Y15" s="124">
        <v>1.9230769230769232E-2</v>
      </c>
      <c r="Z15" s="124">
        <v>0.12561577801962417</v>
      </c>
      <c r="AA15" s="124">
        <v>0.16578801975335589</v>
      </c>
    </row>
    <row r="16" spans="1:27" x14ac:dyDescent="0.25">
      <c r="A16" s="94" t="s">
        <v>311</v>
      </c>
      <c r="B16" s="124">
        <v>0.1475451792743806</v>
      </c>
      <c r="C16" s="124">
        <v>5.5787792781907777E-2</v>
      </c>
      <c r="D16" s="124">
        <v>4.7452479486536497E-3</v>
      </c>
      <c r="E16" s="124">
        <v>4.0290609257865553E-2</v>
      </c>
      <c r="F16" s="124">
        <v>5.1703786980638482E-2</v>
      </c>
      <c r="G16" s="124">
        <v>7.851240455282199E-2</v>
      </c>
      <c r="H16" s="124">
        <v>0.40335423745089727</v>
      </c>
      <c r="I16" s="124">
        <v>0.36413070781981549</v>
      </c>
      <c r="J16" s="124">
        <v>0.23426413896394971</v>
      </c>
      <c r="K16" s="124">
        <v>0.46827580314422429</v>
      </c>
      <c r="L16" s="124">
        <v>3.0072549040015845E-2</v>
      </c>
      <c r="M16" s="124">
        <v>0.1564140656570942</v>
      </c>
      <c r="O16" s="94" t="s">
        <v>311</v>
      </c>
      <c r="P16" s="124">
        <v>0.16418297935286588</v>
      </c>
      <c r="Q16" s="124">
        <v>0.11453675431437817</v>
      </c>
      <c r="R16" s="124">
        <v>0</v>
      </c>
      <c r="S16" s="124">
        <v>6.2243669650560426E-2</v>
      </c>
      <c r="T16" s="124">
        <v>9.3923779953083153E-2</v>
      </c>
      <c r="U16" s="124">
        <v>0.25626937578550479</v>
      </c>
      <c r="V16" s="124">
        <v>0.40649470899470896</v>
      </c>
      <c r="W16" s="124">
        <v>0.28899020601148262</v>
      </c>
      <c r="X16" s="124">
        <v>0.21435748159886092</v>
      </c>
      <c r="Y16" s="124">
        <v>0.66620879120879117</v>
      </c>
      <c r="Z16" s="124">
        <v>3.4117082674774979E-2</v>
      </c>
      <c r="AA16" s="124">
        <v>0.24763337153043036</v>
      </c>
    </row>
    <row r="17" spans="1:27" x14ac:dyDescent="0.25">
      <c r="A17" s="94" t="s">
        <v>312</v>
      </c>
      <c r="B17" s="124">
        <v>7.4111865307740481E-3</v>
      </c>
      <c r="C17" s="124">
        <v>5.5871387092256959E-4</v>
      </c>
      <c r="D17" s="124">
        <v>0</v>
      </c>
      <c r="E17" s="124">
        <v>2.0590484457671957E-3</v>
      </c>
      <c r="F17" s="124">
        <v>9.6932979126415093E-3</v>
      </c>
      <c r="G17" s="124">
        <v>1.6293023614755361E-2</v>
      </c>
      <c r="H17" s="124">
        <v>2.2664835164835167E-3</v>
      </c>
      <c r="I17" s="124">
        <v>2.7638500145374879E-2</v>
      </c>
      <c r="J17" s="124">
        <v>5.6182327777789684E-2</v>
      </c>
      <c r="K17" s="124">
        <v>5.032918470418471E-2</v>
      </c>
      <c r="L17" s="124">
        <v>8.1048605434393996E-3</v>
      </c>
      <c r="M17" s="124">
        <v>8.7574167705537862E-3</v>
      </c>
      <c r="O17" s="94" t="s">
        <v>312</v>
      </c>
      <c r="P17" s="124">
        <v>3.6657096462254278E-3</v>
      </c>
      <c r="Q17" s="124">
        <v>0</v>
      </c>
      <c r="R17" s="124">
        <v>0</v>
      </c>
      <c r="S17" s="124">
        <v>0</v>
      </c>
      <c r="T17" s="124">
        <v>7.1163911829475544E-3</v>
      </c>
      <c r="U17" s="124">
        <v>4.9137690266722524E-2</v>
      </c>
      <c r="V17" s="124">
        <v>4.6904761904761907E-2</v>
      </c>
      <c r="W17" s="124">
        <v>5.8219351570415398E-2</v>
      </c>
      <c r="X17" s="124">
        <v>6.9480806549772067E-2</v>
      </c>
      <c r="Y17" s="124">
        <v>0.12912087912087911</v>
      </c>
      <c r="Z17" s="124">
        <v>0</v>
      </c>
      <c r="AA17" s="124">
        <v>4.5454545454545452E-3</v>
      </c>
    </row>
    <row r="18" spans="1:27" x14ac:dyDescent="0.25">
      <c r="A18" s="94" t="s">
        <v>313</v>
      </c>
      <c r="B18" s="124">
        <v>2.1551724137931034E-4</v>
      </c>
      <c r="C18" s="124">
        <v>0</v>
      </c>
      <c r="D18" s="124">
        <v>0</v>
      </c>
      <c r="E18" s="124">
        <v>5.9796307996463505E-3</v>
      </c>
      <c r="F18" s="124">
        <v>2.9367358748002459E-3</v>
      </c>
      <c r="G18" s="124">
        <v>1.5392966011068727E-2</v>
      </c>
      <c r="H18" s="124">
        <v>0</v>
      </c>
      <c r="I18" s="124">
        <v>0</v>
      </c>
      <c r="J18" s="124">
        <v>3.1250000000000002E-3</v>
      </c>
      <c r="K18" s="124">
        <v>0</v>
      </c>
      <c r="L18" s="124">
        <v>4.2570546425498802E-3</v>
      </c>
      <c r="M18" s="124">
        <v>0</v>
      </c>
      <c r="O18" s="94" t="s">
        <v>313</v>
      </c>
      <c r="P18" s="124">
        <v>0</v>
      </c>
      <c r="Q18" s="124">
        <v>0</v>
      </c>
      <c r="R18" s="124">
        <v>0</v>
      </c>
      <c r="S18" s="124">
        <v>2.0022818336739384E-2</v>
      </c>
      <c r="T18" s="124">
        <v>2.2876914100973457E-2</v>
      </c>
      <c r="U18" s="124">
        <v>4.128054740957967E-2</v>
      </c>
      <c r="V18" s="124">
        <v>0</v>
      </c>
      <c r="W18" s="124">
        <v>0</v>
      </c>
      <c r="X18" s="124">
        <v>0</v>
      </c>
      <c r="Y18" s="124">
        <v>0</v>
      </c>
      <c r="Z18" s="124">
        <v>0</v>
      </c>
      <c r="AA18" s="124">
        <v>0</v>
      </c>
    </row>
    <row r="19" spans="1:27" x14ac:dyDescent="0.25">
      <c r="A19" s="94" t="s">
        <v>314</v>
      </c>
      <c r="B19" s="124">
        <v>7.0628153980334765E-4</v>
      </c>
      <c r="C19" s="124">
        <v>7.8407660846311158E-4</v>
      </c>
      <c r="D19" s="124">
        <v>0</v>
      </c>
      <c r="E19" s="124">
        <v>8.852602602602603E-4</v>
      </c>
      <c r="F19" s="124">
        <v>8.7676981812015605E-4</v>
      </c>
      <c r="G19" s="124">
        <v>1.3003549930544837E-2</v>
      </c>
      <c r="H19" s="124">
        <v>2.045669384379062E-3</v>
      </c>
      <c r="I19" s="124">
        <v>0</v>
      </c>
      <c r="J19" s="124">
        <v>6.3938618925831201E-3</v>
      </c>
      <c r="K19" s="124">
        <v>1.111111111111111E-2</v>
      </c>
      <c r="L19" s="124">
        <v>0</v>
      </c>
      <c r="M19" s="124">
        <v>0</v>
      </c>
      <c r="O19" s="94" t="s">
        <v>314</v>
      </c>
      <c r="P19" s="124">
        <v>7.9872204472843447E-4</v>
      </c>
      <c r="Q19" s="124">
        <v>2.7883951179934066E-3</v>
      </c>
      <c r="R19" s="124">
        <v>0</v>
      </c>
      <c r="S19" s="124">
        <v>0</v>
      </c>
      <c r="T19" s="124">
        <v>7.7346235418875933E-3</v>
      </c>
      <c r="U19" s="124">
        <v>6.9137690266722535E-2</v>
      </c>
      <c r="V19" s="124">
        <v>5.2923280423280428E-2</v>
      </c>
      <c r="W19" s="124">
        <v>0</v>
      </c>
      <c r="X19" s="124">
        <v>0</v>
      </c>
      <c r="Y19" s="124">
        <v>1.7857142857142856E-2</v>
      </c>
      <c r="Z19" s="124">
        <v>0</v>
      </c>
      <c r="AA19" s="124">
        <v>0</v>
      </c>
    </row>
    <row r="20" spans="1:27" x14ac:dyDescent="0.25">
      <c r="A20" s="94" t="s">
        <v>315</v>
      </c>
      <c r="B20" s="124">
        <v>1.5252171034413433E-3</v>
      </c>
      <c r="C20" s="124">
        <v>0</v>
      </c>
      <c r="D20" s="124">
        <v>0</v>
      </c>
      <c r="E20" s="124">
        <v>7.5303937579386678E-4</v>
      </c>
      <c r="F20" s="124">
        <v>0</v>
      </c>
      <c r="G20" s="124">
        <v>0</v>
      </c>
      <c r="H20" s="124">
        <v>2.3348322379799376E-3</v>
      </c>
      <c r="I20" s="124">
        <v>0</v>
      </c>
      <c r="J20" s="124">
        <v>0</v>
      </c>
      <c r="K20" s="124">
        <v>0</v>
      </c>
      <c r="L20" s="124">
        <v>0</v>
      </c>
      <c r="M20" s="124">
        <v>0</v>
      </c>
      <c r="O20" s="94" t="s">
        <v>315</v>
      </c>
      <c r="P20" s="124">
        <v>0</v>
      </c>
      <c r="Q20" s="124">
        <v>0</v>
      </c>
      <c r="R20" s="124">
        <v>0</v>
      </c>
      <c r="S20" s="124">
        <v>0</v>
      </c>
      <c r="T20" s="124">
        <v>0</v>
      </c>
      <c r="U20" s="124">
        <v>0</v>
      </c>
      <c r="V20" s="124">
        <v>0</v>
      </c>
      <c r="W20" s="124">
        <v>0</v>
      </c>
      <c r="X20" s="124">
        <v>0</v>
      </c>
      <c r="Y20" s="124">
        <v>1.9230769230769232E-2</v>
      </c>
      <c r="Z20" s="124">
        <v>0</v>
      </c>
      <c r="AA20" s="124">
        <v>0</v>
      </c>
    </row>
    <row r="21" spans="1:27" x14ac:dyDescent="0.25">
      <c r="A21" s="94" t="s">
        <v>316</v>
      </c>
      <c r="B21" s="124">
        <v>0</v>
      </c>
      <c r="C21" s="124">
        <v>0</v>
      </c>
      <c r="D21" s="124">
        <v>0</v>
      </c>
      <c r="E21" s="124">
        <v>0</v>
      </c>
      <c r="F21" s="124">
        <v>0</v>
      </c>
      <c r="G21" s="124">
        <v>0</v>
      </c>
      <c r="H21" s="124">
        <v>0</v>
      </c>
      <c r="I21" s="124">
        <v>0</v>
      </c>
      <c r="J21" s="124">
        <v>0</v>
      </c>
      <c r="K21" s="124">
        <v>0</v>
      </c>
      <c r="L21" s="124">
        <v>0</v>
      </c>
      <c r="M21" s="124">
        <v>0</v>
      </c>
      <c r="O21" s="94" t="s">
        <v>316</v>
      </c>
      <c r="P21" s="124">
        <v>0</v>
      </c>
      <c r="Q21" s="124">
        <v>0</v>
      </c>
      <c r="R21" s="124">
        <v>0</v>
      </c>
      <c r="S21" s="124">
        <v>0</v>
      </c>
      <c r="T21" s="124">
        <v>0</v>
      </c>
      <c r="U21" s="124">
        <v>0</v>
      </c>
      <c r="V21" s="124">
        <v>0</v>
      </c>
      <c r="W21" s="124">
        <v>0</v>
      </c>
      <c r="X21" s="124">
        <v>0</v>
      </c>
      <c r="Y21" s="124">
        <v>0</v>
      </c>
      <c r="Z21" s="124">
        <v>0</v>
      </c>
      <c r="AA21" s="124">
        <v>0</v>
      </c>
    </row>
    <row r="22" spans="1:27" x14ac:dyDescent="0.25">
      <c r="A22" s="94" t="s">
        <v>323</v>
      </c>
      <c r="B22" s="124">
        <v>3.9849403887052739E-3</v>
      </c>
      <c r="C22" s="124">
        <v>0</v>
      </c>
      <c r="D22" s="124">
        <v>0</v>
      </c>
      <c r="E22" s="124">
        <v>0</v>
      </c>
      <c r="F22" s="124">
        <v>0</v>
      </c>
      <c r="G22" s="124">
        <v>3.3723096163798252E-3</v>
      </c>
      <c r="H22" s="124">
        <v>0</v>
      </c>
      <c r="I22" s="124">
        <v>0</v>
      </c>
      <c r="J22" s="124">
        <v>1.8907217037012435E-2</v>
      </c>
      <c r="K22" s="124">
        <v>5.8836129148629145E-2</v>
      </c>
      <c r="L22" s="124">
        <v>2.7937163305087743E-3</v>
      </c>
      <c r="M22" s="124">
        <v>3.8077546909504227E-3</v>
      </c>
      <c r="O22" s="94" t="s">
        <v>323</v>
      </c>
      <c r="P22" s="124">
        <v>0</v>
      </c>
      <c r="Q22" s="124">
        <v>0</v>
      </c>
      <c r="R22" s="124">
        <v>0</v>
      </c>
      <c r="S22" s="124">
        <v>0</v>
      </c>
      <c r="T22" s="124">
        <v>1.358695652173913E-3</v>
      </c>
      <c r="U22" s="124">
        <v>8.0645161290322578E-3</v>
      </c>
      <c r="V22" s="124">
        <v>0</v>
      </c>
      <c r="W22" s="124">
        <v>0</v>
      </c>
      <c r="X22" s="124">
        <v>0</v>
      </c>
      <c r="Y22" s="124">
        <v>0</v>
      </c>
      <c r="Z22" s="124">
        <v>0</v>
      </c>
      <c r="AA22" s="124">
        <v>1.2641818090872711E-2</v>
      </c>
    </row>
    <row r="23" spans="1:27" x14ac:dyDescent="0.25">
      <c r="A23" s="94" t="s">
        <v>324</v>
      </c>
      <c r="B23" s="124">
        <v>2.0789859814118492E-2</v>
      </c>
      <c r="C23" s="124">
        <v>4.1598681233972756E-3</v>
      </c>
      <c r="D23" s="124">
        <v>5.6849535737941419E-3</v>
      </c>
      <c r="E23" s="124">
        <v>1.2905697949642475E-2</v>
      </c>
      <c r="F23" s="124">
        <v>6.7621032329673201E-3</v>
      </c>
      <c r="G23" s="124">
        <v>1.8467872117415622E-2</v>
      </c>
      <c r="H23" s="124">
        <v>7.5787387781950391E-2</v>
      </c>
      <c r="I23" s="124">
        <v>9.954900271512114E-3</v>
      </c>
      <c r="J23" s="124">
        <v>3.4016092026402128E-2</v>
      </c>
      <c r="K23" s="124">
        <v>0</v>
      </c>
      <c r="L23" s="124">
        <v>4.5534247267098342E-3</v>
      </c>
      <c r="M23" s="124">
        <v>3.2464087701265909E-2</v>
      </c>
      <c r="O23" s="94" t="s">
        <v>324</v>
      </c>
      <c r="P23" s="124">
        <v>8.2846398369852015E-3</v>
      </c>
      <c r="Q23" s="124">
        <v>3.8344202225959172E-3</v>
      </c>
      <c r="R23" s="124">
        <v>4.065503598902228E-3</v>
      </c>
      <c r="S23" s="124">
        <v>7.0322157938980372E-3</v>
      </c>
      <c r="T23" s="124">
        <v>1.5822784810126582E-3</v>
      </c>
      <c r="U23" s="124">
        <v>4.128054740957967E-2</v>
      </c>
      <c r="V23" s="124">
        <v>4.3664021164021169E-2</v>
      </c>
      <c r="W23" s="124">
        <v>0</v>
      </c>
      <c r="X23" s="124">
        <v>1.619644723092999E-2</v>
      </c>
      <c r="Y23" s="124">
        <v>0</v>
      </c>
      <c r="Z23" s="124">
        <v>0</v>
      </c>
      <c r="AA23" s="124">
        <v>1.2641818090872711E-2</v>
      </c>
    </row>
    <row r="24" spans="1:27" x14ac:dyDescent="0.25">
      <c r="A24" s="94" t="s">
        <v>325</v>
      </c>
      <c r="B24" s="124">
        <v>7.1446166421822795E-4</v>
      </c>
      <c r="C24" s="124">
        <v>0</v>
      </c>
      <c r="D24" s="124">
        <v>0</v>
      </c>
      <c r="E24" s="124">
        <v>4.8828125E-4</v>
      </c>
      <c r="F24" s="124">
        <v>0</v>
      </c>
      <c r="G24" s="124">
        <v>2.1340172984909832E-2</v>
      </c>
      <c r="H24" s="124">
        <v>8.0645161290322578E-3</v>
      </c>
      <c r="I24" s="124">
        <v>0</v>
      </c>
      <c r="J24" s="124">
        <v>1.736111111111111E-3</v>
      </c>
      <c r="K24" s="124">
        <v>0</v>
      </c>
      <c r="L24" s="124">
        <v>0</v>
      </c>
      <c r="M24" s="124">
        <v>1.0975710127682409E-2</v>
      </c>
      <c r="O24" s="94" t="s">
        <v>325</v>
      </c>
      <c r="P24" s="124">
        <v>0</v>
      </c>
      <c r="Q24" s="124">
        <v>0</v>
      </c>
      <c r="R24" s="124">
        <v>0</v>
      </c>
      <c r="S24" s="124">
        <v>0</v>
      </c>
      <c r="T24" s="124">
        <v>0</v>
      </c>
      <c r="U24" s="124">
        <v>0</v>
      </c>
      <c r="V24" s="124">
        <v>0.10584656084656086</v>
      </c>
      <c r="W24" s="124">
        <v>0</v>
      </c>
      <c r="X24" s="124">
        <v>0</v>
      </c>
      <c r="Y24" s="124">
        <v>0</v>
      </c>
      <c r="Z24" s="124">
        <v>0</v>
      </c>
      <c r="AA24" s="124">
        <v>1.2641818090872711E-2</v>
      </c>
    </row>
    <row r="25" spans="1:27" x14ac:dyDescent="0.25">
      <c r="A25" s="94" t="s">
        <v>322</v>
      </c>
      <c r="B25" s="124">
        <v>0.87236798208508637</v>
      </c>
      <c r="C25" s="124">
        <v>0.92640768339647173</v>
      </c>
      <c r="D25" s="124">
        <v>0.95634324724574016</v>
      </c>
      <c r="E25" s="124">
        <v>0.95807285777758666</v>
      </c>
      <c r="F25" s="124">
        <v>0.9000651604691593</v>
      </c>
      <c r="G25" s="124">
        <v>0.87633543330909347</v>
      </c>
      <c r="H25" s="124">
        <v>0.91245590583004832</v>
      </c>
      <c r="I25" s="124">
        <v>0.86659100469793282</v>
      </c>
      <c r="J25" s="124">
        <v>0.68563974013890483</v>
      </c>
      <c r="K25" s="124">
        <v>0.46302617338801549</v>
      </c>
      <c r="L25" s="124">
        <v>0.91405072791269526</v>
      </c>
      <c r="M25" s="124">
        <v>0.94575337407914173</v>
      </c>
      <c r="O25" s="94" t="s">
        <v>322</v>
      </c>
      <c r="P25" s="124">
        <v>0.86831574914570298</v>
      </c>
      <c r="Q25" s="124">
        <v>0.94549301845202927</v>
      </c>
      <c r="R25" s="124">
        <v>0.98352925989841389</v>
      </c>
      <c r="S25" s="124">
        <v>0.96312419692075157</v>
      </c>
      <c r="T25" s="124">
        <v>0.89054572058879278</v>
      </c>
      <c r="U25" s="124">
        <v>0.90958176232369792</v>
      </c>
      <c r="V25" s="124">
        <v>0.86210317460317465</v>
      </c>
      <c r="W25" s="124">
        <v>0.85563787571766292</v>
      </c>
      <c r="X25" s="124">
        <v>0.76444317177075805</v>
      </c>
      <c r="Y25" s="124">
        <v>0.46428571428571425</v>
      </c>
      <c r="Z25" s="124">
        <v>0.96125339923416853</v>
      </c>
      <c r="AA25" s="124">
        <v>0.96428855633162358</v>
      </c>
    </row>
    <row r="26" spans="1:27" x14ac:dyDescent="0.25">
      <c r="A26" s="94" t="s">
        <v>335</v>
      </c>
      <c r="B26" s="124">
        <v>0.30614754650156706</v>
      </c>
      <c r="C26" s="124">
        <v>0.28739408491645829</v>
      </c>
      <c r="D26" s="124">
        <v>7.2258089513359866E-2</v>
      </c>
      <c r="E26" s="124">
        <v>0.20603324235671577</v>
      </c>
      <c r="F26" s="124">
        <v>0.36072637003748831</v>
      </c>
      <c r="G26" s="124">
        <v>0.25851454193144435</v>
      </c>
      <c r="H26" s="124">
        <v>0.35979686844816078</v>
      </c>
      <c r="I26" s="124">
        <v>0.40719109201309345</v>
      </c>
      <c r="J26" s="124">
        <v>0.36801004936485199</v>
      </c>
      <c r="K26" s="124">
        <v>0.25759569377990427</v>
      </c>
      <c r="L26" s="124">
        <v>0.26118499658915317</v>
      </c>
      <c r="M26" s="124">
        <v>0.31879258912846936</v>
      </c>
      <c r="O26" s="94" t="s">
        <v>335</v>
      </c>
      <c r="P26" s="124">
        <v>0.33002845171588802</v>
      </c>
      <c r="Q26" s="124">
        <v>0.24288919981853252</v>
      </c>
      <c r="R26" s="124">
        <v>4.2167519834009071E-2</v>
      </c>
      <c r="S26" s="124">
        <v>0.28366449166421265</v>
      </c>
      <c r="T26" s="124">
        <v>0.36657129289961821</v>
      </c>
      <c r="U26" s="124">
        <v>0.50990713587487779</v>
      </c>
      <c r="V26" s="124">
        <v>0.34166666666666667</v>
      </c>
      <c r="W26" s="124">
        <v>0.45697821681864231</v>
      </c>
      <c r="X26" s="124">
        <v>0.49147260785191815</v>
      </c>
      <c r="Y26" s="124">
        <v>0.51648351648351654</v>
      </c>
      <c r="Z26" s="124">
        <v>0.23352075419383114</v>
      </c>
      <c r="AA26" s="124">
        <v>0.26614225235548766</v>
      </c>
    </row>
    <row r="27" spans="1:27" x14ac:dyDescent="0.25">
      <c r="A27" s="94" t="s">
        <v>328</v>
      </c>
      <c r="B27" s="124">
        <v>1.1811527138690223E-2</v>
      </c>
      <c r="C27" s="124">
        <v>5.7222169589927563E-3</v>
      </c>
      <c r="D27" s="124">
        <v>1.3275771107702883E-3</v>
      </c>
      <c r="E27" s="124">
        <v>4.692767420593799E-3</v>
      </c>
      <c r="F27" s="124">
        <v>4.6601326682222735E-3</v>
      </c>
      <c r="G27" s="124">
        <v>2.0997807017543859E-2</v>
      </c>
      <c r="H27" s="124">
        <v>2.5474172719935429E-3</v>
      </c>
      <c r="I27" s="124">
        <v>2.051248504784689E-2</v>
      </c>
      <c r="J27" s="124">
        <v>4.730841467181033E-2</v>
      </c>
      <c r="K27" s="124">
        <v>3.7477453102453102E-2</v>
      </c>
      <c r="L27" s="124">
        <v>1.9130334770873188E-3</v>
      </c>
      <c r="M27" s="124">
        <v>2.1269314579636357E-2</v>
      </c>
      <c r="O27" s="94" t="s">
        <v>328</v>
      </c>
      <c r="P27" s="124">
        <v>1.1639908688482194E-2</v>
      </c>
      <c r="Q27" s="124">
        <v>7.6349610895771781E-3</v>
      </c>
      <c r="R27" s="124">
        <v>0</v>
      </c>
      <c r="S27" s="124">
        <v>0</v>
      </c>
      <c r="T27" s="124">
        <v>4.3295312282654059E-3</v>
      </c>
      <c r="U27" s="124">
        <v>4.3497416561932692E-2</v>
      </c>
      <c r="V27" s="124">
        <v>0</v>
      </c>
      <c r="W27" s="124">
        <v>0</v>
      </c>
      <c r="X27" s="124">
        <v>9.6153846153846159E-3</v>
      </c>
      <c r="Y27" s="124">
        <v>0</v>
      </c>
      <c r="Z27" s="124">
        <v>0</v>
      </c>
      <c r="AA27" s="124">
        <v>0</v>
      </c>
    </row>
    <row r="28" spans="1:27" x14ac:dyDescent="0.25">
      <c r="A28" s="94" t="s">
        <v>329</v>
      </c>
      <c r="B28" s="124">
        <v>0</v>
      </c>
      <c r="C28" s="124">
        <v>0</v>
      </c>
      <c r="D28" s="124">
        <v>0</v>
      </c>
      <c r="E28" s="124">
        <v>0</v>
      </c>
      <c r="F28" s="124">
        <v>7.7037961282516634E-4</v>
      </c>
      <c r="G28" s="124">
        <v>0</v>
      </c>
      <c r="H28" s="124">
        <v>0</v>
      </c>
      <c r="I28" s="124">
        <v>1.736111111111111E-3</v>
      </c>
      <c r="J28" s="124">
        <v>0</v>
      </c>
      <c r="K28" s="124">
        <v>0</v>
      </c>
      <c r="L28" s="124">
        <v>6.6705088797814206E-4</v>
      </c>
      <c r="M28" s="124">
        <v>2.3030764029749831E-3</v>
      </c>
      <c r="O28" s="94" t="s">
        <v>329</v>
      </c>
      <c r="P28" s="124">
        <v>0</v>
      </c>
      <c r="Q28" s="124">
        <v>0</v>
      </c>
      <c r="R28" s="124">
        <v>0</v>
      </c>
      <c r="S28" s="124">
        <v>0</v>
      </c>
      <c r="T28" s="124">
        <v>0</v>
      </c>
      <c r="U28" s="124">
        <v>0</v>
      </c>
      <c r="V28" s="124">
        <v>0</v>
      </c>
      <c r="W28" s="124">
        <v>0</v>
      </c>
      <c r="X28" s="124">
        <v>0</v>
      </c>
      <c r="Y28" s="124">
        <v>0</v>
      </c>
      <c r="Z28" s="124">
        <v>0</v>
      </c>
      <c r="AA28" s="124">
        <v>0</v>
      </c>
    </row>
    <row r="29" spans="1:27" x14ac:dyDescent="0.25">
      <c r="A29" s="94" t="s">
        <v>330</v>
      </c>
      <c r="B29" s="124">
        <v>0.18740461026655592</v>
      </c>
      <c r="C29" s="124">
        <v>0.12282116616544583</v>
      </c>
      <c r="D29" s="124">
        <v>0.36279836192090725</v>
      </c>
      <c r="E29" s="124">
        <v>0.26491286879535708</v>
      </c>
      <c r="F29" s="124">
        <v>0.30206875027639407</v>
      </c>
      <c r="G29" s="124">
        <v>0.20706279666596789</v>
      </c>
      <c r="H29" s="124">
        <v>0.25358509949678087</v>
      </c>
      <c r="I29" s="124">
        <v>0.29287115128706437</v>
      </c>
      <c r="J29" s="124">
        <v>0.23351673237614989</v>
      </c>
      <c r="K29" s="124">
        <v>8.8543802688539536E-2</v>
      </c>
      <c r="L29" s="124">
        <v>3.849626976876392E-2</v>
      </c>
      <c r="M29" s="124">
        <v>0.3852890172342362</v>
      </c>
      <c r="O29" s="94" t="s">
        <v>330</v>
      </c>
      <c r="P29" s="124">
        <v>0.33372134181700241</v>
      </c>
      <c r="Q29" s="124">
        <v>0.10216107063141891</v>
      </c>
      <c r="R29" s="124">
        <v>0.25620563224634285</v>
      </c>
      <c r="S29" s="124">
        <v>4.9144898191138944E-2</v>
      </c>
      <c r="T29" s="124">
        <v>0.4459794770849243</v>
      </c>
      <c r="U29" s="124">
        <v>0.12461178606339898</v>
      </c>
      <c r="V29" s="124">
        <v>0.17141534391534391</v>
      </c>
      <c r="W29" s="124">
        <v>0.37211879432624118</v>
      </c>
      <c r="X29" s="124">
        <v>8.014112324457151E-2</v>
      </c>
      <c r="Y29" s="124">
        <v>9.2032967032967039E-2</v>
      </c>
      <c r="Z29" s="124">
        <v>4.912804624343086E-2</v>
      </c>
      <c r="AA29" s="124">
        <v>0.38568768416457494</v>
      </c>
    </row>
    <row r="30" spans="1:27" x14ac:dyDescent="0.25">
      <c r="A30" s="94" t="s">
        <v>319</v>
      </c>
      <c r="B30" s="124">
        <v>2.067265577181314E-3</v>
      </c>
      <c r="C30" s="124">
        <v>0</v>
      </c>
      <c r="D30" s="124">
        <v>0</v>
      </c>
      <c r="E30" s="124">
        <v>1.2524801587301586E-3</v>
      </c>
      <c r="F30" s="124">
        <v>5.9138169026627478E-4</v>
      </c>
      <c r="G30" s="124">
        <v>5.208333333333333E-3</v>
      </c>
      <c r="H30" s="124">
        <v>3.9100684261974585E-3</v>
      </c>
      <c r="I30" s="124">
        <v>0</v>
      </c>
      <c r="J30" s="124">
        <v>1.7857142857142857E-3</v>
      </c>
      <c r="K30" s="124">
        <v>1.2626262626262626E-2</v>
      </c>
      <c r="L30" s="124">
        <v>1.4251553980825949E-3</v>
      </c>
      <c r="M30" s="124">
        <v>1.028824007587048E-3</v>
      </c>
      <c r="O30" s="94" t="s">
        <v>319</v>
      </c>
      <c r="P30" s="124">
        <v>1.5974440894568689E-3</v>
      </c>
      <c r="Q30" s="124">
        <v>8.8339222614840988E-4</v>
      </c>
      <c r="R30" s="124">
        <v>0</v>
      </c>
      <c r="S30" s="124">
        <v>0</v>
      </c>
      <c r="T30" s="124">
        <v>0</v>
      </c>
      <c r="U30" s="124">
        <v>0</v>
      </c>
      <c r="V30" s="124">
        <v>0</v>
      </c>
      <c r="W30" s="124">
        <v>1.8513593380614656E-2</v>
      </c>
      <c r="X30" s="124">
        <v>0</v>
      </c>
      <c r="Y30" s="124">
        <v>0</v>
      </c>
      <c r="Z30" s="124">
        <v>0</v>
      </c>
      <c r="AA30" s="124">
        <v>0</v>
      </c>
    </row>
    <row r="31" spans="1:27" x14ac:dyDescent="0.25">
      <c r="A31" s="94" t="s">
        <v>318</v>
      </c>
      <c r="B31" s="124">
        <v>0.14544119686759616</v>
      </c>
      <c r="C31" s="124">
        <v>0.13902214199666099</v>
      </c>
      <c r="D31" s="124">
        <v>0.24389464640093425</v>
      </c>
      <c r="E31" s="124">
        <v>0.33267757557387029</v>
      </c>
      <c r="F31" s="124">
        <v>0.40930422201886146</v>
      </c>
      <c r="G31" s="124">
        <v>0.48719131762145479</v>
      </c>
      <c r="H31" s="124">
        <v>0.34171290285677813</v>
      </c>
      <c r="I31" s="124">
        <v>0.26532556576667216</v>
      </c>
      <c r="J31" s="124">
        <v>0.29842008349357424</v>
      </c>
      <c r="K31" s="124">
        <v>0.32568269632414371</v>
      </c>
      <c r="L31" s="124">
        <v>0.25714325503956764</v>
      </c>
      <c r="M31" s="124">
        <v>0.10044173754266709</v>
      </c>
      <c r="O31" s="94" t="s">
        <v>318</v>
      </c>
      <c r="P31" s="124">
        <v>0.12964137974219414</v>
      </c>
      <c r="Q31" s="124">
        <v>0.15459296372045192</v>
      </c>
      <c r="R31" s="124">
        <v>0.29860090526781324</v>
      </c>
      <c r="S31" s="124">
        <v>0.33438837927260301</v>
      </c>
      <c r="T31" s="124">
        <v>0.58891551628968908</v>
      </c>
      <c r="U31" s="124">
        <v>0.60130289065772935</v>
      </c>
      <c r="V31" s="124">
        <v>0.60218253968253965</v>
      </c>
      <c r="W31" s="124">
        <v>0.46190054035798711</v>
      </c>
      <c r="X31" s="124">
        <v>0.46468689356620391</v>
      </c>
      <c r="Y31" s="124">
        <v>0.64697802197802201</v>
      </c>
      <c r="Z31" s="124">
        <v>0.29628805878805881</v>
      </c>
      <c r="AA31" s="124">
        <v>0.21674544817927172</v>
      </c>
    </row>
    <row r="32" spans="1:27" x14ac:dyDescent="0.25">
      <c r="A32" s="94" t="s">
        <v>320</v>
      </c>
      <c r="B32" s="124">
        <v>1.6931988058919708E-2</v>
      </c>
      <c r="C32" s="124">
        <v>4.1484980273378727E-2</v>
      </c>
      <c r="D32" s="124">
        <v>8.1532064955921468E-2</v>
      </c>
      <c r="E32" s="124">
        <v>5.5988700936925331E-2</v>
      </c>
      <c r="F32" s="124">
        <v>6.6315439973008358E-2</v>
      </c>
      <c r="G32" s="124">
        <v>2.0598994234233545E-2</v>
      </c>
      <c r="H32" s="124">
        <v>0</v>
      </c>
      <c r="I32" s="124">
        <v>0</v>
      </c>
      <c r="J32" s="124">
        <v>0</v>
      </c>
      <c r="K32" s="124">
        <v>0</v>
      </c>
      <c r="L32" s="124">
        <v>3.8181350701927678E-2</v>
      </c>
      <c r="M32" s="124">
        <v>0.17025760964241732</v>
      </c>
      <c r="O32" s="94" t="s">
        <v>320</v>
      </c>
      <c r="P32" s="124">
        <v>3.7861052485558171E-3</v>
      </c>
      <c r="Q32" s="124">
        <v>4.9870141143943711E-2</v>
      </c>
      <c r="R32" s="124">
        <v>2.6258693235204411E-2</v>
      </c>
      <c r="S32" s="124">
        <v>1.0763559077480127E-2</v>
      </c>
      <c r="T32" s="124">
        <v>4.4272901615479171E-2</v>
      </c>
      <c r="U32" s="124">
        <v>0.13827538053344507</v>
      </c>
      <c r="V32" s="124">
        <v>0</v>
      </c>
      <c r="W32" s="124">
        <v>0</v>
      </c>
      <c r="X32" s="124">
        <v>2.611971361971362E-2</v>
      </c>
      <c r="Y32" s="124">
        <v>0</v>
      </c>
      <c r="Z32" s="124">
        <v>2.4686903533057379E-2</v>
      </c>
      <c r="AA32" s="124">
        <v>0.19600192349667139</v>
      </c>
    </row>
    <row r="33" spans="1:27" x14ac:dyDescent="0.25">
      <c r="A33" s="94" t="s">
        <v>321</v>
      </c>
      <c r="B33" s="124">
        <v>5.0780249514923465E-2</v>
      </c>
      <c r="C33" s="124">
        <v>5.9951000788281042E-2</v>
      </c>
      <c r="D33" s="124">
        <v>2.0473543285743957E-2</v>
      </c>
      <c r="E33" s="124">
        <v>2.591788016091983E-2</v>
      </c>
      <c r="F33" s="124">
        <v>4.9253634435854385E-2</v>
      </c>
      <c r="G33" s="124">
        <v>4.8773656451140839E-2</v>
      </c>
      <c r="H33" s="124">
        <v>7.6899591829779304E-2</v>
      </c>
      <c r="I33" s="124">
        <v>9.0276574656256131E-2</v>
      </c>
      <c r="J33" s="124">
        <v>0.15012187555172096</v>
      </c>
      <c r="K33" s="124">
        <v>0.18567132794106481</v>
      </c>
      <c r="L33" s="124">
        <v>4.7860107469247307E-2</v>
      </c>
      <c r="M33" s="124">
        <v>0.1558170030268351</v>
      </c>
      <c r="O33" s="94" t="s">
        <v>321</v>
      </c>
      <c r="P33" s="124">
        <v>3.0381206406764331E-2</v>
      </c>
      <c r="Q33" s="124">
        <v>9.1925494675147823E-2</v>
      </c>
      <c r="R33" s="124">
        <v>9.0815775400097786E-3</v>
      </c>
      <c r="S33" s="124">
        <v>5.3707154038441528E-2</v>
      </c>
      <c r="T33" s="124">
        <v>7.9352907787274274E-2</v>
      </c>
      <c r="U33" s="124">
        <v>0.17906716938975004</v>
      </c>
      <c r="V33" s="124">
        <v>1.1904761904761904E-2</v>
      </c>
      <c r="W33" s="124">
        <v>0.10014564336372847</v>
      </c>
      <c r="X33" s="124">
        <v>2.7472527472527472E-2</v>
      </c>
      <c r="Y33" s="124">
        <v>0.18543956043956045</v>
      </c>
      <c r="Z33" s="124">
        <v>2.0066190739267666E-2</v>
      </c>
      <c r="AA33" s="124">
        <v>8.5011447760922551E-2</v>
      </c>
    </row>
    <row r="34" spans="1:27" x14ac:dyDescent="0.25">
      <c r="A34" s="94" t="s">
        <v>326</v>
      </c>
      <c r="B34" s="124">
        <v>1.1311804894616657E-2</v>
      </c>
      <c r="C34" s="124">
        <v>1.2134707278180685E-2</v>
      </c>
      <c r="D34" s="124">
        <v>6.8908997731807415E-3</v>
      </c>
      <c r="E34" s="124">
        <v>1.0264288268444766E-2</v>
      </c>
      <c r="F34" s="124">
        <v>1.5879132530756538E-3</v>
      </c>
      <c r="G34" s="124">
        <v>7.24931052746184E-3</v>
      </c>
      <c r="H34" s="124">
        <v>5.3125063571007526E-2</v>
      </c>
      <c r="I34" s="124">
        <v>3.3153476350438534E-2</v>
      </c>
      <c r="J34" s="124">
        <v>3.1024501355113001E-2</v>
      </c>
      <c r="K34" s="124">
        <v>0</v>
      </c>
      <c r="L34" s="124">
        <v>4.1958333285892629E-3</v>
      </c>
      <c r="M34" s="124">
        <v>4.1144485478944531E-2</v>
      </c>
      <c r="O34" s="94" t="s">
        <v>326</v>
      </c>
      <c r="P34" s="124">
        <v>1.4742432449078136E-2</v>
      </c>
      <c r="Q34" s="124">
        <v>3.2461076066481624E-2</v>
      </c>
      <c r="R34" s="124">
        <v>4.9983394197977505E-3</v>
      </c>
      <c r="S34" s="124">
        <v>0</v>
      </c>
      <c r="T34" s="124">
        <v>1.0551344939474662E-2</v>
      </c>
      <c r="U34" s="124">
        <v>0</v>
      </c>
      <c r="V34" s="124">
        <v>2.8518518518518519E-2</v>
      </c>
      <c r="W34" s="124">
        <v>3.7996031746031743E-2</v>
      </c>
      <c r="X34" s="124">
        <v>0.11419471333264436</v>
      </c>
      <c r="Y34" s="124">
        <v>0</v>
      </c>
      <c r="Z34" s="124">
        <v>0</v>
      </c>
      <c r="AA34" s="124">
        <v>3.4716898122885517E-2</v>
      </c>
    </row>
    <row r="35" spans="1:27" x14ac:dyDescent="0.25">
      <c r="A35" s="94" t="s">
        <v>327</v>
      </c>
      <c r="B35" s="124">
        <v>3.013135666256932E-2</v>
      </c>
      <c r="C35" s="124">
        <v>4.2878902976120854E-2</v>
      </c>
      <c r="D35" s="124">
        <v>5.8922592306271766E-3</v>
      </c>
      <c r="E35" s="124">
        <v>1.3839867275005656E-2</v>
      </c>
      <c r="F35" s="124">
        <v>2.3122845026282129E-2</v>
      </c>
      <c r="G35" s="124">
        <v>5.5271182110987555E-2</v>
      </c>
      <c r="H35" s="124">
        <v>5.9365992199839894E-2</v>
      </c>
      <c r="I35" s="124">
        <v>4.494567968785021E-2</v>
      </c>
      <c r="J35" s="124">
        <v>9.0251232019328179E-2</v>
      </c>
      <c r="K35" s="124">
        <v>0.10042578035999089</v>
      </c>
      <c r="L35" s="124">
        <v>1.0012502490052675E-2</v>
      </c>
      <c r="M35" s="124">
        <v>0.10151828778195</v>
      </c>
      <c r="O35" s="94" t="s">
        <v>327</v>
      </c>
      <c r="P35" s="124">
        <v>3.9911858259638416E-2</v>
      </c>
      <c r="Q35" s="124">
        <v>7.0868009292760076E-2</v>
      </c>
      <c r="R35" s="124">
        <v>0</v>
      </c>
      <c r="S35" s="124">
        <v>4.6512634129456561E-3</v>
      </c>
      <c r="T35" s="124">
        <v>2.7223151695613672E-2</v>
      </c>
      <c r="U35" s="124">
        <v>8.0645161290322578E-3</v>
      </c>
      <c r="V35" s="124">
        <v>0.16876984126984126</v>
      </c>
      <c r="W35" s="124">
        <v>9.572779466396486E-2</v>
      </c>
      <c r="X35" s="124">
        <v>6.12182357872013E-2</v>
      </c>
      <c r="Y35" s="124">
        <v>5.631868131868132E-2</v>
      </c>
      <c r="Z35" s="124">
        <v>1.4269596481134943E-2</v>
      </c>
      <c r="AA35" s="124">
        <v>3.8315610335043104E-2</v>
      </c>
    </row>
    <row r="36" spans="1:27" x14ac:dyDescent="0.25">
      <c r="A36" s="94" t="s">
        <v>317</v>
      </c>
      <c r="B36" s="124">
        <v>7.4695127931921526E-4</v>
      </c>
      <c r="C36" s="124">
        <v>3.1745421827791289E-3</v>
      </c>
      <c r="D36" s="124">
        <v>5.3874339943266606E-3</v>
      </c>
      <c r="E36" s="124">
        <v>0</v>
      </c>
      <c r="F36" s="124">
        <v>2.2997053089454707E-3</v>
      </c>
      <c r="G36" s="124">
        <v>2.0161290322580645E-3</v>
      </c>
      <c r="H36" s="124">
        <v>0</v>
      </c>
      <c r="I36" s="124">
        <v>0</v>
      </c>
      <c r="J36" s="124">
        <v>0</v>
      </c>
      <c r="K36" s="124">
        <v>0</v>
      </c>
      <c r="L36" s="124">
        <v>0</v>
      </c>
      <c r="M36" s="124">
        <v>0</v>
      </c>
      <c r="O36" s="94" t="s">
        <v>317</v>
      </c>
      <c r="P36" s="124">
        <v>4.5955882352941176E-4</v>
      </c>
      <c r="Q36" s="124">
        <v>0</v>
      </c>
      <c r="R36" s="124">
        <v>0</v>
      </c>
      <c r="S36" s="124">
        <v>0</v>
      </c>
      <c r="T36" s="124">
        <v>1.5822784810126582E-3</v>
      </c>
      <c r="U36" s="124">
        <v>2.5640273704789836E-2</v>
      </c>
      <c r="V36" s="124">
        <v>0</v>
      </c>
      <c r="W36" s="124">
        <v>0</v>
      </c>
      <c r="X36" s="124">
        <v>0</v>
      </c>
      <c r="Y36" s="124">
        <v>0</v>
      </c>
      <c r="Z36" s="124">
        <v>0</v>
      </c>
      <c r="AA36" s="124">
        <v>0</v>
      </c>
    </row>
    <row r="37" spans="1:27" x14ac:dyDescent="0.25">
      <c r="A37" s="94" t="s">
        <v>338</v>
      </c>
      <c r="B37" s="124">
        <v>8.9201848240004619E-4</v>
      </c>
      <c r="C37" s="124">
        <v>0</v>
      </c>
      <c r="D37" s="124">
        <v>0</v>
      </c>
      <c r="E37" s="124">
        <v>0</v>
      </c>
      <c r="F37" s="124">
        <v>0</v>
      </c>
      <c r="G37" s="124">
        <v>0</v>
      </c>
      <c r="H37" s="124">
        <v>0</v>
      </c>
      <c r="I37" s="124">
        <v>0</v>
      </c>
      <c r="J37" s="124">
        <v>0</v>
      </c>
      <c r="K37" s="124">
        <v>0</v>
      </c>
      <c r="L37" s="124">
        <v>0</v>
      </c>
      <c r="M37" s="124">
        <v>0</v>
      </c>
      <c r="O37" s="94" t="s">
        <v>338</v>
      </c>
      <c r="P37" s="124">
        <v>0</v>
      </c>
      <c r="Q37" s="124">
        <v>0</v>
      </c>
      <c r="R37" s="124">
        <v>0</v>
      </c>
      <c r="S37" s="124">
        <v>0</v>
      </c>
      <c r="T37" s="124">
        <v>0</v>
      </c>
      <c r="U37" s="124">
        <v>0</v>
      </c>
      <c r="V37" s="124">
        <v>0</v>
      </c>
      <c r="W37" s="124">
        <v>0</v>
      </c>
      <c r="X37" s="124">
        <v>0</v>
      </c>
      <c r="Y37" s="124">
        <v>0</v>
      </c>
      <c r="Z37" s="124">
        <v>0</v>
      </c>
      <c r="AA37" s="124">
        <v>1.2641818090872711E-2</v>
      </c>
    </row>
    <row r="38" spans="1:27" x14ac:dyDescent="0.25">
      <c r="A38" s="94" t="s">
        <v>346</v>
      </c>
      <c r="B38" s="124">
        <v>1.2504977509565297E-2</v>
      </c>
      <c r="C38" s="124">
        <v>1.0313434742572656E-2</v>
      </c>
      <c r="D38" s="124">
        <v>1.7024927896753209E-2</v>
      </c>
      <c r="E38" s="124">
        <v>1.8029823198311905E-3</v>
      </c>
      <c r="F38" s="124">
        <v>1.3886461179893932E-2</v>
      </c>
      <c r="G38" s="124">
        <v>2.8867646186755733E-2</v>
      </c>
      <c r="H38" s="124">
        <v>3.4072529792976758E-2</v>
      </c>
      <c r="I38" s="124">
        <v>1.7153621342737721E-2</v>
      </c>
      <c r="J38" s="124">
        <v>1.7624415942159941E-2</v>
      </c>
      <c r="K38" s="124">
        <v>0</v>
      </c>
      <c r="L38" s="124">
        <v>1.2249163995503163E-2</v>
      </c>
      <c r="M38" s="124">
        <v>1.0870584582585007E-2</v>
      </c>
      <c r="O38" s="94" t="s">
        <v>346</v>
      </c>
      <c r="P38" s="124">
        <v>8.9916887058538349E-3</v>
      </c>
      <c r="Q38" s="124">
        <v>2.0040543816930805E-2</v>
      </c>
      <c r="R38" s="124">
        <v>2.1643629144915814E-3</v>
      </c>
      <c r="S38" s="124">
        <v>1.0763559077480127E-2</v>
      </c>
      <c r="T38" s="124">
        <v>1.7752381650592317E-2</v>
      </c>
      <c r="U38" s="124">
        <v>0</v>
      </c>
      <c r="V38" s="124">
        <v>0</v>
      </c>
      <c r="W38" s="124">
        <v>1.1569148936170212E-2</v>
      </c>
      <c r="X38" s="124">
        <v>0.13003304167097271</v>
      </c>
      <c r="Y38" s="124">
        <v>0</v>
      </c>
      <c r="Z38" s="124">
        <v>6.1717258832643448E-3</v>
      </c>
      <c r="AA38" s="124">
        <v>2.9411764705882353E-3</v>
      </c>
    </row>
    <row r="39" spans="1:27" x14ac:dyDescent="0.25">
      <c r="A39" s="94" t="s">
        <v>298</v>
      </c>
      <c r="B39" s="124">
        <v>5.8512562499999914E-2</v>
      </c>
      <c r="C39" s="124">
        <v>4.2047812499999997E-2</v>
      </c>
      <c r="D39" s="124">
        <v>4.0277687499999958E-2</v>
      </c>
      <c r="E39" s="124">
        <v>4.1881374999999998E-2</v>
      </c>
      <c r="F39" s="124">
        <v>3.3371500000000005E-2</v>
      </c>
      <c r="G39" s="124">
        <v>4.3705500000000008E-2</v>
      </c>
      <c r="H39" s="124">
        <v>4.7300875000000006E-2</v>
      </c>
      <c r="I39" s="124">
        <v>3.8864562499999998E-2</v>
      </c>
      <c r="J39" s="124">
        <v>3.9061312500000007E-2</v>
      </c>
      <c r="K39" s="124">
        <v>4.0681812500000004E-2</v>
      </c>
      <c r="L39" s="124">
        <v>3.7468312500000003E-2</v>
      </c>
      <c r="M39" s="124">
        <v>4.692337500000001E-2</v>
      </c>
      <c r="O39" s="94" t="s">
        <v>298</v>
      </c>
      <c r="P39" s="124">
        <v>4.0040499999999937E-2</v>
      </c>
      <c r="Q39" s="124">
        <v>2.8676499999999994E-2</v>
      </c>
      <c r="R39" s="124">
        <v>2.5836500000000023E-2</v>
      </c>
      <c r="S39" s="124">
        <v>3.0158499999999984E-2</v>
      </c>
      <c r="T39" s="124">
        <v>2.2673500000000006E-2</v>
      </c>
      <c r="U39" s="124">
        <v>2.9659000000000019E-2</v>
      </c>
      <c r="V39" s="124">
        <v>3.2274000000000018E-2</v>
      </c>
      <c r="W39" s="124">
        <v>2.7420499999999987E-2</v>
      </c>
      <c r="X39" s="124">
        <v>2.4814000000000003E-2</v>
      </c>
      <c r="Y39" s="124">
        <v>2.4882499999999998E-2</v>
      </c>
      <c r="Z39" s="124">
        <v>2.5514999999999996E-2</v>
      </c>
      <c r="AA39" s="124">
        <v>3.008650000000003E-2</v>
      </c>
    </row>
    <row r="40" spans="1:27" x14ac:dyDescent="0.25">
      <c r="A40" s="94" t="s">
        <v>269</v>
      </c>
      <c r="B40" s="124">
        <v>8.3913124999999943E-3</v>
      </c>
      <c r="C40" s="124">
        <v>4.2712500000000007E-3</v>
      </c>
      <c r="D40" s="124">
        <v>6.8811249999999958E-3</v>
      </c>
      <c r="E40" s="124">
        <v>1.3543187499999998E-2</v>
      </c>
      <c r="F40" s="124">
        <v>5.4629999999999939E-3</v>
      </c>
      <c r="G40" s="124">
        <v>1.1856312500000001E-2</v>
      </c>
      <c r="H40" s="124">
        <v>1.3799000000000002E-2</v>
      </c>
      <c r="I40" s="124">
        <v>1.0080312500000001E-2</v>
      </c>
      <c r="J40" s="124">
        <v>1.0273125000000001E-2</v>
      </c>
      <c r="K40" s="124">
        <v>5.1672500000000008E-3</v>
      </c>
      <c r="L40" s="124">
        <v>1.5533750000000006E-2</v>
      </c>
      <c r="M40" s="124">
        <v>1.1026250000000001E-3</v>
      </c>
      <c r="O40" s="94" t="s">
        <v>269</v>
      </c>
      <c r="P40" s="124">
        <v>8.9834999999999967E-3</v>
      </c>
      <c r="Q40" s="124">
        <v>4.2114999999999913E-3</v>
      </c>
      <c r="R40" s="124">
        <v>6.7754999999999899E-3</v>
      </c>
      <c r="S40" s="124">
        <v>1.3670000000000019E-2</v>
      </c>
      <c r="T40" s="124">
        <v>5.2609999999999879E-3</v>
      </c>
      <c r="U40" s="124">
        <v>1.4098499999999993E-2</v>
      </c>
      <c r="V40" s="124">
        <v>1.5214E-2</v>
      </c>
      <c r="W40" s="124">
        <v>1.0008500000000002E-2</v>
      </c>
      <c r="X40" s="124">
        <v>9.6015000000000024E-3</v>
      </c>
      <c r="Y40" s="124">
        <v>5.0384999999999996E-3</v>
      </c>
      <c r="Z40" s="124">
        <v>1.5791500000000017E-2</v>
      </c>
      <c r="AA40" s="124">
        <v>1.2600000000000018E-3</v>
      </c>
    </row>
    <row r="41" spans="1:27" x14ac:dyDescent="0.25">
      <c r="A41" s="94" t="s">
        <v>273</v>
      </c>
      <c r="B41" s="124">
        <v>5.9961124999999893E-2</v>
      </c>
      <c r="C41" s="124">
        <v>3.7664124999999993E-2</v>
      </c>
      <c r="D41" s="124">
        <v>4.5758124999999907E-2</v>
      </c>
      <c r="E41" s="124">
        <v>3.924349999999998E-2</v>
      </c>
      <c r="F41" s="124">
        <v>5.6726437499999983E-2</v>
      </c>
      <c r="G41" s="124">
        <v>3.86308125E-2</v>
      </c>
      <c r="H41" s="124">
        <v>4.6022937499999993E-2</v>
      </c>
      <c r="I41" s="124">
        <v>5.2449625E-2</v>
      </c>
      <c r="J41" s="124">
        <v>3.7025749999999996E-2</v>
      </c>
      <c r="K41" s="124">
        <v>4.8764000000000002E-2</v>
      </c>
      <c r="L41" s="124">
        <v>5.3155999999999988E-2</v>
      </c>
      <c r="M41" s="124">
        <v>5.0064187500000017E-2</v>
      </c>
      <c r="O41" s="94" t="s">
        <v>273</v>
      </c>
      <c r="P41" s="124">
        <v>6.4150999999999653E-2</v>
      </c>
      <c r="Q41" s="124">
        <v>3.9181000000000063E-2</v>
      </c>
      <c r="R41" s="124">
        <v>4.6379000000000004E-2</v>
      </c>
      <c r="S41" s="124">
        <v>4.4467500000000021E-2</v>
      </c>
      <c r="T41" s="124">
        <v>5.7598000000000121E-2</v>
      </c>
      <c r="U41" s="124">
        <v>4.3912999999999994E-2</v>
      </c>
      <c r="V41" s="124">
        <v>5.0807000000000005E-2</v>
      </c>
      <c r="W41" s="124">
        <v>5.6776500000000008E-2</v>
      </c>
      <c r="X41" s="124">
        <v>4.0683500000000011E-2</v>
      </c>
      <c r="Y41" s="124">
        <v>5.3021999999999993E-2</v>
      </c>
      <c r="Z41" s="124">
        <v>5.3856999999999967E-2</v>
      </c>
      <c r="AA41" s="124">
        <v>5.2720499999999976E-2</v>
      </c>
    </row>
    <row r="42" spans="1:27" x14ac:dyDescent="0.25">
      <c r="A42" s="94" t="s">
        <v>277</v>
      </c>
      <c r="B42" s="124">
        <v>0.14344956249999968</v>
      </c>
      <c r="C42" s="124">
        <v>0.33411174999999993</v>
      </c>
      <c r="D42" s="124">
        <v>0.23903218750000016</v>
      </c>
      <c r="E42" s="124">
        <v>0.25944318750000006</v>
      </c>
      <c r="F42" s="124">
        <v>8.8915374999999922E-2</v>
      </c>
      <c r="G42" s="124">
        <v>0.17262062500000006</v>
      </c>
      <c r="H42" s="124">
        <v>0.1535524375</v>
      </c>
      <c r="I42" s="124">
        <v>0.14846012499999997</v>
      </c>
      <c r="J42" s="124">
        <v>0.29545756249999999</v>
      </c>
      <c r="K42" s="124">
        <v>0.17946318750000001</v>
      </c>
      <c r="L42" s="124">
        <v>0.20738562500000002</v>
      </c>
      <c r="M42" s="124">
        <v>8.932024999999999E-2</v>
      </c>
      <c r="O42" s="94" t="s">
        <v>277</v>
      </c>
      <c r="P42" s="124">
        <v>0.14166750000000045</v>
      </c>
      <c r="Q42" s="124">
        <v>0.34721799999999908</v>
      </c>
      <c r="R42" s="124">
        <v>0.23781400000000036</v>
      </c>
      <c r="S42" s="124">
        <v>0.25160450000000012</v>
      </c>
      <c r="T42" s="124">
        <v>8.6516500000000066E-2</v>
      </c>
      <c r="U42" s="124">
        <v>0.17956249999999996</v>
      </c>
      <c r="V42" s="124">
        <v>0.151111</v>
      </c>
      <c r="W42" s="124">
        <v>0.16233749999999991</v>
      </c>
      <c r="X42" s="124">
        <v>0.29310449999999988</v>
      </c>
      <c r="Y42" s="124">
        <v>0.17699400000000004</v>
      </c>
      <c r="Z42" s="124">
        <v>0.21559099999999989</v>
      </c>
      <c r="AA42" s="124">
        <v>8.9380499999999918E-2</v>
      </c>
    </row>
    <row r="43" spans="1:27" x14ac:dyDescent="0.25">
      <c r="A43" s="94" t="s">
        <v>297</v>
      </c>
      <c r="B43" s="124">
        <v>0.21305687499999995</v>
      </c>
      <c r="C43" s="124">
        <v>0.16897974999999998</v>
      </c>
      <c r="D43" s="124">
        <v>0.19759662499999975</v>
      </c>
      <c r="E43" s="124">
        <v>0.16694718749999993</v>
      </c>
      <c r="F43" s="124">
        <v>0.26844187500000005</v>
      </c>
      <c r="G43" s="124">
        <v>0.18568256249999995</v>
      </c>
      <c r="H43" s="124">
        <v>0.20600899999999994</v>
      </c>
      <c r="I43" s="124">
        <v>0.15800937499999998</v>
      </c>
      <c r="J43" s="124">
        <v>0.19017799999999996</v>
      </c>
      <c r="K43" s="124">
        <v>0.24087068750000004</v>
      </c>
      <c r="L43" s="124">
        <v>0.20026437500000008</v>
      </c>
      <c r="M43" s="124">
        <v>0.19780518749999995</v>
      </c>
      <c r="O43" s="94" t="s">
        <v>297</v>
      </c>
      <c r="P43" s="124">
        <v>0.21196549999999964</v>
      </c>
      <c r="Q43" s="124">
        <v>0.16758950000000039</v>
      </c>
      <c r="R43" s="124">
        <v>0.20098299999999941</v>
      </c>
      <c r="S43" s="124">
        <v>0.16578999999999983</v>
      </c>
      <c r="T43" s="124">
        <v>0.27033549999999923</v>
      </c>
      <c r="U43" s="124">
        <v>0.19221749999999996</v>
      </c>
      <c r="V43" s="124">
        <v>0.21108299999999997</v>
      </c>
      <c r="W43" s="124">
        <v>0.1561600000000001</v>
      </c>
      <c r="X43" s="124">
        <v>0.19416250000000002</v>
      </c>
      <c r="Y43" s="124">
        <v>0.25538499999999997</v>
      </c>
      <c r="Z43" s="124">
        <v>0.20519999999999988</v>
      </c>
      <c r="AA43" s="124">
        <v>0.19629500000000014</v>
      </c>
    </row>
    <row r="44" spans="1:27" x14ac:dyDescent="0.25">
      <c r="A44" s="94" t="s">
        <v>281</v>
      </c>
      <c r="B44" s="124">
        <v>8.8134375000000018E-3</v>
      </c>
      <c r="C44" s="124">
        <v>8.4173124999999908E-3</v>
      </c>
      <c r="D44" s="124">
        <v>1.1587812499999992E-2</v>
      </c>
      <c r="E44" s="124">
        <v>8.8313125000000041E-3</v>
      </c>
      <c r="F44" s="124">
        <v>1.004612500000001E-2</v>
      </c>
      <c r="G44" s="124">
        <v>9.1166874999999963E-3</v>
      </c>
      <c r="H44" s="124">
        <v>1.0139124999999999E-2</v>
      </c>
      <c r="I44" s="124">
        <v>1.2229250000000001E-2</v>
      </c>
      <c r="J44" s="124">
        <v>7.2243124999999998E-3</v>
      </c>
      <c r="K44" s="124">
        <v>6.0570624999999982E-3</v>
      </c>
      <c r="L44" s="124">
        <v>1.0498750000000005E-2</v>
      </c>
      <c r="M44" s="124">
        <v>1.50599375E-2</v>
      </c>
      <c r="O44" s="94" t="s">
        <v>281</v>
      </c>
      <c r="P44" s="124">
        <v>7.4489999999999609E-3</v>
      </c>
      <c r="Q44" s="124">
        <v>8.1715000000000017E-3</v>
      </c>
      <c r="R44" s="124">
        <v>1.0213499999999997E-2</v>
      </c>
      <c r="S44" s="124">
        <v>8.64549999999999E-3</v>
      </c>
      <c r="T44" s="124">
        <v>9.1185000000000051E-3</v>
      </c>
      <c r="U44" s="124">
        <v>9.1800000000000024E-3</v>
      </c>
      <c r="V44" s="124">
        <v>1.1161499999999994E-2</v>
      </c>
      <c r="W44" s="124">
        <v>1.0711499999999995E-2</v>
      </c>
      <c r="X44" s="124">
        <v>6.631999999999999E-3</v>
      </c>
      <c r="Y44" s="124">
        <v>5.8450000000000004E-3</v>
      </c>
      <c r="Z44" s="124">
        <v>1.0558000000000029E-2</v>
      </c>
      <c r="AA44" s="124">
        <v>1.3222000000000008E-2</v>
      </c>
    </row>
    <row r="45" spans="1:27" x14ac:dyDescent="0.25">
      <c r="A45" s="94" t="s">
        <v>285</v>
      </c>
      <c r="B45" s="124">
        <v>3.2973187500000015E-2</v>
      </c>
      <c r="C45" s="124">
        <v>3.0499562499999969E-2</v>
      </c>
      <c r="D45" s="124">
        <v>4.3365812500000038E-2</v>
      </c>
      <c r="E45" s="124">
        <v>3.2070624999999992E-2</v>
      </c>
      <c r="F45" s="124">
        <v>6.6063624999999959E-2</v>
      </c>
      <c r="G45" s="124">
        <v>3.7682249999999994E-2</v>
      </c>
      <c r="H45" s="124">
        <v>3.6687375000000001E-2</v>
      </c>
      <c r="I45" s="124">
        <v>3.3872500000000007E-2</v>
      </c>
      <c r="J45" s="124">
        <v>2.6128624999999996E-2</v>
      </c>
      <c r="K45" s="124">
        <v>4.03238125E-2</v>
      </c>
      <c r="L45" s="124">
        <v>3.1229249999999986E-2</v>
      </c>
      <c r="M45" s="124">
        <v>6.2366875000000002E-2</v>
      </c>
      <c r="O45" s="94" t="s">
        <v>285</v>
      </c>
      <c r="P45" s="124">
        <v>3.2466999999999913E-2</v>
      </c>
      <c r="Q45" s="124">
        <v>2.9231999999999994E-2</v>
      </c>
      <c r="R45" s="124">
        <v>4.2667500000000205E-2</v>
      </c>
      <c r="S45" s="124">
        <v>3.1773499999999961E-2</v>
      </c>
      <c r="T45" s="124">
        <v>6.3809000000000018E-2</v>
      </c>
      <c r="U45" s="124">
        <v>3.7838499999999997E-2</v>
      </c>
      <c r="V45" s="124">
        <v>3.6959999999999993E-2</v>
      </c>
      <c r="W45" s="124">
        <v>3.1726999999999998E-2</v>
      </c>
      <c r="X45" s="124">
        <v>2.6024500000000006E-2</v>
      </c>
      <c r="Y45" s="124">
        <v>4.1787500000000005E-2</v>
      </c>
      <c r="Z45" s="124">
        <v>3.2702499999999954E-2</v>
      </c>
      <c r="AA45" s="124">
        <v>6.1026500000000053E-2</v>
      </c>
    </row>
    <row r="46" spans="1:27" x14ac:dyDescent="0.25">
      <c r="A46" s="94" t="s">
        <v>288</v>
      </c>
      <c r="B46" s="124">
        <v>8.697850000000007E-2</v>
      </c>
      <c r="C46" s="124">
        <v>8.0333812500000046E-2</v>
      </c>
      <c r="D46" s="124">
        <v>8.0638249999999967E-2</v>
      </c>
      <c r="E46" s="124">
        <v>6.2686312499999994E-2</v>
      </c>
      <c r="F46" s="124">
        <v>0.13063568749999996</v>
      </c>
      <c r="G46" s="124">
        <v>7.5691124999999998E-2</v>
      </c>
      <c r="H46" s="124">
        <v>5.7958437499999974E-2</v>
      </c>
      <c r="I46" s="124">
        <v>7.4495499999999992E-2</v>
      </c>
      <c r="J46" s="124">
        <v>9.0045625000000018E-2</v>
      </c>
      <c r="K46" s="124">
        <v>7.5768624999999992E-2</v>
      </c>
      <c r="L46" s="124">
        <v>0.10100168750000005</v>
      </c>
      <c r="M46" s="124">
        <v>0.17411537499999996</v>
      </c>
      <c r="O46" s="94" t="s">
        <v>288</v>
      </c>
      <c r="P46" s="124">
        <v>9.3280999999999559E-2</v>
      </c>
      <c r="Q46" s="124">
        <v>7.8237499999999793E-2</v>
      </c>
      <c r="R46" s="124">
        <v>8.7027499999999786E-2</v>
      </c>
      <c r="S46" s="124">
        <v>7.0604999999999918E-2</v>
      </c>
      <c r="T46" s="124">
        <v>0.13587100000000041</v>
      </c>
      <c r="U46" s="124">
        <v>7.6680999999999999E-2</v>
      </c>
      <c r="V46" s="124">
        <v>5.5844000000000005E-2</v>
      </c>
      <c r="W46" s="124">
        <v>7.6544499999999988E-2</v>
      </c>
      <c r="X46" s="124">
        <v>8.4615499999999982E-2</v>
      </c>
      <c r="Y46" s="124">
        <v>8.705750000000001E-2</v>
      </c>
      <c r="Z46" s="124">
        <v>0.10350949999999978</v>
      </c>
      <c r="AA46" s="124">
        <v>0.18090400000000006</v>
      </c>
    </row>
    <row r="47" spans="1:27" x14ac:dyDescent="0.25">
      <c r="A47" s="94" t="s">
        <v>291</v>
      </c>
      <c r="B47" s="124">
        <v>0.24115600000000006</v>
      </c>
      <c r="C47" s="124">
        <v>0.2056989374999999</v>
      </c>
      <c r="D47" s="124">
        <v>0.22629018750000013</v>
      </c>
      <c r="E47" s="124">
        <v>0.2466098125</v>
      </c>
      <c r="F47" s="124">
        <v>0.19203056249999992</v>
      </c>
      <c r="G47" s="124">
        <v>0.29743006249999998</v>
      </c>
      <c r="H47" s="124">
        <v>0.27046231250000002</v>
      </c>
      <c r="I47" s="124">
        <v>0.28615874999999996</v>
      </c>
      <c r="J47" s="124">
        <v>0.18496987499999998</v>
      </c>
      <c r="K47" s="124">
        <v>0.21216099999999999</v>
      </c>
      <c r="L47" s="124">
        <v>0.22561456249999984</v>
      </c>
      <c r="M47" s="124">
        <v>0.2406501250000001</v>
      </c>
      <c r="O47" s="94" t="s">
        <v>291</v>
      </c>
      <c r="P47" s="124">
        <v>0.23071649999999977</v>
      </c>
      <c r="Q47" s="124">
        <v>0.19194600000000031</v>
      </c>
      <c r="R47" s="124">
        <v>0.21512149999999947</v>
      </c>
      <c r="S47" s="124">
        <v>0.23730249999999997</v>
      </c>
      <c r="T47" s="124">
        <v>0.18793899999999975</v>
      </c>
      <c r="U47" s="124">
        <v>0.29991249999999992</v>
      </c>
      <c r="V47" s="124">
        <v>0.26063000000000014</v>
      </c>
      <c r="W47" s="124">
        <v>0.27216299999999993</v>
      </c>
      <c r="X47" s="124">
        <v>0.18344700000000008</v>
      </c>
      <c r="Y47" s="124">
        <v>0.21091100000000002</v>
      </c>
      <c r="Z47" s="124">
        <v>0.2240280000000002</v>
      </c>
      <c r="AA47" s="124">
        <v>0.23824450000000005</v>
      </c>
    </row>
    <row r="48" spans="1:27" x14ac:dyDescent="0.25">
      <c r="A48" s="94" t="s">
        <v>294</v>
      </c>
      <c r="B48" s="124">
        <v>0.12143125000000013</v>
      </c>
      <c r="C48" s="124">
        <v>7.668662500000005E-2</v>
      </c>
      <c r="D48" s="124">
        <v>8.9833062500000005E-2</v>
      </c>
      <c r="E48" s="124">
        <v>9.7646374999999994E-2</v>
      </c>
      <c r="F48" s="124">
        <v>0.11646606249999993</v>
      </c>
      <c r="G48" s="124">
        <v>0.10001256249999996</v>
      </c>
      <c r="H48" s="124">
        <v>0.10620250000000005</v>
      </c>
      <c r="I48" s="124">
        <v>0.11817949999999999</v>
      </c>
      <c r="J48" s="124">
        <v>9.7673625000000014E-2</v>
      </c>
      <c r="K48" s="124">
        <v>0.114813375</v>
      </c>
      <c r="L48" s="124">
        <v>9.2204000000000022E-2</v>
      </c>
      <c r="M48" s="124">
        <v>8.7282374999999982E-2</v>
      </c>
      <c r="O48" s="94" t="s">
        <v>294</v>
      </c>
      <c r="P48" s="124">
        <v>0.12511950000000022</v>
      </c>
      <c r="Q48" s="124">
        <v>8.0749500000000113E-2</v>
      </c>
      <c r="R48" s="124">
        <v>9.1304999999999747E-2</v>
      </c>
      <c r="S48" s="124">
        <v>0.102906</v>
      </c>
      <c r="T48" s="124">
        <v>0.11792549999999971</v>
      </c>
      <c r="U48" s="124">
        <v>0.10865600000000003</v>
      </c>
      <c r="V48" s="124">
        <v>0.10854850000000001</v>
      </c>
      <c r="W48" s="124">
        <v>0.1210195</v>
      </c>
      <c r="X48" s="124">
        <v>9.8885000000000028E-2</v>
      </c>
      <c r="Y48" s="124">
        <v>0.11986050000000002</v>
      </c>
      <c r="Z48" s="124">
        <v>9.8530000000000145E-2</v>
      </c>
      <c r="AA48" s="124">
        <v>8.9564999999999978E-2</v>
      </c>
    </row>
    <row r="49" spans="1:27" x14ac:dyDescent="0.25">
      <c r="A49" s="94" t="s">
        <v>295</v>
      </c>
      <c r="B49" s="124">
        <v>3.5850562499999961E-2</v>
      </c>
      <c r="C49" s="124">
        <v>2.5458249999999974E-2</v>
      </c>
      <c r="D49" s="124">
        <v>2.9232375000000005E-2</v>
      </c>
      <c r="E49" s="124">
        <v>2.6717812499999993E-2</v>
      </c>
      <c r="F49" s="124">
        <v>2.7027625000000003E-2</v>
      </c>
      <c r="G49" s="124">
        <v>2.5517124999999991E-2</v>
      </c>
      <c r="H49" s="124">
        <v>2.6387187499999999E-2</v>
      </c>
      <c r="I49" s="124">
        <v>2.5570937499999998E-2</v>
      </c>
      <c r="J49" s="124">
        <v>1.9219E-2</v>
      </c>
      <c r="K49" s="124">
        <v>2.3497687500000003E-2</v>
      </c>
      <c r="L49" s="124">
        <v>2.8260624999999998E-2</v>
      </c>
      <c r="M49" s="124">
        <v>3.2411812499999998E-2</v>
      </c>
      <c r="O49" s="94" t="s">
        <v>295</v>
      </c>
      <c r="P49" s="124">
        <v>3.7746499999999877E-2</v>
      </c>
      <c r="Q49" s="124">
        <v>2.6180499999999884E-2</v>
      </c>
      <c r="R49" s="124">
        <v>2.9975500000000023E-2</v>
      </c>
      <c r="S49" s="124">
        <v>2.7542500000000018E-2</v>
      </c>
      <c r="T49" s="124">
        <v>2.7607000000000013E-2</v>
      </c>
      <c r="U49" s="124">
        <v>2.8133999999999992E-2</v>
      </c>
      <c r="V49" s="124">
        <v>2.8128999999999998E-2</v>
      </c>
      <c r="W49" s="124">
        <v>2.4935999999999989E-2</v>
      </c>
      <c r="X49" s="124">
        <v>2.0824999999999989E-2</v>
      </c>
      <c r="Y49" s="124">
        <v>2.4393999999999999E-2</v>
      </c>
      <c r="Z49" s="124">
        <v>2.8939500000000028E-2</v>
      </c>
      <c r="AA49" s="124">
        <v>3.1330000000000038E-2</v>
      </c>
    </row>
    <row r="50" spans="1:27" x14ac:dyDescent="0.25">
      <c r="A50" s="94" t="s">
        <v>296</v>
      </c>
      <c r="B50" s="124">
        <v>4.7938437500000076E-2</v>
      </c>
      <c r="C50" s="124">
        <v>2.787849999999999E-2</v>
      </c>
      <c r="D50" s="124">
        <v>3.2724562500000019E-2</v>
      </c>
      <c r="E50" s="124">
        <v>4.6254499999999962E-2</v>
      </c>
      <c r="F50" s="124">
        <v>3.8358124999999986E-2</v>
      </c>
      <c r="G50" s="124">
        <v>4.5762249999999997E-2</v>
      </c>
      <c r="H50" s="124">
        <v>7.2786874999999987E-2</v>
      </c>
      <c r="I50" s="124">
        <v>8.047231249999999E-2</v>
      </c>
      <c r="J50" s="124">
        <v>4.1600687500000004E-2</v>
      </c>
      <c r="K50" s="124">
        <v>5.2874499999999998E-2</v>
      </c>
      <c r="L50" s="124">
        <v>3.4769374999999964E-2</v>
      </c>
      <c r="M50" s="124">
        <v>4.9820562500000005E-2</v>
      </c>
      <c r="O50" s="94" t="s">
        <v>296</v>
      </c>
      <c r="P50" s="124">
        <v>4.645300000000005E-2</v>
      </c>
      <c r="Q50" s="124">
        <v>2.7283500000000037E-2</v>
      </c>
      <c r="R50" s="124">
        <v>3.1736999999999918E-2</v>
      </c>
      <c r="S50" s="124">
        <v>4.5694000000000012E-2</v>
      </c>
      <c r="T50" s="124">
        <v>3.6021000000000122E-2</v>
      </c>
      <c r="U50" s="124">
        <v>4.7107499999999997E-2</v>
      </c>
      <c r="V50" s="124">
        <v>7.0511499999999977E-2</v>
      </c>
      <c r="W50" s="124">
        <v>7.7615500000000004E-2</v>
      </c>
      <c r="X50" s="124">
        <v>4.2019000000000015E-2</v>
      </c>
      <c r="Y50" s="124">
        <v>4.6795000000000003E-2</v>
      </c>
      <c r="Z50" s="124">
        <v>3.552999999999993E-2</v>
      </c>
      <c r="AA50" s="124">
        <v>4.6053000000000031E-2</v>
      </c>
    </row>
    <row r="51" spans="1:27" x14ac:dyDescent="0.25">
      <c r="A51" s="94" t="s">
        <v>339</v>
      </c>
      <c r="B51" s="124">
        <v>0</v>
      </c>
      <c r="C51" s="124">
        <v>0</v>
      </c>
      <c r="D51" s="124">
        <v>0</v>
      </c>
      <c r="E51" s="124">
        <v>0</v>
      </c>
      <c r="F51" s="124">
        <v>0</v>
      </c>
      <c r="G51" s="124">
        <v>177.01094055175781</v>
      </c>
      <c r="H51" s="124">
        <v>47.017498016357422</v>
      </c>
      <c r="I51" s="124">
        <v>378.357177734375</v>
      </c>
      <c r="J51" s="124">
        <v>593.08404541015625</v>
      </c>
      <c r="K51" s="124">
        <v>1215.0196533203125</v>
      </c>
      <c r="L51" s="124">
        <v>0</v>
      </c>
      <c r="M51" s="124">
        <v>91.260940551757813</v>
      </c>
      <c r="O51" s="94" t="s">
        <v>339</v>
      </c>
      <c r="P51" s="124">
        <v>0</v>
      </c>
      <c r="Q51" s="124">
        <v>0</v>
      </c>
      <c r="R51" s="124">
        <v>0</v>
      </c>
      <c r="S51" s="124">
        <v>0</v>
      </c>
      <c r="T51" s="124">
        <v>0</v>
      </c>
      <c r="U51" s="124">
        <v>879.41497802734375</v>
      </c>
      <c r="V51" s="124">
        <v>348.5625</v>
      </c>
      <c r="W51" s="124">
        <v>804.75128173828125</v>
      </c>
      <c r="X51" s="124">
        <v>1561.9849853515625</v>
      </c>
      <c r="Y51" s="124">
        <v>3358.807373046875</v>
      </c>
      <c r="Z51" s="124">
        <v>0</v>
      </c>
      <c r="AA51" s="124">
        <v>34.667499542236328</v>
      </c>
    </row>
    <row r="52" spans="1:27" x14ac:dyDescent="0.25">
      <c r="A52" s="94" t="s">
        <v>357</v>
      </c>
      <c r="B52" s="124">
        <v>0</v>
      </c>
      <c r="C52" s="124">
        <v>0</v>
      </c>
      <c r="D52" s="124">
        <v>0</v>
      </c>
      <c r="E52" s="124">
        <v>0</v>
      </c>
      <c r="F52" s="124">
        <v>0</v>
      </c>
      <c r="G52" s="124">
        <v>0</v>
      </c>
      <c r="H52" s="124">
        <v>0</v>
      </c>
      <c r="I52" s="124">
        <v>0</v>
      </c>
      <c r="J52" s="124">
        <v>0</v>
      </c>
      <c r="K52" s="124">
        <v>0</v>
      </c>
      <c r="L52" s="124">
        <v>0</v>
      </c>
      <c r="M52" s="124">
        <v>0</v>
      </c>
      <c r="O52" s="94" t="s">
        <v>357</v>
      </c>
      <c r="P52" s="124">
        <v>0</v>
      </c>
      <c r="Q52" s="124">
        <v>0</v>
      </c>
      <c r="R52" s="124">
        <v>0</v>
      </c>
      <c r="S52" s="124">
        <v>0</v>
      </c>
      <c r="T52" s="124">
        <v>0</v>
      </c>
      <c r="U52" s="124">
        <v>0</v>
      </c>
      <c r="V52" s="124">
        <v>0</v>
      </c>
      <c r="W52" s="124">
        <v>0</v>
      </c>
      <c r="X52" s="124">
        <v>0</v>
      </c>
      <c r="Y52" s="124">
        <v>0</v>
      </c>
      <c r="Z52" s="124">
        <v>0</v>
      </c>
      <c r="AA52" s="124">
        <v>0</v>
      </c>
    </row>
    <row r="54" spans="1:27" x14ac:dyDescent="0.25">
      <c r="A54" s="124"/>
      <c r="B54" s="124"/>
      <c r="C54" s="124"/>
      <c r="D54" s="124"/>
      <c r="E54" s="124"/>
      <c r="F54" s="124"/>
      <c r="G54" s="124"/>
      <c r="H54" s="124"/>
      <c r="I54" s="124"/>
      <c r="J54" s="124"/>
      <c r="K54" s="124"/>
      <c r="L54" s="124"/>
      <c r="M54" s="124"/>
      <c r="P54" s="124"/>
      <c r="Q54" s="124"/>
      <c r="R54" s="124"/>
      <c r="S54" s="124"/>
      <c r="T54" s="124"/>
      <c r="U54" s="124"/>
      <c r="V54" s="124"/>
      <c r="W54" s="124"/>
      <c r="X54" s="124"/>
      <c r="Y54" s="124"/>
      <c r="Z54" s="124"/>
      <c r="AA54" s="124"/>
    </row>
    <row r="55" spans="1:27" x14ac:dyDescent="0.25">
      <c r="A55" s="124"/>
      <c r="B55" s="124"/>
      <c r="C55" s="124"/>
      <c r="D55" s="124"/>
      <c r="E55" s="124"/>
      <c r="F55" s="124"/>
      <c r="G55" s="124"/>
      <c r="H55" s="124"/>
      <c r="I55" s="124"/>
      <c r="J55" s="124"/>
      <c r="K55" s="124"/>
      <c r="L55" s="124"/>
      <c r="M55" s="124"/>
      <c r="P55" s="124"/>
      <c r="Q55" s="124"/>
      <c r="R55" s="124"/>
      <c r="S55" s="124"/>
      <c r="T55" s="124"/>
      <c r="U55" s="124"/>
      <c r="V55" s="124"/>
      <c r="W55" s="124"/>
      <c r="X55" s="124"/>
      <c r="Y55" s="124"/>
      <c r="Z55" s="124"/>
      <c r="AA55" s="124"/>
    </row>
    <row r="56" spans="1:27" x14ac:dyDescent="0.25">
      <c r="A56" s="124"/>
      <c r="B56" s="124"/>
      <c r="C56" s="124"/>
      <c r="D56" s="124"/>
      <c r="E56" s="124"/>
      <c r="F56" s="124"/>
      <c r="G56" s="124"/>
      <c r="H56" s="124"/>
      <c r="I56" s="124"/>
      <c r="J56" s="124"/>
      <c r="K56" s="124"/>
      <c r="L56" s="124"/>
      <c r="M56" s="124"/>
      <c r="P56" s="124"/>
      <c r="Q56" s="124"/>
      <c r="R56" s="124"/>
      <c r="S56" s="124"/>
      <c r="T56" s="124"/>
      <c r="U56" s="124"/>
      <c r="V56" s="124"/>
      <c r="W56" s="124"/>
      <c r="X56" s="124"/>
      <c r="Y56" s="124"/>
      <c r="Z56" s="124"/>
      <c r="AA56" s="124"/>
    </row>
    <row r="57" spans="1:27" x14ac:dyDescent="0.25">
      <c r="A57" s="124"/>
      <c r="B57" s="124"/>
      <c r="C57" s="124"/>
      <c r="D57" s="124"/>
      <c r="E57" s="124"/>
      <c r="F57" s="124"/>
      <c r="G57" s="124"/>
      <c r="H57" s="124"/>
      <c r="I57" s="124"/>
      <c r="J57" s="124"/>
      <c r="K57" s="124"/>
      <c r="L57" s="124"/>
      <c r="M57" s="124"/>
      <c r="P57" s="124"/>
      <c r="Q57" s="124"/>
      <c r="R57" s="124"/>
      <c r="S57" s="124"/>
      <c r="T57" s="124"/>
      <c r="U57" s="124"/>
      <c r="V57" s="124"/>
      <c r="W57" s="124"/>
      <c r="X57" s="124"/>
      <c r="Y57" s="124"/>
      <c r="Z57" s="124"/>
      <c r="AA57" s="124"/>
    </row>
    <row r="58" spans="1:27" x14ac:dyDescent="0.25">
      <c r="A58" s="124"/>
      <c r="B58" s="124"/>
      <c r="C58" s="124"/>
      <c r="D58" s="124"/>
      <c r="E58" s="124"/>
      <c r="F58" s="124"/>
      <c r="G58" s="124"/>
      <c r="H58" s="124"/>
      <c r="I58" s="124"/>
      <c r="J58" s="124"/>
      <c r="K58" s="124"/>
      <c r="L58" s="124"/>
      <c r="M58" s="124"/>
      <c r="P58" s="124"/>
      <c r="Q58" s="124"/>
      <c r="R58" s="124"/>
      <c r="S58" s="124"/>
      <c r="T58" s="124"/>
      <c r="U58" s="124"/>
      <c r="V58" s="124"/>
      <c r="W58" s="124"/>
      <c r="X58" s="124"/>
      <c r="Y58" s="124"/>
      <c r="Z58" s="124"/>
      <c r="AA58" s="124"/>
    </row>
    <row r="59" spans="1:27" x14ac:dyDescent="0.25">
      <c r="A59" s="124"/>
      <c r="B59" s="124"/>
      <c r="C59" s="124"/>
      <c r="D59" s="124"/>
      <c r="E59" s="124"/>
      <c r="F59" s="124"/>
      <c r="G59" s="124"/>
      <c r="H59" s="124"/>
      <c r="I59" s="124"/>
      <c r="J59" s="124"/>
      <c r="K59" s="124"/>
      <c r="L59" s="124"/>
      <c r="M59" s="124"/>
      <c r="P59" s="124"/>
      <c r="Q59" s="124"/>
      <c r="R59" s="124"/>
      <c r="S59" s="124"/>
      <c r="T59" s="124"/>
      <c r="U59" s="124"/>
      <c r="V59" s="124"/>
      <c r="W59" s="124"/>
      <c r="X59" s="124"/>
      <c r="Y59" s="124"/>
      <c r="Z59" s="124"/>
      <c r="AA59" s="124"/>
    </row>
    <row r="60" spans="1:27" x14ac:dyDescent="0.25">
      <c r="A60" s="124"/>
      <c r="B60" s="124"/>
      <c r="C60" s="124"/>
      <c r="D60" s="124"/>
      <c r="E60" s="124"/>
      <c r="F60" s="124"/>
      <c r="G60" s="124"/>
      <c r="H60" s="124"/>
      <c r="I60" s="124"/>
      <c r="J60" s="124"/>
      <c r="K60" s="124"/>
      <c r="L60" s="124"/>
      <c r="M60" s="124"/>
      <c r="P60" s="124"/>
      <c r="Q60" s="124"/>
      <c r="R60" s="124"/>
      <c r="S60" s="124"/>
      <c r="T60" s="124"/>
      <c r="U60" s="124"/>
      <c r="V60" s="124"/>
      <c r="W60" s="124"/>
      <c r="X60" s="124"/>
      <c r="Y60" s="124"/>
      <c r="Z60" s="124"/>
      <c r="AA60" s="124"/>
    </row>
    <row r="61" spans="1:27" x14ac:dyDescent="0.25">
      <c r="A61" s="124"/>
      <c r="B61" s="124"/>
      <c r="C61" s="124"/>
      <c r="D61" s="124"/>
      <c r="E61" s="124"/>
      <c r="F61" s="124"/>
      <c r="G61" s="124"/>
      <c r="H61" s="124"/>
      <c r="I61" s="124"/>
      <c r="J61" s="124"/>
      <c r="K61" s="124"/>
      <c r="L61" s="124"/>
      <c r="M61" s="124"/>
      <c r="P61" s="124"/>
      <c r="Q61" s="124"/>
      <c r="R61" s="124"/>
      <c r="S61" s="124"/>
      <c r="T61" s="124"/>
      <c r="U61" s="124"/>
      <c r="V61" s="124"/>
      <c r="W61" s="124"/>
      <c r="X61" s="124"/>
      <c r="Y61" s="124"/>
      <c r="Z61" s="124"/>
      <c r="AA61" s="124"/>
    </row>
    <row r="62" spans="1:27" x14ac:dyDescent="0.25">
      <c r="A62" s="124"/>
      <c r="B62" s="124"/>
      <c r="C62" s="124"/>
      <c r="D62" s="124"/>
      <c r="E62" s="124"/>
      <c r="F62" s="124"/>
      <c r="G62" s="124"/>
      <c r="H62" s="124"/>
      <c r="I62" s="124"/>
      <c r="J62" s="124"/>
      <c r="K62" s="124"/>
      <c r="L62" s="124"/>
      <c r="M62" s="124"/>
      <c r="P62" s="124"/>
      <c r="Q62" s="124"/>
      <c r="R62" s="124"/>
      <c r="S62" s="124"/>
      <c r="T62" s="124"/>
      <c r="U62" s="124"/>
      <c r="V62" s="124"/>
      <c r="W62" s="124"/>
      <c r="X62" s="124"/>
      <c r="Y62" s="124"/>
      <c r="Z62" s="124"/>
      <c r="AA62" s="124"/>
    </row>
    <row r="63" spans="1:27" x14ac:dyDescent="0.25">
      <c r="A63" s="124"/>
      <c r="B63" s="124"/>
      <c r="C63" s="124"/>
      <c r="D63" s="124"/>
      <c r="E63" s="124"/>
      <c r="F63" s="124"/>
      <c r="G63" s="124"/>
      <c r="H63" s="124"/>
      <c r="I63" s="124"/>
      <c r="J63" s="124"/>
      <c r="K63" s="124"/>
      <c r="L63" s="124"/>
      <c r="M63" s="124"/>
      <c r="P63" s="124"/>
      <c r="Q63" s="124"/>
      <c r="R63" s="124"/>
      <c r="S63" s="124"/>
      <c r="T63" s="124"/>
      <c r="U63" s="124"/>
      <c r="V63" s="124"/>
      <c r="W63" s="124"/>
      <c r="X63" s="124"/>
      <c r="Y63" s="124"/>
      <c r="Z63" s="124"/>
      <c r="AA63" s="124"/>
    </row>
    <row r="64" spans="1:27" x14ac:dyDescent="0.25">
      <c r="A64" s="124"/>
      <c r="B64" s="124"/>
      <c r="C64" s="124"/>
      <c r="D64" s="124"/>
      <c r="E64" s="124"/>
      <c r="F64" s="124"/>
      <c r="G64" s="124"/>
      <c r="H64" s="124"/>
      <c r="I64" s="124"/>
      <c r="J64" s="124"/>
      <c r="K64" s="124"/>
      <c r="L64" s="124"/>
      <c r="M64" s="124"/>
      <c r="P64" s="124"/>
      <c r="Q64" s="124"/>
      <c r="R64" s="124"/>
      <c r="S64" s="124"/>
      <c r="T64" s="124"/>
      <c r="U64" s="124"/>
      <c r="V64" s="124"/>
      <c r="W64" s="124"/>
      <c r="X64" s="124"/>
      <c r="Y64" s="124"/>
      <c r="Z64" s="124"/>
      <c r="AA64" s="124"/>
    </row>
    <row r="65" spans="1:27" x14ac:dyDescent="0.25">
      <c r="A65" s="124"/>
      <c r="B65" s="124"/>
      <c r="C65" s="124"/>
      <c r="D65" s="124"/>
      <c r="E65" s="124"/>
      <c r="F65" s="124"/>
      <c r="G65" s="124"/>
      <c r="H65" s="124"/>
      <c r="I65" s="124"/>
      <c r="J65" s="124"/>
      <c r="K65" s="124"/>
      <c r="L65" s="124"/>
      <c r="M65" s="124"/>
      <c r="P65" s="124"/>
      <c r="Q65" s="124"/>
      <c r="R65" s="124"/>
      <c r="S65" s="124"/>
      <c r="T65" s="124"/>
      <c r="U65" s="124"/>
      <c r="V65" s="124"/>
      <c r="W65" s="124"/>
      <c r="X65" s="124"/>
      <c r="Y65" s="124"/>
      <c r="Z65" s="124"/>
      <c r="AA65" s="124"/>
    </row>
    <row r="66" spans="1:27" x14ac:dyDescent="0.25">
      <c r="A66" s="124"/>
      <c r="B66" s="124"/>
      <c r="C66" s="124"/>
      <c r="D66" s="124"/>
      <c r="E66" s="124"/>
      <c r="F66" s="124"/>
      <c r="G66" s="124"/>
      <c r="H66" s="124"/>
      <c r="I66" s="124"/>
      <c r="J66" s="124"/>
      <c r="K66" s="124"/>
      <c r="L66" s="124"/>
      <c r="M66" s="124"/>
      <c r="P66" s="124"/>
      <c r="Q66" s="124"/>
      <c r="R66" s="124"/>
      <c r="S66" s="124"/>
      <c r="T66" s="124"/>
      <c r="U66" s="124"/>
      <c r="V66" s="124"/>
      <c r="W66" s="124"/>
      <c r="X66" s="124"/>
      <c r="Y66" s="124"/>
      <c r="Z66" s="124"/>
      <c r="AA66" s="124"/>
    </row>
    <row r="67" spans="1:27" x14ac:dyDescent="0.25">
      <c r="A67" s="124"/>
      <c r="B67" s="124"/>
      <c r="C67" s="124"/>
      <c r="D67" s="124"/>
      <c r="E67" s="124"/>
      <c r="F67" s="124"/>
      <c r="G67" s="124"/>
      <c r="H67" s="124"/>
      <c r="I67" s="124"/>
      <c r="J67" s="124"/>
      <c r="K67" s="124"/>
      <c r="L67" s="124"/>
      <c r="M67" s="124"/>
      <c r="P67" s="124"/>
      <c r="Q67" s="124"/>
      <c r="R67" s="124"/>
      <c r="S67" s="124"/>
      <c r="T67" s="124"/>
      <c r="U67" s="124"/>
      <c r="V67" s="124"/>
      <c r="W67" s="124"/>
      <c r="X67" s="124"/>
      <c r="Y67" s="124"/>
      <c r="Z67" s="124"/>
      <c r="AA67" s="124"/>
    </row>
    <row r="68" spans="1:27" x14ac:dyDescent="0.25">
      <c r="A68" s="124"/>
      <c r="B68" s="124"/>
      <c r="C68" s="124"/>
      <c r="D68" s="124"/>
      <c r="E68" s="124"/>
      <c r="F68" s="124"/>
      <c r="G68" s="124"/>
      <c r="H68" s="124"/>
      <c r="I68" s="124"/>
      <c r="J68" s="124"/>
      <c r="K68" s="124"/>
      <c r="L68" s="124"/>
      <c r="M68" s="124"/>
      <c r="P68" s="124"/>
      <c r="Q68" s="124"/>
      <c r="R68" s="124"/>
      <c r="S68" s="124"/>
      <c r="T68" s="124"/>
      <c r="U68" s="124"/>
      <c r="V68" s="124"/>
      <c r="W68" s="124"/>
      <c r="X68" s="124"/>
      <c r="Y68" s="124"/>
      <c r="Z68" s="124"/>
      <c r="AA68" s="124"/>
    </row>
    <row r="69" spans="1:27" x14ac:dyDescent="0.25">
      <c r="A69" s="124"/>
      <c r="B69" s="124"/>
      <c r="C69" s="124"/>
      <c r="D69" s="124"/>
      <c r="E69" s="124"/>
      <c r="F69" s="124"/>
      <c r="G69" s="124"/>
      <c r="H69" s="124"/>
      <c r="I69" s="124"/>
      <c r="J69" s="124"/>
      <c r="K69" s="124"/>
      <c r="L69" s="124"/>
      <c r="M69" s="124"/>
      <c r="P69" s="124"/>
      <c r="Q69" s="124"/>
      <c r="R69" s="124"/>
      <c r="S69" s="124"/>
      <c r="T69" s="124"/>
      <c r="U69" s="124"/>
      <c r="V69" s="124"/>
      <c r="W69" s="124"/>
      <c r="X69" s="124"/>
      <c r="Y69" s="124"/>
      <c r="Z69" s="124"/>
      <c r="AA69" s="124"/>
    </row>
    <row r="70" spans="1:27" x14ac:dyDescent="0.25">
      <c r="A70" s="124"/>
      <c r="B70" s="124"/>
      <c r="C70" s="124"/>
      <c r="D70" s="124"/>
      <c r="E70" s="124"/>
      <c r="F70" s="124"/>
      <c r="G70" s="124"/>
      <c r="H70" s="124"/>
      <c r="I70" s="124"/>
      <c r="J70" s="124"/>
      <c r="K70" s="124"/>
      <c r="L70" s="124"/>
      <c r="M70" s="124"/>
      <c r="P70" s="124"/>
      <c r="Q70" s="124"/>
      <c r="R70" s="124"/>
      <c r="S70" s="124"/>
      <c r="T70" s="124"/>
      <c r="U70" s="124"/>
      <c r="V70" s="124"/>
      <c r="W70" s="124"/>
      <c r="X70" s="124"/>
      <c r="Y70" s="124"/>
      <c r="Z70" s="124"/>
      <c r="AA70" s="124"/>
    </row>
    <row r="71" spans="1:27" x14ac:dyDescent="0.25">
      <c r="A71" s="124"/>
      <c r="B71" s="124"/>
      <c r="C71" s="124"/>
      <c r="D71" s="124"/>
      <c r="E71" s="124"/>
      <c r="F71" s="124"/>
      <c r="G71" s="124"/>
      <c r="H71" s="124"/>
      <c r="I71" s="124"/>
      <c r="J71" s="124"/>
      <c r="K71" s="124"/>
      <c r="L71" s="124"/>
      <c r="M71" s="124"/>
      <c r="P71" s="124"/>
      <c r="Q71" s="124"/>
      <c r="R71" s="124"/>
      <c r="S71" s="124"/>
      <c r="T71" s="124"/>
      <c r="U71" s="124"/>
      <c r="V71" s="124"/>
      <c r="W71" s="124"/>
      <c r="X71" s="124"/>
      <c r="Y71" s="124"/>
      <c r="Z71" s="124"/>
      <c r="AA71" s="124"/>
    </row>
    <row r="72" spans="1:27" x14ac:dyDescent="0.25">
      <c r="A72" s="124"/>
      <c r="B72" s="124"/>
      <c r="C72" s="124"/>
      <c r="D72" s="124"/>
      <c r="E72" s="124"/>
      <c r="F72" s="124"/>
      <c r="G72" s="124"/>
      <c r="H72" s="124"/>
      <c r="I72" s="124"/>
      <c r="J72" s="124"/>
      <c r="K72" s="124"/>
      <c r="L72" s="124"/>
      <c r="M72" s="124"/>
      <c r="P72" s="124"/>
      <c r="Q72" s="124"/>
      <c r="R72" s="124"/>
      <c r="S72" s="124"/>
      <c r="T72" s="124"/>
      <c r="U72" s="124"/>
      <c r="V72" s="124"/>
      <c r="W72" s="124"/>
      <c r="X72" s="124"/>
      <c r="Y72" s="124"/>
      <c r="Z72" s="124"/>
      <c r="AA72" s="124"/>
    </row>
    <row r="73" spans="1:27" x14ac:dyDescent="0.25">
      <c r="A73" s="124"/>
      <c r="B73" s="124"/>
      <c r="C73" s="124"/>
      <c r="D73" s="124"/>
      <c r="E73" s="124"/>
      <c r="F73" s="124"/>
      <c r="G73" s="124"/>
      <c r="H73" s="124"/>
      <c r="I73" s="124"/>
      <c r="J73" s="124"/>
      <c r="K73" s="124"/>
      <c r="L73" s="124"/>
      <c r="M73" s="124"/>
      <c r="P73" s="124"/>
      <c r="Q73" s="124"/>
      <c r="R73" s="124"/>
      <c r="S73" s="124"/>
      <c r="T73" s="124"/>
      <c r="U73" s="124"/>
      <c r="V73" s="124"/>
      <c r="W73" s="124"/>
      <c r="X73" s="124"/>
      <c r="Y73" s="124"/>
      <c r="Z73" s="124"/>
      <c r="AA73" s="124"/>
    </row>
    <row r="74" spans="1:27" x14ac:dyDescent="0.25">
      <c r="A74" s="124"/>
      <c r="B74" s="124"/>
      <c r="C74" s="124"/>
      <c r="D74" s="124"/>
      <c r="E74" s="124"/>
      <c r="F74" s="124"/>
      <c r="G74" s="124"/>
      <c r="H74" s="124"/>
      <c r="I74" s="124"/>
      <c r="J74" s="124"/>
      <c r="K74" s="124"/>
      <c r="L74" s="124"/>
      <c r="M74" s="124"/>
      <c r="P74" s="124"/>
      <c r="Q74" s="124"/>
      <c r="R74" s="124"/>
      <c r="S74" s="124"/>
      <c r="T74" s="124"/>
      <c r="U74" s="124"/>
      <c r="V74" s="124"/>
      <c r="W74" s="124"/>
      <c r="X74" s="124"/>
      <c r="Y74" s="124"/>
      <c r="Z74" s="124"/>
      <c r="AA74" s="124"/>
    </row>
    <row r="75" spans="1:27" x14ac:dyDescent="0.25">
      <c r="A75" s="124"/>
      <c r="B75" s="124"/>
      <c r="C75" s="124"/>
      <c r="D75" s="124"/>
      <c r="E75" s="124"/>
      <c r="F75" s="124"/>
      <c r="G75" s="124"/>
      <c r="H75" s="124"/>
      <c r="I75" s="124"/>
      <c r="J75" s="124"/>
      <c r="K75" s="124"/>
      <c r="L75" s="124"/>
      <c r="M75" s="124"/>
      <c r="P75" s="124"/>
      <c r="Q75" s="124"/>
      <c r="R75" s="124"/>
      <c r="S75" s="124"/>
      <c r="T75" s="124"/>
      <c r="U75" s="124"/>
      <c r="V75" s="124"/>
      <c r="W75" s="124"/>
      <c r="X75" s="124"/>
      <c r="Y75" s="124"/>
      <c r="Z75" s="124"/>
      <c r="AA75" s="124"/>
    </row>
    <row r="76" spans="1:27" x14ac:dyDescent="0.25">
      <c r="A76" s="124"/>
      <c r="B76" s="124"/>
      <c r="C76" s="124"/>
      <c r="D76" s="124"/>
      <c r="E76" s="124"/>
      <c r="F76" s="124"/>
      <c r="G76" s="124"/>
      <c r="H76" s="124"/>
      <c r="I76" s="124"/>
      <c r="J76" s="124"/>
      <c r="K76" s="124"/>
      <c r="L76" s="124"/>
      <c r="M76" s="124"/>
      <c r="P76" s="124"/>
      <c r="Q76" s="124"/>
      <c r="R76" s="124"/>
      <c r="S76" s="124"/>
      <c r="T76" s="124"/>
      <c r="U76" s="124"/>
      <c r="V76" s="124"/>
      <c r="W76" s="124"/>
      <c r="X76" s="124"/>
      <c r="Y76" s="124"/>
      <c r="Z76" s="124"/>
      <c r="AA76" s="124"/>
    </row>
    <row r="77" spans="1:27" x14ac:dyDescent="0.25">
      <c r="A77" s="124"/>
      <c r="B77" s="124"/>
      <c r="C77" s="124"/>
      <c r="D77" s="124"/>
      <c r="E77" s="124"/>
      <c r="F77" s="124"/>
      <c r="G77" s="124"/>
      <c r="H77" s="124"/>
      <c r="I77" s="124"/>
      <c r="J77" s="124"/>
      <c r="K77" s="124"/>
      <c r="L77" s="124"/>
      <c r="M77" s="124"/>
      <c r="P77" s="124"/>
      <c r="Q77" s="124"/>
      <c r="R77" s="124"/>
      <c r="S77" s="124"/>
      <c r="T77" s="124"/>
      <c r="U77" s="124"/>
      <c r="V77" s="124"/>
      <c r="W77" s="124"/>
      <c r="X77" s="124"/>
      <c r="Y77" s="124"/>
      <c r="Z77" s="124"/>
      <c r="AA77" s="124"/>
    </row>
    <row r="78" spans="1:27" x14ac:dyDescent="0.25">
      <c r="A78" s="124"/>
      <c r="B78" s="124"/>
      <c r="C78" s="124"/>
      <c r="D78" s="124"/>
      <c r="E78" s="124"/>
      <c r="F78" s="124"/>
      <c r="G78" s="124"/>
      <c r="H78" s="124"/>
      <c r="I78" s="124"/>
      <c r="J78" s="124"/>
      <c r="K78" s="124"/>
      <c r="L78" s="124"/>
      <c r="M78" s="124"/>
      <c r="P78" s="124"/>
      <c r="Q78" s="124"/>
      <c r="R78" s="124"/>
      <c r="S78" s="124"/>
      <c r="T78" s="124"/>
      <c r="U78" s="124"/>
      <c r="V78" s="124"/>
      <c r="W78" s="124"/>
      <c r="X78" s="124"/>
      <c r="Y78" s="124"/>
      <c r="Z78" s="124"/>
      <c r="AA78" s="124"/>
    </row>
    <row r="79" spans="1:27" x14ac:dyDescent="0.25">
      <c r="A79" s="124"/>
      <c r="B79" s="124"/>
      <c r="C79" s="124"/>
      <c r="D79" s="124"/>
      <c r="E79" s="124"/>
      <c r="F79" s="124"/>
      <c r="G79" s="124"/>
      <c r="H79" s="124"/>
      <c r="I79" s="124"/>
      <c r="J79" s="124"/>
      <c r="K79" s="124"/>
      <c r="L79" s="124"/>
      <c r="M79" s="124"/>
      <c r="P79" s="124"/>
      <c r="Q79" s="124"/>
      <c r="R79" s="124"/>
      <c r="S79" s="124"/>
      <c r="T79" s="124"/>
      <c r="U79" s="124"/>
      <c r="V79" s="124"/>
      <c r="W79" s="124"/>
      <c r="X79" s="124"/>
      <c r="Y79" s="124"/>
      <c r="Z79" s="124"/>
      <c r="AA79" s="124"/>
    </row>
    <row r="80" spans="1:27" x14ac:dyDescent="0.25">
      <c r="A80" s="124"/>
      <c r="B80" s="124"/>
      <c r="C80" s="124"/>
      <c r="D80" s="124"/>
      <c r="E80" s="124"/>
      <c r="F80" s="124"/>
      <c r="G80" s="124"/>
      <c r="H80" s="124"/>
      <c r="I80" s="124"/>
      <c r="J80" s="124"/>
      <c r="K80" s="124"/>
      <c r="L80" s="124"/>
      <c r="M80" s="124"/>
      <c r="P80" s="124"/>
      <c r="Q80" s="124"/>
      <c r="R80" s="124"/>
      <c r="S80" s="124"/>
      <c r="T80" s="124"/>
      <c r="U80" s="124"/>
      <c r="V80" s="124"/>
      <c r="W80" s="124"/>
      <c r="X80" s="124"/>
      <c r="Y80" s="124"/>
      <c r="Z80" s="124"/>
      <c r="AA80" s="124"/>
    </row>
    <row r="81" spans="1:27" x14ac:dyDescent="0.25">
      <c r="A81" s="124"/>
      <c r="B81" s="124"/>
      <c r="C81" s="124"/>
      <c r="D81" s="124"/>
      <c r="E81" s="124"/>
      <c r="F81" s="124"/>
      <c r="G81" s="124"/>
      <c r="H81" s="124"/>
      <c r="I81" s="124"/>
      <c r="J81" s="124"/>
      <c r="K81" s="124"/>
      <c r="L81" s="124"/>
      <c r="M81" s="124"/>
      <c r="P81" s="124"/>
      <c r="Q81" s="124"/>
      <c r="R81" s="124"/>
      <c r="S81" s="124"/>
      <c r="T81" s="124"/>
      <c r="U81" s="124"/>
      <c r="V81" s="124"/>
      <c r="W81" s="124"/>
      <c r="X81" s="124"/>
      <c r="Y81" s="124"/>
      <c r="Z81" s="124"/>
      <c r="AA81" s="124"/>
    </row>
    <row r="82" spans="1:27" x14ac:dyDescent="0.25">
      <c r="A82" s="124"/>
      <c r="B82" s="124"/>
      <c r="C82" s="124"/>
      <c r="D82" s="124"/>
      <c r="E82" s="124"/>
      <c r="F82" s="124"/>
      <c r="G82" s="124"/>
      <c r="H82" s="124"/>
      <c r="I82" s="124"/>
      <c r="J82" s="124"/>
      <c r="K82" s="124"/>
      <c r="L82" s="124"/>
      <c r="M82" s="124"/>
      <c r="P82" s="124"/>
      <c r="Q82" s="124"/>
      <c r="R82" s="124"/>
      <c r="S82" s="124"/>
      <c r="T82" s="124"/>
      <c r="U82" s="124"/>
      <c r="V82" s="124"/>
      <c r="W82" s="124"/>
      <c r="X82" s="124"/>
      <c r="Y82" s="124"/>
      <c r="Z82" s="124"/>
      <c r="AA82" s="124"/>
    </row>
    <row r="83" spans="1:27" x14ac:dyDescent="0.25">
      <c r="A83" s="124"/>
      <c r="B83" s="124"/>
      <c r="C83" s="124"/>
      <c r="D83" s="124"/>
      <c r="E83" s="124"/>
      <c r="F83" s="124"/>
      <c r="G83" s="124"/>
      <c r="H83" s="124"/>
      <c r="I83" s="124"/>
      <c r="J83" s="124"/>
      <c r="K83" s="124"/>
      <c r="L83" s="124"/>
      <c r="M83" s="124"/>
      <c r="P83" s="124"/>
      <c r="Q83" s="124"/>
      <c r="R83" s="124"/>
      <c r="S83" s="124"/>
      <c r="T83" s="124"/>
      <c r="U83" s="124"/>
      <c r="V83" s="124"/>
      <c r="W83" s="124"/>
      <c r="X83" s="124"/>
      <c r="Y83" s="124"/>
      <c r="Z83" s="124"/>
      <c r="AA83" s="124"/>
    </row>
    <row r="84" spans="1:27" x14ac:dyDescent="0.25">
      <c r="A84" s="124"/>
      <c r="B84" s="124"/>
      <c r="C84" s="124"/>
      <c r="D84" s="124"/>
      <c r="E84" s="124"/>
      <c r="F84" s="124"/>
      <c r="G84" s="124"/>
      <c r="H84" s="124"/>
      <c r="I84" s="124"/>
      <c r="J84" s="124"/>
      <c r="K84" s="124"/>
      <c r="L84" s="124"/>
      <c r="M84" s="124"/>
      <c r="P84" s="124"/>
      <c r="Q84" s="124"/>
      <c r="R84" s="124"/>
      <c r="S84" s="124"/>
      <c r="T84" s="124"/>
      <c r="U84" s="124"/>
      <c r="V84" s="124"/>
      <c r="W84" s="124"/>
      <c r="X84" s="124"/>
      <c r="Y84" s="124"/>
      <c r="Z84" s="124"/>
      <c r="AA84" s="124"/>
    </row>
    <row r="85" spans="1:27" x14ac:dyDescent="0.25">
      <c r="A85" s="124"/>
      <c r="B85" s="124"/>
      <c r="C85" s="124"/>
      <c r="D85" s="124"/>
      <c r="E85" s="124"/>
      <c r="F85" s="124"/>
      <c r="G85" s="124"/>
      <c r="H85" s="124"/>
      <c r="I85" s="124"/>
      <c r="J85" s="124"/>
      <c r="K85" s="124"/>
      <c r="L85" s="124"/>
      <c r="M85" s="124"/>
      <c r="P85" s="124"/>
      <c r="Q85" s="124"/>
      <c r="R85" s="124"/>
      <c r="S85" s="124"/>
      <c r="T85" s="124"/>
      <c r="U85" s="124"/>
      <c r="V85" s="124"/>
      <c r="W85" s="124"/>
      <c r="X85" s="124"/>
      <c r="Y85" s="124"/>
      <c r="Z85" s="124"/>
      <c r="AA85" s="124"/>
    </row>
    <row r="86" spans="1:27" x14ac:dyDescent="0.25">
      <c r="A86" s="124"/>
      <c r="B86" s="124"/>
      <c r="C86" s="124"/>
      <c r="D86" s="124"/>
      <c r="E86" s="124"/>
      <c r="F86" s="124"/>
      <c r="G86" s="124"/>
      <c r="H86" s="124"/>
      <c r="I86" s="124"/>
      <c r="J86" s="124"/>
      <c r="K86" s="124"/>
      <c r="L86" s="124"/>
      <c r="M86" s="124"/>
      <c r="P86" s="124"/>
      <c r="Q86" s="124"/>
      <c r="R86" s="124"/>
      <c r="S86" s="124"/>
      <c r="T86" s="124"/>
      <c r="U86" s="124"/>
      <c r="V86" s="124"/>
      <c r="W86" s="124"/>
      <c r="X86" s="124"/>
      <c r="Y86" s="124"/>
      <c r="Z86" s="124"/>
      <c r="AA86" s="124"/>
    </row>
    <row r="87" spans="1:27" x14ac:dyDescent="0.25">
      <c r="A87" s="124"/>
      <c r="B87" s="124"/>
      <c r="C87" s="124"/>
      <c r="D87" s="124"/>
      <c r="E87" s="124"/>
      <c r="F87" s="124"/>
      <c r="G87" s="124"/>
      <c r="H87" s="124"/>
      <c r="I87" s="124"/>
      <c r="J87" s="124"/>
      <c r="K87" s="124"/>
      <c r="L87" s="124"/>
      <c r="M87" s="124"/>
      <c r="P87" s="124"/>
      <c r="Q87" s="124"/>
      <c r="R87" s="124"/>
      <c r="S87" s="124"/>
      <c r="T87" s="124"/>
      <c r="U87" s="124"/>
      <c r="V87" s="124"/>
      <c r="W87" s="124"/>
      <c r="X87" s="124"/>
      <c r="Y87" s="124"/>
      <c r="Z87" s="124"/>
      <c r="AA87" s="124"/>
    </row>
    <row r="88" spans="1:27" x14ac:dyDescent="0.25">
      <c r="A88" s="124"/>
      <c r="B88" s="124"/>
      <c r="C88" s="124"/>
      <c r="D88" s="124"/>
      <c r="E88" s="124"/>
      <c r="F88" s="124"/>
      <c r="G88" s="124"/>
      <c r="H88" s="124"/>
      <c r="I88" s="124"/>
      <c r="J88" s="124"/>
      <c r="K88" s="124"/>
      <c r="L88" s="124"/>
      <c r="M88" s="124"/>
      <c r="P88" s="124"/>
      <c r="Q88" s="124"/>
      <c r="R88" s="124"/>
      <c r="S88" s="124"/>
      <c r="T88" s="124"/>
      <c r="U88" s="124"/>
      <c r="V88" s="124"/>
      <c r="W88" s="124"/>
      <c r="X88" s="124"/>
      <c r="Y88" s="124"/>
      <c r="Z88" s="124"/>
      <c r="AA88" s="124"/>
    </row>
    <row r="89" spans="1:27" x14ac:dyDescent="0.25">
      <c r="A89" s="124"/>
      <c r="B89" s="124"/>
      <c r="C89" s="124"/>
      <c r="D89" s="124"/>
      <c r="E89" s="124"/>
      <c r="F89" s="124"/>
      <c r="G89" s="124"/>
      <c r="H89" s="124"/>
      <c r="I89" s="124"/>
      <c r="J89" s="124"/>
      <c r="K89" s="124"/>
      <c r="L89" s="124"/>
      <c r="M89" s="124"/>
      <c r="P89" s="124"/>
      <c r="Q89" s="124"/>
      <c r="R89" s="124"/>
      <c r="S89" s="124"/>
      <c r="T89" s="124"/>
      <c r="U89" s="124"/>
      <c r="V89" s="124"/>
      <c r="W89" s="124"/>
      <c r="X89" s="124"/>
      <c r="Y89" s="124"/>
      <c r="Z89" s="124"/>
      <c r="AA89" s="124"/>
    </row>
    <row r="90" spans="1:27" x14ac:dyDescent="0.25">
      <c r="A90" s="124"/>
      <c r="B90" s="124"/>
      <c r="C90" s="124"/>
      <c r="D90" s="124"/>
      <c r="E90" s="124"/>
      <c r="F90" s="124"/>
      <c r="G90" s="124"/>
      <c r="H90" s="124"/>
      <c r="I90" s="124"/>
      <c r="J90" s="124"/>
      <c r="K90" s="124"/>
      <c r="L90" s="124"/>
      <c r="M90" s="124"/>
      <c r="P90" s="124"/>
      <c r="Q90" s="124"/>
      <c r="R90" s="124"/>
      <c r="S90" s="124"/>
      <c r="T90" s="124"/>
      <c r="U90" s="124"/>
      <c r="V90" s="124"/>
      <c r="W90" s="124"/>
      <c r="X90" s="124"/>
      <c r="Y90" s="124"/>
      <c r="Z90" s="124"/>
      <c r="AA90" s="124"/>
    </row>
    <row r="91" spans="1:27" x14ac:dyDescent="0.25">
      <c r="A91" s="124"/>
      <c r="B91" s="124"/>
      <c r="C91" s="124"/>
      <c r="D91" s="124"/>
      <c r="E91" s="124"/>
      <c r="F91" s="124"/>
      <c r="G91" s="124"/>
      <c r="H91" s="124"/>
      <c r="I91" s="124"/>
      <c r="J91" s="124"/>
      <c r="K91" s="124"/>
      <c r="L91" s="124"/>
      <c r="M91" s="124"/>
      <c r="P91" s="124"/>
      <c r="Q91" s="124"/>
      <c r="R91" s="124"/>
      <c r="S91" s="124"/>
      <c r="T91" s="124"/>
      <c r="U91" s="124"/>
      <c r="V91" s="124"/>
      <c r="W91" s="124"/>
      <c r="X91" s="124"/>
      <c r="Y91" s="124"/>
      <c r="Z91" s="124"/>
      <c r="AA91" s="124"/>
    </row>
    <row r="92" spans="1:27" x14ac:dyDescent="0.25">
      <c r="A92" s="124"/>
      <c r="B92" s="124"/>
      <c r="C92" s="124"/>
      <c r="D92" s="124"/>
      <c r="E92" s="124"/>
      <c r="F92" s="124"/>
      <c r="G92" s="124"/>
      <c r="H92" s="124"/>
      <c r="I92" s="124"/>
      <c r="J92" s="124"/>
      <c r="K92" s="124"/>
      <c r="L92" s="124"/>
      <c r="M92" s="124"/>
      <c r="P92" s="124"/>
      <c r="Q92" s="124"/>
      <c r="R92" s="124"/>
      <c r="S92" s="124"/>
      <c r="T92" s="124"/>
      <c r="U92" s="124"/>
      <c r="V92" s="124"/>
      <c r="W92" s="124"/>
      <c r="X92" s="124"/>
      <c r="Y92" s="124"/>
      <c r="Z92" s="124"/>
      <c r="AA92" s="124"/>
    </row>
    <row r="93" spans="1:27" x14ac:dyDescent="0.25">
      <c r="A93" s="124"/>
      <c r="B93" s="124"/>
      <c r="C93" s="124"/>
      <c r="D93" s="124"/>
      <c r="E93" s="124"/>
      <c r="F93" s="124"/>
      <c r="G93" s="124"/>
      <c r="H93" s="124"/>
      <c r="I93" s="124"/>
      <c r="J93" s="124"/>
      <c r="K93" s="124"/>
      <c r="L93" s="124"/>
      <c r="M93" s="124"/>
      <c r="P93" s="124"/>
      <c r="Q93" s="124"/>
      <c r="R93" s="124"/>
      <c r="S93" s="124"/>
      <c r="T93" s="124"/>
      <c r="U93" s="124"/>
      <c r="V93" s="124"/>
      <c r="W93" s="124"/>
      <c r="X93" s="124"/>
      <c r="Y93" s="124"/>
      <c r="Z93" s="124"/>
      <c r="AA93" s="124"/>
    </row>
    <row r="94" spans="1:27" x14ac:dyDescent="0.25">
      <c r="A94" s="124"/>
      <c r="B94" s="124"/>
      <c r="C94" s="124"/>
      <c r="D94" s="124"/>
      <c r="E94" s="124"/>
      <c r="F94" s="124"/>
      <c r="G94" s="124"/>
      <c r="H94" s="124"/>
      <c r="I94" s="124"/>
      <c r="J94" s="124"/>
      <c r="K94" s="124"/>
      <c r="L94" s="124"/>
      <c r="M94" s="124"/>
      <c r="P94" s="124"/>
      <c r="Q94" s="124"/>
      <c r="R94" s="124"/>
      <c r="S94" s="124"/>
      <c r="T94" s="124"/>
      <c r="U94" s="124"/>
      <c r="V94" s="124"/>
      <c r="W94" s="124"/>
      <c r="X94" s="124"/>
      <c r="Y94" s="124"/>
      <c r="Z94" s="124"/>
      <c r="AA94" s="124"/>
    </row>
    <row r="95" spans="1:27" x14ac:dyDescent="0.25">
      <c r="A95" s="124"/>
      <c r="B95" s="124"/>
      <c r="C95" s="124"/>
      <c r="D95" s="124"/>
      <c r="E95" s="124"/>
      <c r="F95" s="124"/>
      <c r="G95" s="124"/>
      <c r="H95" s="124"/>
      <c r="I95" s="124"/>
      <c r="J95" s="124"/>
      <c r="K95" s="124"/>
      <c r="L95" s="124"/>
      <c r="M95" s="124"/>
      <c r="P95" s="124"/>
      <c r="Q95" s="124"/>
      <c r="R95" s="124"/>
      <c r="S95" s="124"/>
      <c r="T95" s="124"/>
      <c r="U95" s="124"/>
      <c r="V95" s="124"/>
      <c r="W95" s="124"/>
      <c r="X95" s="124"/>
      <c r="Y95" s="124"/>
      <c r="Z95" s="124"/>
      <c r="AA95" s="124"/>
    </row>
    <row r="96" spans="1:27" x14ac:dyDescent="0.25">
      <c r="A96" s="124"/>
      <c r="B96" s="124"/>
      <c r="C96" s="124"/>
      <c r="D96" s="124"/>
      <c r="E96" s="124"/>
      <c r="F96" s="124"/>
      <c r="G96" s="124"/>
      <c r="H96" s="124"/>
      <c r="I96" s="124"/>
      <c r="J96" s="124"/>
      <c r="K96" s="124"/>
      <c r="L96" s="124"/>
      <c r="M96" s="124"/>
      <c r="P96" s="124"/>
      <c r="Q96" s="124"/>
      <c r="R96" s="124"/>
      <c r="S96" s="124"/>
      <c r="T96" s="124"/>
      <c r="U96" s="124"/>
      <c r="V96" s="124"/>
      <c r="W96" s="124"/>
      <c r="X96" s="124"/>
      <c r="Y96" s="124"/>
      <c r="Z96" s="124"/>
      <c r="AA96" s="124"/>
    </row>
    <row r="97" spans="1:27" x14ac:dyDescent="0.25">
      <c r="A97" s="124"/>
      <c r="B97" s="124"/>
      <c r="C97" s="124"/>
      <c r="D97" s="124"/>
      <c r="E97" s="124"/>
      <c r="F97" s="124"/>
      <c r="G97" s="124"/>
      <c r="H97" s="124"/>
      <c r="I97" s="124"/>
      <c r="J97" s="124"/>
      <c r="K97" s="124"/>
      <c r="L97" s="124"/>
      <c r="M97" s="124"/>
      <c r="P97" s="124"/>
      <c r="Q97" s="124"/>
      <c r="R97" s="124"/>
      <c r="S97" s="124"/>
      <c r="T97" s="124"/>
      <c r="U97" s="124"/>
      <c r="V97" s="124"/>
      <c r="W97" s="124"/>
      <c r="X97" s="124"/>
      <c r="Y97" s="124"/>
      <c r="Z97" s="124"/>
      <c r="AA97" s="124"/>
    </row>
    <row r="98" spans="1:27" x14ac:dyDescent="0.25">
      <c r="A98" s="124"/>
      <c r="B98" s="124"/>
      <c r="C98" s="124"/>
      <c r="D98" s="124"/>
      <c r="E98" s="124"/>
      <c r="F98" s="124"/>
      <c r="G98" s="124"/>
      <c r="H98" s="124"/>
      <c r="I98" s="124"/>
      <c r="J98" s="124"/>
      <c r="K98" s="124"/>
      <c r="L98" s="124"/>
      <c r="M98" s="124"/>
      <c r="P98" s="124"/>
      <c r="Q98" s="124"/>
      <c r="R98" s="124"/>
      <c r="S98" s="124"/>
      <c r="T98" s="124"/>
      <c r="U98" s="124"/>
      <c r="V98" s="124"/>
      <c r="W98" s="124"/>
      <c r="X98" s="124"/>
      <c r="Y98" s="124"/>
      <c r="Z98" s="124"/>
      <c r="AA98" s="124"/>
    </row>
    <row r="99" spans="1:27" x14ac:dyDescent="0.25">
      <c r="A99" s="124"/>
      <c r="B99" s="124"/>
      <c r="C99" s="124"/>
      <c r="D99" s="124"/>
      <c r="E99" s="124"/>
      <c r="F99" s="124"/>
      <c r="G99" s="124"/>
      <c r="H99" s="124"/>
      <c r="I99" s="124"/>
      <c r="J99" s="124"/>
      <c r="K99" s="124"/>
      <c r="L99" s="124"/>
      <c r="M99" s="124"/>
      <c r="P99" s="124"/>
      <c r="Q99" s="124"/>
      <c r="R99" s="124"/>
      <c r="S99" s="124"/>
      <c r="T99" s="124"/>
      <c r="U99" s="124"/>
      <c r="V99" s="124"/>
      <c r="W99" s="124"/>
      <c r="X99" s="124"/>
      <c r="Y99" s="124"/>
      <c r="Z99" s="124"/>
      <c r="AA99" s="124"/>
    </row>
    <row r="100" spans="1:27" x14ac:dyDescent="0.25">
      <c r="A100" s="124"/>
      <c r="B100" s="124"/>
      <c r="C100" s="124"/>
      <c r="D100" s="124"/>
      <c r="E100" s="124"/>
      <c r="F100" s="124"/>
      <c r="G100" s="124"/>
      <c r="H100" s="124"/>
      <c r="I100" s="124"/>
      <c r="J100" s="124"/>
      <c r="K100" s="124"/>
      <c r="L100" s="124"/>
      <c r="M100" s="124"/>
      <c r="P100" s="124"/>
      <c r="Q100" s="124"/>
      <c r="R100" s="124"/>
      <c r="S100" s="124"/>
      <c r="T100" s="124"/>
      <c r="U100" s="124"/>
      <c r="V100" s="124"/>
      <c r="W100" s="124"/>
      <c r="X100" s="124"/>
      <c r="Y100" s="124"/>
      <c r="Z100" s="124"/>
      <c r="AA100" s="124"/>
    </row>
    <row r="101" spans="1:27" x14ac:dyDescent="0.25">
      <c r="A101" s="124"/>
      <c r="B101" s="124"/>
      <c r="C101" s="124"/>
      <c r="D101" s="124"/>
      <c r="E101" s="124"/>
      <c r="F101" s="124"/>
      <c r="G101" s="124"/>
      <c r="H101" s="124"/>
      <c r="I101" s="124"/>
      <c r="J101" s="124"/>
      <c r="K101" s="124"/>
      <c r="L101" s="124"/>
      <c r="M101" s="124"/>
      <c r="P101" s="124"/>
      <c r="Q101" s="124"/>
      <c r="R101" s="124"/>
      <c r="S101" s="124"/>
      <c r="T101" s="124"/>
      <c r="U101" s="124"/>
      <c r="V101" s="124"/>
      <c r="W101" s="124"/>
      <c r="X101" s="124"/>
      <c r="Y101" s="124"/>
      <c r="Z101" s="124"/>
      <c r="AA101" s="124"/>
    </row>
    <row r="102" spans="1:27" x14ac:dyDescent="0.25">
      <c r="A102" s="124"/>
      <c r="B102" s="124"/>
      <c r="C102" s="124"/>
      <c r="D102" s="124"/>
      <c r="E102" s="124"/>
      <c r="F102" s="124"/>
      <c r="G102" s="124"/>
      <c r="H102" s="124"/>
      <c r="I102" s="124"/>
      <c r="J102" s="124"/>
      <c r="K102" s="124"/>
      <c r="L102" s="124"/>
      <c r="M102" s="124"/>
      <c r="P102" s="124"/>
      <c r="Q102" s="124"/>
      <c r="R102" s="124"/>
      <c r="S102" s="124"/>
      <c r="T102" s="124"/>
      <c r="U102" s="124"/>
      <c r="V102" s="124"/>
      <c r="W102" s="124"/>
      <c r="X102" s="124"/>
      <c r="Y102" s="124"/>
      <c r="Z102" s="124"/>
      <c r="AA102" s="124"/>
    </row>
    <row r="103" spans="1:27" x14ac:dyDescent="0.25">
      <c r="A103" s="124"/>
      <c r="B103" s="124"/>
      <c r="C103" s="124"/>
      <c r="D103" s="124"/>
      <c r="E103" s="124"/>
      <c r="F103" s="124"/>
      <c r="G103" s="124"/>
      <c r="H103" s="124"/>
      <c r="I103" s="124"/>
      <c r="J103" s="124"/>
      <c r="K103" s="124"/>
      <c r="L103" s="124"/>
      <c r="M103" s="124"/>
      <c r="P103" s="124"/>
      <c r="Q103" s="124"/>
      <c r="R103" s="124"/>
      <c r="S103" s="124"/>
      <c r="T103" s="124"/>
      <c r="U103" s="124"/>
      <c r="V103" s="124"/>
      <c r="W103" s="124"/>
      <c r="X103" s="124"/>
      <c r="Y103" s="124"/>
      <c r="Z103" s="124"/>
      <c r="AA103" s="124"/>
    </row>
    <row r="104" spans="1:27" x14ac:dyDescent="0.25">
      <c r="A104" s="124"/>
      <c r="B104" s="124"/>
      <c r="C104" s="124"/>
      <c r="D104" s="124"/>
      <c r="E104" s="124"/>
      <c r="F104" s="124"/>
      <c r="G104" s="124"/>
      <c r="H104" s="124"/>
      <c r="I104" s="124"/>
      <c r="J104" s="124"/>
      <c r="K104" s="124"/>
      <c r="L104" s="124"/>
      <c r="M104" s="124"/>
      <c r="P104" s="124"/>
      <c r="Q104" s="124"/>
      <c r="R104" s="124"/>
      <c r="S104" s="124"/>
      <c r="T104" s="124"/>
      <c r="U104" s="124"/>
      <c r="V104" s="124"/>
      <c r="W104" s="124"/>
      <c r="X104" s="124"/>
      <c r="Y104" s="124"/>
      <c r="Z104" s="124"/>
      <c r="AA104" s="124"/>
    </row>
    <row r="105" spans="1:27" x14ac:dyDescent="0.25">
      <c r="A105" s="124"/>
      <c r="B105" s="124"/>
      <c r="C105" s="124"/>
      <c r="D105" s="124"/>
      <c r="E105" s="124"/>
      <c r="F105" s="124"/>
      <c r="G105" s="124"/>
      <c r="H105" s="124"/>
      <c r="I105" s="124"/>
      <c r="J105" s="124"/>
      <c r="K105" s="124"/>
      <c r="L105" s="124"/>
      <c r="M105" s="124"/>
      <c r="P105" s="124"/>
      <c r="Q105" s="124"/>
      <c r="R105" s="124"/>
      <c r="S105" s="124"/>
      <c r="T105" s="124"/>
      <c r="U105" s="124"/>
      <c r="V105" s="124"/>
      <c r="W105" s="124"/>
      <c r="X105" s="124"/>
      <c r="Y105" s="124"/>
      <c r="Z105" s="124"/>
      <c r="AA105" s="124"/>
    </row>
    <row r="106" spans="1:27" x14ac:dyDescent="0.25">
      <c r="A106" s="124"/>
      <c r="B106" s="124"/>
      <c r="C106" s="124"/>
      <c r="D106" s="124"/>
      <c r="E106" s="124"/>
      <c r="F106" s="124"/>
      <c r="G106" s="124"/>
      <c r="H106" s="124"/>
      <c r="I106" s="124"/>
      <c r="J106" s="124"/>
      <c r="K106" s="124"/>
      <c r="L106" s="124"/>
      <c r="M106" s="124"/>
      <c r="P106" s="124"/>
      <c r="Q106" s="124"/>
      <c r="R106" s="124"/>
      <c r="S106" s="124"/>
      <c r="T106" s="124"/>
      <c r="U106" s="124"/>
      <c r="V106" s="124"/>
      <c r="W106" s="124"/>
      <c r="X106" s="124"/>
      <c r="Y106" s="124"/>
      <c r="Z106" s="124"/>
      <c r="AA106" s="124"/>
    </row>
    <row r="107" spans="1:27" x14ac:dyDescent="0.25">
      <c r="A107" s="124"/>
      <c r="B107" s="124"/>
      <c r="C107" s="124"/>
      <c r="D107" s="124"/>
      <c r="E107" s="124"/>
      <c r="F107" s="124"/>
      <c r="G107" s="124"/>
      <c r="H107" s="124"/>
      <c r="I107" s="124"/>
      <c r="J107" s="124"/>
      <c r="K107" s="124"/>
      <c r="L107" s="124"/>
      <c r="M107" s="124"/>
      <c r="P107" s="124"/>
      <c r="Q107" s="124"/>
      <c r="R107" s="124"/>
      <c r="S107" s="124"/>
      <c r="T107" s="124"/>
      <c r="U107" s="124"/>
      <c r="V107" s="124"/>
      <c r="W107" s="124"/>
      <c r="X107" s="124"/>
      <c r="Y107" s="124"/>
      <c r="Z107" s="124"/>
      <c r="AA107" s="124"/>
    </row>
    <row r="108" spans="1:27" x14ac:dyDescent="0.25">
      <c r="A108" s="124"/>
      <c r="B108" s="124"/>
      <c r="C108" s="124"/>
      <c r="D108" s="124"/>
      <c r="E108" s="124"/>
      <c r="F108" s="124"/>
      <c r="G108" s="124"/>
      <c r="H108" s="124"/>
      <c r="I108" s="124"/>
      <c r="J108" s="124"/>
      <c r="K108" s="124"/>
      <c r="L108" s="124"/>
      <c r="M108" s="124"/>
      <c r="P108" s="124"/>
      <c r="Q108" s="124"/>
      <c r="R108" s="124"/>
      <c r="S108" s="124"/>
      <c r="T108" s="124"/>
      <c r="U108" s="124"/>
      <c r="V108" s="124"/>
      <c r="W108" s="124"/>
      <c r="X108" s="124"/>
      <c r="Y108" s="124"/>
      <c r="Z108" s="124"/>
      <c r="AA108" s="124"/>
    </row>
    <row r="109" spans="1:27" x14ac:dyDescent="0.25">
      <c r="A109" s="124"/>
      <c r="B109" s="124"/>
      <c r="C109" s="124"/>
      <c r="D109" s="124"/>
      <c r="E109" s="124"/>
      <c r="F109" s="124"/>
      <c r="G109" s="124"/>
      <c r="H109" s="124"/>
      <c r="I109" s="124"/>
      <c r="J109" s="124"/>
      <c r="K109" s="124"/>
      <c r="L109" s="124"/>
      <c r="M109" s="124"/>
      <c r="P109" s="124"/>
      <c r="Q109" s="124"/>
      <c r="R109" s="124"/>
      <c r="S109" s="124"/>
      <c r="T109" s="124"/>
      <c r="U109" s="124"/>
      <c r="V109" s="124"/>
      <c r="W109" s="124"/>
      <c r="X109" s="124"/>
      <c r="Y109" s="124"/>
      <c r="Z109" s="124"/>
      <c r="AA109" s="124"/>
    </row>
    <row r="110" spans="1:27" x14ac:dyDescent="0.25">
      <c r="A110" s="124"/>
      <c r="B110" s="124"/>
      <c r="C110" s="124"/>
      <c r="D110" s="124"/>
      <c r="E110" s="124"/>
      <c r="F110" s="124"/>
      <c r="G110" s="124"/>
      <c r="H110" s="124"/>
      <c r="I110" s="124"/>
      <c r="J110" s="124"/>
      <c r="K110" s="124"/>
      <c r="L110" s="124"/>
      <c r="M110" s="124"/>
      <c r="P110" s="124"/>
      <c r="Q110" s="124"/>
      <c r="R110" s="124"/>
      <c r="S110" s="124"/>
      <c r="T110" s="124"/>
      <c r="U110" s="124"/>
      <c r="V110" s="124"/>
      <c r="W110" s="124"/>
      <c r="X110" s="124"/>
      <c r="Y110" s="124"/>
      <c r="Z110" s="124"/>
      <c r="AA110" s="124"/>
    </row>
    <row r="111" spans="1:27" x14ac:dyDescent="0.25">
      <c r="A111" s="124"/>
      <c r="B111" s="124"/>
      <c r="C111" s="124"/>
      <c r="D111" s="124"/>
      <c r="E111" s="124"/>
      <c r="F111" s="124"/>
      <c r="G111" s="124"/>
      <c r="H111" s="124"/>
      <c r="I111" s="124"/>
      <c r="J111" s="124"/>
      <c r="K111" s="124"/>
      <c r="L111" s="124"/>
      <c r="M111" s="124"/>
      <c r="P111" s="124"/>
      <c r="Q111" s="124"/>
      <c r="R111" s="124"/>
      <c r="S111" s="124"/>
      <c r="T111" s="124"/>
      <c r="U111" s="124"/>
      <c r="V111" s="124"/>
      <c r="W111" s="124"/>
      <c r="X111" s="124"/>
      <c r="Y111" s="124"/>
      <c r="Z111" s="124"/>
      <c r="AA111" s="124"/>
    </row>
    <row r="112" spans="1:27" x14ac:dyDescent="0.25">
      <c r="A112" s="124"/>
      <c r="B112" s="124"/>
      <c r="C112" s="124"/>
      <c r="D112" s="124"/>
      <c r="E112" s="124"/>
      <c r="F112" s="124"/>
      <c r="G112" s="124"/>
      <c r="H112" s="124"/>
      <c r="I112" s="124"/>
      <c r="J112" s="124"/>
      <c r="K112" s="124"/>
      <c r="L112" s="124"/>
      <c r="M112" s="124"/>
      <c r="P112" s="124"/>
      <c r="Q112" s="124"/>
      <c r="R112" s="124"/>
      <c r="S112" s="124"/>
      <c r="T112" s="124"/>
      <c r="U112" s="124"/>
      <c r="V112" s="124"/>
      <c r="W112" s="124"/>
      <c r="X112" s="124"/>
      <c r="Y112" s="124"/>
      <c r="Z112" s="124"/>
      <c r="AA112" s="124"/>
    </row>
    <row r="113" spans="1:27" x14ac:dyDescent="0.25">
      <c r="A113" s="124"/>
      <c r="B113" s="124"/>
      <c r="C113" s="124"/>
      <c r="D113" s="124"/>
      <c r="E113" s="124"/>
      <c r="F113" s="124"/>
      <c r="G113" s="124"/>
      <c r="H113" s="124"/>
      <c r="I113" s="124"/>
      <c r="J113" s="124"/>
      <c r="K113" s="124"/>
      <c r="L113" s="124"/>
      <c r="M113" s="124"/>
      <c r="P113" s="124"/>
      <c r="Q113" s="124"/>
      <c r="R113" s="124"/>
      <c r="S113" s="124"/>
      <c r="T113" s="124"/>
      <c r="U113" s="124"/>
      <c r="V113" s="124"/>
      <c r="W113" s="124"/>
      <c r="X113" s="124"/>
      <c r="Y113" s="124"/>
      <c r="Z113" s="124"/>
      <c r="AA113" s="124"/>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1DC11-ACE2-493C-8D74-9AAC0EE56B5C}">
  <dimension ref="A1:BB25"/>
  <sheetViews>
    <sheetView workbookViewId="0">
      <selection activeCell="A14" sqref="A14:BB25"/>
    </sheetView>
  </sheetViews>
  <sheetFormatPr defaultColWidth="8.7109375" defaultRowHeight="15" x14ac:dyDescent="0.25"/>
  <cols>
    <col min="1" max="16384" width="8.7109375" style="124"/>
  </cols>
  <sheetData>
    <row r="1" spans="1:54" x14ac:dyDescent="0.25">
      <c r="A1" s="124" t="s">
        <v>5106</v>
      </c>
      <c r="B1" s="124" t="s">
        <v>5107</v>
      </c>
      <c r="C1" s="124" t="s">
        <v>5108</v>
      </c>
      <c r="D1" s="124" t="s">
        <v>222</v>
      </c>
      <c r="E1" s="124" t="s">
        <v>5109</v>
      </c>
      <c r="F1" s="124" t="s">
        <v>5110</v>
      </c>
      <c r="G1" s="124" t="s">
        <v>242</v>
      </c>
      <c r="H1" s="124" t="s">
        <v>246</v>
      </c>
      <c r="I1" s="124" t="s">
        <v>250</v>
      </c>
      <c r="J1" s="124" t="s">
        <v>253</v>
      </c>
      <c r="K1" s="124" t="s">
        <v>257</v>
      </c>
      <c r="L1" s="124" t="s">
        <v>261</v>
      </c>
      <c r="M1" s="124" t="s">
        <v>265</v>
      </c>
      <c r="N1" s="124" t="s">
        <v>304</v>
      </c>
      <c r="O1" s="124" t="s">
        <v>307</v>
      </c>
      <c r="P1" s="124" t="s">
        <v>310</v>
      </c>
      <c r="Q1" s="124" t="s">
        <v>299</v>
      </c>
      <c r="R1" s="124" t="s">
        <v>311</v>
      </c>
      <c r="S1" s="124" t="s">
        <v>312</v>
      </c>
      <c r="T1" s="124" t="s">
        <v>313</v>
      </c>
      <c r="U1" s="124" t="s">
        <v>314</v>
      </c>
      <c r="V1" s="124" t="s">
        <v>315</v>
      </c>
      <c r="W1" s="124" t="s">
        <v>316</v>
      </c>
      <c r="X1" s="124" t="s">
        <v>323</v>
      </c>
      <c r="Y1" s="124" t="s">
        <v>324</v>
      </c>
      <c r="Z1" s="124" t="s">
        <v>325</v>
      </c>
      <c r="AA1" s="124" t="s">
        <v>322</v>
      </c>
      <c r="AB1" s="124" t="s">
        <v>335</v>
      </c>
      <c r="AC1" s="124" t="s">
        <v>328</v>
      </c>
      <c r="AD1" s="124" t="s">
        <v>329</v>
      </c>
      <c r="AE1" s="124" t="s">
        <v>330</v>
      </c>
      <c r="AF1" s="124" t="s">
        <v>319</v>
      </c>
      <c r="AG1" s="124" t="s">
        <v>318</v>
      </c>
      <c r="AH1" s="124" t="s">
        <v>320</v>
      </c>
      <c r="AI1" s="124" t="s">
        <v>321</v>
      </c>
      <c r="AJ1" s="124" t="s">
        <v>326</v>
      </c>
      <c r="AK1" s="124" t="s">
        <v>327</v>
      </c>
      <c r="AL1" s="124" t="s">
        <v>317</v>
      </c>
      <c r="AM1" s="124" t="s">
        <v>338</v>
      </c>
      <c r="AN1" s="124" t="s">
        <v>346</v>
      </c>
      <c r="AO1" s="124" t="s">
        <v>298</v>
      </c>
      <c r="AP1" s="124" t="s">
        <v>269</v>
      </c>
      <c r="AQ1" s="124" t="s">
        <v>273</v>
      </c>
      <c r="AR1" s="124" t="s">
        <v>277</v>
      </c>
      <c r="AS1" s="124" t="s">
        <v>297</v>
      </c>
      <c r="AT1" s="124" t="s">
        <v>281</v>
      </c>
      <c r="AU1" s="124" t="s">
        <v>285</v>
      </c>
      <c r="AV1" s="124" t="s">
        <v>288</v>
      </c>
      <c r="AW1" s="124" t="s">
        <v>291</v>
      </c>
      <c r="AX1" s="124" t="s">
        <v>294</v>
      </c>
      <c r="AY1" s="124" t="s">
        <v>295</v>
      </c>
      <c r="AZ1" s="124" t="s">
        <v>296</v>
      </c>
      <c r="BA1" s="124" t="s">
        <v>339</v>
      </c>
      <c r="BB1" s="124" t="s">
        <v>357</v>
      </c>
    </row>
    <row r="2" spans="1:54" x14ac:dyDescent="0.25">
      <c r="A2" s="124" t="s">
        <v>605</v>
      </c>
      <c r="B2" s="124" t="s">
        <v>5111</v>
      </c>
      <c r="C2" s="124" t="s">
        <v>5112</v>
      </c>
      <c r="D2" s="124">
        <v>0.7700412573792107</v>
      </c>
      <c r="E2" s="124">
        <v>0.77004128694534302</v>
      </c>
      <c r="F2" s="124">
        <v>0.77004122734069824</v>
      </c>
      <c r="G2" s="124">
        <v>0.5244650680066919</v>
      </c>
      <c r="H2" s="124">
        <v>2.3241426623709281E-2</v>
      </c>
      <c r="I2" s="124">
        <v>6.4359864608413489E-2</v>
      </c>
      <c r="J2" s="124">
        <v>0.52070318673320348</v>
      </c>
      <c r="K2" s="124">
        <v>0.22384314968015942</v>
      </c>
      <c r="L2" s="124">
        <v>9.8616993371025807E-2</v>
      </c>
      <c r="M2" s="124">
        <v>6.9235378983488471E-2</v>
      </c>
      <c r="N2" s="124">
        <v>0.32145557318100715</v>
      </c>
      <c r="O2" s="124">
        <v>0.54673959673990802</v>
      </c>
      <c r="P2" s="124">
        <v>0.1137373254422159</v>
      </c>
      <c r="Q2" s="124">
        <v>0.11021142784317262</v>
      </c>
      <c r="R2" s="124">
        <v>0.42630141395625459</v>
      </c>
      <c r="S2" s="124">
        <v>0.17868074311819909</v>
      </c>
      <c r="T2" s="124">
        <v>8.7810859995128776E-2</v>
      </c>
      <c r="U2" s="124">
        <v>8.6306046815395984E-2</v>
      </c>
      <c r="V2" s="124">
        <v>0.11225345219311769</v>
      </c>
      <c r="W2" s="124">
        <v>3.4993612838446764E-2</v>
      </c>
      <c r="X2" s="124">
        <v>1.8618709919401262E-3</v>
      </c>
      <c r="Y2" s="124">
        <v>2.9256366421594373E-2</v>
      </c>
      <c r="Z2" s="124">
        <v>2.025141115308039E-3</v>
      </c>
      <c r="AA2" s="124">
        <v>0.45365834154002793</v>
      </c>
      <c r="AB2" s="124">
        <v>0.31375734722313187</v>
      </c>
      <c r="AC2" s="124">
        <v>0.2728404175734353</v>
      </c>
      <c r="AD2" s="124">
        <v>2.848199093733739E-2</v>
      </c>
      <c r="AE2" s="124">
        <v>8.9769105691493309E-2</v>
      </c>
      <c r="AF2" s="124">
        <v>9.2336625013105217E-2</v>
      </c>
      <c r="AG2" s="124">
        <v>6.1808086602826488E-2</v>
      </c>
      <c r="AH2" s="124">
        <v>4.0529478446557389E-3</v>
      </c>
      <c r="AI2" s="124">
        <v>9.0589588037818983E-2</v>
      </c>
      <c r="AJ2" s="124">
        <v>2.6090209802906633E-2</v>
      </c>
      <c r="AK2" s="124">
        <v>8.9646598333820784E-2</v>
      </c>
      <c r="AL2" s="124">
        <v>3.4340659340659343E-4</v>
      </c>
      <c r="AM2" s="124">
        <v>7.7828859117867353E-3</v>
      </c>
      <c r="AN2" s="124">
        <v>2.2401433691756272E-4</v>
      </c>
      <c r="AO2" s="124">
        <v>5.7373187499999978E-2</v>
      </c>
      <c r="AP2" s="124">
        <v>7.9668124999999843E-3</v>
      </c>
      <c r="AQ2" s="124">
        <v>5.9494749999999992E-2</v>
      </c>
      <c r="AR2" s="124">
        <v>0.14514768749999979</v>
      </c>
      <c r="AS2" s="124">
        <v>0.2108267499999999</v>
      </c>
      <c r="AT2" s="124">
        <v>9.2141875000000158E-3</v>
      </c>
      <c r="AU2" s="124">
        <v>3.2441875000000037E-2</v>
      </c>
      <c r="AV2" s="124">
        <v>8.388418750000004E-2</v>
      </c>
      <c r="AW2" s="124">
        <v>0.24396793749999993</v>
      </c>
      <c r="AX2" s="124">
        <v>0.12246068749999994</v>
      </c>
      <c r="AY2" s="124">
        <v>3.5476937500000014E-2</v>
      </c>
      <c r="AZ2" s="124">
        <v>4.9118499999999968E-2</v>
      </c>
      <c r="BA2" s="124">
        <v>4310.8740234375</v>
      </c>
      <c r="BB2" s="124">
        <v>5500.4169921875</v>
      </c>
    </row>
    <row r="3" spans="1:54" x14ac:dyDescent="0.25">
      <c r="A3" s="124" t="s">
        <v>606</v>
      </c>
      <c r="B3" s="124" t="s">
        <v>5111</v>
      </c>
      <c r="C3" s="124" t="s">
        <v>5112</v>
      </c>
      <c r="D3" s="124">
        <v>0.75151879598371474</v>
      </c>
      <c r="E3" s="124">
        <v>0.75151878595352173</v>
      </c>
      <c r="F3" s="124">
        <v>0.75151878595352173</v>
      </c>
      <c r="G3" s="124">
        <v>0.56353787910061914</v>
      </c>
      <c r="H3" s="124">
        <v>2.5717974480815649E-2</v>
      </c>
      <c r="I3" s="124">
        <v>0.10130586890661034</v>
      </c>
      <c r="J3" s="124">
        <v>0.50001871783473395</v>
      </c>
      <c r="K3" s="124">
        <v>0.1875804919175203</v>
      </c>
      <c r="L3" s="124">
        <v>0.11096690700550127</v>
      </c>
      <c r="M3" s="124">
        <v>7.4410039854818588E-2</v>
      </c>
      <c r="N3" s="124">
        <v>0.33729997129921135</v>
      </c>
      <c r="O3" s="124">
        <v>0.55086016663199944</v>
      </c>
      <c r="P3" s="124">
        <v>8.9444833494897583E-2</v>
      </c>
      <c r="Q3" s="124">
        <v>6.0929064311686501E-2</v>
      </c>
      <c r="R3" s="124">
        <v>0.54652463524387151</v>
      </c>
      <c r="S3" s="124">
        <v>0.12398374421916324</v>
      </c>
      <c r="T3" s="124">
        <v>3.4863231130785904E-2</v>
      </c>
      <c r="U3" s="124">
        <v>6.5716526544576187E-2</v>
      </c>
      <c r="V3" s="124">
        <v>7.5278766292141114E-2</v>
      </c>
      <c r="W3" s="124">
        <v>1.2620617447477831E-2</v>
      </c>
      <c r="X3" s="124">
        <v>3.4293118532943896E-3</v>
      </c>
      <c r="Y3" s="124">
        <v>2.313189575994511E-2</v>
      </c>
      <c r="Z3" s="124">
        <v>5.6818181818181815E-4</v>
      </c>
      <c r="AA3" s="124">
        <v>0.50893041664274696</v>
      </c>
      <c r="AB3" s="124">
        <v>0.261145054013321</v>
      </c>
      <c r="AC3" s="124">
        <v>0.34014758982907362</v>
      </c>
      <c r="AD3" s="124">
        <v>1.626250259254975E-2</v>
      </c>
      <c r="AE3" s="124">
        <v>0.14711847181744078</v>
      </c>
      <c r="AF3" s="124">
        <v>4.2365678505594521E-2</v>
      </c>
      <c r="AG3" s="124">
        <v>5.6610166067899592E-2</v>
      </c>
      <c r="AH3" s="124">
        <v>1.410038485807469E-2</v>
      </c>
      <c r="AI3" s="124">
        <v>0.12497594014451455</v>
      </c>
      <c r="AJ3" s="124">
        <v>2.5841635037530897E-2</v>
      </c>
      <c r="AK3" s="124">
        <v>0.13259332764869877</v>
      </c>
      <c r="AL3" s="124">
        <v>2.376425855513308E-4</v>
      </c>
      <c r="AM3" s="124">
        <v>3.505830224763628E-3</v>
      </c>
      <c r="AN3" s="124">
        <v>0</v>
      </c>
      <c r="AO3" s="124">
        <v>4.2122124999999948E-2</v>
      </c>
      <c r="AP3" s="124">
        <v>4.2522500000000017E-3</v>
      </c>
      <c r="AQ3" s="124">
        <v>3.6396687500000011E-2</v>
      </c>
      <c r="AR3" s="124">
        <v>0.33020256250000007</v>
      </c>
      <c r="AS3" s="124">
        <v>0.1683368125000001</v>
      </c>
      <c r="AT3" s="124">
        <v>8.9442499999999956E-3</v>
      </c>
      <c r="AU3" s="124">
        <v>3.045850000000001E-2</v>
      </c>
      <c r="AV3" s="124">
        <v>8.0749062500000038E-2</v>
      </c>
      <c r="AW3" s="124">
        <v>0.20916168750000003</v>
      </c>
      <c r="AX3" s="124">
        <v>7.7966375000000074E-2</v>
      </c>
      <c r="AY3" s="124">
        <v>2.5649437500000014E-2</v>
      </c>
      <c r="AZ3" s="124">
        <v>2.7882375000000004E-2</v>
      </c>
      <c r="BA3" s="124">
        <v>4377.7373046875</v>
      </c>
      <c r="BB3" s="124">
        <v>4566.076171875</v>
      </c>
    </row>
    <row r="4" spans="1:54" x14ac:dyDescent="0.25">
      <c r="A4" s="124" t="s">
        <v>607</v>
      </c>
      <c r="B4" s="124" t="s">
        <v>5111</v>
      </c>
      <c r="C4" s="124" t="s">
        <v>5112</v>
      </c>
      <c r="D4" s="124">
        <v>0.81244316201907107</v>
      </c>
      <c r="E4" s="124">
        <v>0.81244313716888428</v>
      </c>
      <c r="F4" s="124">
        <v>0.81244313716888428</v>
      </c>
      <c r="G4" s="124">
        <v>0.48872319052316804</v>
      </c>
      <c r="H4" s="124">
        <v>2.5711498482385006E-2</v>
      </c>
      <c r="I4" s="124">
        <v>8.377601368103535E-2</v>
      </c>
      <c r="J4" s="124">
        <v>0.38153564842125304</v>
      </c>
      <c r="K4" s="124">
        <v>0.26306593030341957</v>
      </c>
      <c r="L4" s="124">
        <v>0.15402879826186416</v>
      </c>
      <c r="M4" s="124">
        <v>9.1882110850042831E-2</v>
      </c>
      <c r="N4" s="124">
        <v>0.12506873412395839</v>
      </c>
      <c r="O4" s="124">
        <v>0.78930943330570569</v>
      </c>
      <c r="P4" s="124">
        <v>7.0844681915996716E-2</v>
      </c>
      <c r="Q4" s="124">
        <v>3.4927863378867365E-2</v>
      </c>
      <c r="R4" s="124">
        <v>0.44272997255075053</v>
      </c>
      <c r="S4" s="124">
        <v>0.16091130829875167</v>
      </c>
      <c r="T4" s="124">
        <v>4.9304248867614545E-2</v>
      </c>
      <c r="U4" s="124">
        <v>0.1141722117894946</v>
      </c>
      <c r="V4" s="124">
        <v>0.13468286698085391</v>
      </c>
      <c r="W4" s="124">
        <v>3.7291772730139526E-2</v>
      </c>
      <c r="X4" s="124">
        <v>4.4014084507042255E-4</v>
      </c>
      <c r="Y4" s="124">
        <v>1.1399608760592927E-2</v>
      </c>
      <c r="Z4" s="124">
        <v>1.8526084628734424E-3</v>
      </c>
      <c r="AA4" s="124">
        <v>0.192288330734593</v>
      </c>
      <c r="AB4" s="124">
        <v>0.27471474575306115</v>
      </c>
      <c r="AC4" s="124">
        <v>0.36595314559890368</v>
      </c>
      <c r="AD4" s="124">
        <v>2.0237721860191276E-2</v>
      </c>
      <c r="AE4" s="124">
        <v>7.8430765150501125E-2</v>
      </c>
      <c r="AF4" s="124">
        <v>9.9403991601660663E-2</v>
      </c>
      <c r="AG4" s="124">
        <v>4.5375566275325012E-2</v>
      </c>
      <c r="AH4" s="124">
        <v>5.3389118150722571E-3</v>
      </c>
      <c r="AI4" s="124">
        <v>6.374666361511834E-2</v>
      </c>
      <c r="AJ4" s="124">
        <v>1.2656607171197638E-2</v>
      </c>
      <c r="AK4" s="124">
        <v>4.5496296879832393E-2</v>
      </c>
      <c r="AL4" s="124">
        <v>2.0096463022508038E-4</v>
      </c>
      <c r="AM4" s="124">
        <v>2.1298561179752987E-3</v>
      </c>
      <c r="AN4" s="124">
        <v>0</v>
      </c>
      <c r="AO4" s="124">
        <v>4.0881125000000025E-2</v>
      </c>
      <c r="AP4" s="124">
        <v>6.8816250000000049E-3</v>
      </c>
      <c r="AQ4" s="124">
        <v>4.4035999999999985E-2</v>
      </c>
      <c r="AR4" s="124">
        <v>0.23920756249999997</v>
      </c>
      <c r="AS4" s="124">
        <v>0.19473299999999999</v>
      </c>
      <c r="AT4" s="124">
        <v>1.2568937500000002E-2</v>
      </c>
      <c r="AU4" s="124">
        <v>4.3001000000000011E-2</v>
      </c>
      <c r="AV4" s="124">
        <v>7.8128374999999917E-2</v>
      </c>
      <c r="AW4" s="124">
        <v>0.22789612499999984</v>
      </c>
      <c r="AX4" s="124">
        <v>9.1463812500000061E-2</v>
      </c>
      <c r="AY4" s="124">
        <v>2.9112437499999994E-2</v>
      </c>
      <c r="AZ4" s="124">
        <v>3.2932062500000005E-2</v>
      </c>
      <c r="BA4" s="124">
        <v>7534.98876953125</v>
      </c>
      <c r="BB4" s="124">
        <v>6544.64892578125</v>
      </c>
    </row>
    <row r="5" spans="1:54" x14ac:dyDescent="0.25">
      <c r="A5" s="124" t="s">
        <v>608</v>
      </c>
      <c r="B5" s="124" t="s">
        <v>5111</v>
      </c>
      <c r="C5" s="124" t="s">
        <v>5112</v>
      </c>
      <c r="D5" s="124">
        <v>0.77503248646048728</v>
      </c>
      <c r="E5" s="124">
        <v>0.77503252029418945</v>
      </c>
      <c r="F5" s="124">
        <v>0.77503246068954468</v>
      </c>
      <c r="G5" s="124">
        <v>0.38231482123173954</v>
      </c>
      <c r="H5" s="124">
        <v>4.4503405072918084E-2</v>
      </c>
      <c r="I5" s="124">
        <v>0.14250816947825123</v>
      </c>
      <c r="J5" s="124">
        <v>0.54188553063035161</v>
      </c>
      <c r="K5" s="124">
        <v>0.15779957145541906</v>
      </c>
      <c r="L5" s="124">
        <v>6.6209896473685456E-2</v>
      </c>
      <c r="M5" s="124">
        <v>4.7093426889374623E-2</v>
      </c>
      <c r="N5" s="124">
        <v>0.13032082907723747</v>
      </c>
      <c r="O5" s="124">
        <v>0.76116880957823274</v>
      </c>
      <c r="P5" s="124">
        <v>9.185771940318771E-2</v>
      </c>
      <c r="Q5" s="124">
        <v>5.5908553689836646E-2</v>
      </c>
      <c r="R5" s="124">
        <v>0.59281088737624565</v>
      </c>
      <c r="S5" s="124">
        <v>0.15889944273801007</v>
      </c>
      <c r="T5" s="124">
        <v>3.0723837008570006E-2</v>
      </c>
      <c r="U5" s="124">
        <v>6.7114687723813599E-2</v>
      </c>
      <c r="V5" s="124">
        <v>6.4220982168817858E-2</v>
      </c>
      <c r="W5" s="124">
        <v>1.3085483749247749E-2</v>
      </c>
      <c r="X5" s="124">
        <v>3.9596459464379518E-3</v>
      </c>
      <c r="Y5" s="124">
        <v>1.7649955479572297E-2</v>
      </c>
      <c r="Z5" s="124">
        <v>3.0887389334193771E-3</v>
      </c>
      <c r="AA5" s="124">
        <v>0.46856445708248418</v>
      </c>
      <c r="AB5" s="124">
        <v>0.26333498155244106</v>
      </c>
      <c r="AC5" s="124">
        <v>0.28782298251498595</v>
      </c>
      <c r="AD5" s="124">
        <v>1.2364267934665784E-2</v>
      </c>
      <c r="AE5" s="124">
        <v>9.267126022849137E-2</v>
      </c>
      <c r="AF5" s="124">
        <v>0.13023420934142968</v>
      </c>
      <c r="AG5" s="124">
        <v>5.4119150829530109E-2</v>
      </c>
      <c r="AH5" s="124">
        <v>1.9458105944113635E-3</v>
      </c>
      <c r="AI5" s="124">
        <v>9.5569848520593678E-2</v>
      </c>
      <c r="AJ5" s="124">
        <v>2.3528624441457591E-2</v>
      </c>
      <c r="AK5" s="124">
        <v>0.12910112396110823</v>
      </c>
      <c r="AL5" s="124">
        <v>9.5631844511230297E-4</v>
      </c>
      <c r="AM5" s="124">
        <v>2.6495307434874216E-3</v>
      </c>
      <c r="AN5" s="124">
        <v>1.4140271493212671E-4</v>
      </c>
      <c r="AO5" s="124">
        <v>4.1836499999999978E-2</v>
      </c>
      <c r="AP5" s="124">
        <v>1.3166812499999991E-2</v>
      </c>
      <c r="AQ5" s="124">
        <v>3.7163812499999983E-2</v>
      </c>
      <c r="AR5" s="124">
        <v>0.26106943750000028</v>
      </c>
      <c r="AS5" s="124">
        <v>0.16670293749999981</v>
      </c>
      <c r="AT5" s="124">
        <v>9.2004374999999985E-3</v>
      </c>
      <c r="AU5" s="124">
        <v>3.2334562500000039E-2</v>
      </c>
      <c r="AV5" s="124">
        <v>6.2316999999999956E-2</v>
      </c>
      <c r="AW5" s="124">
        <v>0.24783975000000014</v>
      </c>
      <c r="AX5" s="124">
        <v>9.7417000000000142E-2</v>
      </c>
      <c r="AY5" s="124">
        <v>2.6469937499999985E-2</v>
      </c>
      <c r="AZ5" s="124">
        <v>4.6312249999999923E-2</v>
      </c>
      <c r="BA5" s="124">
        <v>4654.11083984375</v>
      </c>
      <c r="BB5" s="124">
        <v>5453.40185546875</v>
      </c>
    </row>
    <row r="6" spans="1:54" x14ac:dyDescent="0.25">
      <c r="A6" s="124" t="s">
        <v>609</v>
      </c>
      <c r="B6" s="124" t="s">
        <v>5111</v>
      </c>
      <c r="C6" s="124" t="s">
        <v>5112</v>
      </c>
      <c r="D6" s="124">
        <v>0.78963381833445467</v>
      </c>
      <c r="E6" s="124">
        <v>0.78963381052017212</v>
      </c>
      <c r="F6" s="124">
        <v>0.78963381052017212</v>
      </c>
      <c r="G6" s="124">
        <v>0.50338087245710905</v>
      </c>
      <c r="H6" s="124">
        <v>4.2639496774213081E-2</v>
      </c>
      <c r="I6" s="124">
        <v>0.11226835523088327</v>
      </c>
      <c r="J6" s="124">
        <v>0.49167208933752227</v>
      </c>
      <c r="K6" s="124">
        <v>0.20125477123344923</v>
      </c>
      <c r="L6" s="124">
        <v>9.2371066173566219E-2</v>
      </c>
      <c r="M6" s="124">
        <v>5.9794221250366035E-2</v>
      </c>
      <c r="N6" s="124">
        <v>0.16567354774037704</v>
      </c>
      <c r="O6" s="124">
        <v>0.73705939852469193</v>
      </c>
      <c r="P6" s="124">
        <v>7.5562272372345141E-2</v>
      </c>
      <c r="Q6" s="124">
        <v>3.456720525636673E-2</v>
      </c>
      <c r="R6" s="124">
        <v>0.49027134089967495</v>
      </c>
      <c r="S6" s="124">
        <v>0.11402888399135837</v>
      </c>
      <c r="T6" s="124">
        <v>4.3930806699494854E-2</v>
      </c>
      <c r="U6" s="124">
        <v>6.7379107086881135E-2</v>
      </c>
      <c r="V6" s="124">
        <v>9.8036160113913112E-2</v>
      </c>
      <c r="W6" s="124">
        <v>4.0783833372865522E-2</v>
      </c>
      <c r="X6" s="124">
        <v>0</v>
      </c>
      <c r="Y6" s="124">
        <v>1.4710500238906084E-2</v>
      </c>
      <c r="Z6" s="124">
        <v>9.4044392824880628E-4</v>
      </c>
      <c r="AA6" s="124">
        <v>0.38006638815436466</v>
      </c>
      <c r="AB6" s="124">
        <v>0.27241439289801544</v>
      </c>
      <c r="AC6" s="124">
        <v>0.22702887960780407</v>
      </c>
      <c r="AD6" s="124">
        <v>2.2033556977964556E-2</v>
      </c>
      <c r="AE6" s="124">
        <v>9.9638224102198941E-2</v>
      </c>
      <c r="AF6" s="124">
        <v>6.4769105041474179E-2</v>
      </c>
      <c r="AG6" s="124">
        <v>5.2163617524621113E-2</v>
      </c>
      <c r="AH6" s="124">
        <v>1.9959790975198774E-2</v>
      </c>
      <c r="AI6" s="124">
        <v>0.13696658518079918</v>
      </c>
      <c r="AJ6" s="124">
        <v>1.3188515371867311E-2</v>
      </c>
      <c r="AK6" s="124">
        <v>8.2222952895347423E-2</v>
      </c>
      <c r="AL6" s="124">
        <v>9.3370681605975717E-4</v>
      </c>
      <c r="AM6" s="124">
        <v>6.0061955938803587E-3</v>
      </c>
      <c r="AN6" s="124">
        <v>0</v>
      </c>
      <c r="AO6" s="124">
        <v>3.5194937500000002E-2</v>
      </c>
      <c r="AP6" s="124">
        <v>5.5720625000000006E-3</v>
      </c>
      <c r="AQ6" s="124">
        <v>5.5345187499999907E-2</v>
      </c>
      <c r="AR6" s="124">
        <v>8.9719125000000052E-2</v>
      </c>
      <c r="AS6" s="124">
        <v>0.26049749999999994</v>
      </c>
      <c r="AT6" s="124">
        <v>1.3018562499999994E-2</v>
      </c>
      <c r="AU6" s="124">
        <v>6.6493999999999984E-2</v>
      </c>
      <c r="AV6" s="124">
        <v>0.13117087500000002</v>
      </c>
      <c r="AW6" s="124">
        <v>0.19276137500000001</v>
      </c>
      <c r="AX6" s="124">
        <v>0.12040812500000005</v>
      </c>
      <c r="AY6" s="124">
        <v>2.7493124999999993E-2</v>
      </c>
      <c r="AZ6" s="124">
        <v>3.9336687499999988E-2</v>
      </c>
      <c r="BA6" s="124">
        <v>4500.63623046875</v>
      </c>
      <c r="BB6" s="124">
        <v>5209.4111328125</v>
      </c>
    </row>
    <row r="7" spans="1:54" x14ac:dyDescent="0.25">
      <c r="A7" s="124" t="s">
        <v>610</v>
      </c>
      <c r="B7" s="124" t="s">
        <v>5111</v>
      </c>
      <c r="C7" s="124" t="s">
        <v>5112</v>
      </c>
      <c r="D7" s="124">
        <v>0.75881300882656677</v>
      </c>
      <c r="E7" s="124">
        <v>0.75881302356719971</v>
      </c>
      <c r="F7" s="124">
        <v>0.75881302356719971</v>
      </c>
      <c r="G7" s="124">
        <v>0.49167009671536632</v>
      </c>
      <c r="H7" s="124">
        <v>4.7904138412533569E-2</v>
      </c>
      <c r="I7" s="124">
        <v>0.12582133660865227</v>
      </c>
      <c r="J7" s="124">
        <v>0.46193029861305762</v>
      </c>
      <c r="K7" s="124">
        <v>0.20221194836556294</v>
      </c>
      <c r="L7" s="124">
        <v>8.1649440692399364E-2</v>
      </c>
      <c r="M7" s="124">
        <v>8.0482837307794236E-2</v>
      </c>
      <c r="N7" s="124">
        <v>7.720482182967954E-2</v>
      </c>
      <c r="O7" s="124">
        <v>0.84716513261259563</v>
      </c>
      <c r="P7" s="124">
        <v>6.5902451960939842E-2</v>
      </c>
      <c r="Q7" s="124">
        <v>2.2063467305129567E-2</v>
      </c>
      <c r="R7" s="124">
        <v>0.52374106333883608</v>
      </c>
      <c r="S7" s="124">
        <v>0.18053512464106752</v>
      </c>
      <c r="T7" s="124">
        <v>4.4157786143263766E-2</v>
      </c>
      <c r="U7" s="124">
        <v>7.1506565706505446E-2</v>
      </c>
      <c r="V7" s="124">
        <v>5.6719878591201645E-2</v>
      </c>
      <c r="W7" s="124">
        <v>1.8663577353426632E-2</v>
      </c>
      <c r="X7" s="124">
        <v>7.006443038340412E-4</v>
      </c>
      <c r="Y7" s="124">
        <v>2.166589878580602E-2</v>
      </c>
      <c r="Z7" s="124">
        <v>1.6576312186807433E-2</v>
      </c>
      <c r="AA7" s="124">
        <v>0.39181154521624073</v>
      </c>
      <c r="AB7" s="124">
        <v>0.26034923363768558</v>
      </c>
      <c r="AC7" s="124">
        <v>0.3064568042124961</v>
      </c>
      <c r="AD7" s="124">
        <v>2.9826483214237878E-2</v>
      </c>
      <c r="AE7" s="124">
        <v>0.12964593325260987</v>
      </c>
      <c r="AF7" s="124">
        <v>6.9167543527439257E-2</v>
      </c>
      <c r="AG7" s="124">
        <v>8.9529457815891389E-2</v>
      </c>
      <c r="AH7" s="124">
        <v>7.7540250220097138E-3</v>
      </c>
      <c r="AI7" s="124">
        <v>0.13870714956510291</v>
      </c>
      <c r="AJ7" s="124">
        <v>2.2482271029775305E-2</v>
      </c>
      <c r="AK7" s="124">
        <v>0.15421454259058387</v>
      </c>
      <c r="AL7" s="124">
        <v>1.7827084368307086E-3</v>
      </c>
      <c r="AM7" s="124">
        <v>3.1595597163495124E-3</v>
      </c>
      <c r="AN7" s="124">
        <v>1.3275624863327313E-3</v>
      </c>
      <c r="AO7" s="124">
        <v>4.5511562500000026E-2</v>
      </c>
      <c r="AP7" s="124">
        <v>1.1423124999999999E-2</v>
      </c>
      <c r="AQ7" s="124">
        <v>3.5350187500000012E-2</v>
      </c>
      <c r="AR7" s="124">
        <v>0.17529731250000014</v>
      </c>
      <c r="AS7" s="124">
        <v>0.18605312500000012</v>
      </c>
      <c r="AT7" s="124">
        <v>9.4109374999999992E-3</v>
      </c>
      <c r="AU7" s="124">
        <v>3.8517687500000029E-2</v>
      </c>
      <c r="AV7" s="124">
        <v>7.8102062500000027E-2</v>
      </c>
      <c r="AW7" s="124">
        <v>0.29613656249999987</v>
      </c>
      <c r="AX7" s="124">
        <v>9.9632687499999872E-2</v>
      </c>
      <c r="AY7" s="124">
        <v>2.4490000000000005E-2</v>
      </c>
      <c r="AZ7" s="124">
        <v>4.5721562499999993E-2</v>
      </c>
      <c r="BA7" s="124">
        <v>4304.7763671875</v>
      </c>
      <c r="BB7" s="124">
        <v>4762.09326171875</v>
      </c>
    </row>
    <row r="8" spans="1:54" x14ac:dyDescent="0.25">
      <c r="A8" s="124" t="s">
        <v>611</v>
      </c>
      <c r="B8" s="124" t="s">
        <v>5111</v>
      </c>
      <c r="C8" s="124" t="s">
        <v>5112</v>
      </c>
      <c r="D8" s="124">
        <v>0.80300931083681215</v>
      </c>
      <c r="E8" s="124">
        <v>0.80300933122634888</v>
      </c>
      <c r="F8" s="124">
        <v>0.80300933122634888</v>
      </c>
      <c r="G8" s="124">
        <v>0.63817636108212616</v>
      </c>
      <c r="H8" s="124">
        <v>0.14968395532456386</v>
      </c>
      <c r="I8" s="124">
        <v>0.17745761768489088</v>
      </c>
      <c r="J8" s="124">
        <v>0.52165206743768655</v>
      </c>
      <c r="K8" s="124">
        <v>0.10974725042610577</v>
      </c>
      <c r="L8" s="124">
        <v>3.5767144841038608E-2</v>
      </c>
      <c r="M8" s="124">
        <v>5.6919642857142854E-3</v>
      </c>
      <c r="N8" s="124">
        <v>7.9660480504617506E-2</v>
      </c>
      <c r="O8" s="124">
        <v>0.84631080897343014</v>
      </c>
      <c r="P8" s="124">
        <v>6.626255032980545E-2</v>
      </c>
      <c r="Q8" s="124">
        <v>1.3566088004350677E-2</v>
      </c>
      <c r="R8" s="124">
        <v>0.55305015042490124</v>
      </c>
      <c r="S8" s="124">
        <v>0.2012965126120293</v>
      </c>
      <c r="T8" s="124">
        <v>3.3588540426291967E-2</v>
      </c>
      <c r="U8" s="124">
        <v>5.1544163818655786E-2</v>
      </c>
      <c r="V8" s="124">
        <v>2.4235681114551082E-2</v>
      </c>
      <c r="W8" s="124">
        <v>0</v>
      </c>
      <c r="X8" s="124">
        <v>3.9215686274509803E-3</v>
      </c>
      <c r="Y8" s="124">
        <v>1.4422103819598015E-2</v>
      </c>
      <c r="Z8" s="124">
        <v>2.6041666666666665E-3</v>
      </c>
      <c r="AA8" s="124">
        <v>0.68514558236921408</v>
      </c>
      <c r="AB8" s="124">
        <v>0.39317346696248057</v>
      </c>
      <c r="AC8" s="124">
        <v>0.12141668959411946</v>
      </c>
      <c r="AD8" s="124">
        <v>3.7912362503648489E-2</v>
      </c>
      <c r="AE8" s="124">
        <v>0.10047113486854672</v>
      </c>
      <c r="AF8" s="124">
        <v>4.2152850692204973E-2</v>
      </c>
      <c r="AG8" s="124">
        <v>7.3055992350927218E-2</v>
      </c>
      <c r="AH8" s="124">
        <v>4.2766074094811495E-3</v>
      </c>
      <c r="AI8" s="124">
        <v>0.22053513531851995</v>
      </c>
      <c r="AJ8" s="124">
        <v>4.9694867794254971E-2</v>
      </c>
      <c r="AK8" s="124">
        <v>0.10383305897049436</v>
      </c>
      <c r="AL8" s="124">
        <v>0</v>
      </c>
      <c r="AM8" s="124">
        <v>7.397038696030857E-3</v>
      </c>
      <c r="AN8" s="124">
        <v>1.3020833333333333E-3</v>
      </c>
      <c r="AO8" s="124">
        <v>4.8970562499999988E-2</v>
      </c>
      <c r="AP8" s="124">
        <v>1.3626375E-2</v>
      </c>
      <c r="AQ8" s="124">
        <v>4.3940499999999993E-2</v>
      </c>
      <c r="AR8" s="124">
        <v>0.16144668750000002</v>
      </c>
      <c r="AS8" s="124">
        <v>0.20223318749999997</v>
      </c>
      <c r="AT8" s="124">
        <v>1.0238437499999998E-2</v>
      </c>
      <c r="AU8" s="124">
        <v>3.6699187500000008E-2</v>
      </c>
      <c r="AV8" s="124">
        <v>6.0705687500000008E-2</v>
      </c>
      <c r="AW8" s="124">
        <v>0.26527075</v>
      </c>
      <c r="AX8" s="124">
        <v>0.10663943750000002</v>
      </c>
      <c r="AY8" s="124">
        <v>2.6173250000000002E-2</v>
      </c>
      <c r="AZ8" s="124">
        <v>7.2745749999999998E-2</v>
      </c>
      <c r="BA8" s="124">
        <v>2040.255615234375</v>
      </c>
      <c r="BB8" s="124">
        <v>5738.060546875</v>
      </c>
    </row>
    <row r="9" spans="1:54" x14ac:dyDescent="0.25">
      <c r="A9" s="124" t="s">
        <v>612</v>
      </c>
      <c r="B9" s="124" t="s">
        <v>5111</v>
      </c>
      <c r="C9" s="124" t="s">
        <v>5112</v>
      </c>
      <c r="D9" s="124">
        <v>0.80266907230873252</v>
      </c>
      <c r="E9" s="124">
        <v>0.80266904830932617</v>
      </c>
      <c r="F9" s="124">
        <v>0.80266904830932617</v>
      </c>
      <c r="G9" s="124">
        <v>0.50919317077172799</v>
      </c>
      <c r="H9" s="124">
        <v>0.15860486238478941</v>
      </c>
      <c r="I9" s="124">
        <v>0.14445437207153039</v>
      </c>
      <c r="J9" s="124">
        <v>0.36993135058166193</v>
      </c>
      <c r="K9" s="124">
        <v>0.18482753266715762</v>
      </c>
      <c r="L9" s="124">
        <v>7.7033891804107663E-2</v>
      </c>
      <c r="M9" s="124">
        <v>6.5147990490752997E-2</v>
      </c>
      <c r="N9" s="124">
        <v>2.6600148159215423E-2</v>
      </c>
      <c r="O9" s="124">
        <v>0.922784534350927</v>
      </c>
      <c r="P9" s="124">
        <v>4.5210865483429355E-2</v>
      </c>
      <c r="Q9" s="124">
        <v>1.8153641655665787E-2</v>
      </c>
      <c r="R9" s="124">
        <v>0.54882446230366611</v>
      </c>
      <c r="S9" s="124">
        <v>0.16848100626154927</v>
      </c>
      <c r="T9" s="124">
        <v>2.6846365259526446E-2</v>
      </c>
      <c r="U9" s="124">
        <v>5.8803461950714384E-2</v>
      </c>
      <c r="V9" s="124">
        <v>5.8858903957270024E-2</v>
      </c>
      <c r="W9" s="124">
        <v>1.8251987652783928E-2</v>
      </c>
      <c r="X9" s="124">
        <v>5.2083333333333333E-4</v>
      </c>
      <c r="Y9" s="124">
        <v>1.0327577802457761E-2</v>
      </c>
      <c r="Z9" s="124">
        <v>0</v>
      </c>
      <c r="AA9" s="124">
        <v>0.37165191579486506</v>
      </c>
      <c r="AB9" s="124">
        <v>0.26016863366641163</v>
      </c>
      <c r="AC9" s="124">
        <v>0.33170740984834735</v>
      </c>
      <c r="AD9" s="124">
        <v>3.9707338775509554E-2</v>
      </c>
      <c r="AE9" s="124">
        <v>0.13438138805571898</v>
      </c>
      <c r="AF9" s="124">
        <v>8.2193260942523869E-2</v>
      </c>
      <c r="AG9" s="124">
        <v>6.5601783376069187E-2</v>
      </c>
      <c r="AH9" s="124">
        <v>3.2609710845945554E-3</v>
      </c>
      <c r="AI9" s="124">
        <v>8.9543081255184592E-2</v>
      </c>
      <c r="AJ9" s="124">
        <v>3.4449080159480221E-2</v>
      </c>
      <c r="AK9" s="124">
        <v>0.119466512140293</v>
      </c>
      <c r="AL9" s="124">
        <v>0</v>
      </c>
      <c r="AM9" s="124">
        <v>5.9900829869112921E-3</v>
      </c>
      <c r="AN9" s="124">
        <v>3.7903007975110285E-3</v>
      </c>
      <c r="AO9" s="124">
        <v>4.1459499999999989E-2</v>
      </c>
      <c r="AP9" s="124">
        <v>1.0314312500000006E-2</v>
      </c>
      <c r="AQ9" s="124">
        <v>4.9484875000000046E-2</v>
      </c>
      <c r="AR9" s="124">
        <v>0.14138212499999997</v>
      </c>
      <c r="AS9" s="124">
        <v>0.16142581250000007</v>
      </c>
      <c r="AT9" s="124">
        <v>1.3578750000000004E-2</v>
      </c>
      <c r="AU9" s="124">
        <v>3.4068124999999991E-2</v>
      </c>
      <c r="AV9" s="124">
        <v>7.108475000000003E-2</v>
      </c>
      <c r="AW9" s="124">
        <v>0.28875612500000009</v>
      </c>
      <c r="AX9" s="124">
        <v>0.12274437499999993</v>
      </c>
      <c r="AY9" s="124">
        <v>2.5953750000000005E-2</v>
      </c>
      <c r="AZ9" s="124">
        <v>8.0124062499999926E-2</v>
      </c>
      <c r="BA9" s="124">
        <v>3237.687744140625</v>
      </c>
      <c r="BB9" s="124">
        <v>5093.0205078125</v>
      </c>
    </row>
    <row r="10" spans="1:54" x14ac:dyDescent="0.25">
      <c r="A10" s="124" t="s">
        <v>613</v>
      </c>
      <c r="B10" s="124" t="s">
        <v>5111</v>
      </c>
      <c r="C10" s="124" t="s">
        <v>5112</v>
      </c>
      <c r="D10" s="124">
        <v>0.8833275180701653</v>
      </c>
      <c r="E10" s="124">
        <v>0.88332754373550415</v>
      </c>
      <c r="F10" s="124">
        <v>0.88332754373550415</v>
      </c>
      <c r="G10" s="124">
        <v>0.47737454368888182</v>
      </c>
      <c r="H10" s="124">
        <v>3.8247426252940947E-2</v>
      </c>
      <c r="I10" s="124">
        <v>0.17390223474782296</v>
      </c>
      <c r="J10" s="124">
        <v>0.51070679388694085</v>
      </c>
      <c r="K10" s="124">
        <v>0.19341579240476298</v>
      </c>
      <c r="L10" s="124">
        <v>5.1778657752922452E-2</v>
      </c>
      <c r="M10" s="124">
        <v>3.1949094954609666E-2</v>
      </c>
      <c r="N10" s="124">
        <v>3.6735855715635125E-2</v>
      </c>
      <c r="O10" s="124">
        <v>0.92165769449776813</v>
      </c>
      <c r="P10" s="124">
        <v>2.8941194290459001E-2</v>
      </c>
      <c r="Q10" s="124">
        <v>1.8270557057321765E-2</v>
      </c>
      <c r="R10" s="124">
        <v>0.68130088695346047</v>
      </c>
      <c r="S10" s="124">
        <v>0.13868848675833967</v>
      </c>
      <c r="T10" s="124">
        <v>3.5345089618986684E-2</v>
      </c>
      <c r="U10" s="124">
        <v>5.2011875311507666E-2</v>
      </c>
      <c r="V10" s="124">
        <v>3.2051275249804667E-2</v>
      </c>
      <c r="W10" s="124">
        <v>7.0850734913234913E-3</v>
      </c>
      <c r="X10" s="124">
        <v>0</v>
      </c>
      <c r="Y10" s="124">
        <v>1.5339924577056931E-2</v>
      </c>
      <c r="Z10" s="124">
        <v>1.1574074074074073E-3</v>
      </c>
      <c r="AA10" s="124">
        <v>0.4282986162122191</v>
      </c>
      <c r="AB10" s="124">
        <v>0.33735540909254141</v>
      </c>
      <c r="AC10" s="124">
        <v>0.1955466544620956</v>
      </c>
      <c r="AD10" s="124">
        <v>2.0234279609279607E-2</v>
      </c>
      <c r="AE10" s="124">
        <v>0.110796474767063</v>
      </c>
      <c r="AF10" s="124">
        <v>5.7163605049634456E-2</v>
      </c>
      <c r="AG10" s="124">
        <v>3.0543989643254346E-2</v>
      </c>
      <c r="AH10" s="124">
        <v>1.736111111111111E-3</v>
      </c>
      <c r="AI10" s="124">
        <v>0.13244999655845244</v>
      </c>
      <c r="AJ10" s="124">
        <v>1.9430528621705093E-2</v>
      </c>
      <c r="AK10" s="124">
        <v>0.13936005783432256</v>
      </c>
      <c r="AL10" s="124">
        <v>1.6025641025641025E-3</v>
      </c>
      <c r="AM10" s="124">
        <v>4.1488603988603986E-3</v>
      </c>
      <c r="AN10" s="124">
        <v>0</v>
      </c>
      <c r="AO10" s="124">
        <v>4.0702937500000001E-2</v>
      </c>
      <c r="AP10" s="124">
        <v>1.0299562500000001E-2</v>
      </c>
      <c r="AQ10" s="124">
        <v>3.49185625E-2</v>
      </c>
      <c r="AR10" s="124">
        <v>0.29653649999999998</v>
      </c>
      <c r="AS10" s="124">
        <v>0.18615593749999995</v>
      </c>
      <c r="AT10" s="124">
        <v>7.8918125000000013E-3</v>
      </c>
      <c r="AU10" s="124">
        <v>2.6133125000000004E-2</v>
      </c>
      <c r="AV10" s="124">
        <v>9.2256875000000016E-2</v>
      </c>
      <c r="AW10" s="124">
        <v>0.18535974999999993</v>
      </c>
      <c r="AX10" s="124">
        <v>9.9658937500000017E-2</v>
      </c>
      <c r="AY10" s="124">
        <v>1.8882250000000003E-2</v>
      </c>
      <c r="AZ10" s="124">
        <v>4.1660750000000003E-2</v>
      </c>
      <c r="BA10" s="124">
        <v>3810.6904296875</v>
      </c>
      <c r="BB10" s="124">
        <v>6505.03125</v>
      </c>
    </row>
    <row r="11" spans="1:54" x14ac:dyDescent="0.25">
      <c r="A11" s="124" t="s">
        <v>614</v>
      </c>
      <c r="B11" s="124" t="s">
        <v>5111</v>
      </c>
      <c r="C11" s="124" t="s">
        <v>5112</v>
      </c>
      <c r="D11" s="124">
        <v>0.80229945941511716</v>
      </c>
      <c r="E11" s="124">
        <v>0.80229943990707397</v>
      </c>
      <c r="F11" s="124">
        <v>0.80229943990707397</v>
      </c>
      <c r="G11" s="124">
        <v>0.48093026247005927</v>
      </c>
      <c r="H11" s="124">
        <v>9.6979708483734273E-3</v>
      </c>
      <c r="I11" s="124">
        <v>6.3556268267779839E-2</v>
      </c>
      <c r="J11" s="124">
        <v>0.47990418980636551</v>
      </c>
      <c r="K11" s="124">
        <v>0.24502408478360257</v>
      </c>
      <c r="L11" s="124">
        <v>0.11345325477763521</v>
      </c>
      <c r="M11" s="124">
        <v>8.8364231516243424E-2</v>
      </c>
      <c r="N11" s="124">
        <v>0.11264650327952107</v>
      </c>
      <c r="O11" s="124">
        <v>0.82945778916363189</v>
      </c>
      <c r="P11" s="124">
        <v>5.2671223783634535E-2</v>
      </c>
      <c r="Q11" s="124">
        <v>1.9726011883191459E-2</v>
      </c>
      <c r="R11" s="124">
        <v>0.370144553641989</v>
      </c>
      <c r="S11" s="124">
        <v>0.20527226452717087</v>
      </c>
      <c r="T11" s="124">
        <v>4.0118873615764744E-2</v>
      </c>
      <c r="U11" s="124">
        <v>9.9824485945611691E-2</v>
      </c>
      <c r="V11" s="124">
        <v>0.14560861122211224</v>
      </c>
      <c r="W11" s="124">
        <v>4.3012153890443827E-2</v>
      </c>
      <c r="X11" s="124">
        <v>4.2744987725040918E-3</v>
      </c>
      <c r="Y11" s="124">
        <v>2.0570099535302623E-2</v>
      </c>
      <c r="Z11" s="124">
        <v>2.4458586626139815E-3</v>
      </c>
      <c r="AA11" s="124">
        <v>0.27366768498885657</v>
      </c>
      <c r="AB11" s="124">
        <v>0.23058309502298874</v>
      </c>
      <c r="AC11" s="124">
        <v>0.22752384059466377</v>
      </c>
      <c r="AD11" s="124">
        <v>1.4933988303467861E-2</v>
      </c>
      <c r="AE11" s="124">
        <v>0.13215968464357203</v>
      </c>
      <c r="AF11" s="124">
        <v>0.12527064506290553</v>
      </c>
      <c r="AG11" s="124">
        <v>7.3860805152603237E-2</v>
      </c>
      <c r="AH11" s="124">
        <v>1.0940077604730007E-2</v>
      </c>
      <c r="AI11" s="124">
        <v>0.11587272929138148</v>
      </c>
      <c r="AJ11" s="124">
        <v>5.2314507199004115E-2</v>
      </c>
      <c r="AK11" s="124">
        <v>7.7980587576221103E-2</v>
      </c>
      <c r="AL11" s="124">
        <v>8.5616438356164379E-4</v>
      </c>
      <c r="AM11" s="124">
        <v>8.4255695254558689E-3</v>
      </c>
      <c r="AN11" s="124">
        <v>0</v>
      </c>
      <c r="AO11" s="124">
        <v>4.2699125000000004E-2</v>
      </c>
      <c r="AP11" s="124">
        <v>5.3762500000000008E-3</v>
      </c>
      <c r="AQ11" s="124">
        <v>4.7149250000000018E-2</v>
      </c>
      <c r="AR11" s="124">
        <v>0.18492837500000003</v>
      </c>
      <c r="AS11" s="124">
        <v>0.23129825000000009</v>
      </c>
      <c r="AT11" s="124">
        <v>6.4768125000000017E-3</v>
      </c>
      <c r="AU11" s="124">
        <v>3.9837062500000006E-2</v>
      </c>
      <c r="AV11" s="124">
        <v>7.3347187500000008E-2</v>
      </c>
      <c r="AW11" s="124">
        <v>0.21529175</v>
      </c>
      <c r="AX11" s="124">
        <v>0.11828062499999996</v>
      </c>
      <c r="AY11" s="124">
        <v>2.4624187500000002E-2</v>
      </c>
      <c r="AZ11" s="124">
        <v>5.3142312500000011E-2</v>
      </c>
      <c r="BA11" s="124">
        <v>6681.49853515625</v>
      </c>
      <c r="BB11" s="124">
        <v>6920.98486328125</v>
      </c>
    </row>
    <row r="12" spans="1:54" x14ac:dyDescent="0.25">
      <c r="A12" s="124" t="s">
        <v>615</v>
      </c>
      <c r="B12" s="124" t="s">
        <v>5111</v>
      </c>
      <c r="C12" s="124" t="s">
        <v>5112</v>
      </c>
      <c r="D12" s="124">
        <v>0.85159201543201424</v>
      </c>
      <c r="E12" s="124">
        <v>0.85159200429916382</v>
      </c>
      <c r="F12" s="124">
        <v>0.85159200429916382</v>
      </c>
      <c r="G12" s="124">
        <v>0.46559918350054641</v>
      </c>
      <c r="H12" s="124">
        <v>4.9173207806007778E-2</v>
      </c>
      <c r="I12" s="124">
        <v>0.12660009419465956</v>
      </c>
      <c r="J12" s="124">
        <v>0.48910479284130892</v>
      </c>
      <c r="K12" s="124">
        <v>0.18965319598371305</v>
      </c>
      <c r="L12" s="124">
        <v>9.2356529624001843E-2</v>
      </c>
      <c r="M12" s="124">
        <v>5.3112179550308905E-2</v>
      </c>
      <c r="N12" s="124">
        <v>0.11932706822612814</v>
      </c>
      <c r="O12" s="124">
        <v>0.81728010325471057</v>
      </c>
      <c r="P12" s="124">
        <v>5.3634201506384961E-2</v>
      </c>
      <c r="Q12" s="124">
        <v>2.0497753543665169E-2</v>
      </c>
      <c r="R12" s="124">
        <v>0.45660042275799456</v>
      </c>
      <c r="S12" s="124">
        <v>0.17724091086369481</v>
      </c>
      <c r="T12" s="124">
        <v>5.8601501366421734E-2</v>
      </c>
      <c r="U12" s="124">
        <v>7.622139361715613E-2</v>
      </c>
      <c r="V12" s="124">
        <v>8.7680569027295138E-2</v>
      </c>
      <c r="W12" s="124">
        <v>1.8135194412853561E-2</v>
      </c>
      <c r="X12" s="124">
        <v>1.2629699767230836E-3</v>
      </c>
      <c r="Y12" s="124">
        <v>9.247680945481623E-3</v>
      </c>
      <c r="Z12" s="124">
        <v>9.5372975206516799E-3</v>
      </c>
      <c r="AA12" s="124">
        <v>0.45295132625803741</v>
      </c>
      <c r="AB12" s="124">
        <v>0.17144669354130099</v>
      </c>
      <c r="AC12" s="124">
        <v>0.30758199092653676</v>
      </c>
      <c r="AD12" s="124">
        <v>1.5971497726082497E-2</v>
      </c>
      <c r="AE12" s="124">
        <v>0.11415080369953304</v>
      </c>
      <c r="AF12" s="124">
        <v>9.2038413037230038E-2</v>
      </c>
      <c r="AG12" s="124">
        <v>7.1063976375168106E-2</v>
      </c>
      <c r="AH12" s="124">
        <v>8.5651777853405081E-3</v>
      </c>
      <c r="AI12" s="124">
        <v>0.13684414466109704</v>
      </c>
      <c r="AJ12" s="124">
        <v>4.503802763433068E-2</v>
      </c>
      <c r="AK12" s="124">
        <v>0.13857146237139539</v>
      </c>
      <c r="AL12" s="124">
        <v>5.0000000000000001E-4</v>
      </c>
      <c r="AM12" s="124">
        <v>2.3669568734952153E-3</v>
      </c>
      <c r="AN12" s="124">
        <v>7.7471828426026895E-4</v>
      </c>
      <c r="AO12" s="124">
        <v>3.7988562500000003E-2</v>
      </c>
      <c r="AP12" s="124">
        <v>1.6891625E-2</v>
      </c>
      <c r="AQ12" s="124">
        <v>5.3721187500000024E-2</v>
      </c>
      <c r="AR12" s="124">
        <v>0.20480687499999994</v>
      </c>
      <c r="AS12" s="124">
        <v>0.19866812499999995</v>
      </c>
      <c r="AT12" s="124">
        <v>1.0675187500000011E-2</v>
      </c>
      <c r="AU12" s="124">
        <v>3.0218249999999978E-2</v>
      </c>
      <c r="AV12" s="124">
        <v>0.10149968750000003</v>
      </c>
      <c r="AW12" s="124">
        <v>0.22622256249999984</v>
      </c>
      <c r="AX12" s="124">
        <v>9.4095062499999979E-2</v>
      </c>
      <c r="AY12" s="124">
        <v>2.8490187499999993E-2</v>
      </c>
      <c r="AZ12" s="124">
        <v>3.4646124999999972E-2</v>
      </c>
      <c r="BA12" s="124">
        <v>4507.662109375</v>
      </c>
      <c r="BB12" s="124">
        <v>5816.22607421875</v>
      </c>
    </row>
    <row r="13" spans="1:54" x14ac:dyDescent="0.25">
      <c r="A13" s="124" t="s">
        <v>616</v>
      </c>
      <c r="B13" s="124" t="s">
        <v>5111</v>
      </c>
      <c r="C13" s="124" t="s">
        <v>5112</v>
      </c>
      <c r="D13" s="124">
        <v>0.77952446429039635</v>
      </c>
      <c r="E13" s="124">
        <v>0.77952444553375244</v>
      </c>
      <c r="F13" s="124">
        <v>0.77952444553375244</v>
      </c>
      <c r="G13" s="124">
        <v>0.53875334806120989</v>
      </c>
      <c r="H13" s="124">
        <v>2.1380035596867592E-2</v>
      </c>
      <c r="I13" s="124">
        <v>9.5201665465905722E-2</v>
      </c>
      <c r="J13" s="124">
        <v>0.5168628698671236</v>
      </c>
      <c r="K13" s="124">
        <v>0.2088371285137699</v>
      </c>
      <c r="L13" s="124">
        <v>8.8888700712298693E-2</v>
      </c>
      <c r="M13" s="124">
        <v>6.8829599844034459E-2</v>
      </c>
      <c r="N13" s="124">
        <v>0.59266188787793517</v>
      </c>
      <c r="O13" s="124">
        <v>0.30490422983990756</v>
      </c>
      <c r="P13" s="124">
        <v>8.4866269648746315E-2</v>
      </c>
      <c r="Q13" s="124">
        <v>4.8425329421712425E-2</v>
      </c>
      <c r="R13" s="124">
        <v>0.40530234227081702</v>
      </c>
      <c r="S13" s="124">
        <v>0.20136865977027449</v>
      </c>
      <c r="T13" s="124">
        <v>4.0154323918206662E-2</v>
      </c>
      <c r="U13" s="124">
        <v>7.518099786654045E-2</v>
      </c>
      <c r="V13" s="124">
        <v>0.15727080312226988</v>
      </c>
      <c r="W13" s="124">
        <v>5.2058617780974446E-2</v>
      </c>
      <c r="X13" s="124">
        <v>2.6112744909596482E-3</v>
      </c>
      <c r="Y13" s="124">
        <v>2.5130629167141406E-2</v>
      </c>
      <c r="Z13" s="124">
        <v>4.2826243709025184E-3</v>
      </c>
      <c r="AA13" s="124">
        <v>0.50175305655060676</v>
      </c>
      <c r="AB13" s="124">
        <v>0.34474392055510406</v>
      </c>
      <c r="AC13" s="124">
        <v>0.24913784472777137</v>
      </c>
      <c r="AD13" s="124">
        <v>1.2680872273020588E-2</v>
      </c>
      <c r="AE13" s="124">
        <v>0.12008083920712448</v>
      </c>
      <c r="AF13" s="124">
        <v>8.096828568568229E-2</v>
      </c>
      <c r="AG13" s="124">
        <v>4.9965014185680411E-2</v>
      </c>
      <c r="AH13" s="124">
        <v>1.3230775802945446E-2</v>
      </c>
      <c r="AI13" s="124">
        <v>0.1368231909886134</v>
      </c>
      <c r="AJ13" s="124">
        <v>5.8331733148739268E-2</v>
      </c>
      <c r="AK13" s="124">
        <v>0.11701190370288916</v>
      </c>
      <c r="AL13" s="124">
        <v>1.2776387150604924E-3</v>
      </c>
      <c r="AM13" s="124">
        <v>2.8134940382100971E-3</v>
      </c>
      <c r="AN13" s="124">
        <v>5.3418803418803424E-4</v>
      </c>
      <c r="AO13" s="124">
        <v>4.5220437500000023E-2</v>
      </c>
      <c r="AP13" s="124">
        <v>1.0501875000000001E-3</v>
      </c>
      <c r="AQ13" s="124">
        <v>4.76230625E-2</v>
      </c>
      <c r="AR13" s="124">
        <v>8.9585875000000037E-2</v>
      </c>
      <c r="AS13" s="124">
        <v>0.20003974999999996</v>
      </c>
      <c r="AT13" s="124">
        <v>1.5365687499999997E-2</v>
      </c>
      <c r="AU13" s="124">
        <v>6.2061437499999955E-2</v>
      </c>
      <c r="AV13" s="124">
        <v>0.17015362499999992</v>
      </c>
      <c r="AW13" s="124">
        <v>0.23737850000000013</v>
      </c>
      <c r="AX13" s="124">
        <v>9.2906749999999955E-2</v>
      </c>
      <c r="AY13" s="124">
        <v>3.3261000000000006E-2</v>
      </c>
      <c r="AZ13" s="124">
        <v>4.9357999999999992E-2</v>
      </c>
      <c r="BA13" s="124">
        <v>4595.6083984375</v>
      </c>
      <c r="BB13" s="124">
        <v>5567.630859375</v>
      </c>
    </row>
    <row r="14" spans="1:54" x14ac:dyDescent="0.25">
      <c r="A14" s="124" t="s">
        <v>605</v>
      </c>
      <c r="B14" s="124" t="s">
        <v>5111</v>
      </c>
      <c r="C14" s="124" t="s">
        <v>5113</v>
      </c>
      <c r="D14" s="124">
        <v>0.80772802810742883</v>
      </c>
      <c r="E14" s="124">
        <v>0.77410399913787842</v>
      </c>
      <c r="F14" s="124">
        <v>0.78103989362716675</v>
      </c>
      <c r="G14" s="124">
        <v>0.50107956680187016</v>
      </c>
      <c r="H14" s="124">
        <v>2.2506385979868017E-2</v>
      </c>
      <c r="I14" s="124">
        <v>7.4845521779382446E-2</v>
      </c>
      <c r="J14" s="124">
        <v>0.55918645617626073</v>
      </c>
      <c r="K14" s="124">
        <v>0.21009583148610983</v>
      </c>
      <c r="L14" s="124">
        <v>7.1892765873870626E-2</v>
      </c>
      <c r="M14" s="124">
        <v>6.1473038704508445E-2</v>
      </c>
      <c r="N14" s="124">
        <v>0.39446753711257215</v>
      </c>
      <c r="O14" s="124">
        <v>0.45775400795265336</v>
      </c>
      <c r="P14" s="124">
        <v>0.10898045988932234</v>
      </c>
      <c r="Q14" s="124">
        <v>0.1340625354961329</v>
      </c>
      <c r="R14" s="124">
        <v>0.5462220575391602</v>
      </c>
      <c r="S14" s="124">
        <v>0.12956690159170831</v>
      </c>
      <c r="T14" s="124">
        <v>0.10306678990354169</v>
      </c>
      <c r="U14" s="124">
        <v>6.155296317443603E-2</v>
      </c>
      <c r="V14" s="124">
        <v>8.0312396360789254E-2</v>
      </c>
      <c r="W14" s="124">
        <v>2.0492822135834844E-2</v>
      </c>
      <c r="X14" s="124">
        <v>7.0023969268279149E-3</v>
      </c>
      <c r="Y14" s="124">
        <v>3.1447849983797613E-2</v>
      </c>
      <c r="Z14" s="124">
        <v>0</v>
      </c>
      <c r="AA14" s="124">
        <v>0.641304235716736</v>
      </c>
      <c r="AB14" s="124">
        <v>0.30389719047277142</v>
      </c>
      <c r="AC14" s="124">
        <v>0.35265044756943376</v>
      </c>
      <c r="AD14" s="124">
        <v>1.7412156687101041E-2</v>
      </c>
      <c r="AE14" s="124">
        <v>0.20150923383817143</v>
      </c>
      <c r="AF14" s="124">
        <v>5.8631106711964948E-2</v>
      </c>
      <c r="AG14" s="124">
        <v>3.49716923682412E-2</v>
      </c>
      <c r="AH14" s="124">
        <v>4.1835528537656191E-3</v>
      </c>
      <c r="AI14" s="124">
        <v>0.11732051255751086</v>
      </c>
      <c r="AJ14" s="124">
        <v>7.4375638455527415E-2</v>
      </c>
      <c r="AK14" s="124">
        <v>0.16904826961219513</v>
      </c>
      <c r="AL14" s="124">
        <v>0</v>
      </c>
      <c r="AM14" s="124">
        <v>9.7029522145598048E-3</v>
      </c>
      <c r="AN14" s="124">
        <v>0</v>
      </c>
      <c r="AO14" s="124">
        <v>5.5066750000000102E-2</v>
      </c>
      <c r="AP14" s="124">
        <v>8.6219999999999873E-3</v>
      </c>
      <c r="AQ14" s="124">
        <v>6.0266749999999918E-2</v>
      </c>
      <c r="AR14" s="124">
        <v>0.1402904999999999</v>
      </c>
      <c r="AS14" s="124">
        <v>0.21667924999999946</v>
      </c>
      <c r="AT14" s="124">
        <v>8.5197499999999995E-3</v>
      </c>
      <c r="AU14" s="124">
        <v>3.3658250000000077E-2</v>
      </c>
      <c r="AV14" s="124">
        <v>8.853800000000013E-2</v>
      </c>
      <c r="AW14" s="124">
        <v>0.23938975000000051</v>
      </c>
      <c r="AX14" s="124">
        <v>0.12085850000000033</v>
      </c>
      <c r="AY14" s="124">
        <v>3.6120249999999951E-2</v>
      </c>
      <c r="AZ14" s="124">
        <v>4.7057000000000015E-2</v>
      </c>
      <c r="BA14" s="124">
        <v>3834.572509765625</v>
      </c>
      <c r="BB14" s="124">
        <v>6825.51123046875</v>
      </c>
    </row>
    <row r="15" spans="1:54" x14ac:dyDescent="0.25">
      <c r="A15" s="124" t="s">
        <v>606</v>
      </c>
      <c r="B15" s="124" t="s">
        <v>5111</v>
      </c>
      <c r="C15" s="124" t="s">
        <v>5113</v>
      </c>
      <c r="D15" s="124">
        <v>0.80523487680459593</v>
      </c>
      <c r="E15" s="124">
        <v>0.79412245750427246</v>
      </c>
      <c r="F15" s="124">
        <v>0.79552555084228516</v>
      </c>
      <c r="G15" s="124">
        <v>0.60871235248490119</v>
      </c>
      <c r="H15" s="124">
        <v>1.0372257460746595E-2</v>
      </c>
      <c r="I15" s="124">
        <v>8.6397315940321587E-2</v>
      </c>
      <c r="J15" s="124">
        <v>0.60916128299489414</v>
      </c>
      <c r="K15" s="124">
        <v>0.13012159635461451</v>
      </c>
      <c r="L15" s="124">
        <v>8.8800320241529299E-2</v>
      </c>
      <c r="M15" s="124">
        <v>7.5147227007893808E-2</v>
      </c>
      <c r="N15" s="124">
        <v>0.39567648113248921</v>
      </c>
      <c r="O15" s="124">
        <v>0.48613072099513671</v>
      </c>
      <c r="P15" s="124">
        <v>8.3740388842250491E-2</v>
      </c>
      <c r="Q15" s="124">
        <v>9.2506937114772272E-2</v>
      </c>
      <c r="R15" s="124">
        <v>0.61633950774253621</v>
      </c>
      <c r="S15" s="124">
        <v>0.10840385042147611</v>
      </c>
      <c r="T15" s="124">
        <v>2.2754698040973742E-2</v>
      </c>
      <c r="U15" s="124">
        <v>5.5505040609070924E-2</v>
      </c>
      <c r="V15" s="124">
        <v>4.474098329241992E-2</v>
      </c>
      <c r="W15" s="124">
        <v>1.9974123072305321E-2</v>
      </c>
      <c r="X15" s="124">
        <v>0</v>
      </c>
      <c r="Y15" s="124">
        <v>2.8771081802956882E-2</v>
      </c>
      <c r="Z15" s="124">
        <v>0</v>
      </c>
      <c r="AA15" s="124">
        <v>0.68718544224525802</v>
      </c>
      <c r="AB15" s="124">
        <v>0.36737330722952999</v>
      </c>
      <c r="AC15" s="124">
        <v>0.26519374203992147</v>
      </c>
      <c r="AD15" s="124">
        <v>2.1119536128456733E-2</v>
      </c>
      <c r="AE15" s="124">
        <v>0.1925202817965129</v>
      </c>
      <c r="AF15" s="124">
        <v>3.4147762953436869E-2</v>
      </c>
      <c r="AG15" s="124">
        <v>4.2270116707865277E-2</v>
      </c>
      <c r="AH15" s="124">
        <v>2.1143926545321854E-2</v>
      </c>
      <c r="AI15" s="124">
        <v>0.22132336578425912</v>
      </c>
      <c r="AJ15" s="124">
        <v>4.5640655720469062E-2</v>
      </c>
      <c r="AK15" s="124">
        <v>0.14087842923634197</v>
      </c>
      <c r="AL15" s="124">
        <v>1.5337423312883436E-3</v>
      </c>
      <c r="AM15" s="124">
        <v>2.1186440677966102E-3</v>
      </c>
      <c r="AN15" s="124">
        <v>0</v>
      </c>
      <c r="AO15" s="124">
        <v>3.3461750000000012E-2</v>
      </c>
      <c r="AP15" s="124">
        <v>4.1755000000000013E-3</v>
      </c>
      <c r="AQ15" s="124">
        <v>3.7315749999999967E-2</v>
      </c>
      <c r="AR15" s="124">
        <v>0.34453149999999999</v>
      </c>
      <c r="AS15" s="124">
        <v>0.16783674999999995</v>
      </c>
      <c r="AT15" s="124">
        <v>7.9155000000000128E-3</v>
      </c>
      <c r="AU15" s="124">
        <v>2.9974999999999957E-2</v>
      </c>
      <c r="AV15" s="124">
        <v>8.1332249999999995E-2</v>
      </c>
      <c r="AW15" s="124">
        <v>0.19932699999999987</v>
      </c>
      <c r="AX15" s="124">
        <v>7.4850999999999973E-2</v>
      </c>
      <c r="AY15" s="124">
        <v>2.5002249999999976E-2</v>
      </c>
      <c r="AZ15" s="124">
        <v>2.7737999999999943E-2</v>
      </c>
      <c r="BA15" s="124">
        <v>3733.137451171875</v>
      </c>
      <c r="BB15" s="124">
        <v>6520.23876953125</v>
      </c>
    </row>
    <row r="16" spans="1:54" x14ac:dyDescent="0.25">
      <c r="A16" s="124" t="s">
        <v>607</v>
      </c>
      <c r="B16" s="124" t="s">
        <v>5111</v>
      </c>
      <c r="C16" s="124" t="s">
        <v>5113</v>
      </c>
      <c r="D16" s="124">
        <v>0.83770615762141187</v>
      </c>
      <c r="E16" s="124">
        <v>0.76445931196212769</v>
      </c>
      <c r="F16" s="124">
        <v>0.7609599232673645</v>
      </c>
      <c r="G16" s="124">
        <v>0.52873431282522199</v>
      </c>
      <c r="H16" s="124">
        <v>2.16173678230689E-2</v>
      </c>
      <c r="I16" s="124">
        <v>8.0936807728024987E-2</v>
      </c>
      <c r="J16" s="124">
        <v>0.36222652825118157</v>
      </c>
      <c r="K16" s="124">
        <v>0.23158005322874353</v>
      </c>
      <c r="L16" s="124">
        <v>0.16697600037353502</v>
      </c>
      <c r="M16" s="124">
        <v>0.13666324259544599</v>
      </c>
      <c r="N16" s="124">
        <v>0.13532928151572218</v>
      </c>
      <c r="O16" s="124">
        <v>0.76329291891695594</v>
      </c>
      <c r="P16" s="124">
        <v>7.0305001737975548E-2</v>
      </c>
      <c r="Q16" s="124">
        <v>6.8683755894849874E-2</v>
      </c>
      <c r="R16" s="124">
        <v>0.4175706733487935</v>
      </c>
      <c r="S16" s="124">
        <v>0.16229384237858815</v>
      </c>
      <c r="T16" s="124">
        <v>9.9220569848458909E-2</v>
      </c>
      <c r="U16" s="124">
        <v>8.711116039698473E-2</v>
      </c>
      <c r="V16" s="124">
        <v>0.16752592696352325</v>
      </c>
      <c r="W16" s="124">
        <v>3.1216440211047299E-2</v>
      </c>
      <c r="X16" s="124">
        <v>0</v>
      </c>
      <c r="Y16" s="124">
        <v>4.1809660550030353E-2</v>
      </c>
      <c r="Z16" s="124">
        <v>2.1186440677966102E-3</v>
      </c>
      <c r="AA16" s="124">
        <v>0.34698908706998077</v>
      </c>
      <c r="AB16" s="124">
        <v>0.23865290034396347</v>
      </c>
      <c r="AC16" s="124">
        <v>0.41910210217221006</v>
      </c>
      <c r="AD16" s="124">
        <v>8.3169911752346264E-3</v>
      </c>
      <c r="AE16" s="124">
        <v>0.16496176453803574</v>
      </c>
      <c r="AF16" s="124">
        <v>0.13928933661214093</v>
      </c>
      <c r="AG16" s="124">
        <v>8.9870196572815975E-2</v>
      </c>
      <c r="AH16" s="124">
        <v>1.2894092439546985E-2</v>
      </c>
      <c r="AI16" s="124">
        <v>7.1051099074981972E-2</v>
      </c>
      <c r="AJ16" s="124">
        <v>1.939366702463775E-2</v>
      </c>
      <c r="AK16" s="124">
        <v>5.8744870378152347E-2</v>
      </c>
      <c r="AL16" s="124">
        <v>8.814389399905578E-3</v>
      </c>
      <c r="AM16" s="124">
        <v>2.0661157024793389E-3</v>
      </c>
      <c r="AN16" s="124">
        <v>0</v>
      </c>
      <c r="AO16" s="124">
        <v>3.3315000000000011E-2</v>
      </c>
      <c r="AP16" s="124">
        <v>6.9505000000000001E-3</v>
      </c>
      <c r="AQ16" s="124">
        <v>4.7725999999999949E-2</v>
      </c>
      <c r="AR16" s="124">
        <v>0.24089599999999967</v>
      </c>
      <c r="AS16" s="124">
        <v>0.20067749999999993</v>
      </c>
      <c r="AT16" s="124">
        <v>1.1279499999999998E-2</v>
      </c>
      <c r="AU16" s="124">
        <v>4.3834250000000012E-2</v>
      </c>
      <c r="AV16" s="124">
        <v>8.3190999999999904E-2</v>
      </c>
      <c r="AW16" s="124">
        <v>0.22577699999999973</v>
      </c>
      <c r="AX16" s="124">
        <v>8.9309750000000007E-2</v>
      </c>
      <c r="AY16" s="124">
        <v>2.9457999999999946E-2</v>
      </c>
      <c r="AZ16" s="124">
        <v>3.2813749999999982E-2</v>
      </c>
      <c r="BA16" s="124">
        <v>6286.2060546875</v>
      </c>
      <c r="BB16" s="124">
        <v>7085.74755859375</v>
      </c>
    </row>
    <row r="17" spans="1:54" x14ac:dyDescent="0.25">
      <c r="A17" s="124" t="s">
        <v>608</v>
      </c>
      <c r="B17" s="124" t="s">
        <v>5111</v>
      </c>
      <c r="C17" s="124" t="s">
        <v>5113</v>
      </c>
      <c r="D17" s="124">
        <v>0.8556363768749089</v>
      </c>
      <c r="E17" s="124">
        <v>0.7795063853263855</v>
      </c>
      <c r="F17" s="124">
        <v>0.78020787239074707</v>
      </c>
      <c r="G17" s="124">
        <v>0.36773400967590569</v>
      </c>
      <c r="H17" s="124">
        <v>3.8940625859586103E-2</v>
      </c>
      <c r="I17" s="124">
        <v>0.10853821820947203</v>
      </c>
      <c r="J17" s="124">
        <v>0.57952142290827302</v>
      </c>
      <c r="K17" s="124">
        <v>0.14940132356034497</v>
      </c>
      <c r="L17" s="124">
        <v>6.6600165040532011E-2</v>
      </c>
      <c r="M17" s="124">
        <v>5.6998244421791827E-2</v>
      </c>
      <c r="N17" s="124">
        <v>0.10195217060660486</v>
      </c>
      <c r="O17" s="124">
        <v>0.80751144766435279</v>
      </c>
      <c r="P17" s="124">
        <v>6.6548873032053452E-2</v>
      </c>
      <c r="Q17" s="124">
        <v>4.9907043347410321E-2</v>
      </c>
      <c r="R17" s="124">
        <v>0.59805684999110076</v>
      </c>
      <c r="S17" s="124">
        <v>0.15593122502143908</v>
      </c>
      <c r="T17" s="124">
        <v>3.814778408815106E-2</v>
      </c>
      <c r="U17" s="124">
        <v>9.0502726404867076E-2</v>
      </c>
      <c r="V17" s="124">
        <v>4.8875297315664284E-2</v>
      </c>
      <c r="W17" s="124">
        <v>1.1243386243386243E-2</v>
      </c>
      <c r="X17" s="124">
        <v>2.2935779816513763E-3</v>
      </c>
      <c r="Y17" s="124">
        <v>2.5023299839813603E-2</v>
      </c>
      <c r="Z17" s="124">
        <v>8.4664174878242154E-3</v>
      </c>
      <c r="AA17" s="124">
        <v>0.42672718152840472</v>
      </c>
      <c r="AB17" s="124">
        <v>0.46230551105933371</v>
      </c>
      <c r="AC17" s="124">
        <v>0.23227735708622557</v>
      </c>
      <c r="AD17" s="124">
        <v>1.2364124718864781E-2</v>
      </c>
      <c r="AE17" s="124">
        <v>0.12443372490008575</v>
      </c>
      <c r="AF17" s="124">
        <v>9.4978035046842393E-2</v>
      </c>
      <c r="AG17" s="124">
        <v>7.6374933255667202E-2</v>
      </c>
      <c r="AH17" s="124">
        <v>4.4841269841269845E-3</v>
      </c>
      <c r="AI17" s="124">
        <v>9.3260885393912918E-2</v>
      </c>
      <c r="AJ17" s="124">
        <v>7.8799977347377963E-3</v>
      </c>
      <c r="AK17" s="124">
        <v>6.7173357280390922E-2</v>
      </c>
      <c r="AL17" s="124">
        <v>0</v>
      </c>
      <c r="AM17" s="124">
        <v>0</v>
      </c>
      <c r="AN17" s="124">
        <v>0</v>
      </c>
      <c r="AO17" s="124">
        <v>3.6889249999999985E-2</v>
      </c>
      <c r="AP17" s="124">
        <v>1.3741249999999993E-2</v>
      </c>
      <c r="AQ17" s="124">
        <v>4.0865250000000013E-2</v>
      </c>
      <c r="AR17" s="124">
        <v>0.25471350000000004</v>
      </c>
      <c r="AS17" s="124">
        <v>0.16894324999999982</v>
      </c>
      <c r="AT17" s="124">
        <v>8.4820000000000034E-3</v>
      </c>
      <c r="AU17" s="124">
        <v>3.229975000000003E-2</v>
      </c>
      <c r="AV17" s="124">
        <v>6.2223250000000022E-2</v>
      </c>
      <c r="AW17" s="124">
        <v>0.24602274999999993</v>
      </c>
      <c r="AX17" s="124">
        <v>9.9341500000000027E-2</v>
      </c>
      <c r="AY17" s="124">
        <v>2.6723749999999973E-2</v>
      </c>
      <c r="AZ17" s="124">
        <v>4.6643250000000011E-2</v>
      </c>
      <c r="BA17" s="124">
        <v>5797.40380859375</v>
      </c>
      <c r="BB17" s="124">
        <v>8356.966796875</v>
      </c>
    </row>
    <row r="18" spans="1:54" x14ac:dyDescent="0.25">
      <c r="A18" s="124" t="s">
        <v>609</v>
      </c>
      <c r="B18" s="124" t="s">
        <v>5111</v>
      </c>
      <c r="C18" s="124" t="s">
        <v>5113</v>
      </c>
      <c r="D18" s="124">
        <v>0.79806468041762169</v>
      </c>
      <c r="E18" s="124">
        <v>0.79094612598419189</v>
      </c>
      <c r="F18" s="124">
        <v>0.77933788299560547</v>
      </c>
      <c r="G18" s="124">
        <v>0.51529475426534255</v>
      </c>
      <c r="H18" s="124">
        <v>1.5755418328947741E-2</v>
      </c>
      <c r="I18" s="124">
        <v>9.4028520499108731E-2</v>
      </c>
      <c r="J18" s="124">
        <v>0.54201769091474972</v>
      </c>
      <c r="K18" s="124">
        <v>0.20184159522394818</v>
      </c>
      <c r="L18" s="124">
        <v>0.10413129898424016</v>
      </c>
      <c r="M18" s="124">
        <v>4.2225476049005457E-2</v>
      </c>
      <c r="N18" s="124">
        <v>0.29569946665534902</v>
      </c>
      <c r="O18" s="124">
        <v>0.63268628158334039</v>
      </c>
      <c r="P18" s="124">
        <v>5.8445979401861754E-2</v>
      </c>
      <c r="Q18" s="124">
        <v>3.6124550830433186E-2</v>
      </c>
      <c r="R18" s="124">
        <v>0.517825311942959</v>
      </c>
      <c r="S18" s="124">
        <v>8.6244977789095442E-2</v>
      </c>
      <c r="T18" s="124">
        <v>9.790747106923578E-2</v>
      </c>
      <c r="U18" s="124">
        <v>0.10849390261154968</v>
      </c>
      <c r="V18" s="124">
        <v>9.484020881079705E-2</v>
      </c>
      <c r="W18" s="124">
        <v>3.7595846419375835E-2</v>
      </c>
      <c r="X18" s="124">
        <v>0</v>
      </c>
      <c r="Y18" s="124">
        <v>1.4626305067481539E-2</v>
      </c>
      <c r="Z18" s="124">
        <v>0</v>
      </c>
      <c r="AA18" s="124">
        <v>0.36546045185751069</v>
      </c>
      <c r="AB18" s="124">
        <v>0.40920320148261324</v>
      </c>
      <c r="AC18" s="124">
        <v>0.20924493534787653</v>
      </c>
      <c r="AD18" s="124">
        <v>9.9215191126955822E-3</v>
      </c>
      <c r="AE18" s="124">
        <v>0.16308215205274029</v>
      </c>
      <c r="AF18" s="124">
        <v>3.6891145347027698E-2</v>
      </c>
      <c r="AG18" s="124">
        <v>5.7919885125767484E-2</v>
      </c>
      <c r="AH18" s="124">
        <v>5.769530034235916E-2</v>
      </c>
      <c r="AI18" s="124">
        <v>0.18401451489686785</v>
      </c>
      <c r="AJ18" s="124">
        <v>1.6161262484791897E-2</v>
      </c>
      <c r="AK18" s="124">
        <v>9.7030352545058429E-2</v>
      </c>
      <c r="AL18" s="124">
        <v>0</v>
      </c>
      <c r="AM18" s="124">
        <v>3.246753246753247E-3</v>
      </c>
      <c r="AN18" s="124">
        <v>0</v>
      </c>
      <c r="AO18" s="124">
        <v>2.7629999999999981E-2</v>
      </c>
      <c r="AP18" s="124">
        <v>5.4307500000000024E-3</v>
      </c>
      <c r="AQ18" s="124">
        <v>5.8230500000000011E-2</v>
      </c>
      <c r="AR18" s="124">
        <v>8.7683749999999991E-2</v>
      </c>
      <c r="AS18" s="124">
        <v>0.27542524999999995</v>
      </c>
      <c r="AT18" s="124">
        <v>8.8637500000000105E-3</v>
      </c>
      <c r="AU18" s="124">
        <v>6.6449749999999919E-2</v>
      </c>
      <c r="AV18" s="124">
        <v>0.13081224999999996</v>
      </c>
      <c r="AW18" s="124">
        <v>0.1905375</v>
      </c>
      <c r="AX18" s="124">
        <v>0.11240724999999996</v>
      </c>
      <c r="AY18" s="124">
        <v>2.6696500000000005E-2</v>
      </c>
      <c r="AZ18" s="124">
        <v>3.7461499999999974E-2</v>
      </c>
      <c r="BA18" s="124">
        <v>5149.2177734375</v>
      </c>
      <c r="BB18" s="124">
        <v>6705.9326171875</v>
      </c>
    </row>
    <row r="19" spans="1:54" x14ac:dyDescent="0.25">
      <c r="A19" s="124" t="s">
        <v>610</v>
      </c>
      <c r="B19" s="124" t="s">
        <v>5111</v>
      </c>
      <c r="C19" s="124" t="s">
        <v>5113</v>
      </c>
      <c r="D19" s="124">
        <v>0.70213655041445888</v>
      </c>
      <c r="E19" s="124">
        <v>0.66972911357879639</v>
      </c>
      <c r="F19" s="124">
        <v>0.67502063512802124</v>
      </c>
      <c r="G19" s="124">
        <v>0.47895327538003429</v>
      </c>
      <c r="H19" s="124">
        <v>5.6841072263361908E-2</v>
      </c>
      <c r="I19" s="124">
        <v>8.6281475498996812E-2</v>
      </c>
      <c r="J19" s="124">
        <v>0.41951872022526482</v>
      </c>
      <c r="K19" s="124">
        <v>0.20531329524350028</v>
      </c>
      <c r="L19" s="124">
        <v>0.12037155777230865</v>
      </c>
      <c r="M19" s="124">
        <v>0.11167387899656755</v>
      </c>
      <c r="N19" s="124">
        <v>0.10151549877854237</v>
      </c>
      <c r="O19" s="124">
        <v>0.82580240580769915</v>
      </c>
      <c r="P19" s="124">
        <v>5.302845095888517E-2</v>
      </c>
      <c r="Q19" s="124">
        <v>1.7185081300147523E-2</v>
      </c>
      <c r="R19" s="124">
        <v>0.53777887524033519</v>
      </c>
      <c r="S19" s="124">
        <v>0.11677344189117658</v>
      </c>
      <c r="T19" s="124">
        <v>4.4925266437836626E-2</v>
      </c>
      <c r="U19" s="124">
        <v>6.8910037780603284E-2</v>
      </c>
      <c r="V19" s="124">
        <v>7.7996072781776546E-2</v>
      </c>
      <c r="W19" s="124">
        <v>3.1018748419744866E-2</v>
      </c>
      <c r="X19" s="124">
        <v>2.8089887640449437E-3</v>
      </c>
      <c r="Y19" s="124">
        <v>4.801747330164638E-2</v>
      </c>
      <c r="Z19" s="124">
        <v>0.10032955709200313</v>
      </c>
      <c r="AA19" s="124">
        <v>0.47463556360765652</v>
      </c>
      <c r="AB19" s="124">
        <v>0.13973884635463563</v>
      </c>
      <c r="AC19" s="124">
        <v>0.57482292047519523</v>
      </c>
      <c r="AD19" s="124">
        <v>4.9214829205115754E-3</v>
      </c>
      <c r="AE19" s="124">
        <v>0.28090933564709969</v>
      </c>
      <c r="AF19" s="124">
        <v>8.8150405727663153E-2</v>
      </c>
      <c r="AG19" s="124">
        <v>0.32407403870465468</v>
      </c>
      <c r="AH19" s="124">
        <v>3.1650577623041623E-3</v>
      </c>
      <c r="AI19" s="124">
        <v>0.15671265095415576</v>
      </c>
      <c r="AJ19" s="124">
        <v>2.3328840406509833E-2</v>
      </c>
      <c r="AK19" s="124">
        <v>0.2126834687577876</v>
      </c>
      <c r="AL19" s="124">
        <v>1.4367816091954023E-3</v>
      </c>
      <c r="AM19" s="124">
        <v>1.4044943820224719E-3</v>
      </c>
      <c r="AN19" s="124">
        <v>3.1650577623041623E-3</v>
      </c>
      <c r="AO19" s="124">
        <v>3.7146000000000005E-2</v>
      </c>
      <c r="AP19" s="124">
        <v>1.2081999999999992E-2</v>
      </c>
      <c r="AQ19" s="124">
        <v>4.2987249999999949E-2</v>
      </c>
      <c r="AR19" s="124">
        <v>0.16888425000000001</v>
      </c>
      <c r="AS19" s="124">
        <v>0.18573025000000001</v>
      </c>
      <c r="AT19" s="124">
        <v>8.5407499999999789E-3</v>
      </c>
      <c r="AU19" s="124">
        <v>3.7172500000000004E-2</v>
      </c>
      <c r="AV19" s="124">
        <v>7.4361500000000108E-2</v>
      </c>
      <c r="AW19" s="124">
        <v>0.29740975000000025</v>
      </c>
      <c r="AX19" s="124">
        <v>0.10076024999999998</v>
      </c>
      <c r="AY19" s="124">
        <v>2.6220499999999994E-2</v>
      </c>
      <c r="AZ19" s="124">
        <v>4.5846500000000068E-2</v>
      </c>
      <c r="BA19" s="124">
        <v>3979.18896484375</v>
      </c>
      <c r="BB19" s="124">
        <v>3337.81005859375</v>
      </c>
    </row>
    <row r="20" spans="1:54" x14ac:dyDescent="0.25">
      <c r="A20" s="124" t="s">
        <v>611</v>
      </c>
      <c r="B20" s="124" t="s">
        <v>5111</v>
      </c>
      <c r="C20" s="124" t="s">
        <v>5113</v>
      </c>
      <c r="D20" s="124">
        <v>0.83162393162393178</v>
      </c>
      <c r="E20" s="124">
        <v>0.80803734064102173</v>
      </c>
      <c r="F20" s="124">
        <v>0.80743789672851563</v>
      </c>
      <c r="G20" s="124">
        <v>0.67371794871794877</v>
      </c>
      <c r="H20" s="124">
        <v>0.26100427350427352</v>
      </c>
      <c r="I20" s="124">
        <v>0.16324786324786322</v>
      </c>
      <c r="J20" s="124">
        <v>0.46805555555555556</v>
      </c>
      <c r="K20" s="124">
        <v>5.673076923076923E-2</v>
      </c>
      <c r="L20" s="124">
        <v>1.9230769230769232E-2</v>
      </c>
      <c r="M20" s="124">
        <v>3.1730769230769229E-2</v>
      </c>
      <c r="N20" s="124">
        <v>7.0192307692307693E-2</v>
      </c>
      <c r="O20" s="124">
        <v>0.8123931623931625</v>
      </c>
      <c r="P20" s="124">
        <v>9.8183760683760682E-2</v>
      </c>
      <c r="Q20" s="124">
        <v>1.9230769230769232E-2</v>
      </c>
      <c r="R20" s="124">
        <v>0.72905982905982902</v>
      </c>
      <c r="S20" s="124">
        <v>9.1239316239316248E-2</v>
      </c>
      <c r="T20" s="124">
        <v>1.2500000000000001E-2</v>
      </c>
      <c r="U20" s="124">
        <v>7.713675213675214E-2</v>
      </c>
      <c r="V20" s="124">
        <v>2.5000000000000001E-2</v>
      </c>
      <c r="W20" s="124">
        <v>0</v>
      </c>
      <c r="X20" s="124">
        <v>6.9444444444444441E-3</v>
      </c>
      <c r="Y20" s="124">
        <v>1.9230769230769232E-2</v>
      </c>
      <c r="Z20" s="124">
        <v>0</v>
      </c>
      <c r="AA20" s="124">
        <v>0.76057692307692304</v>
      </c>
      <c r="AB20" s="124">
        <v>0.53472222222222221</v>
      </c>
      <c r="AC20" s="124">
        <v>0.18739316239316239</v>
      </c>
      <c r="AD20" s="124">
        <v>0</v>
      </c>
      <c r="AE20" s="124">
        <v>7.2008547008547003E-2</v>
      </c>
      <c r="AF20" s="124">
        <v>5.8119658119658121E-2</v>
      </c>
      <c r="AG20" s="124">
        <v>4.4230769230769233E-2</v>
      </c>
      <c r="AH20" s="124">
        <v>0</v>
      </c>
      <c r="AI20" s="124">
        <v>0.30523504273504276</v>
      </c>
      <c r="AJ20" s="124">
        <v>3.8461538461538464E-2</v>
      </c>
      <c r="AK20" s="124">
        <v>4.0064102564102561E-2</v>
      </c>
      <c r="AL20" s="124">
        <v>0</v>
      </c>
      <c r="AM20" s="124">
        <v>0</v>
      </c>
      <c r="AN20" s="124">
        <v>0</v>
      </c>
      <c r="AO20" s="124">
        <v>4.0722249999999995E-2</v>
      </c>
      <c r="AP20" s="124">
        <v>1.2648999999999999E-2</v>
      </c>
      <c r="AQ20" s="124">
        <v>4.8167000000000001E-2</v>
      </c>
      <c r="AR20" s="124">
        <v>0.14696274999999998</v>
      </c>
      <c r="AS20" s="124">
        <v>0.21021324999999996</v>
      </c>
      <c r="AT20" s="124">
        <v>9.6229999999999961E-3</v>
      </c>
      <c r="AU20" s="124">
        <v>3.6638749999999998E-2</v>
      </c>
      <c r="AV20" s="124">
        <v>5.7516999999999992E-2</v>
      </c>
      <c r="AW20" s="124">
        <v>0.27215075</v>
      </c>
      <c r="AX20" s="124">
        <v>0.10634975000000001</v>
      </c>
      <c r="AY20" s="124">
        <v>2.6315249999999998E-2</v>
      </c>
      <c r="AZ20" s="124">
        <v>7.3419749999999992E-2</v>
      </c>
      <c r="BA20" s="124">
        <v>2014.01611328125</v>
      </c>
      <c r="BB20" s="124">
        <v>7586.40625</v>
      </c>
    </row>
    <row r="21" spans="1:54" x14ac:dyDescent="0.25">
      <c r="A21" s="124" t="s">
        <v>612</v>
      </c>
      <c r="B21" s="124" t="s">
        <v>5111</v>
      </c>
      <c r="C21" s="124" t="s">
        <v>5113</v>
      </c>
      <c r="D21" s="124">
        <v>0.86036289073822736</v>
      </c>
      <c r="E21" s="124">
        <v>0.81215310096740723</v>
      </c>
      <c r="F21" s="124">
        <v>0.81354987621307373</v>
      </c>
      <c r="G21" s="124">
        <v>0.40002935707783593</v>
      </c>
      <c r="H21" s="124">
        <v>0.14599623051627819</v>
      </c>
      <c r="I21" s="124">
        <v>0.18039628102243266</v>
      </c>
      <c r="J21" s="124">
        <v>0.38712969727329111</v>
      </c>
      <c r="K21" s="124">
        <v>0.1241094243552785</v>
      </c>
      <c r="L21" s="124">
        <v>7.5124965926748499E-2</v>
      </c>
      <c r="M21" s="124">
        <v>8.7243400905971047E-2</v>
      </c>
      <c r="N21" s="124">
        <v>4.7285330816438299E-2</v>
      </c>
      <c r="O21" s="124">
        <v>0.89217385297736562</v>
      </c>
      <c r="P21" s="124">
        <v>5.0096904552607034E-2</v>
      </c>
      <c r="Q21" s="124">
        <v>3.0774868741460092E-2</v>
      </c>
      <c r="R21" s="124">
        <v>0.68080738996527446</v>
      </c>
      <c r="S21" s="124">
        <v>6.8260215083808751E-2</v>
      </c>
      <c r="T21" s="124">
        <v>3.3576504054726314E-2</v>
      </c>
      <c r="U21" s="124">
        <v>3.4220431234225746E-2</v>
      </c>
      <c r="V21" s="124">
        <v>4.9813502231502209E-2</v>
      </c>
      <c r="W21" s="124">
        <v>5.0675675675675678E-3</v>
      </c>
      <c r="X21" s="124">
        <v>2.3584905660377358E-3</v>
      </c>
      <c r="Y21" s="124">
        <v>8.492225101814143E-3</v>
      </c>
      <c r="Z21" s="124">
        <v>0</v>
      </c>
      <c r="AA21" s="124">
        <v>0.3764496623997079</v>
      </c>
      <c r="AB21" s="124">
        <v>0.37101086163995228</v>
      </c>
      <c r="AC21" s="124">
        <v>0.29700876380177943</v>
      </c>
      <c r="AD21" s="124">
        <v>1.0896994823720075E-2</v>
      </c>
      <c r="AE21" s="124">
        <v>0.21891697911904018</v>
      </c>
      <c r="AF21" s="124">
        <v>4.0956283032463424E-2</v>
      </c>
      <c r="AG21" s="124">
        <v>6.693704810455825E-2</v>
      </c>
      <c r="AH21" s="124">
        <v>2.6881720430107529E-3</v>
      </c>
      <c r="AI21" s="124">
        <v>9.7727352620464947E-2</v>
      </c>
      <c r="AJ21" s="124">
        <v>1.6010841547155839E-2</v>
      </c>
      <c r="AK21" s="124">
        <v>0.11060214993672836</v>
      </c>
      <c r="AL21" s="124">
        <v>0</v>
      </c>
      <c r="AM21" s="124">
        <v>5.3763440860215058E-3</v>
      </c>
      <c r="AN21" s="124">
        <v>0</v>
      </c>
      <c r="AO21" s="124">
        <v>3.3026250000000028E-2</v>
      </c>
      <c r="AP21" s="124">
        <v>9.8302500000000091E-3</v>
      </c>
      <c r="AQ21" s="124">
        <v>5.388699999999997E-2</v>
      </c>
      <c r="AR21" s="124">
        <v>0.15376950000000003</v>
      </c>
      <c r="AS21" s="124">
        <v>0.15693474999999998</v>
      </c>
      <c r="AT21" s="124">
        <v>1.1029249999999997E-2</v>
      </c>
      <c r="AU21" s="124">
        <v>3.3603999999999967E-2</v>
      </c>
      <c r="AV21" s="124">
        <v>7.6304749999999907E-2</v>
      </c>
      <c r="AW21" s="124">
        <v>0.28342974999999998</v>
      </c>
      <c r="AX21" s="124">
        <v>0.11599625000000008</v>
      </c>
      <c r="AY21" s="124">
        <v>2.4346999999999966E-2</v>
      </c>
      <c r="AZ21" s="124">
        <v>8.0860500000000002E-2</v>
      </c>
      <c r="BA21" s="124">
        <v>3349.19873046875</v>
      </c>
      <c r="BB21" s="124">
        <v>7155.28369140625</v>
      </c>
    </row>
    <row r="22" spans="1:54" x14ac:dyDescent="0.25">
      <c r="A22" s="124" t="s">
        <v>613</v>
      </c>
      <c r="B22" s="124" t="s">
        <v>5111</v>
      </c>
      <c r="C22" s="124" t="s">
        <v>5113</v>
      </c>
      <c r="D22" s="124">
        <v>0.8277086475615888</v>
      </c>
      <c r="E22" s="124">
        <v>0.7968018651008606</v>
      </c>
      <c r="F22" s="124">
        <v>0.79744529724121094</v>
      </c>
      <c r="G22" s="124">
        <v>0.49472096530920057</v>
      </c>
      <c r="H22" s="124">
        <v>0</v>
      </c>
      <c r="I22" s="124">
        <v>0.12770236299648063</v>
      </c>
      <c r="J22" s="124">
        <v>0.60162141779788836</v>
      </c>
      <c r="K22" s="124">
        <v>0.2028343388637506</v>
      </c>
      <c r="L22" s="124">
        <v>3.7393162393162392E-2</v>
      </c>
      <c r="M22" s="124">
        <v>3.0448717948717948E-2</v>
      </c>
      <c r="N22" s="124">
        <v>3.5539215686274508E-2</v>
      </c>
      <c r="O22" s="124">
        <v>0.92706762192056313</v>
      </c>
      <c r="P22" s="124">
        <v>2.3504273504273504E-2</v>
      </c>
      <c r="Q22" s="124">
        <v>2.7777777777777776E-2</v>
      </c>
      <c r="R22" s="124">
        <v>0.73174333836098548</v>
      </c>
      <c r="S22" s="124">
        <v>8.5218702865761692E-2</v>
      </c>
      <c r="T22" s="124">
        <v>3.5539215686274508E-2</v>
      </c>
      <c r="U22" s="124">
        <v>5.2099044746103572E-2</v>
      </c>
      <c r="V22" s="124">
        <v>2.0833333333333332E-2</v>
      </c>
      <c r="W22" s="124">
        <v>1.4705882352941176E-2</v>
      </c>
      <c r="X22" s="124">
        <v>0</v>
      </c>
      <c r="Y22" s="124">
        <v>1.4705882352941176E-2</v>
      </c>
      <c r="Z22" s="124">
        <v>0</v>
      </c>
      <c r="AA22" s="124">
        <v>0.490227501256913</v>
      </c>
      <c r="AB22" s="124">
        <v>0.28528783308195071</v>
      </c>
      <c r="AC22" s="124">
        <v>0.39061714429361494</v>
      </c>
      <c r="AD22" s="124">
        <v>1.3888888888888888E-2</v>
      </c>
      <c r="AE22" s="124">
        <v>0.30750377073906482</v>
      </c>
      <c r="AF22" s="124">
        <v>5.2099044746103572E-2</v>
      </c>
      <c r="AG22" s="124">
        <v>4.0881096028154852E-2</v>
      </c>
      <c r="AH22" s="124">
        <v>0</v>
      </c>
      <c r="AI22" s="124">
        <v>0.2164089994972348</v>
      </c>
      <c r="AJ22" s="124">
        <v>3.311965811965812E-2</v>
      </c>
      <c r="AK22" s="124">
        <v>0.19475867269984914</v>
      </c>
      <c r="AL22" s="124">
        <v>0</v>
      </c>
      <c r="AM22" s="124">
        <v>1.3888888888888888E-2</v>
      </c>
      <c r="AN22" s="124">
        <v>0</v>
      </c>
      <c r="AO22" s="124">
        <v>3.1023499999999999E-2</v>
      </c>
      <c r="AP22" s="124">
        <v>9.889750000000001E-3</v>
      </c>
      <c r="AQ22" s="124">
        <v>3.8873249999999998E-2</v>
      </c>
      <c r="AR22" s="124">
        <v>0.29455900000000002</v>
      </c>
      <c r="AS22" s="124">
        <v>0.19456925</v>
      </c>
      <c r="AT22" s="124">
        <v>6.5762500000000014E-3</v>
      </c>
      <c r="AU22" s="124">
        <v>2.6476E-2</v>
      </c>
      <c r="AV22" s="124">
        <v>8.763474999999997E-2</v>
      </c>
      <c r="AW22" s="124">
        <v>0.18465074999999997</v>
      </c>
      <c r="AX22" s="124">
        <v>9.5091500000000009E-2</v>
      </c>
      <c r="AY22" s="124">
        <v>1.9802749999999997E-2</v>
      </c>
      <c r="AZ22" s="124">
        <v>4.1878999999999993E-2</v>
      </c>
      <c r="BA22" s="124">
        <v>3785.538818359375</v>
      </c>
      <c r="BB22" s="124">
        <v>8421.8203125</v>
      </c>
    </row>
    <row r="23" spans="1:54" x14ac:dyDescent="0.25">
      <c r="A23" s="124" t="s">
        <v>614</v>
      </c>
      <c r="B23" s="124" t="s">
        <v>5111</v>
      </c>
      <c r="C23" s="124" t="s">
        <v>5113</v>
      </c>
      <c r="D23" s="124">
        <v>0.77536401065812832</v>
      </c>
      <c r="E23" s="124">
        <v>0.83686167001724243</v>
      </c>
      <c r="F23" s="124">
        <v>0.83816361427307129</v>
      </c>
      <c r="G23" s="124">
        <v>0.42739289062818475</v>
      </c>
      <c r="H23" s="124">
        <v>1.1658717541070483E-2</v>
      </c>
      <c r="I23" s="124">
        <v>7.7545202545202543E-2</v>
      </c>
      <c r="J23" s="124">
        <v>0.56548532283826403</v>
      </c>
      <c r="K23" s="124">
        <v>0.14460321077968136</v>
      </c>
      <c r="L23" s="124">
        <v>0.10567380420321597</v>
      </c>
      <c r="M23" s="124">
        <v>9.5033742092565626E-2</v>
      </c>
      <c r="N23" s="124">
        <v>0.22835762541644897</v>
      </c>
      <c r="O23" s="124">
        <v>0.72265334030039907</v>
      </c>
      <c r="P23" s="124">
        <v>3.7676817088581789E-2</v>
      </c>
      <c r="Q23" s="124">
        <v>1.8068973951326894E-2</v>
      </c>
      <c r="R23" s="124">
        <v>0.51624058241705306</v>
      </c>
      <c r="S23" s="124">
        <v>0.23599962570550809</v>
      </c>
      <c r="T23" s="124">
        <v>4.0693408340467169E-2</v>
      </c>
      <c r="U23" s="124">
        <v>4.0693408340467169E-2</v>
      </c>
      <c r="V23" s="124">
        <v>0.12258098287510052</v>
      </c>
      <c r="W23" s="124">
        <v>9.8039215686274508E-3</v>
      </c>
      <c r="X23" s="124">
        <v>1.1363636363636364E-2</v>
      </c>
      <c r="Y23" s="124">
        <v>4.5351707116412995E-2</v>
      </c>
      <c r="Z23" s="124">
        <v>0</v>
      </c>
      <c r="AA23" s="124">
        <v>0.44471003294532707</v>
      </c>
      <c r="AB23" s="124">
        <v>0.27062927798221914</v>
      </c>
      <c r="AC23" s="124">
        <v>0.39497565232859355</v>
      </c>
      <c r="AD23" s="124">
        <v>4.9019607843137254E-3</v>
      </c>
      <c r="AE23" s="124">
        <v>0.23413602825367533</v>
      </c>
      <c r="AF23" s="124">
        <v>0.15518212577036108</v>
      </c>
      <c r="AG23" s="124">
        <v>0.13183411712823478</v>
      </c>
      <c r="AH23" s="124">
        <v>1.3167013167013167E-2</v>
      </c>
      <c r="AI23" s="124">
        <v>0.1740478652243358</v>
      </c>
      <c r="AJ23" s="124">
        <v>4.5941869471281233E-2</v>
      </c>
      <c r="AK23" s="124">
        <v>9.7806671336083104E-2</v>
      </c>
      <c r="AL23" s="124">
        <v>0</v>
      </c>
      <c r="AM23" s="124">
        <v>0</v>
      </c>
      <c r="AN23" s="124">
        <v>0</v>
      </c>
      <c r="AO23" s="124">
        <v>3.2326499999999987E-2</v>
      </c>
      <c r="AP23" s="124">
        <v>5.0167500000000021E-3</v>
      </c>
      <c r="AQ23" s="124">
        <v>4.8994999999999983E-2</v>
      </c>
      <c r="AR23" s="124">
        <v>0.17426849999999997</v>
      </c>
      <c r="AS23" s="124">
        <v>0.25366050000000001</v>
      </c>
      <c r="AT23" s="124">
        <v>5.5145000000000003E-3</v>
      </c>
      <c r="AU23" s="124">
        <v>4.0667000000000016E-2</v>
      </c>
      <c r="AV23" s="124">
        <v>7.6991750000000012E-2</v>
      </c>
      <c r="AW23" s="124">
        <v>0.20806899999999995</v>
      </c>
      <c r="AX23" s="124">
        <v>0.11319024999999998</v>
      </c>
      <c r="AY23" s="124">
        <v>2.2812249999999999E-2</v>
      </c>
      <c r="AZ23" s="124">
        <v>5.0810750000000009E-2</v>
      </c>
      <c r="BA23" s="124">
        <v>4708.04638671875</v>
      </c>
      <c r="BB23" s="124">
        <v>7762.07763671875</v>
      </c>
    </row>
    <row r="24" spans="1:54" x14ac:dyDescent="0.25">
      <c r="A24" s="124" t="s">
        <v>615</v>
      </c>
      <c r="B24" s="124" t="s">
        <v>5111</v>
      </c>
      <c r="C24" s="124" t="s">
        <v>5113</v>
      </c>
      <c r="D24" s="124">
        <v>0.81880070998047394</v>
      </c>
      <c r="E24" s="124">
        <v>0.80079948902130127</v>
      </c>
      <c r="F24" s="124">
        <v>0.79959899187088013</v>
      </c>
      <c r="G24" s="124">
        <v>0.41259342745892885</v>
      </c>
      <c r="H24" s="124">
        <v>5.5968584999957133E-2</v>
      </c>
      <c r="I24" s="124">
        <v>0.11844220944146294</v>
      </c>
      <c r="J24" s="124">
        <v>0.50941548430155492</v>
      </c>
      <c r="K24" s="124">
        <v>0.18085954529907472</v>
      </c>
      <c r="L24" s="124">
        <v>6.7178382986450291E-2</v>
      </c>
      <c r="M24" s="124">
        <v>6.8135792971499964E-2</v>
      </c>
      <c r="N24" s="124">
        <v>0.1548632412879615</v>
      </c>
      <c r="O24" s="124">
        <v>0.79098256221987762</v>
      </c>
      <c r="P24" s="124">
        <v>3.9973849909746298E-2</v>
      </c>
      <c r="Q24" s="124">
        <v>3.0280209635359601E-2</v>
      </c>
      <c r="R24" s="124">
        <v>0.558698809201712</v>
      </c>
      <c r="S24" s="124">
        <v>9.8943728077212884E-2</v>
      </c>
      <c r="T24" s="124">
        <v>3.5943153872687171E-2</v>
      </c>
      <c r="U24" s="124">
        <v>8.1662800806928795E-2</v>
      </c>
      <c r="V24" s="124">
        <v>6.0858049421430985E-2</v>
      </c>
      <c r="W24" s="124">
        <v>2.4688980597416588E-2</v>
      </c>
      <c r="X24" s="124">
        <v>8.2866611057203984E-3</v>
      </c>
      <c r="Y24" s="124">
        <v>1.1911562602962321E-2</v>
      </c>
      <c r="Z24" s="124">
        <v>6.5247490481135338E-3</v>
      </c>
      <c r="AA24" s="124">
        <v>0.54385200325060601</v>
      </c>
      <c r="AB24" s="124">
        <v>0.18474842573667749</v>
      </c>
      <c r="AC24" s="124">
        <v>0.33540841685316841</v>
      </c>
      <c r="AD24" s="124">
        <v>3.8222299732589234E-3</v>
      </c>
      <c r="AE24" s="124">
        <v>0.21492452156363764</v>
      </c>
      <c r="AF24" s="124">
        <v>6.8631527305562171E-2</v>
      </c>
      <c r="AG24" s="124">
        <v>3.6876673882857688E-2</v>
      </c>
      <c r="AH24" s="124">
        <v>2.3715736524152632E-2</v>
      </c>
      <c r="AI24" s="124">
        <v>0.15644568122980218</v>
      </c>
      <c r="AJ24" s="124">
        <v>5.1153271559261082E-2</v>
      </c>
      <c r="AK24" s="124">
        <v>0.21407187130671251</v>
      </c>
      <c r="AL24" s="124">
        <v>0</v>
      </c>
      <c r="AM24" s="124">
        <v>6.1586785713897644E-3</v>
      </c>
      <c r="AN24" s="124">
        <v>0</v>
      </c>
      <c r="AO24" s="124">
        <v>3.2834250000000016E-2</v>
      </c>
      <c r="AP24" s="124">
        <v>1.3692500000000003E-2</v>
      </c>
      <c r="AQ24" s="124">
        <v>5.2355750000000034E-2</v>
      </c>
      <c r="AR24" s="124">
        <v>0.20817249999999993</v>
      </c>
      <c r="AS24" s="124">
        <v>0.20323475000000013</v>
      </c>
      <c r="AT24" s="124">
        <v>1.0127249999999996E-2</v>
      </c>
      <c r="AU24" s="124">
        <v>3.1955999999999957E-2</v>
      </c>
      <c r="AV24" s="124">
        <v>9.9497500000000044E-2</v>
      </c>
      <c r="AW24" s="124">
        <v>0.22614524999999971</v>
      </c>
      <c r="AX24" s="124">
        <v>9.1916750000000019E-2</v>
      </c>
      <c r="AY24" s="124">
        <v>2.8008750000000002E-2</v>
      </c>
      <c r="AZ24" s="124">
        <v>3.4887000000000001E-2</v>
      </c>
      <c r="BA24" s="124">
        <v>2791.03369140625</v>
      </c>
      <c r="BB24" s="124">
        <v>5494.732421875</v>
      </c>
    </row>
    <row r="25" spans="1:54" x14ac:dyDescent="0.25">
      <c r="A25" s="124" t="s">
        <v>616</v>
      </c>
      <c r="B25" s="124" t="s">
        <v>5111</v>
      </c>
      <c r="C25" s="124" t="s">
        <v>5113</v>
      </c>
      <c r="D25" s="124">
        <v>0.73808468546195027</v>
      </c>
      <c r="E25" s="124">
        <v>0.85537910461425781</v>
      </c>
      <c r="F25" s="124">
        <v>0.85900413990020752</v>
      </c>
      <c r="G25" s="124">
        <v>0.52435918844451868</v>
      </c>
      <c r="H25" s="124">
        <v>0</v>
      </c>
      <c r="I25" s="124">
        <v>0.10646748861243309</v>
      </c>
      <c r="J25" s="124">
        <v>0.60165270472108578</v>
      </c>
      <c r="K25" s="124">
        <v>0.11241523104468751</v>
      </c>
      <c r="L25" s="124">
        <v>0.12707481005260082</v>
      </c>
      <c r="M25" s="124">
        <v>5.2389765569192802E-2</v>
      </c>
      <c r="N25" s="124">
        <v>0.82216795153674171</v>
      </c>
      <c r="O25" s="124">
        <v>9.1331185698514755E-2</v>
      </c>
      <c r="P25" s="124">
        <v>6.3594458823856836E-2</v>
      </c>
      <c r="Q25" s="124">
        <v>1.7241379310344827E-2</v>
      </c>
      <c r="R25" s="124">
        <v>0.5346470781961723</v>
      </c>
      <c r="S25" s="124">
        <v>0.22345015446272021</v>
      </c>
      <c r="T25" s="124">
        <v>4.9653270620541222E-2</v>
      </c>
      <c r="U25" s="124">
        <v>5.1285797779076561E-2</v>
      </c>
      <c r="V25" s="124">
        <v>9.5422360450121993E-2</v>
      </c>
      <c r="W25" s="124">
        <v>3.2683360700602085E-2</v>
      </c>
      <c r="X25" s="124">
        <v>4.2372881355932203E-3</v>
      </c>
      <c r="Y25" s="124">
        <v>2.4165066377223012E-2</v>
      </c>
      <c r="Z25" s="124">
        <v>4.3103448275862068E-3</v>
      </c>
      <c r="AA25" s="124">
        <v>0.57588224652806763</v>
      </c>
      <c r="AB25" s="124">
        <v>0.43937941239227035</v>
      </c>
      <c r="AC25" s="124">
        <v>0.29441788891671999</v>
      </c>
      <c r="AD25" s="124">
        <v>2.0073891625615764E-2</v>
      </c>
      <c r="AE25" s="124">
        <v>0.19524841594537679</v>
      </c>
      <c r="AF25" s="124">
        <v>3.9928613175252564E-2</v>
      </c>
      <c r="AG25" s="124">
        <v>4.2372881355932203E-3</v>
      </c>
      <c r="AH25" s="124">
        <v>8.6206896551724137E-3</v>
      </c>
      <c r="AI25" s="124">
        <v>0.14539452932936275</v>
      </c>
      <c r="AJ25" s="124">
        <v>3.6795292829775589E-2</v>
      </c>
      <c r="AK25" s="124">
        <v>8.2365969960943669E-2</v>
      </c>
      <c r="AL25" s="124">
        <v>0</v>
      </c>
      <c r="AM25" s="124">
        <v>0</v>
      </c>
      <c r="AN25" s="124">
        <v>0</v>
      </c>
      <c r="AO25" s="124">
        <v>4.5481750000000015E-2</v>
      </c>
      <c r="AP25" s="124">
        <v>1.1392499999999996E-3</v>
      </c>
      <c r="AQ25" s="124">
        <v>5.1576250000000018E-2</v>
      </c>
      <c r="AR25" s="124">
        <v>8.9435250000000049E-2</v>
      </c>
      <c r="AS25" s="124">
        <v>0.19705775000000003</v>
      </c>
      <c r="AT25" s="124">
        <v>1.4683750000000002E-2</v>
      </c>
      <c r="AU25" s="124">
        <v>6.1417000000000013E-2</v>
      </c>
      <c r="AV25" s="124">
        <v>0.17818549999999991</v>
      </c>
      <c r="AW25" s="124">
        <v>0.24291225000000016</v>
      </c>
      <c r="AX25" s="124">
        <v>8.1829500000000013E-2</v>
      </c>
      <c r="AY25" s="124">
        <v>3.1417500000000022E-2</v>
      </c>
      <c r="AZ25" s="124">
        <v>5.0342000000000019E-2</v>
      </c>
      <c r="BA25" s="124">
        <v>5092.58642578125</v>
      </c>
      <c r="BB25" s="124">
        <v>5553.78759765625</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75E41-8C16-4177-88C0-8187411E5371}">
  <dimension ref="A1:AA107"/>
  <sheetViews>
    <sheetView workbookViewId="0">
      <selection sqref="A1:AA52"/>
    </sheetView>
  </sheetViews>
  <sheetFormatPr defaultRowHeight="15" x14ac:dyDescent="0.25"/>
  <cols>
    <col min="1" max="1" width="10.85546875" bestFit="1" customWidth="1"/>
    <col min="15" max="15" width="10.85546875" bestFit="1" customWidth="1"/>
  </cols>
  <sheetData>
    <row r="1" spans="1:27" ht="21" x14ac:dyDescent="0.35">
      <c r="A1" s="94"/>
      <c r="B1" s="94"/>
      <c r="C1" s="94"/>
      <c r="D1" s="94"/>
      <c r="E1" s="94"/>
      <c r="F1" s="94"/>
      <c r="G1" s="110" t="s">
        <v>5114</v>
      </c>
      <c r="H1" s="94"/>
      <c r="I1" s="94"/>
      <c r="J1" s="94"/>
      <c r="K1" s="94"/>
      <c r="L1" s="94"/>
      <c r="M1" s="94"/>
      <c r="N1" s="94"/>
      <c r="O1" s="94"/>
      <c r="P1" s="94"/>
      <c r="Q1" s="94"/>
      <c r="R1" s="94"/>
      <c r="S1" s="94"/>
      <c r="T1" s="94"/>
      <c r="U1" s="110" t="s">
        <v>5115</v>
      </c>
      <c r="V1" s="94"/>
      <c r="W1" s="94"/>
      <c r="X1" s="94"/>
      <c r="Y1" s="94"/>
      <c r="Z1" s="94"/>
      <c r="AA1" s="94"/>
    </row>
    <row r="2" spans="1:27" x14ac:dyDescent="0.25">
      <c r="A2" s="94"/>
      <c r="B2" s="94"/>
      <c r="C2" s="94"/>
      <c r="D2" s="94"/>
      <c r="E2" s="94"/>
      <c r="F2" s="94"/>
      <c r="G2" s="94"/>
      <c r="H2" s="94"/>
      <c r="I2" s="94"/>
      <c r="J2" s="94"/>
      <c r="K2" s="94"/>
      <c r="L2" s="94"/>
      <c r="M2" s="94"/>
      <c r="N2" s="94"/>
      <c r="O2" s="94"/>
      <c r="P2" s="94"/>
      <c r="Q2" s="94"/>
      <c r="R2" s="94"/>
      <c r="S2" s="94"/>
      <c r="T2" s="94"/>
      <c r="U2" s="94"/>
      <c r="V2" s="94"/>
      <c r="W2" s="94"/>
      <c r="X2" s="94"/>
      <c r="Y2" s="94"/>
      <c r="Z2" s="94"/>
      <c r="AA2" s="94"/>
    </row>
    <row r="3" spans="1:27" x14ac:dyDescent="0.25">
      <c r="A3" s="109"/>
      <c r="B3" s="109" t="s">
        <v>605</v>
      </c>
      <c r="C3" s="109" t="s">
        <v>606</v>
      </c>
      <c r="D3" s="109" t="s">
        <v>607</v>
      </c>
      <c r="E3" s="109" t="s">
        <v>608</v>
      </c>
      <c r="F3" s="109" t="s">
        <v>609</v>
      </c>
      <c r="G3" s="109" t="s">
        <v>610</v>
      </c>
      <c r="H3" s="109" t="s">
        <v>611</v>
      </c>
      <c r="I3" s="109" t="s">
        <v>612</v>
      </c>
      <c r="J3" s="109" t="s">
        <v>613</v>
      </c>
      <c r="K3" s="109" t="s">
        <v>614</v>
      </c>
      <c r="L3" s="109" t="s">
        <v>615</v>
      </c>
      <c r="M3" s="109" t="s">
        <v>616</v>
      </c>
      <c r="N3" s="109"/>
      <c r="O3" s="109"/>
      <c r="P3" s="109" t="s">
        <v>605</v>
      </c>
      <c r="Q3" s="109" t="s">
        <v>606</v>
      </c>
      <c r="R3" s="109" t="s">
        <v>607</v>
      </c>
      <c r="S3" s="109" t="s">
        <v>608</v>
      </c>
      <c r="T3" s="109" t="s">
        <v>609</v>
      </c>
      <c r="U3" s="109" t="s">
        <v>610</v>
      </c>
      <c r="V3" s="109" t="s">
        <v>611</v>
      </c>
      <c r="W3" s="109" t="s">
        <v>612</v>
      </c>
      <c r="X3" s="109" t="s">
        <v>613</v>
      </c>
      <c r="Y3" s="109" t="s">
        <v>614</v>
      </c>
      <c r="Z3" s="109" t="s">
        <v>615</v>
      </c>
      <c r="AA3" s="109" t="s">
        <v>616</v>
      </c>
    </row>
    <row r="4" spans="1:27" x14ac:dyDescent="0.25">
      <c r="A4" s="94" t="s">
        <v>222</v>
      </c>
      <c r="B4" s="124">
        <v>0.7700412573792107</v>
      </c>
      <c r="C4" s="124">
        <v>0.75151879598371474</v>
      </c>
      <c r="D4" s="124">
        <v>0.81244316201907107</v>
      </c>
      <c r="E4" s="124">
        <v>0.77503248646048728</v>
      </c>
      <c r="F4" s="124">
        <v>0.78963381833445467</v>
      </c>
      <c r="G4" s="124">
        <v>0.75881300882656677</v>
      </c>
      <c r="H4" s="124">
        <v>0.80300931083681215</v>
      </c>
      <c r="I4" s="124">
        <v>0.80266907230873252</v>
      </c>
      <c r="J4" s="124">
        <v>0.8833275180701653</v>
      </c>
      <c r="K4" s="124">
        <v>0.80229945941511716</v>
      </c>
      <c r="L4" s="124">
        <v>0.85159201543201424</v>
      </c>
      <c r="M4" s="124">
        <v>0.77952446429039635</v>
      </c>
      <c r="N4" s="171"/>
      <c r="O4" s="94" t="s">
        <v>222</v>
      </c>
      <c r="P4" s="124">
        <v>0.80772802810742883</v>
      </c>
      <c r="Q4" s="124">
        <v>0.80523487680459593</v>
      </c>
      <c r="R4" s="124">
        <v>0.83770615762141187</v>
      </c>
      <c r="S4" s="124">
        <v>0.8556363768749089</v>
      </c>
      <c r="T4" s="124">
        <v>0.79806468041762169</v>
      </c>
      <c r="U4" s="124">
        <v>0.70213655041445888</v>
      </c>
      <c r="V4" s="124">
        <v>0.83162393162393178</v>
      </c>
      <c r="W4" s="124">
        <v>0.86036289073822736</v>
      </c>
      <c r="X4" s="124">
        <v>0.8277086475615888</v>
      </c>
      <c r="Y4" s="124">
        <v>0.77536401065812832</v>
      </c>
      <c r="Z4" s="124">
        <v>0.81880070998047394</v>
      </c>
      <c r="AA4" s="124">
        <v>0.73808468546195027</v>
      </c>
    </row>
    <row r="5" spans="1:27" x14ac:dyDescent="0.25">
      <c r="A5" s="94" t="s">
        <v>242</v>
      </c>
      <c r="B5" s="124">
        <v>0.5244650680066919</v>
      </c>
      <c r="C5" s="124">
        <v>0.56353787910061914</v>
      </c>
      <c r="D5" s="124">
        <v>0.48872319052316804</v>
      </c>
      <c r="E5" s="124">
        <v>0.38231482123173954</v>
      </c>
      <c r="F5" s="124">
        <v>0.50338087245710905</v>
      </c>
      <c r="G5" s="124">
        <v>0.49167009671536632</v>
      </c>
      <c r="H5" s="124">
        <v>0.63817636108212616</v>
      </c>
      <c r="I5" s="124">
        <v>0.50919317077172799</v>
      </c>
      <c r="J5" s="124">
        <v>0.47737454368888182</v>
      </c>
      <c r="K5" s="124">
        <v>0.48093026247005927</v>
      </c>
      <c r="L5" s="124">
        <v>0.46559918350054641</v>
      </c>
      <c r="M5" s="124">
        <v>0.53875334806120989</v>
      </c>
      <c r="N5" s="171"/>
      <c r="O5" s="94" t="s">
        <v>242</v>
      </c>
      <c r="P5" s="124">
        <v>0.50107956680187016</v>
      </c>
      <c r="Q5" s="124">
        <v>0.60871235248490119</v>
      </c>
      <c r="R5" s="124">
        <v>0.52873431282522199</v>
      </c>
      <c r="S5" s="124">
        <v>0.36773400967590569</v>
      </c>
      <c r="T5" s="124">
        <v>0.51529475426534255</v>
      </c>
      <c r="U5" s="124">
        <v>0.47895327538003429</v>
      </c>
      <c r="V5" s="124">
        <v>0.67371794871794877</v>
      </c>
      <c r="W5" s="124">
        <v>0.40002935707783593</v>
      </c>
      <c r="X5" s="124">
        <v>0.49472096530920057</v>
      </c>
      <c r="Y5" s="124">
        <v>0.42739289062818475</v>
      </c>
      <c r="Z5" s="124">
        <v>0.41259342745892885</v>
      </c>
      <c r="AA5" s="124">
        <v>0.52435918844451868</v>
      </c>
    </row>
    <row r="6" spans="1:27" x14ac:dyDescent="0.25">
      <c r="A6" s="94" t="s">
        <v>246</v>
      </c>
      <c r="B6" s="124">
        <v>2.3241426623709281E-2</v>
      </c>
      <c r="C6" s="124">
        <v>2.5717974480815649E-2</v>
      </c>
      <c r="D6" s="124">
        <v>2.5711498482385006E-2</v>
      </c>
      <c r="E6" s="124">
        <v>4.4503405072918084E-2</v>
      </c>
      <c r="F6" s="124">
        <v>4.2639496774213081E-2</v>
      </c>
      <c r="G6" s="124">
        <v>4.7904138412533569E-2</v>
      </c>
      <c r="H6" s="124">
        <v>0.14968395532456386</v>
      </c>
      <c r="I6" s="124">
        <v>0.15860486238478941</v>
      </c>
      <c r="J6" s="124">
        <v>3.8247426252940947E-2</v>
      </c>
      <c r="K6" s="124">
        <v>9.6979708483734273E-3</v>
      </c>
      <c r="L6" s="124">
        <v>4.9173207806007778E-2</v>
      </c>
      <c r="M6" s="124">
        <v>2.1380035596867592E-2</v>
      </c>
      <c r="N6" s="171"/>
      <c r="O6" s="94" t="s">
        <v>246</v>
      </c>
      <c r="P6" s="124">
        <v>2.2506385979868017E-2</v>
      </c>
      <c r="Q6" s="124">
        <v>1.0372257460746595E-2</v>
      </c>
      <c r="R6" s="124">
        <v>2.16173678230689E-2</v>
      </c>
      <c r="S6" s="124">
        <v>3.8940625859586103E-2</v>
      </c>
      <c r="T6" s="124">
        <v>1.5755418328947741E-2</v>
      </c>
      <c r="U6" s="124">
        <v>5.6841072263361908E-2</v>
      </c>
      <c r="V6" s="124">
        <v>0.26100427350427352</v>
      </c>
      <c r="W6" s="124">
        <v>0.14599623051627819</v>
      </c>
      <c r="X6" s="124">
        <v>0</v>
      </c>
      <c r="Y6" s="124">
        <v>1.1658717541070483E-2</v>
      </c>
      <c r="Z6" s="124">
        <v>5.5968584999957133E-2</v>
      </c>
      <c r="AA6" s="124">
        <v>0</v>
      </c>
    </row>
    <row r="7" spans="1:27" x14ac:dyDescent="0.25">
      <c r="A7" s="94" t="s">
        <v>250</v>
      </c>
      <c r="B7" s="124">
        <v>6.4359864608413489E-2</v>
      </c>
      <c r="C7" s="124">
        <v>0.10130586890661034</v>
      </c>
      <c r="D7" s="124">
        <v>8.377601368103535E-2</v>
      </c>
      <c r="E7" s="124">
        <v>0.14250816947825123</v>
      </c>
      <c r="F7" s="124">
        <v>0.11226835523088327</v>
      </c>
      <c r="G7" s="124">
        <v>0.12582133660865227</v>
      </c>
      <c r="H7" s="124">
        <v>0.17745761768489088</v>
      </c>
      <c r="I7" s="124">
        <v>0.14445437207153039</v>
      </c>
      <c r="J7" s="124">
        <v>0.17390223474782296</v>
      </c>
      <c r="K7" s="124">
        <v>6.3556268267779839E-2</v>
      </c>
      <c r="L7" s="124">
        <v>0.12660009419465956</v>
      </c>
      <c r="M7" s="124">
        <v>9.5201665465905722E-2</v>
      </c>
      <c r="N7" s="171"/>
      <c r="O7" s="94" t="s">
        <v>250</v>
      </c>
      <c r="P7" s="124">
        <v>7.4845521779382446E-2</v>
      </c>
      <c r="Q7" s="124">
        <v>8.6397315940321587E-2</v>
      </c>
      <c r="R7" s="124">
        <v>8.0936807728024987E-2</v>
      </c>
      <c r="S7" s="124">
        <v>0.10853821820947203</v>
      </c>
      <c r="T7" s="124">
        <v>9.4028520499108731E-2</v>
      </c>
      <c r="U7" s="124">
        <v>8.6281475498996812E-2</v>
      </c>
      <c r="V7" s="124">
        <v>0.16324786324786322</v>
      </c>
      <c r="W7" s="124">
        <v>0.18039628102243266</v>
      </c>
      <c r="X7" s="124">
        <v>0.12770236299648063</v>
      </c>
      <c r="Y7" s="124">
        <v>7.7545202545202543E-2</v>
      </c>
      <c r="Z7" s="124">
        <v>0.11844220944146294</v>
      </c>
      <c r="AA7" s="124">
        <v>0.10646748861243309</v>
      </c>
    </row>
    <row r="8" spans="1:27" x14ac:dyDescent="0.25">
      <c r="A8" s="94" t="s">
        <v>253</v>
      </c>
      <c r="B8" s="124">
        <v>0.52070318673320348</v>
      </c>
      <c r="C8" s="124">
        <v>0.50001871783473395</v>
      </c>
      <c r="D8" s="124">
        <v>0.38153564842125304</v>
      </c>
      <c r="E8" s="124">
        <v>0.54188553063035161</v>
      </c>
      <c r="F8" s="124">
        <v>0.49167208933752227</v>
      </c>
      <c r="G8" s="124">
        <v>0.46193029861305762</v>
      </c>
      <c r="H8" s="124">
        <v>0.52165206743768655</v>
      </c>
      <c r="I8" s="124">
        <v>0.36993135058166193</v>
      </c>
      <c r="J8" s="124">
        <v>0.51070679388694085</v>
      </c>
      <c r="K8" s="124">
        <v>0.47990418980636551</v>
      </c>
      <c r="L8" s="124">
        <v>0.48910479284130892</v>
      </c>
      <c r="M8" s="124">
        <v>0.5168628698671236</v>
      </c>
      <c r="N8" s="171"/>
      <c r="O8" s="94" t="s">
        <v>253</v>
      </c>
      <c r="P8" s="124">
        <v>0.55918645617626073</v>
      </c>
      <c r="Q8" s="124">
        <v>0.60916128299489414</v>
      </c>
      <c r="R8" s="124">
        <v>0.36222652825118157</v>
      </c>
      <c r="S8" s="124">
        <v>0.57952142290827302</v>
      </c>
      <c r="T8" s="124">
        <v>0.54201769091474972</v>
      </c>
      <c r="U8" s="124">
        <v>0.41951872022526482</v>
      </c>
      <c r="V8" s="124">
        <v>0.46805555555555556</v>
      </c>
      <c r="W8" s="124">
        <v>0.38712969727329111</v>
      </c>
      <c r="X8" s="124">
        <v>0.60162141779788836</v>
      </c>
      <c r="Y8" s="124">
        <v>0.56548532283826403</v>
      </c>
      <c r="Z8" s="124">
        <v>0.50941548430155492</v>
      </c>
      <c r="AA8" s="124">
        <v>0.60165270472108578</v>
      </c>
    </row>
    <row r="9" spans="1:27" x14ac:dyDescent="0.25">
      <c r="A9" s="94" t="s">
        <v>257</v>
      </c>
      <c r="B9" s="124">
        <v>0.22384314968015942</v>
      </c>
      <c r="C9" s="124">
        <v>0.1875804919175203</v>
      </c>
      <c r="D9" s="124">
        <v>0.26306593030341957</v>
      </c>
      <c r="E9" s="124">
        <v>0.15779957145541906</v>
      </c>
      <c r="F9" s="124">
        <v>0.20125477123344923</v>
      </c>
      <c r="G9" s="124">
        <v>0.20221194836556294</v>
      </c>
      <c r="H9" s="124">
        <v>0.10974725042610577</v>
      </c>
      <c r="I9" s="124">
        <v>0.18482753266715762</v>
      </c>
      <c r="J9" s="124">
        <v>0.19341579240476298</v>
      </c>
      <c r="K9" s="124">
        <v>0.24502408478360257</v>
      </c>
      <c r="L9" s="124">
        <v>0.18965319598371305</v>
      </c>
      <c r="M9" s="124">
        <v>0.2088371285137699</v>
      </c>
      <c r="N9" s="171"/>
      <c r="O9" s="94" t="s">
        <v>257</v>
      </c>
      <c r="P9" s="124">
        <v>0.21009583148610983</v>
      </c>
      <c r="Q9" s="124">
        <v>0.13012159635461451</v>
      </c>
      <c r="R9" s="124">
        <v>0.23158005322874353</v>
      </c>
      <c r="S9" s="124">
        <v>0.14940132356034497</v>
      </c>
      <c r="T9" s="124">
        <v>0.20184159522394818</v>
      </c>
      <c r="U9" s="124">
        <v>0.20531329524350028</v>
      </c>
      <c r="V9" s="124">
        <v>5.673076923076923E-2</v>
      </c>
      <c r="W9" s="124">
        <v>0.1241094243552785</v>
      </c>
      <c r="X9" s="124">
        <v>0.2028343388637506</v>
      </c>
      <c r="Y9" s="124">
        <v>0.14460321077968136</v>
      </c>
      <c r="Z9" s="124">
        <v>0.18085954529907472</v>
      </c>
      <c r="AA9" s="124">
        <v>0.11241523104468751</v>
      </c>
    </row>
    <row r="10" spans="1:27" x14ac:dyDescent="0.25">
      <c r="A10" s="94" t="s">
        <v>261</v>
      </c>
      <c r="B10" s="124">
        <v>9.8616993371025807E-2</v>
      </c>
      <c r="C10" s="124">
        <v>0.11096690700550127</v>
      </c>
      <c r="D10" s="124">
        <v>0.15402879826186416</v>
      </c>
      <c r="E10" s="124">
        <v>6.6209896473685456E-2</v>
      </c>
      <c r="F10" s="124">
        <v>9.2371066173566219E-2</v>
      </c>
      <c r="G10" s="124">
        <v>8.1649440692399364E-2</v>
      </c>
      <c r="H10" s="124">
        <v>3.5767144841038608E-2</v>
      </c>
      <c r="I10" s="124">
        <v>7.7033891804107663E-2</v>
      </c>
      <c r="J10" s="124">
        <v>5.1778657752922452E-2</v>
      </c>
      <c r="K10" s="124">
        <v>0.11345325477763521</v>
      </c>
      <c r="L10" s="124">
        <v>9.2356529624001843E-2</v>
      </c>
      <c r="M10" s="124">
        <v>8.8888700712298693E-2</v>
      </c>
      <c r="N10" s="171"/>
      <c r="O10" s="94" t="s">
        <v>261</v>
      </c>
      <c r="P10" s="124">
        <v>7.1892765873870626E-2</v>
      </c>
      <c r="Q10" s="124">
        <v>8.8800320241529299E-2</v>
      </c>
      <c r="R10" s="124">
        <v>0.16697600037353502</v>
      </c>
      <c r="S10" s="124">
        <v>6.6600165040532011E-2</v>
      </c>
      <c r="T10" s="124">
        <v>0.10413129898424016</v>
      </c>
      <c r="U10" s="124">
        <v>0.12037155777230865</v>
      </c>
      <c r="V10" s="124">
        <v>1.9230769230769232E-2</v>
      </c>
      <c r="W10" s="124">
        <v>7.5124965926748499E-2</v>
      </c>
      <c r="X10" s="124">
        <v>3.7393162393162392E-2</v>
      </c>
      <c r="Y10" s="124">
        <v>0.10567380420321597</v>
      </c>
      <c r="Z10" s="124">
        <v>6.7178382986450291E-2</v>
      </c>
      <c r="AA10" s="124">
        <v>0.12707481005260082</v>
      </c>
    </row>
    <row r="11" spans="1:27" x14ac:dyDescent="0.25">
      <c r="A11" s="94" t="s">
        <v>265</v>
      </c>
      <c r="B11" s="124">
        <v>6.9235378983488471E-2</v>
      </c>
      <c r="C11" s="124">
        <v>7.4410039854818588E-2</v>
      </c>
      <c r="D11" s="124">
        <v>9.1882110850042831E-2</v>
      </c>
      <c r="E11" s="124">
        <v>4.7093426889374623E-2</v>
      </c>
      <c r="F11" s="124">
        <v>5.9794221250366035E-2</v>
      </c>
      <c r="G11" s="124">
        <v>8.0482837307794236E-2</v>
      </c>
      <c r="H11" s="124">
        <v>5.6919642857142854E-3</v>
      </c>
      <c r="I11" s="124">
        <v>6.5147990490752997E-2</v>
      </c>
      <c r="J11" s="124">
        <v>3.1949094954609666E-2</v>
      </c>
      <c r="K11" s="124">
        <v>8.8364231516243424E-2</v>
      </c>
      <c r="L11" s="124">
        <v>5.3112179550308905E-2</v>
      </c>
      <c r="M11" s="124">
        <v>6.8829599844034459E-2</v>
      </c>
      <c r="N11" s="171"/>
      <c r="O11" s="94" t="s">
        <v>265</v>
      </c>
      <c r="P11" s="124">
        <v>6.1473038704508445E-2</v>
      </c>
      <c r="Q11" s="124">
        <v>7.5147227007893808E-2</v>
      </c>
      <c r="R11" s="124">
        <v>0.13666324259544599</v>
      </c>
      <c r="S11" s="124">
        <v>5.6998244421791827E-2</v>
      </c>
      <c r="T11" s="124">
        <v>4.2225476049005457E-2</v>
      </c>
      <c r="U11" s="124">
        <v>0.11167387899656755</v>
      </c>
      <c r="V11" s="124">
        <v>3.1730769230769229E-2</v>
      </c>
      <c r="W11" s="124">
        <v>8.7243400905971047E-2</v>
      </c>
      <c r="X11" s="124">
        <v>3.0448717948717948E-2</v>
      </c>
      <c r="Y11" s="124">
        <v>9.5033742092565626E-2</v>
      </c>
      <c r="Z11" s="124">
        <v>6.8135792971499964E-2</v>
      </c>
      <c r="AA11" s="124">
        <v>5.2389765569192802E-2</v>
      </c>
    </row>
    <row r="12" spans="1:27" x14ac:dyDescent="0.25">
      <c r="A12" s="94" t="s">
        <v>304</v>
      </c>
      <c r="B12" s="124">
        <v>0.32145557318100715</v>
      </c>
      <c r="C12" s="124">
        <v>0.33729997129921135</v>
      </c>
      <c r="D12" s="124">
        <v>0.12506873412395839</v>
      </c>
      <c r="E12" s="124">
        <v>0.13032082907723747</v>
      </c>
      <c r="F12" s="124">
        <v>0.16567354774037704</v>
      </c>
      <c r="G12" s="124">
        <v>7.720482182967954E-2</v>
      </c>
      <c r="H12" s="124">
        <v>7.9660480504617506E-2</v>
      </c>
      <c r="I12" s="124">
        <v>2.6600148159215423E-2</v>
      </c>
      <c r="J12" s="124">
        <v>3.6735855715635125E-2</v>
      </c>
      <c r="K12" s="124">
        <v>0.11264650327952107</v>
      </c>
      <c r="L12" s="124">
        <v>0.11932706822612814</v>
      </c>
      <c r="M12" s="124">
        <v>0.59266188787793517</v>
      </c>
      <c r="N12" s="171"/>
      <c r="O12" s="94" t="s">
        <v>304</v>
      </c>
      <c r="P12" s="124">
        <v>0.39446753711257215</v>
      </c>
      <c r="Q12" s="124">
        <v>0.39567648113248921</v>
      </c>
      <c r="R12" s="124">
        <v>0.13532928151572218</v>
      </c>
      <c r="S12" s="124">
        <v>0.10195217060660486</v>
      </c>
      <c r="T12" s="124">
        <v>0.29569946665534902</v>
      </c>
      <c r="U12" s="124">
        <v>0.10151549877854237</v>
      </c>
      <c r="V12" s="124">
        <v>7.0192307692307693E-2</v>
      </c>
      <c r="W12" s="124">
        <v>4.7285330816438299E-2</v>
      </c>
      <c r="X12" s="124">
        <v>3.5539215686274508E-2</v>
      </c>
      <c r="Y12" s="124">
        <v>0.22835762541644897</v>
      </c>
      <c r="Z12" s="124">
        <v>0.1548632412879615</v>
      </c>
      <c r="AA12" s="124">
        <v>0.82216795153674171</v>
      </c>
    </row>
    <row r="13" spans="1:27" x14ac:dyDescent="0.25">
      <c r="A13" s="94" t="s">
        <v>307</v>
      </c>
      <c r="B13" s="124">
        <v>0.54673959673990802</v>
      </c>
      <c r="C13" s="124">
        <v>0.55086016663199944</v>
      </c>
      <c r="D13" s="124">
        <v>0.78930943330570569</v>
      </c>
      <c r="E13" s="124">
        <v>0.76116880957823274</v>
      </c>
      <c r="F13" s="124">
        <v>0.73705939852469193</v>
      </c>
      <c r="G13" s="124">
        <v>0.84716513261259563</v>
      </c>
      <c r="H13" s="124">
        <v>0.84631080897343014</v>
      </c>
      <c r="I13" s="124">
        <v>0.922784534350927</v>
      </c>
      <c r="J13" s="124">
        <v>0.92165769449776813</v>
      </c>
      <c r="K13" s="124">
        <v>0.82945778916363189</v>
      </c>
      <c r="L13" s="124">
        <v>0.81728010325471057</v>
      </c>
      <c r="M13" s="124">
        <v>0.30490422983990756</v>
      </c>
      <c r="N13" s="171"/>
      <c r="O13" s="94" t="s">
        <v>307</v>
      </c>
      <c r="P13" s="124">
        <v>0.45775400795265336</v>
      </c>
      <c r="Q13" s="124">
        <v>0.48613072099513671</v>
      </c>
      <c r="R13" s="124">
        <v>0.76329291891695594</v>
      </c>
      <c r="S13" s="124">
        <v>0.80751144766435279</v>
      </c>
      <c r="T13" s="124">
        <v>0.63268628158334039</v>
      </c>
      <c r="U13" s="124">
        <v>0.82580240580769915</v>
      </c>
      <c r="V13" s="124">
        <v>0.8123931623931625</v>
      </c>
      <c r="W13" s="124">
        <v>0.89217385297736562</v>
      </c>
      <c r="X13" s="124">
        <v>0.92706762192056313</v>
      </c>
      <c r="Y13" s="124">
        <v>0.72265334030039907</v>
      </c>
      <c r="Z13" s="124">
        <v>0.79098256221987762</v>
      </c>
      <c r="AA13" s="124">
        <v>9.1331185698514755E-2</v>
      </c>
    </row>
    <row r="14" spans="1:27" x14ac:dyDescent="0.25">
      <c r="A14" s="94" t="s">
        <v>310</v>
      </c>
      <c r="B14" s="124">
        <v>0.1137373254422159</v>
      </c>
      <c r="C14" s="124">
        <v>8.9444833494897583E-2</v>
      </c>
      <c r="D14" s="124">
        <v>7.0844681915996716E-2</v>
      </c>
      <c r="E14" s="124">
        <v>9.185771940318771E-2</v>
      </c>
      <c r="F14" s="124">
        <v>7.5562272372345141E-2</v>
      </c>
      <c r="G14" s="124">
        <v>6.5902451960939842E-2</v>
      </c>
      <c r="H14" s="124">
        <v>6.626255032980545E-2</v>
      </c>
      <c r="I14" s="124">
        <v>4.5210865483429355E-2</v>
      </c>
      <c r="J14" s="124">
        <v>2.8941194290459001E-2</v>
      </c>
      <c r="K14" s="124">
        <v>5.2671223783634535E-2</v>
      </c>
      <c r="L14" s="124">
        <v>5.3634201506384961E-2</v>
      </c>
      <c r="M14" s="124">
        <v>8.4866269648746315E-2</v>
      </c>
      <c r="N14" s="171"/>
      <c r="O14" s="94" t="s">
        <v>310</v>
      </c>
      <c r="P14" s="124">
        <v>0.10898045988932234</v>
      </c>
      <c r="Q14" s="124">
        <v>8.3740388842250491E-2</v>
      </c>
      <c r="R14" s="124">
        <v>7.0305001737975548E-2</v>
      </c>
      <c r="S14" s="124">
        <v>6.6548873032053452E-2</v>
      </c>
      <c r="T14" s="124">
        <v>5.8445979401861754E-2</v>
      </c>
      <c r="U14" s="124">
        <v>5.302845095888517E-2</v>
      </c>
      <c r="V14" s="124">
        <v>9.8183760683760682E-2</v>
      </c>
      <c r="W14" s="124">
        <v>5.0096904552607034E-2</v>
      </c>
      <c r="X14" s="124">
        <v>2.3504273504273504E-2</v>
      </c>
      <c r="Y14" s="124">
        <v>3.7676817088581789E-2</v>
      </c>
      <c r="Z14" s="124">
        <v>3.9973849909746298E-2</v>
      </c>
      <c r="AA14" s="124">
        <v>6.3594458823856836E-2</v>
      </c>
    </row>
    <row r="15" spans="1:27" x14ac:dyDescent="0.25">
      <c r="A15" s="94" t="s">
        <v>299</v>
      </c>
      <c r="B15" s="124">
        <v>0.11021142784317262</v>
      </c>
      <c r="C15" s="124">
        <v>6.0929064311686501E-2</v>
      </c>
      <c r="D15" s="124">
        <v>3.4927863378867365E-2</v>
      </c>
      <c r="E15" s="124">
        <v>5.5908553689836646E-2</v>
      </c>
      <c r="F15" s="124">
        <v>3.456720525636673E-2</v>
      </c>
      <c r="G15" s="124">
        <v>2.2063467305129567E-2</v>
      </c>
      <c r="H15" s="124">
        <v>1.3566088004350677E-2</v>
      </c>
      <c r="I15" s="124">
        <v>1.8153641655665787E-2</v>
      </c>
      <c r="J15" s="124">
        <v>1.8270557057321765E-2</v>
      </c>
      <c r="K15" s="124">
        <v>1.9726011883191459E-2</v>
      </c>
      <c r="L15" s="124">
        <v>2.0497753543665169E-2</v>
      </c>
      <c r="M15" s="124">
        <v>4.8425329421712425E-2</v>
      </c>
      <c r="N15" s="171"/>
      <c r="O15" s="94" t="s">
        <v>299</v>
      </c>
      <c r="P15" s="124">
        <v>0.1340625354961329</v>
      </c>
      <c r="Q15" s="124">
        <v>9.2506937114772272E-2</v>
      </c>
      <c r="R15" s="124">
        <v>6.8683755894849874E-2</v>
      </c>
      <c r="S15" s="124">
        <v>4.9907043347410321E-2</v>
      </c>
      <c r="T15" s="124">
        <v>3.6124550830433186E-2</v>
      </c>
      <c r="U15" s="124">
        <v>1.7185081300147523E-2</v>
      </c>
      <c r="V15" s="124">
        <v>1.9230769230769232E-2</v>
      </c>
      <c r="W15" s="124">
        <v>3.0774868741460092E-2</v>
      </c>
      <c r="X15" s="124">
        <v>2.7777777777777776E-2</v>
      </c>
      <c r="Y15" s="124">
        <v>1.8068973951326894E-2</v>
      </c>
      <c r="Z15" s="124">
        <v>3.0280209635359601E-2</v>
      </c>
      <c r="AA15" s="124">
        <v>1.7241379310344827E-2</v>
      </c>
    </row>
    <row r="16" spans="1:27" x14ac:dyDescent="0.25">
      <c r="A16" s="94" t="s">
        <v>311</v>
      </c>
      <c r="B16" s="124">
        <v>0.42630141395625459</v>
      </c>
      <c r="C16" s="124">
        <v>0.54652463524387151</v>
      </c>
      <c r="D16" s="124">
        <v>0.44272997255075053</v>
      </c>
      <c r="E16" s="124">
        <v>0.59281088737624565</v>
      </c>
      <c r="F16" s="124">
        <v>0.49027134089967495</v>
      </c>
      <c r="G16" s="124">
        <v>0.52374106333883608</v>
      </c>
      <c r="H16" s="124">
        <v>0.55305015042490124</v>
      </c>
      <c r="I16" s="124">
        <v>0.54882446230366611</v>
      </c>
      <c r="J16" s="124">
        <v>0.68130088695346047</v>
      </c>
      <c r="K16" s="124">
        <v>0.370144553641989</v>
      </c>
      <c r="L16" s="124">
        <v>0.45660042275799456</v>
      </c>
      <c r="M16" s="124">
        <v>0.40530234227081702</v>
      </c>
      <c r="N16" s="171"/>
      <c r="O16" s="94" t="s">
        <v>311</v>
      </c>
      <c r="P16" s="124">
        <v>0.5462220575391602</v>
      </c>
      <c r="Q16" s="124">
        <v>0.61633950774253621</v>
      </c>
      <c r="R16" s="124">
        <v>0.4175706733487935</v>
      </c>
      <c r="S16" s="124">
        <v>0.59805684999110076</v>
      </c>
      <c r="T16" s="124">
        <v>0.517825311942959</v>
      </c>
      <c r="U16" s="124">
        <v>0.53777887524033519</v>
      </c>
      <c r="V16" s="124">
        <v>0.72905982905982902</v>
      </c>
      <c r="W16" s="124">
        <v>0.68080738996527446</v>
      </c>
      <c r="X16" s="124">
        <v>0.73174333836098548</v>
      </c>
      <c r="Y16" s="124">
        <v>0.51624058241705306</v>
      </c>
      <c r="Z16" s="124">
        <v>0.558698809201712</v>
      </c>
      <c r="AA16" s="124">
        <v>0.5346470781961723</v>
      </c>
    </row>
    <row r="17" spans="1:27" x14ac:dyDescent="0.25">
      <c r="A17" s="94" t="s">
        <v>312</v>
      </c>
      <c r="B17" s="124">
        <v>0.17868074311819909</v>
      </c>
      <c r="C17" s="124">
        <v>0.12398374421916324</v>
      </c>
      <c r="D17" s="124">
        <v>0.16091130829875167</v>
      </c>
      <c r="E17" s="124">
        <v>0.15889944273801007</v>
      </c>
      <c r="F17" s="124">
        <v>0.11402888399135837</v>
      </c>
      <c r="G17" s="124">
        <v>0.18053512464106752</v>
      </c>
      <c r="H17" s="124">
        <v>0.2012965126120293</v>
      </c>
      <c r="I17" s="124">
        <v>0.16848100626154927</v>
      </c>
      <c r="J17" s="124">
        <v>0.13868848675833967</v>
      </c>
      <c r="K17" s="124">
        <v>0.20527226452717087</v>
      </c>
      <c r="L17" s="124">
        <v>0.17724091086369481</v>
      </c>
      <c r="M17" s="124">
        <v>0.20136865977027449</v>
      </c>
      <c r="N17" s="171"/>
      <c r="O17" s="94" t="s">
        <v>312</v>
      </c>
      <c r="P17" s="124">
        <v>0.12956690159170831</v>
      </c>
      <c r="Q17" s="124">
        <v>0.10840385042147611</v>
      </c>
      <c r="R17" s="124">
        <v>0.16229384237858815</v>
      </c>
      <c r="S17" s="124">
        <v>0.15593122502143908</v>
      </c>
      <c r="T17" s="124">
        <v>8.6244977789095442E-2</v>
      </c>
      <c r="U17" s="124">
        <v>0.11677344189117658</v>
      </c>
      <c r="V17" s="124">
        <v>9.1239316239316248E-2</v>
      </c>
      <c r="W17" s="124">
        <v>6.8260215083808751E-2</v>
      </c>
      <c r="X17" s="124">
        <v>8.5218702865761692E-2</v>
      </c>
      <c r="Y17" s="124">
        <v>0.23599962570550809</v>
      </c>
      <c r="Z17" s="124">
        <v>9.8943728077212884E-2</v>
      </c>
      <c r="AA17" s="124">
        <v>0.22345015446272021</v>
      </c>
    </row>
    <row r="18" spans="1:27" x14ac:dyDescent="0.25">
      <c r="A18" s="94" t="s">
        <v>313</v>
      </c>
      <c r="B18" s="124">
        <v>8.7810859995128776E-2</v>
      </c>
      <c r="C18" s="124">
        <v>3.4863231130785904E-2</v>
      </c>
      <c r="D18" s="124">
        <v>4.9304248867614545E-2</v>
      </c>
      <c r="E18" s="124">
        <v>3.0723837008570006E-2</v>
      </c>
      <c r="F18" s="124">
        <v>4.3930806699494854E-2</v>
      </c>
      <c r="G18" s="124">
        <v>4.4157786143263766E-2</v>
      </c>
      <c r="H18" s="124">
        <v>3.3588540426291967E-2</v>
      </c>
      <c r="I18" s="124">
        <v>2.6846365259526446E-2</v>
      </c>
      <c r="J18" s="124">
        <v>3.5345089618986684E-2</v>
      </c>
      <c r="K18" s="124">
        <v>4.0118873615764744E-2</v>
      </c>
      <c r="L18" s="124">
        <v>5.8601501366421734E-2</v>
      </c>
      <c r="M18" s="124">
        <v>4.0154323918206662E-2</v>
      </c>
      <c r="N18" s="171"/>
      <c r="O18" s="94" t="s">
        <v>313</v>
      </c>
      <c r="P18" s="124">
        <v>0.10306678990354169</v>
      </c>
      <c r="Q18" s="124">
        <v>2.2754698040973742E-2</v>
      </c>
      <c r="R18" s="124">
        <v>9.9220569848458909E-2</v>
      </c>
      <c r="S18" s="124">
        <v>3.814778408815106E-2</v>
      </c>
      <c r="T18" s="124">
        <v>9.790747106923578E-2</v>
      </c>
      <c r="U18" s="124">
        <v>4.4925266437836626E-2</v>
      </c>
      <c r="V18" s="124">
        <v>1.2500000000000001E-2</v>
      </c>
      <c r="W18" s="124">
        <v>3.3576504054726314E-2</v>
      </c>
      <c r="X18" s="124">
        <v>3.5539215686274508E-2</v>
      </c>
      <c r="Y18" s="124">
        <v>4.0693408340467169E-2</v>
      </c>
      <c r="Z18" s="124">
        <v>3.5943153872687171E-2</v>
      </c>
      <c r="AA18" s="124">
        <v>4.9653270620541222E-2</v>
      </c>
    </row>
    <row r="19" spans="1:27" x14ac:dyDescent="0.25">
      <c r="A19" s="94" t="s">
        <v>314</v>
      </c>
      <c r="B19" s="124">
        <v>8.6306046815395984E-2</v>
      </c>
      <c r="C19" s="124">
        <v>6.5716526544576187E-2</v>
      </c>
      <c r="D19" s="124">
        <v>0.1141722117894946</v>
      </c>
      <c r="E19" s="124">
        <v>6.7114687723813599E-2</v>
      </c>
      <c r="F19" s="124">
        <v>6.7379107086881135E-2</v>
      </c>
      <c r="G19" s="124">
        <v>7.1506565706505446E-2</v>
      </c>
      <c r="H19" s="124">
        <v>5.1544163818655786E-2</v>
      </c>
      <c r="I19" s="124">
        <v>5.8803461950714384E-2</v>
      </c>
      <c r="J19" s="124">
        <v>5.2011875311507666E-2</v>
      </c>
      <c r="K19" s="124">
        <v>9.9824485945611691E-2</v>
      </c>
      <c r="L19" s="124">
        <v>7.622139361715613E-2</v>
      </c>
      <c r="M19" s="124">
        <v>7.518099786654045E-2</v>
      </c>
      <c r="N19" s="171"/>
      <c r="O19" s="94" t="s">
        <v>314</v>
      </c>
      <c r="P19" s="124">
        <v>6.155296317443603E-2</v>
      </c>
      <c r="Q19" s="124">
        <v>5.5505040609070924E-2</v>
      </c>
      <c r="R19" s="124">
        <v>8.711116039698473E-2</v>
      </c>
      <c r="S19" s="124">
        <v>9.0502726404867076E-2</v>
      </c>
      <c r="T19" s="124">
        <v>0.10849390261154968</v>
      </c>
      <c r="U19" s="124">
        <v>6.8910037780603284E-2</v>
      </c>
      <c r="V19" s="124">
        <v>7.713675213675214E-2</v>
      </c>
      <c r="W19" s="124">
        <v>3.4220431234225746E-2</v>
      </c>
      <c r="X19" s="124">
        <v>5.2099044746103572E-2</v>
      </c>
      <c r="Y19" s="124">
        <v>4.0693408340467169E-2</v>
      </c>
      <c r="Z19" s="124">
        <v>8.1662800806928795E-2</v>
      </c>
      <c r="AA19" s="124">
        <v>5.1285797779076561E-2</v>
      </c>
    </row>
    <row r="20" spans="1:27" x14ac:dyDescent="0.25">
      <c r="A20" s="94" t="s">
        <v>315</v>
      </c>
      <c r="B20" s="124">
        <v>0.11225345219311769</v>
      </c>
      <c r="C20" s="124">
        <v>7.5278766292141114E-2</v>
      </c>
      <c r="D20" s="124">
        <v>0.13468286698085391</v>
      </c>
      <c r="E20" s="124">
        <v>6.4220982168817858E-2</v>
      </c>
      <c r="F20" s="124">
        <v>9.8036160113913112E-2</v>
      </c>
      <c r="G20" s="124">
        <v>5.6719878591201645E-2</v>
      </c>
      <c r="H20" s="124">
        <v>2.4235681114551082E-2</v>
      </c>
      <c r="I20" s="124">
        <v>5.8858903957270024E-2</v>
      </c>
      <c r="J20" s="124">
        <v>3.2051275249804667E-2</v>
      </c>
      <c r="K20" s="124">
        <v>0.14560861122211224</v>
      </c>
      <c r="L20" s="124">
        <v>8.7680569027295138E-2</v>
      </c>
      <c r="M20" s="124">
        <v>0.15727080312226988</v>
      </c>
      <c r="N20" s="171"/>
      <c r="O20" s="94" t="s">
        <v>315</v>
      </c>
      <c r="P20" s="124">
        <v>8.0312396360789254E-2</v>
      </c>
      <c r="Q20" s="124">
        <v>4.474098329241992E-2</v>
      </c>
      <c r="R20" s="124">
        <v>0.16752592696352325</v>
      </c>
      <c r="S20" s="124">
        <v>4.8875297315664284E-2</v>
      </c>
      <c r="T20" s="124">
        <v>9.484020881079705E-2</v>
      </c>
      <c r="U20" s="124">
        <v>7.7996072781776546E-2</v>
      </c>
      <c r="V20" s="124">
        <v>2.5000000000000001E-2</v>
      </c>
      <c r="W20" s="124">
        <v>4.9813502231502209E-2</v>
      </c>
      <c r="X20" s="124">
        <v>2.0833333333333332E-2</v>
      </c>
      <c r="Y20" s="124">
        <v>0.12258098287510052</v>
      </c>
      <c r="Z20" s="124">
        <v>6.0858049421430985E-2</v>
      </c>
      <c r="AA20" s="124">
        <v>9.5422360450121993E-2</v>
      </c>
    </row>
    <row r="21" spans="1:27" x14ac:dyDescent="0.25">
      <c r="A21" s="94" t="s">
        <v>316</v>
      </c>
      <c r="B21" s="124">
        <v>3.4993612838446764E-2</v>
      </c>
      <c r="C21" s="124">
        <v>1.2620617447477831E-2</v>
      </c>
      <c r="D21" s="124">
        <v>3.7291772730139526E-2</v>
      </c>
      <c r="E21" s="124">
        <v>1.3085483749247749E-2</v>
      </c>
      <c r="F21" s="124">
        <v>4.0783833372865522E-2</v>
      </c>
      <c r="G21" s="124">
        <v>1.8663577353426632E-2</v>
      </c>
      <c r="H21" s="124">
        <v>0</v>
      </c>
      <c r="I21" s="124">
        <v>1.8251987652783928E-2</v>
      </c>
      <c r="J21" s="124">
        <v>7.0850734913234913E-3</v>
      </c>
      <c r="K21" s="124">
        <v>4.3012153890443827E-2</v>
      </c>
      <c r="L21" s="124">
        <v>1.8135194412853561E-2</v>
      </c>
      <c r="M21" s="124">
        <v>5.2058617780974446E-2</v>
      </c>
      <c r="N21" s="171"/>
      <c r="O21" s="94" t="s">
        <v>316</v>
      </c>
      <c r="P21" s="124">
        <v>2.0492822135834844E-2</v>
      </c>
      <c r="Q21" s="124">
        <v>1.9974123072305321E-2</v>
      </c>
      <c r="R21" s="124">
        <v>3.1216440211047299E-2</v>
      </c>
      <c r="S21" s="124">
        <v>1.1243386243386243E-2</v>
      </c>
      <c r="T21" s="124">
        <v>3.7595846419375835E-2</v>
      </c>
      <c r="U21" s="124">
        <v>3.1018748419744866E-2</v>
      </c>
      <c r="V21" s="124">
        <v>0</v>
      </c>
      <c r="W21" s="124">
        <v>5.0675675675675678E-3</v>
      </c>
      <c r="X21" s="124">
        <v>1.4705882352941176E-2</v>
      </c>
      <c r="Y21" s="124">
        <v>9.8039215686274508E-3</v>
      </c>
      <c r="Z21" s="124">
        <v>2.4688980597416588E-2</v>
      </c>
      <c r="AA21" s="124">
        <v>3.2683360700602085E-2</v>
      </c>
    </row>
    <row r="22" spans="1:27" x14ac:dyDescent="0.25">
      <c r="A22" s="94" t="s">
        <v>323</v>
      </c>
      <c r="B22" s="124">
        <v>1.8618709919401262E-3</v>
      </c>
      <c r="C22" s="124">
        <v>3.4293118532943896E-3</v>
      </c>
      <c r="D22" s="124">
        <v>4.4014084507042255E-4</v>
      </c>
      <c r="E22" s="124">
        <v>3.9596459464379518E-3</v>
      </c>
      <c r="F22" s="124">
        <v>0</v>
      </c>
      <c r="G22" s="124">
        <v>7.006443038340412E-4</v>
      </c>
      <c r="H22" s="124">
        <v>3.9215686274509803E-3</v>
      </c>
      <c r="I22" s="124">
        <v>5.2083333333333333E-4</v>
      </c>
      <c r="J22" s="124">
        <v>0</v>
      </c>
      <c r="K22" s="124">
        <v>4.2744987725040918E-3</v>
      </c>
      <c r="L22" s="124">
        <v>1.2629699767230836E-3</v>
      </c>
      <c r="M22" s="124">
        <v>2.6112744909596482E-3</v>
      </c>
      <c r="N22" s="171"/>
      <c r="O22" s="94" t="s">
        <v>323</v>
      </c>
      <c r="P22" s="124">
        <v>7.0023969268279149E-3</v>
      </c>
      <c r="Q22" s="124">
        <v>0</v>
      </c>
      <c r="R22" s="124">
        <v>0</v>
      </c>
      <c r="S22" s="124">
        <v>2.2935779816513763E-3</v>
      </c>
      <c r="T22" s="124">
        <v>0</v>
      </c>
      <c r="U22" s="124">
        <v>2.8089887640449437E-3</v>
      </c>
      <c r="V22" s="124">
        <v>6.9444444444444441E-3</v>
      </c>
      <c r="W22" s="124">
        <v>2.3584905660377358E-3</v>
      </c>
      <c r="X22" s="124">
        <v>0</v>
      </c>
      <c r="Y22" s="124">
        <v>1.1363636363636364E-2</v>
      </c>
      <c r="Z22" s="124">
        <v>8.2866611057203984E-3</v>
      </c>
      <c r="AA22" s="124">
        <v>4.2372881355932203E-3</v>
      </c>
    </row>
    <row r="23" spans="1:27" x14ac:dyDescent="0.25">
      <c r="A23" s="94" t="s">
        <v>324</v>
      </c>
      <c r="B23" s="124">
        <v>2.9256366421594373E-2</v>
      </c>
      <c r="C23" s="124">
        <v>2.313189575994511E-2</v>
      </c>
      <c r="D23" s="124">
        <v>1.1399608760592927E-2</v>
      </c>
      <c r="E23" s="124">
        <v>1.7649955479572297E-2</v>
      </c>
      <c r="F23" s="124">
        <v>1.4710500238906084E-2</v>
      </c>
      <c r="G23" s="124">
        <v>2.166589878580602E-2</v>
      </c>
      <c r="H23" s="124">
        <v>1.4422103819598015E-2</v>
      </c>
      <c r="I23" s="124">
        <v>1.0327577802457761E-2</v>
      </c>
      <c r="J23" s="124">
        <v>1.5339924577056931E-2</v>
      </c>
      <c r="K23" s="124">
        <v>2.0570099535302623E-2</v>
      </c>
      <c r="L23" s="124">
        <v>9.247680945481623E-3</v>
      </c>
      <c r="M23" s="124">
        <v>2.5130629167141406E-2</v>
      </c>
      <c r="N23" s="171"/>
      <c r="O23" s="94" t="s">
        <v>324</v>
      </c>
      <c r="P23" s="124">
        <v>3.1447849983797613E-2</v>
      </c>
      <c r="Q23" s="124">
        <v>2.8771081802956882E-2</v>
      </c>
      <c r="R23" s="124">
        <v>4.1809660550030353E-2</v>
      </c>
      <c r="S23" s="124">
        <v>2.5023299839813603E-2</v>
      </c>
      <c r="T23" s="124">
        <v>1.4626305067481539E-2</v>
      </c>
      <c r="U23" s="124">
        <v>4.801747330164638E-2</v>
      </c>
      <c r="V23" s="124">
        <v>1.9230769230769232E-2</v>
      </c>
      <c r="W23" s="124">
        <v>8.492225101814143E-3</v>
      </c>
      <c r="X23" s="124">
        <v>1.4705882352941176E-2</v>
      </c>
      <c r="Y23" s="124">
        <v>4.5351707116412995E-2</v>
      </c>
      <c r="Z23" s="124">
        <v>1.1911562602962321E-2</v>
      </c>
      <c r="AA23" s="124">
        <v>2.4165066377223012E-2</v>
      </c>
    </row>
    <row r="24" spans="1:27" x14ac:dyDescent="0.25">
      <c r="A24" s="94" t="s">
        <v>325</v>
      </c>
      <c r="B24" s="124">
        <v>2.025141115308039E-3</v>
      </c>
      <c r="C24" s="124">
        <v>5.6818181818181815E-4</v>
      </c>
      <c r="D24" s="124">
        <v>1.8526084628734424E-3</v>
      </c>
      <c r="E24" s="124">
        <v>3.0887389334193771E-3</v>
      </c>
      <c r="F24" s="124">
        <v>9.4044392824880628E-4</v>
      </c>
      <c r="G24" s="124">
        <v>1.6576312186807433E-2</v>
      </c>
      <c r="H24" s="124">
        <v>2.6041666666666665E-3</v>
      </c>
      <c r="I24" s="124">
        <v>0</v>
      </c>
      <c r="J24" s="124">
        <v>1.1574074074074073E-3</v>
      </c>
      <c r="K24" s="124">
        <v>2.4458586626139815E-3</v>
      </c>
      <c r="L24" s="124">
        <v>9.5372975206516799E-3</v>
      </c>
      <c r="M24" s="124">
        <v>4.2826243709025184E-3</v>
      </c>
      <c r="N24" s="171"/>
      <c r="O24" s="94" t="s">
        <v>325</v>
      </c>
      <c r="P24" s="124">
        <v>0</v>
      </c>
      <c r="Q24" s="124">
        <v>0</v>
      </c>
      <c r="R24" s="124">
        <v>2.1186440677966102E-3</v>
      </c>
      <c r="S24" s="124">
        <v>8.4664174878242154E-3</v>
      </c>
      <c r="T24" s="124">
        <v>0</v>
      </c>
      <c r="U24" s="124">
        <v>0.10032955709200313</v>
      </c>
      <c r="V24" s="124">
        <v>0</v>
      </c>
      <c r="W24" s="124">
        <v>0</v>
      </c>
      <c r="X24" s="124">
        <v>0</v>
      </c>
      <c r="Y24" s="124">
        <v>0</v>
      </c>
      <c r="Z24" s="124">
        <v>6.5247490481135338E-3</v>
      </c>
      <c r="AA24" s="124">
        <v>4.3103448275862068E-3</v>
      </c>
    </row>
    <row r="25" spans="1:27" x14ac:dyDescent="0.25">
      <c r="A25" s="94" t="s">
        <v>322</v>
      </c>
      <c r="B25" s="124">
        <v>0.45365834154002793</v>
      </c>
      <c r="C25" s="124">
        <v>0.50893041664274696</v>
      </c>
      <c r="D25" s="124">
        <v>0.192288330734593</v>
      </c>
      <c r="E25" s="124">
        <v>0.46856445708248418</v>
      </c>
      <c r="F25" s="124">
        <v>0.38006638815436466</v>
      </c>
      <c r="G25" s="124">
        <v>0.39181154521624073</v>
      </c>
      <c r="H25" s="124">
        <v>0.68514558236921408</v>
      </c>
      <c r="I25" s="124">
        <v>0.37165191579486506</v>
      </c>
      <c r="J25" s="124">
        <v>0.4282986162122191</v>
      </c>
      <c r="K25" s="124">
        <v>0.27366768498885657</v>
      </c>
      <c r="L25" s="124">
        <v>0.45295132625803741</v>
      </c>
      <c r="M25" s="124">
        <v>0.50175305655060676</v>
      </c>
      <c r="N25" s="171"/>
      <c r="O25" s="94" t="s">
        <v>322</v>
      </c>
      <c r="P25" s="124">
        <v>0.641304235716736</v>
      </c>
      <c r="Q25" s="124">
        <v>0.68718544224525802</v>
      </c>
      <c r="R25" s="124">
        <v>0.34698908706998077</v>
      </c>
      <c r="S25" s="124">
        <v>0.42672718152840472</v>
      </c>
      <c r="T25" s="124">
        <v>0.36546045185751069</v>
      </c>
      <c r="U25" s="124">
        <v>0.47463556360765652</v>
      </c>
      <c r="V25" s="124">
        <v>0.76057692307692304</v>
      </c>
      <c r="W25" s="124">
        <v>0.3764496623997079</v>
      </c>
      <c r="X25" s="124">
        <v>0.490227501256913</v>
      </c>
      <c r="Y25" s="124">
        <v>0.44471003294532707</v>
      </c>
      <c r="Z25" s="124">
        <v>0.54385200325060601</v>
      </c>
      <c r="AA25" s="124">
        <v>0.57588224652806763</v>
      </c>
    </row>
    <row r="26" spans="1:27" x14ac:dyDescent="0.25">
      <c r="A26" s="94" t="s">
        <v>335</v>
      </c>
      <c r="B26" s="124">
        <v>0.31375734722313187</v>
      </c>
      <c r="C26" s="124">
        <v>0.261145054013321</v>
      </c>
      <c r="D26" s="124">
        <v>0.27471474575306115</v>
      </c>
      <c r="E26" s="124">
        <v>0.26333498155244106</v>
      </c>
      <c r="F26" s="124">
        <v>0.27241439289801544</v>
      </c>
      <c r="G26" s="124">
        <v>0.26034923363768558</v>
      </c>
      <c r="H26" s="124">
        <v>0.39317346696248057</v>
      </c>
      <c r="I26" s="124">
        <v>0.26016863366641163</v>
      </c>
      <c r="J26" s="124">
        <v>0.33735540909254141</v>
      </c>
      <c r="K26" s="124">
        <v>0.23058309502298874</v>
      </c>
      <c r="L26" s="124">
        <v>0.17144669354130099</v>
      </c>
      <c r="M26" s="124">
        <v>0.34474392055510406</v>
      </c>
      <c r="N26" s="171"/>
      <c r="O26" s="94" t="s">
        <v>335</v>
      </c>
      <c r="P26" s="124">
        <v>0.30389719047277142</v>
      </c>
      <c r="Q26" s="124">
        <v>0.36737330722952999</v>
      </c>
      <c r="R26" s="124">
        <v>0.23865290034396347</v>
      </c>
      <c r="S26" s="124">
        <v>0.46230551105933371</v>
      </c>
      <c r="T26" s="124">
        <v>0.40920320148261324</v>
      </c>
      <c r="U26" s="124">
        <v>0.13973884635463563</v>
      </c>
      <c r="V26" s="124">
        <v>0.53472222222222221</v>
      </c>
      <c r="W26" s="124">
        <v>0.37101086163995228</v>
      </c>
      <c r="X26" s="124">
        <v>0.28528783308195071</v>
      </c>
      <c r="Y26" s="124">
        <v>0.27062927798221914</v>
      </c>
      <c r="Z26" s="124">
        <v>0.18474842573667749</v>
      </c>
      <c r="AA26" s="124">
        <v>0.43937941239227035</v>
      </c>
    </row>
    <row r="27" spans="1:27" x14ac:dyDescent="0.25">
      <c r="A27" s="94" t="s">
        <v>328</v>
      </c>
      <c r="B27" s="124">
        <v>0.2728404175734353</v>
      </c>
      <c r="C27" s="124">
        <v>0.34014758982907362</v>
      </c>
      <c r="D27" s="124">
        <v>0.36595314559890368</v>
      </c>
      <c r="E27" s="124">
        <v>0.28782298251498595</v>
      </c>
      <c r="F27" s="124">
        <v>0.22702887960780407</v>
      </c>
      <c r="G27" s="124">
        <v>0.3064568042124961</v>
      </c>
      <c r="H27" s="124">
        <v>0.12141668959411946</v>
      </c>
      <c r="I27" s="124">
        <v>0.33170740984834735</v>
      </c>
      <c r="J27" s="124">
        <v>0.1955466544620956</v>
      </c>
      <c r="K27" s="124">
        <v>0.22752384059466377</v>
      </c>
      <c r="L27" s="124">
        <v>0.30758199092653676</v>
      </c>
      <c r="M27" s="124">
        <v>0.24913784472777137</v>
      </c>
      <c r="N27" s="171"/>
      <c r="O27" s="94" t="s">
        <v>328</v>
      </c>
      <c r="P27" s="124">
        <v>0.35265044756943376</v>
      </c>
      <c r="Q27" s="124">
        <v>0.26519374203992147</v>
      </c>
      <c r="R27" s="124">
        <v>0.41910210217221006</v>
      </c>
      <c r="S27" s="124">
        <v>0.23227735708622557</v>
      </c>
      <c r="T27" s="124">
        <v>0.20924493534787653</v>
      </c>
      <c r="U27" s="124">
        <v>0.57482292047519523</v>
      </c>
      <c r="V27" s="124">
        <v>0.18739316239316239</v>
      </c>
      <c r="W27" s="124">
        <v>0.29700876380177943</v>
      </c>
      <c r="X27" s="124">
        <v>0.39061714429361494</v>
      </c>
      <c r="Y27" s="124">
        <v>0.39497565232859355</v>
      </c>
      <c r="Z27" s="124">
        <v>0.33540841685316841</v>
      </c>
      <c r="AA27" s="124">
        <v>0.29441788891671999</v>
      </c>
    </row>
    <row r="28" spans="1:27" x14ac:dyDescent="0.25">
      <c r="A28" s="94" t="s">
        <v>329</v>
      </c>
      <c r="B28" s="124">
        <v>2.848199093733739E-2</v>
      </c>
      <c r="C28" s="124">
        <v>1.626250259254975E-2</v>
      </c>
      <c r="D28" s="124">
        <v>2.0237721860191276E-2</v>
      </c>
      <c r="E28" s="124">
        <v>1.2364267934665784E-2</v>
      </c>
      <c r="F28" s="124">
        <v>2.2033556977964556E-2</v>
      </c>
      <c r="G28" s="124">
        <v>2.9826483214237878E-2</v>
      </c>
      <c r="H28" s="124">
        <v>3.7912362503648489E-2</v>
      </c>
      <c r="I28" s="124">
        <v>3.9707338775509554E-2</v>
      </c>
      <c r="J28" s="124">
        <v>2.0234279609279607E-2</v>
      </c>
      <c r="K28" s="124">
        <v>1.4933988303467861E-2</v>
      </c>
      <c r="L28" s="124">
        <v>1.5971497726082497E-2</v>
      </c>
      <c r="M28" s="124">
        <v>1.2680872273020588E-2</v>
      </c>
      <c r="N28" s="171"/>
      <c r="O28" s="94" t="s">
        <v>329</v>
      </c>
      <c r="P28" s="124">
        <v>1.7412156687101041E-2</v>
      </c>
      <c r="Q28" s="124">
        <v>2.1119536128456733E-2</v>
      </c>
      <c r="R28" s="124">
        <v>8.3169911752346264E-3</v>
      </c>
      <c r="S28" s="124">
        <v>1.2364124718864781E-2</v>
      </c>
      <c r="T28" s="124">
        <v>9.9215191126955822E-3</v>
      </c>
      <c r="U28" s="124">
        <v>4.9214829205115754E-3</v>
      </c>
      <c r="V28" s="124">
        <v>0</v>
      </c>
      <c r="W28" s="124">
        <v>1.0896994823720075E-2</v>
      </c>
      <c r="X28" s="124">
        <v>1.3888888888888888E-2</v>
      </c>
      <c r="Y28" s="124">
        <v>4.9019607843137254E-3</v>
      </c>
      <c r="Z28" s="124">
        <v>3.8222299732589234E-3</v>
      </c>
      <c r="AA28" s="124">
        <v>2.0073891625615764E-2</v>
      </c>
    </row>
    <row r="29" spans="1:27" x14ac:dyDescent="0.25">
      <c r="A29" s="94" t="s">
        <v>330</v>
      </c>
      <c r="B29" s="124">
        <v>8.9769105691493309E-2</v>
      </c>
      <c r="C29" s="124">
        <v>0.14711847181744078</v>
      </c>
      <c r="D29" s="124">
        <v>7.8430765150501125E-2</v>
      </c>
      <c r="E29" s="124">
        <v>9.267126022849137E-2</v>
      </c>
      <c r="F29" s="124">
        <v>9.9638224102198941E-2</v>
      </c>
      <c r="G29" s="124">
        <v>0.12964593325260987</v>
      </c>
      <c r="H29" s="124">
        <v>0.10047113486854672</v>
      </c>
      <c r="I29" s="124">
        <v>0.13438138805571898</v>
      </c>
      <c r="J29" s="124">
        <v>0.110796474767063</v>
      </c>
      <c r="K29" s="124">
        <v>0.13215968464357203</v>
      </c>
      <c r="L29" s="124">
        <v>0.11415080369953304</v>
      </c>
      <c r="M29" s="124">
        <v>0.12008083920712448</v>
      </c>
      <c r="N29" s="171"/>
      <c r="O29" s="94" t="s">
        <v>330</v>
      </c>
      <c r="P29" s="124">
        <v>0.20150923383817143</v>
      </c>
      <c r="Q29" s="124">
        <v>0.1925202817965129</v>
      </c>
      <c r="R29" s="124">
        <v>0.16496176453803574</v>
      </c>
      <c r="S29" s="124">
        <v>0.12443372490008575</v>
      </c>
      <c r="T29" s="124">
        <v>0.16308215205274029</v>
      </c>
      <c r="U29" s="124">
        <v>0.28090933564709969</v>
      </c>
      <c r="V29" s="124">
        <v>7.2008547008547003E-2</v>
      </c>
      <c r="W29" s="124">
        <v>0.21891697911904018</v>
      </c>
      <c r="X29" s="124">
        <v>0.30750377073906482</v>
      </c>
      <c r="Y29" s="124">
        <v>0.23413602825367533</v>
      </c>
      <c r="Z29" s="124">
        <v>0.21492452156363764</v>
      </c>
      <c r="AA29" s="124">
        <v>0.19524841594537679</v>
      </c>
    </row>
    <row r="30" spans="1:27" x14ac:dyDescent="0.25">
      <c r="A30" s="94" t="s">
        <v>319</v>
      </c>
      <c r="B30" s="124">
        <v>9.2336625013105217E-2</v>
      </c>
      <c r="C30" s="124">
        <v>4.2365678505594521E-2</v>
      </c>
      <c r="D30" s="124">
        <v>9.9403991601660663E-2</v>
      </c>
      <c r="E30" s="124">
        <v>0.13023420934142968</v>
      </c>
      <c r="F30" s="124">
        <v>6.4769105041474179E-2</v>
      </c>
      <c r="G30" s="124">
        <v>6.9167543527439257E-2</v>
      </c>
      <c r="H30" s="124">
        <v>4.2152850692204973E-2</v>
      </c>
      <c r="I30" s="124">
        <v>8.2193260942523869E-2</v>
      </c>
      <c r="J30" s="124">
        <v>5.7163605049634456E-2</v>
      </c>
      <c r="K30" s="124">
        <v>0.12527064506290553</v>
      </c>
      <c r="L30" s="124">
        <v>9.2038413037230038E-2</v>
      </c>
      <c r="M30" s="124">
        <v>8.096828568568229E-2</v>
      </c>
      <c r="N30" s="171"/>
      <c r="O30" s="94" t="s">
        <v>319</v>
      </c>
      <c r="P30" s="124">
        <v>5.8631106711964948E-2</v>
      </c>
      <c r="Q30" s="124">
        <v>3.4147762953436869E-2</v>
      </c>
      <c r="R30" s="124">
        <v>0.13928933661214093</v>
      </c>
      <c r="S30" s="124">
        <v>9.4978035046842393E-2</v>
      </c>
      <c r="T30" s="124">
        <v>3.6891145347027698E-2</v>
      </c>
      <c r="U30" s="124">
        <v>8.8150405727663153E-2</v>
      </c>
      <c r="V30" s="124">
        <v>5.8119658119658121E-2</v>
      </c>
      <c r="W30" s="124">
        <v>4.0956283032463424E-2</v>
      </c>
      <c r="X30" s="124">
        <v>5.2099044746103572E-2</v>
      </c>
      <c r="Y30" s="124">
        <v>0.15518212577036108</v>
      </c>
      <c r="Z30" s="124">
        <v>6.8631527305562171E-2</v>
      </c>
      <c r="AA30" s="124">
        <v>3.9928613175252564E-2</v>
      </c>
    </row>
    <row r="31" spans="1:27" x14ac:dyDescent="0.25">
      <c r="A31" s="94" t="s">
        <v>318</v>
      </c>
      <c r="B31" s="124">
        <v>6.1808086602826488E-2</v>
      </c>
      <c r="C31" s="124">
        <v>5.6610166067899592E-2</v>
      </c>
      <c r="D31" s="124">
        <v>4.5375566275325012E-2</v>
      </c>
      <c r="E31" s="124">
        <v>5.4119150829530109E-2</v>
      </c>
      <c r="F31" s="124">
        <v>5.2163617524621113E-2</v>
      </c>
      <c r="G31" s="124">
        <v>8.9529457815891389E-2</v>
      </c>
      <c r="H31" s="124">
        <v>7.3055992350927218E-2</v>
      </c>
      <c r="I31" s="124">
        <v>6.5601783376069187E-2</v>
      </c>
      <c r="J31" s="124">
        <v>3.0543989643254346E-2</v>
      </c>
      <c r="K31" s="124">
        <v>7.3860805152603237E-2</v>
      </c>
      <c r="L31" s="124">
        <v>7.1063976375168106E-2</v>
      </c>
      <c r="M31" s="124">
        <v>4.9965014185680411E-2</v>
      </c>
      <c r="N31" s="171"/>
      <c r="O31" s="94" t="s">
        <v>318</v>
      </c>
      <c r="P31" s="124">
        <v>3.49716923682412E-2</v>
      </c>
      <c r="Q31" s="124">
        <v>4.2270116707865277E-2</v>
      </c>
      <c r="R31" s="124">
        <v>8.9870196572815975E-2</v>
      </c>
      <c r="S31" s="124">
        <v>7.6374933255667202E-2</v>
      </c>
      <c r="T31" s="124">
        <v>5.7919885125767484E-2</v>
      </c>
      <c r="U31" s="124">
        <v>0.32407403870465468</v>
      </c>
      <c r="V31" s="124">
        <v>4.4230769230769233E-2</v>
      </c>
      <c r="W31" s="124">
        <v>6.693704810455825E-2</v>
      </c>
      <c r="X31" s="124">
        <v>4.0881096028154852E-2</v>
      </c>
      <c r="Y31" s="124">
        <v>0.13183411712823478</v>
      </c>
      <c r="Z31" s="124">
        <v>3.6876673882857688E-2</v>
      </c>
      <c r="AA31" s="124">
        <v>4.2372881355932203E-3</v>
      </c>
    </row>
    <row r="32" spans="1:27" x14ac:dyDescent="0.25">
      <c r="A32" s="94" t="s">
        <v>320</v>
      </c>
      <c r="B32" s="124">
        <v>4.0529478446557389E-3</v>
      </c>
      <c r="C32" s="124">
        <v>1.410038485807469E-2</v>
      </c>
      <c r="D32" s="124">
        <v>5.3389118150722571E-3</v>
      </c>
      <c r="E32" s="124">
        <v>1.9458105944113635E-3</v>
      </c>
      <c r="F32" s="124">
        <v>1.9959790975198774E-2</v>
      </c>
      <c r="G32" s="124">
        <v>7.7540250220097138E-3</v>
      </c>
      <c r="H32" s="124">
        <v>4.2766074094811495E-3</v>
      </c>
      <c r="I32" s="124">
        <v>3.2609710845945554E-3</v>
      </c>
      <c r="J32" s="124">
        <v>1.736111111111111E-3</v>
      </c>
      <c r="K32" s="124">
        <v>1.0940077604730007E-2</v>
      </c>
      <c r="L32" s="124">
        <v>8.5651777853405081E-3</v>
      </c>
      <c r="M32" s="124">
        <v>1.3230775802945446E-2</v>
      </c>
      <c r="N32" s="171"/>
      <c r="O32" s="94" t="s">
        <v>320</v>
      </c>
      <c r="P32" s="124">
        <v>4.1835528537656191E-3</v>
      </c>
      <c r="Q32" s="124">
        <v>2.1143926545321854E-2</v>
      </c>
      <c r="R32" s="124">
        <v>1.2894092439546985E-2</v>
      </c>
      <c r="S32" s="124">
        <v>4.4841269841269845E-3</v>
      </c>
      <c r="T32" s="124">
        <v>5.769530034235916E-2</v>
      </c>
      <c r="U32" s="124">
        <v>3.1650577623041623E-3</v>
      </c>
      <c r="V32" s="124">
        <v>0</v>
      </c>
      <c r="W32" s="124">
        <v>2.6881720430107529E-3</v>
      </c>
      <c r="X32" s="124">
        <v>0</v>
      </c>
      <c r="Y32" s="124">
        <v>1.3167013167013167E-2</v>
      </c>
      <c r="Z32" s="124">
        <v>2.3715736524152632E-2</v>
      </c>
      <c r="AA32" s="124">
        <v>8.6206896551724137E-3</v>
      </c>
    </row>
    <row r="33" spans="1:27" x14ac:dyDescent="0.25">
      <c r="A33" s="94" t="s">
        <v>321</v>
      </c>
      <c r="B33" s="124">
        <v>9.0589588037818983E-2</v>
      </c>
      <c r="C33" s="124">
        <v>0.12497594014451455</v>
      </c>
      <c r="D33" s="124">
        <v>6.374666361511834E-2</v>
      </c>
      <c r="E33" s="124">
        <v>9.5569848520593678E-2</v>
      </c>
      <c r="F33" s="124">
        <v>0.13696658518079918</v>
      </c>
      <c r="G33" s="124">
        <v>0.13870714956510291</v>
      </c>
      <c r="H33" s="124">
        <v>0.22053513531851995</v>
      </c>
      <c r="I33" s="124">
        <v>8.9543081255184592E-2</v>
      </c>
      <c r="J33" s="124">
        <v>0.13244999655845244</v>
      </c>
      <c r="K33" s="124">
        <v>0.11587272929138148</v>
      </c>
      <c r="L33" s="124">
        <v>0.13684414466109704</v>
      </c>
      <c r="M33" s="124">
        <v>0.1368231909886134</v>
      </c>
      <c r="N33" s="171"/>
      <c r="O33" s="94" t="s">
        <v>321</v>
      </c>
      <c r="P33" s="124">
        <v>0.11732051255751086</v>
      </c>
      <c r="Q33" s="124">
        <v>0.22132336578425912</v>
      </c>
      <c r="R33" s="124">
        <v>7.1051099074981972E-2</v>
      </c>
      <c r="S33" s="124">
        <v>9.3260885393912918E-2</v>
      </c>
      <c r="T33" s="124">
        <v>0.18401451489686785</v>
      </c>
      <c r="U33" s="124">
        <v>0.15671265095415576</v>
      </c>
      <c r="V33" s="124">
        <v>0.30523504273504276</v>
      </c>
      <c r="W33" s="124">
        <v>9.7727352620464947E-2</v>
      </c>
      <c r="X33" s="124">
        <v>0.2164089994972348</v>
      </c>
      <c r="Y33" s="124">
        <v>0.1740478652243358</v>
      </c>
      <c r="Z33" s="124">
        <v>0.15644568122980218</v>
      </c>
      <c r="AA33" s="124">
        <v>0.14539452932936275</v>
      </c>
    </row>
    <row r="34" spans="1:27" x14ac:dyDescent="0.25">
      <c r="A34" s="94" t="s">
        <v>326</v>
      </c>
      <c r="B34" s="124">
        <v>2.6090209802906633E-2</v>
      </c>
      <c r="C34" s="124">
        <v>2.5841635037530897E-2</v>
      </c>
      <c r="D34" s="124">
        <v>1.2656607171197638E-2</v>
      </c>
      <c r="E34" s="124">
        <v>2.3528624441457591E-2</v>
      </c>
      <c r="F34" s="124">
        <v>1.3188515371867311E-2</v>
      </c>
      <c r="G34" s="124">
        <v>2.2482271029775305E-2</v>
      </c>
      <c r="H34" s="124">
        <v>4.9694867794254971E-2</v>
      </c>
      <c r="I34" s="124">
        <v>3.4449080159480221E-2</v>
      </c>
      <c r="J34" s="124">
        <v>1.9430528621705093E-2</v>
      </c>
      <c r="K34" s="124">
        <v>5.2314507199004115E-2</v>
      </c>
      <c r="L34" s="124">
        <v>4.503802763433068E-2</v>
      </c>
      <c r="M34" s="124">
        <v>5.8331733148739268E-2</v>
      </c>
      <c r="N34" s="171"/>
      <c r="O34" s="94" t="s">
        <v>326</v>
      </c>
      <c r="P34" s="124">
        <v>7.4375638455527415E-2</v>
      </c>
      <c r="Q34" s="124">
        <v>4.5640655720469062E-2</v>
      </c>
      <c r="R34" s="124">
        <v>1.939366702463775E-2</v>
      </c>
      <c r="S34" s="124">
        <v>7.8799977347377963E-3</v>
      </c>
      <c r="T34" s="124">
        <v>1.6161262484791897E-2</v>
      </c>
      <c r="U34" s="124">
        <v>2.3328840406509833E-2</v>
      </c>
      <c r="V34" s="124">
        <v>3.8461538461538464E-2</v>
      </c>
      <c r="W34" s="124">
        <v>1.6010841547155839E-2</v>
      </c>
      <c r="X34" s="124">
        <v>3.311965811965812E-2</v>
      </c>
      <c r="Y34" s="124">
        <v>4.5941869471281233E-2</v>
      </c>
      <c r="Z34" s="124">
        <v>5.1153271559261082E-2</v>
      </c>
      <c r="AA34" s="124">
        <v>3.6795292829775589E-2</v>
      </c>
    </row>
    <row r="35" spans="1:27" x14ac:dyDescent="0.25">
      <c r="A35" s="94" t="s">
        <v>327</v>
      </c>
      <c r="B35" s="124">
        <v>8.9646598333820784E-2</v>
      </c>
      <c r="C35" s="124">
        <v>0.13259332764869877</v>
      </c>
      <c r="D35" s="124">
        <v>4.5496296879832393E-2</v>
      </c>
      <c r="E35" s="124">
        <v>0.12910112396110823</v>
      </c>
      <c r="F35" s="124">
        <v>8.2222952895347423E-2</v>
      </c>
      <c r="G35" s="124">
        <v>0.15421454259058387</v>
      </c>
      <c r="H35" s="124">
        <v>0.10383305897049436</v>
      </c>
      <c r="I35" s="124">
        <v>0.119466512140293</v>
      </c>
      <c r="J35" s="124">
        <v>0.13936005783432256</v>
      </c>
      <c r="K35" s="124">
        <v>7.7980587576221103E-2</v>
      </c>
      <c r="L35" s="124">
        <v>0.13857146237139539</v>
      </c>
      <c r="M35" s="124">
        <v>0.11701190370288916</v>
      </c>
      <c r="N35" s="171"/>
      <c r="O35" s="94" t="s">
        <v>327</v>
      </c>
      <c r="P35" s="124">
        <v>0.16904826961219513</v>
      </c>
      <c r="Q35" s="124">
        <v>0.14087842923634197</v>
      </c>
      <c r="R35" s="124">
        <v>5.8744870378152347E-2</v>
      </c>
      <c r="S35" s="124">
        <v>6.7173357280390922E-2</v>
      </c>
      <c r="T35" s="124">
        <v>9.7030352545058429E-2</v>
      </c>
      <c r="U35" s="124">
        <v>0.2126834687577876</v>
      </c>
      <c r="V35" s="124">
        <v>4.0064102564102561E-2</v>
      </c>
      <c r="W35" s="124">
        <v>0.11060214993672836</v>
      </c>
      <c r="X35" s="124">
        <v>0.19475867269984914</v>
      </c>
      <c r="Y35" s="124">
        <v>9.7806671336083104E-2</v>
      </c>
      <c r="Z35" s="124">
        <v>0.21407187130671251</v>
      </c>
      <c r="AA35" s="124">
        <v>8.2365969960943669E-2</v>
      </c>
    </row>
    <row r="36" spans="1:27" x14ac:dyDescent="0.25">
      <c r="A36" s="94" t="s">
        <v>317</v>
      </c>
      <c r="B36" s="124">
        <v>3.4340659340659343E-4</v>
      </c>
      <c r="C36" s="124">
        <v>2.376425855513308E-4</v>
      </c>
      <c r="D36" s="124">
        <v>2.0096463022508038E-4</v>
      </c>
      <c r="E36" s="124">
        <v>9.5631844511230297E-4</v>
      </c>
      <c r="F36" s="124">
        <v>9.3370681605975717E-4</v>
      </c>
      <c r="G36" s="124">
        <v>1.7827084368307086E-3</v>
      </c>
      <c r="H36" s="124">
        <v>0</v>
      </c>
      <c r="I36" s="124">
        <v>0</v>
      </c>
      <c r="J36" s="124">
        <v>1.6025641025641025E-3</v>
      </c>
      <c r="K36" s="124">
        <v>8.5616438356164379E-4</v>
      </c>
      <c r="L36" s="124">
        <v>5.0000000000000001E-4</v>
      </c>
      <c r="M36" s="124">
        <v>1.2776387150604924E-3</v>
      </c>
      <c r="N36" s="171"/>
      <c r="O36" s="94" t="s">
        <v>317</v>
      </c>
      <c r="P36" s="124">
        <v>0</v>
      </c>
      <c r="Q36" s="124">
        <v>1.5337423312883436E-3</v>
      </c>
      <c r="R36" s="124">
        <v>8.814389399905578E-3</v>
      </c>
      <c r="S36" s="124">
        <v>0</v>
      </c>
      <c r="T36" s="124">
        <v>0</v>
      </c>
      <c r="U36" s="124">
        <v>1.4367816091954023E-3</v>
      </c>
      <c r="V36" s="124">
        <v>0</v>
      </c>
      <c r="W36" s="124">
        <v>0</v>
      </c>
      <c r="X36" s="124">
        <v>0</v>
      </c>
      <c r="Y36" s="124">
        <v>0</v>
      </c>
      <c r="Z36" s="124">
        <v>0</v>
      </c>
      <c r="AA36" s="124">
        <v>0</v>
      </c>
    </row>
    <row r="37" spans="1:27" x14ac:dyDescent="0.25">
      <c r="A37" s="94" t="s">
        <v>338</v>
      </c>
      <c r="B37" s="124">
        <v>7.7828859117867353E-3</v>
      </c>
      <c r="C37" s="124">
        <v>3.505830224763628E-3</v>
      </c>
      <c r="D37" s="124">
        <v>2.1298561179752987E-3</v>
      </c>
      <c r="E37" s="124">
        <v>2.6495307434874216E-3</v>
      </c>
      <c r="F37" s="124">
        <v>6.0061955938803587E-3</v>
      </c>
      <c r="G37" s="124">
        <v>3.1595597163495124E-3</v>
      </c>
      <c r="H37" s="124">
        <v>7.397038696030857E-3</v>
      </c>
      <c r="I37" s="124">
        <v>5.9900829869112921E-3</v>
      </c>
      <c r="J37" s="124">
        <v>4.1488603988603986E-3</v>
      </c>
      <c r="K37" s="124">
        <v>8.4255695254558689E-3</v>
      </c>
      <c r="L37" s="124">
        <v>2.3669568734952153E-3</v>
      </c>
      <c r="M37" s="124">
        <v>2.8134940382100971E-3</v>
      </c>
      <c r="N37" s="171"/>
      <c r="O37" s="94" t="s">
        <v>338</v>
      </c>
      <c r="P37" s="124">
        <v>9.7029522145598048E-3</v>
      </c>
      <c r="Q37" s="124">
        <v>2.1186440677966102E-3</v>
      </c>
      <c r="R37" s="124">
        <v>2.0661157024793389E-3</v>
      </c>
      <c r="S37" s="124">
        <v>0</v>
      </c>
      <c r="T37" s="124">
        <v>3.246753246753247E-3</v>
      </c>
      <c r="U37" s="124">
        <v>1.4044943820224719E-3</v>
      </c>
      <c r="V37" s="124">
        <v>0</v>
      </c>
      <c r="W37" s="124">
        <v>5.3763440860215058E-3</v>
      </c>
      <c r="X37" s="124">
        <v>1.3888888888888888E-2</v>
      </c>
      <c r="Y37" s="124">
        <v>0</v>
      </c>
      <c r="Z37" s="124">
        <v>6.1586785713897644E-3</v>
      </c>
      <c r="AA37" s="124">
        <v>0</v>
      </c>
    </row>
    <row r="38" spans="1:27" x14ac:dyDescent="0.25">
      <c r="A38" s="94" t="s">
        <v>346</v>
      </c>
      <c r="B38" s="124">
        <v>2.2401433691756272E-4</v>
      </c>
      <c r="C38" s="124">
        <v>0</v>
      </c>
      <c r="D38" s="124">
        <v>0</v>
      </c>
      <c r="E38" s="124">
        <v>1.4140271493212671E-4</v>
      </c>
      <c r="F38" s="124">
        <v>0</v>
      </c>
      <c r="G38" s="124">
        <v>1.3275624863327313E-3</v>
      </c>
      <c r="H38" s="124">
        <v>1.3020833333333333E-3</v>
      </c>
      <c r="I38" s="124">
        <v>3.7903007975110285E-3</v>
      </c>
      <c r="J38" s="124">
        <v>0</v>
      </c>
      <c r="K38" s="124">
        <v>0</v>
      </c>
      <c r="L38" s="124">
        <v>7.7471828426026895E-4</v>
      </c>
      <c r="M38" s="124">
        <v>5.3418803418803424E-4</v>
      </c>
      <c r="N38" s="171"/>
      <c r="O38" s="94" t="s">
        <v>346</v>
      </c>
      <c r="P38" s="124">
        <v>0</v>
      </c>
      <c r="Q38" s="124">
        <v>0</v>
      </c>
      <c r="R38" s="124">
        <v>0</v>
      </c>
      <c r="S38" s="124">
        <v>0</v>
      </c>
      <c r="T38" s="124">
        <v>0</v>
      </c>
      <c r="U38" s="124">
        <v>3.1650577623041623E-3</v>
      </c>
      <c r="V38" s="124">
        <v>0</v>
      </c>
      <c r="W38" s="124">
        <v>0</v>
      </c>
      <c r="X38" s="124">
        <v>0</v>
      </c>
      <c r="Y38" s="124">
        <v>0</v>
      </c>
      <c r="Z38" s="124">
        <v>0</v>
      </c>
      <c r="AA38" s="124">
        <v>0</v>
      </c>
    </row>
    <row r="39" spans="1:27" x14ac:dyDescent="0.25">
      <c r="A39" s="94" t="s">
        <v>298</v>
      </c>
      <c r="B39" s="124">
        <v>5.7373187499999978E-2</v>
      </c>
      <c r="C39" s="124">
        <v>4.2122124999999948E-2</v>
      </c>
      <c r="D39" s="124">
        <v>4.0881125000000025E-2</v>
      </c>
      <c r="E39" s="124">
        <v>4.1836499999999978E-2</v>
      </c>
      <c r="F39" s="124">
        <v>3.5194937500000002E-2</v>
      </c>
      <c r="G39" s="124">
        <v>4.5511562500000026E-2</v>
      </c>
      <c r="H39" s="124">
        <v>4.8970562499999988E-2</v>
      </c>
      <c r="I39" s="124">
        <v>4.1459499999999989E-2</v>
      </c>
      <c r="J39" s="124">
        <v>4.0702937500000001E-2</v>
      </c>
      <c r="K39" s="124">
        <v>4.2699125000000004E-2</v>
      </c>
      <c r="L39" s="124">
        <v>3.7988562500000003E-2</v>
      </c>
      <c r="M39" s="124">
        <v>4.5220437500000023E-2</v>
      </c>
      <c r="N39" s="171"/>
      <c r="O39" s="94" t="s">
        <v>298</v>
      </c>
      <c r="P39" s="124">
        <v>5.5066750000000102E-2</v>
      </c>
      <c r="Q39" s="124">
        <v>3.3461750000000012E-2</v>
      </c>
      <c r="R39" s="124">
        <v>3.3315000000000011E-2</v>
      </c>
      <c r="S39" s="124">
        <v>3.6889249999999985E-2</v>
      </c>
      <c r="T39" s="124">
        <v>2.7629999999999981E-2</v>
      </c>
      <c r="U39" s="124">
        <v>3.7146000000000005E-2</v>
      </c>
      <c r="V39" s="124">
        <v>4.0722249999999995E-2</v>
      </c>
      <c r="W39" s="124">
        <v>3.3026250000000028E-2</v>
      </c>
      <c r="X39" s="124">
        <v>3.1023499999999999E-2</v>
      </c>
      <c r="Y39" s="124">
        <v>3.2326499999999987E-2</v>
      </c>
      <c r="Z39" s="124">
        <v>3.2834250000000016E-2</v>
      </c>
      <c r="AA39" s="124">
        <v>4.5481750000000015E-2</v>
      </c>
    </row>
    <row r="40" spans="1:27" x14ac:dyDescent="0.25">
      <c r="A40" s="94" t="s">
        <v>269</v>
      </c>
      <c r="B40" s="124">
        <v>7.9668124999999843E-3</v>
      </c>
      <c r="C40" s="124">
        <v>4.2522500000000017E-3</v>
      </c>
      <c r="D40" s="124">
        <v>6.8816250000000049E-3</v>
      </c>
      <c r="E40" s="124">
        <v>1.3166812499999991E-2</v>
      </c>
      <c r="F40" s="124">
        <v>5.5720625000000006E-3</v>
      </c>
      <c r="G40" s="124">
        <v>1.1423124999999999E-2</v>
      </c>
      <c r="H40" s="124">
        <v>1.3626375E-2</v>
      </c>
      <c r="I40" s="124">
        <v>1.0314312500000006E-2</v>
      </c>
      <c r="J40" s="124">
        <v>1.0299562500000001E-2</v>
      </c>
      <c r="K40" s="124">
        <v>5.3762500000000008E-3</v>
      </c>
      <c r="L40" s="124">
        <v>1.6891625E-2</v>
      </c>
      <c r="M40" s="124">
        <v>1.0501875000000001E-3</v>
      </c>
      <c r="N40" s="171"/>
      <c r="O40" s="94" t="s">
        <v>269</v>
      </c>
      <c r="P40" s="124">
        <v>8.6219999999999873E-3</v>
      </c>
      <c r="Q40" s="124">
        <v>4.1755000000000013E-3</v>
      </c>
      <c r="R40" s="124">
        <v>6.9505000000000001E-3</v>
      </c>
      <c r="S40" s="124">
        <v>1.3741249999999993E-2</v>
      </c>
      <c r="T40" s="124">
        <v>5.4307500000000024E-3</v>
      </c>
      <c r="U40" s="124">
        <v>1.2081999999999992E-2</v>
      </c>
      <c r="V40" s="124">
        <v>1.2648999999999999E-2</v>
      </c>
      <c r="W40" s="124">
        <v>9.8302500000000091E-3</v>
      </c>
      <c r="X40" s="124">
        <v>9.889750000000001E-3</v>
      </c>
      <c r="Y40" s="124">
        <v>5.0167500000000021E-3</v>
      </c>
      <c r="Z40" s="124">
        <v>1.3692500000000003E-2</v>
      </c>
      <c r="AA40" s="124">
        <v>1.1392499999999996E-3</v>
      </c>
    </row>
    <row r="41" spans="1:27" x14ac:dyDescent="0.25">
      <c r="A41" s="94" t="s">
        <v>273</v>
      </c>
      <c r="B41" s="124">
        <v>5.9494749999999992E-2</v>
      </c>
      <c r="C41" s="124">
        <v>3.6396687500000011E-2</v>
      </c>
      <c r="D41" s="124">
        <v>4.4035999999999985E-2</v>
      </c>
      <c r="E41" s="124">
        <v>3.7163812499999983E-2</v>
      </c>
      <c r="F41" s="124">
        <v>5.5345187499999907E-2</v>
      </c>
      <c r="G41" s="124">
        <v>3.5350187500000012E-2</v>
      </c>
      <c r="H41" s="124">
        <v>4.3940499999999993E-2</v>
      </c>
      <c r="I41" s="124">
        <v>4.9484875000000046E-2</v>
      </c>
      <c r="J41" s="124">
        <v>3.49185625E-2</v>
      </c>
      <c r="K41" s="124">
        <v>4.7149250000000018E-2</v>
      </c>
      <c r="L41" s="124">
        <v>5.3721187500000024E-2</v>
      </c>
      <c r="M41" s="124">
        <v>4.76230625E-2</v>
      </c>
      <c r="N41" s="171"/>
      <c r="O41" s="94" t="s">
        <v>273</v>
      </c>
      <c r="P41" s="124">
        <v>6.0266749999999918E-2</v>
      </c>
      <c r="Q41" s="124">
        <v>3.7315749999999967E-2</v>
      </c>
      <c r="R41" s="124">
        <v>4.7725999999999949E-2</v>
      </c>
      <c r="S41" s="124">
        <v>4.0865250000000013E-2</v>
      </c>
      <c r="T41" s="124">
        <v>5.8230500000000011E-2</v>
      </c>
      <c r="U41" s="124">
        <v>4.2987249999999949E-2</v>
      </c>
      <c r="V41" s="124">
        <v>4.8167000000000001E-2</v>
      </c>
      <c r="W41" s="124">
        <v>5.388699999999997E-2</v>
      </c>
      <c r="X41" s="124">
        <v>3.8873249999999998E-2</v>
      </c>
      <c r="Y41" s="124">
        <v>4.8994999999999983E-2</v>
      </c>
      <c r="Z41" s="124">
        <v>5.2355750000000034E-2</v>
      </c>
      <c r="AA41" s="124">
        <v>5.1576250000000018E-2</v>
      </c>
    </row>
    <row r="42" spans="1:27" x14ac:dyDescent="0.25">
      <c r="A42" s="94" t="s">
        <v>277</v>
      </c>
      <c r="B42" s="124">
        <v>0.14514768749999979</v>
      </c>
      <c r="C42" s="124">
        <v>0.33020256250000007</v>
      </c>
      <c r="D42" s="124">
        <v>0.23920756249999997</v>
      </c>
      <c r="E42" s="124">
        <v>0.26106943750000028</v>
      </c>
      <c r="F42" s="124">
        <v>8.9719125000000052E-2</v>
      </c>
      <c r="G42" s="124">
        <v>0.17529731250000014</v>
      </c>
      <c r="H42" s="124">
        <v>0.16144668750000002</v>
      </c>
      <c r="I42" s="124">
        <v>0.14138212499999997</v>
      </c>
      <c r="J42" s="124">
        <v>0.29653649999999998</v>
      </c>
      <c r="K42" s="124">
        <v>0.18492837500000003</v>
      </c>
      <c r="L42" s="124">
        <v>0.20480687499999994</v>
      </c>
      <c r="M42" s="124">
        <v>8.9585875000000037E-2</v>
      </c>
      <c r="N42" s="171"/>
      <c r="O42" s="94" t="s">
        <v>277</v>
      </c>
      <c r="P42" s="124">
        <v>0.1402904999999999</v>
      </c>
      <c r="Q42" s="124">
        <v>0.34453149999999999</v>
      </c>
      <c r="R42" s="124">
        <v>0.24089599999999967</v>
      </c>
      <c r="S42" s="124">
        <v>0.25471350000000004</v>
      </c>
      <c r="T42" s="124">
        <v>8.7683749999999991E-2</v>
      </c>
      <c r="U42" s="124">
        <v>0.16888425000000001</v>
      </c>
      <c r="V42" s="124">
        <v>0.14696274999999998</v>
      </c>
      <c r="W42" s="124">
        <v>0.15376950000000003</v>
      </c>
      <c r="X42" s="124">
        <v>0.29455900000000002</v>
      </c>
      <c r="Y42" s="124">
        <v>0.17426849999999997</v>
      </c>
      <c r="Z42" s="124">
        <v>0.20817249999999993</v>
      </c>
      <c r="AA42" s="124">
        <v>8.9435250000000049E-2</v>
      </c>
    </row>
    <row r="43" spans="1:27" x14ac:dyDescent="0.25">
      <c r="A43" s="94" t="s">
        <v>297</v>
      </c>
      <c r="B43" s="124">
        <v>0.2108267499999999</v>
      </c>
      <c r="C43" s="124">
        <v>0.1683368125000001</v>
      </c>
      <c r="D43" s="124">
        <v>0.19473299999999999</v>
      </c>
      <c r="E43" s="124">
        <v>0.16670293749999981</v>
      </c>
      <c r="F43" s="124">
        <v>0.26049749999999994</v>
      </c>
      <c r="G43" s="124">
        <v>0.18605312500000012</v>
      </c>
      <c r="H43" s="124">
        <v>0.20223318749999997</v>
      </c>
      <c r="I43" s="124">
        <v>0.16142581250000007</v>
      </c>
      <c r="J43" s="124">
        <v>0.18615593749999995</v>
      </c>
      <c r="K43" s="124">
        <v>0.23129825000000009</v>
      </c>
      <c r="L43" s="124">
        <v>0.19866812499999995</v>
      </c>
      <c r="M43" s="124">
        <v>0.20003974999999996</v>
      </c>
      <c r="N43" s="171"/>
      <c r="O43" s="94" t="s">
        <v>297</v>
      </c>
      <c r="P43" s="124">
        <v>0.21667924999999946</v>
      </c>
      <c r="Q43" s="124">
        <v>0.16783674999999995</v>
      </c>
      <c r="R43" s="124">
        <v>0.20067749999999993</v>
      </c>
      <c r="S43" s="124">
        <v>0.16894324999999982</v>
      </c>
      <c r="T43" s="124">
        <v>0.27542524999999995</v>
      </c>
      <c r="U43" s="124">
        <v>0.18573025000000001</v>
      </c>
      <c r="V43" s="124">
        <v>0.21021324999999996</v>
      </c>
      <c r="W43" s="124">
        <v>0.15693474999999998</v>
      </c>
      <c r="X43" s="124">
        <v>0.19456925</v>
      </c>
      <c r="Y43" s="124">
        <v>0.25366050000000001</v>
      </c>
      <c r="Z43" s="124">
        <v>0.20323475000000013</v>
      </c>
      <c r="AA43" s="124">
        <v>0.19705775000000003</v>
      </c>
    </row>
    <row r="44" spans="1:27" x14ac:dyDescent="0.25">
      <c r="A44" s="94" t="s">
        <v>281</v>
      </c>
      <c r="B44" s="124">
        <v>9.2141875000000158E-3</v>
      </c>
      <c r="C44" s="124">
        <v>8.9442499999999956E-3</v>
      </c>
      <c r="D44" s="124">
        <v>1.2568937500000002E-2</v>
      </c>
      <c r="E44" s="124">
        <v>9.2004374999999985E-3</v>
      </c>
      <c r="F44" s="124">
        <v>1.3018562499999994E-2</v>
      </c>
      <c r="G44" s="124">
        <v>9.4109374999999992E-3</v>
      </c>
      <c r="H44" s="124">
        <v>1.0238437499999998E-2</v>
      </c>
      <c r="I44" s="124">
        <v>1.3578750000000004E-2</v>
      </c>
      <c r="J44" s="124">
        <v>7.8918125000000013E-3</v>
      </c>
      <c r="K44" s="124">
        <v>6.4768125000000017E-3</v>
      </c>
      <c r="L44" s="124">
        <v>1.0675187500000011E-2</v>
      </c>
      <c r="M44" s="124">
        <v>1.5365687499999997E-2</v>
      </c>
      <c r="N44" s="171"/>
      <c r="O44" s="94" t="s">
        <v>281</v>
      </c>
      <c r="P44" s="124">
        <v>8.5197499999999995E-3</v>
      </c>
      <c r="Q44" s="124">
        <v>7.9155000000000128E-3</v>
      </c>
      <c r="R44" s="124">
        <v>1.1279499999999998E-2</v>
      </c>
      <c r="S44" s="124">
        <v>8.4820000000000034E-3</v>
      </c>
      <c r="T44" s="124">
        <v>8.8637500000000105E-3</v>
      </c>
      <c r="U44" s="124">
        <v>8.5407499999999789E-3</v>
      </c>
      <c r="V44" s="124">
        <v>9.6229999999999961E-3</v>
      </c>
      <c r="W44" s="124">
        <v>1.1029249999999997E-2</v>
      </c>
      <c r="X44" s="124">
        <v>6.5762500000000014E-3</v>
      </c>
      <c r="Y44" s="124">
        <v>5.5145000000000003E-3</v>
      </c>
      <c r="Z44" s="124">
        <v>1.0127249999999996E-2</v>
      </c>
      <c r="AA44" s="124">
        <v>1.4683750000000002E-2</v>
      </c>
    </row>
    <row r="45" spans="1:27" x14ac:dyDescent="0.25">
      <c r="A45" s="94" t="s">
        <v>285</v>
      </c>
      <c r="B45" s="124">
        <v>3.2441875000000037E-2</v>
      </c>
      <c r="C45" s="124">
        <v>3.045850000000001E-2</v>
      </c>
      <c r="D45" s="124">
        <v>4.3001000000000011E-2</v>
      </c>
      <c r="E45" s="124">
        <v>3.2334562500000039E-2</v>
      </c>
      <c r="F45" s="124">
        <v>6.6493999999999984E-2</v>
      </c>
      <c r="G45" s="124">
        <v>3.8517687500000029E-2</v>
      </c>
      <c r="H45" s="124">
        <v>3.6699187500000008E-2</v>
      </c>
      <c r="I45" s="124">
        <v>3.4068124999999991E-2</v>
      </c>
      <c r="J45" s="124">
        <v>2.6133125000000004E-2</v>
      </c>
      <c r="K45" s="124">
        <v>3.9837062500000006E-2</v>
      </c>
      <c r="L45" s="124">
        <v>3.0218249999999978E-2</v>
      </c>
      <c r="M45" s="124">
        <v>6.2061437499999955E-2</v>
      </c>
      <c r="N45" s="171"/>
      <c r="O45" s="94" t="s">
        <v>285</v>
      </c>
      <c r="P45" s="124">
        <v>3.3658250000000077E-2</v>
      </c>
      <c r="Q45" s="124">
        <v>2.9974999999999957E-2</v>
      </c>
      <c r="R45" s="124">
        <v>4.3834250000000012E-2</v>
      </c>
      <c r="S45" s="124">
        <v>3.229975000000003E-2</v>
      </c>
      <c r="T45" s="124">
        <v>6.6449749999999919E-2</v>
      </c>
      <c r="U45" s="124">
        <v>3.7172500000000004E-2</v>
      </c>
      <c r="V45" s="124">
        <v>3.6638749999999998E-2</v>
      </c>
      <c r="W45" s="124">
        <v>3.3603999999999967E-2</v>
      </c>
      <c r="X45" s="124">
        <v>2.6476E-2</v>
      </c>
      <c r="Y45" s="124">
        <v>4.0667000000000016E-2</v>
      </c>
      <c r="Z45" s="124">
        <v>3.1955999999999957E-2</v>
      </c>
      <c r="AA45" s="124">
        <v>6.1417000000000013E-2</v>
      </c>
    </row>
    <row r="46" spans="1:27" x14ac:dyDescent="0.25">
      <c r="A46" s="94" t="s">
        <v>288</v>
      </c>
      <c r="B46" s="124">
        <v>8.388418750000004E-2</v>
      </c>
      <c r="C46" s="124">
        <v>8.0749062500000038E-2</v>
      </c>
      <c r="D46" s="124">
        <v>7.8128374999999917E-2</v>
      </c>
      <c r="E46" s="124">
        <v>6.2316999999999956E-2</v>
      </c>
      <c r="F46" s="124">
        <v>0.13117087500000002</v>
      </c>
      <c r="G46" s="124">
        <v>7.8102062500000027E-2</v>
      </c>
      <c r="H46" s="124">
        <v>6.0705687500000008E-2</v>
      </c>
      <c r="I46" s="124">
        <v>7.108475000000003E-2</v>
      </c>
      <c r="J46" s="124">
        <v>9.2256875000000016E-2</v>
      </c>
      <c r="K46" s="124">
        <v>7.3347187500000008E-2</v>
      </c>
      <c r="L46" s="124">
        <v>0.10149968750000003</v>
      </c>
      <c r="M46" s="124">
        <v>0.17015362499999992</v>
      </c>
      <c r="N46" s="171"/>
      <c r="O46" s="94" t="s">
        <v>288</v>
      </c>
      <c r="P46" s="124">
        <v>8.853800000000013E-2</v>
      </c>
      <c r="Q46" s="124">
        <v>8.1332249999999995E-2</v>
      </c>
      <c r="R46" s="124">
        <v>8.3190999999999904E-2</v>
      </c>
      <c r="S46" s="124">
        <v>6.2223250000000022E-2</v>
      </c>
      <c r="T46" s="124">
        <v>0.13081224999999996</v>
      </c>
      <c r="U46" s="124">
        <v>7.4361500000000108E-2</v>
      </c>
      <c r="V46" s="124">
        <v>5.7516999999999992E-2</v>
      </c>
      <c r="W46" s="124">
        <v>7.6304749999999907E-2</v>
      </c>
      <c r="X46" s="124">
        <v>8.763474999999997E-2</v>
      </c>
      <c r="Y46" s="124">
        <v>7.6991750000000012E-2</v>
      </c>
      <c r="Z46" s="124">
        <v>9.9497500000000044E-2</v>
      </c>
      <c r="AA46" s="124">
        <v>0.17818549999999991</v>
      </c>
    </row>
    <row r="47" spans="1:27" x14ac:dyDescent="0.25">
      <c r="A47" s="94" t="s">
        <v>291</v>
      </c>
      <c r="B47" s="124">
        <v>0.24396793749999993</v>
      </c>
      <c r="C47" s="124">
        <v>0.20916168750000003</v>
      </c>
      <c r="D47" s="124">
        <v>0.22789612499999984</v>
      </c>
      <c r="E47" s="124">
        <v>0.24783975000000014</v>
      </c>
      <c r="F47" s="124">
        <v>0.19276137500000001</v>
      </c>
      <c r="G47" s="124">
        <v>0.29613656249999987</v>
      </c>
      <c r="H47" s="124">
        <v>0.26527075</v>
      </c>
      <c r="I47" s="124">
        <v>0.28875612500000009</v>
      </c>
      <c r="J47" s="124">
        <v>0.18535974999999993</v>
      </c>
      <c r="K47" s="124">
        <v>0.21529175</v>
      </c>
      <c r="L47" s="124">
        <v>0.22622256249999984</v>
      </c>
      <c r="M47" s="124">
        <v>0.23737850000000013</v>
      </c>
      <c r="N47" s="171"/>
      <c r="O47" s="94" t="s">
        <v>291</v>
      </c>
      <c r="P47" s="124">
        <v>0.23938975000000051</v>
      </c>
      <c r="Q47" s="124">
        <v>0.19932699999999987</v>
      </c>
      <c r="R47" s="124">
        <v>0.22577699999999973</v>
      </c>
      <c r="S47" s="124">
        <v>0.24602274999999993</v>
      </c>
      <c r="T47" s="124">
        <v>0.1905375</v>
      </c>
      <c r="U47" s="124">
        <v>0.29740975000000025</v>
      </c>
      <c r="V47" s="124">
        <v>0.27215075</v>
      </c>
      <c r="W47" s="124">
        <v>0.28342974999999998</v>
      </c>
      <c r="X47" s="124">
        <v>0.18465074999999997</v>
      </c>
      <c r="Y47" s="124">
        <v>0.20806899999999995</v>
      </c>
      <c r="Z47" s="124">
        <v>0.22614524999999971</v>
      </c>
      <c r="AA47" s="124">
        <v>0.24291225000000016</v>
      </c>
    </row>
    <row r="48" spans="1:27" x14ac:dyDescent="0.25">
      <c r="A48" s="94" t="s">
        <v>294</v>
      </c>
      <c r="B48" s="124">
        <v>0.12246068749999994</v>
      </c>
      <c r="C48" s="124">
        <v>7.7966375000000074E-2</v>
      </c>
      <c r="D48" s="124">
        <v>9.1463812500000061E-2</v>
      </c>
      <c r="E48" s="124">
        <v>9.7417000000000142E-2</v>
      </c>
      <c r="F48" s="124">
        <v>0.12040812500000005</v>
      </c>
      <c r="G48" s="124">
        <v>9.9632687499999872E-2</v>
      </c>
      <c r="H48" s="124">
        <v>0.10663943750000002</v>
      </c>
      <c r="I48" s="124">
        <v>0.12274437499999993</v>
      </c>
      <c r="J48" s="124">
        <v>9.9658937500000017E-2</v>
      </c>
      <c r="K48" s="124">
        <v>0.11828062499999996</v>
      </c>
      <c r="L48" s="124">
        <v>9.4095062499999979E-2</v>
      </c>
      <c r="M48" s="124">
        <v>9.2906749999999955E-2</v>
      </c>
      <c r="N48" s="171"/>
      <c r="O48" s="94" t="s">
        <v>294</v>
      </c>
      <c r="P48" s="124">
        <v>0.12085850000000033</v>
      </c>
      <c r="Q48" s="124">
        <v>7.4850999999999973E-2</v>
      </c>
      <c r="R48" s="124">
        <v>8.9309750000000007E-2</v>
      </c>
      <c r="S48" s="124">
        <v>9.9341500000000027E-2</v>
      </c>
      <c r="T48" s="124">
        <v>0.11240724999999996</v>
      </c>
      <c r="U48" s="124">
        <v>0.10076024999999998</v>
      </c>
      <c r="V48" s="124">
        <v>0.10634975000000001</v>
      </c>
      <c r="W48" s="124">
        <v>0.11599625000000008</v>
      </c>
      <c r="X48" s="124">
        <v>9.5091500000000009E-2</v>
      </c>
      <c r="Y48" s="124">
        <v>0.11319024999999998</v>
      </c>
      <c r="Z48" s="124">
        <v>9.1916750000000019E-2</v>
      </c>
      <c r="AA48" s="124">
        <v>8.1829500000000013E-2</v>
      </c>
    </row>
    <row r="49" spans="1:27" x14ac:dyDescent="0.25">
      <c r="A49" s="94" t="s">
        <v>295</v>
      </c>
      <c r="B49" s="124">
        <v>3.5476937500000014E-2</v>
      </c>
      <c r="C49" s="124">
        <v>2.5649437500000014E-2</v>
      </c>
      <c r="D49" s="124">
        <v>2.9112437499999994E-2</v>
      </c>
      <c r="E49" s="124">
        <v>2.6469937499999985E-2</v>
      </c>
      <c r="F49" s="124">
        <v>2.7493124999999993E-2</v>
      </c>
      <c r="G49" s="124">
        <v>2.4490000000000005E-2</v>
      </c>
      <c r="H49" s="124">
        <v>2.6173250000000002E-2</v>
      </c>
      <c r="I49" s="124">
        <v>2.5953750000000005E-2</v>
      </c>
      <c r="J49" s="124">
        <v>1.8882250000000003E-2</v>
      </c>
      <c r="K49" s="124">
        <v>2.4624187500000002E-2</v>
      </c>
      <c r="L49" s="124">
        <v>2.8490187499999993E-2</v>
      </c>
      <c r="M49" s="124">
        <v>3.3261000000000006E-2</v>
      </c>
      <c r="N49" s="171"/>
      <c r="O49" s="94" t="s">
        <v>295</v>
      </c>
      <c r="P49" s="124">
        <v>3.6120249999999951E-2</v>
      </c>
      <c r="Q49" s="124">
        <v>2.5002249999999976E-2</v>
      </c>
      <c r="R49" s="124">
        <v>2.9457999999999946E-2</v>
      </c>
      <c r="S49" s="124">
        <v>2.6723749999999973E-2</v>
      </c>
      <c r="T49" s="124">
        <v>2.6696500000000005E-2</v>
      </c>
      <c r="U49" s="124">
        <v>2.6220499999999994E-2</v>
      </c>
      <c r="V49" s="124">
        <v>2.6315249999999998E-2</v>
      </c>
      <c r="W49" s="124">
        <v>2.4346999999999966E-2</v>
      </c>
      <c r="X49" s="124">
        <v>1.9802749999999997E-2</v>
      </c>
      <c r="Y49" s="124">
        <v>2.2812249999999999E-2</v>
      </c>
      <c r="Z49" s="124">
        <v>2.8008750000000002E-2</v>
      </c>
      <c r="AA49" s="124">
        <v>3.1417500000000022E-2</v>
      </c>
    </row>
    <row r="50" spans="1:27" x14ac:dyDescent="0.25">
      <c r="A50" s="94" t="s">
        <v>296</v>
      </c>
      <c r="B50" s="124">
        <v>4.9118499999999968E-2</v>
      </c>
      <c r="C50" s="124">
        <v>2.7882375000000004E-2</v>
      </c>
      <c r="D50" s="124">
        <v>3.2932062500000005E-2</v>
      </c>
      <c r="E50" s="124">
        <v>4.6312249999999923E-2</v>
      </c>
      <c r="F50" s="124">
        <v>3.9336687499999988E-2</v>
      </c>
      <c r="G50" s="124">
        <v>4.5721562499999993E-2</v>
      </c>
      <c r="H50" s="124">
        <v>7.2745749999999998E-2</v>
      </c>
      <c r="I50" s="124">
        <v>8.0124062499999926E-2</v>
      </c>
      <c r="J50" s="124">
        <v>4.1660750000000003E-2</v>
      </c>
      <c r="K50" s="124">
        <v>5.3142312500000011E-2</v>
      </c>
      <c r="L50" s="124">
        <v>3.4646124999999972E-2</v>
      </c>
      <c r="M50" s="124">
        <v>4.9357999999999992E-2</v>
      </c>
      <c r="N50" s="171"/>
      <c r="O50" s="94" t="s">
        <v>296</v>
      </c>
      <c r="P50" s="124">
        <v>4.7057000000000015E-2</v>
      </c>
      <c r="Q50" s="124">
        <v>2.7737999999999943E-2</v>
      </c>
      <c r="R50" s="124">
        <v>3.2813749999999982E-2</v>
      </c>
      <c r="S50" s="124">
        <v>4.6643250000000011E-2</v>
      </c>
      <c r="T50" s="124">
        <v>3.7461499999999974E-2</v>
      </c>
      <c r="U50" s="124">
        <v>4.5846500000000068E-2</v>
      </c>
      <c r="V50" s="124">
        <v>7.3419749999999992E-2</v>
      </c>
      <c r="W50" s="124">
        <v>8.0860500000000002E-2</v>
      </c>
      <c r="X50" s="124">
        <v>4.1878999999999993E-2</v>
      </c>
      <c r="Y50" s="124">
        <v>5.0810750000000009E-2</v>
      </c>
      <c r="Z50" s="124">
        <v>3.4887000000000001E-2</v>
      </c>
      <c r="AA50" s="124">
        <v>5.0342000000000019E-2</v>
      </c>
    </row>
    <row r="51" spans="1:27" x14ac:dyDescent="0.25">
      <c r="A51" s="94" t="s">
        <v>339</v>
      </c>
      <c r="B51" s="124">
        <v>4310.8740234375</v>
      </c>
      <c r="C51" s="124">
        <v>4377.7373046875</v>
      </c>
      <c r="D51" s="124">
        <v>7534.98876953125</v>
      </c>
      <c r="E51" s="124">
        <v>4654.11083984375</v>
      </c>
      <c r="F51" s="124">
        <v>4500.63623046875</v>
      </c>
      <c r="G51" s="124">
        <v>4304.7763671875</v>
      </c>
      <c r="H51" s="124">
        <v>2040.255615234375</v>
      </c>
      <c r="I51" s="124">
        <v>3237.687744140625</v>
      </c>
      <c r="J51" s="124">
        <v>3810.6904296875</v>
      </c>
      <c r="K51" s="124">
        <v>6681.49853515625</v>
      </c>
      <c r="L51" s="124">
        <v>4507.662109375</v>
      </c>
      <c r="M51" s="124">
        <v>4595.6083984375</v>
      </c>
      <c r="N51" s="171"/>
      <c r="O51" s="94" t="s">
        <v>339</v>
      </c>
      <c r="P51" s="124">
        <v>3834.572509765625</v>
      </c>
      <c r="Q51" s="124">
        <v>3733.137451171875</v>
      </c>
      <c r="R51" s="124">
        <v>6286.2060546875</v>
      </c>
      <c r="S51" s="124">
        <v>5797.40380859375</v>
      </c>
      <c r="T51" s="124">
        <v>5149.2177734375</v>
      </c>
      <c r="U51" s="124">
        <v>3979.18896484375</v>
      </c>
      <c r="V51" s="124">
        <v>2014.01611328125</v>
      </c>
      <c r="W51" s="124">
        <v>3349.19873046875</v>
      </c>
      <c r="X51" s="124">
        <v>3785.538818359375</v>
      </c>
      <c r="Y51" s="124">
        <v>4708.04638671875</v>
      </c>
      <c r="Z51" s="124">
        <v>2791.03369140625</v>
      </c>
      <c r="AA51" s="124">
        <v>5092.58642578125</v>
      </c>
    </row>
    <row r="52" spans="1:27" x14ac:dyDescent="0.25">
      <c r="A52" s="94" t="s">
        <v>357</v>
      </c>
      <c r="B52" s="124">
        <v>5500.4169921875</v>
      </c>
      <c r="C52" s="124">
        <v>4566.076171875</v>
      </c>
      <c r="D52" s="124">
        <v>6544.64892578125</v>
      </c>
      <c r="E52" s="124">
        <v>5453.40185546875</v>
      </c>
      <c r="F52" s="124">
        <v>5209.4111328125</v>
      </c>
      <c r="G52" s="124">
        <v>4762.09326171875</v>
      </c>
      <c r="H52" s="124">
        <v>5738.060546875</v>
      </c>
      <c r="I52" s="124">
        <v>5093.0205078125</v>
      </c>
      <c r="J52" s="124">
        <v>6505.03125</v>
      </c>
      <c r="K52" s="124">
        <v>6920.98486328125</v>
      </c>
      <c r="L52" s="124">
        <v>5816.22607421875</v>
      </c>
      <c r="M52" s="124">
        <v>5567.630859375</v>
      </c>
      <c r="N52" s="171"/>
      <c r="O52" s="94" t="s">
        <v>357</v>
      </c>
      <c r="P52" s="124">
        <v>6825.51123046875</v>
      </c>
      <c r="Q52" s="124">
        <v>6520.23876953125</v>
      </c>
      <c r="R52" s="124">
        <v>7085.74755859375</v>
      </c>
      <c r="S52" s="124">
        <v>8356.966796875</v>
      </c>
      <c r="T52" s="124">
        <v>6705.9326171875</v>
      </c>
      <c r="U52" s="124">
        <v>3337.81005859375</v>
      </c>
      <c r="V52" s="124">
        <v>7586.40625</v>
      </c>
      <c r="W52" s="124">
        <v>7155.28369140625</v>
      </c>
      <c r="X52" s="124">
        <v>8421.8203125</v>
      </c>
      <c r="Y52" s="124">
        <v>7762.07763671875</v>
      </c>
      <c r="Z52" s="124">
        <v>5494.732421875</v>
      </c>
      <c r="AA52" s="124">
        <v>5553.78759765625</v>
      </c>
    </row>
    <row r="54" spans="1:27" x14ac:dyDescent="0.25">
      <c r="A54" s="124"/>
      <c r="B54" s="124"/>
      <c r="C54" s="124"/>
      <c r="D54" s="124"/>
      <c r="E54" s="124"/>
      <c r="F54" s="124"/>
      <c r="G54" s="124"/>
      <c r="H54" s="124"/>
      <c r="I54" s="124"/>
      <c r="J54" s="124"/>
      <c r="K54" s="124"/>
      <c r="L54" s="124"/>
      <c r="M54" s="124"/>
      <c r="P54" s="124"/>
      <c r="Q54" s="124"/>
      <c r="R54" s="124"/>
      <c r="S54" s="124"/>
      <c r="T54" s="124"/>
      <c r="U54" s="124"/>
      <c r="V54" s="124"/>
      <c r="W54" s="124"/>
      <c r="X54" s="124"/>
      <c r="Y54" s="124"/>
      <c r="Z54" s="124"/>
      <c r="AA54" s="124"/>
    </row>
    <row r="55" spans="1:27" x14ac:dyDescent="0.25">
      <c r="A55" s="124"/>
      <c r="B55" s="124"/>
      <c r="C55" s="124"/>
      <c r="D55" s="124"/>
      <c r="E55" s="124"/>
      <c r="F55" s="124"/>
      <c r="G55" s="124"/>
      <c r="H55" s="124"/>
      <c r="I55" s="124"/>
      <c r="J55" s="124"/>
      <c r="K55" s="124"/>
      <c r="L55" s="124"/>
      <c r="M55" s="124"/>
      <c r="P55" s="124"/>
      <c r="Q55" s="124"/>
      <c r="R55" s="124"/>
      <c r="S55" s="124"/>
      <c r="T55" s="124"/>
      <c r="U55" s="124"/>
      <c r="V55" s="124"/>
      <c r="W55" s="124"/>
      <c r="X55" s="124"/>
      <c r="Y55" s="124"/>
      <c r="Z55" s="124"/>
      <c r="AA55" s="124"/>
    </row>
    <row r="56" spans="1:27" x14ac:dyDescent="0.25">
      <c r="A56" s="124"/>
      <c r="B56" s="124"/>
      <c r="C56" s="124"/>
      <c r="D56" s="124"/>
      <c r="E56" s="124"/>
      <c r="F56" s="124"/>
      <c r="G56" s="124"/>
      <c r="H56" s="124"/>
      <c r="I56" s="124"/>
      <c r="J56" s="124"/>
      <c r="K56" s="124"/>
      <c r="L56" s="124"/>
      <c r="M56" s="124"/>
      <c r="P56" s="124"/>
      <c r="Q56" s="124"/>
      <c r="R56" s="124"/>
      <c r="S56" s="124"/>
      <c r="T56" s="124"/>
      <c r="U56" s="124"/>
      <c r="V56" s="124"/>
      <c r="W56" s="124"/>
      <c r="X56" s="124"/>
      <c r="Y56" s="124"/>
      <c r="Z56" s="124"/>
      <c r="AA56" s="124"/>
    </row>
    <row r="57" spans="1:27" x14ac:dyDescent="0.25">
      <c r="A57" s="124"/>
      <c r="B57" s="124"/>
      <c r="C57" s="124"/>
      <c r="D57" s="124"/>
      <c r="E57" s="124"/>
      <c r="F57" s="124"/>
      <c r="G57" s="124"/>
      <c r="H57" s="124"/>
      <c r="I57" s="124"/>
      <c r="J57" s="124"/>
      <c r="K57" s="124"/>
      <c r="L57" s="124"/>
      <c r="M57" s="124"/>
      <c r="P57" s="124"/>
      <c r="Q57" s="124"/>
      <c r="R57" s="124"/>
      <c r="S57" s="124"/>
      <c r="T57" s="124"/>
      <c r="U57" s="124"/>
      <c r="V57" s="124"/>
      <c r="W57" s="124"/>
      <c r="X57" s="124"/>
      <c r="Y57" s="124"/>
      <c r="Z57" s="124"/>
      <c r="AA57" s="124"/>
    </row>
    <row r="58" spans="1:27" x14ac:dyDescent="0.25">
      <c r="A58" s="124"/>
      <c r="B58" s="124"/>
      <c r="C58" s="124"/>
      <c r="D58" s="124"/>
      <c r="E58" s="124"/>
      <c r="F58" s="124"/>
      <c r="G58" s="124"/>
      <c r="H58" s="124"/>
      <c r="I58" s="124"/>
      <c r="J58" s="124"/>
      <c r="K58" s="124"/>
      <c r="L58" s="124"/>
      <c r="M58" s="124"/>
      <c r="P58" s="124"/>
      <c r="Q58" s="124"/>
      <c r="R58" s="124"/>
      <c r="S58" s="124"/>
      <c r="T58" s="124"/>
      <c r="U58" s="124"/>
      <c r="V58" s="124"/>
      <c r="W58" s="124"/>
      <c r="X58" s="124"/>
      <c r="Y58" s="124"/>
      <c r="Z58" s="124"/>
      <c r="AA58" s="124"/>
    </row>
    <row r="59" spans="1:27" x14ac:dyDescent="0.25">
      <c r="A59" s="124"/>
      <c r="B59" s="124"/>
      <c r="C59" s="124"/>
      <c r="D59" s="124"/>
      <c r="E59" s="124"/>
      <c r="F59" s="124"/>
      <c r="G59" s="124"/>
      <c r="H59" s="124"/>
      <c r="I59" s="124"/>
      <c r="J59" s="124"/>
      <c r="K59" s="124"/>
      <c r="L59" s="124"/>
      <c r="M59" s="124"/>
      <c r="P59" s="124"/>
      <c r="Q59" s="124"/>
      <c r="R59" s="124"/>
      <c r="S59" s="124"/>
      <c r="T59" s="124"/>
      <c r="U59" s="124"/>
      <c r="V59" s="124"/>
      <c r="W59" s="124"/>
      <c r="X59" s="124"/>
      <c r="Y59" s="124"/>
      <c r="Z59" s="124"/>
      <c r="AA59" s="124"/>
    </row>
    <row r="60" spans="1:27" x14ac:dyDescent="0.25">
      <c r="A60" s="124"/>
      <c r="B60" s="124"/>
      <c r="C60" s="124"/>
      <c r="D60" s="124"/>
      <c r="E60" s="124"/>
      <c r="F60" s="124"/>
      <c r="G60" s="124"/>
      <c r="H60" s="124"/>
      <c r="I60" s="124"/>
      <c r="J60" s="124"/>
      <c r="K60" s="124"/>
      <c r="L60" s="124"/>
      <c r="M60" s="124"/>
      <c r="P60" s="124"/>
      <c r="Q60" s="124"/>
      <c r="R60" s="124"/>
      <c r="S60" s="124"/>
      <c r="T60" s="124"/>
      <c r="U60" s="124"/>
      <c r="V60" s="124"/>
      <c r="W60" s="124"/>
      <c r="X60" s="124"/>
      <c r="Y60" s="124"/>
      <c r="Z60" s="124"/>
      <c r="AA60" s="124"/>
    </row>
    <row r="61" spans="1:27" x14ac:dyDescent="0.25">
      <c r="A61" s="124"/>
      <c r="B61" s="124"/>
      <c r="C61" s="124"/>
      <c r="D61" s="124"/>
      <c r="E61" s="124"/>
      <c r="F61" s="124"/>
      <c r="G61" s="124"/>
      <c r="H61" s="124"/>
      <c r="I61" s="124"/>
      <c r="J61" s="124"/>
      <c r="K61" s="124"/>
      <c r="L61" s="124"/>
      <c r="M61" s="124"/>
      <c r="P61" s="124"/>
      <c r="Q61" s="124"/>
      <c r="R61" s="124"/>
      <c r="S61" s="124"/>
      <c r="T61" s="124"/>
      <c r="U61" s="124"/>
      <c r="V61" s="124"/>
      <c r="W61" s="124"/>
      <c r="X61" s="124"/>
      <c r="Y61" s="124"/>
      <c r="Z61" s="124"/>
      <c r="AA61" s="124"/>
    </row>
    <row r="62" spans="1:27" x14ac:dyDescent="0.25">
      <c r="A62" s="124"/>
      <c r="B62" s="124"/>
      <c r="C62" s="124"/>
      <c r="D62" s="124"/>
      <c r="E62" s="124"/>
      <c r="F62" s="124"/>
      <c r="G62" s="124"/>
      <c r="H62" s="124"/>
      <c r="I62" s="124"/>
      <c r="J62" s="124"/>
      <c r="K62" s="124"/>
      <c r="L62" s="124"/>
      <c r="M62" s="124"/>
      <c r="P62" s="124"/>
      <c r="Q62" s="124"/>
      <c r="R62" s="124"/>
      <c r="S62" s="124"/>
      <c r="T62" s="124"/>
      <c r="U62" s="124"/>
      <c r="V62" s="124"/>
      <c r="W62" s="124"/>
      <c r="X62" s="124"/>
      <c r="Y62" s="124"/>
      <c r="Z62" s="124"/>
      <c r="AA62" s="124"/>
    </row>
    <row r="63" spans="1:27" x14ac:dyDescent="0.25">
      <c r="A63" s="124"/>
      <c r="B63" s="124"/>
      <c r="C63" s="124"/>
      <c r="D63" s="124"/>
      <c r="E63" s="124"/>
      <c r="F63" s="124"/>
      <c r="G63" s="124"/>
      <c r="H63" s="124"/>
      <c r="I63" s="124"/>
      <c r="J63" s="124"/>
      <c r="K63" s="124"/>
      <c r="L63" s="124"/>
      <c r="M63" s="124"/>
      <c r="P63" s="124"/>
      <c r="Q63" s="124"/>
      <c r="R63" s="124"/>
      <c r="S63" s="124"/>
      <c r="T63" s="124"/>
      <c r="U63" s="124"/>
      <c r="V63" s="124"/>
      <c r="W63" s="124"/>
      <c r="X63" s="124"/>
      <c r="Y63" s="124"/>
      <c r="Z63" s="124"/>
      <c r="AA63" s="124"/>
    </row>
    <row r="64" spans="1:27" x14ac:dyDescent="0.25">
      <c r="A64" s="124"/>
      <c r="B64" s="124"/>
      <c r="C64" s="124"/>
      <c r="D64" s="124"/>
      <c r="E64" s="124"/>
      <c r="F64" s="124"/>
      <c r="G64" s="124"/>
      <c r="H64" s="124"/>
      <c r="I64" s="124"/>
      <c r="J64" s="124"/>
      <c r="K64" s="124"/>
      <c r="L64" s="124"/>
      <c r="M64" s="124"/>
      <c r="P64" s="124"/>
      <c r="Q64" s="124"/>
      <c r="R64" s="124"/>
      <c r="S64" s="124"/>
      <c r="T64" s="124"/>
      <c r="U64" s="124"/>
      <c r="V64" s="124"/>
      <c r="W64" s="124"/>
      <c r="X64" s="124"/>
      <c r="Y64" s="124"/>
      <c r="Z64" s="124"/>
      <c r="AA64" s="124"/>
    </row>
    <row r="65" spans="1:27" x14ac:dyDescent="0.25">
      <c r="A65" s="124"/>
      <c r="B65" s="124"/>
      <c r="C65" s="124"/>
      <c r="D65" s="124"/>
      <c r="E65" s="124"/>
      <c r="F65" s="124"/>
      <c r="G65" s="124"/>
      <c r="H65" s="124"/>
      <c r="I65" s="124"/>
      <c r="J65" s="124"/>
      <c r="K65" s="124"/>
      <c r="L65" s="124"/>
      <c r="M65" s="124"/>
      <c r="P65" s="124"/>
      <c r="Q65" s="124"/>
      <c r="R65" s="124"/>
      <c r="S65" s="124"/>
      <c r="T65" s="124"/>
      <c r="U65" s="124"/>
      <c r="V65" s="124"/>
      <c r="W65" s="124"/>
      <c r="X65" s="124"/>
      <c r="Y65" s="124"/>
      <c r="Z65" s="124"/>
      <c r="AA65" s="124"/>
    </row>
    <row r="66" spans="1:27" x14ac:dyDescent="0.25">
      <c r="A66" s="124"/>
      <c r="B66" s="124"/>
      <c r="C66" s="124"/>
      <c r="D66" s="124"/>
      <c r="E66" s="124"/>
      <c r="F66" s="124"/>
      <c r="G66" s="124"/>
      <c r="H66" s="124"/>
      <c r="I66" s="124"/>
      <c r="J66" s="124"/>
      <c r="K66" s="124"/>
      <c r="L66" s="124"/>
      <c r="M66" s="124"/>
      <c r="P66" s="124"/>
      <c r="Q66" s="124"/>
      <c r="R66" s="124"/>
      <c r="S66" s="124"/>
      <c r="T66" s="124"/>
      <c r="U66" s="124"/>
      <c r="V66" s="124"/>
      <c r="W66" s="124"/>
      <c r="X66" s="124"/>
      <c r="Y66" s="124"/>
      <c r="Z66" s="124"/>
      <c r="AA66" s="124"/>
    </row>
    <row r="67" spans="1:27" x14ac:dyDescent="0.25">
      <c r="A67" s="124"/>
      <c r="B67" s="124"/>
      <c r="C67" s="124"/>
      <c r="D67" s="124"/>
      <c r="E67" s="124"/>
      <c r="F67" s="124"/>
      <c r="G67" s="124"/>
      <c r="H67" s="124"/>
      <c r="I67" s="124"/>
      <c r="J67" s="124"/>
      <c r="K67" s="124"/>
      <c r="L67" s="124"/>
      <c r="M67" s="124"/>
      <c r="P67" s="124"/>
      <c r="Q67" s="124"/>
      <c r="R67" s="124"/>
      <c r="S67" s="124"/>
      <c r="T67" s="124"/>
      <c r="U67" s="124"/>
      <c r="V67" s="124"/>
      <c r="W67" s="124"/>
      <c r="X67" s="124"/>
      <c r="Y67" s="124"/>
      <c r="Z67" s="124"/>
      <c r="AA67" s="124"/>
    </row>
    <row r="68" spans="1:27" x14ac:dyDescent="0.25">
      <c r="A68" s="124"/>
      <c r="B68" s="124"/>
      <c r="C68" s="124"/>
      <c r="D68" s="124"/>
      <c r="E68" s="124"/>
      <c r="F68" s="124"/>
      <c r="G68" s="124"/>
      <c r="H68" s="124"/>
      <c r="I68" s="124"/>
      <c r="J68" s="124"/>
      <c r="K68" s="124"/>
      <c r="L68" s="124"/>
      <c r="M68" s="124"/>
      <c r="P68" s="124"/>
      <c r="Q68" s="124"/>
      <c r="R68" s="124"/>
      <c r="S68" s="124"/>
      <c r="T68" s="124"/>
      <c r="U68" s="124"/>
      <c r="V68" s="124"/>
      <c r="W68" s="124"/>
      <c r="X68" s="124"/>
      <c r="Y68" s="124"/>
      <c r="Z68" s="124"/>
      <c r="AA68" s="124"/>
    </row>
    <row r="69" spans="1:27" x14ac:dyDescent="0.25">
      <c r="A69" s="124"/>
      <c r="B69" s="124"/>
      <c r="C69" s="124"/>
      <c r="D69" s="124"/>
      <c r="E69" s="124"/>
      <c r="F69" s="124"/>
      <c r="G69" s="124"/>
      <c r="H69" s="124"/>
      <c r="I69" s="124"/>
      <c r="J69" s="124"/>
      <c r="K69" s="124"/>
      <c r="L69" s="124"/>
      <c r="M69" s="124"/>
      <c r="P69" s="124"/>
      <c r="Q69" s="124"/>
      <c r="R69" s="124"/>
      <c r="S69" s="124"/>
      <c r="T69" s="124"/>
      <c r="U69" s="124"/>
      <c r="V69" s="124"/>
      <c r="W69" s="124"/>
      <c r="X69" s="124"/>
      <c r="Y69" s="124"/>
      <c r="Z69" s="124"/>
      <c r="AA69" s="124"/>
    </row>
    <row r="70" spans="1:27" x14ac:dyDescent="0.25">
      <c r="A70" s="124"/>
      <c r="B70" s="124"/>
      <c r="C70" s="124"/>
      <c r="D70" s="124"/>
      <c r="E70" s="124"/>
      <c r="F70" s="124"/>
      <c r="G70" s="124"/>
      <c r="H70" s="124"/>
      <c r="I70" s="124"/>
      <c r="J70" s="124"/>
      <c r="K70" s="124"/>
      <c r="L70" s="124"/>
      <c r="M70" s="124"/>
      <c r="P70" s="124"/>
      <c r="Q70" s="124"/>
      <c r="R70" s="124"/>
      <c r="S70" s="124"/>
      <c r="T70" s="124"/>
      <c r="U70" s="124"/>
      <c r="V70" s="124"/>
      <c r="W70" s="124"/>
      <c r="X70" s="124"/>
      <c r="Y70" s="124"/>
      <c r="Z70" s="124"/>
      <c r="AA70" s="124"/>
    </row>
    <row r="71" spans="1:27" x14ac:dyDescent="0.25">
      <c r="A71" s="124"/>
      <c r="B71" s="124"/>
      <c r="C71" s="124"/>
      <c r="D71" s="124"/>
      <c r="E71" s="124"/>
      <c r="F71" s="124"/>
      <c r="G71" s="124"/>
      <c r="H71" s="124"/>
      <c r="I71" s="124"/>
      <c r="J71" s="124"/>
      <c r="K71" s="124"/>
      <c r="L71" s="124"/>
      <c r="M71" s="124"/>
      <c r="P71" s="124"/>
      <c r="Q71" s="124"/>
      <c r="R71" s="124"/>
      <c r="S71" s="124"/>
      <c r="T71" s="124"/>
      <c r="U71" s="124"/>
      <c r="V71" s="124"/>
      <c r="W71" s="124"/>
      <c r="X71" s="124"/>
      <c r="Y71" s="124"/>
      <c r="Z71" s="124"/>
      <c r="AA71" s="124"/>
    </row>
    <row r="72" spans="1:27" x14ac:dyDescent="0.25">
      <c r="A72" s="124"/>
      <c r="B72" s="124"/>
      <c r="C72" s="124"/>
      <c r="D72" s="124"/>
      <c r="E72" s="124"/>
      <c r="F72" s="124"/>
      <c r="G72" s="124"/>
      <c r="H72" s="124"/>
      <c r="I72" s="124"/>
      <c r="J72" s="124"/>
      <c r="K72" s="124"/>
      <c r="L72" s="124"/>
      <c r="M72" s="124"/>
      <c r="P72" s="124"/>
      <c r="Q72" s="124"/>
      <c r="R72" s="124"/>
      <c r="S72" s="124"/>
      <c r="T72" s="124"/>
      <c r="U72" s="124"/>
      <c r="V72" s="124"/>
      <c r="W72" s="124"/>
      <c r="X72" s="124"/>
      <c r="Y72" s="124"/>
      <c r="Z72" s="124"/>
      <c r="AA72" s="124"/>
    </row>
    <row r="73" spans="1:27" x14ac:dyDescent="0.25">
      <c r="A73" s="124"/>
      <c r="B73" s="124"/>
      <c r="C73" s="124"/>
      <c r="D73" s="124"/>
      <c r="E73" s="124"/>
      <c r="F73" s="124"/>
      <c r="G73" s="124"/>
      <c r="H73" s="124"/>
      <c r="I73" s="124"/>
      <c r="J73" s="124"/>
      <c r="K73" s="124"/>
      <c r="L73" s="124"/>
      <c r="M73" s="124"/>
      <c r="P73" s="124"/>
      <c r="Q73" s="124"/>
      <c r="R73" s="124"/>
      <c r="S73" s="124"/>
      <c r="T73" s="124"/>
      <c r="U73" s="124"/>
      <c r="V73" s="124"/>
      <c r="W73" s="124"/>
      <c r="X73" s="124"/>
      <c r="Y73" s="124"/>
      <c r="Z73" s="124"/>
      <c r="AA73" s="124"/>
    </row>
    <row r="74" spans="1:27" x14ac:dyDescent="0.25">
      <c r="A74" s="124"/>
      <c r="B74" s="124"/>
      <c r="C74" s="124"/>
      <c r="D74" s="124"/>
      <c r="E74" s="124"/>
      <c r="F74" s="124"/>
      <c r="G74" s="124"/>
      <c r="H74" s="124"/>
      <c r="I74" s="124"/>
      <c r="J74" s="124"/>
      <c r="K74" s="124"/>
      <c r="L74" s="124"/>
      <c r="M74" s="124"/>
      <c r="P74" s="124"/>
      <c r="Q74" s="124"/>
      <c r="R74" s="124"/>
      <c r="S74" s="124"/>
      <c r="T74" s="124"/>
      <c r="U74" s="124"/>
      <c r="V74" s="124"/>
      <c r="W74" s="124"/>
      <c r="X74" s="124"/>
      <c r="Y74" s="124"/>
      <c r="Z74" s="124"/>
      <c r="AA74" s="124"/>
    </row>
    <row r="75" spans="1:27" x14ac:dyDescent="0.25">
      <c r="A75" s="124"/>
      <c r="B75" s="124"/>
      <c r="C75" s="124"/>
      <c r="D75" s="124"/>
      <c r="E75" s="124"/>
      <c r="F75" s="124"/>
      <c r="G75" s="124"/>
      <c r="H75" s="124"/>
      <c r="I75" s="124"/>
      <c r="J75" s="124"/>
      <c r="K75" s="124"/>
      <c r="L75" s="124"/>
      <c r="M75" s="124"/>
      <c r="P75" s="124"/>
      <c r="Q75" s="124"/>
      <c r="R75" s="124"/>
      <c r="S75" s="124"/>
      <c r="T75" s="124"/>
      <c r="U75" s="124"/>
      <c r="V75" s="124"/>
      <c r="W75" s="124"/>
      <c r="X75" s="124"/>
      <c r="Y75" s="124"/>
      <c r="Z75" s="124"/>
      <c r="AA75" s="124"/>
    </row>
    <row r="76" spans="1:27" x14ac:dyDescent="0.25">
      <c r="A76" s="124"/>
      <c r="B76" s="124"/>
      <c r="C76" s="124"/>
      <c r="D76" s="124"/>
      <c r="E76" s="124"/>
      <c r="F76" s="124"/>
      <c r="G76" s="124"/>
      <c r="H76" s="124"/>
      <c r="I76" s="124"/>
      <c r="J76" s="124"/>
      <c r="K76" s="124"/>
      <c r="L76" s="124"/>
      <c r="M76" s="124"/>
      <c r="P76" s="124"/>
      <c r="Q76" s="124"/>
      <c r="R76" s="124"/>
      <c r="S76" s="124"/>
      <c r="T76" s="124"/>
      <c r="U76" s="124"/>
      <c r="V76" s="124"/>
      <c r="W76" s="124"/>
      <c r="X76" s="124"/>
      <c r="Y76" s="124"/>
      <c r="Z76" s="124"/>
      <c r="AA76" s="124"/>
    </row>
    <row r="77" spans="1:27" x14ac:dyDescent="0.25">
      <c r="A77" s="124"/>
      <c r="B77" s="124"/>
      <c r="C77" s="124"/>
      <c r="D77" s="124"/>
      <c r="E77" s="124"/>
      <c r="F77" s="124"/>
      <c r="G77" s="124"/>
      <c r="H77" s="124"/>
      <c r="I77" s="124"/>
      <c r="J77" s="124"/>
      <c r="K77" s="124"/>
      <c r="L77" s="124"/>
      <c r="M77" s="124"/>
      <c r="P77" s="124"/>
      <c r="Q77" s="124"/>
      <c r="R77" s="124"/>
      <c r="S77" s="124"/>
      <c r="T77" s="124"/>
      <c r="U77" s="124"/>
      <c r="V77" s="124"/>
      <c r="W77" s="124"/>
      <c r="X77" s="124"/>
      <c r="Y77" s="124"/>
      <c r="Z77" s="124"/>
      <c r="AA77" s="124"/>
    </row>
    <row r="78" spans="1:27" x14ac:dyDescent="0.25">
      <c r="A78" s="124"/>
      <c r="B78" s="124"/>
      <c r="C78" s="124"/>
      <c r="D78" s="124"/>
      <c r="E78" s="124"/>
      <c r="F78" s="124"/>
      <c r="G78" s="124"/>
      <c r="H78" s="124"/>
      <c r="I78" s="124"/>
      <c r="J78" s="124"/>
      <c r="K78" s="124"/>
      <c r="L78" s="124"/>
      <c r="M78" s="124"/>
      <c r="P78" s="124"/>
      <c r="Q78" s="124"/>
      <c r="R78" s="124"/>
      <c r="S78" s="124"/>
      <c r="T78" s="124"/>
      <c r="U78" s="124"/>
      <c r="V78" s="124"/>
      <c r="W78" s="124"/>
      <c r="X78" s="124"/>
      <c r="Y78" s="124"/>
      <c r="Z78" s="124"/>
      <c r="AA78" s="124"/>
    </row>
    <row r="79" spans="1:27" x14ac:dyDescent="0.25">
      <c r="A79" s="124"/>
      <c r="B79" s="124"/>
      <c r="C79" s="124"/>
      <c r="D79" s="124"/>
      <c r="E79" s="124"/>
      <c r="F79" s="124"/>
      <c r="G79" s="124"/>
      <c r="H79" s="124"/>
      <c r="I79" s="124"/>
      <c r="J79" s="124"/>
      <c r="K79" s="124"/>
      <c r="L79" s="124"/>
      <c r="M79" s="124"/>
      <c r="P79" s="124"/>
      <c r="Q79" s="124"/>
      <c r="R79" s="124"/>
      <c r="S79" s="124"/>
      <c r="T79" s="124"/>
      <c r="U79" s="124"/>
      <c r="V79" s="124"/>
      <c r="W79" s="124"/>
      <c r="X79" s="124"/>
      <c r="Y79" s="124"/>
      <c r="Z79" s="124"/>
      <c r="AA79" s="124"/>
    </row>
    <row r="80" spans="1:27" x14ac:dyDescent="0.25">
      <c r="A80" s="124"/>
      <c r="B80" s="124"/>
      <c r="C80" s="124"/>
      <c r="D80" s="124"/>
      <c r="E80" s="124"/>
      <c r="F80" s="124"/>
      <c r="G80" s="124"/>
      <c r="H80" s="124"/>
      <c r="I80" s="124"/>
      <c r="J80" s="124"/>
      <c r="K80" s="124"/>
      <c r="L80" s="124"/>
      <c r="M80" s="124"/>
      <c r="P80" s="124"/>
      <c r="Q80" s="124"/>
      <c r="R80" s="124"/>
      <c r="S80" s="124"/>
      <c r="T80" s="124"/>
      <c r="U80" s="124"/>
      <c r="V80" s="124"/>
      <c r="W80" s="124"/>
      <c r="X80" s="124"/>
      <c r="Y80" s="124"/>
      <c r="Z80" s="124"/>
      <c r="AA80" s="124"/>
    </row>
    <row r="81" spans="1:27" x14ac:dyDescent="0.25">
      <c r="A81" s="124"/>
      <c r="B81" s="124"/>
      <c r="C81" s="124"/>
      <c r="D81" s="124"/>
      <c r="E81" s="124"/>
      <c r="F81" s="124"/>
      <c r="G81" s="124"/>
      <c r="H81" s="124"/>
      <c r="I81" s="124"/>
      <c r="J81" s="124"/>
      <c r="K81" s="124"/>
      <c r="L81" s="124"/>
      <c r="M81" s="124"/>
      <c r="P81" s="124"/>
      <c r="Q81" s="124"/>
      <c r="R81" s="124"/>
      <c r="S81" s="124"/>
      <c r="T81" s="124"/>
      <c r="U81" s="124"/>
      <c r="V81" s="124"/>
      <c r="W81" s="124"/>
      <c r="X81" s="124"/>
      <c r="Y81" s="124"/>
      <c r="Z81" s="124"/>
      <c r="AA81" s="124"/>
    </row>
    <row r="82" spans="1:27" x14ac:dyDescent="0.25">
      <c r="A82" s="124"/>
      <c r="B82" s="124"/>
      <c r="C82" s="124"/>
      <c r="D82" s="124"/>
      <c r="E82" s="124"/>
      <c r="F82" s="124"/>
      <c r="G82" s="124"/>
      <c r="H82" s="124"/>
      <c r="I82" s="124"/>
      <c r="J82" s="124"/>
      <c r="K82" s="124"/>
      <c r="L82" s="124"/>
      <c r="M82" s="124"/>
      <c r="P82" s="124"/>
      <c r="Q82" s="124"/>
      <c r="R82" s="124"/>
      <c r="S82" s="124"/>
      <c r="T82" s="124"/>
      <c r="U82" s="124"/>
      <c r="V82" s="124"/>
      <c r="W82" s="124"/>
      <c r="X82" s="124"/>
      <c r="Y82" s="124"/>
      <c r="Z82" s="124"/>
      <c r="AA82" s="124"/>
    </row>
    <row r="83" spans="1:27" x14ac:dyDescent="0.25">
      <c r="A83" s="124"/>
      <c r="B83" s="124"/>
      <c r="C83" s="124"/>
      <c r="D83" s="124"/>
      <c r="E83" s="124"/>
      <c r="F83" s="124"/>
      <c r="G83" s="124"/>
      <c r="H83" s="124"/>
      <c r="I83" s="124"/>
      <c r="J83" s="124"/>
      <c r="K83" s="124"/>
      <c r="L83" s="124"/>
      <c r="M83" s="124"/>
      <c r="P83" s="124"/>
      <c r="Q83" s="124"/>
      <c r="R83" s="124"/>
      <c r="S83" s="124"/>
      <c r="T83" s="124"/>
      <c r="U83" s="124"/>
      <c r="V83" s="124"/>
      <c r="W83" s="124"/>
      <c r="X83" s="124"/>
      <c r="Y83" s="124"/>
      <c r="Z83" s="124"/>
      <c r="AA83" s="124"/>
    </row>
    <row r="84" spans="1:27" x14ac:dyDescent="0.25">
      <c r="A84" s="124"/>
      <c r="B84" s="124"/>
      <c r="C84" s="124"/>
      <c r="D84" s="124"/>
      <c r="E84" s="124"/>
      <c r="F84" s="124"/>
      <c r="G84" s="124"/>
      <c r="H84" s="124"/>
      <c r="I84" s="124"/>
      <c r="J84" s="124"/>
      <c r="K84" s="124"/>
      <c r="L84" s="124"/>
      <c r="M84" s="124"/>
      <c r="P84" s="124"/>
      <c r="Q84" s="124"/>
      <c r="R84" s="124"/>
      <c r="S84" s="124"/>
      <c r="T84" s="124"/>
      <c r="U84" s="124"/>
      <c r="V84" s="124"/>
      <c r="W84" s="124"/>
      <c r="X84" s="124"/>
      <c r="Y84" s="124"/>
      <c r="Z84" s="124"/>
      <c r="AA84" s="124"/>
    </row>
    <row r="85" spans="1:27" x14ac:dyDescent="0.25">
      <c r="A85" s="124"/>
      <c r="B85" s="124"/>
      <c r="C85" s="124"/>
      <c r="D85" s="124"/>
      <c r="E85" s="124"/>
      <c r="F85" s="124"/>
      <c r="G85" s="124"/>
      <c r="H85" s="124"/>
      <c r="I85" s="124"/>
      <c r="J85" s="124"/>
      <c r="K85" s="124"/>
      <c r="L85" s="124"/>
      <c r="M85" s="124"/>
      <c r="P85" s="124"/>
      <c r="Q85" s="124"/>
      <c r="R85" s="124"/>
      <c r="S85" s="124"/>
      <c r="T85" s="124"/>
      <c r="U85" s="124"/>
      <c r="V85" s="124"/>
      <c r="W85" s="124"/>
      <c r="X85" s="124"/>
      <c r="Y85" s="124"/>
      <c r="Z85" s="124"/>
      <c r="AA85" s="124"/>
    </row>
    <row r="86" spans="1:27" x14ac:dyDescent="0.25">
      <c r="A86" s="124"/>
      <c r="B86" s="124"/>
      <c r="C86" s="124"/>
      <c r="D86" s="124"/>
      <c r="E86" s="124"/>
      <c r="F86" s="124"/>
      <c r="G86" s="124"/>
      <c r="H86" s="124"/>
      <c r="I86" s="124"/>
      <c r="J86" s="124"/>
      <c r="K86" s="124"/>
      <c r="L86" s="124"/>
      <c r="M86" s="124"/>
      <c r="P86" s="124"/>
      <c r="Q86" s="124"/>
      <c r="R86" s="124"/>
      <c r="S86" s="124"/>
      <c r="T86" s="124"/>
      <c r="U86" s="124"/>
      <c r="V86" s="124"/>
      <c r="W86" s="124"/>
      <c r="X86" s="124"/>
      <c r="Y86" s="124"/>
      <c r="Z86" s="124"/>
      <c r="AA86" s="124"/>
    </row>
    <row r="87" spans="1:27" x14ac:dyDescent="0.25">
      <c r="A87" s="124"/>
      <c r="B87" s="124"/>
      <c r="C87" s="124"/>
      <c r="D87" s="124"/>
      <c r="E87" s="124"/>
      <c r="F87" s="124"/>
      <c r="G87" s="124"/>
      <c r="H87" s="124"/>
      <c r="I87" s="124"/>
      <c r="J87" s="124"/>
      <c r="K87" s="124"/>
      <c r="L87" s="124"/>
      <c r="M87" s="124"/>
      <c r="P87" s="124"/>
      <c r="Q87" s="124"/>
      <c r="R87" s="124"/>
      <c r="S87" s="124"/>
      <c r="T87" s="124"/>
      <c r="U87" s="124"/>
      <c r="V87" s="124"/>
      <c r="W87" s="124"/>
      <c r="X87" s="124"/>
      <c r="Y87" s="124"/>
      <c r="Z87" s="124"/>
      <c r="AA87" s="124"/>
    </row>
    <row r="88" spans="1:27" x14ac:dyDescent="0.25">
      <c r="A88" s="124"/>
      <c r="B88" s="124"/>
      <c r="C88" s="124"/>
      <c r="D88" s="124"/>
      <c r="E88" s="124"/>
      <c r="F88" s="124"/>
      <c r="G88" s="124"/>
      <c r="H88" s="124"/>
      <c r="I88" s="124"/>
      <c r="J88" s="124"/>
      <c r="K88" s="124"/>
      <c r="L88" s="124"/>
      <c r="M88" s="124"/>
      <c r="P88" s="124"/>
      <c r="Q88" s="124"/>
      <c r="R88" s="124"/>
      <c r="S88" s="124"/>
      <c r="T88" s="124"/>
      <c r="U88" s="124"/>
      <c r="V88" s="124"/>
      <c r="W88" s="124"/>
      <c r="X88" s="124"/>
      <c r="Y88" s="124"/>
      <c r="Z88" s="124"/>
      <c r="AA88" s="124"/>
    </row>
    <row r="89" spans="1:27" x14ac:dyDescent="0.25">
      <c r="A89" s="124"/>
      <c r="B89" s="124"/>
      <c r="C89" s="124"/>
      <c r="D89" s="124"/>
      <c r="E89" s="124"/>
      <c r="F89" s="124"/>
      <c r="G89" s="124"/>
      <c r="H89" s="124"/>
      <c r="I89" s="124"/>
      <c r="J89" s="124"/>
      <c r="K89" s="124"/>
      <c r="L89" s="124"/>
      <c r="M89" s="124"/>
      <c r="P89" s="124"/>
      <c r="Q89" s="124"/>
      <c r="R89" s="124"/>
      <c r="S89" s="124"/>
      <c r="T89" s="124"/>
      <c r="U89" s="124"/>
      <c r="V89" s="124"/>
      <c r="W89" s="124"/>
      <c r="X89" s="124"/>
      <c r="Y89" s="124"/>
      <c r="Z89" s="124"/>
      <c r="AA89" s="124"/>
    </row>
    <row r="90" spans="1:27" x14ac:dyDescent="0.25">
      <c r="A90" s="124"/>
      <c r="B90" s="124"/>
      <c r="C90" s="124"/>
      <c r="D90" s="124"/>
      <c r="E90" s="124"/>
      <c r="F90" s="124"/>
      <c r="G90" s="124"/>
      <c r="H90" s="124"/>
      <c r="I90" s="124"/>
      <c r="J90" s="124"/>
      <c r="K90" s="124"/>
      <c r="L90" s="124"/>
      <c r="M90" s="124"/>
      <c r="P90" s="124"/>
      <c r="Q90" s="124"/>
      <c r="R90" s="124"/>
      <c r="S90" s="124"/>
      <c r="T90" s="124"/>
      <c r="U90" s="124"/>
      <c r="V90" s="124"/>
      <c r="W90" s="124"/>
      <c r="X90" s="124"/>
      <c r="Y90" s="124"/>
      <c r="Z90" s="124"/>
      <c r="AA90" s="124"/>
    </row>
    <row r="91" spans="1:27" x14ac:dyDescent="0.25">
      <c r="A91" s="124"/>
      <c r="B91" s="124"/>
      <c r="C91" s="124"/>
      <c r="D91" s="124"/>
      <c r="E91" s="124"/>
      <c r="F91" s="124"/>
      <c r="G91" s="124"/>
      <c r="H91" s="124"/>
      <c r="I91" s="124"/>
      <c r="J91" s="124"/>
      <c r="K91" s="124"/>
      <c r="L91" s="124"/>
      <c r="M91" s="124"/>
      <c r="P91" s="124"/>
      <c r="Q91" s="124"/>
      <c r="R91" s="124"/>
      <c r="S91" s="124"/>
      <c r="T91" s="124"/>
      <c r="U91" s="124"/>
      <c r="V91" s="124"/>
      <c r="W91" s="124"/>
      <c r="X91" s="124"/>
      <c r="Y91" s="124"/>
      <c r="Z91" s="124"/>
      <c r="AA91" s="124"/>
    </row>
    <row r="92" spans="1:27" x14ac:dyDescent="0.25">
      <c r="A92" s="124"/>
      <c r="B92" s="124"/>
      <c r="C92" s="124"/>
      <c r="D92" s="124"/>
      <c r="E92" s="124"/>
      <c r="F92" s="124"/>
      <c r="G92" s="124"/>
      <c r="H92" s="124"/>
      <c r="I92" s="124"/>
      <c r="J92" s="124"/>
      <c r="K92" s="124"/>
      <c r="L92" s="124"/>
      <c r="M92" s="124"/>
      <c r="P92" s="124"/>
      <c r="Q92" s="124"/>
      <c r="R92" s="124"/>
      <c r="S92" s="124"/>
      <c r="T92" s="124"/>
      <c r="U92" s="124"/>
      <c r="V92" s="124"/>
      <c r="W92" s="124"/>
      <c r="X92" s="124"/>
      <c r="Y92" s="124"/>
      <c r="Z92" s="124"/>
      <c r="AA92" s="124"/>
    </row>
    <row r="93" spans="1:27" x14ac:dyDescent="0.25">
      <c r="A93" s="124"/>
      <c r="B93" s="124"/>
      <c r="C93" s="124"/>
      <c r="D93" s="124"/>
      <c r="E93" s="124"/>
      <c r="F93" s="124"/>
      <c r="G93" s="124"/>
      <c r="H93" s="124"/>
      <c r="I93" s="124"/>
      <c r="J93" s="124"/>
      <c r="K93" s="124"/>
      <c r="L93" s="124"/>
      <c r="M93" s="124"/>
      <c r="P93" s="124"/>
      <c r="Q93" s="124"/>
      <c r="R93" s="124"/>
      <c r="S93" s="124"/>
      <c r="T93" s="124"/>
      <c r="U93" s="124"/>
      <c r="V93" s="124"/>
      <c r="W93" s="124"/>
      <c r="X93" s="124"/>
      <c r="Y93" s="124"/>
      <c r="Z93" s="124"/>
      <c r="AA93" s="124"/>
    </row>
    <row r="94" spans="1:27" x14ac:dyDescent="0.25">
      <c r="A94" s="124"/>
      <c r="B94" s="124"/>
      <c r="C94" s="124"/>
      <c r="D94" s="124"/>
      <c r="E94" s="124"/>
      <c r="F94" s="124"/>
      <c r="G94" s="124"/>
      <c r="H94" s="124"/>
      <c r="I94" s="124"/>
      <c r="J94" s="124"/>
      <c r="K94" s="124"/>
      <c r="L94" s="124"/>
      <c r="M94" s="124"/>
      <c r="P94" s="124"/>
      <c r="Q94" s="124"/>
      <c r="R94" s="124"/>
      <c r="S94" s="124"/>
      <c r="T94" s="124"/>
      <c r="U94" s="124"/>
      <c r="V94" s="124"/>
      <c r="W94" s="124"/>
      <c r="X94" s="124"/>
      <c r="Y94" s="124"/>
      <c r="Z94" s="124"/>
      <c r="AA94" s="124"/>
    </row>
    <row r="95" spans="1:27" x14ac:dyDescent="0.25">
      <c r="A95" s="124"/>
      <c r="B95" s="124"/>
      <c r="C95" s="124"/>
      <c r="D95" s="124"/>
      <c r="E95" s="124"/>
      <c r="F95" s="124"/>
      <c r="G95" s="124"/>
      <c r="H95" s="124"/>
      <c r="I95" s="124"/>
      <c r="J95" s="124"/>
      <c r="K95" s="124"/>
      <c r="L95" s="124"/>
      <c r="M95" s="124"/>
      <c r="P95" s="124"/>
      <c r="Q95" s="124"/>
      <c r="R95" s="124"/>
      <c r="S95" s="124"/>
      <c r="T95" s="124"/>
      <c r="U95" s="124"/>
      <c r="V95" s="124"/>
      <c r="W95" s="124"/>
      <c r="X95" s="124"/>
      <c r="Y95" s="124"/>
      <c r="Z95" s="124"/>
      <c r="AA95" s="124"/>
    </row>
    <row r="96" spans="1:27" x14ac:dyDescent="0.25">
      <c r="A96" s="124"/>
      <c r="B96" s="124"/>
      <c r="C96" s="124"/>
      <c r="D96" s="124"/>
      <c r="E96" s="124"/>
      <c r="F96" s="124"/>
      <c r="G96" s="124"/>
      <c r="H96" s="124"/>
      <c r="I96" s="124"/>
      <c r="J96" s="124"/>
      <c r="K96" s="124"/>
      <c r="L96" s="124"/>
      <c r="M96" s="124"/>
      <c r="P96" s="124"/>
      <c r="Q96" s="124"/>
      <c r="R96" s="124"/>
      <c r="S96" s="124"/>
      <c r="T96" s="124"/>
      <c r="U96" s="124"/>
      <c r="V96" s="124"/>
      <c r="W96" s="124"/>
      <c r="X96" s="124"/>
      <c r="Y96" s="124"/>
      <c r="Z96" s="124"/>
      <c r="AA96" s="124"/>
    </row>
    <row r="97" spans="1:27" x14ac:dyDescent="0.25">
      <c r="A97" s="124"/>
      <c r="B97" s="124"/>
      <c r="C97" s="124"/>
      <c r="D97" s="124"/>
      <c r="E97" s="124"/>
      <c r="F97" s="124"/>
      <c r="G97" s="124"/>
      <c r="H97" s="124"/>
      <c r="I97" s="124"/>
      <c r="J97" s="124"/>
      <c r="K97" s="124"/>
      <c r="L97" s="124"/>
      <c r="M97" s="124"/>
      <c r="P97" s="124"/>
      <c r="Q97" s="124"/>
      <c r="R97" s="124"/>
      <c r="S97" s="124"/>
      <c r="T97" s="124"/>
      <c r="U97" s="124"/>
      <c r="V97" s="124"/>
      <c r="W97" s="124"/>
      <c r="X97" s="124"/>
      <c r="Y97" s="124"/>
      <c r="Z97" s="124"/>
      <c r="AA97" s="124"/>
    </row>
    <row r="98" spans="1:27" x14ac:dyDescent="0.25">
      <c r="A98" s="124"/>
      <c r="B98" s="124"/>
      <c r="C98" s="124"/>
      <c r="D98" s="124"/>
      <c r="E98" s="124"/>
      <c r="F98" s="124"/>
      <c r="G98" s="124"/>
      <c r="H98" s="124"/>
      <c r="I98" s="124"/>
      <c r="J98" s="124"/>
      <c r="K98" s="124"/>
      <c r="L98" s="124"/>
      <c r="M98" s="124"/>
      <c r="P98" s="124"/>
      <c r="Q98" s="124"/>
      <c r="R98" s="124"/>
      <c r="S98" s="124"/>
      <c r="T98" s="124"/>
      <c r="U98" s="124"/>
      <c r="V98" s="124"/>
      <c r="W98" s="124"/>
      <c r="X98" s="124"/>
      <c r="Y98" s="124"/>
      <c r="Z98" s="124"/>
      <c r="AA98" s="124"/>
    </row>
    <row r="99" spans="1:27" x14ac:dyDescent="0.25">
      <c r="A99" s="124"/>
      <c r="B99" s="124"/>
      <c r="C99" s="124"/>
      <c r="D99" s="124"/>
      <c r="E99" s="124"/>
      <c r="F99" s="124"/>
      <c r="G99" s="124"/>
      <c r="H99" s="124"/>
      <c r="I99" s="124"/>
      <c r="J99" s="124"/>
      <c r="K99" s="124"/>
      <c r="L99" s="124"/>
      <c r="M99" s="124"/>
      <c r="P99" s="124"/>
      <c r="Q99" s="124"/>
      <c r="R99" s="124"/>
      <c r="S99" s="124"/>
      <c r="T99" s="124"/>
      <c r="U99" s="124"/>
      <c r="V99" s="124"/>
      <c r="W99" s="124"/>
      <c r="X99" s="124"/>
      <c r="Y99" s="124"/>
      <c r="Z99" s="124"/>
      <c r="AA99" s="124"/>
    </row>
    <row r="100" spans="1:27" x14ac:dyDescent="0.25">
      <c r="A100" s="124"/>
      <c r="B100" s="124"/>
      <c r="C100" s="124"/>
      <c r="D100" s="124"/>
      <c r="E100" s="124"/>
      <c r="F100" s="124"/>
      <c r="G100" s="124"/>
      <c r="H100" s="124"/>
      <c r="I100" s="124"/>
      <c r="J100" s="124"/>
      <c r="K100" s="124"/>
      <c r="L100" s="124"/>
      <c r="M100" s="124"/>
      <c r="P100" s="124"/>
      <c r="Q100" s="124"/>
      <c r="R100" s="124"/>
      <c r="S100" s="124"/>
      <c r="T100" s="124"/>
      <c r="U100" s="124"/>
      <c r="V100" s="124"/>
      <c r="W100" s="124"/>
      <c r="X100" s="124"/>
      <c r="Y100" s="124"/>
      <c r="Z100" s="124"/>
      <c r="AA100" s="124"/>
    </row>
    <row r="101" spans="1:27" x14ac:dyDescent="0.25">
      <c r="A101" s="124"/>
      <c r="B101" s="124"/>
      <c r="C101" s="124"/>
      <c r="D101" s="124"/>
      <c r="E101" s="124"/>
      <c r="F101" s="124"/>
      <c r="G101" s="124"/>
      <c r="H101" s="124"/>
      <c r="I101" s="124"/>
      <c r="J101" s="124"/>
      <c r="K101" s="124"/>
      <c r="L101" s="124"/>
      <c r="M101" s="124"/>
      <c r="P101" s="124"/>
      <c r="Q101" s="124"/>
      <c r="R101" s="124"/>
      <c r="S101" s="124"/>
      <c r="T101" s="124"/>
      <c r="U101" s="124"/>
      <c r="V101" s="124"/>
      <c r="W101" s="124"/>
      <c r="X101" s="124"/>
      <c r="Y101" s="124"/>
      <c r="Z101" s="124"/>
      <c r="AA101" s="124"/>
    </row>
    <row r="102" spans="1:27" x14ac:dyDescent="0.25">
      <c r="A102" s="124"/>
      <c r="B102" s="124"/>
      <c r="C102" s="124"/>
      <c r="D102" s="124"/>
      <c r="E102" s="124"/>
      <c r="F102" s="124"/>
      <c r="G102" s="124"/>
      <c r="H102" s="124"/>
      <c r="I102" s="124"/>
      <c r="J102" s="124"/>
      <c r="K102" s="124"/>
      <c r="L102" s="124"/>
      <c r="M102" s="124"/>
      <c r="P102" s="124"/>
      <c r="Q102" s="124"/>
      <c r="R102" s="124"/>
      <c r="S102" s="124"/>
      <c r="T102" s="124"/>
      <c r="U102" s="124"/>
      <c r="V102" s="124"/>
      <c r="W102" s="124"/>
      <c r="X102" s="124"/>
      <c r="Y102" s="124"/>
      <c r="Z102" s="124"/>
      <c r="AA102" s="124"/>
    </row>
    <row r="103" spans="1:27" x14ac:dyDescent="0.25">
      <c r="A103" s="124"/>
      <c r="B103" s="124"/>
      <c r="C103" s="124"/>
      <c r="D103" s="124"/>
      <c r="E103" s="124"/>
      <c r="F103" s="124"/>
      <c r="G103" s="124"/>
      <c r="H103" s="124"/>
      <c r="I103" s="124"/>
      <c r="J103" s="124"/>
      <c r="K103" s="124"/>
      <c r="L103" s="124"/>
      <c r="M103" s="124"/>
      <c r="P103" s="124"/>
      <c r="Q103" s="124"/>
      <c r="R103" s="124"/>
      <c r="S103" s="124"/>
      <c r="T103" s="124"/>
      <c r="U103" s="124"/>
      <c r="V103" s="124"/>
      <c r="W103" s="124"/>
      <c r="X103" s="124"/>
      <c r="Y103" s="124"/>
      <c r="Z103" s="124"/>
      <c r="AA103" s="124"/>
    </row>
    <row r="104" spans="1:27" x14ac:dyDescent="0.25">
      <c r="A104" s="124"/>
      <c r="B104" s="124"/>
      <c r="C104" s="124"/>
      <c r="D104" s="124"/>
      <c r="E104" s="124"/>
      <c r="F104" s="124"/>
      <c r="G104" s="124"/>
      <c r="H104" s="124"/>
      <c r="I104" s="124"/>
      <c r="J104" s="124"/>
      <c r="K104" s="124"/>
      <c r="L104" s="124"/>
      <c r="M104" s="124"/>
      <c r="P104" s="124"/>
      <c r="Q104" s="124"/>
      <c r="R104" s="124"/>
      <c r="S104" s="124"/>
      <c r="T104" s="124"/>
      <c r="U104" s="124"/>
      <c r="V104" s="124"/>
      <c r="W104" s="124"/>
      <c r="X104" s="124"/>
      <c r="Y104" s="124"/>
      <c r="Z104" s="124"/>
      <c r="AA104" s="124"/>
    </row>
    <row r="105" spans="1:27" x14ac:dyDescent="0.25">
      <c r="A105" s="124"/>
      <c r="B105" s="124"/>
      <c r="C105" s="124"/>
      <c r="D105" s="124"/>
      <c r="E105" s="124"/>
      <c r="F105" s="124"/>
      <c r="G105" s="124"/>
      <c r="H105" s="124"/>
      <c r="I105" s="124"/>
      <c r="J105" s="124"/>
      <c r="K105" s="124"/>
      <c r="L105" s="124"/>
      <c r="M105" s="124"/>
      <c r="P105" s="124"/>
      <c r="Q105" s="124"/>
      <c r="R105" s="124"/>
      <c r="S105" s="124"/>
      <c r="T105" s="124"/>
      <c r="U105" s="124"/>
      <c r="V105" s="124"/>
      <c r="W105" s="124"/>
      <c r="X105" s="124"/>
      <c r="Y105" s="124"/>
      <c r="Z105" s="124"/>
      <c r="AA105" s="124"/>
    </row>
    <row r="106" spans="1:27" x14ac:dyDescent="0.25">
      <c r="A106" s="124"/>
      <c r="B106" s="124"/>
      <c r="C106" s="124"/>
      <c r="D106" s="124"/>
      <c r="E106" s="124"/>
      <c r="F106" s="124"/>
      <c r="G106" s="124"/>
      <c r="H106" s="124"/>
      <c r="I106" s="124"/>
      <c r="J106" s="124"/>
      <c r="K106" s="124"/>
      <c r="L106" s="124"/>
      <c r="M106" s="124"/>
      <c r="P106" s="124"/>
      <c r="Q106" s="124"/>
      <c r="R106" s="124"/>
      <c r="S106" s="124"/>
      <c r="T106" s="124"/>
      <c r="U106" s="124"/>
      <c r="V106" s="124"/>
      <c r="W106" s="124"/>
      <c r="X106" s="124"/>
      <c r="Y106" s="124"/>
      <c r="Z106" s="124"/>
      <c r="AA106" s="124"/>
    </row>
    <row r="107" spans="1:27" x14ac:dyDescent="0.25">
      <c r="A107" s="124"/>
      <c r="B107" s="124"/>
      <c r="C107" s="124"/>
      <c r="D107" s="124"/>
      <c r="E107" s="124"/>
      <c r="F107" s="124"/>
      <c r="G107" s="124"/>
      <c r="H107" s="124"/>
      <c r="I107" s="124"/>
      <c r="J107" s="124"/>
      <c r="K107" s="124"/>
      <c r="L107" s="124"/>
      <c r="M107" s="124"/>
      <c r="P107" s="124"/>
      <c r="Q107" s="124"/>
      <c r="R107" s="124"/>
      <c r="S107" s="124"/>
      <c r="T107" s="124"/>
      <c r="U107" s="124"/>
      <c r="V107" s="124"/>
      <c r="W107" s="124"/>
      <c r="X107" s="124"/>
      <c r="Y107" s="124"/>
      <c r="Z107" s="124"/>
      <c r="AA107" s="124"/>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A4215-001C-46AD-BAFC-D7320705D328}">
  <dimension ref="A1:BB25"/>
  <sheetViews>
    <sheetView workbookViewId="0">
      <selection activeCell="A14" sqref="A14:BB25"/>
    </sheetView>
  </sheetViews>
  <sheetFormatPr defaultColWidth="8.7109375" defaultRowHeight="15" x14ac:dyDescent="0.25"/>
  <cols>
    <col min="1" max="16384" width="8.7109375" style="124"/>
  </cols>
  <sheetData>
    <row r="1" spans="1:54" x14ac:dyDescent="0.25">
      <c r="A1" s="124" t="s">
        <v>5106</v>
      </c>
      <c r="B1" s="124" t="s">
        <v>5107</v>
      </c>
      <c r="C1" s="124" t="s">
        <v>5108</v>
      </c>
      <c r="D1" s="124" t="s">
        <v>222</v>
      </c>
      <c r="E1" s="124" t="s">
        <v>5109</v>
      </c>
      <c r="F1" s="124" t="s">
        <v>5110</v>
      </c>
      <c r="G1" s="124" t="s">
        <v>242</v>
      </c>
      <c r="H1" s="124" t="s">
        <v>246</v>
      </c>
      <c r="I1" s="124" t="s">
        <v>250</v>
      </c>
      <c r="J1" s="124" t="s">
        <v>253</v>
      </c>
      <c r="K1" s="124" t="s">
        <v>257</v>
      </c>
      <c r="L1" s="124" t="s">
        <v>261</v>
      </c>
      <c r="M1" s="124" t="s">
        <v>265</v>
      </c>
      <c r="N1" s="124" t="s">
        <v>304</v>
      </c>
      <c r="O1" s="124" t="s">
        <v>307</v>
      </c>
      <c r="P1" s="124" t="s">
        <v>310</v>
      </c>
      <c r="Q1" s="124" t="s">
        <v>299</v>
      </c>
      <c r="R1" s="124" t="s">
        <v>311</v>
      </c>
      <c r="S1" s="124" t="s">
        <v>312</v>
      </c>
      <c r="T1" s="124" t="s">
        <v>313</v>
      </c>
      <c r="U1" s="124" t="s">
        <v>314</v>
      </c>
      <c r="V1" s="124" t="s">
        <v>315</v>
      </c>
      <c r="W1" s="124" t="s">
        <v>316</v>
      </c>
      <c r="X1" s="124" t="s">
        <v>323</v>
      </c>
      <c r="Y1" s="124" t="s">
        <v>324</v>
      </c>
      <c r="Z1" s="124" t="s">
        <v>325</v>
      </c>
      <c r="AA1" s="124" t="s">
        <v>322</v>
      </c>
      <c r="AB1" s="124" t="s">
        <v>335</v>
      </c>
      <c r="AC1" s="124" t="s">
        <v>328</v>
      </c>
      <c r="AD1" s="124" t="s">
        <v>329</v>
      </c>
      <c r="AE1" s="124" t="s">
        <v>330</v>
      </c>
      <c r="AF1" s="124" t="s">
        <v>319</v>
      </c>
      <c r="AG1" s="124" t="s">
        <v>318</v>
      </c>
      <c r="AH1" s="124" t="s">
        <v>320</v>
      </c>
      <c r="AI1" s="124" t="s">
        <v>321</v>
      </c>
      <c r="AJ1" s="124" t="s">
        <v>326</v>
      </c>
      <c r="AK1" s="124" t="s">
        <v>327</v>
      </c>
      <c r="AL1" s="124" t="s">
        <v>317</v>
      </c>
      <c r="AM1" s="124" t="s">
        <v>338</v>
      </c>
      <c r="AN1" s="124" t="s">
        <v>346</v>
      </c>
      <c r="AO1" s="124" t="s">
        <v>298</v>
      </c>
      <c r="AP1" s="124" t="s">
        <v>269</v>
      </c>
      <c r="AQ1" s="124" t="s">
        <v>273</v>
      </c>
      <c r="AR1" s="124" t="s">
        <v>277</v>
      </c>
      <c r="AS1" s="124" t="s">
        <v>297</v>
      </c>
      <c r="AT1" s="124" t="s">
        <v>281</v>
      </c>
      <c r="AU1" s="124" t="s">
        <v>285</v>
      </c>
      <c r="AV1" s="124" t="s">
        <v>288</v>
      </c>
      <c r="AW1" s="124" t="s">
        <v>291</v>
      </c>
      <c r="AX1" s="124" t="s">
        <v>294</v>
      </c>
      <c r="AY1" s="124" t="s">
        <v>295</v>
      </c>
      <c r="AZ1" s="124" t="s">
        <v>296</v>
      </c>
      <c r="BA1" s="124" t="s">
        <v>339</v>
      </c>
      <c r="BB1" s="124" t="s">
        <v>357</v>
      </c>
    </row>
    <row r="2" spans="1:54" x14ac:dyDescent="0.25">
      <c r="A2" s="124" t="s">
        <v>605</v>
      </c>
      <c r="B2" s="124" t="s">
        <v>5116</v>
      </c>
      <c r="C2" s="124" t="s">
        <v>5112</v>
      </c>
      <c r="D2" s="124">
        <v>0.76236143545698665</v>
      </c>
      <c r="E2" s="124">
        <v>0.76236140727996826</v>
      </c>
      <c r="F2" s="124">
        <v>0.76236146688461304</v>
      </c>
      <c r="G2" s="124">
        <v>0.55118550688594303</v>
      </c>
      <c r="H2" s="124">
        <v>1.2254901960784314E-3</v>
      </c>
      <c r="I2" s="124">
        <v>2.325064379996267E-2</v>
      </c>
      <c r="J2" s="124">
        <v>0.38297997824166508</v>
      </c>
      <c r="K2" s="124">
        <v>0.32333018092486498</v>
      </c>
      <c r="L2" s="124">
        <v>0.15174817409356189</v>
      </c>
      <c r="M2" s="124">
        <v>0.11746553274386701</v>
      </c>
      <c r="N2" s="124">
        <v>0.21047132092831441</v>
      </c>
      <c r="O2" s="124">
        <v>0.68434779743899055</v>
      </c>
      <c r="P2" s="124">
        <v>8.1682888976729734E-2</v>
      </c>
      <c r="Q2" s="124">
        <v>7.7462788807166588E-2</v>
      </c>
      <c r="R2" s="124">
        <v>0.37756471259805269</v>
      </c>
      <c r="S2" s="124">
        <v>0.22716330022486836</v>
      </c>
      <c r="T2" s="124">
        <v>5.009104183111257E-2</v>
      </c>
      <c r="U2" s="124">
        <v>0.10320379353606436</v>
      </c>
      <c r="V2" s="124">
        <v>0.12579327485660585</v>
      </c>
      <c r="W2" s="124">
        <v>4.7890602632014855E-2</v>
      </c>
      <c r="X2" s="124">
        <v>0</v>
      </c>
      <c r="Y2" s="124">
        <v>5.1839202940461519E-3</v>
      </c>
      <c r="Z2" s="124">
        <v>1.488095238095238E-3</v>
      </c>
      <c r="AA2" s="124">
        <v>0.25628123045434698</v>
      </c>
      <c r="AB2" s="124">
        <v>6.9923413128803666E-2</v>
      </c>
      <c r="AC2" s="124">
        <v>0.78378533375585291</v>
      </c>
      <c r="AD2" s="124">
        <v>3.5781668960053956E-2</v>
      </c>
      <c r="AE2" s="124">
        <v>4.8887190549351978E-2</v>
      </c>
      <c r="AF2" s="124">
        <v>0.10692140517313574</v>
      </c>
      <c r="AG2" s="124">
        <v>4.5436086882961101E-2</v>
      </c>
      <c r="AH2" s="124">
        <v>0</v>
      </c>
      <c r="AI2" s="124">
        <v>5.8472742609612563E-2</v>
      </c>
      <c r="AJ2" s="124">
        <v>9.4937601559023383E-3</v>
      </c>
      <c r="AK2" s="124">
        <v>2.5814611160183902E-2</v>
      </c>
      <c r="AL2" s="124">
        <v>0</v>
      </c>
      <c r="AM2" s="124">
        <v>2.4188061068989228E-2</v>
      </c>
      <c r="AN2" s="124">
        <v>0</v>
      </c>
      <c r="AO2" s="124">
        <v>5.7373187500000013E-2</v>
      </c>
      <c r="AP2" s="124">
        <v>7.9668125000000034E-3</v>
      </c>
      <c r="AQ2" s="124">
        <v>5.9494750000000027E-2</v>
      </c>
      <c r="AR2" s="124">
        <v>0.14514768750000001</v>
      </c>
      <c r="AS2" s="124">
        <v>0.21082675000000001</v>
      </c>
      <c r="AT2" s="124">
        <v>9.2141874999999984E-3</v>
      </c>
      <c r="AU2" s="124">
        <v>3.2441875000000002E-2</v>
      </c>
      <c r="AV2" s="124">
        <v>8.3884187499999985E-2</v>
      </c>
      <c r="AW2" s="124">
        <v>0.24396793749999987</v>
      </c>
      <c r="AX2" s="124">
        <v>0.12246068749999997</v>
      </c>
      <c r="AY2" s="124">
        <v>3.54769375E-2</v>
      </c>
      <c r="AZ2" s="124">
        <v>4.9118499999999989E-2</v>
      </c>
      <c r="BA2" s="124">
        <v>8506.3994140625</v>
      </c>
      <c r="BB2" s="124">
        <v>5925.89697265625</v>
      </c>
    </row>
    <row r="3" spans="1:54" x14ac:dyDescent="0.25">
      <c r="A3" s="124" t="s">
        <v>606</v>
      </c>
      <c r="B3" s="124" t="s">
        <v>5116</v>
      </c>
      <c r="C3" s="124" t="s">
        <v>5112</v>
      </c>
      <c r="D3" s="124">
        <v>0.78025285386950871</v>
      </c>
      <c r="E3" s="124">
        <v>0.78025287389755249</v>
      </c>
      <c r="F3" s="124">
        <v>0.78025287389755249</v>
      </c>
      <c r="G3" s="124">
        <v>0.53805545296672919</v>
      </c>
      <c r="H3" s="124">
        <v>7.6349577347678693E-3</v>
      </c>
      <c r="I3" s="124">
        <v>3.6185002254914646E-2</v>
      </c>
      <c r="J3" s="124">
        <v>0.42803928094713417</v>
      </c>
      <c r="K3" s="124">
        <v>0.26712755551775308</v>
      </c>
      <c r="L3" s="124">
        <v>0.14687257591263395</v>
      </c>
      <c r="M3" s="124">
        <v>0.11414062763279623</v>
      </c>
      <c r="N3" s="124">
        <v>0.17008087875931382</v>
      </c>
      <c r="O3" s="124">
        <v>0.74099854929157527</v>
      </c>
      <c r="P3" s="124">
        <v>5.814539071596353E-2</v>
      </c>
      <c r="Q3" s="124">
        <v>4.052371260963937E-2</v>
      </c>
      <c r="R3" s="124">
        <v>0.45575084827902884</v>
      </c>
      <c r="S3" s="124">
        <v>0.15700325477411164</v>
      </c>
      <c r="T3" s="124">
        <v>2.6471502646181547E-2</v>
      </c>
      <c r="U3" s="124">
        <v>7.8880669107314852E-2</v>
      </c>
      <c r="V3" s="124">
        <v>0.16032021670683555</v>
      </c>
      <c r="W3" s="124">
        <v>3.256081853080188E-2</v>
      </c>
      <c r="X3" s="124">
        <v>0</v>
      </c>
      <c r="Y3" s="124">
        <v>1.9417538672994385E-3</v>
      </c>
      <c r="Z3" s="124">
        <v>0</v>
      </c>
      <c r="AA3" s="124">
        <v>0.17061587915731313</v>
      </c>
      <c r="AB3" s="124">
        <v>7.9827691472024453E-2</v>
      </c>
      <c r="AC3" s="124">
        <v>0.78589705565156487</v>
      </c>
      <c r="AD3" s="124">
        <v>2.2433471038439585E-2</v>
      </c>
      <c r="AE3" s="124">
        <v>2.8251709098099438E-2</v>
      </c>
      <c r="AF3" s="124">
        <v>5.0999863621706408E-2</v>
      </c>
      <c r="AG3" s="124">
        <v>3.4913782234583544E-2</v>
      </c>
      <c r="AH3" s="124">
        <v>7.1130987551553827E-3</v>
      </c>
      <c r="AI3" s="124">
        <v>6.0223975078149319E-2</v>
      </c>
      <c r="AJ3" s="124">
        <v>1.1204538954889303E-2</v>
      </c>
      <c r="AK3" s="124">
        <v>1.8307930895782591E-2</v>
      </c>
      <c r="AL3" s="124">
        <v>0</v>
      </c>
      <c r="AM3" s="124">
        <v>3.3351782075180039E-3</v>
      </c>
      <c r="AN3" s="124">
        <v>0</v>
      </c>
      <c r="AO3" s="124">
        <v>4.2122124999999996E-2</v>
      </c>
      <c r="AP3" s="124">
        <v>4.2522500000000017E-3</v>
      </c>
      <c r="AQ3" s="124">
        <v>3.639668749999999E-2</v>
      </c>
      <c r="AR3" s="124">
        <v>0.33020256249999996</v>
      </c>
      <c r="AS3" s="124">
        <v>0.16833681249999999</v>
      </c>
      <c r="AT3" s="124">
        <v>8.9442500000000025E-3</v>
      </c>
      <c r="AU3" s="124">
        <v>3.045850000000001E-2</v>
      </c>
      <c r="AV3" s="124">
        <v>8.074906250000001E-2</v>
      </c>
      <c r="AW3" s="124">
        <v>0.20916168749999992</v>
      </c>
      <c r="AX3" s="124">
        <v>7.7966375000000018E-2</v>
      </c>
      <c r="AY3" s="124">
        <v>2.5649437500000007E-2</v>
      </c>
      <c r="AZ3" s="124">
        <v>2.7882375000000001E-2</v>
      </c>
      <c r="BA3" s="124">
        <v>9024.642578125</v>
      </c>
      <c r="BB3" s="124">
        <v>6556.52880859375</v>
      </c>
    </row>
    <row r="4" spans="1:54" x14ac:dyDescent="0.25">
      <c r="A4" s="124" t="s">
        <v>607</v>
      </c>
      <c r="B4" s="124" t="s">
        <v>5116</v>
      </c>
      <c r="C4" s="124" t="s">
        <v>5112</v>
      </c>
      <c r="D4" s="124">
        <v>0.80818119301580049</v>
      </c>
      <c r="E4" s="124">
        <v>0.80818116664886475</v>
      </c>
      <c r="F4" s="124">
        <v>0.80818116664886475</v>
      </c>
      <c r="G4" s="124">
        <v>0.5613846504247948</v>
      </c>
      <c r="H4" s="124">
        <v>4.6100433610687915E-3</v>
      </c>
      <c r="I4" s="124">
        <v>3.911652474713613E-2</v>
      </c>
      <c r="J4" s="124">
        <v>0.27721412570073489</v>
      </c>
      <c r="K4" s="124">
        <v>0.31239250082724712</v>
      </c>
      <c r="L4" s="124">
        <v>0.22463245566704665</v>
      </c>
      <c r="M4" s="124">
        <v>0.14203434969676637</v>
      </c>
      <c r="N4" s="124">
        <v>7.7423213884151257E-2</v>
      </c>
      <c r="O4" s="124">
        <v>0.84226146554779968</v>
      </c>
      <c r="P4" s="124">
        <v>6.5489771828486532E-2</v>
      </c>
      <c r="Q4" s="124">
        <v>1.2898962561655743E-2</v>
      </c>
      <c r="R4" s="124">
        <v>0.39371982592728438</v>
      </c>
      <c r="S4" s="124">
        <v>0.14334150143349639</v>
      </c>
      <c r="T4" s="124">
        <v>4.7455072840960413E-2</v>
      </c>
      <c r="U4" s="124">
        <v>0.12597505283468813</v>
      </c>
      <c r="V4" s="124">
        <v>0.16649961998310167</v>
      </c>
      <c r="W4" s="124">
        <v>3.9803719799803058E-2</v>
      </c>
      <c r="X4" s="124">
        <v>1.3888888888888889E-3</v>
      </c>
      <c r="Y4" s="124">
        <v>1.5705909229363386E-3</v>
      </c>
      <c r="Z4" s="124">
        <v>2.7777777777777779E-3</v>
      </c>
      <c r="AA4" s="124">
        <v>0.11307570511856789</v>
      </c>
      <c r="AB4" s="124">
        <v>9.1455270809254002E-2</v>
      </c>
      <c r="AC4" s="124">
        <v>0.51260191982398029</v>
      </c>
      <c r="AD4" s="124">
        <v>1.3785401762828293E-2</v>
      </c>
      <c r="AE4" s="124">
        <v>4.5357355898945628E-2</v>
      </c>
      <c r="AF4" s="124">
        <v>9.4637406271946348E-2</v>
      </c>
      <c r="AG4" s="124">
        <v>4.0084956780113701E-2</v>
      </c>
      <c r="AH4" s="124">
        <v>5.1747367239512419E-3</v>
      </c>
      <c r="AI4" s="124">
        <v>6.0235828539178138E-2</v>
      </c>
      <c r="AJ4" s="124">
        <v>8.0214160241044458E-3</v>
      </c>
      <c r="AK4" s="124">
        <v>2.4692260607167647E-2</v>
      </c>
      <c r="AL4" s="124">
        <v>0</v>
      </c>
      <c r="AM4" s="124">
        <v>2.1901709401709402E-3</v>
      </c>
      <c r="AN4" s="124">
        <v>0</v>
      </c>
      <c r="AO4" s="124">
        <v>4.0881125000000018E-2</v>
      </c>
      <c r="AP4" s="124">
        <v>6.8816250000000023E-3</v>
      </c>
      <c r="AQ4" s="124">
        <v>4.4035999999999992E-2</v>
      </c>
      <c r="AR4" s="124">
        <v>0.23920756249999997</v>
      </c>
      <c r="AS4" s="124">
        <v>0.19473300000000007</v>
      </c>
      <c r="AT4" s="124">
        <v>1.25689375E-2</v>
      </c>
      <c r="AU4" s="124">
        <v>4.3001000000000004E-2</v>
      </c>
      <c r="AV4" s="124">
        <v>7.8128374999999944E-2</v>
      </c>
      <c r="AW4" s="124">
        <v>0.22789612500000012</v>
      </c>
      <c r="AX4" s="124">
        <v>9.1463812499999964E-2</v>
      </c>
      <c r="AY4" s="124">
        <v>2.9112437499999994E-2</v>
      </c>
      <c r="AZ4" s="124">
        <v>3.2932062499999998E-2</v>
      </c>
      <c r="BA4" s="124">
        <v>8880.685546875</v>
      </c>
      <c r="BB4" s="124">
        <v>6687.5634765625</v>
      </c>
    </row>
    <row r="5" spans="1:54" x14ac:dyDescent="0.25">
      <c r="A5" s="124" t="s">
        <v>608</v>
      </c>
      <c r="B5" s="124" t="s">
        <v>5116</v>
      </c>
      <c r="C5" s="124" t="s">
        <v>5112</v>
      </c>
      <c r="D5" s="124">
        <v>0.70827182147207335</v>
      </c>
      <c r="E5" s="124">
        <v>0.70827180147171021</v>
      </c>
      <c r="F5" s="124">
        <v>0.70827180147171021</v>
      </c>
      <c r="G5" s="124">
        <v>0.48667760075380889</v>
      </c>
      <c r="H5" s="124">
        <v>2.508602212089755E-3</v>
      </c>
      <c r="I5" s="124">
        <v>3.2623592069441959E-2</v>
      </c>
      <c r="J5" s="124">
        <v>0.42550337938375088</v>
      </c>
      <c r="K5" s="124">
        <v>0.26136832203803012</v>
      </c>
      <c r="L5" s="124">
        <v>0.14431519297368037</v>
      </c>
      <c r="M5" s="124">
        <v>0.13368091132300691</v>
      </c>
      <c r="N5" s="124">
        <v>7.2714594895647369E-2</v>
      </c>
      <c r="O5" s="124">
        <v>0.86084458152626764</v>
      </c>
      <c r="P5" s="124">
        <v>5.2174000723792538E-2</v>
      </c>
      <c r="Q5" s="124">
        <v>2.5487539069507389E-2</v>
      </c>
      <c r="R5" s="124">
        <v>0.48949159916314922</v>
      </c>
      <c r="S5" s="124">
        <v>0.15683347772643261</v>
      </c>
      <c r="T5" s="124">
        <v>3.2132422450315425E-2</v>
      </c>
      <c r="U5" s="124">
        <v>9.9482133673752554E-2</v>
      </c>
      <c r="V5" s="124">
        <v>0.11608334957248929</v>
      </c>
      <c r="W5" s="124">
        <v>3.0506284810309019E-2</v>
      </c>
      <c r="X5" s="124">
        <v>1.5441165427124328E-3</v>
      </c>
      <c r="Y5" s="124">
        <v>9.7737753168046903E-3</v>
      </c>
      <c r="Z5" s="124">
        <v>2.4497914378774771E-3</v>
      </c>
      <c r="AA5" s="124">
        <v>0.26660203981551511</v>
      </c>
      <c r="AB5" s="124">
        <v>5.828077782812633E-2</v>
      </c>
      <c r="AC5" s="124">
        <v>0.84710909235518528</v>
      </c>
      <c r="AD5" s="124">
        <v>1.2022458006306322E-2</v>
      </c>
      <c r="AE5" s="124">
        <v>2.4290507440135972E-2</v>
      </c>
      <c r="AF5" s="124">
        <v>8.897341519709917E-2</v>
      </c>
      <c r="AG5" s="124">
        <v>4.096593774944074E-2</v>
      </c>
      <c r="AH5" s="124">
        <v>1.4059501076700096E-3</v>
      </c>
      <c r="AI5" s="124">
        <v>8.2722636123308962E-2</v>
      </c>
      <c r="AJ5" s="124">
        <v>5.8392556310887384E-3</v>
      </c>
      <c r="AK5" s="124">
        <v>4.7935919885090487E-2</v>
      </c>
      <c r="AL5" s="124">
        <v>1.7857142857142857E-4</v>
      </c>
      <c r="AM5" s="124">
        <v>1.544948615120792E-3</v>
      </c>
      <c r="AN5" s="124">
        <v>0</v>
      </c>
      <c r="AO5" s="124">
        <v>4.183650000000002E-2</v>
      </c>
      <c r="AP5" s="124">
        <v>1.3166812500000003E-2</v>
      </c>
      <c r="AQ5" s="124">
        <v>3.716381249999999E-2</v>
      </c>
      <c r="AR5" s="124">
        <v>0.26106943750000011</v>
      </c>
      <c r="AS5" s="124">
        <v>0.1667029374999997</v>
      </c>
      <c r="AT5" s="124">
        <v>9.2004375000000038E-3</v>
      </c>
      <c r="AU5" s="124">
        <v>3.2334562500000032E-2</v>
      </c>
      <c r="AV5" s="124">
        <v>6.2316999999999949E-2</v>
      </c>
      <c r="AW5" s="124">
        <v>0.24783975000000019</v>
      </c>
      <c r="AX5" s="124">
        <v>9.7417000000000184E-2</v>
      </c>
      <c r="AY5" s="124">
        <v>2.6469937499999978E-2</v>
      </c>
      <c r="AZ5" s="124">
        <v>4.6312249999999916E-2</v>
      </c>
      <c r="BA5" s="124">
        <v>8684.06640625</v>
      </c>
      <c r="BB5" s="124">
        <v>4560.20556640625</v>
      </c>
    </row>
    <row r="6" spans="1:54" x14ac:dyDescent="0.25">
      <c r="A6" s="124" t="s">
        <v>609</v>
      </c>
      <c r="B6" s="124" t="s">
        <v>5116</v>
      </c>
      <c r="C6" s="124" t="s">
        <v>5112</v>
      </c>
      <c r="D6" s="124">
        <v>0.82863507355089472</v>
      </c>
      <c r="E6" s="124">
        <v>0.82863509654998779</v>
      </c>
      <c r="F6" s="124">
        <v>0.82863509654998779</v>
      </c>
      <c r="G6" s="124">
        <v>0.52437977342100184</v>
      </c>
      <c r="H6" s="124">
        <v>2.1273455433611435E-3</v>
      </c>
      <c r="I6" s="124">
        <v>2.0543911883664997E-2</v>
      </c>
      <c r="J6" s="124">
        <v>0.38480514667507137</v>
      </c>
      <c r="K6" s="124">
        <v>0.30770273904599726</v>
      </c>
      <c r="L6" s="124">
        <v>0.15992721683412242</v>
      </c>
      <c r="M6" s="124">
        <v>0.12489364001778283</v>
      </c>
      <c r="N6" s="124">
        <v>6.857701457478857E-2</v>
      </c>
      <c r="O6" s="124">
        <v>0.86506414287199385</v>
      </c>
      <c r="P6" s="124">
        <v>5.0694815667406273E-2</v>
      </c>
      <c r="Q6" s="124">
        <v>1.7333934675426422E-2</v>
      </c>
      <c r="R6" s="124">
        <v>0.30645256667135828</v>
      </c>
      <c r="S6" s="124">
        <v>0.14589226910839684</v>
      </c>
      <c r="T6" s="124">
        <v>3.0404841920737002E-2</v>
      </c>
      <c r="U6" s="124">
        <v>9.7326630287105531E-2</v>
      </c>
      <c r="V6" s="124">
        <v>0.26095149951210839</v>
      </c>
      <c r="W6" s="124">
        <v>9.8950685329632485E-2</v>
      </c>
      <c r="X6" s="124">
        <v>7.5301204819277112E-4</v>
      </c>
      <c r="Y6" s="124">
        <v>1.9807840989626959E-3</v>
      </c>
      <c r="Z6" s="124">
        <v>3.7650602409638556E-4</v>
      </c>
      <c r="AA6" s="124">
        <v>7.177439640808006E-2</v>
      </c>
      <c r="AB6" s="124">
        <v>4.3886454065027676E-2</v>
      </c>
      <c r="AC6" s="124">
        <v>0.83718902043877053</v>
      </c>
      <c r="AD6" s="124">
        <v>1.7201007098589668E-2</v>
      </c>
      <c r="AE6" s="124">
        <v>4.160053400279206E-2</v>
      </c>
      <c r="AF6" s="124">
        <v>6.9340149500109582E-2</v>
      </c>
      <c r="AG6" s="124">
        <v>3.7816089311398716E-2</v>
      </c>
      <c r="AH6" s="124">
        <v>2.6363729454045768E-3</v>
      </c>
      <c r="AI6" s="124">
        <v>4.2011302016060903E-2</v>
      </c>
      <c r="AJ6" s="124">
        <v>2.4854730405750739E-3</v>
      </c>
      <c r="AK6" s="124">
        <v>9.3942267900578649E-3</v>
      </c>
      <c r="AL6" s="124">
        <v>3.3422459893048126E-4</v>
      </c>
      <c r="AM6" s="124">
        <v>2.2055899303861743E-3</v>
      </c>
      <c r="AN6" s="124">
        <v>0</v>
      </c>
      <c r="AO6" s="124">
        <v>3.5194937499999981E-2</v>
      </c>
      <c r="AP6" s="124">
        <v>5.5720624999999972E-3</v>
      </c>
      <c r="AQ6" s="124">
        <v>5.534518749999992E-2</v>
      </c>
      <c r="AR6" s="124">
        <v>8.9719124999999983E-2</v>
      </c>
      <c r="AS6" s="124">
        <v>0.2604975000000001</v>
      </c>
      <c r="AT6" s="124">
        <v>1.3018562499999995E-2</v>
      </c>
      <c r="AU6" s="124">
        <v>6.6493999999999998E-2</v>
      </c>
      <c r="AV6" s="124">
        <v>0.13117087499999999</v>
      </c>
      <c r="AW6" s="124">
        <v>0.19276137500000007</v>
      </c>
      <c r="AX6" s="124">
        <v>0.12040812500000002</v>
      </c>
      <c r="AY6" s="124">
        <v>2.7493124999999986E-2</v>
      </c>
      <c r="AZ6" s="124">
        <v>3.9336687499999967E-2</v>
      </c>
      <c r="BA6" s="124">
        <v>11122.12109375</v>
      </c>
      <c r="BB6" s="124">
        <v>8170.99560546875</v>
      </c>
    </row>
    <row r="7" spans="1:54" x14ac:dyDescent="0.25">
      <c r="A7" s="124" t="s">
        <v>610</v>
      </c>
      <c r="B7" s="124" t="s">
        <v>5116</v>
      </c>
      <c r="C7" s="124" t="s">
        <v>5112</v>
      </c>
      <c r="D7" s="124">
        <v>0.76519120397404694</v>
      </c>
      <c r="E7" s="124">
        <v>0.76519119739532471</v>
      </c>
      <c r="F7" s="124">
        <v>0.76519119739532471</v>
      </c>
      <c r="G7" s="124">
        <v>0.50668432641869121</v>
      </c>
      <c r="H7" s="124">
        <v>1.1261261261261261E-3</v>
      </c>
      <c r="I7" s="124">
        <v>2.928137232256138E-2</v>
      </c>
      <c r="J7" s="124">
        <v>0.44335171718349914</v>
      </c>
      <c r="K7" s="124">
        <v>0.27435188521485571</v>
      </c>
      <c r="L7" s="124">
        <v>0.13670515654060297</v>
      </c>
      <c r="M7" s="124">
        <v>0.11518374261235464</v>
      </c>
      <c r="N7" s="124">
        <v>4.6145728513056955E-2</v>
      </c>
      <c r="O7" s="124">
        <v>0.91013612423856893</v>
      </c>
      <c r="P7" s="124">
        <v>3.577569136780024E-2</v>
      </c>
      <c r="Q7" s="124">
        <v>1.0658412021924605E-2</v>
      </c>
      <c r="R7" s="124">
        <v>0.52244557164257777</v>
      </c>
      <c r="S7" s="124">
        <v>0.13814187808207409</v>
      </c>
      <c r="T7" s="124">
        <v>4.0401768941528776E-2</v>
      </c>
      <c r="U7" s="124">
        <v>0.10177808003490064</v>
      </c>
      <c r="V7" s="124">
        <v>5.428769612595586E-2</v>
      </c>
      <c r="W7" s="124">
        <v>2.3691025361967301E-2</v>
      </c>
      <c r="X7" s="124">
        <v>0</v>
      </c>
      <c r="Y7" s="124">
        <v>1.081905044528652E-2</v>
      </c>
      <c r="Z7" s="124">
        <v>1.2516349636310443E-2</v>
      </c>
      <c r="AA7" s="124">
        <v>0.17205577879528255</v>
      </c>
      <c r="AB7" s="124">
        <v>9.6079041858342318E-2</v>
      </c>
      <c r="AC7" s="124">
        <v>0.66796458911623691</v>
      </c>
      <c r="AD7" s="124">
        <v>4.2825292397660822E-2</v>
      </c>
      <c r="AE7" s="124">
        <v>4.0254230022341943E-2</v>
      </c>
      <c r="AF7" s="124">
        <v>8.6580892703168974E-2</v>
      </c>
      <c r="AG7" s="124">
        <v>5.6653730699222332E-2</v>
      </c>
      <c r="AH7" s="124">
        <v>2.2494571600251275E-3</v>
      </c>
      <c r="AI7" s="124">
        <v>0.11991698042184475</v>
      </c>
      <c r="AJ7" s="124">
        <v>3.7888639298854342E-3</v>
      </c>
      <c r="AK7" s="124">
        <v>5.013431005078265E-2</v>
      </c>
      <c r="AL7" s="124">
        <v>5.6306306306306306E-4</v>
      </c>
      <c r="AM7" s="124">
        <v>1.6546035199285977E-2</v>
      </c>
      <c r="AN7" s="124">
        <v>0</v>
      </c>
      <c r="AO7" s="124">
        <v>4.5511562500000012E-2</v>
      </c>
      <c r="AP7" s="124">
        <v>1.1423124999999998E-2</v>
      </c>
      <c r="AQ7" s="124">
        <v>3.5350187499999998E-2</v>
      </c>
      <c r="AR7" s="124">
        <v>0.17529731250000008</v>
      </c>
      <c r="AS7" s="124">
        <v>0.18605312499999999</v>
      </c>
      <c r="AT7" s="124">
        <v>9.4109374999999957E-3</v>
      </c>
      <c r="AU7" s="124">
        <v>3.8517687500000002E-2</v>
      </c>
      <c r="AV7" s="124">
        <v>7.8102062499999986E-2</v>
      </c>
      <c r="AW7" s="124">
        <v>0.29613656250000003</v>
      </c>
      <c r="AX7" s="124">
        <v>9.9632687499999956E-2</v>
      </c>
      <c r="AY7" s="124">
        <v>2.4490000000000005E-2</v>
      </c>
      <c r="AZ7" s="124">
        <v>4.5721562499999986E-2</v>
      </c>
      <c r="BA7" s="124">
        <v>7958.23388671875</v>
      </c>
      <c r="BB7" s="124">
        <v>6101.505859375</v>
      </c>
    </row>
    <row r="8" spans="1:54" x14ac:dyDescent="0.25">
      <c r="A8" s="124" t="s">
        <v>611</v>
      </c>
      <c r="B8" s="124" t="s">
        <v>5116</v>
      </c>
      <c r="C8" s="124" t="s">
        <v>5112</v>
      </c>
      <c r="D8" s="124">
        <v>0.87672121480171017</v>
      </c>
      <c r="E8" s="124">
        <v>0.87672120332717896</v>
      </c>
      <c r="F8" s="124">
        <v>0.87672120332717896</v>
      </c>
      <c r="G8" s="124">
        <v>0.37204454150081084</v>
      </c>
      <c r="H8" s="124">
        <v>1.8402777777777778E-2</v>
      </c>
      <c r="I8" s="124">
        <v>4.8146407685881368E-2</v>
      </c>
      <c r="J8" s="124">
        <v>0.37430140916015531</v>
      </c>
      <c r="K8" s="124">
        <v>0.35023480883581498</v>
      </c>
      <c r="L8" s="124">
        <v>0.13959162612413384</v>
      </c>
      <c r="M8" s="124">
        <v>6.9322970416236668E-2</v>
      </c>
      <c r="N8" s="124">
        <v>3.815720367094206E-2</v>
      </c>
      <c r="O8" s="124">
        <v>0.92364835188461358</v>
      </c>
      <c r="P8" s="124">
        <v>3.1249999999999997E-2</v>
      </c>
      <c r="Q8" s="124">
        <v>4.1666666666666666E-3</v>
      </c>
      <c r="R8" s="124">
        <v>0.50034299904172186</v>
      </c>
      <c r="S8" s="124">
        <v>0.21415763673890606</v>
      </c>
      <c r="T8" s="124">
        <v>1.8749999999999999E-2</v>
      </c>
      <c r="U8" s="124">
        <v>9.360771720969091E-2</v>
      </c>
      <c r="V8" s="124">
        <v>8.2396708683473388E-2</v>
      </c>
      <c r="W8" s="124">
        <v>1.5134803921568626E-2</v>
      </c>
      <c r="X8" s="124">
        <v>0</v>
      </c>
      <c r="Y8" s="124">
        <v>0</v>
      </c>
      <c r="Z8" s="124">
        <v>0</v>
      </c>
      <c r="AA8" s="124">
        <v>0.103468920462922</v>
      </c>
      <c r="AB8" s="124">
        <v>0.13327712664012972</v>
      </c>
      <c r="AC8" s="124">
        <v>0.49908725551624161</v>
      </c>
      <c r="AD8" s="124">
        <v>3.3553245859747408E-2</v>
      </c>
      <c r="AE8" s="124">
        <v>3.1250000000000002E-3</v>
      </c>
      <c r="AF8" s="124">
        <v>8.2451379674676903E-2</v>
      </c>
      <c r="AG8" s="124">
        <v>2.4460200746965449E-2</v>
      </c>
      <c r="AH8" s="124">
        <v>0</v>
      </c>
      <c r="AI8" s="124">
        <v>5.6324404761904763E-2</v>
      </c>
      <c r="AJ8" s="124">
        <v>0</v>
      </c>
      <c r="AK8" s="124">
        <v>9.7222222222222224E-3</v>
      </c>
      <c r="AL8" s="124">
        <v>0</v>
      </c>
      <c r="AM8" s="124">
        <v>1.40625E-2</v>
      </c>
      <c r="AN8" s="124">
        <v>0</v>
      </c>
      <c r="AO8" s="124">
        <v>4.8970562500000009E-2</v>
      </c>
      <c r="AP8" s="124">
        <v>1.3626375000000001E-2</v>
      </c>
      <c r="AQ8" s="124">
        <v>4.3940500000000007E-2</v>
      </c>
      <c r="AR8" s="124">
        <v>0.16144668750000002</v>
      </c>
      <c r="AS8" s="124">
        <v>0.20223318750000002</v>
      </c>
      <c r="AT8" s="124">
        <v>1.0238437499999999E-2</v>
      </c>
      <c r="AU8" s="124">
        <v>3.6699187500000001E-2</v>
      </c>
      <c r="AV8" s="124">
        <v>6.0705687499999987E-2</v>
      </c>
      <c r="AW8" s="124">
        <v>0.26527075</v>
      </c>
      <c r="AX8" s="124">
        <v>0.10663943750000002</v>
      </c>
      <c r="AY8" s="124">
        <v>2.6173249999999999E-2</v>
      </c>
      <c r="AZ8" s="124">
        <v>7.2745750000000012E-2</v>
      </c>
      <c r="BA8" s="124">
        <v>9018.556640625</v>
      </c>
      <c r="BB8" s="124">
        <v>8248.087890625</v>
      </c>
    </row>
    <row r="9" spans="1:54" x14ac:dyDescent="0.25">
      <c r="A9" s="124" t="s">
        <v>612</v>
      </c>
      <c r="B9" s="124" t="s">
        <v>5116</v>
      </c>
      <c r="C9" s="124" t="s">
        <v>5112</v>
      </c>
      <c r="D9" s="124">
        <v>0.76552764740558099</v>
      </c>
      <c r="E9" s="124">
        <v>0.76552766561508179</v>
      </c>
      <c r="F9" s="124">
        <v>0.76552766561508179</v>
      </c>
      <c r="G9" s="124">
        <v>0.43619059251998932</v>
      </c>
      <c r="H9" s="124">
        <v>0</v>
      </c>
      <c r="I9" s="124">
        <v>3.0694999444999444E-2</v>
      </c>
      <c r="J9" s="124">
        <v>0.34724161203101078</v>
      </c>
      <c r="K9" s="124">
        <v>0.3563121348285635</v>
      </c>
      <c r="L9" s="124">
        <v>0.14506827535015887</v>
      </c>
      <c r="M9" s="124">
        <v>0.12068297834526737</v>
      </c>
      <c r="N9" s="124">
        <v>1.5049533799533801E-2</v>
      </c>
      <c r="O9" s="124">
        <v>0.93838022350830708</v>
      </c>
      <c r="P9" s="124">
        <v>3.9018480728632537E-2</v>
      </c>
      <c r="Q9" s="124">
        <v>1.1459659621424327E-2</v>
      </c>
      <c r="R9" s="124">
        <v>0.53491079770485306</v>
      </c>
      <c r="S9" s="124">
        <v>0.13406370592272668</v>
      </c>
      <c r="T9" s="124">
        <v>2.5649289436054143E-2</v>
      </c>
      <c r="U9" s="124">
        <v>9.9596005414129357E-2</v>
      </c>
      <c r="V9" s="124">
        <v>7.2399202770220453E-2</v>
      </c>
      <c r="W9" s="124">
        <v>2.0475155386021258E-2</v>
      </c>
      <c r="X9" s="124">
        <v>0</v>
      </c>
      <c r="Y9" s="124">
        <v>1.736111111111111E-3</v>
      </c>
      <c r="Z9" s="124">
        <v>0</v>
      </c>
      <c r="AA9" s="124">
        <v>0.18529692691819427</v>
      </c>
      <c r="AB9" s="124">
        <v>0.1561901962028672</v>
      </c>
      <c r="AC9" s="124">
        <v>0.61367282316954008</v>
      </c>
      <c r="AD9" s="124">
        <v>1.7803030303030303E-2</v>
      </c>
      <c r="AE9" s="124">
        <v>3.713880429606236E-2</v>
      </c>
      <c r="AF9" s="124">
        <v>0.14490751317326767</v>
      </c>
      <c r="AG9" s="124">
        <v>5.0520471911600938E-2</v>
      </c>
      <c r="AH9" s="124">
        <v>1.4241452991452991E-2</v>
      </c>
      <c r="AI9" s="124">
        <v>6.558465754841715E-2</v>
      </c>
      <c r="AJ9" s="124">
        <v>1.1994949494949496E-2</v>
      </c>
      <c r="AK9" s="124">
        <v>4.3610549667051218E-2</v>
      </c>
      <c r="AL9" s="124">
        <v>3.472222222222222E-3</v>
      </c>
      <c r="AM9" s="124">
        <v>2.3398031180289245E-2</v>
      </c>
      <c r="AN9" s="124">
        <v>0</v>
      </c>
      <c r="AO9" s="124">
        <v>4.1459500000000003E-2</v>
      </c>
      <c r="AP9" s="124">
        <v>1.0314312500000001E-2</v>
      </c>
      <c r="AQ9" s="124">
        <v>4.9484874999999991E-2</v>
      </c>
      <c r="AR9" s="124">
        <v>0.14138212499999997</v>
      </c>
      <c r="AS9" s="124">
        <v>0.16142581249999996</v>
      </c>
      <c r="AT9" s="124">
        <v>1.3578749999999995E-2</v>
      </c>
      <c r="AU9" s="124">
        <v>3.4068124999999991E-2</v>
      </c>
      <c r="AV9" s="124">
        <v>7.1084749999999988E-2</v>
      </c>
      <c r="AW9" s="124">
        <v>0.28875612500000003</v>
      </c>
      <c r="AX9" s="124">
        <v>0.12274437499999999</v>
      </c>
      <c r="AY9" s="124">
        <v>2.5953749999999998E-2</v>
      </c>
      <c r="AZ9" s="124">
        <v>8.0124062499999996E-2</v>
      </c>
      <c r="BA9" s="124">
        <v>9390.4443359375</v>
      </c>
      <c r="BB9" s="124">
        <v>5178.00146484375</v>
      </c>
    </row>
    <row r="10" spans="1:54" x14ac:dyDescent="0.25">
      <c r="A10" s="124" t="s">
        <v>613</v>
      </c>
      <c r="B10" s="124" t="s">
        <v>5116</v>
      </c>
      <c r="C10" s="124" t="s">
        <v>5112</v>
      </c>
      <c r="D10" s="124">
        <v>0.80068131034803036</v>
      </c>
      <c r="E10" s="124">
        <v>0.80068129301071167</v>
      </c>
      <c r="F10" s="124">
        <v>0.80068129301071167</v>
      </c>
      <c r="G10" s="124">
        <v>0.54585807773647443</v>
      </c>
      <c r="H10" s="124">
        <v>0</v>
      </c>
      <c r="I10" s="124">
        <v>2.1829353584868292E-2</v>
      </c>
      <c r="J10" s="124">
        <v>0.4172512411173297</v>
      </c>
      <c r="K10" s="124">
        <v>0.32391310498727377</v>
      </c>
      <c r="L10" s="124">
        <v>0.13289653140296523</v>
      </c>
      <c r="M10" s="124">
        <v>0.10410976890756302</v>
      </c>
      <c r="N10" s="124">
        <v>1.6517857142857143E-2</v>
      </c>
      <c r="O10" s="124">
        <v>0.94808802308802309</v>
      </c>
      <c r="P10" s="124">
        <v>3.3310786435786437E-2</v>
      </c>
      <c r="Q10" s="124">
        <v>1.0741341991341991E-2</v>
      </c>
      <c r="R10" s="124">
        <v>0.51180255458848012</v>
      </c>
      <c r="S10" s="124">
        <v>0.15106633610569831</v>
      </c>
      <c r="T10" s="124">
        <v>2.2060647175536879E-2</v>
      </c>
      <c r="U10" s="124">
        <v>9.463331603776777E-2</v>
      </c>
      <c r="V10" s="124">
        <v>9.6098698111765593E-2</v>
      </c>
      <c r="W10" s="124">
        <v>8.2031250000000003E-3</v>
      </c>
      <c r="X10" s="124">
        <v>0</v>
      </c>
      <c r="Y10" s="124">
        <v>2.0833333333333333E-3</v>
      </c>
      <c r="Z10" s="124">
        <v>0</v>
      </c>
      <c r="AA10" s="124">
        <v>0.14761079147568118</v>
      </c>
      <c r="AB10" s="124">
        <v>6.8717697676896852E-2</v>
      </c>
      <c r="AC10" s="124">
        <v>0.80812891822023036</v>
      </c>
      <c r="AD10" s="124">
        <v>4.2155234678412423E-2</v>
      </c>
      <c r="AE10" s="124">
        <v>1.1280588624338624E-2</v>
      </c>
      <c r="AF10" s="124">
        <v>5.2365409341712091E-2</v>
      </c>
      <c r="AG10" s="124">
        <v>4.6251902646763585E-2</v>
      </c>
      <c r="AH10" s="124">
        <v>0</v>
      </c>
      <c r="AI10" s="124">
        <v>8.9773721988795518E-2</v>
      </c>
      <c r="AJ10" s="124">
        <v>6.2500000000000003E-3</v>
      </c>
      <c r="AK10" s="124">
        <v>6.686941190617661E-2</v>
      </c>
      <c r="AL10" s="124">
        <v>0</v>
      </c>
      <c r="AM10" s="124">
        <v>5.6295955882352941E-3</v>
      </c>
      <c r="AN10" s="124">
        <v>0</v>
      </c>
      <c r="AO10" s="124">
        <v>4.0702937500000001E-2</v>
      </c>
      <c r="AP10" s="124">
        <v>1.0299562500000003E-2</v>
      </c>
      <c r="AQ10" s="124">
        <v>3.49185625E-2</v>
      </c>
      <c r="AR10" s="124">
        <v>0.29653649999999998</v>
      </c>
      <c r="AS10" s="124">
        <v>0.18615593749999998</v>
      </c>
      <c r="AT10" s="124">
        <v>7.8918124999999995E-3</v>
      </c>
      <c r="AU10" s="124">
        <v>2.6133124999999997E-2</v>
      </c>
      <c r="AV10" s="124">
        <v>9.2256874999999988E-2</v>
      </c>
      <c r="AW10" s="124">
        <v>0.18535975000000002</v>
      </c>
      <c r="AX10" s="124">
        <v>9.9658937499999989E-2</v>
      </c>
      <c r="AY10" s="124">
        <v>1.888225E-2</v>
      </c>
      <c r="AZ10" s="124">
        <v>4.1660749999999996E-2</v>
      </c>
      <c r="BA10" s="124">
        <v>8325.0361328125</v>
      </c>
      <c r="BB10" s="124">
        <v>6412.23583984375</v>
      </c>
    </row>
    <row r="11" spans="1:54" x14ac:dyDescent="0.25">
      <c r="A11" s="124" t="s">
        <v>614</v>
      </c>
      <c r="B11" s="124" t="s">
        <v>5116</v>
      </c>
      <c r="C11" s="124" t="s">
        <v>5112</v>
      </c>
      <c r="D11" s="124">
        <v>0.79818299631995437</v>
      </c>
      <c r="E11" s="124">
        <v>0.79818296432495117</v>
      </c>
      <c r="F11" s="124">
        <v>0.79818296432495117</v>
      </c>
      <c r="G11" s="124">
        <v>0.482652414886106</v>
      </c>
      <c r="H11" s="124">
        <v>1.3297872340425532E-3</v>
      </c>
      <c r="I11" s="124">
        <v>1.8376925718427105E-2</v>
      </c>
      <c r="J11" s="124">
        <v>0.36318319513508091</v>
      </c>
      <c r="K11" s="124">
        <v>0.32299404559007028</v>
      </c>
      <c r="L11" s="124">
        <v>0.17424316666791004</v>
      </c>
      <c r="M11" s="124">
        <v>0.11987287965446913</v>
      </c>
      <c r="N11" s="124">
        <v>7.134530340349976E-2</v>
      </c>
      <c r="O11" s="124">
        <v>0.87843747864154342</v>
      </c>
      <c r="P11" s="124">
        <v>4.1766424306572986E-2</v>
      </c>
      <c r="Q11" s="124">
        <v>9.8744350643983538E-3</v>
      </c>
      <c r="R11" s="124">
        <v>0.3715468105701496</v>
      </c>
      <c r="S11" s="124">
        <v>0.15044130162577474</v>
      </c>
      <c r="T11" s="124">
        <v>4.285607740086661E-2</v>
      </c>
      <c r="U11" s="124">
        <v>9.8163588525578299E-2</v>
      </c>
      <c r="V11" s="124">
        <v>0.14512228160625443</v>
      </c>
      <c r="W11" s="124">
        <v>5.8818165896727129E-2</v>
      </c>
      <c r="X11" s="124">
        <v>0</v>
      </c>
      <c r="Y11" s="124">
        <v>7.6204006563804355E-3</v>
      </c>
      <c r="Z11" s="124">
        <v>0</v>
      </c>
      <c r="AA11" s="124">
        <v>9.6273705488194028E-2</v>
      </c>
      <c r="AB11" s="124">
        <v>3.4353811092476615E-2</v>
      </c>
      <c r="AC11" s="124">
        <v>0.74930761223708209</v>
      </c>
      <c r="AD11" s="124">
        <v>1.1982801158145208E-2</v>
      </c>
      <c r="AE11" s="124">
        <v>3.3460701351468475E-2</v>
      </c>
      <c r="AF11" s="124">
        <v>0.11916891304514138</v>
      </c>
      <c r="AG11" s="124">
        <v>7.0265378828200276E-2</v>
      </c>
      <c r="AH11" s="124">
        <v>7.1271692169867212E-3</v>
      </c>
      <c r="AI11" s="124">
        <v>5.1370810987415375E-2</v>
      </c>
      <c r="AJ11" s="124">
        <v>1.4880466866308905E-2</v>
      </c>
      <c r="AK11" s="124">
        <v>4.6025712283176097E-2</v>
      </c>
      <c r="AL11" s="124">
        <v>0</v>
      </c>
      <c r="AM11" s="124">
        <v>3.6096151423532378E-3</v>
      </c>
      <c r="AN11" s="124">
        <v>0</v>
      </c>
      <c r="AO11" s="124">
        <v>4.2699124999999997E-2</v>
      </c>
      <c r="AP11" s="124">
        <v>5.37625E-3</v>
      </c>
      <c r="AQ11" s="124">
        <v>4.7149250000000018E-2</v>
      </c>
      <c r="AR11" s="124">
        <v>0.18492837500000003</v>
      </c>
      <c r="AS11" s="124">
        <v>0.23129825000000009</v>
      </c>
      <c r="AT11" s="124">
        <v>6.4768125000000008E-3</v>
      </c>
      <c r="AU11" s="124">
        <v>3.9837062500000006E-2</v>
      </c>
      <c r="AV11" s="124">
        <v>7.3347187499999994E-2</v>
      </c>
      <c r="AW11" s="124">
        <v>0.21529174999999998</v>
      </c>
      <c r="AX11" s="124">
        <v>0.11828062499999997</v>
      </c>
      <c r="AY11" s="124">
        <v>2.4624187499999999E-2</v>
      </c>
      <c r="AZ11" s="124">
        <v>5.3142312499999997E-2</v>
      </c>
      <c r="BA11" s="124">
        <v>11262.181640625</v>
      </c>
      <c r="BB11" s="124">
        <v>7823.744140625</v>
      </c>
    </row>
    <row r="12" spans="1:54" x14ac:dyDescent="0.25">
      <c r="A12" s="124" t="s">
        <v>615</v>
      </c>
      <c r="B12" s="124" t="s">
        <v>5116</v>
      </c>
      <c r="C12" s="124" t="s">
        <v>5112</v>
      </c>
      <c r="D12" s="124">
        <v>0.83831088405324106</v>
      </c>
      <c r="E12" s="124">
        <v>0.83831089735031128</v>
      </c>
      <c r="F12" s="124">
        <v>0.83831089735031128</v>
      </c>
      <c r="G12" s="124">
        <v>0.466750592845112</v>
      </c>
      <c r="H12" s="124">
        <v>1.050716959807869E-3</v>
      </c>
      <c r="I12" s="124">
        <v>2.6681541880003427E-2</v>
      </c>
      <c r="J12" s="124">
        <v>0.43891441734734071</v>
      </c>
      <c r="K12" s="124">
        <v>0.27654170757565222</v>
      </c>
      <c r="L12" s="124">
        <v>0.13453431533634291</v>
      </c>
      <c r="M12" s="124">
        <v>0.12227730090085288</v>
      </c>
      <c r="N12" s="124">
        <v>8.4490940261694986E-2</v>
      </c>
      <c r="O12" s="124">
        <v>0.86122230838194891</v>
      </c>
      <c r="P12" s="124">
        <v>4.5272277893389577E-2</v>
      </c>
      <c r="Q12" s="124">
        <v>1.0177622153135148E-2</v>
      </c>
      <c r="R12" s="124">
        <v>0.37279950552562724</v>
      </c>
      <c r="S12" s="124">
        <v>0.18040366750454298</v>
      </c>
      <c r="T12" s="124">
        <v>4.3845185413127784E-2</v>
      </c>
      <c r="U12" s="124">
        <v>0.13069806111275742</v>
      </c>
      <c r="V12" s="124">
        <v>0.14389581702148116</v>
      </c>
      <c r="W12" s="124">
        <v>3.2281374874803523E-2</v>
      </c>
      <c r="X12" s="124">
        <v>0</v>
      </c>
      <c r="Y12" s="124">
        <v>2.0538608900677866E-3</v>
      </c>
      <c r="Z12" s="124">
        <v>5.4347826086956522E-4</v>
      </c>
      <c r="AA12" s="124">
        <v>0.18353440283164604</v>
      </c>
      <c r="AB12" s="124">
        <v>3.6161993263026278E-2</v>
      </c>
      <c r="AC12" s="124">
        <v>0.76844396930990089</v>
      </c>
      <c r="AD12" s="124">
        <v>1.4410567761395508E-2</v>
      </c>
      <c r="AE12" s="124">
        <v>3.0365350165429243E-2</v>
      </c>
      <c r="AF12" s="124">
        <v>0.11219528480024391</v>
      </c>
      <c r="AG12" s="124">
        <v>5.322158363639861E-2</v>
      </c>
      <c r="AH12" s="124">
        <v>4.1402644416480318E-3</v>
      </c>
      <c r="AI12" s="124">
        <v>8.1735702221777229E-2</v>
      </c>
      <c r="AJ12" s="124">
        <v>2.0948807316544586E-2</v>
      </c>
      <c r="AK12" s="124">
        <v>4.3084824620232158E-2</v>
      </c>
      <c r="AL12" s="124">
        <v>0</v>
      </c>
      <c r="AM12" s="124">
        <v>2.3943070818070815E-3</v>
      </c>
      <c r="AN12" s="124">
        <v>0</v>
      </c>
      <c r="AO12" s="124">
        <v>3.7988562500000003E-2</v>
      </c>
      <c r="AP12" s="124">
        <v>1.6891624999999997E-2</v>
      </c>
      <c r="AQ12" s="124">
        <v>5.3721187500000003E-2</v>
      </c>
      <c r="AR12" s="124">
        <v>0.20480687500000005</v>
      </c>
      <c r="AS12" s="124">
        <v>0.19866812499999995</v>
      </c>
      <c r="AT12" s="124">
        <v>1.0675187500000001E-2</v>
      </c>
      <c r="AU12" s="124">
        <v>3.0218249999999995E-2</v>
      </c>
      <c r="AV12" s="124">
        <v>0.1014996875</v>
      </c>
      <c r="AW12" s="124">
        <v>0.22622256249999995</v>
      </c>
      <c r="AX12" s="124">
        <v>9.4095062500000021E-2</v>
      </c>
      <c r="AY12" s="124">
        <v>2.84901875E-2</v>
      </c>
      <c r="AZ12" s="124">
        <v>3.4646124999999986E-2</v>
      </c>
      <c r="BA12" s="124">
        <v>9063.921875</v>
      </c>
      <c r="BB12" s="124">
        <v>6573.619140625</v>
      </c>
    </row>
    <row r="13" spans="1:54" x14ac:dyDescent="0.25">
      <c r="A13" s="124" t="s">
        <v>616</v>
      </c>
      <c r="B13" s="124" t="s">
        <v>5116</v>
      </c>
      <c r="C13" s="124" t="s">
        <v>5112</v>
      </c>
      <c r="D13" s="124">
        <v>0.78861504091768686</v>
      </c>
      <c r="E13" s="124">
        <v>0.78861504793167114</v>
      </c>
      <c r="F13" s="124">
        <v>0.78861504793167114</v>
      </c>
      <c r="G13" s="124">
        <v>0.59267677907420446</v>
      </c>
      <c r="H13" s="124">
        <v>1.6025641025641025E-3</v>
      </c>
      <c r="I13" s="124">
        <v>2.7078446915403436E-2</v>
      </c>
      <c r="J13" s="124">
        <v>0.4788000377768199</v>
      </c>
      <c r="K13" s="124">
        <v>0.23781716945393302</v>
      </c>
      <c r="L13" s="124">
        <v>0.14027596678917403</v>
      </c>
      <c r="M13" s="124">
        <v>0.1144258149621054</v>
      </c>
      <c r="N13" s="124">
        <v>0.49612800834401211</v>
      </c>
      <c r="O13" s="124">
        <v>0.41186174421874916</v>
      </c>
      <c r="P13" s="124">
        <v>6.8585686150960293E-2</v>
      </c>
      <c r="Q13" s="124">
        <v>4.3879661668696904E-2</v>
      </c>
      <c r="R13" s="124">
        <v>0.3214363217511621</v>
      </c>
      <c r="S13" s="124">
        <v>0.16958496063206996</v>
      </c>
      <c r="T13" s="124">
        <v>3.1666135732473788E-2</v>
      </c>
      <c r="U13" s="124">
        <v>9.8379452849516047E-2</v>
      </c>
      <c r="V13" s="124">
        <v>0.18563282154517505</v>
      </c>
      <c r="W13" s="124">
        <v>9.1563746054063422E-2</v>
      </c>
      <c r="X13" s="124">
        <v>1.201923076923077E-3</v>
      </c>
      <c r="Y13" s="124">
        <v>2.7691410804508354E-3</v>
      </c>
      <c r="Z13" s="124">
        <v>0</v>
      </c>
      <c r="AA13" s="124">
        <v>0.36379081026951982</v>
      </c>
      <c r="AB13" s="124">
        <v>0.12691666982578331</v>
      </c>
      <c r="AC13" s="124">
        <v>0.67894980067788857</v>
      </c>
      <c r="AD13" s="124">
        <v>8.0494759101609775E-2</v>
      </c>
      <c r="AE13" s="124">
        <v>6.7860675217797373E-2</v>
      </c>
      <c r="AF13" s="124">
        <v>6.8430793153309036E-2</v>
      </c>
      <c r="AG13" s="124">
        <v>1.58393441983209E-2</v>
      </c>
      <c r="AH13" s="124">
        <v>9.1002747252747259E-3</v>
      </c>
      <c r="AI13" s="124">
        <v>0.10538170797340495</v>
      </c>
      <c r="AJ13" s="124">
        <v>3.3157326475740795E-2</v>
      </c>
      <c r="AK13" s="124">
        <v>5.5634693102900853E-2</v>
      </c>
      <c r="AL13" s="124">
        <v>0</v>
      </c>
      <c r="AM13" s="124">
        <v>8.239269788182832E-3</v>
      </c>
      <c r="AN13" s="124">
        <v>0</v>
      </c>
      <c r="AO13" s="124">
        <v>4.5220437500000009E-2</v>
      </c>
      <c r="AP13" s="124">
        <v>1.0501874999999999E-3</v>
      </c>
      <c r="AQ13" s="124">
        <v>4.7623062499999987E-2</v>
      </c>
      <c r="AR13" s="124">
        <v>8.9585875000000009E-2</v>
      </c>
      <c r="AS13" s="124">
        <v>0.20003974999999999</v>
      </c>
      <c r="AT13" s="124">
        <v>1.5365687499999999E-2</v>
      </c>
      <c r="AU13" s="124">
        <v>6.2061437499999997E-2</v>
      </c>
      <c r="AV13" s="124">
        <v>0.17015362500000003</v>
      </c>
      <c r="AW13" s="124">
        <v>0.23737850000000002</v>
      </c>
      <c r="AX13" s="124">
        <v>9.290675000000001E-2</v>
      </c>
      <c r="AY13" s="124">
        <v>3.3260999999999992E-2</v>
      </c>
      <c r="AZ13" s="124">
        <v>4.9358000000000006E-2</v>
      </c>
      <c r="BA13" s="124">
        <v>8408.5458984375</v>
      </c>
      <c r="BB13" s="124">
        <v>7066.72705078125</v>
      </c>
    </row>
    <row r="14" spans="1:54" x14ac:dyDescent="0.25">
      <c r="A14" s="124" t="s">
        <v>605</v>
      </c>
      <c r="B14" s="124" t="s">
        <v>5116</v>
      </c>
      <c r="C14" s="124" t="s">
        <v>5113</v>
      </c>
      <c r="D14" s="124">
        <v>0.86196450906816757</v>
      </c>
      <c r="E14" s="124">
        <v>0.74495309591293335</v>
      </c>
      <c r="F14" s="124">
        <v>0.73563814163208008</v>
      </c>
      <c r="G14" s="124">
        <v>0.49179174484052535</v>
      </c>
      <c r="H14" s="124">
        <v>1.2507817385866166E-2</v>
      </c>
      <c r="I14" s="124">
        <v>3.1265634771732331E-2</v>
      </c>
      <c r="J14" s="124">
        <v>0.42095841150719193</v>
      </c>
      <c r="K14" s="124">
        <v>0.36534161976235147</v>
      </c>
      <c r="L14" s="124">
        <v>8.8012038774233886E-2</v>
      </c>
      <c r="M14" s="124">
        <v>8.1914477798624138E-2</v>
      </c>
      <c r="N14" s="124">
        <v>0.4087789243277048</v>
      </c>
      <c r="O14" s="124">
        <v>0.4653807066916823</v>
      </c>
      <c r="P14" s="124">
        <v>7.5496404002501558E-2</v>
      </c>
      <c r="Q14" s="124">
        <v>7.5351782363977479E-2</v>
      </c>
      <c r="R14" s="124">
        <v>0.52306519699812382</v>
      </c>
      <c r="S14" s="124">
        <v>0.13741791744840526</v>
      </c>
      <c r="T14" s="124">
        <v>8.1762038774233894E-2</v>
      </c>
      <c r="U14" s="124">
        <v>8.111319574734209E-2</v>
      </c>
      <c r="V14" s="124">
        <v>0.11989524702939337</v>
      </c>
      <c r="W14" s="124">
        <v>3.1578330206378985E-2</v>
      </c>
      <c r="X14" s="124">
        <v>0</v>
      </c>
      <c r="Y14" s="124">
        <v>1.8918073796122578E-2</v>
      </c>
      <c r="Z14" s="124">
        <v>0</v>
      </c>
      <c r="AA14" s="124">
        <v>0.52901031894934336</v>
      </c>
      <c r="AB14" s="124">
        <v>4.4398843026891809E-2</v>
      </c>
      <c r="AC14" s="124">
        <v>0.83023373983739834</v>
      </c>
      <c r="AD14" s="124">
        <v>1.8445121951219515E-2</v>
      </c>
      <c r="AE14" s="124">
        <v>0.25731316447779862</v>
      </c>
      <c r="AF14" s="124">
        <v>5.0183708567854909E-2</v>
      </c>
      <c r="AG14" s="124">
        <v>2.5015634771732333E-2</v>
      </c>
      <c r="AH14" s="124">
        <v>0</v>
      </c>
      <c r="AI14" s="124">
        <v>0.12646575984990618</v>
      </c>
      <c r="AJ14" s="124">
        <v>5.00234521575985E-2</v>
      </c>
      <c r="AK14" s="124">
        <v>5.6746404002501569E-2</v>
      </c>
      <c r="AL14" s="124">
        <v>0</v>
      </c>
      <c r="AM14" s="124">
        <v>2.4695121951219513E-2</v>
      </c>
      <c r="AN14" s="124">
        <v>0</v>
      </c>
      <c r="AO14" s="124">
        <v>5.5066749999999998E-2</v>
      </c>
      <c r="AP14" s="124">
        <v>8.621999999999996E-3</v>
      </c>
      <c r="AQ14" s="124">
        <v>6.0266749999999966E-2</v>
      </c>
      <c r="AR14" s="124">
        <v>0.14029049999999996</v>
      </c>
      <c r="AS14" s="124">
        <v>0.21667925000000005</v>
      </c>
      <c r="AT14" s="124">
        <v>8.5197500000000013E-3</v>
      </c>
      <c r="AU14" s="124">
        <v>3.3658250000000001E-2</v>
      </c>
      <c r="AV14" s="124">
        <v>8.8538000000000006E-2</v>
      </c>
      <c r="AW14" s="124">
        <v>0.23938975000000001</v>
      </c>
      <c r="AX14" s="124">
        <v>0.12085849999999995</v>
      </c>
      <c r="AY14" s="124">
        <v>3.6120249999999993E-2</v>
      </c>
      <c r="AZ14" s="124">
        <v>4.7056999999999981E-2</v>
      </c>
      <c r="BA14" s="124">
        <v>6645.79248046875</v>
      </c>
      <c r="BB14" s="124">
        <v>8007.5458984375</v>
      </c>
    </row>
    <row r="15" spans="1:54" x14ac:dyDescent="0.25">
      <c r="A15" s="124" t="s">
        <v>606</v>
      </c>
      <c r="B15" s="124" t="s">
        <v>5116</v>
      </c>
      <c r="C15" s="124" t="s">
        <v>5113</v>
      </c>
      <c r="D15" s="124">
        <v>0.8588484096548612</v>
      </c>
      <c r="E15" s="124">
        <v>0.77100098133087158</v>
      </c>
      <c r="F15" s="124">
        <v>0.76081883907318115</v>
      </c>
      <c r="G15" s="124">
        <v>0.54867753214527404</v>
      </c>
      <c r="H15" s="124">
        <v>4.807692307692308E-3</v>
      </c>
      <c r="I15" s="124">
        <v>5.8546695240243626E-2</v>
      </c>
      <c r="J15" s="124">
        <v>0.36427644935709452</v>
      </c>
      <c r="K15" s="124">
        <v>0.25612452064064967</v>
      </c>
      <c r="L15" s="124">
        <v>0.19229077374238665</v>
      </c>
      <c r="M15" s="124">
        <v>0.12395386871193323</v>
      </c>
      <c r="N15" s="124">
        <v>0.2037418226934356</v>
      </c>
      <c r="O15" s="124">
        <v>0.70259418001353491</v>
      </c>
      <c r="P15" s="124">
        <v>5.0109970674486803E-2</v>
      </c>
      <c r="Q15" s="124">
        <v>7.414843221294834E-2</v>
      </c>
      <c r="R15" s="124">
        <v>0.56094067223099486</v>
      </c>
      <c r="S15" s="124">
        <v>0.10607658470561697</v>
      </c>
      <c r="T15" s="124">
        <v>3.6321339950372206E-2</v>
      </c>
      <c r="U15" s="124">
        <v>8.2759981953530348E-2</v>
      </c>
      <c r="V15" s="124">
        <v>9.27024588314911E-2</v>
      </c>
      <c r="W15" s="124">
        <v>4.3838822467854727E-2</v>
      </c>
      <c r="X15" s="124">
        <v>0</v>
      </c>
      <c r="Y15" s="124">
        <v>5.681818181818182E-3</v>
      </c>
      <c r="Z15" s="124">
        <v>0</v>
      </c>
      <c r="AA15" s="124">
        <v>0.34159429280397025</v>
      </c>
      <c r="AB15" s="124">
        <v>9.893131062485902E-2</v>
      </c>
      <c r="AC15" s="124">
        <v>0.67864031130160163</v>
      </c>
      <c r="AD15" s="124">
        <v>2.5657004286036546E-2</v>
      </c>
      <c r="AE15" s="124">
        <v>0.17736577938190842</v>
      </c>
      <c r="AF15" s="124">
        <v>5.0657004286036547E-2</v>
      </c>
      <c r="AG15" s="124">
        <v>9.5279720279720283E-3</v>
      </c>
      <c r="AH15" s="124">
        <v>4.0581998646514773E-2</v>
      </c>
      <c r="AI15" s="124">
        <v>0.1219208211143695</v>
      </c>
      <c r="AJ15" s="124">
        <v>1.048951048951049E-2</v>
      </c>
      <c r="AK15" s="124">
        <v>3.3479020979020981E-2</v>
      </c>
      <c r="AL15" s="124">
        <v>5.681818181818182E-3</v>
      </c>
      <c r="AM15" s="124">
        <v>0</v>
      </c>
      <c r="AN15" s="124">
        <v>0</v>
      </c>
      <c r="AO15" s="124">
        <v>3.3461750000000005E-2</v>
      </c>
      <c r="AP15" s="124">
        <v>4.1754999999999987E-3</v>
      </c>
      <c r="AQ15" s="124">
        <v>3.7315749999999995E-2</v>
      </c>
      <c r="AR15" s="124">
        <v>0.34453150000000016</v>
      </c>
      <c r="AS15" s="124">
        <v>0.16783674999999995</v>
      </c>
      <c r="AT15" s="124">
        <v>7.9154999999999989E-3</v>
      </c>
      <c r="AU15" s="124">
        <v>2.9975000000000002E-2</v>
      </c>
      <c r="AV15" s="124">
        <v>8.1332249999999981E-2</v>
      </c>
      <c r="AW15" s="124">
        <v>0.19932700000000006</v>
      </c>
      <c r="AX15" s="124">
        <v>7.4851000000000001E-2</v>
      </c>
      <c r="AY15" s="124">
        <v>2.5002250000000024E-2</v>
      </c>
      <c r="AZ15" s="124">
        <v>2.7738000000000006E-2</v>
      </c>
      <c r="BA15" s="124">
        <v>7618.1064453125</v>
      </c>
      <c r="BB15" s="124">
        <v>8716.9775390625</v>
      </c>
    </row>
    <row r="16" spans="1:54" x14ac:dyDescent="0.25">
      <c r="A16" s="124" t="s">
        <v>607</v>
      </c>
      <c r="B16" s="124" t="s">
        <v>5116</v>
      </c>
      <c r="C16" s="124" t="s">
        <v>5113</v>
      </c>
      <c r="D16" s="124">
        <v>0.82593115465084477</v>
      </c>
      <c r="E16" s="124">
        <v>0.78183770179748535</v>
      </c>
      <c r="F16" s="124">
        <v>0.77711063623428345</v>
      </c>
      <c r="G16" s="124">
        <v>0.57208062269874271</v>
      </c>
      <c r="H16" s="124">
        <v>4.6296296296296294E-3</v>
      </c>
      <c r="I16" s="124">
        <v>4.1150153434812993E-2</v>
      </c>
      <c r="J16" s="124">
        <v>0.31661969646545263</v>
      </c>
      <c r="K16" s="124">
        <v>0.24473497430505656</v>
      </c>
      <c r="L16" s="124">
        <v>0.22782049080768962</v>
      </c>
      <c r="M16" s="124">
        <v>0.16504505535735861</v>
      </c>
      <c r="N16" s="124">
        <v>9.155329519190479E-2</v>
      </c>
      <c r="O16" s="124">
        <v>0.82079446235636022</v>
      </c>
      <c r="P16" s="124">
        <v>5.8340734805431373E-2</v>
      </c>
      <c r="Q16" s="124">
        <v>7.2491678201657778E-2</v>
      </c>
      <c r="R16" s="124">
        <v>0.4549888924924696</v>
      </c>
      <c r="S16" s="124">
        <v>0.18468713147204857</v>
      </c>
      <c r="T16" s="124">
        <v>6.9542659682785973E-2</v>
      </c>
      <c r="U16" s="124">
        <v>6.595992323666551E-2</v>
      </c>
      <c r="V16" s="124">
        <v>0.17558552886786091</v>
      </c>
      <c r="W16" s="124">
        <v>2.9019688269073012E-2</v>
      </c>
      <c r="X16" s="124">
        <v>0</v>
      </c>
      <c r="Y16" s="124">
        <v>1.7441860465116279E-2</v>
      </c>
      <c r="Z16" s="124">
        <v>4.6296296296296294E-3</v>
      </c>
      <c r="AA16" s="124">
        <v>0.2454825406515698</v>
      </c>
      <c r="AB16" s="124">
        <v>9.6608906920924026E-2</v>
      </c>
      <c r="AC16" s="124">
        <v>0.62585876507409599</v>
      </c>
      <c r="AD16" s="124">
        <v>1.0869565217391304E-2</v>
      </c>
      <c r="AE16" s="124">
        <v>0.13908072656665671</v>
      </c>
      <c r="AF16" s="124">
        <v>0.12399806325202664</v>
      </c>
      <c r="AG16" s="124">
        <v>5.5371401983665178E-2</v>
      </c>
      <c r="AH16" s="124">
        <v>1.1248736097067745E-2</v>
      </c>
      <c r="AI16" s="124">
        <v>8.5380485126750644E-2</v>
      </c>
      <c r="AJ16" s="124">
        <v>1.0064412238325281E-2</v>
      </c>
      <c r="AK16" s="124">
        <v>3.4484235747661733E-2</v>
      </c>
      <c r="AL16" s="124">
        <v>0</v>
      </c>
      <c r="AM16" s="124">
        <v>5.434782608695652E-3</v>
      </c>
      <c r="AN16" s="124">
        <v>0</v>
      </c>
      <c r="AO16" s="124">
        <v>3.3314999999999997E-2</v>
      </c>
      <c r="AP16" s="124">
        <v>6.9504999999999992E-3</v>
      </c>
      <c r="AQ16" s="124">
        <v>4.7725999999999977E-2</v>
      </c>
      <c r="AR16" s="124">
        <v>0.24089599999999994</v>
      </c>
      <c r="AS16" s="124">
        <v>0.20067750000000006</v>
      </c>
      <c r="AT16" s="124">
        <v>1.1279499999999998E-2</v>
      </c>
      <c r="AU16" s="124">
        <v>4.3834249999999998E-2</v>
      </c>
      <c r="AV16" s="124">
        <v>8.3191000000000001E-2</v>
      </c>
      <c r="AW16" s="124">
        <v>0.22577700000000009</v>
      </c>
      <c r="AX16" s="124">
        <v>8.9309749999999993E-2</v>
      </c>
      <c r="AY16" s="124">
        <v>2.9458000000000002E-2</v>
      </c>
      <c r="AZ16" s="124">
        <v>3.2813749999999989E-2</v>
      </c>
      <c r="BA16" s="124">
        <v>8483.8212890625</v>
      </c>
      <c r="BB16" s="124">
        <v>8238.8486328125</v>
      </c>
    </row>
    <row r="17" spans="1:54" x14ac:dyDescent="0.25">
      <c r="A17" s="124" t="s">
        <v>608</v>
      </c>
      <c r="B17" s="124" t="s">
        <v>5116</v>
      </c>
      <c r="C17" s="124" t="s">
        <v>5113</v>
      </c>
      <c r="D17" s="124">
        <v>0.82055318753356932</v>
      </c>
      <c r="E17" s="124">
        <v>0.67522400617599487</v>
      </c>
      <c r="F17" s="124">
        <v>0.65909767150878906</v>
      </c>
      <c r="G17" s="124">
        <v>0.61809333296607949</v>
      </c>
      <c r="H17" s="124">
        <v>0</v>
      </c>
      <c r="I17" s="124">
        <v>1.0869565217391304E-2</v>
      </c>
      <c r="J17" s="124">
        <v>0.40671265373015103</v>
      </c>
      <c r="K17" s="124">
        <v>0.26841117966515632</v>
      </c>
      <c r="L17" s="124">
        <v>0.14974716870263</v>
      </c>
      <c r="M17" s="124">
        <v>0.16425943268467127</v>
      </c>
      <c r="N17" s="124">
        <v>0.10365738891719803</v>
      </c>
      <c r="O17" s="124">
        <v>0.85067230401270699</v>
      </c>
      <c r="P17" s="124">
        <v>3.4553706279581146E-2</v>
      </c>
      <c r="Q17" s="124">
        <v>4.6874210978134628E-2</v>
      </c>
      <c r="R17" s="124">
        <v>0.51045181400430606</v>
      </c>
      <c r="S17" s="124">
        <v>0.18309352806966805</v>
      </c>
      <c r="T17" s="124">
        <v>5.6912290607942784E-2</v>
      </c>
      <c r="U17" s="124">
        <v>0.11091552932751236</v>
      </c>
      <c r="V17" s="124">
        <v>5.7449686227522917E-2</v>
      </c>
      <c r="W17" s="124">
        <v>2.3437105489067314E-2</v>
      </c>
      <c r="X17" s="124">
        <v>0</v>
      </c>
      <c r="Y17" s="124">
        <v>1.7339544513457556E-2</v>
      </c>
      <c r="Z17" s="124">
        <v>1.1904761904761904E-2</v>
      </c>
      <c r="AA17" s="124">
        <v>0.32819378836080848</v>
      </c>
      <c r="AB17" s="124">
        <v>0.12045580788953004</v>
      </c>
      <c r="AC17" s="124">
        <v>0.80293160356787086</v>
      </c>
      <c r="AD17" s="124">
        <v>1.7629904559915165E-2</v>
      </c>
      <c r="AE17" s="124">
        <v>0.18006253643846434</v>
      </c>
      <c r="AF17" s="124">
        <v>7.9851595029219624E-2</v>
      </c>
      <c r="AG17" s="124">
        <v>5.8484882914893517E-2</v>
      </c>
      <c r="AH17" s="124">
        <v>6.0975609756097563E-3</v>
      </c>
      <c r="AI17" s="124">
        <v>0.12879246946055006</v>
      </c>
      <c r="AJ17" s="124">
        <v>0</v>
      </c>
      <c r="AK17" s="124">
        <v>4.0525884507856935E-2</v>
      </c>
      <c r="AL17" s="124">
        <v>0</v>
      </c>
      <c r="AM17" s="124">
        <v>0</v>
      </c>
      <c r="AN17" s="124">
        <v>0</v>
      </c>
      <c r="AO17" s="124">
        <v>3.6889249999999978E-2</v>
      </c>
      <c r="AP17" s="124">
        <v>1.3741249999999997E-2</v>
      </c>
      <c r="AQ17" s="124">
        <v>4.0865250000000033E-2</v>
      </c>
      <c r="AR17" s="124">
        <v>0.25471350000000004</v>
      </c>
      <c r="AS17" s="124">
        <v>0.16894324999999999</v>
      </c>
      <c r="AT17" s="124">
        <v>8.4819999999999982E-3</v>
      </c>
      <c r="AU17" s="124">
        <v>3.2299749999999995E-2</v>
      </c>
      <c r="AV17" s="124">
        <v>6.2223250000000008E-2</v>
      </c>
      <c r="AW17" s="124">
        <v>0.24602275000000007</v>
      </c>
      <c r="AX17" s="124">
        <v>9.9341499999999971E-2</v>
      </c>
      <c r="AY17" s="124">
        <v>2.6723750000000001E-2</v>
      </c>
      <c r="AZ17" s="124">
        <v>4.6643249999999997E-2</v>
      </c>
      <c r="BA17" s="124">
        <v>7912.62109375</v>
      </c>
      <c r="BB17" s="124">
        <v>6985.384765625</v>
      </c>
    </row>
    <row r="18" spans="1:54" x14ac:dyDescent="0.25">
      <c r="A18" s="124" t="s">
        <v>609</v>
      </c>
      <c r="B18" s="124" t="s">
        <v>5116</v>
      </c>
      <c r="C18" s="124" t="s">
        <v>5113</v>
      </c>
      <c r="D18" s="124">
        <v>0.75839394656710313</v>
      </c>
      <c r="E18" s="124">
        <v>0.76681709289550781</v>
      </c>
      <c r="F18" s="124">
        <v>0.74188196659088135</v>
      </c>
      <c r="G18" s="124">
        <v>0.50945815265927119</v>
      </c>
      <c r="H18" s="124">
        <v>2.840909090909091E-3</v>
      </c>
      <c r="I18" s="124">
        <v>2.8452354053016854E-2</v>
      </c>
      <c r="J18" s="124">
        <v>0.38193824264661047</v>
      </c>
      <c r="K18" s="124">
        <v>0.27429572981561379</v>
      </c>
      <c r="L18" s="124">
        <v>0.17063970274409379</v>
      </c>
      <c r="M18" s="124">
        <v>0.14183306164975595</v>
      </c>
      <c r="N18" s="124">
        <v>0.16588479181685478</v>
      </c>
      <c r="O18" s="124">
        <v>0.78297155930233797</v>
      </c>
      <c r="P18" s="124">
        <v>4.3838454075612321E-2</v>
      </c>
      <c r="Q18" s="124">
        <v>3.4297473791052913E-2</v>
      </c>
      <c r="R18" s="124">
        <v>0.43352371358274427</v>
      </c>
      <c r="S18" s="124">
        <v>0.13653007617899912</v>
      </c>
      <c r="T18" s="124">
        <v>5.7505684732279599E-2</v>
      </c>
      <c r="U18" s="124">
        <v>9.8475545788097571E-2</v>
      </c>
      <c r="V18" s="124">
        <v>0.18019626224369389</v>
      </c>
      <c r="W18" s="124">
        <v>6.6533895888701178E-2</v>
      </c>
      <c r="X18" s="124">
        <v>0</v>
      </c>
      <c r="Y18" s="124">
        <v>3.5211267605633804E-3</v>
      </c>
      <c r="Z18" s="124">
        <v>4.464285714285714E-3</v>
      </c>
      <c r="AA18" s="124">
        <v>0.16060881779088076</v>
      </c>
      <c r="AB18" s="124">
        <v>4.0058533016279492E-2</v>
      </c>
      <c r="AC18" s="124">
        <v>0.90465531603166238</v>
      </c>
      <c r="AD18" s="124">
        <v>2.9570246792699154E-2</v>
      </c>
      <c r="AE18" s="124">
        <v>0.26376418044810751</v>
      </c>
      <c r="AF18" s="124">
        <v>7.9847511988149933E-2</v>
      </c>
      <c r="AG18" s="124">
        <v>3.3955291463576467E-2</v>
      </c>
      <c r="AH18" s="124">
        <v>1.2043854033290653E-2</v>
      </c>
      <c r="AI18" s="124">
        <v>0.11566390320532824</v>
      </c>
      <c r="AJ18" s="124">
        <v>7.305194805194805E-3</v>
      </c>
      <c r="AK18" s="124">
        <v>2.7060087799524419E-2</v>
      </c>
      <c r="AL18" s="124">
        <v>0</v>
      </c>
      <c r="AM18" s="124">
        <v>0</v>
      </c>
      <c r="AN18" s="124">
        <v>0</v>
      </c>
      <c r="AO18" s="124">
        <v>2.7630000000000009E-2</v>
      </c>
      <c r="AP18" s="124">
        <v>5.4307500000000059E-3</v>
      </c>
      <c r="AQ18" s="124">
        <v>5.8230499999999977E-2</v>
      </c>
      <c r="AR18" s="124">
        <v>8.7683750000000005E-2</v>
      </c>
      <c r="AS18" s="124">
        <v>0.27542525000000001</v>
      </c>
      <c r="AT18" s="124">
        <v>8.8637500000000018E-3</v>
      </c>
      <c r="AU18" s="124">
        <v>6.6449749999999932E-2</v>
      </c>
      <c r="AV18" s="124">
        <v>0.13081224999999991</v>
      </c>
      <c r="AW18" s="124">
        <v>0.19053749999999997</v>
      </c>
      <c r="AX18" s="124">
        <v>0.11240724999999999</v>
      </c>
      <c r="AY18" s="124">
        <v>2.6696499999999995E-2</v>
      </c>
      <c r="AZ18" s="124">
        <v>3.7461500000000002E-2</v>
      </c>
      <c r="BA18" s="124">
        <v>8963.5166015625</v>
      </c>
      <c r="BB18" s="124">
        <v>7807.46484375</v>
      </c>
    </row>
    <row r="19" spans="1:54" x14ac:dyDescent="0.25">
      <c r="A19" s="124" t="s">
        <v>610</v>
      </c>
      <c r="B19" s="124" t="s">
        <v>5116</v>
      </c>
      <c r="C19" s="124" t="s">
        <v>5113</v>
      </c>
      <c r="D19" s="124">
        <v>0.67344542759337367</v>
      </c>
      <c r="E19" s="124">
        <v>0.64223563671112061</v>
      </c>
      <c r="F19" s="124">
        <v>0.62542688846588135</v>
      </c>
      <c r="G19" s="124">
        <v>0.52182537560024722</v>
      </c>
      <c r="H19" s="124">
        <v>8.7640977443609012E-3</v>
      </c>
      <c r="I19" s="124">
        <v>6.5863188628753455E-2</v>
      </c>
      <c r="J19" s="124">
        <v>0.41133851736387039</v>
      </c>
      <c r="K19" s="124">
        <v>0.23159399599948383</v>
      </c>
      <c r="L19" s="124">
        <v>0.14143251081633623</v>
      </c>
      <c r="M19" s="124">
        <v>0.14100768944719522</v>
      </c>
      <c r="N19" s="124">
        <v>8.7516088663392902E-2</v>
      </c>
      <c r="O19" s="124">
        <v>0.84182506995809303</v>
      </c>
      <c r="P19" s="124">
        <v>4.5163149234875806E-2</v>
      </c>
      <c r="Q19" s="124">
        <v>1.138455471334162E-2</v>
      </c>
      <c r="R19" s="124">
        <v>0.57132371918957281</v>
      </c>
      <c r="S19" s="124">
        <v>0.13554452696782607</v>
      </c>
      <c r="T19" s="124">
        <v>3.7408137552553469E-2</v>
      </c>
      <c r="U19" s="124">
        <v>8.0043604947327679E-2</v>
      </c>
      <c r="V19" s="124">
        <v>6.6052177360746034E-2</v>
      </c>
      <c r="W19" s="124">
        <v>2.9324900156896302E-2</v>
      </c>
      <c r="X19" s="124">
        <v>4.0650406504065045E-3</v>
      </c>
      <c r="Y19" s="124">
        <v>4.3857420482099563E-2</v>
      </c>
      <c r="Z19" s="124">
        <v>0.1247946042273706</v>
      </c>
      <c r="AA19" s="124">
        <v>0.43884917663399692</v>
      </c>
      <c r="AB19" s="124">
        <v>5.1635397776283523E-2</v>
      </c>
      <c r="AC19" s="124">
        <v>0.78950896040915297</v>
      </c>
      <c r="AD19" s="124">
        <v>7.3195140629351155E-3</v>
      </c>
      <c r="AE19" s="124">
        <v>0.3393963822157019</v>
      </c>
      <c r="AF19" s="124">
        <v>8.6353799471578674E-2</v>
      </c>
      <c r="AG19" s="124">
        <v>0.27533064538038865</v>
      </c>
      <c r="AH19" s="124">
        <v>3.1250000000000002E-3</v>
      </c>
      <c r="AI19" s="124">
        <v>0.16335121339935205</v>
      </c>
      <c r="AJ19" s="124">
        <v>2.1898878293294212E-2</v>
      </c>
      <c r="AK19" s="124">
        <v>0.21521359292540293</v>
      </c>
      <c r="AL19" s="124">
        <v>1.8796992481203006E-3</v>
      </c>
      <c r="AM19" s="124">
        <v>2.0325203252032522E-3</v>
      </c>
      <c r="AN19" s="124">
        <v>2.0325203252032522E-3</v>
      </c>
      <c r="AO19" s="124">
        <v>3.7146000000000026E-2</v>
      </c>
      <c r="AP19" s="124">
        <v>1.2082000000000006E-2</v>
      </c>
      <c r="AQ19" s="124">
        <v>4.2987249999999977E-2</v>
      </c>
      <c r="AR19" s="124">
        <v>0.16888425000000015</v>
      </c>
      <c r="AS19" s="124">
        <v>0.18573025000000007</v>
      </c>
      <c r="AT19" s="124">
        <v>8.5407499999999963E-3</v>
      </c>
      <c r="AU19" s="124">
        <v>3.7172499999999983E-2</v>
      </c>
      <c r="AV19" s="124">
        <v>7.4361500000000053E-2</v>
      </c>
      <c r="AW19" s="124">
        <v>0.29740975000000025</v>
      </c>
      <c r="AX19" s="124">
        <v>0.10076025000000001</v>
      </c>
      <c r="AY19" s="124">
        <v>2.6220499999999997E-2</v>
      </c>
      <c r="AZ19" s="124">
        <v>4.584650000000004E-2</v>
      </c>
      <c r="BA19" s="124">
        <v>4596.6474609375</v>
      </c>
      <c r="BB19" s="124">
        <v>3210.992431640625</v>
      </c>
    </row>
    <row r="20" spans="1:54" x14ac:dyDescent="0.25">
      <c r="A20" s="124" t="s">
        <v>611</v>
      </c>
      <c r="B20" s="124" t="s">
        <v>5116</v>
      </c>
      <c r="C20" s="124" t="s">
        <v>5113</v>
      </c>
      <c r="D20" s="124">
        <v>0.78472222222222221</v>
      </c>
      <c r="E20" s="124">
        <v>0.78614389896392822</v>
      </c>
      <c r="F20" s="124">
        <v>0.76757246255874634</v>
      </c>
      <c r="G20" s="124">
        <v>0.50069444444444444</v>
      </c>
      <c r="H20" s="124">
        <v>0</v>
      </c>
      <c r="I20" s="124">
        <v>0</v>
      </c>
      <c r="J20" s="124">
        <v>0.34861111111111109</v>
      </c>
      <c r="K20" s="124">
        <v>0.39166666666666661</v>
      </c>
      <c r="L20" s="124">
        <v>0.20069444444444445</v>
      </c>
      <c r="M20" s="124">
        <v>5.9027777777777776E-2</v>
      </c>
      <c r="N20" s="124">
        <v>2.7777777777777776E-2</v>
      </c>
      <c r="O20" s="124">
        <v>0.94097222222222221</v>
      </c>
      <c r="P20" s="124">
        <v>3.125E-2</v>
      </c>
      <c r="Q20" s="124">
        <v>0</v>
      </c>
      <c r="R20" s="124">
        <v>0.49930555555555556</v>
      </c>
      <c r="S20" s="124">
        <v>0.16458333333333333</v>
      </c>
      <c r="T20" s="124">
        <v>2.7777777777777776E-2</v>
      </c>
      <c r="U20" s="124">
        <v>0.12638888888888888</v>
      </c>
      <c r="V20" s="124">
        <v>0.18194444444444446</v>
      </c>
      <c r="W20" s="124">
        <v>0</v>
      </c>
      <c r="X20" s="124">
        <v>0</v>
      </c>
      <c r="Y20" s="124">
        <v>0</v>
      </c>
      <c r="Z20" s="124">
        <v>0</v>
      </c>
      <c r="AA20" s="124">
        <v>0.15069444444444446</v>
      </c>
      <c r="AB20" s="124">
        <v>0.13541666666666666</v>
      </c>
      <c r="AC20" s="124">
        <v>0.59444444444444444</v>
      </c>
      <c r="AD20" s="124">
        <v>0</v>
      </c>
      <c r="AE20" s="124">
        <v>0.15555555555555556</v>
      </c>
      <c r="AF20" s="124">
        <v>0.24583333333333332</v>
      </c>
      <c r="AG20" s="124">
        <v>0</v>
      </c>
      <c r="AH20" s="124">
        <v>0</v>
      </c>
      <c r="AI20" s="124">
        <v>5.5555555555555552E-2</v>
      </c>
      <c r="AJ20" s="124">
        <v>0.05</v>
      </c>
      <c r="AK20" s="124">
        <v>2.7777777777777776E-2</v>
      </c>
      <c r="AL20" s="124">
        <v>0</v>
      </c>
      <c r="AM20" s="124">
        <v>0</v>
      </c>
      <c r="AN20" s="124">
        <v>0</v>
      </c>
      <c r="AO20" s="124">
        <v>4.0722249999999995E-2</v>
      </c>
      <c r="AP20" s="124">
        <v>1.2649000000000001E-2</v>
      </c>
      <c r="AQ20" s="124">
        <v>4.8167000000000001E-2</v>
      </c>
      <c r="AR20" s="124">
        <v>0.14696275</v>
      </c>
      <c r="AS20" s="124">
        <v>0.21021325000000002</v>
      </c>
      <c r="AT20" s="124">
        <v>9.6229999999999996E-3</v>
      </c>
      <c r="AU20" s="124">
        <v>3.6638749999999998E-2</v>
      </c>
      <c r="AV20" s="124">
        <v>5.7516999999999999E-2</v>
      </c>
      <c r="AW20" s="124">
        <v>0.27215075</v>
      </c>
      <c r="AX20" s="124">
        <v>0.10634974999999999</v>
      </c>
      <c r="AY20" s="124">
        <v>2.6315249999999998E-2</v>
      </c>
      <c r="AZ20" s="124">
        <v>7.3419750000000006E-2</v>
      </c>
      <c r="BA20" s="124">
        <v>9361.0390625</v>
      </c>
      <c r="BB20" s="124">
        <v>9320.619140625</v>
      </c>
    </row>
    <row r="21" spans="1:54" x14ac:dyDescent="0.25">
      <c r="A21" s="124" t="s">
        <v>612</v>
      </c>
      <c r="B21" s="124" t="s">
        <v>5116</v>
      </c>
      <c r="C21" s="124" t="s">
        <v>5113</v>
      </c>
      <c r="D21" s="124">
        <v>0.83232323232323235</v>
      </c>
      <c r="E21" s="124">
        <v>0.72818022966384888</v>
      </c>
      <c r="F21" s="124">
        <v>0.69460499286651611</v>
      </c>
      <c r="G21" s="124">
        <v>0.38358585858585859</v>
      </c>
      <c r="H21" s="124">
        <v>2.7777777777777776E-2</v>
      </c>
      <c r="I21" s="124">
        <v>0.11578282828282829</v>
      </c>
      <c r="J21" s="124">
        <v>0.3172979797979798</v>
      </c>
      <c r="K21" s="124">
        <v>0.2042929292929293</v>
      </c>
      <c r="L21" s="124">
        <v>9.494949494949495E-2</v>
      </c>
      <c r="M21" s="124">
        <v>0.23989898989898989</v>
      </c>
      <c r="N21" s="124">
        <v>3.0555555555555555E-2</v>
      </c>
      <c r="O21" s="124">
        <v>0.9111111111111112</v>
      </c>
      <c r="P21" s="124">
        <v>5.8333333333333334E-2</v>
      </c>
      <c r="Q21" s="124">
        <v>2.0833333333333332E-2</v>
      </c>
      <c r="R21" s="124">
        <v>0.6141414141414141</v>
      </c>
      <c r="S21" s="124">
        <v>0.10606060606060605</v>
      </c>
      <c r="T21" s="124">
        <v>3.7499999999999999E-2</v>
      </c>
      <c r="U21" s="124">
        <v>3.6616161616161616E-2</v>
      </c>
      <c r="V21" s="124">
        <v>9.494949494949495E-2</v>
      </c>
      <c r="W21" s="124">
        <v>0</v>
      </c>
      <c r="X21" s="124">
        <v>0</v>
      </c>
      <c r="Y21" s="124">
        <v>0</v>
      </c>
      <c r="Z21" s="124">
        <v>0</v>
      </c>
      <c r="AA21" s="124">
        <v>0.19318181818181818</v>
      </c>
      <c r="AB21" s="124">
        <v>6.8055555555555564E-2</v>
      </c>
      <c r="AC21" s="124">
        <v>0.85694444444444451</v>
      </c>
      <c r="AD21" s="124">
        <v>0</v>
      </c>
      <c r="AE21" s="124">
        <v>0.24558080808080807</v>
      </c>
      <c r="AF21" s="124">
        <v>2.0833333333333332E-2</v>
      </c>
      <c r="AG21" s="124">
        <v>1.3888888888888888E-2</v>
      </c>
      <c r="AH21" s="124">
        <v>0</v>
      </c>
      <c r="AI21" s="124">
        <v>8.3838383838383837E-2</v>
      </c>
      <c r="AJ21" s="124">
        <v>1.3888888888888888E-2</v>
      </c>
      <c r="AK21" s="124">
        <v>7.0833333333333331E-2</v>
      </c>
      <c r="AL21" s="124">
        <v>0</v>
      </c>
      <c r="AM21" s="124">
        <v>0</v>
      </c>
      <c r="AN21" s="124">
        <v>0</v>
      </c>
      <c r="AO21" s="124">
        <v>3.302625E-2</v>
      </c>
      <c r="AP21" s="124">
        <v>9.8302500000000004E-3</v>
      </c>
      <c r="AQ21" s="124">
        <v>5.388699999999999E-2</v>
      </c>
      <c r="AR21" s="124">
        <v>0.1537695</v>
      </c>
      <c r="AS21" s="124">
        <v>0.15693474999999998</v>
      </c>
      <c r="AT21" s="124">
        <v>1.1029250000000001E-2</v>
      </c>
      <c r="AU21" s="124">
        <v>3.3604000000000002E-2</v>
      </c>
      <c r="AV21" s="124">
        <v>7.6304749999999991E-2</v>
      </c>
      <c r="AW21" s="124">
        <v>0.28342974999999998</v>
      </c>
      <c r="AX21" s="124">
        <v>0.11599625000000002</v>
      </c>
      <c r="AY21" s="124">
        <v>2.4347000000000001E-2</v>
      </c>
      <c r="AZ21" s="124">
        <v>8.0860499999999988E-2</v>
      </c>
      <c r="BA21" s="124">
        <v>6579.9521484375</v>
      </c>
      <c r="BB21" s="124">
        <v>6877.669921875</v>
      </c>
    </row>
    <row r="22" spans="1:54" x14ac:dyDescent="0.25">
      <c r="A22" s="124" t="s">
        <v>613</v>
      </c>
      <c r="B22" s="124" t="s">
        <v>5116</v>
      </c>
      <c r="C22" s="124" t="s">
        <v>5113</v>
      </c>
      <c r="D22" s="124">
        <v>0.80224358974358978</v>
      </c>
      <c r="E22" s="124">
        <v>0.69257187843322754</v>
      </c>
      <c r="F22" s="124">
        <v>0.66762435436248779</v>
      </c>
      <c r="G22" s="124">
        <v>0.53349358974358974</v>
      </c>
      <c r="H22" s="124">
        <v>3.125E-2</v>
      </c>
      <c r="I22" s="124">
        <v>0</v>
      </c>
      <c r="J22" s="124">
        <v>0.60592948717948714</v>
      </c>
      <c r="K22" s="124">
        <v>0.10096153846153846</v>
      </c>
      <c r="L22" s="124">
        <v>0.11971153846153847</v>
      </c>
      <c r="M22" s="124">
        <v>0.14214743589743589</v>
      </c>
      <c r="N22" s="124">
        <v>1.9230769230769232E-2</v>
      </c>
      <c r="O22" s="124">
        <v>0.96153846153846156</v>
      </c>
      <c r="P22" s="124">
        <v>1.9230769230769232E-2</v>
      </c>
      <c r="Q22" s="124">
        <v>1.9230769230769232E-2</v>
      </c>
      <c r="R22" s="124">
        <v>0.6628205128205128</v>
      </c>
      <c r="S22" s="124">
        <v>0.15817307692307692</v>
      </c>
      <c r="T22" s="124">
        <v>1.9230769230769232E-2</v>
      </c>
      <c r="U22" s="124">
        <v>0.12131410256410256</v>
      </c>
      <c r="V22" s="124">
        <v>1.9230769230769232E-2</v>
      </c>
      <c r="W22" s="124">
        <v>0</v>
      </c>
      <c r="X22" s="124">
        <v>0</v>
      </c>
      <c r="Y22" s="124">
        <v>0</v>
      </c>
      <c r="Z22" s="124">
        <v>0</v>
      </c>
      <c r="AA22" s="124">
        <v>0.35080128205128203</v>
      </c>
      <c r="AB22" s="124">
        <v>6.0897435897435896E-2</v>
      </c>
      <c r="AC22" s="124">
        <v>0.9391025641025641</v>
      </c>
      <c r="AD22" s="124">
        <v>2.0833333333333332E-2</v>
      </c>
      <c r="AE22" s="124">
        <v>0.33926282051282053</v>
      </c>
      <c r="AF22" s="124">
        <v>0.05</v>
      </c>
      <c r="AG22" s="124">
        <v>3.125E-2</v>
      </c>
      <c r="AH22" s="124">
        <v>0</v>
      </c>
      <c r="AI22" s="124">
        <v>0.23477564102564102</v>
      </c>
      <c r="AJ22" s="124">
        <v>3.125E-2</v>
      </c>
      <c r="AK22" s="124">
        <v>0.14775641025641026</v>
      </c>
      <c r="AL22" s="124">
        <v>0</v>
      </c>
      <c r="AM22" s="124">
        <v>6.0897435897435896E-2</v>
      </c>
      <c r="AN22" s="124">
        <v>0</v>
      </c>
      <c r="AO22" s="124">
        <v>3.1023499999999996E-2</v>
      </c>
      <c r="AP22" s="124">
        <v>9.8897499999999992E-3</v>
      </c>
      <c r="AQ22" s="124">
        <v>3.8873250000000005E-2</v>
      </c>
      <c r="AR22" s="124">
        <v>0.29455899999999996</v>
      </c>
      <c r="AS22" s="124">
        <v>0.19456925</v>
      </c>
      <c r="AT22" s="124">
        <v>6.5762499999999996E-3</v>
      </c>
      <c r="AU22" s="124">
        <v>2.6476E-2</v>
      </c>
      <c r="AV22" s="124">
        <v>8.7634749999999983E-2</v>
      </c>
      <c r="AW22" s="124">
        <v>0.18465075</v>
      </c>
      <c r="AX22" s="124">
        <v>9.5091499999999995E-2</v>
      </c>
      <c r="AY22" s="124">
        <v>1.9802750000000001E-2</v>
      </c>
      <c r="AZ22" s="124">
        <v>4.1879000000000006E-2</v>
      </c>
      <c r="BA22" s="124">
        <v>6165.34130859375</v>
      </c>
      <c r="BB22" s="124">
        <v>8034.990234375</v>
      </c>
    </row>
    <row r="23" spans="1:54" x14ac:dyDescent="0.25">
      <c r="A23" s="124" t="s">
        <v>614</v>
      </c>
      <c r="B23" s="124" t="s">
        <v>5116</v>
      </c>
      <c r="C23" s="124" t="s">
        <v>5113</v>
      </c>
      <c r="D23" s="124">
        <v>0.73482142857142863</v>
      </c>
      <c r="E23" s="124">
        <v>0.75613594055175781</v>
      </c>
      <c r="F23" s="124">
        <v>0.73565840721130371</v>
      </c>
      <c r="G23" s="124">
        <v>0.57886904761904767</v>
      </c>
      <c r="H23" s="124">
        <v>0</v>
      </c>
      <c r="I23" s="124">
        <v>3.0059523809523807E-2</v>
      </c>
      <c r="J23" s="124">
        <v>0.27797619047619049</v>
      </c>
      <c r="K23" s="124">
        <v>0.24583333333333332</v>
      </c>
      <c r="L23" s="124">
        <v>0.21101190476190476</v>
      </c>
      <c r="M23" s="124">
        <v>0.23511904761904762</v>
      </c>
      <c r="N23" s="124">
        <v>0.13363095238095238</v>
      </c>
      <c r="O23" s="124">
        <v>0.82470238095238091</v>
      </c>
      <c r="P23" s="124">
        <v>4.1666666666666664E-2</v>
      </c>
      <c r="Q23" s="124">
        <v>1.7857142857142856E-2</v>
      </c>
      <c r="R23" s="124">
        <v>0.43363095238095239</v>
      </c>
      <c r="S23" s="124">
        <v>0.18690476190476191</v>
      </c>
      <c r="T23" s="124">
        <v>3.5714285714285712E-2</v>
      </c>
      <c r="U23" s="124">
        <v>6.0714285714285714E-2</v>
      </c>
      <c r="V23" s="124">
        <v>0.19851190476190478</v>
      </c>
      <c r="W23" s="124">
        <v>6.6666666666666666E-2</v>
      </c>
      <c r="X23" s="124">
        <v>0</v>
      </c>
      <c r="Y23" s="124">
        <v>5.9523809523809521E-3</v>
      </c>
      <c r="Z23" s="124">
        <v>0</v>
      </c>
      <c r="AA23" s="124">
        <v>0.18660714285714286</v>
      </c>
      <c r="AB23" s="124">
        <v>2.976190476190476E-2</v>
      </c>
      <c r="AC23" s="124">
        <v>0.91577380952380949</v>
      </c>
      <c r="AD23" s="124">
        <v>5.9523809523809521E-3</v>
      </c>
      <c r="AE23" s="124">
        <v>0.23363095238095238</v>
      </c>
      <c r="AF23" s="124">
        <v>9.6428571428571419E-2</v>
      </c>
      <c r="AG23" s="124">
        <v>7.857142857142857E-2</v>
      </c>
      <c r="AH23" s="124">
        <v>1.7857142857142856E-2</v>
      </c>
      <c r="AI23" s="124">
        <v>6.041666666666666E-2</v>
      </c>
      <c r="AJ23" s="124">
        <v>1.7857142857142856E-2</v>
      </c>
      <c r="AK23" s="124">
        <v>2.4404761904761905E-2</v>
      </c>
      <c r="AL23" s="124">
        <v>0</v>
      </c>
      <c r="AM23" s="124">
        <v>5.9523809523809521E-3</v>
      </c>
      <c r="AN23" s="124">
        <v>0</v>
      </c>
      <c r="AO23" s="124">
        <v>3.2326499999999994E-2</v>
      </c>
      <c r="AP23" s="124">
        <v>5.016750000000003E-3</v>
      </c>
      <c r="AQ23" s="124">
        <v>4.8994999999999983E-2</v>
      </c>
      <c r="AR23" s="124">
        <v>0.17426849999999997</v>
      </c>
      <c r="AS23" s="124">
        <v>0.25366050000000007</v>
      </c>
      <c r="AT23" s="124">
        <v>5.5145000000000003E-3</v>
      </c>
      <c r="AU23" s="124">
        <v>4.0667000000000023E-2</v>
      </c>
      <c r="AV23" s="124">
        <v>7.6991749999999998E-2</v>
      </c>
      <c r="AW23" s="124">
        <v>0.20806899999999995</v>
      </c>
      <c r="AX23" s="124">
        <v>0.11319024999999996</v>
      </c>
      <c r="AY23" s="124">
        <v>2.281225000000001E-2</v>
      </c>
      <c r="AZ23" s="124">
        <v>5.0810750000000016E-2</v>
      </c>
      <c r="BA23" s="124">
        <v>7905.27490234375</v>
      </c>
      <c r="BB23" s="124">
        <v>8204.4189453125</v>
      </c>
    </row>
    <row r="24" spans="1:54" x14ac:dyDescent="0.25">
      <c r="A24" s="124" t="s">
        <v>615</v>
      </c>
      <c r="B24" s="124" t="s">
        <v>5116</v>
      </c>
      <c r="C24" s="124" t="s">
        <v>5113</v>
      </c>
      <c r="D24" s="124">
        <v>0.79384900281688731</v>
      </c>
      <c r="E24" s="124">
        <v>0.82740455865859985</v>
      </c>
      <c r="F24" s="124">
        <v>0.80628252029418945</v>
      </c>
      <c r="G24" s="124">
        <v>0.33192896033186414</v>
      </c>
      <c r="H24" s="124">
        <v>4.3859649122807015E-3</v>
      </c>
      <c r="I24" s="124">
        <v>4.8369925313032705E-2</v>
      </c>
      <c r="J24" s="124">
        <v>0.45262425178388255</v>
      </c>
      <c r="K24" s="124">
        <v>0.22854111791222184</v>
      </c>
      <c r="L24" s="124">
        <v>0.11720361623699428</v>
      </c>
      <c r="M24" s="124">
        <v>0.14887512384158796</v>
      </c>
      <c r="N24" s="124">
        <v>0.18645720999149548</v>
      </c>
      <c r="O24" s="124">
        <v>0.76214806130769208</v>
      </c>
      <c r="P24" s="124">
        <v>3.408790592172585E-2</v>
      </c>
      <c r="Q24" s="124">
        <v>6.4967516241879065E-3</v>
      </c>
      <c r="R24" s="124">
        <v>0.47441316935517203</v>
      </c>
      <c r="S24" s="124">
        <v>0.12028791368726664</v>
      </c>
      <c r="T24" s="124">
        <v>8.3753549290517648E-2</v>
      </c>
      <c r="U24" s="124">
        <v>0.12340070566220648</v>
      </c>
      <c r="V24" s="124">
        <v>8.2277157160767986E-2</v>
      </c>
      <c r="W24" s="124">
        <v>3.0378920815281582E-2</v>
      </c>
      <c r="X24" s="124">
        <v>0</v>
      </c>
      <c r="Y24" s="124">
        <v>2.8735632183908046E-3</v>
      </c>
      <c r="Z24" s="124">
        <v>0</v>
      </c>
      <c r="AA24" s="124">
        <v>0.37953172536538748</v>
      </c>
      <c r="AB24" s="124">
        <v>4.6676849545152235E-2</v>
      </c>
      <c r="AC24" s="124">
        <v>0.79061127331071301</v>
      </c>
      <c r="AD24" s="124">
        <v>1.1977407286331771E-2</v>
      </c>
      <c r="AE24" s="124">
        <v>0.20131412990246733</v>
      </c>
      <c r="AF24" s="124">
        <v>4.2277733313794232E-2</v>
      </c>
      <c r="AG24" s="124">
        <v>2.3803574403274554E-2</v>
      </c>
      <c r="AH24" s="124">
        <v>9.7153804050355771E-3</v>
      </c>
      <c r="AI24" s="124">
        <v>0.11531890696255882</v>
      </c>
      <c r="AJ24" s="124">
        <v>1.5255530129672006E-2</v>
      </c>
      <c r="AK24" s="124">
        <v>0.11354003449403118</v>
      </c>
      <c r="AL24" s="124">
        <v>0</v>
      </c>
      <c r="AM24" s="124">
        <v>1.5945661254585741E-2</v>
      </c>
      <c r="AN24" s="124">
        <v>0</v>
      </c>
      <c r="AO24" s="124">
        <v>3.2834249999999988E-2</v>
      </c>
      <c r="AP24" s="124">
        <v>1.369250000000001E-2</v>
      </c>
      <c r="AQ24" s="124">
        <v>5.2355750000000013E-2</v>
      </c>
      <c r="AR24" s="124">
        <v>0.20817249999999998</v>
      </c>
      <c r="AS24" s="124">
        <v>0.20323475000000016</v>
      </c>
      <c r="AT24" s="124">
        <v>1.0127249999999994E-2</v>
      </c>
      <c r="AU24" s="124">
        <v>3.1955999999999998E-2</v>
      </c>
      <c r="AV24" s="124">
        <v>9.9497500000000016E-2</v>
      </c>
      <c r="AW24" s="124">
        <v>0.22614525000000002</v>
      </c>
      <c r="AX24" s="124">
        <v>9.1916750000000019E-2</v>
      </c>
      <c r="AY24" s="124">
        <v>2.8008749999999992E-2</v>
      </c>
      <c r="AZ24" s="124">
        <v>3.4886999999999987E-2</v>
      </c>
      <c r="BA24" s="124">
        <v>7358.02001953125</v>
      </c>
      <c r="BB24" s="124">
        <v>6662.740234375</v>
      </c>
    </row>
    <row r="25" spans="1:54" x14ac:dyDescent="0.25">
      <c r="A25" s="124" t="s">
        <v>616</v>
      </c>
      <c r="B25" s="124" t="s">
        <v>5116</v>
      </c>
      <c r="C25" s="124" t="s">
        <v>5113</v>
      </c>
      <c r="D25" s="124">
        <v>0.71665165165165168</v>
      </c>
      <c r="E25" s="124">
        <v>0.68295872211456299</v>
      </c>
      <c r="F25" s="124">
        <v>0.66876381635665894</v>
      </c>
      <c r="G25" s="124">
        <v>0.54143393393393391</v>
      </c>
      <c r="H25" s="124">
        <v>2.0833333333333332E-2</v>
      </c>
      <c r="I25" s="124">
        <v>0.13633633633633635</v>
      </c>
      <c r="J25" s="124">
        <v>0.44657657657657657</v>
      </c>
      <c r="K25" s="124">
        <v>0.24594594594594593</v>
      </c>
      <c r="L25" s="124">
        <v>9.2905405405405414E-2</v>
      </c>
      <c r="M25" s="124">
        <v>5.7402402402402401E-2</v>
      </c>
      <c r="N25" s="124">
        <v>0.78316816816816814</v>
      </c>
      <c r="O25" s="124">
        <v>0.12762762762762764</v>
      </c>
      <c r="P25" s="124">
        <v>3.0645645645645647E-2</v>
      </c>
      <c r="Q25" s="124">
        <v>2.4211711711711711E-2</v>
      </c>
      <c r="R25" s="124">
        <v>0.51427177177177175</v>
      </c>
      <c r="S25" s="124">
        <v>0.1578978978978979</v>
      </c>
      <c r="T25" s="124">
        <v>7.4294294294294294E-2</v>
      </c>
      <c r="U25" s="124">
        <v>6.1561561561561562E-2</v>
      </c>
      <c r="V25" s="124">
        <v>9.9016516516516523E-2</v>
      </c>
      <c r="W25" s="124">
        <v>3.4534534534534533E-2</v>
      </c>
      <c r="X25" s="124">
        <v>1.0322822822822823E-2</v>
      </c>
      <c r="Y25" s="124">
        <v>1.6944444444444443E-2</v>
      </c>
      <c r="Z25" s="124">
        <v>0</v>
      </c>
      <c r="AA25" s="124">
        <v>0.64179429429429435</v>
      </c>
      <c r="AB25" s="124">
        <v>3.0645645645645647E-2</v>
      </c>
      <c r="AC25" s="124">
        <v>0.82269519519519507</v>
      </c>
      <c r="AD25" s="124">
        <v>4.3701201201201204E-2</v>
      </c>
      <c r="AE25" s="124">
        <v>0.32377627627627625</v>
      </c>
      <c r="AF25" s="124">
        <v>2.0645645645645645E-2</v>
      </c>
      <c r="AG25" s="124">
        <v>1.6944444444444443E-2</v>
      </c>
      <c r="AH25" s="124">
        <v>6.7567567567567571E-3</v>
      </c>
      <c r="AI25" s="124">
        <v>0.19355105105105105</v>
      </c>
      <c r="AJ25" s="124">
        <v>4.4024024024024028E-2</v>
      </c>
      <c r="AK25" s="124">
        <v>0.10225975975975976</v>
      </c>
      <c r="AL25" s="124">
        <v>0</v>
      </c>
      <c r="AM25" s="124">
        <v>3.3783783783783786E-3</v>
      </c>
      <c r="AN25" s="124">
        <v>0</v>
      </c>
      <c r="AO25" s="124">
        <v>4.5481750000000022E-2</v>
      </c>
      <c r="AP25" s="124">
        <v>1.1392499999999994E-3</v>
      </c>
      <c r="AQ25" s="124">
        <v>5.1576250000000004E-2</v>
      </c>
      <c r="AR25" s="124">
        <v>8.9435250000000049E-2</v>
      </c>
      <c r="AS25" s="124">
        <v>0.19705775000000003</v>
      </c>
      <c r="AT25" s="124">
        <v>1.4683750000000002E-2</v>
      </c>
      <c r="AU25" s="124">
        <v>6.141700000000002E-2</v>
      </c>
      <c r="AV25" s="124">
        <v>0.1781855</v>
      </c>
      <c r="AW25" s="124">
        <v>0.24291225000000008</v>
      </c>
      <c r="AX25" s="124">
        <v>8.1829500000000013E-2</v>
      </c>
      <c r="AY25" s="124">
        <v>3.1417500000000015E-2</v>
      </c>
      <c r="AZ25" s="124">
        <v>5.0342000000000005E-2</v>
      </c>
      <c r="BA25" s="124">
        <v>3633.857421875</v>
      </c>
      <c r="BB25" s="124">
        <v>4552.298828125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BB93F-9892-4C19-96BE-D0CE1C5E41A0}">
  <dimension ref="A1:AA107"/>
  <sheetViews>
    <sheetView topLeftCell="A53" workbookViewId="0">
      <selection sqref="A1:AA52"/>
    </sheetView>
  </sheetViews>
  <sheetFormatPr defaultRowHeight="15" x14ac:dyDescent="0.25"/>
  <cols>
    <col min="15" max="15" width="10.85546875" bestFit="1" customWidth="1"/>
  </cols>
  <sheetData>
    <row r="1" spans="1:27" ht="21" x14ac:dyDescent="0.35">
      <c r="A1" s="94"/>
      <c r="B1" s="94"/>
      <c r="C1" s="94"/>
      <c r="D1" s="94"/>
      <c r="E1" s="94"/>
      <c r="F1" s="94"/>
      <c r="G1" s="110" t="s">
        <v>5114</v>
      </c>
      <c r="H1" s="94"/>
      <c r="I1" s="94"/>
      <c r="J1" s="94"/>
      <c r="K1" s="94"/>
      <c r="L1" s="94"/>
      <c r="M1" s="94"/>
      <c r="N1" s="94"/>
      <c r="O1" s="94"/>
      <c r="P1" s="94"/>
      <c r="Q1" s="94"/>
      <c r="R1" s="94"/>
      <c r="S1" s="94"/>
      <c r="T1" s="94"/>
      <c r="U1" s="110" t="s">
        <v>5115</v>
      </c>
      <c r="V1" s="94"/>
      <c r="W1" s="94"/>
      <c r="X1" s="94"/>
      <c r="Y1" s="94"/>
      <c r="Z1" s="94"/>
      <c r="AA1" s="94"/>
    </row>
    <row r="2" spans="1:27" x14ac:dyDescent="0.25">
      <c r="A2" s="94"/>
      <c r="B2" s="94"/>
      <c r="C2" s="94"/>
      <c r="D2" s="94"/>
      <c r="E2" s="94"/>
      <c r="F2" s="94"/>
      <c r="G2" s="94"/>
      <c r="H2" s="94"/>
      <c r="I2" s="94"/>
      <c r="J2" s="94"/>
      <c r="K2" s="94"/>
      <c r="L2" s="94"/>
      <c r="M2" s="94"/>
      <c r="N2" s="94"/>
      <c r="O2" s="94"/>
      <c r="P2" s="94"/>
      <c r="Q2" s="94"/>
      <c r="R2" s="94"/>
      <c r="S2" s="94"/>
      <c r="T2" s="94"/>
      <c r="U2" s="94"/>
      <c r="V2" s="94"/>
      <c r="W2" s="94"/>
      <c r="X2" s="94"/>
      <c r="Y2" s="94"/>
      <c r="Z2" s="94"/>
      <c r="AA2" s="94"/>
    </row>
    <row r="3" spans="1:27" x14ac:dyDescent="0.25">
      <c r="A3" s="109"/>
      <c r="B3" s="109" t="s">
        <v>605</v>
      </c>
      <c r="C3" s="109" t="s">
        <v>606</v>
      </c>
      <c r="D3" s="109" t="s">
        <v>607</v>
      </c>
      <c r="E3" s="109" t="s">
        <v>608</v>
      </c>
      <c r="F3" s="109" t="s">
        <v>609</v>
      </c>
      <c r="G3" s="109" t="s">
        <v>610</v>
      </c>
      <c r="H3" s="109" t="s">
        <v>611</v>
      </c>
      <c r="I3" s="109" t="s">
        <v>612</v>
      </c>
      <c r="J3" s="109" t="s">
        <v>613</v>
      </c>
      <c r="K3" s="109" t="s">
        <v>614</v>
      </c>
      <c r="L3" s="109" t="s">
        <v>615</v>
      </c>
      <c r="M3" s="109" t="s">
        <v>616</v>
      </c>
      <c r="N3" s="109"/>
      <c r="O3" s="109"/>
      <c r="P3" s="109" t="s">
        <v>605</v>
      </c>
      <c r="Q3" s="109" t="s">
        <v>606</v>
      </c>
      <c r="R3" s="109" t="s">
        <v>607</v>
      </c>
      <c r="S3" s="109" t="s">
        <v>608</v>
      </c>
      <c r="T3" s="109" t="s">
        <v>609</v>
      </c>
      <c r="U3" s="109" t="s">
        <v>610</v>
      </c>
      <c r="V3" s="109" t="s">
        <v>611</v>
      </c>
      <c r="W3" s="109" t="s">
        <v>612</v>
      </c>
      <c r="X3" s="109" t="s">
        <v>613</v>
      </c>
      <c r="Y3" s="109" t="s">
        <v>614</v>
      </c>
      <c r="Z3" s="109" t="s">
        <v>615</v>
      </c>
      <c r="AA3" s="109" t="s">
        <v>616</v>
      </c>
    </row>
    <row r="4" spans="1:27" x14ac:dyDescent="0.25">
      <c r="A4" s="94" t="s">
        <v>222</v>
      </c>
      <c r="B4" s="124">
        <v>0.76236143545698665</v>
      </c>
      <c r="C4" s="124">
        <v>0.78025285386950871</v>
      </c>
      <c r="D4" s="124">
        <v>0.80818119301580049</v>
      </c>
      <c r="E4" s="124">
        <v>0.70827182147207335</v>
      </c>
      <c r="F4" s="124">
        <v>0.82863507355089472</v>
      </c>
      <c r="G4" s="124">
        <v>0.76519120397404694</v>
      </c>
      <c r="H4" s="124">
        <v>0.87672121480171017</v>
      </c>
      <c r="I4" s="124">
        <v>0.76552764740558099</v>
      </c>
      <c r="J4" s="124">
        <v>0.80068131034803036</v>
      </c>
      <c r="K4" s="124">
        <v>0.79818299631995437</v>
      </c>
      <c r="L4" s="124">
        <v>0.83831088405324106</v>
      </c>
      <c r="M4" s="124">
        <v>0.78861504091768686</v>
      </c>
      <c r="N4" s="171"/>
      <c r="O4" s="94" t="s">
        <v>222</v>
      </c>
      <c r="P4" s="124">
        <v>0.86196450906816757</v>
      </c>
      <c r="Q4" s="124">
        <v>0.8588484096548612</v>
      </c>
      <c r="R4" s="124">
        <v>0.82593115465084477</v>
      </c>
      <c r="S4" s="124">
        <v>0.82055318753356932</v>
      </c>
      <c r="T4" s="124">
        <v>0.75839394656710313</v>
      </c>
      <c r="U4" s="124">
        <v>0.67344542759337367</v>
      </c>
      <c r="V4" s="124">
        <v>0.78472222222222221</v>
      </c>
      <c r="W4" s="124">
        <v>0.83232323232323235</v>
      </c>
      <c r="X4" s="124">
        <v>0.80224358974358978</v>
      </c>
      <c r="Y4" s="124">
        <v>0.73482142857142863</v>
      </c>
      <c r="Z4" s="124">
        <v>0.79384900281688731</v>
      </c>
      <c r="AA4" s="124">
        <v>0.71665165165165168</v>
      </c>
    </row>
    <row r="5" spans="1:27" x14ac:dyDescent="0.25">
      <c r="A5" s="94" t="s">
        <v>242</v>
      </c>
      <c r="B5" s="124">
        <v>0.55118550688594303</v>
      </c>
      <c r="C5" s="124">
        <v>0.53805545296672919</v>
      </c>
      <c r="D5" s="124">
        <v>0.5613846504247948</v>
      </c>
      <c r="E5" s="124">
        <v>0.48667760075380889</v>
      </c>
      <c r="F5" s="124">
        <v>0.52437977342100184</v>
      </c>
      <c r="G5" s="124">
        <v>0.50668432641869121</v>
      </c>
      <c r="H5" s="124">
        <v>0.37204454150081084</v>
      </c>
      <c r="I5" s="124">
        <v>0.43619059251998932</v>
      </c>
      <c r="J5" s="124">
        <v>0.54585807773647443</v>
      </c>
      <c r="K5" s="124">
        <v>0.482652414886106</v>
      </c>
      <c r="L5" s="124">
        <v>0.466750592845112</v>
      </c>
      <c r="M5" s="124">
        <v>0.59267677907420446</v>
      </c>
      <c r="N5" s="171"/>
      <c r="O5" s="94" t="s">
        <v>242</v>
      </c>
      <c r="P5" s="124">
        <v>0.49179174484052535</v>
      </c>
      <c r="Q5" s="124">
        <v>0.54867753214527404</v>
      </c>
      <c r="R5" s="124">
        <v>0.57208062269874271</v>
      </c>
      <c r="S5" s="124">
        <v>0.61809333296607949</v>
      </c>
      <c r="T5" s="124">
        <v>0.50945815265927119</v>
      </c>
      <c r="U5" s="124">
        <v>0.52182537560024722</v>
      </c>
      <c r="V5" s="124">
        <v>0.50069444444444444</v>
      </c>
      <c r="W5" s="124">
        <v>0.38358585858585859</v>
      </c>
      <c r="X5" s="124">
        <v>0.53349358974358974</v>
      </c>
      <c r="Y5" s="124">
        <v>0.57886904761904767</v>
      </c>
      <c r="Z5" s="124">
        <v>0.33192896033186414</v>
      </c>
      <c r="AA5" s="124">
        <v>0.54143393393393391</v>
      </c>
    </row>
    <row r="6" spans="1:27" x14ac:dyDescent="0.25">
      <c r="A6" s="94" t="s">
        <v>246</v>
      </c>
      <c r="B6" s="124">
        <v>1.2254901960784314E-3</v>
      </c>
      <c r="C6" s="124">
        <v>7.6349577347678693E-3</v>
      </c>
      <c r="D6" s="124">
        <v>4.6100433610687915E-3</v>
      </c>
      <c r="E6" s="124">
        <v>2.508602212089755E-3</v>
      </c>
      <c r="F6" s="124">
        <v>2.1273455433611435E-3</v>
      </c>
      <c r="G6" s="124">
        <v>1.1261261261261261E-3</v>
      </c>
      <c r="H6" s="124">
        <v>1.8402777777777778E-2</v>
      </c>
      <c r="I6" s="124">
        <v>0</v>
      </c>
      <c r="J6" s="124">
        <v>0</v>
      </c>
      <c r="K6" s="124">
        <v>1.3297872340425532E-3</v>
      </c>
      <c r="L6" s="124">
        <v>1.050716959807869E-3</v>
      </c>
      <c r="M6" s="124">
        <v>1.6025641025641025E-3</v>
      </c>
      <c r="N6" s="171"/>
      <c r="O6" s="94" t="s">
        <v>246</v>
      </c>
      <c r="P6" s="124">
        <v>1.2507817385866166E-2</v>
      </c>
      <c r="Q6" s="124">
        <v>4.807692307692308E-3</v>
      </c>
      <c r="R6" s="124">
        <v>4.6296296296296294E-3</v>
      </c>
      <c r="S6" s="124">
        <v>0</v>
      </c>
      <c r="T6" s="124">
        <v>2.840909090909091E-3</v>
      </c>
      <c r="U6" s="124">
        <v>8.7640977443609012E-3</v>
      </c>
      <c r="V6" s="124">
        <v>0</v>
      </c>
      <c r="W6" s="124">
        <v>2.7777777777777776E-2</v>
      </c>
      <c r="X6" s="124">
        <v>3.125E-2</v>
      </c>
      <c r="Y6" s="124">
        <v>0</v>
      </c>
      <c r="Z6" s="124">
        <v>4.3859649122807015E-3</v>
      </c>
      <c r="AA6" s="124">
        <v>2.0833333333333332E-2</v>
      </c>
    </row>
    <row r="7" spans="1:27" x14ac:dyDescent="0.25">
      <c r="A7" s="94" t="s">
        <v>250</v>
      </c>
      <c r="B7" s="124">
        <v>2.325064379996267E-2</v>
      </c>
      <c r="C7" s="124">
        <v>3.6185002254914646E-2</v>
      </c>
      <c r="D7" s="124">
        <v>3.911652474713613E-2</v>
      </c>
      <c r="E7" s="124">
        <v>3.2623592069441959E-2</v>
      </c>
      <c r="F7" s="124">
        <v>2.0543911883664997E-2</v>
      </c>
      <c r="G7" s="124">
        <v>2.928137232256138E-2</v>
      </c>
      <c r="H7" s="124">
        <v>4.8146407685881368E-2</v>
      </c>
      <c r="I7" s="124">
        <v>3.0694999444999444E-2</v>
      </c>
      <c r="J7" s="124">
        <v>2.1829353584868292E-2</v>
      </c>
      <c r="K7" s="124">
        <v>1.8376925718427105E-2</v>
      </c>
      <c r="L7" s="124">
        <v>2.6681541880003427E-2</v>
      </c>
      <c r="M7" s="124">
        <v>2.7078446915403436E-2</v>
      </c>
      <c r="N7" s="171"/>
      <c r="O7" s="94" t="s">
        <v>250</v>
      </c>
      <c r="P7" s="124">
        <v>3.1265634771732331E-2</v>
      </c>
      <c r="Q7" s="124">
        <v>5.8546695240243626E-2</v>
      </c>
      <c r="R7" s="124">
        <v>4.1150153434812993E-2</v>
      </c>
      <c r="S7" s="124">
        <v>1.0869565217391304E-2</v>
      </c>
      <c r="T7" s="124">
        <v>2.8452354053016854E-2</v>
      </c>
      <c r="U7" s="124">
        <v>6.5863188628753455E-2</v>
      </c>
      <c r="V7" s="124">
        <v>0</v>
      </c>
      <c r="W7" s="124">
        <v>0.11578282828282829</v>
      </c>
      <c r="X7" s="124">
        <v>0</v>
      </c>
      <c r="Y7" s="124">
        <v>3.0059523809523807E-2</v>
      </c>
      <c r="Z7" s="124">
        <v>4.8369925313032705E-2</v>
      </c>
      <c r="AA7" s="124">
        <v>0.13633633633633635</v>
      </c>
    </row>
    <row r="8" spans="1:27" x14ac:dyDescent="0.25">
      <c r="A8" s="94" t="s">
        <v>253</v>
      </c>
      <c r="B8" s="124">
        <v>0.38297997824166508</v>
      </c>
      <c r="C8" s="124">
        <v>0.42803928094713417</v>
      </c>
      <c r="D8" s="124">
        <v>0.27721412570073489</v>
      </c>
      <c r="E8" s="124">
        <v>0.42550337938375088</v>
      </c>
      <c r="F8" s="124">
        <v>0.38480514667507137</v>
      </c>
      <c r="G8" s="124">
        <v>0.44335171718349914</v>
      </c>
      <c r="H8" s="124">
        <v>0.37430140916015531</v>
      </c>
      <c r="I8" s="124">
        <v>0.34724161203101078</v>
      </c>
      <c r="J8" s="124">
        <v>0.4172512411173297</v>
      </c>
      <c r="K8" s="124">
        <v>0.36318319513508091</v>
      </c>
      <c r="L8" s="124">
        <v>0.43891441734734071</v>
      </c>
      <c r="M8" s="124">
        <v>0.4788000377768199</v>
      </c>
      <c r="N8" s="171"/>
      <c r="O8" s="94" t="s">
        <v>253</v>
      </c>
      <c r="P8" s="124">
        <v>0.42095841150719193</v>
      </c>
      <c r="Q8" s="124">
        <v>0.36427644935709452</v>
      </c>
      <c r="R8" s="124">
        <v>0.31661969646545263</v>
      </c>
      <c r="S8" s="124">
        <v>0.40671265373015103</v>
      </c>
      <c r="T8" s="124">
        <v>0.38193824264661047</v>
      </c>
      <c r="U8" s="124">
        <v>0.41133851736387039</v>
      </c>
      <c r="V8" s="124">
        <v>0.34861111111111109</v>
      </c>
      <c r="W8" s="124">
        <v>0.3172979797979798</v>
      </c>
      <c r="X8" s="124">
        <v>0.60592948717948714</v>
      </c>
      <c r="Y8" s="124">
        <v>0.27797619047619049</v>
      </c>
      <c r="Z8" s="124">
        <v>0.45262425178388255</v>
      </c>
      <c r="AA8" s="124">
        <v>0.44657657657657657</v>
      </c>
    </row>
    <row r="9" spans="1:27" x14ac:dyDescent="0.25">
      <c r="A9" s="94" t="s">
        <v>257</v>
      </c>
      <c r="B9" s="124">
        <v>0.32333018092486498</v>
      </c>
      <c r="C9" s="124">
        <v>0.26712755551775308</v>
      </c>
      <c r="D9" s="124">
        <v>0.31239250082724712</v>
      </c>
      <c r="E9" s="124">
        <v>0.26136832203803012</v>
      </c>
      <c r="F9" s="124">
        <v>0.30770273904599726</v>
      </c>
      <c r="G9" s="124">
        <v>0.27435188521485571</v>
      </c>
      <c r="H9" s="124">
        <v>0.35023480883581498</v>
      </c>
      <c r="I9" s="124">
        <v>0.3563121348285635</v>
      </c>
      <c r="J9" s="124">
        <v>0.32391310498727377</v>
      </c>
      <c r="K9" s="124">
        <v>0.32299404559007028</v>
      </c>
      <c r="L9" s="124">
        <v>0.27654170757565222</v>
      </c>
      <c r="M9" s="124">
        <v>0.23781716945393302</v>
      </c>
      <c r="N9" s="171"/>
      <c r="O9" s="94" t="s">
        <v>257</v>
      </c>
      <c r="P9" s="124">
        <v>0.36534161976235147</v>
      </c>
      <c r="Q9" s="124">
        <v>0.25612452064064967</v>
      </c>
      <c r="R9" s="124">
        <v>0.24473497430505656</v>
      </c>
      <c r="S9" s="124">
        <v>0.26841117966515632</v>
      </c>
      <c r="T9" s="124">
        <v>0.27429572981561379</v>
      </c>
      <c r="U9" s="124">
        <v>0.23159399599948383</v>
      </c>
      <c r="V9" s="124">
        <v>0.39166666666666661</v>
      </c>
      <c r="W9" s="124">
        <v>0.2042929292929293</v>
      </c>
      <c r="X9" s="124">
        <v>0.10096153846153846</v>
      </c>
      <c r="Y9" s="124">
        <v>0.24583333333333332</v>
      </c>
      <c r="Z9" s="124">
        <v>0.22854111791222184</v>
      </c>
      <c r="AA9" s="124">
        <v>0.24594594594594593</v>
      </c>
    </row>
    <row r="10" spans="1:27" x14ac:dyDescent="0.25">
      <c r="A10" s="94" t="s">
        <v>261</v>
      </c>
      <c r="B10" s="124">
        <v>0.15174817409356189</v>
      </c>
      <c r="C10" s="124">
        <v>0.14687257591263395</v>
      </c>
      <c r="D10" s="124">
        <v>0.22463245566704665</v>
      </c>
      <c r="E10" s="124">
        <v>0.14431519297368037</v>
      </c>
      <c r="F10" s="124">
        <v>0.15992721683412242</v>
      </c>
      <c r="G10" s="124">
        <v>0.13670515654060297</v>
      </c>
      <c r="H10" s="124">
        <v>0.13959162612413384</v>
      </c>
      <c r="I10" s="124">
        <v>0.14506827535015887</v>
      </c>
      <c r="J10" s="124">
        <v>0.13289653140296523</v>
      </c>
      <c r="K10" s="124">
        <v>0.17424316666791004</v>
      </c>
      <c r="L10" s="124">
        <v>0.13453431533634291</v>
      </c>
      <c r="M10" s="124">
        <v>0.14027596678917403</v>
      </c>
      <c r="N10" s="171"/>
      <c r="O10" s="94" t="s">
        <v>261</v>
      </c>
      <c r="P10" s="124">
        <v>8.8012038774233886E-2</v>
      </c>
      <c r="Q10" s="124">
        <v>0.19229077374238665</v>
      </c>
      <c r="R10" s="124">
        <v>0.22782049080768962</v>
      </c>
      <c r="S10" s="124">
        <v>0.14974716870263</v>
      </c>
      <c r="T10" s="124">
        <v>0.17063970274409379</v>
      </c>
      <c r="U10" s="124">
        <v>0.14143251081633623</v>
      </c>
      <c r="V10" s="124">
        <v>0.20069444444444445</v>
      </c>
      <c r="W10" s="124">
        <v>9.494949494949495E-2</v>
      </c>
      <c r="X10" s="124">
        <v>0.11971153846153847</v>
      </c>
      <c r="Y10" s="124">
        <v>0.21101190476190476</v>
      </c>
      <c r="Z10" s="124">
        <v>0.11720361623699428</v>
      </c>
      <c r="AA10" s="124">
        <v>9.2905405405405414E-2</v>
      </c>
    </row>
    <row r="11" spans="1:27" x14ac:dyDescent="0.25">
      <c r="A11" s="94" t="s">
        <v>265</v>
      </c>
      <c r="B11" s="124">
        <v>0.11746553274386701</v>
      </c>
      <c r="C11" s="124">
        <v>0.11414062763279623</v>
      </c>
      <c r="D11" s="124">
        <v>0.14203434969676637</v>
      </c>
      <c r="E11" s="124">
        <v>0.13368091132300691</v>
      </c>
      <c r="F11" s="124">
        <v>0.12489364001778283</v>
      </c>
      <c r="G11" s="124">
        <v>0.11518374261235464</v>
      </c>
      <c r="H11" s="124">
        <v>6.9322970416236668E-2</v>
      </c>
      <c r="I11" s="124">
        <v>0.12068297834526737</v>
      </c>
      <c r="J11" s="124">
        <v>0.10410976890756302</v>
      </c>
      <c r="K11" s="124">
        <v>0.11987287965446913</v>
      </c>
      <c r="L11" s="124">
        <v>0.12227730090085288</v>
      </c>
      <c r="M11" s="124">
        <v>0.1144258149621054</v>
      </c>
      <c r="N11" s="171"/>
      <c r="O11" s="94" t="s">
        <v>265</v>
      </c>
      <c r="P11" s="124">
        <v>8.1914477798624138E-2</v>
      </c>
      <c r="Q11" s="124">
        <v>0.12395386871193323</v>
      </c>
      <c r="R11" s="124">
        <v>0.16504505535735861</v>
      </c>
      <c r="S11" s="124">
        <v>0.16425943268467127</v>
      </c>
      <c r="T11" s="124">
        <v>0.14183306164975595</v>
      </c>
      <c r="U11" s="124">
        <v>0.14100768944719522</v>
      </c>
      <c r="V11" s="124">
        <v>5.9027777777777776E-2</v>
      </c>
      <c r="W11" s="124">
        <v>0.23989898989898989</v>
      </c>
      <c r="X11" s="124">
        <v>0.14214743589743589</v>
      </c>
      <c r="Y11" s="124">
        <v>0.23511904761904762</v>
      </c>
      <c r="Z11" s="124">
        <v>0.14887512384158796</v>
      </c>
      <c r="AA11" s="124">
        <v>5.7402402402402401E-2</v>
      </c>
    </row>
    <row r="12" spans="1:27" x14ac:dyDescent="0.25">
      <c r="A12" s="94" t="s">
        <v>304</v>
      </c>
      <c r="B12" s="124">
        <v>0.21047132092831441</v>
      </c>
      <c r="C12" s="124">
        <v>0.17008087875931382</v>
      </c>
      <c r="D12" s="124">
        <v>7.7423213884151257E-2</v>
      </c>
      <c r="E12" s="124">
        <v>7.2714594895647369E-2</v>
      </c>
      <c r="F12" s="124">
        <v>6.857701457478857E-2</v>
      </c>
      <c r="G12" s="124">
        <v>4.6145728513056955E-2</v>
      </c>
      <c r="H12" s="124">
        <v>3.815720367094206E-2</v>
      </c>
      <c r="I12" s="124">
        <v>1.5049533799533801E-2</v>
      </c>
      <c r="J12" s="124">
        <v>1.6517857142857143E-2</v>
      </c>
      <c r="K12" s="124">
        <v>7.134530340349976E-2</v>
      </c>
      <c r="L12" s="124">
        <v>8.4490940261694986E-2</v>
      </c>
      <c r="M12" s="124">
        <v>0.49612800834401211</v>
      </c>
      <c r="N12" s="171"/>
      <c r="O12" s="94" t="s">
        <v>304</v>
      </c>
      <c r="P12" s="124">
        <v>0.4087789243277048</v>
      </c>
      <c r="Q12" s="124">
        <v>0.2037418226934356</v>
      </c>
      <c r="R12" s="124">
        <v>9.155329519190479E-2</v>
      </c>
      <c r="S12" s="124">
        <v>0.10365738891719803</v>
      </c>
      <c r="T12" s="124">
        <v>0.16588479181685478</v>
      </c>
      <c r="U12" s="124">
        <v>8.7516088663392902E-2</v>
      </c>
      <c r="V12" s="124">
        <v>2.7777777777777776E-2</v>
      </c>
      <c r="W12" s="124">
        <v>3.0555555555555555E-2</v>
      </c>
      <c r="X12" s="124">
        <v>1.9230769230769232E-2</v>
      </c>
      <c r="Y12" s="124">
        <v>0.13363095238095238</v>
      </c>
      <c r="Z12" s="124">
        <v>0.18645720999149548</v>
      </c>
      <c r="AA12" s="124">
        <v>0.78316816816816814</v>
      </c>
    </row>
    <row r="13" spans="1:27" x14ac:dyDescent="0.25">
      <c r="A13" s="94" t="s">
        <v>307</v>
      </c>
      <c r="B13" s="124">
        <v>0.68434779743899055</v>
      </c>
      <c r="C13" s="124">
        <v>0.74099854929157527</v>
      </c>
      <c r="D13" s="124">
        <v>0.84226146554779968</v>
      </c>
      <c r="E13" s="124">
        <v>0.86084458152626764</v>
      </c>
      <c r="F13" s="124">
        <v>0.86506414287199385</v>
      </c>
      <c r="G13" s="124">
        <v>0.91013612423856893</v>
      </c>
      <c r="H13" s="124">
        <v>0.92364835188461358</v>
      </c>
      <c r="I13" s="124">
        <v>0.93838022350830708</v>
      </c>
      <c r="J13" s="124">
        <v>0.94808802308802309</v>
      </c>
      <c r="K13" s="124">
        <v>0.87843747864154342</v>
      </c>
      <c r="L13" s="124">
        <v>0.86122230838194891</v>
      </c>
      <c r="M13" s="124">
        <v>0.41186174421874916</v>
      </c>
      <c r="N13" s="171"/>
      <c r="O13" s="94" t="s">
        <v>307</v>
      </c>
      <c r="P13" s="124">
        <v>0.4653807066916823</v>
      </c>
      <c r="Q13" s="124">
        <v>0.70259418001353491</v>
      </c>
      <c r="R13" s="124">
        <v>0.82079446235636022</v>
      </c>
      <c r="S13" s="124">
        <v>0.85067230401270699</v>
      </c>
      <c r="T13" s="124">
        <v>0.78297155930233797</v>
      </c>
      <c r="U13" s="124">
        <v>0.84182506995809303</v>
      </c>
      <c r="V13" s="124">
        <v>0.94097222222222221</v>
      </c>
      <c r="W13" s="124">
        <v>0.9111111111111112</v>
      </c>
      <c r="X13" s="124">
        <v>0.96153846153846156</v>
      </c>
      <c r="Y13" s="124">
        <v>0.82470238095238091</v>
      </c>
      <c r="Z13" s="124">
        <v>0.76214806130769208</v>
      </c>
      <c r="AA13" s="124">
        <v>0.12762762762762764</v>
      </c>
    </row>
    <row r="14" spans="1:27" x14ac:dyDescent="0.25">
      <c r="A14" s="94" t="s">
        <v>310</v>
      </c>
      <c r="B14" s="124">
        <v>8.1682888976729734E-2</v>
      </c>
      <c r="C14" s="124">
        <v>5.814539071596353E-2</v>
      </c>
      <c r="D14" s="124">
        <v>6.5489771828486532E-2</v>
      </c>
      <c r="E14" s="124">
        <v>5.2174000723792538E-2</v>
      </c>
      <c r="F14" s="124">
        <v>5.0694815667406273E-2</v>
      </c>
      <c r="G14" s="124">
        <v>3.577569136780024E-2</v>
      </c>
      <c r="H14" s="124">
        <v>3.1249999999999997E-2</v>
      </c>
      <c r="I14" s="124">
        <v>3.9018480728632537E-2</v>
      </c>
      <c r="J14" s="124">
        <v>3.3310786435786437E-2</v>
      </c>
      <c r="K14" s="124">
        <v>4.1766424306572986E-2</v>
      </c>
      <c r="L14" s="124">
        <v>4.5272277893389577E-2</v>
      </c>
      <c r="M14" s="124">
        <v>6.8585686150960293E-2</v>
      </c>
      <c r="N14" s="171"/>
      <c r="O14" s="94" t="s">
        <v>310</v>
      </c>
      <c r="P14" s="124">
        <v>7.5496404002501558E-2</v>
      </c>
      <c r="Q14" s="124">
        <v>5.0109970674486803E-2</v>
      </c>
      <c r="R14" s="124">
        <v>5.8340734805431373E-2</v>
      </c>
      <c r="S14" s="124">
        <v>3.4553706279581146E-2</v>
      </c>
      <c r="T14" s="124">
        <v>4.3838454075612321E-2</v>
      </c>
      <c r="U14" s="124">
        <v>4.5163149234875806E-2</v>
      </c>
      <c r="V14" s="124">
        <v>3.125E-2</v>
      </c>
      <c r="W14" s="124">
        <v>5.8333333333333334E-2</v>
      </c>
      <c r="X14" s="124">
        <v>1.9230769230769232E-2</v>
      </c>
      <c r="Y14" s="124">
        <v>4.1666666666666664E-2</v>
      </c>
      <c r="Z14" s="124">
        <v>3.408790592172585E-2</v>
      </c>
      <c r="AA14" s="124">
        <v>3.0645645645645647E-2</v>
      </c>
    </row>
    <row r="15" spans="1:27" x14ac:dyDescent="0.25">
      <c r="A15" s="94" t="s">
        <v>299</v>
      </c>
      <c r="B15" s="124">
        <v>7.7462788807166588E-2</v>
      </c>
      <c r="C15" s="124">
        <v>4.052371260963937E-2</v>
      </c>
      <c r="D15" s="124">
        <v>1.2898962561655743E-2</v>
      </c>
      <c r="E15" s="124">
        <v>2.5487539069507389E-2</v>
      </c>
      <c r="F15" s="124">
        <v>1.7333934675426422E-2</v>
      </c>
      <c r="G15" s="124">
        <v>1.0658412021924605E-2</v>
      </c>
      <c r="H15" s="124">
        <v>4.1666666666666666E-3</v>
      </c>
      <c r="I15" s="124">
        <v>1.1459659621424327E-2</v>
      </c>
      <c r="J15" s="124">
        <v>1.0741341991341991E-2</v>
      </c>
      <c r="K15" s="124">
        <v>9.8744350643983538E-3</v>
      </c>
      <c r="L15" s="124">
        <v>1.0177622153135148E-2</v>
      </c>
      <c r="M15" s="124">
        <v>4.3879661668696904E-2</v>
      </c>
      <c r="N15" s="171"/>
      <c r="O15" s="94" t="s">
        <v>299</v>
      </c>
      <c r="P15" s="124">
        <v>7.5351782363977479E-2</v>
      </c>
      <c r="Q15" s="124">
        <v>7.414843221294834E-2</v>
      </c>
      <c r="R15" s="124">
        <v>7.2491678201657778E-2</v>
      </c>
      <c r="S15" s="124">
        <v>4.6874210978134628E-2</v>
      </c>
      <c r="T15" s="124">
        <v>3.4297473791052913E-2</v>
      </c>
      <c r="U15" s="124">
        <v>1.138455471334162E-2</v>
      </c>
      <c r="V15" s="124">
        <v>0</v>
      </c>
      <c r="W15" s="124">
        <v>2.0833333333333332E-2</v>
      </c>
      <c r="X15" s="124">
        <v>1.9230769230769232E-2</v>
      </c>
      <c r="Y15" s="124">
        <v>1.7857142857142856E-2</v>
      </c>
      <c r="Z15" s="124">
        <v>6.4967516241879065E-3</v>
      </c>
      <c r="AA15" s="124">
        <v>2.4211711711711711E-2</v>
      </c>
    </row>
    <row r="16" spans="1:27" x14ac:dyDescent="0.25">
      <c r="A16" s="94" t="s">
        <v>311</v>
      </c>
      <c r="B16" s="124">
        <v>0.37756471259805269</v>
      </c>
      <c r="C16" s="124">
        <v>0.45575084827902884</v>
      </c>
      <c r="D16" s="124">
        <v>0.39371982592728438</v>
      </c>
      <c r="E16" s="124">
        <v>0.48949159916314922</v>
      </c>
      <c r="F16" s="124">
        <v>0.30645256667135828</v>
      </c>
      <c r="G16" s="124">
        <v>0.52244557164257777</v>
      </c>
      <c r="H16" s="124">
        <v>0.50034299904172186</v>
      </c>
      <c r="I16" s="124">
        <v>0.53491079770485306</v>
      </c>
      <c r="J16" s="124">
        <v>0.51180255458848012</v>
      </c>
      <c r="K16" s="124">
        <v>0.3715468105701496</v>
      </c>
      <c r="L16" s="124">
        <v>0.37279950552562724</v>
      </c>
      <c r="M16" s="124">
        <v>0.3214363217511621</v>
      </c>
      <c r="N16" s="171"/>
      <c r="O16" s="94" t="s">
        <v>311</v>
      </c>
      <c r="P16" s="124">
        <v>0.52306519699812382</v>
      </c>
      <c r="Q16" s="124">
        <v>0.56094067223099486</v>
      </c>
      <c r="R16" s="124">
        <v>0.4549888924924696</v>
      </c>
      <c r="S16" s="124">
        <v>0.51045181400430606</v>
      </c>
      <c r="T16" s="124">
        <v>0.43352371358274427</v>
      </c>
      <c r="U16" s="124">
        <v>0.57132371918957281</v>
      </c>
      <c r="V16" s="124">
        <v>0.49930555555555556</v>
      </c>
      <c r="W16" s="124">
        <v>0.6141414141414141</v>
      </c>
      <c r="X16" s="124">
        <v>0.6628205128205128</v>
      </c>
      <c r="Y16" s="124">
        <v>0.43363095238095239</v>
      </c>
      <c r="Z16" s="124">
        <v>0.47441316935517203</v>
      </c>
      <c r="AA16" s="124">
        <v>0.51427177177177175</v>
      </c>
    </row>
    <row r="17" spans="1:27" x14ac:dyDescent="0.25">
      <c r="A17" s="94" t="s">
        <v>312</v>
      </c>
      <c r="B17" s="124">
        <v>0.22716330022486836</v>
      </c>
      <c r="C17" s="124">
        <v>0.15700325477411164</v>
      </c>
      <c r="D17" s="124">
        <v>0.14334150143349639</v>
      </c>
      <c r="E17" s="124">
        <v>0.15683347772643261</v>
      </c>
      <c r="F17" s="124">
        <v>0.14589226910839684</v>
      </c>
      <c r="G17" s="124">
        <v>0.13814187808207409</v>
      </c>
      <c r="H17" s="124">
        <v>0.21415763673890606</v>
      </c>
      <c r="I17" s="124">
        <v>0.13406370592272668</v>
      </c>
      <c r="J17" s="124">
        <v>0.15106633610569831</v>
      </c>
      <c r="K17" s="124">
        <v>0.15044130162577474</v>
      </c>
      <c r="L17" s="124">
        <v>0.18040366750454298</v>
      </c>
      <c r="M17" s="124">
        <v>0.16958496063206996</v>
      </c>
      <c r="N17" s="171"/>
      <c r="O17" s="94" t="s">
        <v>312</v>
      </c>
      <c r="P17" s="124">
        <v>0.13741791744840526</v>
      </c>
      <c r="Q17" s="124">
        <v>0.10607658470561697</v>
      </c>
      <c r="R17" s="124">
        <v>0.18468713147204857</v>
      </c>
      <c r="S17" s="124">
        <v>0.18309352806966805</v>
      </c>
      <c r="T17" s="124">
        <v>0.13653007617899912</v>
      </c>
      <c r="U17" s="124">
        <v>0.13554452696782607</v>
      </c>
      <c r="V17" s="124">
        <v>0.16458333333333333</v>
      </c>
      <c r="W17" s="124">
        <v>0.10606060606060605</v>
      </c>
      <c r="X17" s="124">
        <v>0.15817307692307692</v>
      </c>
      <c r="Y17" s="124">
        <v>0.18690476190476191</v>
      </c>
      <c r="Z17" s="124">
        <v>0.12028791368726664</v>
      </c>
      <c r="AA17" s="124">
        <v>0.1578978978978979</v>
      </c>
    </row>
    <row r="18" spans="1:27" x14ac:dyDescent="0.25">
      <c r="A18" s="94" t="s">
        <v>313</v>
      </c>
      <c r="B18" s="124">
        <v>5.009104183111257E-2</v>
      </c>
      <c r="C18" s="124">
        <v>2.6471502646181547E-2</v>
      </c>
      <c r="D18" s="124">
        <v>4.7455072840960413E-2</v>
      </c>
      <c r="E18" s="124">
        <v>3.2132422450315425E-2</v>
      </c>
      <c r="F18" s="124">
        <v>3.0404841920737002E-2</v>
      </c>
      <c r="G18" s="124">
        <v>4.0401768941528776E-2</v>
      </c>
      <c r="H18" s="124">
        <v>1.8749999999999999E-2</v>
      </c>
      <c r="I18" s="124">
        <v>2.5649289436054143E-2</v>
      </c>
      <c r="J18" s="124">
        <v>2.2060647175536879E-2</v>
      </c>
      <c r="K18" s="124">
        <v>4.285607740086661E-2</v>
      </c>
      <c r="L18" s="124">
        <v>4.3845185413127784E-2</v>
      </c>
      <c r="M18" s="124">
        <v>3.1666135732473788E-2</v>
      </c>
      <c r="N18" s="171"/>
      <c r="O18" s="94" t="s">
        <v>313</v>
      </c>
      <c r="P18" s="124">
        <v>8.1762038774233894E-2</v>
      </c>
      <c r="Q18" s="124">
        <v>3.6321339950372206E-2</v>
      </c>
      <c r="R18" s="124">
        <v>6.9542659682785973E-2</v>
      </c>
      <c r="S18" s="124">
        <v>5.6912290607942784E-2</v>
      </c>
      <c r="T18" s="124">
        <v>5.7505684732279599E-2</v>
      </c>
      <c r="U18" s="124">
        <v>3.7408137552553469E-2</v>
      </c>
      <c r="V18" s="124">
        <v>2.7777777777777776E-2</v>
      </c>
      <c r="W18" s="124">
        <v>3.7499999999999999E-2</v>
      </c>
      <c r="X18" s="124">
        <v>1.9230769230769232E-2</v>
      </c>
      <c r="Y18" s="124">
        <v>3.5714285714285712E-2</v>
      </c>
      <c r="Z18" s="124">
        <v>8.3753549290517648E-2</v>
      </c>
      <c r="AA18" s="124">
        <v>7.4294294294294294E-2</v>
      </c>
    </row>
    <row r="19" spans="1:27" x14ac:dyDescent="0.25">
      <c r="A19" s="94" t="s">
        <v>314</v>
      </c>
      <c r="B19" s="124">
        <v>0.10320379353606436</v>
      </c>
      <c r="C19" s="124">
        <v>7.8880669107314852E-2</v>
      </c>
      <c r="D19" s="124">
        <v>0.12597505283468813</v>
      </c>
      <c r="E19" s="124">
        <v>9.9482133673752554E-2</v>
      </c>
      <c r="F19" s="124">
        <v>9.7326630287105531E-2</v>
      </c>
      <c r="G19" s="124">
        <v>0.10177808003490064</v>
      </c>
      <c r="H19" s="124">
        <v>9.360771720969091E-2</v>
      </c>
      <c r="I19" s="124">
        <v>9.9596005414129357E-2</v>
      </c>
      <c r="J19" s="124">
        <v>9.463331603776777E-2</v>
      </c>
      <c r="K19" s="124">
        <v>9.8163588525578299E-2</v>
      </c>
      <c r="L19" s="124">
        <v>0.13069806111275742</v>
      </c>
      <c r="M19" s="124">
        <v>9.8379452849516047E-2</v>
      </c>
      <c r="N19" s="171"/>
      <c r="O19" s="94" t="s">
        <v>314</v>
      </c>
      <c r="P19" s="124">
        <v>8.111319574734209E-2</v>
      </c>
      <c r="Q19" s="124">
        <v>8.2759981953530348E-2</v>
      </c>
      <c r="R19" s="124">
        <v>6.595992323666551E-2</v>
      </c>
      <c r="S19" s="124">
        <v>0.11091552932751236</v>
      </c>
      <c r="T19" s="124">
        <v>9.8475545788097571E-2</v>
      </c>
      <c r="U19" s="124">
        <v>8.0043604947327679E-2</v>
      </c>
      <c r="V19" s="124">
        <v>0.12638888888888888</v>
      </c>
      <c r="W19" s="124">
        <v>3.6616161616161616E-2</v>
      </c>
      <c r="X19" s="124">
        <v>0.12131410256410256</v>
      </c>
      <c r="Y19" s="124">
        <v>6.0714285714285714E-2</v>
      </c>
      <c r="Z19" s="124">
        <v>0.12340070566220648</v>
      </c>
      <c r="AA19" s="124">
        <v>6.1561561561561562E-2</v>
      </c>
    </row>
    <row r="20" spans="1:27" x14ac:dyDescent="0.25">
      <c r="A20" s="94" t="s">
        <v>315</v>
      </c>
      <c r="B20" s="124">
        <v>0.12579327485660585</v>
      </c>
      <c r="C20" s="124">
        <v>0.16032021670683555</v>
      </c>
      <c r="D20" s="124">
        <v>0.16649961998310167</v>
      </c>
      <c r="E20" s="124">
        <v>0.11608334957248929</v>
      </c>
      <c r="F20" s="124">
        <v>0.26095149951210839</v>
      </c>
      <c r="G20" s="124">
        <v>5.428769612595586E-2</v>
      </c>
      <c r="H20" s="124">
        <v>8.2396708683473388E-2</v>
      </c>
      <c r="I20" s="124">
        <v>7.2399202770220453E-2</v>
      </c>
      <c r="J20" s="124">
        <v>9.6098698111765593E-2</v>
      </c>
      <c r="K20" s="124">
        <v>0.14512228160625443</v>
      </c>
      <c r="L20" s="124">
        <v>0.14389581702148116</v>
      </c>
      <c r="M20" s="124">
        <v>0.18563282154517505</v>
      </c>
      <c r="N20" s="171"/>
      <c r="O20" s="94" t="s">
        <v>315</v>
      </c>
      <c r="P20" s="124">
        <v>0.11989524702939337</v>
      </c>
      <c r="Q20" s="124">
        <v>9.27024588314911E-2</v>
      </c>
      <c r="R20" s="124">
        <v>0.17558552886786091</v>
      </c>
      <c r="S20" s="124">
        <v>5.7449686227522917E-2</v>
      </c>
      <c r="T20" s="124">
        <v>0.18019626224369389</v>
      </c>
      <c r="U20" s="124">
        <v>6.6052177360746034E-2</v>
      </c>
      <c r="V20" s="124">
        <v>0.18194444444444446</v>
      </c>
      <c r="W20" s="124">
        <v>9.494949494949495E-2</v>
      </c>
      <c r="X20" s="124">
        <v>1.9230769230769232E-2</v>
      </c>
      <c r="Y20" s="124">
        <v>0.19851190476190478</v>
      </c>
      <c r="Z20" s="124">
        <v>8.2277157160767986E-2</v>
      </c>
      <c r="AA20" s="124">
        <v>9.9016516516516523E-2</v>
      </c>
    </row>
    <row r="21" spans="1:27" x14ac:dyDescent="0.25">
      <c r="A21" s="94" t="s">
        <v>316</v>
      </c>
      <c r="B21" s="124">
        <v>4.7890602632014855E-2</v>
      </c>
      <c r="C21" s="124">
        <v>3.256081853080188E-2</v>
      </c>
      <c r="D21" s="124">
        <v>3.9803719799803058E-2</v>
      </c>
      <c r="E21" s="124">
        <v>3.0506284810309019E-2</v>
      </c>
      <c r="F21" s="124">
        <v>9.8950685329632485E-2</v>
      </c>
      <c r="G21" s="124">
        <v>2.3691025361967301E-2</v>
      </c>
      <c r="H21" s="124">
        <v>1.5134803921568626E-2</v>
      </c>
      <c r="I21" s="124">
        <v>2.0475155386021258E-2</v>
      </c>
      <c r="J21" s="124">
        <v>8.2031250000000003E-3</v>
      </c>
      <c r="K21" s="124">
        <v>5.8818165896727129E-2</v>
      </c>
      <c r="L21" s="124">
        <v>3.2281374874803523E-2</v>
      </c>
      <c r="M21" s="124">
        <v>9.1563746054063422E-2</v>
      </c>
      <c r="N21" s="171"/>
      <c r="O21" s="94" t="s">
        <v>316</v>
      </c>
      <c r="P21" s="124">
        <v>3.1578330206378985E-2</v>
      </c>
      <c r="Q21" s="124">
        <v>4.3838822467854727E-2</v>
      </c>
      <c r="R21" s="124">
        <v>2.9019688269073012E-2</v>
      </c>
      <c r="S21" s="124">
        <v>2.3437105489067314E-2</v>
      </c>
      <c r="T21" s="124">
        <v>6.6533895888701178E-2</v>
      </c>
      <c r="U21" s="124">
        <v>2.9324900156896302E-2</v>
      </c>
      <c r="V21" s="124">
        <v>0</v>
      </c>
      <c r="W21" s="124">
        <v>0</v>
      </c>
      <c r="X21" s="124">
        <v>0</v>
      </c>
      <c r="Y21" s="124">
        <v>6.6666666666666666E-2</v>
      </c>
      <c r="Z21" s="124">
        <v>3.0378920815281582E-2</v>
      </c>
      <c r="AA21" s="124">
        <v>3.4534534534534533E-2</v>
      </c>
    </row>
    <row r="22" spans="1:27" x14ac:dyDescent="0.25">
      <c r="A22" s="94" t="s">
        <v>323</v>
      </c>
      <c r="B22" s="124">
        <v>0</v>
      </c>
      <c r="C22" s="124">
        <v>0</v>
      </c>
      <c r="D22" s="124">
        <v>1.3888888888888889E-3</v>
      </c>
      <c r="E22" s="124">
        <v>1.5441165427124328E-3</v>
      </c>
      <c r="F22" s="124">
        <v>7.5301204819277112E-4</v>
      </c>
      <c r="G22" s="124">
        <v>0</v>
      </c>
      <c r="H22" s="124">
        <v>0</v>
      </c>
      <c r="I22" s="124">
        <v>0</v>
      </c>
      <c r="J22" s="124">
        <v>0</v>
      </c>
      <c r="K22" s="124">
        <v>0</v>
      </c>
      <c r="L22" s="124">
        <v>0</v>
      </c>
      <c r="M22" s="124">
        <v>1.201923076923077E-3</v>
      </c>
      <c r="N22" s="171"/>
      <c r="O22" s="94" t="s">
        <v>323</v>
      </c>
      <c r="P22" s="124">
        <v>0</v>
      </c>
      <c r="Q22" s="124">
        <v>0</v>
      </c>
      <c r="R22" s="124">
        <v>0</v>
      </c>
      <c r="S22" s="124">
        <v>0</v>
      </c>
      <c r="T22" s="124">
        <v>0</v>
      </c>
      <c r="U22" s="124">
        <v>4.0650406504065045E-3</v>
      </c>
      <c r="V22" s="124">
        <v>0</v>
      </c>
      <c r="W22" s="124">
        <v>0</v>
      </c>
      <c r="X22" s="124">
        <v>0</v>
      </c>
      <c r="Y22" s="124">
        <v>0</v>
      </c>
      <c r="Z22" s="124">
        <v>0</v>
      </c>
      <c r="AA22" s="124">
        <v>1.0322822822822823E-2</v>
      </c>
    </row>
    <row r="23" spans="1:27" x14ac:dyDescent="0.25">
      <c r="A23" s="94" t="s">
        <v>324</v>
      </c>
      <c r="B23" s="124">
        <v>5.1839202940461519E-3</v>
      </c>
      <c r="C23" s="124">
        <v>1.9417538672994385E-3</v>
      </c>
      <c r="D23" s="124">
        <v>1.5705909229363386E-3</v>
      </c>
      <c r="E23" s="124">
        <v>9.7737753168046903E-3</v>
      </c>
      <c r="F23" s="124">
        <v>1.9807840989626959E-3</v>
      </c>
      <c r="G23" s="124">
        <v>1.081905044528652E-2</v>
      </c>
      <c r="H23" s="124">
        <v>0</v>
      </c>
      <c r="I23" s="124">
        <v>1.736111111111111E-3</v>
      </c>
      <c r="J23" s="124">
        <v>2.0833333333333333E-3</v>
      </c>
      <c r="K23" s="124">
        <v>7.6204006563804355E-3</v>
      </c>
      <c r="L23" s="124">
        <v>2.0538608900677866E-3</v>
      </c>
      <c r="M23" s="124">
        <v>2.7691410804508354E-3</v>
      </c>
      <c r="N23" s="171"/>
      <c r="O23" s="94" t="s">
        <v>324</v>
      </c>
      <c r="P23" s="124">
        <v>1.8918073796122578E-2</v>
      </c>
      <c r="Q23" s="124">
        <v>5.681818181818182E-3</v>
      </c>
      <c r="R23" s="124">
        <v>1.7441860465116279E-2</v>
      </c>
      <c r="S23" s="124">
        <v>1.7339544513457556E-2</v>
      </c>
      <c r="T23" s="124">
        <v>3.5211267605633804E-3</v>
      </c>
      <c r="U23" s="124">
        <v>4.3857420482099563E-2</v>
      </c>
      <c r="V23" s="124">
        <v>0</v>
      </c>
      <c r="W23" s="124">
        <v>0</v>
      </c>
      <c r="X23" s="124">
        <v>0</v>
      </c>
      <c r="Y23" s="124">
        <v>5.9523809523809521E-3</v>
      </c>
      <c r="Z23" s="124">
        <v>2.8735632183908046E-3</v>
      </c>
      <c r="AA23" s="124">
        <v>1.6944444444444443E-2</v>
      </c>
    </row>
    <row r="24" spans="1:27" x14ac:dyDescent="0.25">
      <c r="A24" s="94" t="s">
        <v>325</v>
      </c>
      <c r="B24" s="124">
        <v>1.488095238095238E-3</v>
      </c>
      <c r="C24" s="124">
        <v>0</v>
      </c>
      <c r="D24" s="124">
        <v>2.7777777777777779E-3</v>
      </c>
      <c r="E24" s="124">
        <v>2.4497914378774771E-3</v>
      </c>
      <c r="F24" s="124">
        <v>3.7650602409638556E-4</v>
      </c>
      <c r="G24" s="124">
        <v>1.2516349636310443E-2</v>
      </c>
      <c r="H24" s="124">
        <v>0</v>
      </c>
      <c r="I24" s="124">
        <v>0</v>
      </c>
      <c r="J24" s="124">
        <v>0</v>
      </c>
      <c r="K24" s="124">
        <v>0</v>
      </c>
      <c r="L24" s="124">
        <v>5.4347826086956522E-4</v>
      </c>
      <c r="M24" s="124">
        <v>0</v>
      </c>
      <c r="N24" s="171"/>
      <c r="O24" s="94" t="s">
        <v>325</v>
      </c>
      <c r="P24" s="124">
        <v>0</v>
      </c>
      <c r="Q24" s="124">
        <v>0</v>
      </c>
      <c r="R24" s="124">
        <v>4.6296296296296294E-3</v>
      </c>
      <c r="S24" s="124">
        <v>1.1904761904761904E-2</v>
      </c>
      <c r="T24" s="124">
        <v>4.464285714285714E-3</v>
      </c>
      <c r="U24" s="124">
        <v>0.1247946042273706</v>
      </c>
      <c r="V24" s="124">
        <v>0</v>
      </c>
      <c r="W24" s="124">
        <v>0</v>
      </c>
      <c r="X24" s="124">
        <v>0</v>
      </c>
      <c r="Y24" s="124">
        <v>0</v>
      </c>
      <c r="Z24" s="124">
        <v>0</v>
      </c>
      <c r="AA24" s="124">
        <v>0</v>
      </c>
    </row>
    <row r="25" spans="1:27" x14ac:dyDescent="0.25">
      <c r="A25" s="94" t="s">
        <v>322</v>
      </c>
      <c r="B25" s="124">
        <v>0.25628123045434698</v>
      </c>
      <c r="C25" s="124">
        <v>0.17061587915731313</v>
      </c>
      <c r="D25" s="124">
        <v>0.11307570511856789</v>
      </c>
      <c r="E25" s="124">
        <v>0.26660203981551511</v>
      </c>
      <c r="F25" s="124">
        <v>7.177439640808006E-2</v>
      </c>
      <c r="G25" s="124">
        <v>0.17205577879528255</v>
      </c>
      <c r="H25" s="124">
        <v>0.103468920462922</v>
      </c>
      <c r="I25" s="124">
        <v>0.18529692691819427</v>
      </c>
      <c r="J25" s="124">
        <v>0.14761079147568118</v>
      </c>
      <c r="K25" s="124">
        <v>9.6273705488194028E-2</v>
      </c>
      <c r="L25" s="124">
        <v>0.18353440283164604</v>
      </c>
      <c r="M25" s="124">
        <v>0.36379081026951982</v>
      </c>
      <c r="N25" s="171"/>
      <c r="O25" s="94" t="s">
        <v>322</v>
      </c>
      <c r="P25" s="124">
        <v>0.52901031894934336</v>
      </c>
      <c r="Q25" s="124">
        <v>0.34159429280397025</v>
      </c>
      <c r="R25" s="124">
        <v>0.2454825406515698</v>
      </c>
      <c r="S25" s="124">
        <v>0.32819378836080848</v>
      </c>
      <c r="T25" s="124">
        <v>0.16060881779088076</v>
      </c>
      <c r="U25" s="124">
        <v>0.43884917663399692</v>
      </c>
      <c r="V25" s="124">
        <v>0.15069444444444446</v>
      </c>
      <c r="W25" s="124">
        <v>0.19318181818181818</v>
      </c>
      <c r="X25" s="124">
        <v>0.35080128205128203</v>
      </c>
      <c r="Y25" s="124">
        <v>0.18660714285714286</v>
      </c>
      <c r="Z25" s="124">
        <v>0.37953172536538748</v>
      </c>
      <c r="AA25" s="124">
        <v>0.64179429429429435</v>
      </c>
    </row>
    <row r="26" spans="1:27" x14ac:dyDescent="0.25">
      <c r="A26" s="94" t="s">
        <v>335</v>
      </c>
      <c r="B26" s="124">
        <v>6.9923413128803666E-2</v>
      </c>
      <c r="C26" s="124">
        <v>7.9827691472024453E-2</v>
      </c>
      <c r="D26" s="124">
        <v>9.1455270809254002E-2</v>
      </c>
      <c r="E26" s="124">
        <v>5.828077782812633E-2</v>
      </c>
      <c r="F26" s="124">
        <v>4.3886454065027676E-2</v>
      </c>
      <c r="G26" s="124">
        <v>9.6079041858342318E-2</v>
      </c>
      <c r="H26" s="124">
        <v>0.13327712664012972</v>
      </c>
      <c r="I26" s="124">
        <v>0.1561901962028672</v>
      </c>
      <c r="J26" s="124">
        <v>6.8717697676896852E-2</v>
      </c>
      <c r="K26" s="124">
        <v>3.4353811092476615E-2</v>
      </c>
      <c r="L26" s="124">
        <v>3.6161993263026278E-2</v>
      </c>
      <c r="M26" s="124">
        <v>0.12691666982578331</v>
      </c>
      <c r="N26" s="171"/>
      <c r="O26" s="94" t="s">
        <v>335</v>
      </c>
      <c r="P26" s="124">
        <v>4.4398843026891809E-2</v>
      </c>
      <c r="Q26" s="124">
        <v>9.893131062485902E-2</v>
      </c>
      <c r="R26" s="124">
        <v>9.6608906920924026E-2</v>
      </c>
      <c r="S26" s="124">
        <v>0.12045580788953004</v>
      </c>
      <c r="T26" s="124">
        <v>4.0058533016279492E-2</v>
      </c>
      <c r="U26" s="124">
        <v>5.1635397776283523E-2</v>
      </c>
      <c r="V26" s="124">
        <v>0.13541666666666666</v>
      </c>
      <c r="W26" s="124">
        <v>6.8055555555555564E-2</v>
      </c>
      <c r="X26" s="124">
        <v>6.0897435897435896E-2</v>
      </c>
      <c r="Y26" s="124">
        <v>2.976190476190476E-2</v>
      </c>
      <c r="Z26" s="124">
        <v>4.6676849545152235E-2</v>
      </c>
      <c r="AA26" s="124">
        <v>3.0645645645645647E-2</v>
      </c>
    </row>
    <row r="27" spans="1:27" x14ac:dyDescent="0.25">
      <c r="A27" s="94" t="s">
        <v>328</v>
      </c>
      <c r="B27" s="124">
        <v>0.78378533375585291</v>
      </c>
      <c r="C27" s="124">
        <v>0.78589705565156487</v>
      </c>
      <c r="D27" s="124">
        <v>0.51260191982398029</v>
      </c>
      <c r="E27" s="124">
        <v>0.84710909235518528</v>
      </c>
      <c r="F27" s="124">
        <v>0.83718902043877053</v>
      </c>
      <c r="G27" s="124">
        <v>0.66796458911623691</v>
      </c>
      <c r="H27" s="124">
        <v>0.49908725551624161</v>
      </c>
      <c r="I27" s="124">
        <v>0.61367282316954008</v>
      </c>
      <c r="J27" s="124">
        <v>0.80812891822023036</v>
      </c>
      <c r="K27" s="124">
        <v>0.74930761223708209</v>
      </c>
      <c r="L27" s="124">
        <v>0.76844396930990089</v>
      </c>
      <c r="M27" s="124">
        <v>0.67894980067788857</v>
      </c>
      <c r="N27" s="171"/>
      <c r="O27" s="94" t="s">
        <v>328</v>
      </c>
      <c r="P27" s="124">
        <v>0.83023373983739834</v>
      </c>
      <c r="Q27" s="124">
        <v>0.67864031130160163</v>
      </c>
      <c r="R27" s="124">
        <v>0.62585876507409599</v>
      </c>
      <c r="S27" s="124">
        <v>0.80293160356787086</v>
      </c>
      <c r="T27" s="124">
        <v>0.90465531603166238</v>
      </c>
      <c r="U27" s="124">
        <v>0.78950896040915297</v>
      </c>
      <c r="V27" s="124">
        <v>0.59444444444444444</v>
      </c>
      <c r="W27" s="124">
        <v>0.85694444444444451</v>
      </c>
      <c r="X27" s="124">
        <v>0.9391025641025641</v>
      </c>
      <c r="Y27" s="124">
        <v>0.91577380952380949</v>
      </c>
      <c r="Z27" s="124">
        <v>0.79061127331071301</v>
      </c>
      <c r="AA27" s="124">
        <v>0.82269519519519507</v>
      </c>
    </row>
    <row r="28" spans="1:27" x14ac:dyDescent="0.25">
      <c r="A28" s="94" t="s">
        <v>329</v>
      </c>
      <c r="B28" s="124">
        <v>3.5781668960053956E-2</v>
      </c>
      <c r="C28" s="124">
        <v>2.2433471038439585E-2</v>
      </c>
      <c r="D28" s="124">
        <v>1.3785401762828293E-2</v>
      </c>
      <c r="E28" s="124">
        <v>1.2022458006306322E-2</v>
      </c>
      <c r="F28" s="124">
        <v>1.7201007098589668E-2</v>
      </c>
      <c r="G28" s="124">
        <v>4.2825292397660822E-2</v>
      </c>
      <c r="H28" s="124">
        <v>3.3553245859747408E-2</v>
      </c>
      <c r="I28" s="124">
        <v>1.7803030303030303E-2</v>
      </c>
      <c r="J28" s="124">
        <v>4.2155234678412423E-2</v>
      </c>
      <c r="K28" s="124">
        <v>1.1982801158145208E-2</v>
      </c>
      <c r="L28" s="124">
        <v>1.4410567761395508E-2</v>
      </c>
      <c r="M28" s="124">
        <v>8.0494759101609775E-2</v>
      </c>
      <c r="N28" s="171"/>
      <c r="O28" s="94" t="s">
        <v>329</v>
      </c>
      <c r="P28" s="124">
        <v>1.8445121951219515E-2</v>
      </c>
      <c r="Q28" s="124">
        <v>2.5657004286036546E-2</v>
      </c>
      <c r="R28" s="124">
        <v>1.0869565217391304E-2</v>
      </c>
      <c r="S28" s="124">
        <v>1.7629904559915165E-2</v>
      </c>
      <c r="T28" s="124">
        <v>2.9570246792699154E-2</v>
      </c>
      <c r="U28" s="124">
        <v>7.3195140629351155E-3</v>
      </c>
      <c r="V28" s="124">
        <v>0</v>
      </c>
      <c r="W28" s="124">
        <v>0</v>
      </c>
      <c r="X28" s="124">
        <v>2.0833333333333332E-2</v>
      </c>
      <c r="Y28" s="124">
        <v>5.9523809523809521E-3</v>
      </c>
      <c r="Z28" s="124">
        <v>1.1977407286331771E-2</v>
      </c>
      <c r="AA28" s="124">
        <v>4.3701201201201204E-2</v>
      </c>
    </row>
    <row r="29" spans="1:27" x14ac:dyDescent="0.25">
      <c r="A29" s="94" t="s">
        <v>330</v>
      </c>
      <c r="B29" s="124">
        <v>4.8887190549351978E-2</v>
      </c>
      <c r="C29" s="124">
        <v>2.8251709098099438E-2</v>
      </c>
      <c r="D29" s="124">
        <v>4.5357355898945628E-2</v>
      </c>
      <c r="E29" s="124">
        <v>2.4290507440135972E-2</v>
      </c>
      <c r="F29" s="124">
        <v>4.160053400279206E-2</v>
      </c>
      <c r="G29" s="124">
        <v>4.0254230022341943E-2</v>
      </c>
      <c r="H29" s="124">
        <v>3.1250000000000002E-3</v>
      </c>
      <c r="I29" s="124">
        <v>3.713880429606236E-2</v>
      </c>
      <c r="J29" s="124">
        <v>1.1280588624338624E-2</v>
      </c>
      <c r="K29" s="124">
        <v>3.3460701351468475E-2</v>
      </c>
      <c r="L29" s="124">
        <v>3.0365350165429243E-2</v>
      </c>
      <c r="M29" s="124">
        <v>6.7860675217797373E-2</v>
      </c>
      <c r="N29" s="171"/>
      <c r="O29" s="94" t="s">
        <v>330</v>
      </c>
      <c r="P29" s="124">
        <v>0.25731316447779862</v>
      </c>
      <c r="Q29" s="124">
        <v>0.17736577938190842</v>
      </c>
      <c r="R29" s="124">
        <v>0.13908072656665671</v>
      </c>
      <c r="S29" s="124">
        <v>0.18006253643846434</v>
      </c>
      <c r="T29" s="124">
        <v>0.26376418044810751</v>
      </c>
      <c r="U29" s="124">
        <v>0.3393963822157019</v>
      </c>
      <c r="V29" s="124">
        <v>0.15555555555555556</v>
      </c>
      <c r="W29" s="124">
        <v>0.24558080808080807</v>
      </c>
      <c r="X29" s="124">
        <v>0.33926282051282053</v>
      </c>
      <c r="Y29" s="124">
        <v>0.23363095238095238</v>
      </c>
      <c r="Z29" s="124">
        <v>0.20131412990246733</v>
      </c>
      <c r="AA29" s="124">
        <v>0.32377627627627625</v>
      </c>
    </row>
    <row r="30" spans="1:27" x14ac:dyDescent="0.25">
      <c r="A30" s="94" t="s">
        <v>319</v>
      </c>
      <c r="B30" s="124">
        <v>0.10692140517313574</v>
      </c>
      <c r="C30" s="124">
        <v>5.0999863621706408E-2</v>
      </c>
      <c r="D30" s="124">
        <v>9.4637406271946348E-2</v>
      </c>
      <c r="E30" s="124">
        <v>8.897341519709917E-2</v>
      </c>
      <c r="F30" s="124">
        <v>6.9340149500109582E-2</v>
      </c>
      <c r="G30" s="124">
        <v>8.6580892703168974E-2</v>
      </c>
      <c r="H30" s="124">
        <v>8.2451379674676903E-2</v>
      </c>
      <c r="I30" s="124">
        <v>0.14490751317326767</v>
      </c>
      <c r="J30" s="124">
        <v>5.2365409341712091E-2</v>
      </c>
      <c r="K30" s="124">
        <v>0.11916891304514138</v>
      </c>
      <c r="L30" s="124">
        <v>0.11219528480024391</v>
      </c>
      <c r="M30" s="124">
        <v>6.8430793153309036E-2</v>
      </c>
      <c r="N30" s="171"/>
      <c r="O30" s="94" t="s">
        <v>319</v>
      </c>
      <c r="P30" s="124">
        <v>5.0183708567854909E-2</v>
      </c>
      <c r="Q30" s="124">
        <v>5.0657004286036547E-2</v>
      </c>
      <c r="R30" s="124">
        <v>0.12399806325202664</v>
      </c>
      <c r="S30" s="124">
        <v>7.9851595029219624E-2</v>
      </c>
      <c r="T30" s="124">
        <v>7.9847511988149933E-2</v>
      </c>
      <c r="U30" s="124">
        <v>8.6353799471578674E-2</v>
      </c>
      <c r="V30" s="124">
        <v>0.24583333333333332</v>
      </c>
      <c r="W30" s="124">
        <v>2.0833333333333332E-2</v>
      </c>
      <c r="X30" s="124">
        <v>0.05</v>
      </c>
      <c r="Y30" s="124">
        <v>9.6428571428571419E-2</v>
      </c>
      <c r="Z30" s="124">
        <v>4.2277733313794232E-2</v>
      </c>
      <c r="AA30" s="124">
        <v>2.0645645645645645E-2</v>
      </c>
    </row>
    <row r="31" spans="1:27" x14ac:dyDescent="0.25">
      <c r="A31" s="94" t="s">
        <v>318</v>
      </c>
      <c r="B31" s="124">
        <v>4.5436086882961101E-2</v>
      </c>
      <c r="C31" s="124">
        <v>3.4913782234583544E-2</v>
      </c>
      <c r="D31" s="124">
        <v>4.0084956780113701E-2</v>
      </c>
      <c r="E31" s="124">
        <v>4.096593774944074E-2</v>
      </c>
      <c r="F31" s="124">
        <v>3.7816089311398716E-2</v>
      </c>
      <c r="G31" s="124">
        <v>5.6653730699222332E-2</v>
      </c>
      <c r="H31" s="124">
        <v>2.4460200746965449E-2</v>
      </c>
      <c r="I31" s="124">
        <v>5.0520471911600938E-2</v>
      </c>
      <c r="J31" s="124">
        <v>4.6251902646763585E-2</v>
      </c>
      <c r="K31" s="124">
        <v>7.0265378828200276E-2</v>
      </c>
      <c r="L31" s="124">
        <v>5.322158363639861E-2</v>
      </c>
      <c r="M31" s="124">
        <v>1.58393441983209E-2</v>
      </c>
      <c r="N31" s="171"/>
      <c r="O31" s="94" t="s">
        <v>318</v>
      </c>
      <c r="P31" s="124">
        <v>2.5015634771732333E-2</v>
      </c>
      <c r="Q31" s="124">
        <v>9.5279720279720283E-3</v>
      </c>
      <c r="R31" s="124">
        <v>5.5371401983665178E-2</v>
      </c>
      <c r="S31" s="124">
        <v>5.8484882914893517E-2</v>
      </c>
      <c r="T31" s="124">
        <v>3.3955291463576467E-2</v>
      </c>
      <c r="U31" s="124">
        <v>0.27533064538038865</v>
      </c>
      <c r="V31" s="124">
        <v>0</v>
      </c>
      <c r="W31" s="124">
        <v>1.3888888888888888E-2</v>
      </c>
      <c r="X31" s="124">
        <v>3.125E-2</v>
      </c>
      <c r="Y31" s="124">
        <v>7.857142857142857E-2</v>
      </c>
      <c r="Z31" s="124">
        <v>2.3803574403274554E-2</v>
      </c>
      <c r="AA31" s="124">
        <v>1.6944444444444443E-2</v>
      </c>
    </row>
    <row r="32" spans="1:27" x14ac:dyDescent="0.25">
      <c r="A32" s="94" t="s">
        <v>320</v>
      </c>
      <c r="B32" s="124">
        <v>0</v>
      </c>
      <c r="C32" s="124">
        <v>7.1130987551553827E-3</v>
      </c>
      <c r="D32" s="124">
        <v>5.1747367239512419E-3</v>
      </c>
      <c r="E32" s="124">
        <v>1.4059501076700096E-3</v>
      </c>
      <c r="F32" s="124">
        <v>2.6363729454045768E-3</v>
      </c>
      <c r="G32" s="124">
        <v>2.2494571600251275E-3</v>
      </c>
      <c r="H32" s="124">
        <v>0</v>
      </c>
      <c r="I32" s="124">
        <v>1.4241452991452991E-2</v>
      </c>
      <c r="J32" s="124">
        <v>0</v>
      </c>
      <c r="K32" s="124">
        <v>7.1271692169867212E-3</v>
      </c>
      <c r="L32" s="124">
        <v>4.1402644416480318E-3</v>
      </c>
      <c r="M32" s="124">
        <v>9.1002747252747259E-3</v>
      </c>
      <c r="N32" s="171"/>
      <c r="O32" s="94" t="s">
        <v>320</v>
      </c>
      <c r="P32" s="124">
        <v>0</v>
      </c>
      <c r="Q32" s="124">
        <v>4.0581998646514773E-2</v>
      </c>
      <c r="R32" s="124">
        <v>1.1248736097067745E-2</v>
      </c>
      <c r="S32" s="124">
        <v>6.0975609756097563E-3</v>
      </c>
      <c r="T32" s="124">
        <v>1.2043854033290653E-2</v>
      </c>
      <c r="U32" s="124">
        <v>3.1250000000000002E-3</v>
      </c>
      <c r="V32" s="124">
        <v>0</v>
      </c>
      <c r="W32" s="124">
        <v>0</v>
      </c>
      <c r="X32" s="124">
        <v>0</v>
      </c>
      <c r="Y32" s="124">
        <v>1.7857142857142856E-2</v>
      </c>
      <c r="Z32" s="124">
        <v>9.7153804050355771E-3</v>
      </c>
      <c r="AA32" s="124">
        <v>6.7567567567567571E-3</v>
      </c>
    </row>
    <row r="33" spans="1:27" x14ac:dyDescent="0.25">
      <c r="A33" s="94" t="s">
        <v>321</v>
      </c>
      <c r="B33" s="124">
        <v>5.8472742609612563E-2</v>
      </c>
      <c r="C33" s="124">
        <v>6.0223975078149319E-2</v>
      </c>
      <c r="D33" s="124">
        <v>6.0235828539178138E-2</v>
      </c>
      <c r="E33" s="124">
        <v>8.2722636123308962E-2</v>
      </c>
      <c r="F33" s="124">
        <v>4.2011302016060903E-2</v>
      </c>
      <c r="G33" s="124">
        <v>0.11991698042184475</v>
      </c>
      <c r="H33" s="124">
        <v>5.6324404761904763E-2</v>
      </c>
      <c r="I33" s="124">
        <v>6.558465754841715E-2</v>
      </c>
      <c r="J33" s="124">
        <v>8.9773721988795518E-2</v>
      </c>
      <c r="K33" s="124">
        <v>5.1370810987415375E-2</v>
      </c>
      <c r="L33" s="124">
        <v>8.1735702221777229E-2</v>
      </c>
      <c r="M33" s="124">
        <v>0.10538170797340495</v>
      </c>
      <c r="N33" s="171"/>
      <c r="O33" s="94" t="s">
        <v>321</v>
      </c>
      <c r="P33" s="124">
        <v>0.12646575984990618</v>
      </c>
      <c r="Q33" s="124">
        <v>0.1219208211143695</v>
      </c>
      <c r="R33" s="124">
        <v>8.5380485126750644E-2</v>
      </c>
      <c r="S33" s="124">
        <v>0.12879246946055006</v>
      </c>
      <c r="T33" s="124">
        <v>0.11566390320532824</v>
      </c>
      <c r="U33" s="124">
        <v>0.16335121339935205</v>
      </c>
      <c r="V33" s="124">
        <v>5.5555555555555552E-2</v>
      </c>
      <c r="W33" s="124">
        <v>8.3838383838383837E-2</v>
      </c>
      <c r="X33" s="124">
        <v>0.23477564102564102</v>
      </c>
      <c r="Y33" s="124">
        <v>6.041666666666666E-2</v>
      </c>
      <c r="Z33" s="124">
        <v>0.11531890696255882</v>
      </c>
      <c r="AA33" s="124">
        <v>0.19355105105105105</v>
      </c>
    </row>
    <row r="34" spans="1:27" x14ac:dyDescent="0.25">
      <c r="A34" s="94" t="s">
        <v>326</v>
      </c>
      <c r="B34" s="124">
        <v>9.4937601559023383E-3</v>
      </c>
      <c r="C34" s="124">
        <v>1.1204538954889303E-2</v>
      </c>
      <c r="D34" s="124">
        <v>8.0214160241044458E-3</v>
      </c>
      <c r="E34" s="124">
        <v>5.8392556310887384E-3</v>
      </c>
      <c r="F34" s="124">
        <v>2.4854730405750739E-3</v>
      </c>
      <c r="G34" s="124">
        <v>3.7888639298854342E-3</v>
      </c>
      <c r="H34" s="124">
        <v>0</v>
      </c>
      <c r="I34" s="124">
        <v>1.1994949494949496E-2</v>
      </c>
      <c r="J34" s="124">
        <v>6.2500000000000003E-3</v>
      </c>
      <c r="K34" s="124">
        <v>1.4880466866308905E-2</v>
      </c>
      <c r="L34" s="124">
        <v>2.0948807316544586E-2</v>
      </c>
      <c r="M34" s="124">
        <v>3.3157326475740795E-2</v>
      </c>
      <c r="N34" s="171"/>
      <c r="O34" s="94" t="s">
        <v>326</v>
      </c>
      <c r="P34" s="124">
        <v>5.00234521575985E-2</v>
      </c>
      <c r="Q34" s="124">
        <v>1.048951048951049E-2</v>
      </c>
      <c r="R34" s="124">
        <v>1.0064412238325281E-2</v>
      </c>
      <c r="S34" s="124">
        <v>0</v>
      </c>
      <c r="T34" s="124">
        <v>7.305194805194805E-3</v>
      </c>
      <c r="U34" s="124">
        <v>2.1898878293294212E-2</v>
      </c>
      <c r="V34" s="124">
        <v>0.05</v>
      </c>
      <c r="W34" s="124">
        <v>1.3888888888888888E-2</v>
      </c>
      <c r="X34" s="124">
        <v>3.125E-2</v>
      </c>
      <c r="Y34" s="124">
        <v>1.7857142857142856E-2</v>
      </c>
      <c r="Z34" s="124">
        <v>1.5255530129672006E-2</v>
      </c>
      <c r="AA34" s="124">
        <v>4.4024024024024028E-2</v>
      </c>
    </row>
    <row r="35" spans="1:27" x14ac:dyDescent="0.25">
      <c r="A35" s="94" t="s">
        <v>327</v>
      </c>
      <c r="B35" s="124">
        <v>2.5814611160183902E-2</v>
      </c>
      <c r="C35" s="124">
        <v>1.8307930895782591E-2</v>
      </c>
      <c r="D35" s="124">
        <v>2.4692260607167647E-2</v>
      </c>
      <c r="E35" s="124">
        <v>4.7935919885090487E-2</v>
      </c>
      <c r="F35" s="124">
        <v>9.3942267900578649E-3</v>
      </c>
      <c r="G35" s="124">
        <v>5.013431005078265E-2</v>
      </c>
      <c r="H35" s="124">
        <v>9.7222222222222224E-3</v>
      </c>
      <c r="I35" s="124">
        <v>4.3610549667051218E-2</v>
      </c>
      <c r="J35" s="124">
        <v>6.686941190617661E-2</v>
      </c>
      <c r="K35" s="124">
        <v>4.6025712283176097E-2</v>
      </c>
      <c r="L35" s="124">
        <v>4.3084824620232158E-2</v>
      </c>
      <c r="M35" s="124">
        <v>5.5634693102900853E-2</v>
      </c>
      <c r="N35" s="171"/>
      <c r="O35" s="94" t="s">
        <v>327</v>
      </c>
      <c r="P35" s="124">
        <v>5.6746404002501569E-2</v>
      </c>
      <c r="Q35" s="124">
        <v>3.3479020979020981E-2</v>
      </c>
      <c r="R35" s="124">
        <v>3.4484235747661733E-2</v>
      </c>
      <c r="S35" s="124">
        <v>4.0525884507856935E-2</v>
      </c>
      <c r="T35" s="124">
        <v>2.7060087799524419E-2</v>
      </c>
      <c r="U35" s="124">
        <v>0.21521359292540293</v>
      </c>
      <c r="V35" s="124">
        <v>2.7777777777777776E-2</v>
      </c>
      <c r="W35" s="124">
        <v>7.0833333333333331E-2</v>
      </c>
      <c r="X35" s="124">
        <v>0.14775641025641026</v>
      </c>
      <c r="Y35" s="124">
        <v>2.4404761904761905E-2</v>
      </c>
      <c r="Z35" s="124">
        <v>0.11354003449403118</v>
      </c>
      <c r="AA35" s="124">
        <v>0.10225975975975976</v>
      </c>
    </row>
    <row r="36" spans="1:27" x14ac:dyDescent="0.25">
      <c r="A36" s="94" t="s">
        <v>317</v>
      </c>
      <c r="B36" s="124">
        <v>0</v>
      </c>
      <c r="C36" s="124">
        <v>0</v>
      </c>
      <c r="D36" s="124">
        <v>0</v>
      </c>
      <c r="E36" s="124">
        <v>1.7857142857142857E-4</v>
      </c>
      <c r="F36" s="124">
        <v>3.3422459893048126E-4</v>
      </c>
      <c r="G36" s="124">
        <v>5.6306306306306306E-4</v>
      </c>
      <c r="H36" s="124">
        <v>0</v>
      </c>
      <c r="I36" s="124">
        <v>3.472222222222222E-3</v>
      </c>
      <c r="J36" s="124">
        <v>0</v>
      </c>
      <c r="K36" s="124">
        <v>0</v>
      </c>
      <c r="L36" s="124">
        <v>0</v>
      </c>
      <c r="M36" s="124">
        <v>0</v>
      </c>
      <c r="N36" s="171"/>
      <c r="O36" s="94" t="s">
        <v>317</v>
      </c>
      <c r="P36" s="124">
        <v>0</v>
      </c>
      <c r="Q36" s="124">
        <v>5.681818181818182E-3</v>
      </c>
      <c r="R36" s="124">
        <v>0</v>
      </c>
      <c r="S36" s="124">
        <v>0</v>
      </c>
      <c r="T36" s="124">
        <v>0</v>
      </c>
      <c r="U36" s="124">
        <v>1.8796992481203006E-3</v>
      </c>
      <c r="V36" s="124">
        <v>0</v>
      </c>
      <c r="W36" s="124">
        <v>0</v>
      </c>
      <c r="X36" s="124">
        <v>0</v>
      </c>
      <c r="Y36" s="124">
        <v>0</v>
      </c>
      <c r="Z36" s="124">
        <v>0</v>
      </c>
      <c r="AA36" s="124">
        <v>0</v>
      </c>
    </row>
    <row r="37" spans="1:27" x14ac:dyDescent="0.25">
      <c r="A37" s="94" t="s">
        <v>338</v>
      </c>
      <c r="B37" s="124">
        <v>2.4188061068989228E-2</v>
      </c>
      <c r="C37" s="124">
        <v>3.3351782075180039E-3</v>
      </c>
      <c r="D37" s="124">
        <v>2.1901709401709402E-3</v>
      </c>
      <c r="E37" s="124">
        <v>1.544948615120792E-3</v>
      </c>
      <c r="F37" s="124">
        <v>2.2055899303861743E-3</v>
      </c>
      <c r="G37" s="124">
        <v>1.6546035199285977E-2</v>
      </c>
      <c r="H37" s="124">
        <v>1.40625E-2</v>
      </c>
      <c r="I37" s="124">
        <v>2.3398031180289245E-2</v>
      </c>
      <c r="J37" s="124">
        <v>5.6295955882352941E-3</v>
      </c>
      <c r="K37" s="124">
        <v>3.6096151423532378E-3</v>
      </c>
      <c r="L37" s="124">
        <v>2.3943070818070815E-3</v>
      </c>
      <c r="M37" s="124">
        <v>8.239269788182832E-3</v>
      </c>
      <c r="N37" s="171"/>
      <c r="O37" s="94" t="s">
        <v>338</v>
      </c>
      <c r="P37" s="124">
        <v>2.4695121951219513E-2</v>
      </c>
      <c r="Q37" s="124">
        <v>0</v>
      </c>
      <c r="R37" s="124">
        <v>5.434782608695652E-3</v>
      </c>
      <c r="S37" s="124">
        <v>0</v>
      </c>
      <c r="T37" s="124">
        <v>0</v>
      </c>
      <c r="U37" s="124">
        <v>2.0325203252032522E-3</v>
      </c>
      <c r="V37" s="124">
        <v>0</v>
      </c>
      <c r="W37" s="124">
        <v>0</v>
      </c>
      <c r="X37" s="124">
        <v>6.0897435897435896E-2</v>
      </c>
      <c r="Y37" s="124">
        <v>5.9523809523809521E-3</v>
      </c>
      <c r="Z37" s="124">
        <v>1.5945661254585741E-2</v>
      </c>
      <c r="AA37" s="124">
        <v>3.3783783783783786E-3</v>
      </c>
    </row>
    <row r="38" spans="1:27" x14ac:dyDescent="0.25">
      <c r="A38" s="94" t="s">
        <v>346</v>
      </c>
      <c r="B38" s="124">
        <v>0</v>
      </c>
      <c r="C38" s="124">
        <v>0</v>
      </c>
      <c r="D38" s="124">
        <v>0</v>
      </c>
      <c r="E38" s="124">
        <v>0</v>
      </c>
      <c r="F38" s="124">
        <v>0</v>
      </c>
      <c r="G38" s="124">
        <v>0</v>
      </c>
      <c r="H38" s="124">
        <v>0</v>
      </c>
      <c r="I38" s="124">
        <v>0</v>
      </c>
      <c r="J38" s="124">
        <v>0</v>
      </c>
      <c r="K38" s="124">
        <v>0</v>
      </c>
      <c r="L38" s="124">
        <v>0</v>
      </c>
      <c r="M38" s="124">
        <v>0</v>
      </c>
      <c r="N38" s="171"/>
      <c r="O38" s="94" t="s">
        <v>346</v>
      </c>
      <c r="P38" s="124">
        <v>0</v>
      </c>
      <c r="Q38" s="124">
        <v>0</v>
      </c>
      <c r="R38" s="124">
        <v>0</v>
      </c>
      <c r="S38" s="124">
        <v>0</v>
      </c>
      <c r="T38" s="124">
        <v>0</v>
      </c>
      <c r="U38" s="124">
        <v>2.0325203252032522E-3</v>
      </c>
      <c r="V38" s="124">
        <v>0</v>
      </c>
      <c r="W38" s="124">
        <v>0</v>
      </c>
      <c r="X38" s="124">
        <v>0</v>
      </c>
      <c r="Y38" s="124">
        <v>0</v>
      </c>
      <c r="Z38" s="124">
        <v>0</v>
      </c>
      <c r="AA38" s="124">
        <v>0</v>
      </c>
    </row>
    <row r="39" spans="1:27" x14ac:dyDescent="0.25">
      <c r="A39" s="94" t="s">
        <v>298</v>
      </c>
      <c r="B39" s="124">
        <v>5.7373187500000013E-2</v>
      </c>
      <c r="C39" s="124">
        <v>4.2122124999999996E-2</v>
      </c>
      <c r="D39" s="124">
        <v>4.0881125000000018E-2</v>
      </c>
      <c r="E39" s="124">
        <v>4.183650000000002E-2</v>
      </c>
      <c r="F39" s="124">
        <v>3.5194937499999981E-2</v>
      </c>
      <c r="G39" s="124">
        <v>4.5511562500000012E-2</v>
      </c>
      <c r="H39" s="124">
        <v>4.8970562500000009E-2</v>
      </c>
      <c r="I39" s="124">
        <v>4.1459500000000003E-2</v>
      </c>
      <c r="J39" s="124">
        <v>4.0702937500000001E-2</v>
      </c>
      <c r="K39" s="124">
        <v>4.2699124999999997E-2</v>
      </c>
      <c r="L39" s="124">
        <v>3.7988562500000003E-2</v>
      </c>
      <c r="M39" s="124">
        <v>4.5220437500000009E-2</v>
      </c>
      <c r="N39" s="171"/>
      <c r="O39" s="94" t="s">
        <v>298</v>
      </c>
      <c r="P39" s="124">
        <v>5.5066749999999998E-2</v>
      </c>
      <c r="Q39" s="124">
        <v>3.3461750000000005E-2</v>
      </c>
      <c r="R39" s="124">
        <v>3.3314999999999997E-2</v>
      </c>
      <c r="S39" s="124">
        <v>3.6889249999999978E-2</v>
      </c>
      <c r="T39" s="124">
        <v>2.7630000000000009E-2</v>
      </c>
      <c r="U39" s="124">
        <v>3.7146000000000026E-2</v>
      </c>
      <c r="V39" s="124">
        <v>4.0722249999999995E-2</v>
      </c>
      <c r="W39" s="124">
        <v>3.302625E-2</v>
      </c>
      <c r="X39" s="124">
        <v>3.1023499999999996E-2</v>
      </c>
      <c r="Y39" s="124">
        <v>3.2326499999999994E-2</v>
      </c>
      <c r="Z39" s="124">
        <v>3.2834249999999988E-2</v>
      </c>
      <c r="AA39" s="124">
        <v>4.5481750000000022E-2</v>
      </c>
    </row>
    <row r="40" spans="1:27" x14ac:dyDescent="0.25">
      <c r="A40" s="94" t="s">
        <v>269</v>
      </c>
      <c r="B40" s="124">
        <v>7.9668125000000034E-3</v>
      </c>
      <c r="C40" s="124">
        <v>4.2522500000000017E-3</v>
      </c>
      <c r="D40" s="124">
        <v>6.8816250000000023E-3</v>
      </c>
      <c r="E40" s="124">
        <v>1.3166812500000003E-2</v>
      </c>
      <c r="F40" s="124">
        <v>5.5720624999999972E-3</v>
      </c>
      <c r="G40" s="124">
        <v>1.1423124999999998E-2</v>
      </c>
      <c r="H40" s="124">
        <v>1.3626375000000001E-2</v>
      </c>
      <c r="I40" s="124">
        <v>1.0314312500000001E-2</v>
      </c>
      <c r="J40" s="124">
        <v>1.0299562500000003E-2</v>
      </c>
      <c r="K40" s="124">
        <v>5.37625E-3</v>
      </c>
      <c r="L40" s="124">
        <v>1.6891624999999997E-2</v>
      </c>
      <c r="M40" s="124">
        <v>1.0501874999999999E-3</v>
      </c>
      <c r="N40" s="171"/>
      <c r="O40" s="94" t="s">
        <v>269</v>
      </c>
      <c r="P40" s="124">
        <v>8.621999999999996E-3</v>
      </c>
      <c r="Q40" s="124">
        <v>4.1754999999999987E-3</v>
      </c>
      <c r="R40" s="124">
        <v>6.9504999999999992E-3</v>
      </c>
      <c r="S40" s="124">
        <v>1.3741249999999997E-2</v>
      </c>
      <c r="T40" s="124">
        <v>5.4307500000000059E-3</v>
      </c>
      <c r="U40" s="124">
        <v>1.2082000000000006E-2</v>
      </c>
      <c r="V40" s="124">
        <v>1.2649000000000001E-2</v>
      </c>
      <c r="W40" s="124">
        <v>9.8302500000000004E-3</v>
      </c>
      <c r="X40" s="124">
        <v>9.8897499999999992E-3</v>
      </c>
      <c r="Y40" s="124">
        <v>5.016750000000003E-3</v>
      </c>
      <c r="Z40" s="124">
        <v>1.369250000000001E-2</v>
      </c>
      <c r="AA40" s="124">
        <v>1.1392499999999994E-3</v>
      </c>
    </row>
    <row r="41" spans="1:27" x14ac:dyDescent="0.25">
      <c r="A41" s="94" t="s">
        <v>273</v>
      </c>
      <c r="B41" s="124">
        <v>5.9494750000000027E-2</v>
      </c>
      <c r="C41" s="124">
        <v>3.639668749999999E-2</v>
      </c>
      <c r="D41" s="124">
        <v>4.4035999999999992E-2</v>
      </c>
      <c r="E41" s="124">
        <v>3.716381249999999E-2</v>
      </c>
      <c r="F41" s="124">
        <v>5.534518749999992E-2</v>
      </c>
      <c r="G41" s="124">
        <v>3.5350187499999998E-2</v>
      </c>
      <c r="H41" s="124">
        <v>4.3940500000000007E-2</v>
      </c>
      <c r="I41" s="124">
        <v>4.9484874999999991E-2</v>
      </c>
      <c r="J41" s="124">
        <v>3.49185625E-2</v>
      </c>
      <c r="K41" s="124">
        <v>4.7149250000000018E-2</v>
      </c>
      <c r="L41" s="124">
        <v>5.3721187500000003E-2</v>
      </c>
      <c r="M41" s="124">
        <v>4.7623062499999987E-2</v>
      </c>
      <c r="N41" s="171"/>
      <c r="O41" s="94" t="s">
        <v>273</v>
      </c>
      <c r="P41" s="124">
        <v>6.0266749999999966E-2</v>
      </c>
      <c r="Q41" s="124">
        <v>3.7315749999999995E-2</v>
      </c>
      <c r="R41" s="124">
        <v>4.7725999999999977E-2</v>
      </c>
      <c r="S41" s="124">
        <v>4.0865250000000033E-2</v>
      </c>
      <c r="T41" s="124">
        <v>5.8230499999999977E-2</v>
      </c>
      <c r="U41" s="124">
        <v>4.2987249999999977E-2</v>
      </c>
      <c r="V41" s="124">
        <v>4.8167000000000001E-2</v>
      </c>
      <c r="W41" s="124">
        <v>5.388699999999999E-2</v>
      </c>
      <c r="X41" s="124">
        <v>3.8873250000000005E-2</v>
      </c>
      <c r="Y41" s="124">
        <v>4.8994999999999983E-2</v>
      </c>
      <c r="Z41" s="124">
        <v>5.2355750000000013E-2</v>
      </c>
      <c r="AA41" s="124">
        <v>5.1576250000000004E-2</v>
      </c>
    </row>
    <row r="42" spans="1:27" x14ac:dyDescent="0.25">
      <c r="A42" s="94" t="s">
        <v>277</v>
      </c>
      <c r="B42" s="124">
        <v>0.14514768750000001</v>
      </c>
      <c r="C42" s="124">
        <v>0.33020256249999996</v>
      </c>
      <c r="D42" s="124">
        <v>0.23920756249999997</v>
      </c>
      <c r="E42" s="124">
        <v>0.26106943750000011</v>
      </c>
      <c r="F42" s="124">
        <v>8.9719124999999983E-2</v>
      </c>
      <c r="G42" s="124">
        <v>0.17529731250000008</v>
      </c>
      <c r="H42" s="124">
        <v>0.16144668750000002</v>
      </c>
      <c r="I42" s="124">
        <v>0.14138212499999997</v>
      </c>
      <c r="J42" s="124">
        <v>0.29653649999999998</v>
      </c>
      <c r="K42" s="124">
        <v>0.18492837500000003</v>
      </c>
      <c r="L42" s="124">
        <v>0.20480687500000005</v>
      </c>
      <c r="M42" s="124">
        <v>8.9585875000000009E-2</v>
      </c>
      <c r="N42" s="171"/>
      <c r="O42" s="94" t="s">
        <v>277</v>
      </c>
      <c r="P42" s="124">
        <v>0.14029049999999996</v>
      </c>
      <c r="Q42" s="124">
        <v>0.34453150000000016</v>
      </c>
      <c r="R42" s="124">
        <v>0.24089599999999994</v>
      </c>
      <c r="S42" s="124">
        <v>0.25471350000000004</v>
      </c>
      <c r="T42" s="124">
        <v>8.7683750000000005E-2</v>
      </c>
      <c r="U42" s="124">
        <v>0.16888425000000015</v>
      </c>
      <c r="V42" s="124">
        <v>0.14696275</v>
      </c>
      <c r="W42" s="124">
        <v>0.1537695</v>
      </c>
      <c r="X42" s="124">
        <v>0.29455899999999996</v>
      </c>
      <c r="Y42" s="124">
        <v>0.17426849999999997</v>
      </c>
      <c r="Z42" s="124">
        <v>0.20817249999999998</v>
      </c>
      <c r="AA42" s="124">
        <v>8.9435250000000049E-2</v>
      </c>
    </row>
    <row r="43" spans="1:27" x14ac:dyDescent="0.25">
      <c r="A43" s="94" t="s">
        <v>297</v>
      </c>
      <c r="B43" s="124">
        <v>0.21082675000000001</v>
      </c>
      <c r="C43" s="124">
        <v>0.16833681249999999</v>
      </c>
      <c r="D43" s="124">
        <v>0.19473300000000007</v>
      </c>
      <c r="E43" s="124">
        <v>0.1667029374999997</v>
      </c>
      <c r="F43" s="124">
        <v>0.2604975000000001</v>
      </c>
      <c r="G43" s="124">
        <v>0.18605312499999999</v>
      </c>
      <c r="H43" s="124">
        <v>0.20223318750000002</v>
      </c>
      <c r="I43" s="124">
        <v>0.16142581249999996</v>
      </c>
      <c r="J43" s="124">
        <v>0.18615593749999998</v>
      </c>
      <c r="K43" s="124">
        <v>0.23129825000000009</v>
      </c>
      <c r="L43" s="124">
        <v>0.19866812499999995</v>
      </c>
      <c r="M43" s="124">
        <v>0.20003974999999999</v>
      </c>
      <c r="N43" s="171"/>
      <c r="O43" s="94" t="s">
        <v>297</v>
      </c>
      <c r="P43" s="124">
        <v>0.21667925000000005</v>
      </c>
      <c r="Q43" s="124">
        <v>0.16783674999999995</v>
      </c>
      <c r="R43" s="124">
        <v>0.20067750000000006</v>
      </c>
      <c r="S43" s="124">
        <v>0.16894324999999999</v>
      </c>
      <c r="T43" s="124">
        <v>0.27542525000000001</v>
      </c>
      <c r="U43" s="124">
        <v>0.18573025000000007</v>
      </c>
      <c r="V43" s="124">
        <v>0.21021325000000002</v>
      </c>
      <c r="W43" s="124">
        <v>0.15693474999999998</v>
      </c>
      <c r="X43" s="124">
        <v>0.19456925</v>
      </c>
      <c r="Y43" s="124">
        <v>0.25366050000000007</v>
      </c>
      <c r="Z43" s="124">
        <v>0.20323475000000016</v>
      </c>
      <c r="AA43" s="124">
        <v>0.19705775000000003</v>
      </c>
    </row>
    <row r="44" spans="1:27" x14ac:dyDescent="0.25">
      <c r="A44" s="94" t="s">
        <v>281</v>
      </c>
      <c r="B44" s="124">
        <v>9.2141874999999984E-3</v>
      </c>
      <c r="C44" s="124">
        <v>8.9442500000000025E-3</v>
      </c>
      <c r="D44" s="124">
        <v>1.25689375E-2</v>
      </c>
      <c r="E44" s="124">
        <v>9.2004375000000038E-3</v>
      </c>
      <c r="F44" s="124">
        <v>1.3018562499999995E-2</v>
      </c>
      <c r="G44" s="124">
        <v>9.4109374999999957E-3</v>
      </c>
      <c r="H44" s="124">
        <v>1.0238437499999999E-2</v>
      </c>
      <c r="I44" s="124">
        <v>1.3578749999999995E-2</v>
      </c>
      <c r="J44" s="124">
        <v>7.8918124999999995E-3</v>
      </c>
      <c r="K44" s="124">
        <v>6.4768125000000008E-3</v>
      </c>
      <c r="L44" s="124">
        <v>1.0675187500000001E-2</v>
      </c>
      <c r="M44" s="124">
        <v>1.5365687499999999E-2</v>
      </c>
      <c r="N44" s="171"/>
      <c r="O44" s="94" t="s">
        <v>281</v>
      </c>
      <c r="P44" s="124">
        <v>8.5197500000000013E-3</v>
      </c>
      <c r="Q44" s="124">
        <v>7.9154999999999989E-3</v>
      </c>
      <c r="R44" s="124">
        <v>1.1279499999999998E-2</v>
      </c>
      <c r="S44" s="124">
        <v>8.4819999999999982E-3</v>
      </c>
      <c r="T44" s="124">
        <v>8.8637500000000018E-3</v>
      </c>
      <c r="U44" s="124">
        <v>8.5407499999999963E-3</v>
      </c>
      <c r="V44" s="124">
        <v>9.6229999999999996E-3</v>
      </c>
      <c r="W44" s="124">
        <v>1.1029250000000001E-2</v>
      </c>
      <c r="X44" s="124">
        <v>6.5762499999999996E-3</v>
      </c>
      <c r="Y44" s="124">
        <v>5.5145000000000003E-3</v>
      </c>
      <c r="Z44" s="124">
        <v>1.0127249999999994E-2</v>
      </c>
      <c r="AA44" s="124">
        <v>1.4683750000000002E-2</v>
      </c>
    </row>
    <row r="45" spans="1:27" x14ac:dyDescent="0.25">
      <c r="A45" s="94" t="s">
        <v>285</v>
      </c>
      <c r="B45" s="124">
        <v>3.2441875000000002E-2</v>
      </c>
      <c r="C45" s="124">
        <v>3.045850000000001E-2</v>
      </c>
      <c r="D45" s="124">
        <v>4.3001000000000004E-2</v>
      </c>
      <c r="E45" s="124">
        <v>3.2334562500000032E-2</v>
      </c>
      <c r="F45" s="124">
        <v>6.6493999999999998E-2</v>
      </c>
      <c r="G45" s="124">
        <v>3.8517687500000002E-2</v>
      </c>
      <c r="H45" s="124">
        <v>3.6699187500000001E-2</v>
      </c>
      <c r="I45" s="124">
        <v>3.4068124999999991E-2</v>
      </c>
      <c r="J45" s="124">
        <v>2.6133124999999997E-2</v>
      </c>
      <c r="K45" s="124">
        <v>3.9837062500000006E-2</v>
      </c>
      <c r="L45" s="124">
        <v>3.0218249999999995E-2</v>
      </c>
      <c r="M45" s="124">
        <v>6.2061437499999997E-2</v>
      </c>
      <c r="N45" s="171"/>
      <c r="O45" s="94" t="s">
        <v>285</v>
      </c>
      <c r="P45" s="124">
        <v>3.3658250000000001E-2</v>
      </c>
      <c r="Q45" s="124">
        <v>2.9975000000000002E-2</v>
      </c>
      <c r="R45" s="124">
        <v>4.3834249999999998E-2</v>
      </c>
      <c r="S45" s="124">
        <v>3.2299749999999995E-2</v>
      </c>
      <c r="T45" s="124">
        <v>6.6449749999999932E-2</v>
      </c>
      <c r="U45" s="124">
        <v>3.7172499999999983E-2</v>
      </c>
      <c r="V45" s="124">
        <v>3.6638749999999998E-2</v>
      </c>
      <c r="W45" s="124">
        <v>3.3604000000000002E-2</v>
      </c>
      <c r="X45" s="124">
        <v>2.6476E-2</v>
      </c>
      <c r="Y45" s="124">
        <v>4.0667000000000023E-2</v>
      </c>
      <c r="Z45" s="124">
        <v>3.1955999999999998E-2</v>
      </c>
      <c r="AA45" s="124">
        <v>6.141700000000002E-2</v>
      </c>
    </row>
    <row r="46" spans="1:27" x14ac:dyDescent="0.25">
      <c r="A46" s="94" t="s">
        <v>288</v>
      </c>
      <c r="B46" s="124">
        <v>8.3884187499999985E-2</v>
      </c>
      <c r="C46" s="124">
        <v>8.074906250000001E-2</v>
      </c>
      <c r="D46" s="124">
        <v>7.8128374999999944E-2</v>
      </c>
      <c r="E46" s="124">
        <v>6.2316999999999949E-2</v>
      </c>
      <c r="F46" s="124">
        <v>0.13117087499999999</v>
      </c>
      <c r="G46" s="124">
        <v>7.8102062499999986E-2</v>
      </c>
      <c r="H46" s="124">
        <v>6.0705687499999987E-2</v>
      </c>
      <c r="I46" s="124">
        <v>7.1084749999999988E-2</v>
      </c>
      <c r="J46" s="124">
        <v>9.2256874999999988E-2</v>
      </c>
      <c r="K46" s="124">
        <v>7.3347187499999994E-2</v>
      </c>
      <c r="L46" s="124">
        <v>0.1014996875</v>
      </c>
      <c r="M46" s="124">
        <v>0.17015362500000003</v>
      </c>
      <c r="N46" s="171"/>
      <c r="O46" s="94" t="s">
        <v>288</v>
      </c>
      <c r="P46" s="124">
        <v>8.8538000000000006E-2</v>
      </c>
      <c r="Q46" s="124">
        <v>8.1332249999999981E-2</v>
      </c>
      <c r="R46" s="124">
        <v>8.3191000000000001E-2</v>
      </c>
      <c r="S46" s="124">
        <v>6.2223250000000008E-2</v>
      </c>
      <c r="T46" s="124">
        <v>0.13081224999999991</v>
      </c>
      <c r="U46" s="124">
        <v>7.4361500000000053E-2</v>
      </c>
      <c r="V46" s="124">
        <v>5.7516999999999999E-2</v>
      </c>
      <c r="W46" s="124">
        <v>7.6304749999999991E-2</v>
      </c>
      <c r="X46" s="124">
        <v>8.7634749999999983E-2</v>
      </c>
      <c r="Y46" s="124">
        <v>7.6991749999999998E-2</v>
      </c>
      <c r="Z46" s="124">
        <v>9.9497500000000016E-2</v>
      </c>
      <c r="AA46" s="124">
        <v>0.1781855</v>
      </c>
    </row>
    <row r="47" spans="1:27" x14ac:dyDescent="0.25">
      <c r="A47" s="94" t="s">
        <v>291</v>
      </c>
      <c r="B47" s="124">
        <v>0.24396793749999987</v>
      </c>
      <c r="C47" s="124">
        <v>0.20916168749999992</v>
      </c>
      <c r="D47" s="124">
        <v>0.22789612500000012</v>
      </c>
      <c r="E47" s="124">
        <v>0.24783975000000019</v>
      </c>
      <c r="F47" s="124">
        <v>0.19276137500000007</v>
      </c>
      <c r="G47" s="124">
        <v>0.29613656250000003</v>
      </c>
      <c r="H47" s="124">
        <v>0.26527075</v>
      </c>
      <c r="I47" s="124">
        <v>0.28875612500000003</v>
      </c>
      <c r="J47" s="124">
        <v>0.18535975000000002</v>
      </c>
      <c r="K47" s="124">
        <v>0.21529174999999998</v>
      </c>
      <c r="L47" s="124">
        <v>0.22622256249999995</v>
      </c>
      <c r="M47" s="124">
        <v>0.23737850000000002</v>
      </c>
      <c r="N47" s="171"/>
      <c r="O47" s="94" t="s">
        <v>291</v>
      </c>
      <c r="P47" s="124">
        <v>0.23938975000000001</v>
      </c>
      <c r="Q47" s="124">
        <v>0.19932700000000006</v>
      </c>
      <c r="R47" s="124">
        <v>0.22577700000000009</v>
      </c>
      <c r="S47" s="124">
        <v>0.24602275000000007</v>
      </c>
      <c r="T47" s="124">
        <v>0.19053749999999997</v>
      </c>
      <c r="U47" s="124">
        <v>0.29740975000000025</v>
      </c>
      <c r="V47" s="124">
        <v>0.27215075</v>
      </c>
      <c r="W47" s="124">
        <v>0.28342974999999998</v>
      </c>
      <c r="X47" s="124">
        <v>0.18465075</v>
      </c>
      <c r="Y47" s="124">
        <v>0.20806899999999995</v>
      </c>
      <c r="Z47" s="124">
        <v>0.22614525000000002</v>
      </c>
      <c r="AA47" s="124">
        <v>0.24291225000000008</v>
      </c>
    </row>
    <row r="48" spans="1:27" x14ac:dyDescent="0.25">
      <c r="A48" s="94" t="s">
        <v>294</v>
      </c>
      <c r="B48" s="124">
        <v>0.12246068749999997</v>
      </c>
      <c r="C48" s="124">
        <v>7.7966375000000018E-2</v>
      </c>
      <c r="D48" s="124">
        <v>9.1463812499999964E-2</v>
      </c>
      <c r="E48" s="124">
        <v>9.7417000000000184E-2</v>
      </c>
      <c r="F48" s="124">
        <v>0.12040812500000002</v>
      </c>
      <c r="G48" s="124">
        <v>9.9632687499999956E-2</v>
      </c>
      <c r="H48" s="124">
        <v>0.10663943750000002</v>
      </c>
      <c r="I48" s="124">
        <v>0.12274437499999999</v>
      </c>
      <c r="J48" s="124">
        <v>9.9658937499999989E-2</v>
      </c>
      <c r="K48" s="124">
        <v>0.11828062499999997</v>
      </c>
      <c r="L48" s="124">
        <v>9.4095062500000021E-2</v>
      </c>
      <c r="M48" s="124">
        <v>9.290675000000001E-2</v>
      </c>
      <c r="N48" s="171"/>
      <c r="O48" s="94" t="s">
        <v>294</v>
      </c>
      <c r="P48" s="124">
        <v>0.12085849999999995</v>
      </c>
      <c r="Q48" s="124">
        <v>7.4851000000000001E-2</v>
      </c>
      <c r="R48" s="124">
        <v>8.9309749999999993E-2</v>
      </c>
      <c r="S48" s="124">
        <v>9.9341499999999971E-2</v>
      </c>
      <c r="T48" s="124">
        <v>0.11240724999999999</v>
      </c>
      <c r="U48" s="124">
        <v>0.10076025000000001</v>
      </c>
      <c r="V48" s="124">
        <v>0.10634974999999999</v>
      </c>
      <c r="W48" s="124">
        <v>0.11599625000000002</v>
      </c>
      <c r="X48" s="124">
        <v>9.5091499999999995E-2</v>
      </c>
      <c r="Y48" s="124">
        <v>0.11319024999999996</v>
      </c>
      <c r="Z48" s="124">
        <v>9.1916750000000019E-2</v>
      </c>
      <c r="AA48" s="124">
        <v>8.1829500000000013E-2</v>
      </c>
    </row>
    <row r="49" spans="1:27" x14ac:dyDescent="0.25">
      <c r="A49" s="94" t="s">
        <v>295</v>
      </c>
      <c r="B49" s="124">
        <v>3.54769375E-2</v>
      </c>
      <c r="C49" s="124">
        <v>2.5649437500000007E-2</v>
      </c>
      <c r="D49" s="124">
        <v>2.9112437499999994E-2</v>
      </c>
      <c r="E49" s="124">
        <v>2.6469937499999978E-2</v>
      </c>
      <c r="F49" s="124">
        <v>2.7493124999999986E-2</v>
      </c>
      <c r="G49" s="124">
        <v>2.4490000000000005E-2</v>
      </c>
      <c r="H49" s="124">
        <v>2.6173249999999999E-2</v>
      </c>
      <c r="I49" s="124">
        <v>2.5953749999999998E-2</v>
      </c>
      <c r="J49" s="124">
        <v>1.888225E-2</v>
      </c>
      <c r="K49" s="124">
        <v>2.4624187499999999E-2</v>
      </c>
      <c r="L49" s="124">
        <v>2.84901875E-2</v>
      </c>
      <c r="M49" s="124">
        <v>3.3260999999999992E-2</v>
      </c>
      <c r="N49" s="171"/>
      <c r="O49" s="94" t="s">
        <v>295</v>
      </c>
      <c r="P49" s="124">
        <v>3.6120249999999993E-2</v>
      </c>
      <c r="Q49" s="124">
        <v>2.5002250000000024E-2</v>
      </c>
      <c r="R49" s="124">
        <v>2.9458000000000002E-2</v>
      </c>
      <c r="S49" s="124">
        <v>2.6723750000000001E-2</v>
      </c>
      <c r="T49" s="124">
        <v>2.6696499999999995E-2</v>
      </c>
      <c r="U49" s="124">
        <v>2.6220499999999997E-2</v>
      </c>
      <c r="V49" s="124">
        <v>2.6315249999999998E-2</v>
      </c>
      <c r="W49" s="124">
        <v>2.4347000000000001E-2</v>
      </c>
      <c r="X49" s="124">
        <v>1.9802750000000001E-2</v>
      </c>
      <c r="Y49" s="124">
        <v>2.281225000000001E-2</v>
      </c>
      <c r="Z49" s="124">
        <v>2.8008749999999992E-2</v>
      </c>
      <c r="AA49" s="124">
        <v>3.1417500000000015E-2</v>
      </c>
    </row>
    <row r="50" spans="1:27" x14ac:dyDescent="0.25">
      <c r="A50" s="94" t="s">
        <v>296</v>
      </c>
      <c r="B50" s="124">
        <v>4.9118499999999989E-2</v>
      </c>
      <c r="C50" s="124">
        <v>2.7882375000000001E-2</v>
      </c>
      <c r="D50" s="124">
        <v>3.2932062499999998E-2</v>
      </c>
      <c r="E50" s="124">
        <v>4.6312249999999916E-2</v>
      </c>
      <c r="F50" s="124">
        <v>3.9336687499999967E-2</v>
      </c>
      <c r="G50" s="124">
        <v>4.5721562499999986E-2</v>
      </c>
      <c r="H50" s="124">
        <v>7.2745750000000012E-2</v>
      </c>
      <c r="I50" s="124">
        <v>8.0124062499999996E-2</v>
      </c>
      <c r="J50" s="124">
        <v>4.1660749999999996E-2</v>
      </c>
      <c r="K50" s="124">
        <v>5.3142312499999997E-2</v>
      </c>
      <c r="L50" s="124">
        <v>3.4646124999999986E-2</v>
      </c>
      <c r="M50" s="124">
        <v>4.9358000000000006E-2</v>
      </c>
      <c r="N50" s="171"/>
      <c r="O50" s="94" t="s">
        <v>296</v>
      </c>
      <c r="P50" s="124">
        <v>4.7056999999999981E-2</v>
      </c>
      <c r="Q50" s="124">
        <v>2.7738000000000006E-2</v>
      </c>
      <c r="R50" s="124">
        <v>3.2813749999999989E-2</v>
      </c>
      <c r="S50" s="124">
        <v>4.6643249999999997E-2</v>
      </c>
      <c r="T50" s="124">
        <v>3.7461500000000002E-2</v>
      </c>
      <c r="U50" s="124">
        <v>4.584650000000004E-2</v>
      </c>
      <c r="V50" s="124">
        <v>7.3419750000000006E-2</v>
      </c>
      <c r="W50" s="124">
        <v>8.0860499999999988E-2</v>
      </c>
      <c r="X50" s="124">
        <v>4.1879000000000006E-2</v>
      </c>
      <c r="Y50" s="124">
        <v>5.0810750000000016E-2</v>
      </c>
      <c r="Z50" s="124">
        <v>3.4886999999999987E-2</v>
      </c>
      <c r="AA50" s="124">
        <v>5.0342000000000005E-2</v>
      </c>
    </row>
    <row r="51" spans="1:27" x14ac:dyDescent="0.25">
      <c r="A51" s="94" t="s">
        <v>339</v>
      </c>
      <c r="B51" s="124">
        <v>8506.3994140625</v>
      </c>
      <c r="C51" s="124">
        <v>9024.642578125</v>
      </c>
      <c r="D51" s="124">
        <v>8880.685546875</v>
      </c>
      <c r="E51" s="124">
        <v>8684.06640625</v>
      </c>
      <c r="F51" s="124">
        <v>11122.12109375</v>
      </c>
      <c r="G51" s="124">
        <v>7958.23388671875</v>
      </c>
      <c r="H51" s="124">
        <v>9018.556640625</v>
      </c>
      <c r="I51" s="124">
        <v>9390.4443359375</v>
      </c>
      <c r="J51" s="124">
        <v>8325.0361328125</v>
      </c>
      <c r="K51" s="124">
        <v>11262.181640625</v>
      </c>
      <c r="L51" s="124">
        <v>9063.921875</v>
      </c>
      <c r="M51" s="124">
        <v>8408.5458984375</v>
      </c>
      <c r="N51" s="171"/>
      <c r="O51" s="94" t="s">
        <v>339</v>
      </c>
      <c r="P51" s="124">
        <v>6645.79248046875</v>
      </c>
      <c r="Q51" s="124">
        <v>7618.1064453125</v>
      </c>
      <c r="R51" s="124">
        <v>8483.8212890625</v>
      </c>
      <c r="S51" s="124">
        <v>7912.62109375</v>
      </c>
      <c r="T51" s="124">
        <v>8963.5166015625</v>
      </c>
      <c r="U51" s="124">
        <v>4596.6474609375</v>
      </c>
      <c r="V51" s="124">
        <v>9361.0390625</v>
      </c>
      <c r="W51" s="124">
        <v>6579.9521484375</v>
      </c>
      <c r="X51" s="124">
        <v>6165.34130859375</v>
      </c>
      <c r="Y51" s="124">
        <v>7905.27490234375</v>
      </c>
      <c r="Z51" s="124">
        <v>7358.02001953125</v>
      </c>
      <c r="AA51" s="124">
        <v>3633.857421875</v>
      </c>
    </row>
    <row r="52" spans="1:27" x14ac:dyDescent="0.25">
      <c r="A52" s="94" t="s">
        <v>357</v>
      </c>
      <c r="B52" s="124">
        <v>5925.89697265625</v>
      </c>
      <c r="C52" s="124">
        <v>6556.52880859375</v>
      </c>
      <c r="D52" s="124">
        <v>6687.5634765625</v>
      </c>
      <c r="E52" s="124">
        <v>4560.20556640625</v>
      </c>
      <c r="F52" s="124">
        <v>8170.99560546875</v>
      </c>
      <c r="G52" s="124">
        <v>6101.505859375</v>
      </c>
      <c r="H52" s="124">
        <v>8248.087890625</v>
      </c>
      <c r="I52" s="124">
        <v>5178.00146484375</v>
      </c>
      <c r="J52" s="124">
        <v>6412.23583984375</v>
      </c>
      <c r="K52" s="124">
        <v>7823.744140625</v>
      </c>
      <c r="L52" s="124">
        <v>6573.619140625</v>
      </c>
      <c r="M52" s="124">
        <v>7066.72705078125</v>
      </c>
      <c r="N52" s="171"/>
      <c r="O52" s="94" t="s">
        <v>357</v>
      </c>
      <c r="P52" s="124">
        <v>8007.5458984375</v>
      </c>
      <c r="Q52" s="124">
        <v>8716.9775390625</v>
      </c>
      <c r="R52" s="124">
        <v>8238.8486328125</v>
      </c>
      <c r="S52" s="124">
        <v>6985.384765625</v>
      </c>
      <c r="T52" s="124">
        <v>7807.46484375</v>
      </c>
      <c r="U52" s="124">
        <v>3210.992431640625</v>
      </c>
      <c r="V52" s="124">
        <v>9320.619140625</v>
      </c>
      <c r="W52" s="124">
        <v>6877.669921875</v>
      </c>
      <c r="X52" s="124">
        <v>8034.990234375</v>
      </c>
      <c r="Y52" s="124">
        <v>8204.4189453125</v>
      </c>
      <c r="Z52" s="124">
        <v>6662.740234375</v>
      </c>
      <c r="AA52" s="124">
        <v>4552.298828125</v>
      </c>
    </row>
    <row r="54" spans="1:27" x14ac:dyDescent="0.25">
      <c r="A54" s="124"/>
      <c r="B54" s="124"/>
      <c r="C54" s="124"/>
      <c r="D54" s="124"/>
      <c r="E54" s="124"/>
      <c r="F54" s="124"/>
      <c r="G54" s="124"/>
      <c r="H54" s="124"/>
      <c r="I54" s="124"/>
      <c r="J54" s="124"/>
      <c r="K54" s="124"/>
      <c r="L54" s="124"/>
      <c r="M54" s="124"/>
      <c r="P54" s="124"/>
      <c r="Q54" s="124"/>
      <c r="R54" s="124"/>
      <c r="S54" s="124"/>
      <c r="T54" s="124"/>
      <c r="U54" s="124"/>
      <c r="V54" s="124"/>
      <c r="W54" s="124"/>
      <c r="X54" s="124"/>
      <c r="Y54" s="124"/>
      <c r="Z54" s="124"/>
      <c r="AA54" s="124"/>
    </row>
    <row r="55" spans="1:27" x14ac:dyDescent="0.25">
      <c r="A55" s="124"/>
      <c r="B55" s="124"/>
      <c r="C55" s="124"/>
      <c r="D55" s="124"/>
      <c r="E55" s="124"/>
      <c r="F55" s="124"/>
      <c r="G55" s="124"/>
      <c r="H55" s="124"/>
      <c r="I55" s="124"/>
      <c r="J55" s="124"/>
      <c r="K55" s="124"/>
      <c r="L55" s="124"/>
      <c r="M55" s="124"/>
      <c r="P55" s="124"/>
      <c r="Q55" s="124"/>
      <c r="R55" s="124"/>
      <c r="S55" s="124"/>
      <c r="T55" s="124"/>
      <c r="U55" s="124"/>
      <c r="V55" s="124"/>
      <c r="W55" s="124"/>
      <c r="X55" s="124"/>
      <c r="Y55" s="124"/>
      <c r="Z55" s="124"/>
      <c r="AA55" s="124"/>
    </row>
    <row r="56" spans="1:27" x14ac:dyDescent="0.25">
      <c r="A56" s="124"/>
      <c r="B56" s="124"/>
      <c r="C56" s="124"/>
      <c r="D56" s="124"/>
      <c r="E56" s="124"/>
      <c r="F56" s="124"/>
      <c r="G56" s="124"/>
      <c r="H56" s="124"/>
      <c r="I56" s="124"/>
      <c r="J56" s="124"/>
      <c r="K56" s="124"/>
      <c r="L56" s="124"/>
      <c r="M56" s="124"/>
      <c r="P56" s="124"/>
      <c r="Q56" s="124"/>
      <c r="R56" s="124"/>
      <c r="S56" s="124"/>
      <c r="T56" s="124"/>
      <c r="U56" s="124"/>
      <c r="V56" s="124"/>
      <c r="W56" s="124"/>
      <c r="X56" s="124"/>
      <c r="Y56" s="124"/>
      <c r="Z56" s="124"/>
      <c r="AA56" s="124"/>
    </row>
    <row r="57" spans="1:27" x14ac:dyDescent="0.25">
      <c r="A57" s="124"/>
      <c r="B57" s="124"/>
      <c r="C57" s="124"/>
      <c r="D57" s="124"/>
      <c r="E57" s="124"/>
      <c r="F57" s="124"/>
      <c r="G57" s="124"/>
      <c r="H57" s="124"/>
      <c r="I57" s="124"/>
      <c r="J57" s="124"/>
      <c r="K57" s="124"/>
      <c r="L57" s="124"/>
      <c r="M57" s="124"/>
      <c r="P57" s="124"/>
      <c r="Q57" s="124"/>
      <c r="R57" s="124"/>
      <c r="S57" s="124"/>
      <c r="T57" s="124"/>
      <c r="U57" s="124"/>
      <c r="V57" s="124"/>
      <c r="W57" s="124"/>
      <c r="X57" s="124"/>
      <c r="Y57" s="124"/>
      <c r="Z57" s="124"/>
      <c r="AA57" s="124"/>
    </row>
    <row r="58" spans="1:27" x14ac:dyDescent="0.25">
      <c r="A58" s="124"/>
      <c r="B58" s="124"/>
      <c r="C58" s="124"/>
      <c r="D58" s="124"/>
      <c r="E58" s="124"/>
      <c r="F58" s="124"/>
      <c r="G58" s="124"/>
      <c r="H58" s="124"/>
      <c r="I58" s="124"/>
      <c r="J58" s="124"/>
      <c r="K58" s="124"/>
      <c r="L58" s="124"/>
      <c r="M58" s="124"/>
      <c r="P58" s="124"/>
      <c r="Q58" s="124"/>
      <c r="R58" s="124"/>
      <c r="S58" s="124"/>
      <c r="T58" s="124"/>
      <c r="U58" s="124"/>
      <c r="V58" s="124"/>
      <c r="W58" s="124"/>
      <c r="X58" s="124"/>
      <c r="Y58" s="124"/>
      <c r="Z58" s="124"/>
      <c r="AA58" s="124"/>
    </row>
    <row r="59" spans="1:27" x14ac:dyDescent="0.25">
      <c r="A59" s="124"/>
      <c r="B59" s="124"/>
      <c r="C59" s="124"/>
      <c r="D59" s="124"/>
      <c r="E59" s="124"/>
      <c r="F59" s="124"/>
      <c r="G59" s="124"/>
      <c r="H59" s="124"/>
      <c r="I59" s="124"/>
      <c r="J59" s="124"/>
      <c r="K59" s="124"/>
      <c r="L59" s="124"/>
      <c r="M59" s="124"/>
      <c r="P59" s="124"/>
      <c r="Q59" s="124"/>
      <c r="R59" s="124"/>
      <c r="S59" s="124"/>
      <c r="T59" s="124"/>
      <c r="U59" s="124"/>
      <c r="V59" s="124"/>
      <c r="W59" s="124"/>
      <c r="X59" s="124"/>
      <c r="Y59" s="124"/>
      <c r="Z59" s="124"/>
      <c r="AA59" s="124"/>
    </row>
    <row r="60" spans="1:27" x14ac:dyDescent="0.25">
      <c r="A60" s="124"/>
      <c r="B60" s="124"/>
      <c r="C60" s="124"/>
      <c r="D60" s="124"/>
      <c r="E60" s="124"/>
      <c r="F60" s="124"/>
      <c r="G60" s="124"/>
      <c r="H60" s="124"/>
      <c r="I60" s="124"/>
      <c r="J60" s="124"/>
      <c r="K60" s="124"/>
      <c r="L60" s="124"/>
      <c r="M60" s="124"/>
      <c r="P60" s="124"/>
      <c r="Q60" s="124"/>
      <c r="R60" s="124"/>
      <c r="S60" s="124"/>
      <c r="T60" s="124"/>
      <c r="U60" s="124"/>
      <c r="V60" s="124"/>
      <c r="W60" s="124"/>
      <c r="X60" s="124"/>
      <c r="Y60" s="124"/>
      <c r="Z60" s="124"/>
      <c r="AA60" s="124"/>
    </row>
    <row r="61" spans="1:27" x14ac:dyDescent="0.25">
      <c r="A61" s="124"/>
      <c r="B61" s="124"/>
      <c r="C61" s="124"/>
      <c r="D61" s="124"/>
      <c r="E61" s="124"/>
      <c r="F61" s="124"/>
      <c r="G61" s="124"/>
      <c r="H61" s="124"/>
      <c r="I61" s="124"/>
      <c r="J61" s="124"/>
      <c r="K61" s="124"/>
      <c r="L61" s="124"/>
      <c r="M61" s="124"/>
      <c r="P61" s="124"/>
      <c r="Q61" s="124"/>
      <c r="R61" s="124"/>
      <c r="S61" s="124"/>
      <c r="T61" s="124"/>
      <c r="U61" s="124"/>
      <c r="V61" s="124"/>
      <c r="W61" s="124"/>
      <c r="X61" s="124"/>
      <c r="Y61" s="124"/>
      <c r="Z61" s="124"/>
      <c r="AA61" s="124"/>
    </row>
    <row r="62" spans="1:27" x14ac:dyDescent="0.25">
      <c r="A62" s="124"/>
      <c r="B62" s="124"/>
      <c r="C62" s="124"/>
      <c r="D62" s="124"/>
      <c r="E62" s="124"/>
      <c r="F62" s="124"/>
      <c r="G62" s="124"/>
      <c r="H62" s="124"/>
      <c r="I62" s="124"/>
      <c r="J62" s="124"/>
      <c r="K62" s="124"/>
      <c r="L62" s="124"/>
      <c r="M62" s="124"/>
      <c r="P62" s="124"/>
      <c r="Q62" s="124"/>
      <c r="R62" s="124"/>
      <c r="S62" s="124"/>
      <c r="T62" s="124"/>
      <c r="U62" s="124"/>
      <c r="V62" s="124"/>
      <c r="W62" s="124"/>
      <c r="X62" s="124"/>
      <c r="Y62" s="124"/>
      <c r="Z62" s="124"/>
      <c r="AA62" s="124"/>
    </row>
    <row r="63" spans="1:27" x14ac:dyDescent="0.25">
      <c r="A63" s="124"/>
      <c r="B63" s="124"/>
      <c r="C63" s="124"/>
      <c r="D63" s="124"/>
      <c r="E63" s="124"/>
      <c r="F63" s="124"/>
      <c r="G63" s="124"/>
      <c r="H63" s="124"/>
      <c r="I63" s="124"/>
      <c r="J63" s="124"/>
      <c r="K63" s="124"/>
      <c r="L63" s="124"/>
      <c r="M63" s="124"/>
      <c r="P63" s="124"/>
      <c r="Q63" s="124"/>
      <c r="R63" s="124"/>
      <c r="S63" s="124"/>
      <c r="T63" s="124"/>
      <c r="U63" s="124"/>
      <c r="V63" s="124"/>
      <c r="W63" s="124"/>
      <c r="X63" s="124"/>
      <c r="Y63" s="124"/>
      <c r="Z63" s="124"/>
      <c r="AA63" s="124"/>
    </row>
    <row r="64" spans="1:27" x14ac:dyDescent="0.25">
      <c r="A64" s="124"/>
      <c r="B64" s="124"/>
      <c r="C64" s="124"/>
      <c r="D64" s="124"/>
      <c r="E64" s="124"/>
      <c r="F64" s="124"/>
      <c r="G64" s="124"/>
      <c r="H64" s="124"/>
      <c r="I64" s="124"/>
      <c r="J64" s="124"/>
      <c r="K64" s="124"/>
      <c r="L64" s="124"/>
      <c r="M64" s="124"/>
      <c r="P64" s="124"/>
      <c r="Q64" s="124"/>
      <c r="R64" s="124"/>
      <c r="S64" s="124"/>
      <c r="T64" s="124"/>
      <c r="U64" s="124"/>
      <c r="V64" s="124"/>
      <c r="W64" s="124"/>
      <c r="X64" s="124"/>
      <c r="Y64" s="124"/>
      <c r="Z64" s="124"/>
      <c r="AA64" s="124"/>
    </row>
    <row r="65" spans="1:27" x14ac:dyDescent="0.25">
      <c r="A65" s="124"/>
      <c r="B65" s="124"/>
      <c r="C65" s="124"/>
      <c r="D65" s="124"/>
      <c r="E65" s="124"/>
      <c r="F65" s="124"/>
      <c r="G65" s="124"/>
      <c r="H65" s="124"/>
      <c r="I65" s="124"/>
      <c r="J65" s="124"/>
      <c r="K65" s="124"/>
      <c r="L65" s="124"/>
      <c r="M65" s="124"/>
      <c r="P65" s="124"/>
      <c r="Q65" s="124"/>
      <c r="R65" s="124"/>
      <c r="S65" s="124"/>
      <c r="T65" s="124"/>
      <c r="U65" s="124"/>
      <c r="V65" s="124"/>
      <c r="W65" s="124"/>
      <c r="X65" s="124"/>
      <c r="Y65" s="124"/>
      <c r="Z65" s="124"/>
      <c r="AA65" s="124"/>
    </row>
    <row r="66" spans="1:27" x14ac:dyDescent="0.25">
      <c r="A66" s="124"/>
      <c r="B66" s="124"/>
      <c r="C66" s="124"/>
      <c r="D66" s="124"/>
      <c r="E66" s="124"/>
      <c r="F66" s="124"/>
      <c r="G66" s="124"/>
      <c r="H66" s="124"/>
      <c r="I66" s="124"/>
      <c r="J66" s="124"/>
      <c r="K66" s="124"/>
      <c r="L66" s="124"/>
      <c r="M66" s="124"/>
      <c r="P66" s="124"/>
      <c r="Q66" s="124"/>
      <c r="R66" s="124"/>
      <c r="S66" s="124"/>
      <c r="T66" s="124"/>
      <c r="U66" s="124"/>
      <c r="V66" s="124"/>
      <c r="W66" s="124"/>
      <c r="X66" s="124"/>
      <c r="Y66" s="124"/>
      <c r="Z66" s="124"/>
      <c r="AA66" s="124"/>
    </row>
    <row r="67" spans="1:27" x14ac:dyDescent="0.25">
      <c r="A67" s="124"/>
      <c r="B67" s="124"/>
      <c r="C67" s="124"/>
      <c r="D67" s="124"/>
      <c r="E67" s="124"/>
      <c r="F67" s="124"/>
      <c r="G67" s="124"/>
      <c r="H67" s="124"/>
      <c r="I67" s="124"/>
      <c r="J67" s="124"/>
      <c r="K67" s="124"/>
      <c r="L67" s="124"/>
      <c r="M67" s="124"/>
      <c r="P67" s="124"/>
      <c r="Q67" s="124"/>
      <c r="R67" s="124"/>
      <c r="S67" s="124"/>
      <c r="T67" s="124"/>
      <c r="U67" s="124"/>
      <c r="V67" s="124"/>
      <c r="W67" s="124"/>
      <c r="X67" s="124"/>
      <c r="Y67" s="124"/>
      <c r="Z67" s="124"/>
      <c r="AA67" s="124"/>
    </row>
    <row r="68" spans="1:27" x14ac:dyDescent="0.25">
      <c r="A68" s="124"/>
      <c r="B68" s="124"/>
      <c r="C68" s="124"/>
      <c r="D68" s="124"/>
      <c r="E68" s="124"/>
      <c r="F68" s="124"/>
      <c r="G68" s="124"/>
      <c r="H68" s="124"/>
      <c r="I68" s="124"/>
      <c r="J68" s="124"/>
      <c r="K68" s="124"/>
      <c r="L68" s="124"/>
      <c r="M68" s="124"/>
      <c r="P68" s="124"/>
      <c r="Q68" s="124"/>
      <c r="R68" s="124"/>
      <c r="S68" s="124"/>
      <c r="T68" s="124"/>
      <c r="U68" s="124"/>
      <c r="V68" s="124"/>
      <c r="W68" s="124"/>
      <c r="X68" s="124"/>
      <c r="Y68" s="124"/>
      <c r="Z68" s="124"/>
      <c r="AA68" s="124"/>
    </row>
    <row r="69" spans="1:27" x14ac:dyDescent="0.25">
      <c r="A69" s="124"/>
      <c r="B69" s="124"/>
      <c r="C69" s="124"/>
      <c r="D69" s="124"/>
      <c r="E69" s="124"/>
      <c r="F69" s="124"/>
      <c r="G69" s="124"/>
      <c r="H69" s="124"/>
      <c r="I69" s="124"/>
      <c r="J69" s="124"/>
      <c r="K69" s="124"/>
      <c r="L69" s="124"/>
      <c r="M69" s="124"/>
      <c r="P69" s="124"/>
      <c r="Q69" s="124"/>
      <c r="R69" s="124"/>
      <c r="S69" s="124"/>
      <c r="T69" s="124"/>
      <c r="U69" s="124"/>
      <c r="V69" s="124"/>
      <c r="W69" s="124"/>
      <c r="X69" s="124"/>
      <c r="Y69" s="124"/>
      <c r="Z69" s="124"/>
      <c r="AA69" s="124"/>
    </row>
    <row r="70" spans="1:27" x14ac:dyDescent="0.25">
      <c r="A70" s="124"/>
      <c r="B70" s="124"/>
      <c r="C70" s="124"/>
      <c r="D70" s="124"/>
      <c r="E70" s="124"/>
      <c r="F70" s="124"/>
      <c r="G70" s="124"/>
      <c r="H70" s="124"/>
      <c r="I70" s="124"/>
      <c r="J70" s="124"/>
      <c r="K70" s="124"/>
      <c r="L70" s="124"/>
      <c r="M70" s="124"/>
      <c r="P70" s="124"/>
      <c r="Q70" s="124"/>
      <c r="R70" s="124"/>
      <c r="S70" s="124"/>
      <c r="T70" s="124"/>
      <c r="U70" s="124"/>
      <c r="V70" s="124"/>
      <c r="W70" s="124"/>
      <c r="X70" s="124"/>
      <c r="Y70" s="124"/>
      <c r="Z70" s="124"/>
      <c r="AA70" s="124"/>
    </row>
    <row r="71" spans="1:27" x14ac:dyDescent="0.25">
      <c r="A71" s="124"/>
      <c r="B71" s="124"/>
      <c r="C71" s="124"/>
      <c r="D71" s="124"/>
      <c r="E71" s="124"/>
      <c r="F71" s="124"/>
      <c r="G71" s="124"/>
      <c r="H71" s="124"/>
      <c r="I71" s="124"/>
      <c r="J71" s="124"/>
      <c r="K71" s="124"/>
      <c r="L71" s="124"/>
      <c r="M71" s="124"/>
      <c r="P71" s="124"/>
      <c r="Q71" s="124"/>
      <c r="R71" s="124"/>
      <c r="S71" s="124"/>
      <c r="T71" s="124"/>
      <c r="U71" s="124"/>
      <c r="V71" s="124"/>
      <c r="W71" s="124"/>
      <c r="X71" s="124"/>
      <c r="Y71" s="124"/>
      <c r="Z71" s="124"/>
      <c r="AA71" s="124"/>
    </row>
    <row r="72" spans="1:27" x14ac:dyDescent="0.25">
      <c r="A72" s="124"/>
      <c r="B72" s="124"/>
      <c r="C72" s="124"/>
      <c r="D72" s="124"/>
      <c r="E72" s="124"/>
      <c r="F72" s="124"/>
      <c r="G72" s="124"/>
      <c r="H72" s="124"/>
      <c r="I72" s="124"/>
      <c r="J72" s="124"/>
      <c r="K72" s="124"/>
      <c r="L72" s="124"/>
      <c r="M72" s="124"/>
      <c r="P72" s="124"/>
      <c r="Q72" s="124"/>
      <c r="R72" s="124"/>
      <c r="S72" s="124"/>
      <c r="T72" s="124"/>
      <c r="U72" s="124"/>
      <c r="V72" s="124"/>
      <c r="W72" s="124"/>
      <c r="X72" s="124"/>
      <c r="Y72" s="124"/>
      <c r="Z72" s="124"/>
      <c r="AA72" s="124"/>
    </row>
    <row r="73" spans="1:27" x14ac:dyDescent="0.25">
      <c r="A73" s="124"/>
      <c r="B73" s="124"/>
      <c r="C73" s="124"/>
      <c r="D73" s="124"/>
      <c r="E73" s="124"/>
      <c r="F73" s="124"/>
      <c r="G73" s="124"/>
      <c r="H73" s="124"/>
      <c r="I73" s="124"/>
      <c r="J73" s="124"/>
      <c r="K73" s="124"/>
      <c r="L73" s="124"/>
      <c r="M73" s="124"/>
      <c r="P73" s="124"/>
      <c r="Q73" s="124"/>
      <c r="R73" s="124"/>
      <c r="S73" s="124"/>
      <c r="T73" s="124"/>
      <c r="U73" s="124"/>
      <c r="V73" s="124"/>
      <c r="W73" s="124"/>
      <c r="X73" s="124"/>
      <c r="Y73" s="124"/>
      <c r="Z73" s="124"/>
      <c r="AA73" s="124"/>
    </row>
    <row r="74" spans="1:27" x14ac:dyDescent="0.25">
      <c r="A74" s="124"/>
      <c r="B74" s="124"/>
      <c r="C74" s="124"/>
      <c r="D74" s="124"/>
      <c r="E74" s="124"/>
      <c r="F74" s="124"/>
      <c r="G74" s="124"/>
      <c r="H74" s="124"/>
      <c r="I74" s="124"/>
      <c r="J74" s="124"/>
      <c r="K74" s="124"/>
      <c r="L74" s="124"/>
      <c r="M74" s="124"/>
      <c r="P74" s="124"/>
      <c r="Q74" s="124"/>
      <c r="R74" s="124"/>
      <c r="S74" s="124"/>
      <c r="T74" s="124"/>
      <c r="U74" s="124"/>
      <c r="V74" s="124"/>
      <c r="W74" s="124"/>
      <c r="X74" s="124"/>
      <c r="Y74" s="124"/>
      <c r="Z74" s="124"/>
      <c r="AA74" s="124"/>
    </row>
    <row r="75" spans="1:27" x14ac:dyDescent="0.25">
      <c r="A75" s="124"/>
      <c r="B75" s="124"/>
      <c r="C75" s="124"/>
      <c r="D75" s="124"/>
      <c r="E75" s="124"/>
      <c r="F75" s="124"/>
      <c r="G75" s="124"/>
      <c r="H75" s="124"/>
      <c r="I75" s="124"/>
      <c r="J75" s="124"/>
      <c r="K75" s="124"/>
      <c r="L75" s="124"/>
      <c r="M75" s="124"/>
      <c r="P75" s="124"/>
      <c r="Q75" s="124"/>
      <c r="R75" s="124"/>
      <c r="S75" s="124"/>
      <c r="T75" s="124"/>
      <c r="U75" s="124"/>
      <c r="V75" s="124"/>
      <c r="W75" s="124"/>
      <c r="X75" s="124"/>
      <c r="Y75" s="124"/>
      <c r="Z75" s="124"/>
      <c r="AA75" s="124"/>
    </row>
    <row r="76" spans="1:27" x14ac:dyDescent="0.25">
      <c r="A76" s="124"/>
      <c r="B76" s="124"/>
      <c r="C76" s="124"/>
      <c r="D76" s="124"/>
      <c r="E76" s="124"/>
      <c r="F76" s="124"/>
      <c r="G76" s="124"/>
      <c r="H76" s="124"/>
      <c r="I76" s="124"/>
      <c r="J76" s="124"/>
      <c r="K76" s="124"/>
      <c r="L76" s="124"/>
      <c r="M76" s="124"/>
      <c r="P76" s="124"/>
      <c r="Q76" s="124"/>
      <c r="R76" s="124"/>
      <c r="S76" s="124"/>
      <c r="T76" s="124"/>
      <c r="U76" s="124"/>
      <c r="V76" s="124"/>
      <c r="W76" s="124"/>
      <c r="X76" s="124"/>
      <c r="Y76" s="124"/>
      <c r="Z76" s="124"/>
      <c r="AA76" s="124"/>
    </row>
    <row r="77" spans="1:27" x14ac:dyDescent="0.25">
      <c r="A77" s="124"/>
      <c r="B77" s="124"/>
      <c r="C77" s="124"/>
      <c r="D77" s="124"/>
      <c r="E77" s="124"/>
      <c r="F77" s="124"/>
      <c r="G77" s="124"/>
      <c r="H77" s="124"/>
      <c r="I77" s="124"/>
      <c r="J77" s="124"/>
      <c r="K77" s="124"/>
      <c r="L77" s="124"/>
      <c r="M77" s="124"/>
      <c r="P77" s="124"/>
      <c r="Q77" s="124"/>
      <c r="R77" s="124"/>
      <c r="S77" s="124"/>
      <c r="T77" s="124"/>
      <c r="U77" s="124"/>
      <c r="V77" s="124"/>
      <c r="W77" s="124"/>
      <c r="X77" s="124"/>
      <c r="Y77" s="124"/>
      <c r="Z77" s="124"/>
      <c r="AA77" s="124"/>
    </row>
    <row r="78" spans="1:27" x14ac:dyDescent="0.25">
      <c r="A78" s="124"/>
      <c r="B78" s="124"/>
      <c r="C78" s="124"/>
      <c r="D78" s="124"/>
      <c r="E78" s="124"/>
      <c r="F78" s="124"/>
      <c r="G78" s="124"/>
      <c r="H78" s="124"/>
      <c r="I78" s="124"/>
      <c r="J78" s="124"/>
      <c r="K78" s="124"/>
      <c r="L78" s="124"/>
      <c r="M78" s="124"/>
      <c r="P78" s="124"/>
      <c r="Q78" s="124"/>
      <c r="R78" s="124"/>
      <c r="S78" s="124"/>
      <c r="T78" s="124"/>
      <c r="U78" s="124"/>
      <c r="V78" s="124"/>
      <c r="W78" s="124"/>
      <c r="X78" s="124"/>
      <c r="Y78" s="124"/>
      <c r="Z78" s="124"/>
      <c r="AA78" s="124"/>
    </row>
    <row r="79" spans="1:27" x14ac:dyDescent="0.25">
      <c r="A79" s="124"/>
      <c r="B79" s="124"/>
      <c r="C79" s="124"/>
      <c r="D79" s="124"/>
      <c r="E79" s="124"/>
      <c r="F79" s="124"/>
      <c r="G79" s="124"/>
      <c r="H79" s="124"/>
      <c r="I79" s="124"/>
      <c r="J79" s="124"/>
      <c r="K79" s="124"/>
      <c r="L79" s="124"/>
      <c r="M79" s="124"/>
      <c r="P79" s="124"/>
      <c r="Q79" s="124"/>
      <c r="R79" s="124"/>
      <c r="S79" s="124"/>
      <c r="T79" s="124"/>
      <c r="U79" s="124"/>
      <c r="V79" s="124"/>
      <c r="W79" s="124"/>
      <c r="X79" s="124"/>
      <c r="Y79" s="124"/>
      <c r="Z79" s="124"/>
      <c r="AA79" s="124"/>
    </row>
    <row r="80" spans="1:27" x14ac:dyDescent="0.25">
      <c r="A80" s="124"/>
      <c r="B80" s="124"/>
      <c r="C80" s="124"/>
      <c r="D80" s="124"/>
      <c r="E80" s="124"/>
      <c r="F80" s="124"/>
      <c r="G80" s="124"/>
      <c r="H80" s="124"/>
      <c r="I80" s="124"/>
      <c r="J80" s="124"/>
      <c r="K80" s="124"/>
      <c r="L80" s="124"/>
      <c r="M80" s="124"/>
      <c r="P80" s="124"/>
      <c r="Q80" s="124"/>
      <c r="R80" s="124"/>
      <c r="S80" s="124"/>
      <c r="T80" s="124"/>
      <c r="U80" s="124"/>
      <c r="V80" s="124"/>
      <c r="W80" s="124"/>
      <c r="X80" s="124"/>
      <c r="Y80" s="124"/>
      <c r="Z80" s="124"/>
      <c r="AA80" s="124"/>
    </row>
    <row r="81" spans="1:27" x14ac:dyDescent="0.25">
      <c r="A81" s="124"/>
      <c r="B81" s="124"/>
      <c r="C81" s="124"/>
      <c r="D81" s="124"/>
      <c r="E81" s="124"/>
      <c r="F81" s="124"/>
      <c r="G81" s="124"/>
      <c r="H81" s="124"/>
      <c r="I81" s="124"/>
      <c r="J81" s="124"/>
      <c r="K81" s="124"/>
      <c r="L81" s="124"/>
      <c r="M81" s="124"/>
      <c r="P81" s="124"/>
      <c r="Q81" s="124"/>
      <c r="R81" s="124"/>
      <c r="S81" s="124"/>
      <c r="T81" s="124"/>
      <c r="U81" s="124"/>
      <c r="V81" s="124"/>
      <c r="W81" s="124"/>
      <c r="X81" s="124"/>
      <c r="Y81" s="124"/>
      <c r="Z81" s="124"/>
      <c r="AA81" s="124"/>
    </row>
    <row r="82" spans="1:27" x14ac:dyDescent="0.25">
      <c r="A82" s="124"/>
      <c r="B82" s="124"/>
      <c r="C82" s="124"/>
      <c r="D82" s="124"/>
      <c r="E82" s="124"/>
      <c r="F82" s="124"/>
      <c r="G82" s="124"/>
      <c r="H82" s="124"/>
      <c r="I82" s="124"/>
      <c r="J82" s="124"/>
      <c r="K82" s="124"/>
      <c r="L82" s="124"/>
      <c r="M82" s="124"/>
      <c r="P82" s="124"/>
      <c r="Q82" s="124"/>
      <c r="R82" s="124"/>
      <c r="S82" s="124"/>
      <c r="T82" s="124"/>
      <c r="U82" s="124"/>
      <c r="V82" s="124"/>
      <c r="W82" s="124"/>
      <c r="X82" s="124"/>
      <c r="Y82" s="124"/>
      <c r="Z82" s="124"/>
      <c r="AA82" s="124"/>
    </row>
    <row r="83" spans="1:27" x14ac:dyDescent="0.25">
      <c r="A83" s="124"/>
      <c r="B83" s="124"/>
      <c r="C83" s="124"/>
      <c r="D83" s="124"/>
      <c r="E83" s="124"/>
      <c r="F83" s="124"/>
      <c r="G83" s="124"/>
      <c r="H83" s="124"/>
      <c r="I83" s="124"/>
      <c r="J83" s="124"/>
      <c r="K83" s="124"/>
      <c r="L83" s="124"/>
      <c r="M83" s="124"/>
      <c r="P83" s="124"/>
      <c r="Q83" s="124"/>
      <c r="R83" s="124"/>
      <c r="S83" s="124"/>
      <c r="T83" s="124"/>
      <c r="U83" s="124"/>
      <c r="V83" s="124"/>
      <c r="W83" s="124"/>
      <c r="X83" s="124"/>
      <c r="Y83" s="124"/>
      <c r="Z83" s="124"/>
      <c r="AA83" s="124"/>
    </row>
    <row r="84" spans="1:27" x14ac:dyDescent="0.25">
      <c r="A84" s="124"/>
      <c r="B84" s="124"/>
      <c r="C84" s="124"/>
      <c r="D84" s="124"/>
      <c r="E84" s="124"/>
      <c r="F84" s="124"/>
      <c r="G84" s="124"/>
      <c r="H84" s="124"/>
      <c r="I84" s="124"/>
      <c r="J84" s="124"/>
      <c r="K84" s="124"/>
      <c r="L84" s="124"/>
      <c r="M84" s="124"/>
      <c r="P84" s="124"/>
      <c r="Q84" s="124"/>
      <c r="R84" s="124"/>
      <c r="S84" s="124"/>
      <c r="T84" s="124"/>
      <c r="U84" s="124"/>
      <c r="V84" s="124"/>
      <c r="W84" s="124"/>
      <c r="X84" s="124"/>
      <c r="Y84" s="124"/>
      <c r="Z84" s="124"/>
      <c r="AA84" s="124"/>
    </row>
    <row r="85" spans="1:27" x14ac:dyDescent="0.25">
      <c r="A85" s="124"/>
      <c r="B85" s="124"/>
      <c r="C85" s="124"/>
      <c r="D85" s="124"/>
      <c r="E85" s="124"/>
      <c r="F85" s="124"/>
      <c r="G85" s="124"/>
      <c r="H85" s="124"/>
      <c r="I85" s="124"/>
      <c r="J85" s="124"/>
      <c r="K85" s="124"/>
      <c r="L85" s="124"/>
      <c r="M85" s="124"/>
      <c r="P85" s="124"/>
      <c r="Q85" s="124"/>
      <c r="R85" s="124"/>
      <c r="S85" s="124"/>
      <c r="T85" s="124"/>
      <c r="U85" s="124"/>
      <c r="V85" s="124"/>
      <c r="W85" s="124"/>
      <c r="X85" s="124"/>
      <c r="Y85" s="124"/>
      <c r="Z85" s="124"/>
      <c r="AA85" s="124"/>
    </row>
    <row r="86" spans="1:27" x14ac:dyDescent="0.25">
      <c r="A86" s="124"/>
      <c r="B86" s="124"/>
      <c r="C86" s="124"/>
      <c r="D86" s="124"/>
      <c r="E86" s="124"/>
      <c r="F86" s="124"/>
      <c r="G86" s="124"/>
      <c r="H86" s="124"/>
      <c r="I86" s="124"/>
      <c r="J86" s="124"/>
      <c r="K86" s="124"/>
      <c r="L86" s="124"/>
      <c r="M86" s="124"/>
      <c r="P86" s="124"/>
      <c r="Q86" s="124"/>
      <c r="R86" s="124"/>
      <c r="S86" s="124"/>
      <c r="T86" s="124"/>
      <c r="U86" s="124"/>
      <c r="V86" s="124"/>
      <c r="W86" s="124"/>
      <c r="X86" s="124"/>
      <c r="Y86" s="124"/>
      <c r="Z86" s="124"/>
      <c r="AA86" s="124"/>
    </row>
    <row r="87" spans="1:27" x14ac:dyDescent="0.25">
      <c r="A87" s="124"/>
      <c r="B87" s="124"/>
      <c r="C87" s="124"/>
      <c r="D87" s="124"/>
      <c r="E87" s="124"/>
      <c r="F87" s="124"/>
      <c r="G87" s="124"/>
      <c r="H87" s="124"/>
      <c r="I87" s="124"/>
      <c r="J87" s="124"/>
      <c r="K87" s="124"/>
      <c r="L87" s="124"/>
      <c r="M87" s="124"/>
      <c r="P87" s="124"/>
      <c r="Q87" s="124"/>
      <c r="R87" s="124"/>
      <c r="S87" s="124"/>
      <c r="T87" s="124"/>
      <c r="U87" s="124"/>
      <c r="V87" s="124"/>
      <c r="W87" s="124"/>
      <c r="X87" s="124"/>
      <c r="Y87" s="124"/>
      <c r="Z87" s="124"/>
      <c r="AA87" s="124"/>
    </row>
    <row r="88" spans="1:27" x14ac:dyDescent="0.25">
      <c r="A88" s="124"/>
      <c r="B88" s="124"/>
      <c r="C88" s="124"/>
      <c r="D88" s="124"/>
      <c r="E88" s="124"/>
      <c r="F88" s="124"/>
      <c r="G88" s="124"/>
      <c r="H88" s="124"/>
      <c r="I88" s="124"/>
      <c r="J88" s="124"/>
      <c r="K88" s="124"/>
      <c r="L88" s="124"/>
      <c r="M88" s="124"/>
      <c r="P88" s="124"/>
      <c r="Q88" s="124"/>
      <c r="R88" s="124"/>
      <c r="S88" s="124"/>
      <c r="T88" s="124"/>
      <c r="U88" s="124"/>
      <c r="V88" s="124"/>
      <c r="W88" s="124"/>
      <c r="X88" s="124"/>
      <c r="Y88" s="124"/>
      <c r="Z88" s="124"/>
      <c r="AA88" s="124"/>
    </row>
    <row r="89" spans="1:27" x14ac:dyDescent="0.25">
      <c r="A89" s="124"/>
      <c r="B89" s="124"/>
      <c r="C89" s="124"/>
      <c r="D89" s="124"/>
      <c r="E89" s="124"/>
      <c r="F89" s="124"/>
      <c r="G89" s="124"/>
      <c r="H89" s="124"/>
      <c r="I89" s="124"/>
      <c r="J89" s="124"/>
      <c r="K89" s="124"/>
      <c r="L89" s="124"/>
      <c r="M89" s="124"/>
      <c r="P89" s="124"/>
      <c r="Q89" s="124"/>
      <c r="R89" s="124"/>
      <c r="S89" s="124"/>
      <c r="T89" s="124"/>
      <c r="U89" s="124"/>
      <c r="V89" s="124"/>
      <c r="W89" s="124"/>
      <c r="X89" s="124"/>
      <c r="Y89" s="124"/>
      <c r="Z89" s="124"/>
      <c r="AA89" s="124"/>
    </row>
    <row r="90" spans="1:27" x14ac:dyDescent="0.25">
      <c r="A90" s="124"/>
      <c r="B90" s="124"/>
      <c r="C90" s="124"/>
      <c r="D90" s="124"/>
      <c r="E90" s="124"/>
      <c r="F90" s="124"/>
      <c r="G90" s="124"/>
      <c r="H90" s="124"/>
      <c r="I90" s="124"/>
      <c r="J90" s="124"/>
      <c r="K90" s="124"/>
      <c r="L90" s="124"/>
      <c r="M90" s="124"/>
      <c r="P90" s="124"/>
      <c r="Q90" s="124"/>
      <c r="R90" s="124"/>
      <c r="S90" s="124"/>
      <c r="T90" s="124"/>
      <c r="U90" s="124"/>
      <c r="V90" s="124"/>
      <c r="W90" s="124"/>
      <c r="X90" s="124"/>
      <c r="Y90" s="124"/>
      <c r="Z90" s="124"/>
      <c r="AA90" s="124"/>
    </row>
    <row r="91" spans="1:27" x14ac:dyDescent="0.25">
      <c r="A91" s="124"/>
      <c r="B91" s="124"/>
      <c r="C91" s="124"/>
      <c r="D91" s="124"/>
      <c r="E91" s="124"/>
      <c r="F91" s="124"/>
      <c r="G91" s="124"/>
      <c r="H91" s="124"/>
      <c r="I91" s="124"/>
      <c r="J91" s="124"/>
      <c r="K91" s="124"/>
      <c r="L91" s="124"/>
      <c r="M91" s="124"/>
      <c r="P91" s="124"/>
      <c r="Q91" s="124"/>
      <c r="R91" s="124"/>
      <c r="S91" s="124"/>
      <c r="T91" s="124"/>
      <c r="U91" s="124"/>
      <c r="V91" s="124"/>
      <c r="W91" s="124"/>
      <c r="X91" s="124"/>
      <c r="Y91" s="124"/>
      <c r="Z91" s="124"/>
      <c r="AA91" s="124"/>
    </row>
    <row r="92" spans="1:27" x14ac:dyDescent="0.25">
      <c r="A92" s="124"/>
      <c r="B92" s="124"/>
      <c r="C92" s="124"/>
      <c r="D92" s="124"/>
      <c r="E92" s="124"/>
      <c r="F92" s="124"/>
      <c r="G92" s="124"/>
      <c r="H92" s="124"/>
      <c r="I92" s="124"/>
      <c r="J92" s="124"/>
      <c r="K92" s="124"/>
      <c r="L92" s="124"/>
      <c r="M92" s="124"/>
      <c r="P92" s="124"/>
      <c r="Q92" s="124"/>
      <c r="R92" s="124"/>
      <c r="S92" s="124"/>
      <c r="T92" s="124"/>
      <c r="U92" s="124"/>
      <c r="V92" s="124"/>
      <c r="W92" s="124"/>
      <c r="X92" s="124"/>
      <c r="Y92" s="124"/>
      <c r="Z92" s="124"/>
      <c r="AA92" s="124"/>
    </row>
    <row r="93" spans="1:27" x14ac:dyDescent="0.25">
      <c r="A93" s="124"/>
      <c r="B93" s="124"/>
      <c r="C93" s="124"/>
      <c r="D93" s="124"/>
      <c r="E93" s="124"/>
      <c r="F93" s="124"/>
      <c r="G93" s="124"/>
      <c r="H93" s="124"/>
      <c r="I93" s="124"/>
      <c r="J93" s="124"/>
      <c r="K93" s="124"/>
      <c r="L93" s="124"/>
      <c r="M93" s="124"/>
      <c r="P93" s="124"/>
      <c r="Q93" s="124"/>
      <c r="R93" s="124"/>
      <c r="S93" s="124"/>
      <c r="T93" s="124"/>
      <c r="U93" s="124"/>
      <c r="V93" s="124"/>
      <c r="W93" s="124"/>
      <c r="X93" s="124"/>
      <c r="Y93" s="124"/>
      <c r="Z93" s="124"/>
      <c r="AA93" s="124"/>
    </row>
    <row r="94" spans="1:27" x14ac:dyDescent="0.25">
      <c r="A94" s="124"/>
      <c r="B94" s="124"/>
      <c r="C94" s="124"/>
      <c r="D94" s="124"/>
      <c r="E94" s="124"/>
      <c r="F94" s="124"/>
      <c r="G94" s="124"/>
      <c r="H94" s="124"/>
      <c r="I94" s="124"/>
      <c r="J94" s="124"/>
      <c r="K94" s="124"/>
      <c r="L94" s="124"/>
      <c r="M94" s="124"/>
      <c r="P94" s="124"/>
      <c r="Q94" s="124"/>
      <c r="R94" s="124"/>
      <c r="S94" s="124"/>
      <c r="T94" s="124"/>
      <c r="U94" s="124"/>
      <c r="V94" s="124"/>
      <c r="W94" s="124"/>
      <c r="X94" s="124"/>
      <c r="Y94" s="124"/>
      <c r="Z94" s="124"/>
      <c r="AA94" s="124"/>
    </row>
    <row r="95" spans="1:27" x14ac:dyDescent="0.25">
      <c r="A95" s="124"/>
      <c r="B95" s="124"/>
      <c r="C95" s="124"/>
      <c r="D95" s="124"/>
      <c r="E95" s="124"/>
      <c r="F95" s="124"/>
      <c r="G95" s="124"/>
      <c r="H95" s="124"/>
      <c r="I95" s="124"/>
      <c r="J95" s="124"/>
      <c r="K95" s="124"/>
      <c r="L95" s="124"/>
      <c r="M95" s="124"/>
      <c r="P95" s="124"/>
      <c r="Q95" s="124"/>
      <c r="R95" s="124"/>
      <c r="S95" s="124"/>
      <c r="T95" s="124"/>
      <c r="U95" s="124"/>
      <c r="V95" s="124"/>
      <c r="W95" s="124"/>
      <c r="X95" s="124"/>
      <c r="Y95" s="124"/>
      <c r="Z95" s="124"/>
      <c r="AA95" s="124"/>
    </row>
    <row r="96" spans="1:27" x14ac:dyDescent="0.25">
      <c r="A96" s="124"/>
      <c r="B96" s="124"/>
      <c r="C96" s="124"/>
      <c r="D96" s="124"/>
      <c r="E96" s="124"/>
      <c r="F96" s="124"/>
      <c r="G96" s="124"/>
      <c r="H96" s="124"/>
      <c r="I96" s="124"/>
      <c r="J96" s="124"/>
      <c r="K96" s="124"/>
      <c r="L96" s="124"/>
      <c r="M96" s="124"/>
      <c r="P96" s="124"/>
      <c r="Q96" s="124"/>
      <c r="R96" s="124"/>
      <c r="S96" s="124"/>
      <c r="T96" s="124"/>
      <c r="U96" s="124"/>
      <c r="V96" s="124"/>
      <c r="W96" s="124"/>
      <c r="X96" s="124"/>
      <c r="Y96" s="124"/>
      <c r="Z96" s="124"/>
      <c r="AA96" s="124"/>
    </row>
    <row r="97" spans="1:27" x14ac:dyDescent="0.25">
      <c r="A97" s="124"/>
      <c r="B97" s="124"/>
      <c r="C97" s="124"/>
      <c r="D97" s="124"/>
      <c r="E97" s="124"/>
      <c r="F97" s="124"/>
      <c r="G97" s="124"/>
      <c r="H97" s="124"/>
      <c r="I97" s="124"/>
      <c r="J97" s="124"/>
      <c r="K97" s="124"/>
      <c r="L97" s="124"/>
      <c r="M97" s="124"/>
      <c r="P97" s="124"/>
      <c r="Q97" s="124"/>
      <c r="R97" s="124"/>
      <c r="S97" s="124"/>
      <c r="T97" s="124"/>
      <c r="U97" s="124"/>
      <c r="V97" s="124"/>
      <c r="W97" s="124"/>
      <c r="X97" s="124"/>
      <c r="Y97" s="124"/>
      <c r="Z97" s="124"/>
      <c r="AA97" s="124"/>
    </row>
    <row r="98" spans="1:27" x14ac:dyDescent="0.25">
      <c r="A98" s="124"/>
      <c r="B98" s="124"/>
      <c r="C98" s="124"/>
      <c r="D98" s="124"/>
      <c r="E98" s="124"/>
      <c r="F98" s="124"/>
      <c r="G98" s="124"/>
      <c r="H98" s="124"/>
      <c r="I98" s="124"/>
      <c r="J98" s="124"/>
      <c r="K98" s="124"/>
      <c r="L98" s="124"/>
      <c r="M98" s="124"/>
      <c r="P98" s="124"/>
      <c r="Q98" s="124"/>
      <c r="R98" s="124"/>
      <c r="S98" s="124"/>
      <c r="T98" s="124"/>
      <c r="U98" s="124"/>
      <c r="V98" s="124"/>
      <c r="W98" s="124"/>
      <c r="X98" s="124"/>
      <c r="Y98" s="124"/>
      <c r="Z98" s="124"/>
      <c r="AA98" s="124"/>
    </row>
    <row r="99" spans="1:27" x14ac:dyDescent="0.25">
      <c r="A99" s="124"/>
      <c r="B99" s="124"/>
      <c r="C99" s="124"/>
      <c r="D99" s="124"/>
      <c r="E99" s="124"/>
      <c r="F99" s="124"/>
      <c r="G99" s="124"/>
      <c r="H99" s="124"/>
      <c r="I99" s="124"/>
      <c r="J99" s="124"/>
      <c r="K99" s="124"/>
      <c r="L99" s="124"/>
      <c r="M99" s="124"/>
      <c r="P99" s="124"/>
      <c r="Q99" s="124"/>
      <c r="R99" s="124"/>
      <c r="S99" s="124"/>
      <c r="T99" s="124"/>
      <c r="U99" s="124"/>
      <c r="V99" s="124"/>
      <c r="W99" s="124"/>
      <c r="X99" s="124"/>
      <c r="Y99" s="124"/>
      <c r="Z99" s="124"/>
      <c r="AA99" s="124"/>
    </row>
    <row r="100" spans="1:27" x14ac:dyDescent="0.25">
      <c r="A100" s="124"/>
      <c r="B100" s="124"/>
      <c r="C100" s="124"/>
      <c r="D100" s="124"/>
      <c r="E100" s="124"/>
      <c r="F100" s="124"/>
      <c r="G100" s="124"/>
      <c r="H100" s="124"/>
      <c r="I100" s="124"/>
      <c r="J100" s="124"/>
      <c r="K100" s="124"/>
      <c r="L100" s="124"/>
      <c r="M100" s="124"/>
      <c r="P100" s="124"/>
      <c r="Q100" s="124"/>
      <c r="R100" s="124"/>
      <c r="S100" s="124"/>
      <c r="T100" s="124"/>
      <c r="U100" s="124"/>
      <c r="V100" s="124"/>
      <c r="W100" s="124"/>
      <c r="X100" s="124"/>
      <c r="Y100" s="124"/>
      <c r="Z100" s="124"/>
      <c r="AA100" s="124"/>
    </row>
    <row r="101" spans="1:27" x14ac:dyDescent="0.25">
      <c r="A101" s="124"/>
      <c r="B101" s="124"/>
      <c r="C101" s="124"/>
      <c r="D101" s="124"/>
      <c r="E101" s="124"/>
      <c r="F101" s="124"/>
      <c r="G101" s="124"/>
      <c r="H101" s="124"/>
      <c r="I101" s="124"/>
      <c r="J101" s="124"/>
      <c r="K101" s="124"/>
      <c r="L101" s="124"/>
      <c r="M101" s="124"/>
      <c r="P101" s="124"/>
      <c r="Q101" s="124"/>
      <c r="R101" s="124"/>
      <c r="S101" s="124"/>
      <c r="T101" s="124"/>
      <c r="U101" s="124"/>
      <c r="V101" s="124"/>
      <c r="W101" s="124"/>
      <c r="X101" s="124"/>
      <c r="Y101" s="124"/>
      <c r="Z101" s="124"/>
      <c r="AA101" s="124"/>
    </row>
    <row r="102" spans="1:27" x14ac:dyDescent="0.25">
      <c r="A102" s="124"/>
      <c r="B102" s="124"/>
      <c r="C102" s="124"/>
      <c r="D102" s="124"/>
      <c r="E102" s="124"/>
      <c r="F102" s="124"/>
      <c r="G102" s="124"/>
      <c r="H102" s="124"/>
      <c r="I102" s="124"/>
      <c r="J102" s="124"/>
      <c r="K102" s="124"/>
      <c r="L102" s="124"/>
      <c r="M102" s="124"/>
      <c r="P102" s="124"/>
      <c r="Q102" s="124"/>
      <c r="R102" s="124"/>
      <c r="S102" s="124"/>
      <c r="T102" s="124"/>
      <c r="U102" s="124"/>
      <c r="V102" s="124"/>
      <c r="W102" s="124"/>
      <c r="X102" s="124"/>
      <c r="Y102" s="124"/>
      <c r="Z102" s="124"/>
      <c r="AA102" s="124"/>
    </row>
    <row r="103" spans="1:27" x14ac:dyDescent="0.25">
      <c r="A103" s="124"/>
      <c r="B103" s="124"/>
      <c r="C103" s="124"/>
      <c r="D103" s="124"/>
      <c r="E103" s="124"/>
      <c r="F103" s="124"/>
      <c r="G103" s="124"/>
      <c r="H103" s="124"/>
      <c r="I103" s="124"/>
      <c r="J103" s="124"/>
      <c r="K103" s="124"/>
      <c r="L103" s="124"/>
      <c r="M103" s="124"/>
      <c r="P103" s="124"/>
      <c r="Q103" s="124"/>
      <c r="R103" s="124"/>
      <c r="S103" s="124"/>
      <c r="T103" s="124"/>
      <c r="U103" s="124"/>
      <c r="V103" s="124"/>
      <c r="W103" s="124"/>
      <c r="X103" s="124"/>
      <c r="Y103" s="124"/>
      <c r="Z103" s="124"/>
      <c r="AA103" s="124"/>
    </row>
    <row r="104" spans="1:27" x14ac:dyDescent="0.25">
      <c r="A104" s="124"/>
      <c r="B104" s="124"/>
      <c r="C104" s="124"/>
      <c r="D104" s="124"/>
      <c r="E104" s="124"/>
      <c r="F104" s="124"/>
      <c r="G104" s="124"/>
      <c r="H104" s="124"/>
      <c r="I104" s="124"/>
      <c r="J104" s="124"/>
      <c r="K104" s="124"/>
      <c r="L104" s="124"/>
      <c r="M104" s="124"/>
      <c r="P104" s="124"/>
      <c r="Q104" s="124"/>
      <c r="R104" s="124"/>
      <c r="S104" s="124"/>
      <c r="T104" s="124"/>
      <c r="U104" s="124"/>
      <c r="V104" s="124"/>
      <c r="W104" s="124"/>
      <c r="X104" s="124"/>
      <c r="Y104" s="124"/>
      <c r="Z104" s="124"/>
      <c r="AA104" s="124"/>
    </row>
    <row r="105" spans="1:27" x14ac:dyDescent="0.25">
      <c r="A105" s="124"/>
      <c r="B105" s="124"/>
      <c r="C105" s="124"/>
      <c r="D105" s="124"/>
      <c r="E105" s="124"/>
      <c r="F105" s="124"/>
      <c r="G105" s="124"/>
      <c r="H105" s="124"/>
      <c r="I105" s="124"/>
      <c r="J105" s="124"/>
      <c r="K105" s="124"/>
      <c r="L105" s="124"/>
      <c r="M105" s="124"/>
      <c r="P105" s="124"/>
      <c r="Q105" s="124"/>
      <c r="R105" s="124"/>
      <c r="S105" s="124"/>
      <c r="T105" s="124"/>
      <c r="U105" s="124"/>
      <c r="V105" s="124"/>
      <c r="W105" s="124"/>
      <c r="X105" s="124"/>
      <c r="Y105" s="124"/>
      <c r="Z105" s="124"/>
      <c r="AA105" s="124"/>
    </row>
    <row r="106" spans="1:27" x14ac:dyDescent="0.25">
      <c r="A106" s="124"/>
      <c r="B106" s="124"/>
      <c r="C106" s="124"/>
      <c r="D106" s="124"/>
      <c r="E106" s="124"/>
      <c r="F106" s="124"/>
      <c r="G106" s="124"/>
      <c r="H106" s="124"/>
      <c r="I106" s="124"/>
      <c r="J106" s="124"/>
      <c r="K106" s="124"/>
      <c r="L106" s="124"/>
      <c r="M106" s="124"/>
      <c r="P106" s="124"/>
      <c r="Q106" s="124"/>
      <c r="R106" s="124"/>
      <c r="S106" s="124"/>
      <c r="T106" s="124"/>
      <c r="U106" s="124"/>
      <c r="V106" s="124"/>
      <c r="W106" s="124"/>
      <c r="X106" s="124"/>
      <c r="Y106" s="124"/>
      <c r="Z106" s="124"/>
      <c r="AA106" s="124"/>
    </row>
    <row r="107" spans="1:27" x14ac:dyDescent="0.25">
      <c r="A107" s="124"/>
      <c r="B107" s="124"/>
      <c r="C107" s="124"/>
      <c r="D107" s="124"/>
      <c r="E107" s="124"/>
      <c r="F107" s="124"/>
      <c r="G107" s="124"/>
      <c r="H107" s="124"/>
      <c r="I107" s="124"/>
      <c r="J107" s="124"/>
      <c r="K107" s="124"/>
      <c r="L107" s="124"/>
      <c r="M107" s="124"/>
      <c r="P107" s="124"/>
      <c r="Q107" s="124"/>
      <c r="R107" s="124"/>
      <c r="S107" s="124"/>
      <c r="T107" s="124"/>
      <c r="U107" s="124"/>
      <c r="V107" s="124"/>
      <c r="W107" s="124"/>
      <c r="X107" s="124"/>
      <c r="Y107" s="124"/>
      <c r="Z107" s="124"/>
      <c r="AA107" s="124"/>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C1492-C591-4B78-A586-385FC007D9DC}">
  <dimension ref="A1:BH25"/>
  <sheetViews>
    <sheetView workbookViewId="0">
      <selection activeCell="A14" sqref="A14:BB25"/>
    </sheetView>
  </sheetViews>
  <sheetFormatPr defaultColWidth="8.7109375" defaultRowHeight="15" x14ac:dyDescent="0.25"/>
  <cols>
    <col min="1" max="16384" width="8.7109375" style="124"/>
  </cols>
  <sheetData>
    <row r="1" spans="1:60" x14ac:dyDescent="0.25">
      <c r="A1" s="124" t="s">
        <v>5106</v>
      </c>
      <c r="B1" s="124" t="s">
        <v>5107</v>
      </c>
      <c r="C1" s="124" t="s">
        <v>5108</v>
      </c>
      <c r="D1" s="124" t="s">
        <v>222</v>
      </c>
      <c r="E1" s="124" t="s">
        <v>5109</v>
      </c>
      <c r="F1" s="124" t="s">
        <v>5110</v>
      </c>
      <c r="G1" s="124" t="s">
        <v>5117</v>
      </c>
      <c r="H1" s="124" t="s">
        <v>5118</v>
      </c>
      <c r="I1" s="124" t="s">
        <v>5119</v>
      </c>
      <c r="J1" s="124" t="s">
        <v>5120</v>
      </c>
      <c r="K1" s="124" t="s">
        <v>5121</v>
      </c>
      <c r="L1" s="124" t="s">
        <v>5122</v>
      </c>
      <c r="M1" s="124" t="s">
        <v>242</v>
      </c>
      <c r="N1" s="124" t="s">
        <v>246</v>
      </c>
      <c r="O1" s="124" t="s">
        <v>250</v>
      </c>
      <c r="P1" s="124" t="s">
        <v>253</v>
      </c>
      <c r="Q1" s="124" t="s">
        <v>257</v>
      </c>
      <c r="R1" s="124" t="s">
        <v>261</v>
      </c>
      <c r="S1" s="124" t="s">
        <v>265</v>
      </c>
      <c r="T1" s="124" t="s">
        <v>304</v>
      </c>
      <c r="U1" s="124" t="s">
        <v>307</v>
      </c>
      <c r="V1" s="124" t="s">
        <v>310</v>
      </c>
      <c r="W1" s="124" t="s">
        <v>299</v>
      </c>
      <c r="X1" s="124" t="s">
        <v>311</v>
      </c>
      <c r="Y1" s="124" t="s">
        <v>312</v>
      </c>
      <c r="Z1" s="124" t="s">
        <v>313</v>
      </c>
      <c r="AA1" s="124" t="s">
        <v>314</v>
      </c>
      <c r="AB1" s="124" t="s">
        <v>315</v>
      </c>
      <c r="AC1" s="124" t="s">
        <v>316</v>
      </c>
      <c r="AD1" s="124" t="s">
        <v>323</v>
      </c>
      <c r="AE1" s="124" t="s">
        <v>324</v>
      </c>
      <c r="AF1" s="124" t="s">
        <v>325</v>
      </c>
      <c r="AG1" s="124" t="s">
        <v>322</v>
      </c>
      <c r="AH1" s="124" t="s">
        <v>335</v>
      </c>
      <c r="AI1" s="124" t="s">
        <v>328</v>
      </c>
      <c r="AJ1" s="124" t="s">
        <v>329</v>
      </c>
      <c r="AK1" s="124" t="s">
        <v>330</v>
      </c>
      <c r="AL1" s="124" t="s">
        <v>319</v>
      </c>
      <c r="AM1" s="124" t="s">
        <v>318</v>
      </c>
      <c r="AN1" s="124" t="s">
        <v>320</v>
      </c>
      <c r="AO1" s="124" t="s">
        <v>321</v>
      </c>
      <c r="AP1" s="124" t="s">
        <v>326</v>
      </c>
      <c r="AQ1" s="124" t="s">
        <v>327</v>
      </c>
      <c r="AR1" s="124" t="s">
        <v>317</v>
      </c>
      <c r="AS1" s="124" t="s">
        <v>338</v>
      </c>
      <c r="AT1" s="124" t="s">
        <v>346</v>
      </c>
      <c r="AU1" s="124" t="s">
        <v>298</v>
      </c>
      <c r="AV1" s="124" t="s">
        <v>269</v>
      </c>
      <c r="AW1" s="124" t="s">
        <v>273</v>
      </c>
      <c r="AX1" s="124" t="s">
        <v>277</v>
      </c>
      <c r="AY1" s="124" t="s">
        <v>297</v>
      </c>
      <c r="AZ1" s="124" t="s">
        <v>281</v>
      </c>
      <c r="BA1" s="124" t="s">
        <v>285</v>
      </c>
      <c r="BB1" s="124" t="s">
        <v>288</v>
      </c>
      <c r="BC1" s="124" t="s">
        <v>291</v>
      </c>
      <c r="BD1" s="124" t="s">
        <v>294</v>
      </c>
      <c r="BE1" s="124" t="s">
        <v>295</v>
      </c>
      <c r="BF1" s="124" t="s">
        <v>296</v>
      </c>
      <c r="BG1" s="124" t="s">
        <v>339</v>
      </c>
      <c r="BH1" s="124" t="s">
        <v>357</v>
      </c>
    </row>
    <row r="2" spans="1:60" x14ac:dyDescent="0.25">
      <c r="A2" s="124" t="s">
        <v>605</v>
      </c>
      <c r="B2" s="124" t="s">
        <v>5123</v>
      </c>
      <c r="C2" s="124" t="s">
        <v>5112</v>
      </c>
      <c r="D2" s="124">
        <v>0.79621048769210556</v>
      </c>
      <c r="E2" s="124">
        <v>0.79621046781539917</v>
      </c>
      <c r="F2" s="124">
        <v>0.79621046781539917</v>
      </c>
      <c r="G2" s="124">
        <v>0.79621046781539917</v>
      </c>
      <c r="H2" s="124">
        <v>0.79621046781539917</v>
      </c>
      <c r="I2" s="124">
        <v>0.79621046781539917</v>
      </c>
      <c r="J2" s="124">
        <v>0.79621046781539917</v>
      </c>
      <c r="K2" s="124">
        <v>0.79621046781539917</v>
      </c>
      <c r="L2" s="124">
        <v>0.79621046781539917</v>
      </c>
      <c r="M2" s="124">
        <v>0.53767567620017198</v>
      </c>
      <c r="N2" s="124">
        <v>0.52630041873085698</v>
      </c>
      <c r="O2" s="124">
        <v>0.4665952257903041</v>
      </c>
      <c r="P2" s="124">
        <v>0</v>
      </c>
      <c r="Q2" s="124">
        <v>0</v>
      </c>
      <c r="R2" s="124">
        <v>0</v>
      </c>
      <c r="S2" s="124">
        <v>0</v>
      </c>
      <c r="T2" s="124">
        <v>0.34448007764548244</v>
      </c>
      <c r="U2" s="124">
        <v>0.51803209985626475</v>
      </c>
      <c r="V2" s="124">
        <v>0.11959090146507208</v>
      </c>
      <c r="W2" s="124">
        <v>0.15286545486787187</v>
      </c>
      <c r="X2" s="124">
        <v>0.40837124828698396</v>
      </c>
      <c r="Y2" s="124">
        <v>2.1381097979167929E-2</v>
      </c>
      <c r="Z2" s="124">
        <v>2.1931331558965716E-3</v>
      </c>
      <c r="AA2" s="124">
        <v>2.3028680364252144E-3</v>
      </c>
      <c r="AB2" s="124">
        <v>5.9230525353771192E-3</v>
      </c>
      <c r="AC2" s="124">
        <v>0</v>
      </c>
      <c r="AD2" s="124">
        <v>8.5352933229129093E-3</v>
      </c>
      <c r="AE2" s="124">
        <v>2.5735485129528741E-2</v>
      </c>
      <c r="AF2" s="124">
        <v>1.977159275597864E-3</v>
      </c>
      <c r="AG2" s="124">
        <v>0.76231348428394818</v>
      </c>
      <c r="AH2" s="124">
        <v>0.29153798355704424</v>
      </c>
      <c r="AI2" s="124">
        <v>2.5549486275769591E-2</v>
      </c>
      <c r="AJ2" s="124">
        <v>4.4543452077833133E-3</v>
      </c>
      <c r="AK2" s="124">
        <v>0.11117974879998514</v>
      </c>
      <c r="AL2" s="124">
        <v>3.3833082569004009E-3</v>
      </c>
      <c r="AM2" s="124">
        <v>8.7031363589766389E-2</v>
      </c>
      <c r="AN2" s="124">
        <v>8.2409662427594642E-3</v>
      </c>
      <c r="AO2" s="124">
        <v>0.11214925062786538</v>
      </c>
      <c r="AP2" s="124">
        <v>1.524150457433591E-2</v>
      </c>
      <c r="AQ2" s="124">
        <v>7.1520432267405482E-2</v>
      </c>
      <c r="AR2" s="124">
        <v>2.9465420231522647E-3</v>
      </c>
      <c r="AS2" s="124">
        <v>1.5294916240623639E-3</v>
      </c>
      <c r="AT2" s="124">
        <v>1.2875862330690749E-2</v>
      </c>
      <c r="AU2" s="124">
        <v>5.7373187500000006E-2</v>
      </c>
      <c r="AV2" s="124">
        <v>7.9668125000000034E-3</v>
      </c>
      <c r="AW2" s="124">
        <v>5.9494750000000006E-2</v>
      </c>
      <c r="AX2" s="124">
        <v>0.14514768749999998</v>
      </c>
      <c r="AY2" s="124">
        <v>0.21082674999999981</v>
      </c>
      <c r="AZ2" s="124">
        <v>9.214187499999995E-3</v>
      </c>
      <c r="BA2" s="124">
        <v>3.2441875000000016E-2</v>
      </c>
      <c r="BB2" s="124">
        <v>8.3884187499999999E-2</v>
      </c>
      <c r="BC2" s="124">
        <v>0.24396793749999982</v>
      </c>
      <c r="BD2" s="124">
        <v>0.12246068750000005</v>
      </c>
      <c r="BE2" s="124">
        <v>3.5476937499999993E-2</v>
      </c>
      <c r="BF2" s="124">
        <v>4.9118500000000009E-2</v>
      </c>
      <c r="BG2" s="124">
        <v>416.9765625</v>
      </c>
      <c r="BH2" s="124">
        <v>2247.6865234375</v>
      </c>
    </row>
    <row r="3" spans="1:60" x14ac:dyDescent="0.25">
      <c r="A3" s="124" t="s">
        <v>606</v>
      </c>
      <c r="B3" s="124" t="s">
        <v>5123</v>
      </c>
      <c r="C3" s="124" t="s">
        <v>5112</v>
      </c>
      <c r="D3" s="124">
        <v>0.78418519652845942</v>
      </c>
      <c r="E3" s="124">
        <v>0.78418517112731934</v>
      </c>
      <c r="F3" s="124">
        <v>0.78418517112731934</v>
      </c>
      <c r="G3" s="124">
        <v>0.78418517112731934</v>
      </c>
      <c r="H3" s="124">
        <v>0.78418517112731934</v>
      </c>
      <c r="I3" s="124">
        <v>0.78418517112731934</v>
      </c>
      <c r="J3" s="124">
        <v>0.78418517112731934</v>
      </c>
      <c r="K3" s="124">
        <v>0.78418523073196411</v>
      </c>
      <c r="L3" s="124">
        <v>0.78418517112731934</v>
      </c>
      <c r="M3" s="124">
        <v>0.60123855750370481</v>
      </c>
      <c r="N3" s="124">
        <v>0.66548575535706911</v>
      </c>
      <c r="O3" s="124">
        <v>0.33292965720357598</v>
      </c>
      <c r="P3" s="124">
        <v>0</v>
      </c>
      <c r="Q3" s="124">
        <v>0</v>
      </c>
      <c r="R3" s="124">
        <v>0</v>
      </c>
      <c r="S3" s="124">
        <v>0</v>
      </c>
      <c r="T3" s="124">
        <v>0.27103388133396961</v>
      </c>
      <c r="U3" s="124">
        <v>0.52181016492090926</v>
      </c>
      <c r="V3" s="124">
        <v>0.18254833503951323</v>
      </c>
      <c r="W3" s="124">
        <v>0.18011319751679078</v>
      </c>
      <c r="X3" s="124">
        <v>0.30281509760044995</v>
      </c>
      <c r="Y3" s="124">
        <v>2.7155118951993954E-3</v>
      </c>
      <c r="Z3" s="124">
        <v>9.765625E-4</v>
      </c>
      <c r="AA3" s="124">
        <v>1.6335753172225776E-3</v>
      </c>
      <c r="AB3" s="124">
        <v>8.5616438356164379E-4</v>
      </c>
      <c r="AC3" s="124">
        <v>0</v>
      </c>
      <c r="AD3" s="124">
        <v>7.7741093366093369E-4</v>
      </c>
      <c r="AE3" s="124">
        <v>3.7679549935229857E-3</v>
      </c>
      <c r="AF3" s="124">
        <v>1.5570367132867135E-3</v>
      </c>
      <c r="AG3" s="124">
        <v>0.79449074902585581</v>
      </c>
      <c r="AH3" s="124">
        <v>0.33205908638648918</v>
      </c>
      <c r="AI3" s="124">
        <v>1.3824364707890613E-2</v>
      </c>
      <c r="AJ3" s="124">
        <v>7.8679758238280988E-3</v>
      </c>
      <c r="AK3" s="124">
        <v>0.13182663233660386</v>
      </c>
      <c r="AL3" s="124">
        <v>1.9215052926525528E-3</v>
      </c>
      <c r="AM3" s="124">
        <v>0.11418871458853463</v>
      </c>
      <c r="AN3" s="124">
        <v>2.0618811871111968E-2</v>
      </c>
      <c r="AO3" s="124">
        <v>0.12610903996494038</v>
      </c>
      <c r="AP3" s="124">
        <v>3.1557705589352371E-2</v>
      </c>
      <c r="AQ3" s="124">
        <v>7.2893456370160772E-2</v>
      </c>
      <c r="AR3" s="124">
        <v>2.8369194364957079E-3</v>
      </c>
      <c r="AS3" s="124">
        <v>0</v>
      </c>
      <c r="AT3" s="124">
        <v>5.7793577718519657E-3</v>
      </c>
      <c r="AU3" s="124">
        <v>4.2122124999999969E-2</v>
      </c>
      <c r="AV3" s="124">
        <v>4.2522500000000026E-3</v>
      </c>
      <c r="AW3" s="124">
        <v>3.6396687500000004E-2</v>
      </c>
      <c r="AX3" s="124">
        <v>0.33020256250000002</v>
      </c>
      <c r="AY3" s="124">
        <v>0.16833681250000004</v>
      </c>
      <c r="AZ3" s="124">
        <v>8.9442499999999973E-3</v>
      </c>
      <c r="BA3" s="124">
        <v>3.0458500000000003E-2</v>
      </c>
      <c r="BB3" s="124">
        <v>8.0749062500000024E-2</v>
      </c>
      <c r="BC3" s="124">
        <v>0.20916168749999989</v>
      </c>
      <c r="BD3" s="124">
        <v>7.7966375000000018E-2</v>
      </c>
      <c r="BE3" s="124">
        <v>2.5649437500000014E-2</v>
      </c>
      <c r="BF3" s="124">
        <v>2.7882374999999994E-2</v>
      </c>
      <c r="BG3" s="124">
        <v>427.04031372070313</v>
      </c>
      <c r="BH3" s="124">
        <v>2468.8349609375</v>
      </c>
    </row>
    <row r="4" spans="1:60" x14ac:dyDescent="0.25">
      <c r="A4" s="124" t="s">
        <v>607</v>
      </c>
      <c r="B4" s="124" t="s">
        <v>5123</v>
      </c>
      <c r="C4" s="124" t="s">
        <v>5112</v>
      </c>
      <c r="D4" s="124">
        <v>0.7654211857611013</v>
      </c>
      <c r="E4" s="124">
        <v>0.76542121171951294</v>
      </c>
      <c r="F4" s="124">
        <v>0.76542121171951294</v>
      </c>
      <c r="G4" s="124">
        <v>0.76542121171951294</v>
      </c>
      <c r="H4" s="124">
        <v>0.76542121171951294</v>
      </c>
      <c r="I4" s="124">
        <v>0.76542121171951294</v>
      </c>
      <c r="J4" s="124">
        <v>0.76542121171951294</v>
      </c>
      <c r="K4" s="124">
        <v>0.76542121171951294</v>
      </c>
      <c r="L4" s="124">
        <v>0.76542121171951294</v>
      </c>
      <c r="M4" s="124">
        <v>0.56057411791350154</v>
      </c>
      <c r="N4" s="124">
        <v>0.76518590133885012</v>
      </c>
      <c r="O4" s="124">
        <v>0.23279986711875225</v>
      </c>
      <c r="P4" s="124">
        <v>8.6805555555555551E-4</v>
      </c>
      <c r="Q4" s="124">
        <v>0</v>
      </c>
      <c r="R4" s="124">
        <v>0</v>
      </c>
      <c r="S4" s="124">
        <v>0</v>
      </c>
      <c r="T4" s="124">
        <v>0.23762806976815801</v>
      </c>
      <c r="U4" s="124">
        <v>0.60406585061034201</v>
      </c>
      <c r="V4" s="124">
        <v>0.13395679006281799</v>
      </c>
      <c r="W4" s="124">
        <v>0.11189787821689522</v>
      </c>
      <c r="X4" s="124">
        <v>0.13131074055503628</v>
      </c>
      <c r="Y4" s="124">
        <v>3.90625E-3</v>
      </c>
      <c r="Z4" s="124">
        <v>0</v>
      </c>
      <c r="AA4" s="124">
        <v>0</v>
      </c>
      <c r="AB4" s="124">
        <v>0</v>
      </c>
      <c r="AC4" s="124">
        <v>0</v>
      </c>
      <c r="AD4" s="124">
        <v>0</v>
      </c>
      <c r="AE4" s="124">
        <v>9.2613233497757606E-3</v>
      </c>
      <c r="AF4" s="124">
        <v>5.1229508196721314E-4</v>
      </c>
      <c r="AG4" s="124">
        <v>0.74674278554949569</v>
      </c>
      <c r="AH4" s="124">
        <v>0.19083688047129715</v>
      </c>
      <c r="AI4" s="124">
        <v>0</v>
      </c>
      <c r="AJ4" s="124">
        <v>1.2213943167772573E-2</v>
      </c>
      <c r="AK4" s="124">
        <v>0.29766722085140329</v>
      </c>
      <c r="AL4" s="124">
        <v>0</v>
      </c>
      <c r="AM4" s="124">
        <v>0.17436480355087616</v>
      </c>
      <c r="AN4" s="124">
        <v>3.227183872745875E-2</v>
      </c>
      <c r="AO4" s="124">
        <v>7.9211658296509987E-2</v>
      </c>
      <c r="AP4" s="124">
        <v>2.7784698953345621E-2</v>
      </c>
      <c r="AQ4" s="124">
        <v>4.2345834027248938E-2</v>
      </c>
      <c r="AR4" s="124">
        <v>8.7870278505732084E-3</v>
      </c>
      <c r="AS4" s="124">
        <v>0</v>
      </c>
      <c r="AT4" s="124">
        <v>2.4706232656257033E-2</v>
      </c>
      <c r="AU4" s="124">
        <v>4.0881125000000011E-2</v>
      </c>
      <c r="AV4" s="124">
        <v>6.8816249999999971E-3</v>
      </c>
      <c r="AW4" s="124">
        <v>4.4035999999999999E-2</v>
      </c>
      <c r="AX4" s="124">
        <v>0.23920756249999992</v>
      </c>
      <c r="AY4" s="124">
        <v>0.19473300000000002</v>
      </c>
      <c r="AZ4" s="124">
        <v>1.2568937500000005E-2</v>
      </c>
      <c r="BA4" s="124">
        <v>4.3001000000000011E-2</v>
      </c>
      <c r="BB4" s="124">
        <v>7.8128374999999986E-2</v>
      </c>
      <c r="BC4" s="124">
        <v>0.22789612500000006</v>
      </c>
      <c r="BD4" s="124">
        <v>9.1463812499999991E-2</v>
      </c>
      <c r="BE4" s="124">
        <v>2.9112437499999991E-2</v>
      </c>
      <c r="BF4" s="124">
        <v>3.2932062500000005E-2</v>
      </c>
      <c r="BG4" s="124">
        <v>21.503124237060547</v>
      </c>
      <c r="BH4" s="124">
        <v>1821.469970703125</v>
      </c>
    </row>
    <row r="5" spans="1:60" x14ac:dyDescent="0.25">
      <c r="A5" s="124" t="s">
        <v>608</v>
      </c>
      <c r="B5" s="124" t="s">
        <v>5123</v>
      </c>
      <c r="C5" s="124" t="s">
        <v>5112</v>
      </c>
      <c r="D5" s="124">
        <v>0.79258716953227737</v>
      </c>
      <c r="E5" s="124">
        <v>0.79258716106414795</v>
      </c>
      <c r="F5" s="124">
        <v>0.79258716106414795</v>
      </c>
      <c r="G5" s="124">
        <v>0.79258716106414795</v>
      </c>
      <c r="H5" s="124">
        <v>0.79258716106414795</v>
      </c>
      <c r="I5" s="124">
        <v>0.79258716106414795</v>
      </c>
      <c r="J5" s="124">
        <v>0.79258716106414795</v>
      </c>
      <c r="K5" s="124">
        <v>0.79258716106414795</v>
      </c>
      <c r="L5" s="124">
        <v>0.79258716106414795</v>
      </c>
      <c r="M5" s="124">
        <v>0.51518555889062412</v>
      </c>
      <c r="N5" s="124">
        <v>0.65098725596013296</v>
      </c>
      <c r="O5" s="124">
        <v>0.34628374546369234</v>
      </c>
      <c r="P5" s="124">
        <v>0</v>
      </c>
      <c r="Q5" s="124">
        <v>0</v>
      </c>
      <c r="R5" s="124">
        <v>0</v>
      </c>
      <c r="S5" s="124">
        <v>0</v>
      </c>
      <c r="T5" s="124">
        <v>0.17386323098204592</v>
      </c>
      <c r="U5" s="124">
        <v>0.67454647169220427</v>
      </c>
      <c r="V5" s="124">
        <v>0.13089656126029151</v>
      </c>
      <c r="W5" s="124">
        <v>0.13214207416854917</v>
      </c>
      <c r="X5" s="124">
        <v>0.31066020480692125</v>
      </c>
      <c r="Y5" s="124">
        <v>2.3008273189639033E-2</v>
      </c>
      <c r="Z5" s="124">
        <v>4.8215594722080569E-3</v>
      </c>
      <c r="AA5" s="124">
        <v>4.8295078166401689E-3</v>
      </c>
      <c r="AB5" s="124">
        <v>3.255208333333333E-3</v>
      </c>
      <c r="AC5" s="124">
        <v>0</v>
      </c>
      <c r="AD5" s="124">
        <v>3.931566908120473E-3</v>
      </c>
      <c r="AE5" s="124">
        <v>2.6604993242724615E-2</v>
      </c>
      <c r="AF5" s="124">
        <v>7.1098367625738812E-3</v>
      </c>
      <c r="AG5" s="124">
        <v>0.80023075863762427</v>
      </c>
      <c r="AH5" s="124">
        <v>0.21807077016941051</v>
      </c>
      <c r="AI5" s="124">
        <v>3.893473009749053E-2</v>
      </c>
      <c r="AJ5" s="124">
        <v>9.818161107110852E-3</v>
      </c>
      <c r="AK5" s="124">
        <v>0.16621302016009348</v>
      </c>
      <c r="AL5" s="124">
        <v>1.2443896416067426E-2</v>
      </c>
      <c r="AM5" s="124">
        <v>0.17163168336207241</v>
      </c>
      <c r="AN5" s="124">
        <v>2.368709980236398E-2</v>
      </c>
      <c r="AO5" s="124">
        <v>8.9181293441566431E-2</v>
      </c>
      <c r="AP5" s="124">
        <v>1.1471215045341722E-2</v>
      </c>
      <c r="AQ5" s="124">
        <v>9.3768611659432288E-2</v>
      </c>
      <c r="AR5" s="124">
        <v>4.8449612403100775E-4</v>
      </c>
      <c r="AS5" s="124">
        <v>1.2755102040816326E-3</v>
      </c>
      <c r="AT5" s="124">
        <v>7.5223230546680678E-3</v>
      </c>
      <c r="AU5" s="124">
        <v>4.1836499999999999E-2</v>
      </c>
      <c r="AV5" s="124">
        <v>1.3166812499999993E-2</v>
      </c>
      <c r="AW5" s="124">
        <v>3.7163812500000004E-2</v>
      </c>
      <c r="AX5" s="124">
        <v>0.2610694375</v>
      </c>
      <c r="AY5" s="124">
        <v>0.16670293750000001</v>
      </c>
      <c r="AZ5" s="124">
        <v>9.2004374999999985E-3</v>
      </c>
      <c r="BA5" s="124">
        <v>3.2334562500000004E-2</v>
      </c>
      <c r="BB5" s="124">
        <v>6.2317000000000011E-2</v>
      </c>
      <c r="BC5" s="124">
        <v>0.24783975</v>
      </c>
      <c r="BD5" s="124">
        <v>9.7416999999999976E-2</v>
      </c>
      <c r="BE5" s="124">
        <v>2.6469937500000006E-2</v>
      </c>
      <c r="BF5" s="124">
        <v>4.6312250000000013E-2</v>
      </c>
      <c r="BG5" s="124">
        <v>272.31936645507813</v>
      </c>
      <c r="BH5" s="124">
        <v>2535.600830078125</v>
      </c>
    </row>
    <row r="6" spans="1:60" x14ac:dyDescent="0.25">
      <c r="A6" s="124" t="s">
        <v>609</v>
      </c>
      <c r="B6" s="124" t="s">
        <v>5123</v>
      </c>
      <c r="C6" s="124" t="s">
        <v>5112</v>
      </c>
      <c r="D6" s="124">
        <v>0.77438031666020701</v>
      </c>
      <c r="E6" s="124">
        <v>0.77438032627105713</v>
      </c>
      <c r="F6" s="124">
        <v>0.77438032627105713</v>
      </c>
      <c r="G6" s="124">
        <v>0.77438032627105713</v>
      </c>
      <c r="H6" s="124">
        <v>0.77438032627105713</v>
      </c>
      <c r="I6" s="124">
        <v>0.77438032627105713</v>
      </c>
      <c r="J6" s="124">
        <v>0.77438032627105713</v>
      </c>
      <c r="K6" s="124">
        <v>0.77438032627105713</v>
      </c>
      <c r="L6" s="124">
        <v>0.77438032627105713</v>
      </c>
      <c r="M6" s="124">
        <v>0.57042641260863691</v>
      </c>
      <c r="N6" s="124">
        <v>0.5368815973767338</v>
      </c>
      <c r="O6" s="124">
        <v>0.45806243856383555</v>
      </c>
      <c r="P6" s="124">
        <v>0</v>
      </c>
      <c r="Q6" s="124">
        <v>0</v>
      </c>
      <c r="R6" s="124">
        <v>0</v>
      </c>
      <c r="S6" s="124">
        <v>0</v>
      </c>
      <c r="T6" s="124">
        <v>0.11057344130017352</v>
      </c>
      <c r="U6" s="124">
        <v>0.77179472967491092</v>
      </c>
      <c r="V6" s="124">
        <v>9.5652925379645995E-2</v>
      </c>
      <c r="W6" s="124">
        <v>6.4003721830732108E-2</v>
      </c>
      <c r="X6" s="124">
        <v>0.31337612193590758</v>
      </c>
      <c r="Y6" s="124">
        <v>3.3009245542563986E-2</v>
      </c>
      <c r="Z6" s="124">
        <v>5.631405713351142E-3</v>
      </c>
      <c r="AA6" s="124">
        <v>5.7890877234427901E-3</v>
      </c>
      <c r="AB6" s="124">
        <v>6.4415299637098113E-3</v>
      </c>
      <c r="AC6" s="124">
        <v>0</v>
      </c>
      <c r="AD6" s="124">
        <v>3.7650602409638556E-4</v>
      </c>
      <c r="AE6" s="124">
        <v>1.287381085645263E-2</v>
      </c>
      <c r="AF6" s="124">
        <v>3.0048076923076925E-4</v>
      </c>
      <c r="AG6" s="124">
        <v>0.6731163485836833</v>
      </c>
      <c r="AH6" s="124">
        <v>0.373562875957622</v>
      </c>
      <c r="AI6" s="124">
        <v>3.4417549608326013E-2</v>
      </c>
      <c r="AJ6" s="124">
        <v>1.2198354923764761E-2</v>
      </c>
      <c r="AK6" s="124">
        <v>0.20720963112780694</v>
      </c>
      <c r="AL6" s="124">
        <v>8.7397371685385798E-3</v>
      </c>
      <c r="AM6" s="124">
        <v>0.21847985526407601</v>
      </c>
      <c r="AN6" s="124">
        <v>1.194378991534595E-2</v>
      </c>
      <c r="AO6" s="124">
        <v>0.15130627798906307</v>
      </c>
      <c r="AP6" s="124">
        <v>7.6804523973980103E-3</v>
      </c>
      <c r="AQ6" s="124">
        <v>6.5727340038414073E-2</v>
      </c>
      <c r="AR6" s="124">
        <v>7.4724640017193207E-3</v>
      </c>
      <c r="AS6" s="124">
        <v>0</v>
      </c>
      <c r="AT6" s="124">
        <v>4.3467551761340126E-3</v>
      </c>
      <c r="AU6" s="124">
        <v>3.5194937500000016E-2</v>
      </c>
      <c r="AV6" s="124">
        <v>5.5720624999999972E-3</v>
      </c>
      <c r="AW6" s="124">
        <v>5.5345187499999962E-2</v>
      </c>
      <c r="AX6" s="124">
        <v>8.9719125000000038E-2</v>
      </c>
      <c r="AY6" s="124">
        <v>0.2604975000000001</v>
      </c>
      <c r="AZ6" s="124">
        <v>1.3018562500000001E-2</v>
      </c>
      <c r="BA6" s="124">
        <v>6.6494000000000011E-2</v>
      </c>
      <c r="BB6" s="124">
        <v>0.13117087500000005</v>
      </c>
      <c r="BC6" s="124">
        <v>0.19276137499999993</v>
      </c>
      <c r="BD6" s="124">
        <v>0.12040812499999996</v>
      </c>
      <c r="BE6" s="124">
        <v>2.7493125E-2</v>
      </c>
      <c r="BF6" s="124">
        <v>3.9336687500000009E-2</v>
      </c>
      <c r="BG6" s="124">
        <v>713.2415771484375</v>
      </c>
      <c r="BH6" s="124">
        <v>2637.103515625</v>
      </c>
    </row>
    <row r="7" spans="1:60" x14ac:dyDescent="0.25">
      <c r="A7" s="124" t="s">
        <v>610</v>
      </c>
      <c r="B7" s="124" t="s">
        <v>5123</v>
      </c>
      <c r="C7" s="124" t="s">
        <v>5112</v>
      </c>
      <c r="D7" s="124">
        <v>0.75833313480278086</v>
      </c>
      <c r="E7" s="124">
        <v>0.75833314657211304</v>
      </c>
      <c r="F7" s="124">
        <v>0.75833314657211304</v>
      </c>
      <c r="G7" s="124">
        <v>0.75833314657211304</v>
      </c>
      <c r="H7" s="124">
        <v>0.75833314657211304</v>
      </c>
      <c r="I7" s="124">
        <v>0.75833314657211304</v>
      </c>
      <c r="J7" s="124">
        <v>0.75833314657211304</v>
      </c>
      <c r="K7" s="124">
        <v>0.75833314657211304</v>
      </c>
      <c r="L7" s="124">
        <v>0.75833314657211304</v>
      </c>
      <c r="M7" s="124">
        <v>0.49152667427430335</v>
      </c>
      <c r="N7" s="124">
        <v>0.70795430763918377</v>
      </c>
      <c r="O7" s="124">
        <v>0.29204569236081612</v>
      </c>
      <c r="P7" s="124">
        <v>0</v>
      </c>
      <c r="Q7" s="124">
        <v>0</v>
      </c>
      <c r="R7" s="124">
        <v>0</v>
      </c>
      <c r="S7" s="124">
        <v>0</v>
      </c>
      <c r="T7" s="124">
        <v>9.9288852389562088E-2</v>
      </c>
      <c r="U7" s="124">
        <v>0.80739062653635618</v>
      </c>
      <c r="V7" s="124">
        <v>8.0248918778760309E-2</v>
      </c>
      <c r="W7" s="124">
        <v>3.6192442189750026E-2</v>
      </c>
      <c r="X7" s="124">
        <v>0.25049872567263104</v>
      </c>
      <c r="Y7" s="124">
        <v>1.9260225843534724E-2</v>
      </c>
      <c r="Z7" s="124">
        <v>1.2818928345032404E-2</v>
      </c>
      <c r="AA7" s="124">
        <v>3.8507956374038976E-3</v>
      </c>
      <c r="AB7" s="124">
        <v>5.4185779227318214E-3</v>
      </c>
      <c r="AC7" s="124">
        <v>0</v>
      </c>
      <c r="AD7" s="124">
        <v>5.6819279435912293E-3</v>
      </c>
      <c r="AE7" s="124">
        <v>2.2045744189032442E-2</v>
      </c>
      <c r="AF7" s="124">
        <v>1.7464995139264451E-2</v>
      </c>
      <c r="AG7" s="124">
        <v>0.82549689668996606</v>
      </c>
      <c r="AH7" s="124">
        <v>0.19826025819087123</v>
      </c>
      <c r="AI7" s="124">
        <v>3.7794188440899809E-2</v>
      </c>
      <c r="AJ7" s="124">
        <v>8.1989247311827947E-3</v>
      </c>
      <c r="AK7" s="124">
        <v>0.23406074690637066</v>
      </c>
      <c r="AL7" s="124">
        <v>1.0214180980310014E-2</v>
      </c>
      <c r="AM7" s="124">
        <v>0.23875236329352476</v>
      </c>
      <c r="AN7" s="124">
        <v>6.0740342903683161E-3</v>
      </c>
      <c r="AO7" s="124">
        <v>9.4016856723307785E-2</v>
      </c>
      <c r="AP7" s="124">
        <v>5.2924017925632845E-3</v>
      </c>
      <c r="AQ7" s="124">
        <v>9.1557919822773601E-2</v>
      </c>
      <c r="AR7" s="124">
        <v>2.840909090909091E-3</v>
      </c>
      <c r="AS7" s="124">
        <v>5.0403225806451612E-4</v>
      </c>
      <c r="AT7" s="124">
        <v>1.6254003455453706E-2</v>
      </c>
      <c r="AU7" s="124">
        <v>4.5511562500000005E-2</v>
      </c>
      <c r="AV7" s="124">
        <v>1.1423125000000001E-2</v>
      </c>
      <c r="AW7" s="124">
        <v>3.5350187500000005E-2</v>
      </c>
      <c r="AX7" s="124">
        <v>0.17529731250000008</v>
      </c>
      <c r="AY7" s="124">
        <v>0.18605312499999999</v>
      </c>
      <c r="AZ7" s="124">
        <v>9.4109374999999974E-3</v>
      </c>
      <c r="BA7" s="124">
        <v>3.8517687500000009E-2</v>
      </c>
      <c r="BB7" s="124">
        <v>7.81020625E-2</v>
      </c>
      <c r="BC7" s="124">
        <v>0.29613656250000003</v>
      </c>
      <c r="BD7" s="124">
        <v>9.9632687500000025E-2</v>
      </c>
      <c r="BE7" s="124">
        <v>2.4490000000000008E-2</v>
      </c>
      <c r="BF7" s="124">
        <v>4.57215625E-2</v>
      </c>
      <c r="BG7" s="124">
        <v>6.7643752098083496</v>
      </c>
      <c r="BH7" s="124">
        <v>1615.791259765625</v>
      </c>
    </row>
    <row r="8" spans="1:60" x14ac:dyDescent="0.25">
      <c r="A8" s="124" t="s">
        <v>611</v>
      </c>
      <c r="B8" s="124" t="s">
        <v>5123</v>
      </c>
      <c r="C8" s="124" t="s">
        <v>5112</v>
      </c>
      <c r="D8" s="124">
        <v>0.76835505514007829</v>
      </c>
      <c r="E8" s="124">
        <v>0.76835507154464722</v>
      </c>
      <c r="F8" s="124">
        <v>0.76835507154464722</v>
      </c>
      <c r="G8" s="124">
        <v>0.76835507154464722</v>
      </c>
      <c r="H8" s="124">
        <v>0.76835507154464722</v>
      </c>
      <c r="I8" s="124">
        <v>0.76835507154464722</v>
      </c>
      <c r="J8" s="124">
        <v>0.76835507154464722</v>
      </c>
      <c r="K8" s="124">
        <v>0.76835507154464722</v>
      </c>
      <c r="L8" s="124">
        <v>0.76835507154464722</v>
      </c>
      <c r="M8" s="124">
        <v>0.62051950099550723</v>
      </c>
      <c r="N8" s="124">
        <v>0.65209903472287378</v>
      </c>
      <c r="O8" s="124">
        <v>0.34392369254985355</v>
      </c>
      <c r="P8" s="124">
        <v>0</v>
      </c>
      <c r="Q8" s="124">
        <v>0</v>
      </c>
      <c r="R8" s="124">
        <v>0</v>
      </c>
      <c r="S8" s="124">
        <v>0</v>
      </c>
      <c r="T8" s="124">
        <v>9.1863694441093824E-2</v>
      </c>
      <c r="U8" s="124">
        <v>0.82094832483764379</v>
      </c>
      <c r="V8" s="124">
        <v>6.9501531141430525E-2</v>
      </c>
      <c r="W8" s="124">
        <v>4.2801304267055043E-2</v>
      </c>
      <c r="X8" s="124">
        <v>0.47746570917043057</v>
      </c>
      <c r="Y8" s="124">
        <v>3.6605328401961526E-2</v>
      </c>
      <c r="Z8" s="124">
        <v>1.893939393939394E-3</v>
      </c>
      <c r="AA8" s="124">
        <v>1.5375797448165869E-2</v>
      </c>
      <c r="AB8" s="124">
        <v>1.893939393939394E-3</v>
      </c>
      <c r="AC8" s="124">
        <v>0</v>
      </c>
      <c r="AD8" s="124">
        <v>9.4939591998415528E-3</v>
      </c>
      <c r="AE8" s="124">
        <v>1.9662537396670524E-2</v>
      </c>
      <c r="AF8" s="124">
        <v>2.0833333333333333E-3</v>
      </c>
      <c r="AG8" s="124">
        <v>0.82707663348433469</v>
      </c>
      <c r="AH8" s="124">
        <v>0.38294895642999355</v>
      </c>
      <c r="AI8" s="124">
        <v>9.8958333333333329E-3</v>
      </c>
      <c r="AJ8" s="124">
        <v>2.9528085290469189E-2</v>
      </c>
      <c r="AK8" s="124">
        <v>0.10948964573867825</v>
      </c>
      <c r="AL8" s="124">
        <v>2.5000000000000001E-3</v>
      </c>
      <c r="AM8" s="124">
        <v>0.18505321021284643</v>
      </c>
      <c r="AN8" s="124">
        <v>4.6791443850267376E-3</v>
      </c>
      <c r="AO8" s="124">
        <v>0.1561640839881939</v>
      </c>
      <c r="AP8" s="124">
        <v>7.8424406511674302E-2</v>
      </c>
      <c r="AQ8" s="124">
        <v>0.11005175688031725</v>
      </c>
      <c r="AR8" s="124">
        <v>2.6041666666666665E-3</v>
      </c>
      <c r="AS8" s="124">
        <v>0</v>
      </c>
      <c r="AT8" s="124">
        <v>4.2784106731475147E-2</v>
      </c>
      <c r="AU8" s="124">
        <v>4.8970562499999995E-2</v>
      </c>
      <c r="AV8" s="124">
        <v>1.3626374999999998E-2</v>
      </c>
      <c r="AW8" s="124">
        <v>4.3940499999999993E-2</v>
      </c>
      <c r="AX8" s="124">
        <v>0.16144668750000002</v>
      </c>
      <c r="AY8" s="124">
        <v>0.20223318749999999</v>
      </c>
      <c r="AZ8" s="124">
        <v>1.0238437499999998E-2</v>
      </c>
      <c r="BA8" s="124">
        <v>3.6699187500000001E-2</v>
      </c>
      <c r="BB8" s="124">
        <v>6.0705687500000001E-2</v>
      </c>
      <c r="BC8" s="124">
        <v>0.26527074999999994</v>
      </c>
      <c r="BD8" s="124">
        <v>0.10663943750000002</v>
      </c>
      <c r="BE8" s="124">
        <v>2.6173250000000002E-2</v>
      </c>
      <c r="BF8" s="124">
        <v>7.2745750000000012E-2</v>
      </c>
      <c r="BG8" s="124">
        <v>331.30218505859375</v>
      </c>
      <c r="BH8" s="124">
        <v>3411.9609375</v>
      </c>
    </row>
    <row r="9" spans="1:60" x14ac:dyDescent="0.25">
      <c r="A9" s="124" t="s">
        <v>612</v>
      </c>
      <c r="B9" s="124" t="s">
        <v>5123</v>
      </c>
      <c r="C9" s="124" t="s">
        <v>5112</v>
      </c>
      <c r="D9" s="124">
        <v>0.75664549708501772</v>
      </c>
      <c r="E9" s="124">
        <v>0.75664550065994263</v>
      </c>
      <c r="F9" s="124">
        <v>0.75664550065994263</v>
      </c>
      <c r="G9" s="124">
        <v>0.75664550065994263</v>
      </c>
      <c r="H9" s="124">
        <v>0.75664550065994263</v>
      </c>
      <c r="I9" s="124">
        <v>0.75664550065994263</v>
      </c>
      <c r="J9" s="124">
        <v>0.75664550065994263</v>
      </c>
      <c r="K9" s="124">
        <v>0.75664550065994263</v>
      </c>
      <c r="L9" s="124">
        <v>0.75664550065994263</v>
      </c>
      <c r="M9" s="124">
        <v>0.61321050745966565</v>
      </c>
      <c r="N9" s="124">
        <v>0.63784890339473932</v>
      </c>
      <c r="O9" s="124">
        <v>0.36215109660526063</v>
      </c>
      <c r="P9" s="124">
        <v>0</v>
      </c>
      <c r="Q9" s="124">
        <v>0</v>
      </c>
      <c r="R9" s="124">
        <v>0</v>
      </c>
      <c r="S9" s="124">
        <v>0</v>
      </c>
      <c r="T9" s="124">
        <v>1.5217953095788371E-2</v>
      </c>
      <c r="U9" s="124">
        <v>0.90920814323148458</v>
      </c>
      <c r="V9" s="124">
        <v>5.9122184096007668E-2</v>
      </c>
      <c r="W9" s="124">
        <v>4.6101501220715803E-2</v>
      </c>
      <c r="X9" s="124">
        <v>0.40506795145533997</v>
      </c>
      <c r="Y9" s="124">
        <v>6.0202004248975212E-2</v>
      </c>
      <c r="Z9" s="124">
        <v>2.717391304347826E-3</v>
      </c>
      <c r="AA9" s="124">
        <v>3.90625E-3</v>
      </c>
      <c r="AB9" s="124">
        <v>2.3148148148148147E-3</v>
      </c>
      <c r="AC9" s="124">
        <v>0</v>
      </c>
      <c r="AD9" s="124">
        <v>2.1551724137931034E-3</v>
      </c>
      <c r="AE9" s="124">
        <v>9.6718529379819715E-3</v>
      </c>
      <c r="AF9" s="124">
        <v>0</v>
      </c>
      <c r="AG9" s="124">
        <v>0.71194056816346973</v>
      </c>
      <c r="AH9" s="124">
        <v>0.36403888962064257</v>
      </c>
      <c r="AI9" s="124">
        <v>1.7802013811642568E-2</v>
      </c>
      <c r="AJ9" s="124">
        <v>2.280276864256044E-2</v>
      </c>
      <c r="AK9" s="124">
        <v>0.23025474630966991</v>
      </c>
      <c r="AL9" s="124">
        <v>0</v>
      </c>
      <c r="AM9" s="124">
        <v>0.16878274303417579</v>
      </c>
      <c r="AN9" s="124">
        <v>2.0161290322580645E-3</v>
      </c>
      <c r="AO9" s="124">
        <v>0.16142338827008085</v>
      </c>
      <c r="AP9" s="124">
        <v>3.44973183058601E-2</v>
      </c>
      <c r="AQ9" s="124">
        <v>0.11418801242968796</v>
      </c>
      <c r="AR9" s="124">
        <v>0</v>
      </c>
      <c r="AS9" s="124">
        <v>0</v>
      </c>
      <c r="AT9" s="124">
        <v>2.9139649601606123E-2</v>
      </c>
      <c r="AU9" s="124">
        <v>4.1459499999999996E-2</v>
      </c>
      <c r="AV9" s="124">
        <v>1.0314312500000001E-2</v>
      </c>
      <c r="AW9" s="124">
        <v>4.9484874999999991E-2</v>
      </c>
      <c r="AX9" s="124">
        <v>0.14138212500000003</v>
      </c>
      <c r="AY9" s="124">
        <v>0.16142581249999999</v>
      </c>
      <c r="AZ9" s="124">
        <v>1.3578750000000001E-2</v>
      </c>
      <c r="BA9" s="124">
        <v>3.4068124999999991E-2</v>
      </c>
      <c r="BB9" s="124">
        <v>7.1084750000000016E-2</v>
      </c>
      <c r="BC9" s="124">
        <v>0.28875612500000003</v>
      </c>
      <c r="BD9" s="124">
        <v>0.12274437499999998</v>
      </c>
      <c r="BE9" s="124">
        <v>2.5953749999999998E-2</v>
      </c>
      <c r="BF9" s="124">
        <v>8.012406250000001E-2</v>
      </c>
      <c r="BG9" s="124">
        <v>429.32968139648438</v>
      </c>
      <c r="BH9" s="124">
        <v>2719.304443359375</v>
      </c>
    </row>
    <row r="10" spans="1:60" x14ac:dyDescent="0.25">
      <c r="A10" s="124" t="s">
        <v>613</v>
      </c>
      <c r="B10" s="124" t="s">
        <v>5123</v>
      </c>
      <c r="C10" s="124" t="s">
        <v>5112</v>
      </c>
      <c r="D10" s="124">
        <v>0.74727117397946519</v>
      </c>
      <c r="E10" s="124">
        <v>0.74727118015289307</v>
      </c>
      <c r="F10" s="124">
        <v>0.74727118015289307</v>
      </c>
      <c r="G10" s="124">
        <v>0.74727118015289307</v>
      </c>
      <c r="H10" s="124">
        <v>0.74727118015289307</v>
      </c>
      <c r="I10" s="124">
        <v>0.74727118015289307</v>
      </c>
      <c r="J10" s="124">
        <v>0.74727118015289307</v>
      </c>
      <c r="K10" s="124">
        <v>0.74727118015289307</v>
      </c>
      <c r="L10" s="124">
        <v>0.74727118015289307</v>
      </c>
      <c r="M10" s="124">
        <v>0.58795480670163724</v>
      </c>
      <c r="N10" s="124">
        <v>0.66104624348634244</v>
      </c>
      <c r="O10" s="124">
        <v>0.33192250651365762</v>
      </c>
      <c r="P10" s="124">
        <v>0</v>
      </c>
      <c r="Q10" s="124">
        <v>0</v>
      </c>
      <c r="R10" s="124">
        <v>0</v>
      </c>
      <c r="S10" s="124">
        <v>0</v>
      </c>
      <c r="T10" s="124">
        <v>2.5650676937441642E-2</v>
      </c>
      <c r="U10" s="124">
        <v>0.88948451396473727</v>
      </c>
      <c r="V10" s="124">
        <v>6.194814243115461E-2</v>
      </c>
      <c r="W10" s="124">
        <v>3.3688460924452303E-2</v>
      </c>
      <c r="X10" s="124">
        <v>0.19217877681208059</v>
      </c>
      <c r="Y10" s="124">
        <v>8.1845238095238082E-3</v>
      </c>
      <c r="Z10" s="124">
        <v>3.3842653993516061E-2</v>
      </c>
      <c r="AA10" s="124">
        <v>8.713942307692308E-3</v>
      </c>
      <c r="AB10" s="124">
        <v>0</v>
      </c>
      <c r="AC10" s="124">
        <v>0</v>
      </c>
      <c r="AD10" s="124">
        <v>0</v>
      </c>
      <c r="AE10" s="124">
        <v>1.4728327228327228E-2</v>
      </c>
      <c r="AF10" s="124">
        <v>3.6764705882352941E-3</v>
      </c>
      <c r="AG10" s="124">
        <v>0.62383990694715852</v>
      </c>
      <c r="AH10" s="124">
        <v>0.33300791295371668</v>
      </c>
      <c r="AI10" s="124">
        <v>2.0312500000000001E-2</v>
      </c>
      <c r="AJ10" s="124">
        <v>9.2592592592592587E-3</v>
      </c>
      <c r="AK10" s="124">
        <v>0.20014969441947128</v>
      </c>
      <c r="AL10" s="124">
        <v>2.1551724137931034E-3</v>
      </c>
      <c r="AM10" s="124">
        <v>0.15518825742424877</v>
      </c>
      <c r="AN10" s="124">
        <v>2.1551724137931034E-3</v>
      </c>
      <c r="AO10" s="124">
        <v>0.16784403711381399</v>
      </c>
      <c r="AP10" s="124">
        <v>1.7598746229260935E-2</v>
      </c>
      <c r="AQ10" s="124">
        <v>9.1235547048173812E-2</v>
      </c>
      <c r="AR10" s="124">
        <v>0</v>
      </c>
      <c r="AS10" s="124">
        <v>0</v>
      </c>
      <c r="AT10" s="124">
        <v>2.2145251778872468E-2</v>
      </c>
      <c r="AU10" s="124">
        <v>4.0702937500000001E-2</v>
      </c>
      <c r="AV10" s="124">
        <v>1.0299562500000001E-2</v>
      </c>
      <c r="AW10" s="124">
        <v>3.49185625E-2</v>
      </c>
      <c r="AX10" s="124">
        <v>0.29653650000000004</v>
      </c>
      <c r="AY10" s="124">
        <v>0.18615593749999995</v>
      </c>
      <c r="AZ10" s="124">
        <v>7.8918124999999995E-3</v>
      </c>
      <c r="BA10" s="124">
        <v>2.6133125E-2</v>
      </c>
      <c r="BB10" s="124">
        <v>9.2256874999999988E-2</v>
      </c>
      <c r="BC10" s="124">
        <v>0.18535975000000002</v>
      </c>
      <c r="BD10" s="124">
        <v>9.9658937499999989E-2</v>
      </c>
      <c r="BE10" s="124">
        <v>1.888225E-2</v>
      </c>
      <c r="BF10" s="124">
        <v>4.1660750000000003E-2</v>
      </c>
      <c r="BG10" s="124">
        <v>848.833740234375</v>
      </c>
      <c r="BH10" s="124">
        <v>2626.928955078125</v>
      </c>
    </row>
    <row r="11" spans="1:60" x14ac:dyDescent="0.25">
      <c r="A11" s="124" t="s">
        <v>614</v>
      </c>
      <c r="B11" s="124" t="s">
        <v>5123</v>
      </c>
      <c r="C11" s="124" t="s">
        <v>5112</v>
      </c>
      <c r="D11" s="124">
        <v>0.78996194879466952</v>
      </c>
      <c r="E11" s="124">
        <v>0.78996193408966064</v>
      </c>
      <c r="F11" s="124">
        <v>0.78996193408966064</v>
      </c>
      <c r="G11" s="124">
        <v>0.78996193408966064</v>
      </c>
      <c r="H11" s="124">
        <v>0.78996193408966064</v>
      </c>
      <c r="I11" s="124">
        <v>0.78996193408966064</v>
      </c>
      <c r="J11" s="124">
        <v>0.78996193408966064</v>
      </c>
      <c r="K11" s="124">
        <v>0.78996193408966064</v>
      </c>
      <c r="L11" s="124">
        <v>0.78996193408966064</v>
      </c>
      <c r="M11" s="124">
        <v>0.44100259421950599</v>
      </c>
      <c r="N11" s="124">
        <v>0.39363034228843058</v>
      </c>
      <c r="O11" s="124">
        <v>0.60636965771156959</v>
      </c>
      <c r="P11" s="124">
        <v>0</v>
      </c>
      <c r="Q11" s="124">
        <v>0</v>
      </c>
      <c r="R11" s="124">
        <v>0</v>
      </c>
      <c r="S11" s="124">
        <v>0</v>
      </c>
      <c r="T11" s="124">
        <v>8.3551587301587293E-2</v>
      </c>
      <c r="U11" s="124">
        <v>0.8150688741405655</v>
      </c>
      <c r="V11" s="124">
        <v>8.6214097381376795E-2</v>
      </c>
      <c r="W11" s="124">
        <v>5.0881331699346409E-2</v>
      </c>
      <c r="X11" s="124">
        <v>0.47349247464137173</v>
      </c>
      <c r="Y11" s="124">
        <v>9.8807693531958229E-2</v>
      </c>
      <c r="Z11" s="124">
        <v>6.4484126984126981E-3</v>
      </c>
      <c r="AA11" s="124">
        <v>1.1458333333333334E-2</v>
      </c>
      <c r="AB11" s="124">
        <v>2.5937499999999999E-2</v>
      </c>
      <c r="AC11" s="124">
        <v>0</v>
      </c>
      <c r="AD11" s="124">
        <v>0</v>
      </c>
      <c r="AE11" s="124">
        <v>2.8538961038961037E-2</v>
      </c>
      <c r="AF11" s="124">
        <v>0</v>
      </c>
      <c r="AG11" s="124">
        <v>0.43362902926322044</v>
      </c>
      <c r="AH11" s="124">
        <v>0.14979020774976659</v>
      </c>
      <c r="AI11" s="124">
        <v>9.681502525252525E-2</v>
      </c>
      <c r="AJ11" s="124">
        <v>7.0684523809523801E-3</v>
      </c>
      <c r="AK11" s="124">
        <v>0.10153586813513284</v>
      </c>
      <c r="AL11" s="124">
        <v>5.4761904761904765E-3</v>
      </c>
      <c r="AM11" s="124">
        <v>0.39287155960869197</v>
      </c>
      <c r="AN11" s="124">
        <v>1.0416666666666666E-2</v>
      </c>
      <c r="AO11" s="124">
        <v>0.14362058080808082</v>
      </c>
      <c r="AP11" s="124">
        <v>2.4509803921568627E-2</v>
      </c>
      <c r="AQ11" s="124">
        <v>0.16722104182582126</v>
      </c>
      <c r="AR11" s="124">
        <v>0</v>
      </c>
      <c r="AS11" s="124">
        <v>0</v>
      </c>
      <c r="AT11" s="124">
        <v>1.5250270562770563E-2</v>
      </c>
      <c r="AU11" s="124">
        <v>4.2699125000000004E-2</v>
      </c>
      <c r="AV11" s="124">
        <v>5.37625E-3</v>
      </c>
      <c r="AW11" s="124">
        <v>4.7149249999999997E-2</v>
      </c>
      <c r="AX11" s="124">
        <v>0.18492837499999998</v>
      </c>
      <c r="AY11" s="124">
        <v>0.23129825000000001</v>
      </c>
      <c r="AZ11" s="124">
        <v>6.4768124999999999E-3</v>
      </c>
      <c r="BA11" s="124">
        <v>3.9837062500000006E-2</v>
      </c>
      <c r="BB11" s="124">
        <v>7.3347187499999994E-2</v>
      </c>
      <c r="BC11" s="124">
        <v>0.21529175</v>
      </c>
      <c r="BD11" s="124">
        <v>0.118280625</v>
      </c>
      <c r="BE11" s="124">
        <v>2.4624187500000002E-2</v>
      </c>
      <c r="BF11" s="124">
        <v>5.3142312499999997E-2</v>
      </c>
      <c r="BG11" s="124">
        <v>1647.14599609375</v>
      </c>
      <c r="BH11" s="124">
        <v>4065.647216796875</v>
      </c>
    </row>
    <row r="12" spans="1:60" x14ac:dyDescent="0.25">
      <c r="A12" s="124" t="s">
        <v>615</v>
      </c>
      <c r="B12" s="124" t="s">
        <v>5123</v>
      </c>
      <c r="C12" s="124" t="s">
        <v>5112</v>
      </c>
      <c r="D12" s="124">
        <v>0.83661253555470616</v>
      </c>
      <c r="E12" s="124">
        <v>0.8366125226020813</v>
      </c>
      <c r="F12" s="124">
        <v>0.8366125226020813</v>
      </c>
      <c r="G12" s="124">
        <v>0.8366125226020813</v>
      </c>
      <c r="H12" s="124">
        <v>0.8366125226020813</v>
      </c>
      <c r="I12" s="124">
        <v>0.8366125226020813</v>
      </c>
      <c r="J12" s="124">
        <v>0.8366125226020813</v>
      </c>
      <c r="K12" s="124">
        <v>0.8366125226020813</v>
      </c>
      <c r="L12" s="124">
        <v>0.8366125226020813</v>
      </c>
      <c r="M12" s="124">
        <v>0.57382027585385686</v>
      </c>
      <c r="N12" s="124">
        <v>0.64147343131679413</v>
      </c>
      <c r="O12" s="124">
        <v>0.35100672048433723</v>
      </c>
      <c r="P12" s="124">
        <v>0</v>
      </c>
      <c r="Q12" s="124">
        <v>0</v>
      </c>
      <c r="R12" s="124">
        <v>0</v>
      </c>
      <c r="S12" s="124">
        <v>0</v>
      </c>
      <c r="T12" s="124">
        <v>0.18646073076761693</v>
      </c>
      <c r="U12" s="124">
        <v>0.69274307976881966</v>
      </c>
      <c r="V12" s="124">
        <v>9.9645732240064039E-2</v>
      </c>
      <c r="W12" s="124">
        <v>4.3786607045812623E-2</v>
      </c>
      <c r="X12" s="124">
        <v>0.2676659429047476</v>
      </c>
      <c r="Y12" s="124">
        <v>3.1188649690255105E-2</v>
      </c>
      <c r="Z12" s="124">
        <v>7.4793956043956045E-3</v>
      </c>
      <c r="AA12" s="124">
        <v>0</v>
      </c>
      <c r="AB12" s="124">
        <v>2.0285222522744037E-3</v>
      </c>
      <c r="AC12" s="124">
        <v>0</v>
      </c>
      <c r="AD12" s="124">
        <v>1.3673483084540321E-2</v>
      </c>
      <c r="AE12" s="124">
        <v>8.5237949728520709E-3</v>
      </c>
      <c r="AF12" s="124">
        <v>1.6332565370929992E-2</v>
      </c>
      <c r="AG12" s="124">
        <v>0.87224925948943244</v>
      </c>
      <c r="AH12" s="124">
        <v>0.2862141087630129</v>
      </c>
      <c r="AI12" s="124">
        <v>3.6762861168991495E-2</v>
      </c>
      <c r="AJ12" s="124">
        <v>1.5190504477718124E-2</v>
      </c>
      <c r="AK12" s="124">
        <v>5.9382007544035276E-2</v>
      </c>
      <c r="AL12" s="124">
        <v>2.003205128205128E-3</v>
      </c>
      <c r="AM12" s="124">
        <v>0.12473403922007474</v>
      </c>
      <c r="AN12" s="124">
        <v>1.9011415543200967E-2</v>
      </c>
      <c r="AO12" s="124">
        <v>0.15762304672230978</v>
      </c>
      <c r="AP12" s="124">
        <v>2.3269830275130944E-2</v>
      </c>
      <c r="AQ12" s="124">
        <v>7.0553681292694001E-2</v>
      </c>
      <c r="AR12" s="124">
        <v>0</v>
      </c>
      <c r="AS12" s="124">
        <v>1.1160714285714285E-3</v>
      </c>
      <c r="AT12" s="124">
        <v>9.5303994008906819E-3</v>
      </c>
      <c r="AU12" s="124">
        <v>3.7988562499999996E-2</v>
      </c>
      <c r="AV12" s="124">
        <v>1.6891624999999997E-2</v>
      </c>
      <c r="AW12" s="124">
        <v>5.3721187499999982E-2</v>
      </c>
      <c r="AX12" s="124">
        <v>0.20480687500000003</v>
      </c>
      <c r="AY12" s="124">
        <v>0.198668125</v>
      </c>
      <c r="AZ12" s="124">
        <v>1.0675187499999999E-2</v>
      </c>
      <c r="BA12" s="124">
        <v>3.0218249999999995E-2</v>
      </c>
      <c r="BB12" s="124">
        <v>0.1014996875</v>
      </c>
      <c r="BC12" s="124">
        <v>0.22622256249999995</v>
      </c>
      <c r="BD12" s="124">
        <v>9.4095062499999965E-2</v>
      </c>
      <c r="BE12" s="124">
        <v>2.8490187500000007E-2</v>
      </c>
      <c r="BF12" s="124">
        <v>3.4646124999999986E-2</v>
      </c>
      <c r="BG12" s="124">
        <v>377.83187866210938</v>
      </c>
      <c r="BH12" s="124">
        <v>2477.466552734375</v>
      </c>
    </row>
    <row r="13" spans="1:60" x14ac:dyDescent="0.25">
      <c r="A13" s="124" t="s">
        <v>616</v>
      </c>
      <c r="B13" s="124" t="s">
        <v>5123</v>
      </c>
      <c r="C13" s="124" t="s">
        <v>5112</v>
      </c>
      <c r="D13" s="124">
        <v>0.72535629135749868</v>
      </c>
      <c r="E13" s="124">
        <v>0.72535628080368042</v>
      </c>
      <c r="F13" s="124">
        <v>0.72535628080368042</v>
      </c>
      <c r="G13" s="124">
        <v>0.72535628080368042</v>
      </c>
      <c r="H13" s="124">
        <v>0.72535628080368042</v>
      </c>
      <c r="I13" s="124">
        <v>0.72535628080368042</v>
      </c>
      <c r="J13" s="124">
        <v>0.72535628080368042</v>
      </c>
      <c r="K13" s="124">
        <v>0.72535628080368042</v>
      </c>
      <c r="L13" s="124">
        <v>0.72535628080368042</v>
      </c>
      <c r="M13" s="124">
        <v>0.44889092242138268</v>
      </c>
      <c r="N13" s="124">
        <v>0.47241693510381838</v>
      </c>
      <c r="O13" s="124">
        <v>0.52758306489618167</v>
      </c>
      <c r="P13" s="124">
        <v>0</v>
      </c>
      <c r="Q13" s="124">
        <v>0</v>
      </c>
      <c r="R13" s="124">
        <v>0</v>
      </c>
      <c r="S13" s="124">
        <v>0</v>
      </c>
      <c r="T13" s="124">
        <v>0.65261620276790544</v>
      </c>
      <c r="U13" s="124">
        <v>0.21432576454686564</v>
      </c>
      <c r="V13" s="124">
        <v>0.11876152744520195</v>
      </c>
      <c r="W13" s="124">
        <v>0.10465074651845067</v>
      </c>
      <c r="X13" s="124">
        <v>0.32461425789718751</v>
      </c>
      <c r="Y13" s="124">
        <v>2.1072971667553193E-2</v>
      </c>
      <c r="Z13" s="124">
        <v>1.3144944053046E-3</v>
      </c>
      <c r="AA13" s="124">
        <v>0</v>
      </c>
      <c r="AB13" s="124">
        <v>6.5104166666666663E-4</v>
      </c>
      <c r="AC13" s="124">
        <v>0</v>
      </c>
      <c r="AD13" s="124">
        <v>1.9655360719712666E-3</v>
      </c>
      <c r="AE13" s="124">
        <v>2.2683079309604351E-2</v>
      </c>
      <c r="AF13" s="124">
        <v>5.008873180625149E-3</v>
      </c>
      <c r="AG13" s="124">
        <v>0.90984285401989196</v>
      </c>
      <c r="AH13" s="124">
        <v>0.2885428544249426</v>
      </c>
      <c r="AI13" s="124">
        <v>1.2181066060376406E-2</v>
      </c>
      <c r="AJ13" s="124">
        <v>1.8066203895565685E-3</v>
      </c>
      <c r="AK13" s="124">
        <v>0.28858655858036342</v>
      </c>
      <c r="AL13" s="124">
        <v>4.807692307692308E-3</v>
      </c>
      <c r="AM13" s="124">
        <v>6.427685642792047E-2</v>
      </c>
      <c r="AN13" s="124">
        <v>4.4650583411824041E-2</v>
      </c>
      <c r="AO13" s="124">
        <v>0.21514416378428389</v>
      </c>
      <c r="AP13" s="124">
        <v>6.6882105336023664E-2</v>
      </c>
      <c r="AQ13" s="124">
        <v>0.26288107504649127</v>
      </c>
      <c r="AR13" s="124">
        <v>0</v>
      </c>
      <c r="AS13" s="124">
        <v>0</v>
      </c>
      <c r="AT13" s="124">
        <v>2.8603063040940842E-2</v>
      </c>
      <c r="AU13" s="124">
        <v>4.5220437500000016E-2</v>
      </c>
      <c r="AV13" s="124">
        <v>1.0501875000000001E-3</v>
      </c>
      <c r="AW13" s="124">
        <v>4.7623062500000007E-2</v>
      </c>
      <c r="AX13" s="124">
        <v>8.9585874999999968E-2</v>
      </c>
      <c r="AY13" s="124">
        <v>0.20003975000000004</v>
      </c>
      <c r="AZ13" s="124">
        <v>1.5365687500000006E-2</v>
      </c>
      <c r="BA13" s="124">
        <v>6.2061437499999983E-2</v>
      </c>
      <c r="BB13" s="124">
        <v>0.17015362499999995</v>
      </c>
      <c r="BC13" s="124">
        <v>0.23737850000000002</v>
      </c>
      <c r="BD13" s="124">
        <v>9.2906749999999982E-2</v>
      </c>
      <c r="BE13" s="124">
        <v>3.3261000000000006E-2</v>
      </c>
      <c r="BF13" s="124">
        <v>4.9358000000000006E-2</v>
      </c>
      <c r="BG13" s="124">
        <v>461.36502075195313</v>
      </c>
      <c r="BH13" s="124">
        <v>1768.8399658203125</v>
      </c>
    </row>
    <row r="14" spans="1:60" x14ac:dyDescent="0.25">
      <c r="A14" s="124" t="s">
        <v>605</v>
      </c>
      <c r="B14" s="124" t="s">
        <v>5123</v>
      </c>
      <c r="C14" s="124" t="s">
        <v>5113</v>
      </c>
      <c r="D14" s="124">
        <v>0.80646308791009347</v>
      </c>
      <c r="E14" s="124">
        <v>0.81618887186050415</v>
      </c>
      <c r="F14" s="124">
        <v>0.81518828868865967</v>
      </c>
      <c r="G14" s="124">
        <v>0.81409370899200439</v>
      </c>
      <c r="H14" s="124">
        <v>0.81331884860992432</v>
      </c>
      <c r="I14" s="124">
        <v>0.81277751922607422</v>
      </c>
      <c r="J14" s="124">
        <v>0.81107687950134277</v>
      </c>
      <c r="K14" s="124">
        <v>0.81009739637374878</v>
      </c>
      <c r="L14" s="124">
        <v>0.80866342782974243</v>
      </c>
      <c r="M14" s="124">
        <v>0.47873332752087072</v>
      </c>
      <c r="N14" s="124">
        <v>0.50299808091630616</v>
      </c>
      <c r="O14" s="124">
        <v>0.49290287133691268</v>
      </c>
      <c r="P14" s="124">
        <v>0</v>
      </c>
      <c r="Q14" s="124">
        <v>0</v>
      </c>
      <c r="R14" s="124">
        <v>0</v>
      </c>
      <c r="S14" s="124">
        <v>0</v>
      </c>
      <c r="T14" s="124">
        <v>0.31447356449632491</v>
      </c>
      <c r="U14" s="124">
        <v>0.52158118030929912</v>
      </c>
      <c r="V14" s="124">
        <v>0.14097405672147448</v>
      </c>
      <c r="W14" s="124">
        <v>0.19457033331834608</v>
      </c>
      <c r="X14" s="124">
        <v>0.4339151911486101</v>
      </c>
      <c r="Y14" s="124">
        <v>2.9069767441860465E-3</v>
      </c>
      <c r="Z14" s="124">
        <v>0</v>
      </c>
      <c r="AA14" s="124">
        <v>2.1459227467811159E-3</v>
      </c>
      <c r="AB14" s="124">
        <v>4.5044133128188512E-3</v>
      </c>
      <c r="AC14" s="124">
        <v>0</v>
      </c>
      <c r="AD14" s="124">
        <v>1.953125E-3</v>
      </c>
      <c r="AE14" s="124">
        <v>1.2603169249652074E-2</v>
      </c>
      <c r="AF14" s="124">
        <v>0</v>
      </c>
      <c r="AG14" s="124">
        <v>0.80710456147470744</v>
      </c>
      <c r="AH14" s="124">
        <v>0.35127935210246758</v>
      </c>
      <c r="AI14" s="124">
        <v>2.2353279800219207E-2</v>
      </c>
      <c r="AJ14" s="124">
        <v>0</v>
      </c>
      <c r="AK14" s="124">
        <v>0.13528296457838598</v>
      </c>
      <c r="AL14" s="124">
        <v>1.3413900381727548E-2</v>
      </c>
      <c r="AM14" s="124">
        <v>0.14367434701308082</v>
      </c>
      <c r="AN14" s="124">
        <v>1.0729613733905579E-3</v>
      </c>
      <c r="AO14" s="124">
        <v>9.8425682829981515E-2</v>
      </c>
      <c r="AP14" s="124">
        <v>3.7956883984109437E-2</v>
      </c>
      <c r="AQ14" s="124">
        <v>6.5591145543985291E-2</v>
      </c>
      <c r="AR14" s="124">
        <v>1.953125E-3</v>
      </c>
      <c r="AS14" s="124">
        <v>0</v>
      </c>
      <c r="AT14" s="124">
        <v>1.1510437803786014E-2</v>
      </c>
      <c r="AU14" s="124">
        <v>5.5066750000000032E-2</v>
      </c>
      <c r="AV14" s="124">
        <v>8.6220000000000064E-3</v>
      </c>
      <c r="AW14" s="124">
        <v>6.0266749999999966E-2</v>
      </c>
      <c r="AX14" s="124">
        <v>0.1402905000000001</v>
      </c>
      <c r="AY14" s="124">
        <v>0.21667924999999974</v>
      </c>
      <c r="AZ14" s="124">
        <v>8.5197500000000065E-3</v>
      </c>
      <c r="BA14" s="124">
        <v>3.3658250000000008E-2</v>
      </c>
      <c r="BB14" s="124">
        <v>8.8537999999999964E-2</v>
      </c>
      <c r="BC14" s="124">
        <v>0.23938974999999979</v>
      </c>
      <c r="BD14" s="124">
        <v>0.12085850000000008</v>
      </c>
      <c r="BE14" s="124">
        <v>3.6120250000000007E-2</v>
      </c>
      <c r="BF14" s="124">
        <v>4.7056999999999995E-2</v>
      </c>
      <c r="BG14" s="124">
        <v>371.47998046875</v>
      </c>
      <c r="BH14" s="124">
        <v>3070.181396484375</v>
      </c>
    </row>
    <row r="15" spans="1:60" x14ac:dyDescent="0.25">
      <c r="A15" s="124" t="s">
        <v>606</v>
      </c>
      <c r="B15" s="124" t="s">
        <v>5123</v>
      </c>
      <c r="C15" s="124" t="s">
        <v>5113</v>
      </c>
      <c r="D15" s="124">
        <v>0.82739638846593078</v>
      </c>
      <c r="E15" s="124">
        <v>0.77312862873077393</v>
      </c>
      <c r="F15" s="124">
        <v>0.77307617664337158</v>
      </c>
      <c r="G15" s="124">
        <v>0.77922391891479492</v>
      </c>
      <c r="H15" s="124">
        <v>0.77859479188919067</v>
      </c>
      <c r="I15" s="124">
        <v>0.76924103498458862</v>
      </c>
      <c r="J15" s="124">
        <v>0.76878809928894043</v>
      </c>
      <c r="K15" s="124">
        <v>0.77676254510879517</v>
      </c>
      <c r="L15" s="124">
        <v>0.77567076683044434</v>
      </c>
      <c r="M15" s="124">
        <v>0.60086254628508151</v>
      </c>
      <c r="N15" s="124">
        <v>0.63802119380904587</v>
      </c>
      <c r="O15" s="124">
        <v>0.35101529786829083</v>
      </c>
      <c r="P15" s="124">
        <v>0</v>
      </c>
      <c r="Q15" s="124">
        <v>0</v>
      </c>
      <c r="R15" s="124">
        <v>0</v>
      </c>
      <c r="S15" s="124">
        <v>0</v>
      </c>
      <c r="T15" s="124">
        <v>0.17902566659168773</v>
      </c>
      <c r="U15" s="124">
        <v>0.59704673062947711</v>
      </c>
      <c r="V15" s="124">
        <v>0.19946977627435375</v>
      </c>
      <c r="W15" s="124">
        <v>0.25935434474166869</v>
      </c>
      <c r="X15" s="124">
        <v>0.25629958343426651</v>
      </c>
      <c r="Y15" s="124">
        <v>0</v>
      </c>
      <c r="Z15" s="124">
        <v>0</v>
      </c>
      <c r="AA15" s="124">
        <v>5.681818181818182E-3</v>
      </c>
      <c r="AB15" s="124">
        <v>0</v>
      </c>
      <c r="AC15" s="124">
        <v>0</v>
      </c>
      <c r="AD15" s="124">
        <v>0</v>
      </c>
      <c r="AE15" s="124">
        <v>0</v>
      </c>
      <c r="AF15" s="124">
        <v>0</v>
      </c>
      <c r="AG15" s="124">
        <v>0.79728296838772195</v>
      </c>
      <c r="AH15" s="124">
        <v>0.34556112009897222</v>
      </c>
      <c r="AI15" s="124">
        <v>3.4801136363636367E-2</v>
      </c>
      <c r="AJ15" s="124">
        <v>0</v>
      </c>
      <c r="AK15" s="124">
        <v>0.18736130696958164</v>
      </c>
      <c r="AL15" s="124">
        <v>0</v>
      </c>
      <c r="AM15" s="124">
        <v>0.13009081825102953</v>
      </c>
      <c r="AN15" s="124">
        <v>2.8683773402083262E-2</v>
      </c>
      <c r="AO15" s="124">
        <v>0.15048653406928056</v>
      </c>
      <c r="AP15" s="124">
        <v>2.6588508322663254E-2</v>
      </c>
      <c r="AQ15" s="124">
        <v>7.4903158199813136E-2</v>
      </c>
      <c r="AR15" s="124">
        <v>7.8125E-3</v>
      </c>
      <c r="AS15" s="124">
        <v>0</v>
      </c>
      <c r="AT15" s="124">
        <v>1.0963508322663252E-2</v>
      </c>
      <c r="AU15" s="124">
        <v>3.3461750000000026E-2</v>
      </c>
      <c r="AV15" s="124">
        <v>4.1754999999999987E-3</v>
      </c>
      <c r="AW15" s="124">
        <v>3.7315749999999988E-2</v>
      </c>
      <c r="AX15" s="124">
        <v>0.34453150000000016</v>
      </c>
      <c r="AY15" s="124">
        <v>0.16783674999999987</v>
      </c>
      <c r="AZ15" s="124">
        <v>7.9155000000000007E-3</v>
      </c>
      <c r="BA15" s="124">
        <v>2.9974999999999995E-2</v>
      </c>
      <c r="BB15" s="124">
        <v>8.1332249999999925E-2</v>
      </c>
      <c r="BC15" s="124">
        <v>0.19932699999999995</v>
      </c>
      <c r="BD15" s="124">
        <v>7.4850999999999945E-2</v>
      </c>
      <c r="BE15" s="124">
        <v>2.5002249999999993E-2</v>
      </c>
      <c r="BF15" s="124">
        <v>2.7737999999999985E-2</v>
      </c>
      <c r="BG15" s="124">
        <v>422.41998291015625</v>
      </c>
      <c r="BH15" s="124">
        <v>2534.462646484375</v>
      </c>
    </row>
    <row r="16" spans="1:60" x14ac:dyDescent="0.25">
      <c r="A16" s="124" t="s">
        <v>607</v>
      </c>
      <c r="B16" s="124" t="s">
        <v>5123</v>
      </c>
      <c r="C16" s="124" t="s">
        <v>5113</v>
      </c>
      <c r="D16" s="124">
        <v>0.84381091617933723</v>
      </c>
      <c r="E16" s="124">
        <v>0.69320929050445557</v>
      </c>
      <c r="F16" s="124">
        <v>0.69908821582794189</v>
      </c>
      <c r="G16" s="124">
        <v>0.6954529881477356</v>
      </c>
      <c r="H16" s="124">
        <v>0.70096027851104736</v>
      </c>
      <c r="I16" s="124">
        <v>0.70129764080047607</v>
      </c>
      <c r="J16" s="124">
        <v>0.71011674404144287</v>
      </c>
      <c r="K16" s="124">
        <v>0.70425623655319214</v>
      </c>
      <c r="L16" s="124">
        <v>0.71263545751571655</v>
      </c>
      <c r="M16" s="124">
        <v>0.47630914407230196</v>
      </c>
      <c r="N16" s="124">
        <v>0.85686912989544572</v>
      </c>
      <c r="O16" s="124">
        <v>0.1431308701045543</v>
      </c>
      <c r="P16" s="124">
        <v>0</v>
      </c>
      <c r="Q16" s="124">
        <v>0</v>
      </c>
      <c r="R16" s="124">
        <v>0</v>
      </c>
      <c r="S16" s="124">
        <v>0</v>
      </c>
      <c r="T16" s="124">
        <v>0.23758417508417506</v>
      </c>
      <c r="U16" s="124">
        <v>0.52492025518341312</v>
      </c>
      <c r="V16" s="124">
        <v>0.20045853269537478</v>
      </c>
      <c r="W16" s="124">
        <v>8.3554846712741437E-2</v>
      </c>
      <c r="X16" s="124">
        <v>0.11150983519404573</v>
      </c>
      <c r="Y16" s="124">
        <v>0</v>
      </c>
      <c r="Z16" s="124">
        <v>0</v>
      </c>
      <c r="AA16" s="124">
        <v>0</v>
      </c>
      <c r="AB16" s="124">
        <v>0</v>
      </c>
      <c r="AC16" s="124">
        <v>0</v>
      </c>
      <c r="AD16" s="124">
        <v>0</v>
      </c>
      <c r="AE16" s="124">
        <v>2.3148148148148147E-3</v>
      </c>
      <c r="AF16" s="124">
        <v>0</v>
      </c>
      <c r="AG16" s="124">
        <v>0.87657274499379767</v>
      </c>
      <c r="AH16" s="124">
        <v>0.14276537302853093</v>
      </c>
      <c r="AI16" s="124">
        <v>5.6042884990253408E-3</v>
      </c>
      <c r="AJ16" s="124">
        <v>0</v>
      </c>
      <c r="AK16" s="124">
        <v>0.24184830763778137</v>
      </c>
      <c r="AL16" s="124">
        <v>0</v>
      </c>
      <c r="AM16" s="124">
        <v>0.17026625908204857</v>
      </c>
      <c r="AN16" s="124">
        <v>2.6072124756335281E-2</v>
      </c>
      <c r="AO16" s="124">
        <v>4.8400673400673402E-2</v>
      </c>
      <c r="AP16" s="124">
        <v>1.1363636363636364E-2</v>
      </c>
      <c r="AQ16" s="124">
        <v>1.6967924862661705E-2</v>
      </c>
      <c r="AR16" s="124">
        <v>0</v>
      </c>
      <c r="AS16" s="124">
        <v>0</v>
      </c>
      <c r="AT16" s="124">
        <v>4.4745702640439478E-2</v>
      </c>
      <c r="AU16" s="124">
        <v>3.3315000000000011E-2</v>
      </c>
      <c r="AV16" s="124">
        <v>6.9505000000000027E-3</v>
      </c>
      <c r="AW16" s="124">
        <v>4.7725999999999977E-2</v>
      </c>
      <c r="AX16" s="124">
        <v>0.24089599999999989</v>
      </c>
      <c r="AY16" s="124">
        <v>0.20067749999999998</v>
      </c>
      <c r="AZ16" s="124">
        <v>1.1279500000000007E-2</v>
      </c>
      <c r="BA16" s="124">
        <v>4.3834250000000012E-2</v>
      </c>
      <c r="BB16" s="124">
        <v>8.3190999999999932E-2</v>
      </c>
      <c r="BC16" s="124">
        <v>0.22577700000000003</v>
      </c>
      <c r="BD16" s="124">
        <v>8.9309750000000021E-2</v>
      </c>
      <c r="BE16" s="124">
        <v>2.9457999999999984E-2</v>
      </c>
      <c r="BF16" s="124">
        <v>3.2813749999999975E-2</v>
      </c>
      <c r="BG16" s="124">
        <v>0</v>
      </c>
      <c r="BH16" s="124">
        <v>3257.297607421875</v>
      </c>
    </row>
    <row r="17" spans="1:60" x14ac:dyDescent="0.25">
      <c r="A17" s="124" t="s">
        <v>608</v>
      </c>
      <c r="B17" s="124" t="s">
        <v>5123</v>
      </c>
      <c r="C17" s="124" t="s">
        <v>5113</v>
      </c>
      <c r="D17" s="124">
        <v>0.86645961045171949</v>
      </c>
      <c r="E17" s="124">
        <v>0.77697211503982544</v>
      </c>
      <c r="F17" s="124">
        <v>0.77054756879806519</v>
      </c>
      <c r="G17" s="124">
        <v>0.77787041664123535</v>
      </c>
      <c r="H17" s="124">
        <v>0.77153432369232178</v>
      </c>
      <c r="I17" s="124">
        <v>0.77020806074142456</v>
      </c>
      <c r="J17" s="124">
        <v>0.76077401638031006</v>
      </c>
      <c r="K17" s="124">
        <v>0.77119308710098267</v>
      </c>
      <c r="L17" s="124">
        <v>0.76187193393707275</v>
      </c>
      <c r="M17" s="124">
        <v>0.5280082931176906</v>
      </c>
      <c r="N17" s="124">
        <v>0.599422307725751</v>
      </c>
      <c r="O17" s="124">
        <v>0.40057769227424894</v>
      </c>
      <c r="P17" s="124">
        <v>0</v>
      </c>
      <c r="Q17" s="124">
        <v>0</v>
      </c>
      <c r="R17" s="124">
        <v>0</v>
      </c>
      <c r="S17" s="124">
        <v>0</v>
      </c>
      <c r="T17" s="124">
        <v>0.17364326551019521</v>
      </c>
      <c r="U17" s="124">
        <v>0.68849723925046735</v>
      </c>
      <c r="V17" s="124">
        <v>0.11430073692448153</v>
      </c>
      <c r="W17" s="124">
        <v>0.14963072257727925</v>
      </c>
      <c r="X17" s="124">
        <v>0.4422144689361332</v>
      </c>
      <c r="Y17" s="124">
        <v>2.2727272727272728E-2</v>
      </c>
      <c r="Z17" s="124">
        <v>1.1363636363636364E-2</v>
      </c>
      <c r="AA17" s="124">
        <v>2.9133244206773622E-2</v>
      </c>
      <c r="AB17" s="124">
        <v>0</v>
      </c>
      <c r="AC17" s="124">
        <v>0</v>
      </c>
      <c r="AD17" s="124">
        <v>0</v>
      </c>
      <c r="AE17" s="124">
        <v>7.3529411764705881E-3</v>
      </c>
      <c r="AF17" s="124">
        <v>0</v>
      </c>
      <c r="AG17" s="124">
        <v>0.91480261727750967</v>
      </c>
      <c r="AH17" s="124">
        <v>0.25290612364679799</v>
      </c>
      <c r="AI17" s="124">
        <v>5.2692002521629498E-2</v>
      </c>
      <c r="AJ17" s="124">
        <v>0</v>
      </c>
      <c r="AK17" s="124">
        <v>0.32657275770618666</v>
      </c>
      <c r="AL17" s="124">
        <v>0</v>
      </c>
      <c r="AM17" s="124">
        <v>0.47388021172992484</v>
      </c>
      <c r="AN17" s="124">
        <v>4.519368723098996E-2</v>
      </c>
      <c r="AO17" s="124">
        <v>0.1497760966914482</v>
      </c>
      <c r="AP17" s="124">
        <v>2.1780303030303032E-2</v>
      </c>
      <c r="AQ17" s="124">
        <v>6.424856527977045E-2</v>
      </c>
      <c r="AR17" s="124">
        <v>0</v>
      </c>
      <c r="AS17" s="124">
        <v>1.1363636363636364E-2</v>
      </c>
      <c r="AT17" s="124">
        <v>0</v>
      </c>
      <c r="AU17" s="124">
        <v>3.6889249999999985E-2</v>
      </c>
      <c r="AV17" s="124">
        <v>1.374125E-2</v>
      </c>
      <c r="AW17" s="124">
        <v>4.086525000000002E-2</v>
      </c>
      <c r="AX17" s="124">
        <v>0.25471350000000009</v>
      </c>
      <c r="AY17" s="124">
        <v>0.16894324999999999</v>
      </c>
      <c r="AZ17" s="124">
        <v>8.4819999999999965E-3</v>
      </c>
      <c r="BA17" s="124">
        <v>3.2299750000000002E-2</v>
      </c>
      <c r="BB17" s="124">
        <v>6.2223249999999994E-2</v>
      </c>
      <c r="BC17" s="124">
        <v>0.24602275000000004</v>
      </c>
      <c r="BD17" s="124">
        <v>9.9341499999999999E-2</v>
      </c>
      <c r="BE17" s="124">
        <v>2.6723750000000004E-2</v>
      </c>
      <c r="BF17" s="124">
        <v>4.6643250000000011E-2</v>
      </c>
      <c r="BG17" s="124">
        <v>602.62127685546875</v>
      </c>
      <c r="BH17" s="124">
        <v>2926.872314453125</v>
      </c>
    </row>
    <row r="18" spans="1:60" x14ac:dyDescent="0.25">
      <c r="A18" s="124" t="s">
        <v>609</v>
      </c>
      <c r="B18" s="124" t="s">
        <v>5123</v>
      </c>
      <c r="C18" s="124" t="s">
        <v>5113</v>
      </c>
      <c r="D18" s="124">
        <v>0.84820911572503932</v>
      </c>
      <c r="E18" s="124">
        <v>0.77599334716796875</v>
      </c>
      <c r="F18" s="124">
        <v>0.76787793636322021</v>
      </c>
      <c r="G18" s="124">
        <v>0.77919983863830566</v>
      </c>
      <c r="H18" s="124">
        <v>0.77099961042404175</v>
      </c>
      <c r="I18" s="124">
        <v>0.78697925806045532</v>
      </c>
      <c r="J18" s="124">
        <v>0.77697813510894775</v>
      </c>
      <c r="K18" s="124">
        <v>0.79119598865509033</v>
      </c>
      <c r="L18" s="124">
        <v>0.78104114532470703</v>
      </c>
      <c r="M18" s="124">
        <v>0.53477093500978845</v>
      </c>
      <c r="N18" s="124">
        <v>0.60608645600683819</v>
      </c>
      <c r="O18" s="124">
        <v>0.39072883061736563</v>
      </c>
      <c r="P18" s="124">
        <v>0</v>
      </c>
      <c r="Q18" s="124">
        <v>0</v>
      </c>
      <c r="R18" s="124">
        <v>0</v>
      </c>
      <c r="S18" s="124">
        <v>0</v>
      </c>
      <c r="T18" s="124">
        <v>0.11724467146441669</v>
      </c>
      <c r="U18" s="124">
        <v>0.73806111616621173</v>
      </c>
      <c r="V18" s="124">
        <v>0.13582768081175725</v>
      </c>
      <c r="W18" s="124">
        <v>7.2153748586869598E-2</v>
      </c>
      <c r="X18" s="124">
        <v>0.40589688973446936</v>
      </c>
      <c r="Y18" s="124">
        <v>4.2965367965367963E-2</v>
      </c>
      <c r="Z18" s="124">
        <v>0</v>
      </c>
      <c r="AA18" s="124">
        <v>1.5923566878980893E-3</v>
      </c>
      <c r="AB18" s="124">
        <v>1.5923566878980893E-3</v>
      </c>
      <c r="AC18" s="124">
        <v>0</v>
      </c>
      <c r="AD18" s="124">
        <v>0</v>
      </c>
      <c r="AE18" s="124">
        <v>1.7199864890947693E-2</v>
      </c>
      <c r="AF18" s="124">
        <v>0</v>
      </c>
      <c r="AG18" s="124">
        <v>0.67715071552651174</v>
      </c>
      <c r="AH18" s="124">
        <v>0.38775712079852209</v>
      </c>
      <c r="AI18" s="124">
        <v>4.6691206882289685E-2</v>
      </c>
      <c r="AJ18" s="124">
        <v>0</v>
      </c>
      <c r="AK18" s="124">
        <v>0.22946480271321035</v>
      </c>
      <c r="AL18" s="124">
        <v>0</v>
      </c>
      <c r="AM18" s="124">
        <v>0.2432073234621005</v>
      </c>
      <c r="AN18" s="124">
        <v>4.1843480298894307E-2</v>
      </c>
      <c r="AO18" s="124">
        <v>0.15991707337248737</v>
      </c>
      <c r="AP18" s="124">
        <v>5.681818181818182E-3</v>
      </c>
      <c r="AQ18" s="124">
        <v>0.10117462155678716</v>
      </c>
      <c r="AR18" s="124">
        <v>8.3333333333333332E-3</v>
      </c>
      <c r="AS18" s="124">
        <v>0</v>
      </c>
      <c r="AT18" s="124">
        <v>1.3110403397027601E-2</v>
      </c>
      <c r="AU18" s="124">
        <v>2.7629999999999967E-2</v>
      </c>
      <c r="AV18" s="124">
        <v>5.4307499999999963E-3</v>
      </c>
      <c r="AW18" s="124">
        <v>5.8230500000000025E-2</v>
      </c>
      <c r="AX18" s="124">
        <v>8.7683749999999949E-2</v>
      </c>
      <c r="AY18" s="124">
        <v>0.27542525000000012</v>
      </c>
      <c r="AZ18" s="124">
        <v>8.863750000000007E-3</v>
      </c>
      <c r="BA18" s="124">
        <v>6.6449749999999974E-2</v>
      </c>
      <c r="BB18" s="124">
        <v>0.13081224999999999</v>
      </c>
      <c r="BC18" s="124">
        <v>0.19053750000000017</v>
      </c>
      <c r="BD18" s="124">
        <v>0.11240725000000001</v>
      </c>
      <c r="BE18" s="124">
        <v>2.6696500000000008E-2</v>
      </c>
      <c r="BF18" s="124">
        <v>3.7461500000000009E-2</v>
      </c>
      <c r="BG18" s="124">
        <v>1037.0025634765625</v>
      </c>
      <c r="BH18" s="124">
        <v>3075.82373046875</v>
      </c>
    </row>
    <row r="19" spans="1:60" x14ac:dyDescent="0.25">
      <c r="A19" s="124" t="s">
        <v>610</v>
      </c>
      <c r="B19" s="124" t="s">
        <v>5123</v>
      </c>
      <c r="C19" s="124" t="s">
        <v>5113</v>
      </c>
      <c r="D19" s="124">
        <v>0.71317640692640694</v>
      </c>
      <c r="E19" s="124">
        <v>0.79027557373046875</v>
      </c>
      <c r="F19" s="124">
        <v>0.78374278545379639</v>
      </c>
      <c r="G19" s="124">
        <v>0.79377686977386475</v>
      </c>
      <c r="H19" s="124">
        <v>0.78708851337432861</v>
      </c>
      <c r="I19" s="124">
        <v>0.80022025108337402</v>
      </c>
      <c r="J19" s="124">
        <v>0.79227745532989502</v>
      </c>
      <c r="K19" s="124">
        <v>0.80478376150131226</v>
      </c>
      <c r="L19" s="124">
        <v>0.79661417007446289</v>
      </c>
      <c r="M19" s="124">
        <v>0.40227723665223669</v>
      </c>
      <c r="N19" s="124">
        <v>0.56122384559884564</v>
      </c>
      <c r="O19" s="124">
        <v>0.43877615440115447</v>
      </c>
      <c r="P19" s="124">
        <v>0</v>
      </c>
      <c r="Q19" s="124">
        <v>0</v>
      </c>
      <c r="R19" s="124">
        <v>0</v>
      </c>
      <c r="S19" s="124">
        <v>0</v>
      </c>
      <c r="T19" s="124">
        <v>0.12287608225108226</v>
      </c>
      <c r="U19" s="124">
        <v>0.75969516594516606</v>
      </c>
      <c r="V19" s="124">
        <v>8.0772005772005773E-2</v>
      </c>
      <c r="W19" s="124">
        <v>3.7012987012987011E-2</v>
      </c>
      <c r="X19" s="124">
        <v>0.29440386002885999</v>
      </c>
      <c r="Y19" s="124">
        <v>7.3232323232323232E-2</v>
      </c>
      <c r="Z19" s="124">
        <v>0</v>
      </c>
      <c r="AA19" s="124">
        <v>7.1428571428571426E-3</v>
      </c>
      <c r="AB19" s="124">
        <v>7.1428571428571426E-3</v>
      </c>
      <c r="AC19" s="124">
        <v>0</v>
      </c>
      <c r="AD19" s="124">
        <v>0</v>
      </c>
      <c r="AE19" s="124">
        <v>0</v>
      </c>
      <c r="AF19" s="124">
        <v>8.2151875901875893E-2</v>
      </c>
      <c r="AG19" s="124">
        <v>0.75697601010101012</v>
      </c>
      <c r="AH19" s="124">
        <v>0.17184343434343435</v>
      </c>
      <c r="AI19" s="124">
        <v>0.13506944444444446</v>
      </c>
      <c r="AJ19" s="124">
        <v>0</v>
      </c>
      <c r="AK19" s="124">
        <v>0.25597041847041846</v>
      </c>
      <c r="AL19" s="124">
        <v>1.4285714285714285E-2</v>
      </c>
      <c r="AM19" s="124">
        <v>0.63677849927849928</v>
      </c>
      <c r="AN19" s="124">
        <v>0</v>
      </c>
      <c r="AO19" s="124">
        <v>0.13483044733044733</v>
      </c>
      <c r="AP19" s="124">
        <v>3.6656746031746026E-2</v>
      </c>
      <c r="AQ19" s="124">
        <v>0.1577967171717172</v>
      </c>
      <c r="AR19" s="124">
        <v>0</v>
      </c>
      <c r="AS19" s="124">
        <v>0</v>
      </c>
      <c r="AT19" s="124">
        <v>2.2767857142857142E-2</v>
      </c>
      <c r="AU19" s="124">
        <v>3.7145999999999998E-2</v>
      </c>
      <c r="AV19" s="124">
        <v>1.2082000000000001E-2</v>
      </c>
      <c r="AW19" s="124">
        <v>4.2987250000000005E-2</v>
      </c>
      <c r="AX19" s="124">
        <v>0.16888424999999996</v>
      </c>
      <c r="AY19" s="124">
        <v>0.18573024999999996</v>
      </c>
      <c r="AZ19" s="124">
        <v>8.5407499999999997E-3</v>
      </c>
      <c r="BA19" s="124">
        <v>3.7172499999999997E-2</v>
      </c>
      <c r="BB19" s="124">
        <v>7.4361500000000011E-2</v>
      </c>
      <c r="BC19" s="124">
        <v>0.29740974999999992</v>
      </c>
      <c r="BD19" s="124">
        <v>0.10076025</v>
      </c>
      <c r="BE19" s="124">
        <v>2.6220499999999997E-2</v>
      </c>
      <c r="BF19" s="124">
        <v>4.5846499999999998E-2</v>
      </c>
      <c r="BG19" s="124">
        <v>312.45748901367188</v>
      </c>
      <c r="BH19" s="124">
        <v>1956.8924560546875</v>
      </c>
    </row>
    <row r="20" spans="1:60" x14ac:dyDescent="0.25">
      <c r="A20" s="124" t="s">
        <v>611</v>
      </c>
      <c r="B20" s="124" t="s">
        <v>5123</v>
      </c>
      <c r="C20" s="124" t="s">
        <v>5113</v>
      </c>
      <c r="D20" s="124">
        <v>0.65517815517815514</v>
      </c>
      <c r="E20" s="124">
        <v>0.74623793363571167</v>
      </c>
      <c r="F20" s="124">
        <v>0.73914694786071777</v>
      </c>
      <c r="G20" s="124">
        <v>0.74282926321029663</v>
      </c>
      <c r="H20" s="124">
        <v>0.73625314235687256</v>
      </c>
      <c r="I20" s="124">
        <v>0.75948870182037354</v>
      </c>
      <c r="J20" s="124">
        <v>0.75110816955566406</v>
      </c>
      <c r="K20" s="124">
        <v>0.75550347566604614</v>
      </c>
      <c r="L20" s="124">
        <v>0.7476421594619751</v>
      </c>
      <c r="M20" s="124">
        <v>0.59457209457209459</v>
      </c>
      <c r="N20" s="124">
        <v>0.74833499833499828</v>
      </c>
      <c r="O20" s="124">
        <v>0.25166500166500166</v>
      </c>
      <c r="P20" s="124">
        <v>0</v>
      </c>
      <c r="Q20" s="124">
        <v>0</v>
      </c>
      <c r="R20" s="124">
        <v>0</v>
      </c>
      <c r="S20" s="124">
        <v>0</v>
      </c>
      <c r="T20" s="124">
        <v>4.9825174825174831E-2</v>
      </c>
      <c r="U20" s="124">
        <v>0.87250249750249753</v>
      </c>
      <c r="V20" s="124">
        <v>7.7672327672327679E-2</v>
      </c>
      <c r="W20" s="124">
        <v>1.9230769230769232E-2</v>
      </c>
      <c r="X20" s="124">
        <v>0.36205461205461203</v>
      </c>
      <c r="Y20" s="124">
        <v>0</v>
      </c>
      <c r="Z20" s="124">
        <v>0</v>
      </c>
      <c r="AA20" s="124">
        <v>0</v>
      </c>
      <c r="AB20" s="124">
        <v>1.9230769230769232E-2</v>
      </c>
      <c r="AC20" s="124">
        <v>0</v>
      </c>
      <c r="AD20" s="124">
        <v>0</v>
      </c>
      <c r="AE20" s="124">
        <v>1.1363636363636364E-2</v>
      </c>
      <c r="AF20" s="124">
        <v>0</v>
      </c>
      <c r="AG20" s="124">
        <v>0.90530303030303028</v>
      </c>
      <c r="AH20" s="124">
        <v>0.38240925740925741</v>
      </c>
      <c r="AI20" s="124">
        <v>2.922077922077922E-2</v>
      </c>
      <c r="AJ20" s="124">
        <v>0</v>
      </c>
      <c r="AK20" s="124">
        <v>0.29903429903429901</v>
      </c>
      <c r="AL20" s="124">
        <v>0</v>
      </c>
      <c r="AM20" s="124">
        <v>0.34099234099234099</v>
      </c>
      <c r="AN20" s="124">
        <v>0</v>
      </c>
      <c r="AO20" s="124">
        <v>4.707792207792208E-2</v>
      </c>
      <c r="AP20" s="124">
        <v>3.0594405594405596E-2</v>
      </c>
      <c r="AQ20" s="124">
        <v>0</v>
      </c>
      <c r="AR20" s="124">
        <v>0</v>
      </c>
      <c r="AS20" s="124">
        <v>0</v>
      </c>
      <c r="AT20" s="124">
        <v>1.9230769230769232E-2</v>
      </c>
      <c r="AU20" s="124">
        <v>4.0722249999999995E-2</v>
      </c>
      <c r="AV20" s="124">
        <v>1.2648999999999999E-2</v>
      </c>
      <c r="AW20" s="124">
        <v>4.8167000000000008E-2</v>
      </c>
      <c r="AX20" s="124">
        <v>0.14696275</v>
      </c>
      <c r="AY20" s="124">
        <v>0.21021325000000002</v>
      </c>
      <c r="AZ20" s="124">
        <v>9.6229999999999996E-3</v>
      </c>
      <c r="BA20" s="124">
        <v>3.6638749999999998E-2</v>
      </c>
      <c r="BB20" s="124">
        <v>5.7516999999999999E-2</v>
      </c>
      <c r="BC20" s="124">
        <v>0.27215075</v>
      </c>
      <c r="BD20" s="124">
        <v>0.10634974999999999</v>
      </c>
      <c r="BE20" s="124">
        <v>2.6315249999999995E-2</v>
      </c>
      <c r="BF20" s="124">
        <v>7.3419750000000006E-2</v>
      </c>
      <c r="BG20" s="124">
        <v>0</v>
      </c>
      <c r="BH20" s="124">
        <v>2944.719970703125</v>
      </c>
    </row>
    <row r="21" spans="1:60" x14ac:dyDescent="0.25">
      <c r="A21" s="124" t="s">
        <v>612</v>
      </c>
      <c r="B21" s="124" t="s">
        <v>5123</v>
      </c>
      <c r="C21" s="124" t="s">
        <v>5113</v>
      </c>
      <c r="D21" s="124">
        <v>0.83750000000000002</v>
      </c>
      <c r="E21" s="124">
        <v>0.81506979465484619</v>
      </c>
      <c r="F21" s="124">
        <v>0.80619895458221436</v>
      </c>
      <c r="G21" s="124">
        <v>0.81774395704269409</v>
      </c>
      <c r="H21" s="124">
        <v>0.80885916948318481</v>
      </c>
      <c r="I21" s="124">
        <v>0.83139711618423462</v>
      </c>
      <c r="J21" s="124">
        <v>0.82088863849639893</v>
      </c>
      <c r="K21" s="124">
        <v>0.8350568413734436</v>
      </c>
      <c r="L21" s="124">
        <v>0.82445323467254639</v>
      </c>
      <c r="M21" s="124">
        <v>0.40833333333333333</v>
      </c>
      <c r="N21" s="124">
        <v>0.53750000000000009</v>
      </c>
      <c r="O21" s="124">
        <v>0.46249999999999997</v>
      </c>
      <c r="P21" s="124">
        <v>0</v>
      </c>
      <c r="Q21" s="124">
        <v>0</v>
      </c>
      <c r="R21" s="124">
        <v>0</v>
      </c>
      <c r="S21" s="124">
        <v>0</v>
      </c>
      <c r="T21" s="124">
        <v>2.0833333333333332E-2</v>
      </c>
      <c r="U21" s="124">
        <v>0.92083333333333339</v>
      </c>
      <c r="V21" s="124">
        <v>5.8333333333333334E-2</v>
      </c>
      <c r="W21" s="124">
        <v>9.5833333333333326E-2</v>
      </c>
      <c r="X21" s="124">
        <v>0.41666666666666663</v>
      </c>
      <c r="Y21" s="124">
        <v>2.0833333333333332E-2</v>
      </c>
      <c r="Z21" s="124">
        <v>4.1666666666666664E-2</v>
      </c>
      <c r="AA21" s="124">
        <v>0</v>
      </c>
      <c r="AB21" s="124">
        <v>0</v>
      </c>
      <c r="AC21" s="124">
        <v>0</v>
      </c>
      <c r="AD21" s="124">
        <v>0</v>
      </c>
      <c r="AE21" s="124">
        <v>1.6666666666666666E-2</v>
      </c>
      <c r="AF21" s="124">
        <v>0</v>
      </c>
      <c r="AG21" s="124">
        <v>0.77083333333333337</v>
      </c>
      <c r="AH21" s="124">
        <v>0.49166666666666659</v>
      </c>
      <c r="AI21" s="124">
        <v>5.8333333333333334E-2</v>
      </c>
      <c r="AJ21" s="124">
        <v>0</v>
      </c>
      <c r="AK21" s="124">
        <v>0.25416666666666665</v>
      </c>
      <c r="AL21" s="124">
        <v>0</v>
      </c>
      <c r="AM21" s="124">
        <v>0.27083333333333331</v>
      </c>
      <c r="AN21" s="124">
        <v>0</v>
      </c>
      <c r="AO21" s="124">
        <v>0.11249999999999999</v>
      </c>
      <c r="AP21" s="124">
        <v>4.1666666666666664E-2</v>
      </c>
      <c r="AQ21" s="124">
        <v>7.4999999999999997E-2</v>
      </c>
      <c r="AR21" s="124">
        <v>0</v>
      </c>
      <c r="AS21" s="124">
        <v>0</v>
      </c>
      <c r="AT21" s="124">
        <v>1.6666666666666666E-2</v>
      </c>
      <c r="AU21" s="124">
        <v>3.3026250000000007E-2</v>
      </c>
      <c r="AV21" s="124">
        <v>9.8302500000000004E-3</v>
      </c>
      <c r="AW21" s="124">
        <v>5.3886999999999997E-2</v>
      </c>
      <c r="AX21" s="124">
        <v>0.1537695</v>
      </c>
      <c r="AY21" s="124">
        <v>0.15693475000000001</v>
      </c>
      <c r="AZ21" s="124">
        <v>1.1029250000000001E-2</v>
      </c>
      <c r="BA21" s="124">
        <v>3.3604000000000002E-2</v>
      </c>
      <c r="BB21" s="124">
        <v>7.6304750000000005E-2</v>
      </c>
      <c r="BC21" s="124">
        <v>0.28342974999999998</v>
      </c>
      <c r="BD21" s="124">
        <v>0.11599625000000004</v>
      </c>
      <c r="BE21" s="124">
        <v>2.4347000000000001E-2</v>
      </c>
      <c r="BF21" s="124">
        <v>8.0860500000000002E-2</v>
      </c>
      <c r="BG21" s="124">
        <v>231.11000061035156</v>
      </c>
      <c r="BH21" s="124">
        <v>3734.47607421875</v>
      </c>
    </row>
    <row r="22" spans="1:60" x14ac:dyDescent="0.25">
      <c r="A22" s="124" t="s">
        <v>613</v>
      </c>
      <c r="B22" s="124" t="s">
        <v>5123</v>
      </c>
      <c r="C22" s="124" t="s">
        <v>5113</v>
      </c>
      <c r="D22" s="124">
        <v>0.84546703296703296</v>
      </c>
      <c r="E22" s="124">
        <v>0.72946316003799438</v>
      </c>
      <c r="F22" s="124">
        <v>0.72488296031951904</v>
      </c>
      <c r="G22" s="124">
        <v>0.73167926073074341</v>
      </c>
      <c r="H22" s="124">
        <v>0.72701263427734375</v>
      </c>
      <c r="I22" s="124">
        <v>0.75563371181488037</v>
      </c>
      <c r="J22" s="124">
        <v>0.75194823741912842</v>
      </c>
      <c r="K22" s="124">
        <v>0.75891876220703125</v>
      </c>
      <c r="L22" s="124">
        <v>0.7550274133682251</v>
      </c>
      <c r="M22" s="124">
        <v>0.66712454212454209</v>
      </c>
      <c r="N22" s="124">
        <v>0.81456043956043955</v>
      </c>
      <c r="O22" s="124">
        <v>0.18543956043956045</v>
      </c>
      <c r="P22" s="124">
        <v>0</v>
      </c>
      <c r="Q22" s="124">
        <v>0</v>
      </c>
      <c r="R22" s="124">
        <v>0</v>
      </c>
      <c r="S22" s="124">
        <v>0</v>
      </c>
      <c r="T22" s="124">
        <v>0</v>
      </c>
      <c r="U22" s="124">
        <v>0.8839285714285714</v>
      </c>
      <c r="V22" s="124">
        <v>5.3571428571428568E-2</v>
      </c>
      <c r="W22" s="124">
        <v>3.7087912087912088E-2</v>
      </c>
      <c r="X22" s="124">
        <v>0.49358974358974356</v>
      </c>
      <c r="Y22" s="124">
        <v>1.7857142857142856E-2</v>
      </c>
      <c r="Z22" s="124">
        <v>1.7857142857142856E-2</v>
      </c>
      <c r="AA22" s="124">
        <v>0</v>
      </c>
      <c r="AB22" s="124">
        <v>0</v>
      </c>
      <c r="AC22" s="124">
        <v>0</v>
      </c>
      <c r="AD22" s="124">
        <v>1.9230769230769232E-2</v>
      </c>
      <c r="AE22" s="124">
        <v>1.7857142857142856E-2</v>
      </c>
      <c r="AF22" s="124">
        <v>0</v>
      </c>
      <c r="AG22" s="124">
        <v>0.56135531135531136</v>
      </c>
      <c r="AH22" s="124">
        <v>0.36721611721611719</v>
      </c>
      <c r="AI22" s="124">
        <v>7.4175824175824176E-2</v>
      </c>
      <c r="AJ22" s="124">
        <v>0</v>
      </c>
      <c r="AK22" s="124">
        <v>0.28640109890109888</v>
      </c>
      <c r="AL22" s="124">
        <v>0</v>
      </c>
      <c r="AM22" s="124">
        <v>0.18543956043956045</v>
      </c>
      <c r="AN22" s="124">
        <v>0</v>
      </c>
      <c r="AO22" s="124">
        <v>0.54441391941391937</v>
      </c>
      <c r="AP22" s="124">
        <v>3.8461538461538464E-2</v>
      </c>
      <c r="AQ22" s="124">
        <v>5.631868131868132E-2</v>
      </c>
      <c r="AR22" s="124">
        <v>0</v>
      </c>
      <c r="AS22" s="124">
        <v>0</v>
      </c>
      <c r="AT22" s="124">
        <v>1.9230769230769232E-2</v>
      </c>
      <c r="AU22" s="124">
        <v>3.1023500000000002E-2</v>
      </c>
      <c r="AV22" s="124">
        <v>9.8897499999999992E-3</v>
      </c>
      <c r="AW22" s="124">
        <v>3.8873250000000005E-2</v>
      </c>
      <c r="AX22" s="124">
        <v>0.29455900000000002</v>
      </c>
      <c r="AY22" s="124">
        <v>0.19456924999999997</v>
      </c>
      <c r="AZ22" s="124">
        <v>6.5762499999999996E-3</v>
      </c>
      <c r="BA22" s="124">
        <v>2.6475999999999996E-2</v>
      </c>
      <c r="BB22" s="124">
        <v>8.7634749999999997E-2</v>
      </c>
      <c r="BC22" s="124">
        <v>0.18465074999999997</v>
      </c>
      <c r="BD22" s="124">
        <v>9.5091500000000009E-2</v>
      </c>
      <c r="BE22" s="124">
        <v>1.9802750000000001E-2</v>
      </c>
      <c r="BF22" s="124">
        <v>4.1879000000000006E-2</v>
      </c>
      <c r="BG22" s="124">
        <v>1424.1175537109375</v>
      </c>
      <c r="BH22" s="124">
        <v>3637.17626953125</v>
      </c>
    </row>
    <row r="23" spans="1:60" x14ac:dyDescent="0.25">
      <c r="A23" s="124" t="s">
        <v>614</v>
      </c>
      <c r="B23" s="124" t="s">
        <v>5123</v>
      </c>
      <c r="C23" s="124" t="s">
        <v>5113</v>
      </c>
      <c r="D23" s="124">
        <v>0.82916666666666672</v>
      </c>
      <c r="E23" s="124">
        <v>0.81639719009399414</v>
      </c>
      <c r="F23" s="124">
        <v>0.83320647478103638</v>
      </c>
      <c r="G23" s="124">
        <v>0.81728339195251465</v>
      </c>
      <c r="H23" s="124">
        <v>0.83355444669723511</v>
      </c>
      <c r="I23" s="124">
        <v>0.77393811941146851</v>
      </c>
      <c r="J23" s="124">
        <v>0.79272037744522095</v>
      </c>
      <c r="K23" s="124">
        <v>0.77419567108154297</v>
      </c>
      <c r="L23" s="124">
        <v>0.79256194829940796</v>
      </c>
      <c r="M23" s="124">
        <v>0.27708333333333335</v>
      </c>
      <c r="N23" s="124">
        <v>0.125</v>
      </c>
      <c r="O23" s="124">
        <v>0.875</v>
      </c>
      <c r="P23" s="124">
        <v>0</v>
      </c>
      <c r="Q23" s="124">
        <v>0</v>
      </c>
      <c r="R23" s="124">
        <v>0</v>
      </c>
      <c r="S23" s="124">
        <v>0</v>
      </c>
      <c r="T23" s="124">
        <v>0.13958333333333334</v>
      </c>
      <c r="U23" s="124">
        <v>0.74791666666666667</v>
      </c>
      <c r="V23" s="124">
        <v>6.4583333333333326E-2</v>
      </c>
      <c r="W23" s="124">
        <v>8.958333333333332E-2</v>
      </c>
      <c r="X23" s="124">
        <v>0.64166666666666661</v>
      </c>
      <c r="Y23" s="124">
        <v>0.20416666666666666</v>
      </c>
      <c r="Z23" s="124">
        <v>3.125E-2</v>
      </c>
      <c r="AA23" s="124">
        <v>3.125E-2</v>
      </c>
      <c r="AB23" s="124">
        <v>1.6666666666666666E-2</v>
      </c>
      <c r="AC23" s="124">
        <v>0</v>
      </c>
      <c r="AD23" s="124">
        <v>1.6666666666666666E-2</v>
      </c>
      <c r="AE23" s="124">
        <v>0</v>
      </c>
      <c r="AF23" s="124">
        <v>0</v>
      </c>
      <c r="AG23" s="124">
        <v>0.30833333333333335</v>
      </c>
      <c r="AH23" s="124">
        <v>0.38541666666666663</v>
      </c>
      <c r="AI23" s="124">
        <v>8.958333333333332E-2</v>
      </c>
      <c r="AJ23" s="124">
        <v>4.1666666666666664E-2</v>
      </c>
      <c r="AK23" s="124">
        <v>0.17916666666666664</v>
      </c>
      <c r="AL23" s="124">
        <v>0.16666666666666666</v>
      </c>
      <c r="AM23" s="124">
        <v>0.58333333333333326</v>
      </c>
      <c r="AN23" s="124">
        <v>0</v>
      </c>
      <c r="AO23" s="124">
        <v>0.12083333333333332</v>
      </c>
      <c r="AP23" s="124">
        <v>0</v>
      </c>
      <c r="AQ23" s="124">
        <v>0.1125</v>
      </c>
      <c r="AR23" s="124">
        <v>0</v>
      </c>
      <c r="AS23" s="124">
        <v>0</v>
      </c>
      <c r="AT23" s="124">
        <v>0</v>
      </c>
      <c r="AU23" s="124">
        <v>3.2326499999999994E-2</v>
      </c>
      <c r="AV23" s="124">
        <v>5.0167499999999995E-3</v>
      </c>
      <c r="AW23" s="124">
        <v>4.8995000000000011E-2</v>
      </c>
      <c r="AX23" s="124">
        <v>0.17426849999999999</v>
      </c>
      <c r="AY23" s="124">
        <v>0.25366050000000007</v>
      </c>
      <c r="AZ23" s="124">
        <v>5.5145000000000003E-3</v>
      </c>
      <c r="BA23" s="124">
        <v>4.0667000000000002E-2</v>
      </c>
      <c r="BB23" s="124">
        <v>7.6991749999999998E-2</v>
      </c>
      <c r="BC23" s="124">
        <v>0.208069</v>
      </c>
      <c r="BD23" s="124">
        <v>0.11319025000000002</v>
      </c>
      <c r="BE23" s="124">
        <v>2.2812249999999999E-2</v>
      </c>
      <c r="BF23" s="124">
        <v>5.0810749999999988E-2</v>
      </c>
      <c r="BG23" s="124">
        <v>2070.817626953125</v>
      </c>
      <c r="BH23" s="124">
        <v>5463.46484375</v>
      </c>
    </row>
    <row r="24" spans="1:60" x14ac:dyDescent="0.25">
      <c r="A24" s="124" t="s">
        <v>615</v>
      </c>
      <c r="B24" s="124" t="s">
        <v>5123</v>
      </c>
      <c r="C24" s="124" t="s">
        <v>5113</v>
      </c>
      <c r="D24" s="124">
        <v>0.86569518982309668</v>
      </c>
      <c r="E24" s="124">
        <v>0.83520489931106567</v>
      </c>
      <c r="F24" s="124">
        <v>0.83062446117401123</v>
      </c>
      <c r="G24" s="124">
        <v>0.83235162496566772</v>
      </c>
      <c r="H24" s="124">
        <v>0.82816559076309204</v>
      </c>
      <c r="I24" s="124">
        <v>0.83956700563430786</v>
      </c>
      <c r="J24" s="124">
        <v>0.83374190330505371</v>
      </c>
      <c r="K24" s="124">
        <v>0.83609688282012939</v>
      </c>
      <c r="L24" s="124">
        <v>0.83069300651550293</v>
      </c>
      <c r="M24" s="124">
        <v>0.51708159411647781</v>
      </c>
      <c r="N24" s="124">
        <v>0.74361458954482218</v>
      </c>
      <c r="O24" s="124">
        <v>0.25638541045517793</v>
      </c>
      <c r="P24" s="124">
        <v>0</v>
      </c>
      <c r="Q24" s="124">
        <v>0</v>
      </c>
      <c r="R24" s="124">
        <v>0</v>
      </c>
      <c r="S24" s="124">
        <v>0</v>
      </c>
      <c r="T24" s="124">
        <v>7.1742695289206904E-2</v>
      </c>
      <c r="U24" s="124">
        <v>0.86588153448618566</v>
      </c>
      <c r="V24" s="124">
        <v>5.9170642019479226E-2</v>
      </c>
      <c r="W24" s="124">
        <v>0.10284983104750547</v>
      </c>
      <c r="X24" s="124">
        <v>0.25716805804015108</v>
      </c>
      <c r="Y24" s="124">
        <v>5.8139534883720929E-3</v>
      </c>
      <c r="Z24" s="124">
        <v>0</v>
      </c>
      <c r="AA24" s="124">
        <v>0</v>
      </c>
      <c r="AB24" s="124">
        <v>0</v>
      </c>
      <c r="AC24" s="124">
        <v>0</v>
      </c>
      <c r="AD24" s="124">
        <v>0</v>
      </c>
      <c r="AE24" s="124">
        <v>1.2224209898628503E-2</v>
      </c>
      <c r="AF24" s="124">
        <v>1.3888888888888888E-2</v>
      </c>
      <c r="AG24" s="124">
        <v>0.91216954879745593</v>
      </c>
      <c r="AH24" s="124">
        <v>0.31722073146491753</v>
      </c>
      <c r="AI24" s="124">
        <v>5.4425064599483201E-2</v>
      </c>
      <c r="AJ24" s="124">
        <v>3.205128205128205E-3</v>
      </c>
      <c r="AK24" s="124">
        <v>0.1539455376664679</v>
      </c>
      <c r="AL24" s="124">
        <v>0</v>
      </c>
      <c r="AM24" s="124">
        <v>0.13672729079705825</v>
      </c>
      <c r="AN24" s="124">
        <v>6.243788511230372E-2</v>
      </c>
      <c r="AO24" s="124">
        <v>0.14225551580202742</v>
      </c>
      <c r="AP24" s="124">
        <v>9.6153846153846159E-3</v>
      </c>
      <c r="AQ24" s="124">
        <v>5.7630192804611402E-2</v>
      </c>
      <c r="AR24" s="124">
        <v>0</v>
      </c>
      <c r="AS24" s="124">
        <v>0</v>
      </c>
      <c r="AT24" s="124">
        <v>0</v>
      </c>
      <c r="AU24" s="124">
        <v>3.2834250000000009E-2</v>
      </c>
      <c r="AV24" s="124">
        <v>1.3692500000000003E-2</v>
      </c>
      <c r="AW24" s="124">
        <v>5.2355749999999972E-2</v>
      </c>
      <c r="AX24" s="124">
        <v>0.20817250000000004</v>
      </c>
      <c r="AY24" s="124">
        <v>0.20323475000000005</v>
      </c>
      <c r="AZ24" s="124">
        <v>1.0127249999999997E-2</v>
      </c>
      <c r="BA24" s="124">
        <v>3.1956000000000005E-2</v>
      </c>
      <c r="BB24" s="124">
        <v>9.9497500000000003E-2</v>
      </c>
      <c r="BC24" s="124">
        <v>0.22614525000000008</v>
      </c>
      <c r="BD24" s="124">
        <v>9.1916749999999964E-2</v>
      </c>
      <c r="BE24" s="124">
        <v>2.8008749999999999E-2</v>
      </c>
      <c r="BF24" s="124">
        <v>3.4887000000000015E-2</v>
      </c>
      <c r="BG24" s="124">
        <v>213.875</v>
      </c>
      <c r="BH24" s="124">
        <v>3340.65380859375</v>
      </c>
    </row>
    <row r="25" spans="1:60" x14ac:dyDescent="0.25">
      <c r="A25" s="124" t="s">
        <v>616</v>
      </c>
      <c r="B25" s="124" t="s">
        <v>5123</v>
      </c>
      <c r="C25" s="124" t="s">
        <v>5113</v>
      </c>
      <c r="D25" s="124">
        <v>0.77869455615783645</v>
      </c>
      <c r="E25" s="124">
        <v>0.75554490089416504</v>
      </c>
      <c r="F25" s="124">
        <v>0.75302642583847046</v>
      </c>
      <c r="G25" s="124">
        <v>0.76044577360153198</v>
      </c>
      <c r="H25" s="124">
        <v>0.7575305700302124</v>
      </c>
      <c r="I25" s="124">
        <v>0.75961488485336304</v>
      </c>
      <c r="J25" s="124">
        <v>0.75657600164413452</v>
      </c>
      <c r="K25" s="124">
        <v>0.76580607891082764</v>
      </c>
      <c r="L25" s="124">
        <v>0.76229721307754517</v>
      </c>
      <c r="M25" s="124">
        <v>0.45810747799731888</v>
      </c>
      <c r="N25" s="124">
        <v>0.52108195634434917</v>
      </c>
      <c r="O25" s="124">
        <v>0.46576014891880857</v>
      </c>
      <c r="P25" s="124">
        <v>1.3157894736842105E-2</v>
      </c>
      <c r="Q25" s="124">
        <v>0</v>
      </c>
      <c r="R25" s="124">
        <v>0</v>
      </c>
      <c r="S25" s="124">
        <v>0</v>
      </c>
      <c r="T25" s="124">
        <v>0.5471454799790173</v>
      </c>
      <c r="U25" s="124">
        <v>0.31612279244623187</v>
      </c>
      <c r="V25" s="124">
        <v>0.10696982281284606</v>
      </c>
      <c r="W25" s="124">
        <v>0.13064091915836101</v>
      </c>
      <c r="X25" s="124">
        <v>0.33802165296963338</v>
      </c>
      <c r="Y25" s="124">
        <v>5.9523809523809521E-3</v>
      </c>
      <c r="Z25" s="124">
        <v>0</v>
      </c>
      <c r="AA25" s="124">
        <v>0</v>
      </c>
      <c r="AB25" s="124">
        <v>1.3157894736842105E-2</v>
      </c>
      <c r="AC25" s="124">
        <v>0</v>
      </c>
      <c r="AD25" s="124">
        <v>0</v>
      </c>
      <c r="AE25" s="124">
        <v>5.9523809523809521E-3</v>
      </c>
      <c r="AF25" s="124">
        <v>0</v>
      </c>
      <c r="AG25" s="124">
        <v>0.95735705542927085</v>
      </c>
      <c r="AH25" s="124">
        <v>0.2322831060208661</v>
      </c>
      <c r="AI25" s="124">
        <v>0.14034814507198229</v>
      </c>
      <c r="AJ25" s="124">
        <v>5.8139534883720929E-3</v>
      </c>
      <c r="AK25" s="124">
        <v>0.38658237162674125</v>
      </c>
      <c r="AL25" s="124">
        <v>0</v>
      </c>
      <c r="AM25" s="124">
        <v>6.1849755201958387E-2</v>
      </c>
      <c r="AN25" s="124">
        <v>9.7297203765227019E-2</v>
      </c>
      <c r="AO25" s="124">
        <v>0.19767624001865125</v>
      </c>
      <c r="AP25" s="124">
        <v>0.1848917351518331</v>
      </c>
      <c r="AQ25" s="124">
        <v>0.28300675380311247</v>
      </c>
      <c r="AR25" s="124">
        <v>0</v>
      </c>
      <c r="AS25" s="124">
        <v>0</v>
      </c>
      <c r="AT25" s="124">
        <v>1.7580287929125138E-2</v>
      </c>
      <c r="AU25" s="124">
        <v>4.5481750000000008E-2</v>
      </c>
      <c r="AV25" s="124">
        <v>1.1392499999999996E-3</v>
      </c>
      <c r="AW25" s="124">
        <v>5.1576250000000018E-2</v>
      </c>
      <c r="AX25" s="124">
        <v>8.9435250000000022E-2</v>
      </c>
      <c r="AY25" s="124">
        <v>0.19705775000000009</v>
      </c>
      <c r="AZ25" s="124">
        <v>1.4683750000000002E-2</v>
      </c>
      <c r="BA25" s="124">
        <v>6.1416999999999999E-2</v>
      </c>
      <c r="BB25" s="124">
        <v>0.17818549999999991</v>
      </c>
      <c r="BC25" s="124">
        <v>0.24291225000000005</v>
      </c>
      <c r="BD25" s="124">
        <v>8.1829499999999999E-2</v>
      </c>
      <c r="BE25" s="124">
        <v>3.1417500000000008E-2</v>
      </c>
      <c r="BF25" s="124">
        <v>5.0342000000000012E-2</v>
      </c>
      <c r="BG25" s="124">
        <v>771.686279296875</v>
      </c>
      <c r="BH25" s="124">
        <v>2048.893798828125</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41D9B-B0E3-43CF-A138-47ADC630779B}">
  <dimension ref="A1:AA113"/>
  <sheetViews>
    <sheetView topLeftCell="A25" workbookViewId="0">
      <selection sqref="A1:AA52"/>
    </sheetView>
  </sheetViews>
  <sheetFormatPr defaultRowHeight="15" x14ac:dyDescent="0.25"/>
  <cols>
    <col min="1" max="1" width="10.85546875" bestFit="1" customWidth="1"/>
    <col min="15" max="15" width="10.85546875" bestFit="1" customWidth="1"/>
  </cols>
  <sheetData>
    <row r="1" spans="1:27" ht="21" x14ac:dyDescent="0.35">
      <c r="A1" s="94"/>
      <c r="B1" s="94"/>
      <c r="C1" s="94"/>
      <c r="D1" s="94"/>
      <c r="E1" s="94"/>
      <c r="F1" s="94"/>
      <c r="G1" s="110" t="s">
        <v>5114</v>
      </c>
      <c r="H1" s="94"/>
      <c r="I1" s="94"/>
      <c r="J1" s="94"/>
      <c r="K1" s="94"/>
      <c r="L1" s="94"/>
      <c r="M1" s="94"/>
      <c r="N1" s="94"/>
      <c r="O1" s="94"/>
      <c r="P1" s="94"/>
      <c r="Q1" s="94"/>
      <c r="R1" s="94"/>
      <c r="S1" s="94"/>
      <c r="T1" s="94"/>
      <c r="U1" s="110" t="s">
        <v>5115</v>
      </c>
      <c r="V1" s="94"/>
      <c r="W1" s="94"/>
      <c r="X1" s="94"/>
      <c r="Y1" s="94"/>
      <c r="Z1" s="94"/>
      <c r="AA1" s="94"/>
    </row>
    <row r="2" spans="1:27" x14ac:dyDescent="0.25">
      <c r="A2" s="94"/>
      <c r="B2" s="94"/>
      <c r="C2" s="94"/>
      <c r="D2" s="94"/>
      <c r="E2" s="94"/>
      <c r="F2" s="94"/>
      <c r="G2" s="94"/>
      <c r="H2" s="94"/>
      <c r="I2" s="94"/>
      <c r="J2" s="94"/>
      <c r="K2" s="94"/>
      <c r="L2" s="94"/>
      <c r="M2" s="94"/>
      <c r="N2" s="94"/>
      <c r="O2" s="94"/>
      <c r="P2" s="94"/>
      <c r="Q2" s="94"/>
      <c r="R2" s="94"/>
      <c r="S2" s="94"/>
      <c r="T2" s="94"/>
      <c r="U2" s="94"/>
      <c r="V2" s="94"/>
      <c r="W2" s="94"/>
      <c r="X2" s="94"/>
      <c r="Y2" s="94"/>
      <c r="Z2" s="94"/>
      <c r="AA2" s="94"/>
    </row>
    <row r="3" spans="1:27" x14ac:dyDescent="0.25">
      <c r="A3" s="109"/>
      <c r="B3" s="109" t="s">
        <v>605</v>
      </c>
      <c r="C3" s="109" t="s">
        <v>606</v>
      </c>
      <c r="D3" s="109" t="s">
        <v>607</v>
      </c>
      <c r="E3" s="109" t="s">
        <v>608</v>
      </c>
      <c r="F3" s="109" t="s">
        <v>609</v>
      </c>
      <c r="G3" s="109" t="s">
        <v>610</v>
      </c>
      <c r="H3" s="109" t="s">
        <v>611</v>
      </c>
      <c r="I3" s="109" t="s">
        <v>612</v>
      </c>
      <c r="J3" s="109" t="s">
        <v>613</v>
      </c>
      <c r="K3" s="109" t="s">
        <v>614</v>
      </c>
      <c r="L3" s="109" t="s">
        <v>615</v>
      </c>
      <c r="M3" s="109" t="s">
        <v>616</v>
      </c>
      <c r="N3" s="109"/>
      <c r="O3" s="109"/>
      <c r="P3" s="109" t="s">
        <v>605</v>
      </c>
      <c r="Q3" s="109" t="s">
        <v>606</v>
      </c>
      <c r="R3" s="109" t="s">
        <v>607</v>
      </c>
      <c r="S3" s="109" t="s">
        <v>608</v>
      </c>
      <c r="T3" s="109" t="s">
        <v>609</v>
      </c>
      <c r="U3" s="109" t="s">
        <v>610</v>
      </c>
      <c r="V3" s="109" t="s">
        <v>611</v>
      </c>
      <c r="W3" s="109" t="s">
        <v>612</v>
      </c>
      <c r="X3" s="109" t="s">
        <v>613</v>
      </c>
      <c r="Y3" s="109" t="s">
        <v>614</v>
      </c>
      <c r="Z3" s="109" t="s">
        <v>615</v>
      </c>
      <c r="AA3" s="109" t="s">
        <v>616</v>
      </c>
    </row>
    <row r="4" spans="1:27" x14ac:dyDescent="0.25">
      <c r="A4" s="94" t="s">
        <v>222</v>
      </c>
      <c r="B4" s="124">
        <v>0.79621048769210556</v>
      </c>
      <c r="C4" s="124">
        <v>0.78418519652845942</v>
      </c>
      <c r="D4" s="124">
        <v>0.7654211857611013</v>
      </c>
      <c r="E4" s="124">
        <v>0.79258716953227737</v>
      </c>
      <c r="F4" s="124">
        <v>0.77438031666020701</v>
      </c>
      <c r="G4" s="124">
        <v>0.75833313480278086</v>
      </c>
      <c r="H4" s="124">
        <v>0.76835505514007829</v>
      </c>
      <c r="I4" s="124">
        <v>0.75664549708501772</v>
      </c>
      <c r="J4" s="124">
        <v>0.74727117397946519</v>
      </c>
      <c r="K4" s="124">
        <v>0.78996194879466952</v>
      </c>
      <c r="L4" s="124">
        <v>0.83661253555470616</v>
      </c>
      <c r="M4" s="124">
        <v>0.72535629135749868</v>
      </c>
      <c r="N4" s="171"/>
      <c r="O4" s="94" t="s">
        <v>222</v>
      </c>
      <c r="P4" s="124">
        <v>0.80646308791009347</v>
      </c>
      <c r="Q4" s="124">
        <v>0.82739638846593078</v>
      </c>
      <c r="R4" s="124">
        <v>0.84381091617933723</v>
      </c>
      <c r="S4" s="124">
        <v>0.86645961045171949</v>
      </c>
      <c r="T4" s="124">
        <v>0.84820911572503932</v>
      </c>
      <c r="U4" s="124">
        <v>0.71317640692640694</v>
      </c>
      <c r="V4" s="124">
        <v>0.65517815517815514</v>
      </c>
      <c r="W4" s="124">
        <v>0.83750000000000002</v>
      </c>
      <c r="X4" s="124">
        <v>0.84546703296703296</v>
      </c>
      <c r="Y4" s="124">
        <v>0.82916666666666672</v>
      </c>
      <c r="Z4" s="124">
        <v>0.86569518982309668</v>
      </c>
      <c r="AA4" s="124">
        <v>0.77869455615783645</v>
      </c>
    </row>
    <row r="5" spans="1:27" x14ac:dyDescent="0.25">
      <c r="A5" s="94" t="s">
        <v>242</v>
      </c>
      <c r="B5" s="124">
        <v>0.53767567620017198</v>
      </c>
      <c r="C5" s="124">
        <v>0.60123855750370481</v>
      </c>
      <c r="D5" s="124">
        <v>0.56057411791350154</v>
      </c>
      <c r="E5" s="124">
        <v>0.51518555889062412</v>
      </c>
      <c r="F5" s="124">
        <v>0.57042641260863691</v>
      </c>
      <c r="G5" s="124">
        <v>0.49152667427430335</v>
      </c>
      <c r="H5" s="124">
        <v>0.62051950099550723</v>
      </c>
      <c r="I5" s="124">
        <v>0.61321050745966565</v>
      </c>
      <c r="J5" s="124">
        <v>0.58795480670163724</v>
      </c>
      <c r="K5" s="124">
        <v>0.44100259421950599</v>
      </c>
      <c r="L5" s="124">
        <v>0.57382027585385686</v>
      </c>
      <c r="M5" s="124">
        <v>0.44889092242138268</v>
      </c>
      <c r="N5" s="171"/>
      <c r="O5" s="94" t="s">
        <v>242</v>
      </c>
      <c r="P5" s="124">
        <v>0.47873332752087072</v>
      </c>
      <c r="Q5" s="124">
        <v>0.60086254628508151</v>
      </c>
      <c r="R5" s="124">
        <v>0.47630914407230196</v>
      </c>
      <c r="S5" s="124">
        <v>0.5280082931176906</v>
      </c>
      <c r="T5" s="124">
        <v>0.53477093500978845</v>
      </c>
      <c r="U5" s="124">
        <v>0.40227723665223669</v>
      </c>
      <c r="V5" s="124">
        <v>0.59457209457209459</v>
      </c>
      <c r="W5" s="124">
        <v>0.40833333333333333</v>
      </c>
      <c r="X5" s="124">
        <v>0.66712454212454209</v>
      </c>
      <c r="Y5" s="124">
        <v>0.27708333333333335</v>
      </c>
      <c r="Z5" s="124">
        <v>0.51708159411647781</v>
      </c>
      <c r="AA5" s="124">
        <v>0.45810747799731888</v>
      </c>
    </row>
    <row r="6" spans="1:27" x14ac:dyDescent="0.25">
      <c r="A6" s="94" t="s">
        <v>246</v>
      </c>
      <c r="B6" s="124">
        <v>0.52630041873085698</v>
      </c>
      <c r="C6" s="124">
        <v>0.66548575535706911</v>
      </c>
      <c r="D6" s="124">
        <v>0.76518590133885012</v>
      </c>
      <c r="E6" s="124">
        <v>0.65098725596013296</v>
      </c>
      <c r="F6" s="124">
        <v>0.5368815973767338</v>
      </c>
      <c r="G6" s="124">
        <v>0.70795430763918377</v>
      </c>
      <c r="H6" s="124">
        <v>0.65209903472287378</v>
      </c>
      <c r="I6" s="124">
        <v>0.63784890339473932</v>
      </c>
      <c r="J6" s="124">
        <v>0.66104624348634244</v>
      </c>
      <c r="K6" s="124">
        <v>0.39363034228843058</v>
      </c>
      <c r="L6" s="124">
        <v>0.64147343131679413</v>
      </c>
      <c r="M6" s="124">
        <v>0.47241693510381838</v>
      </c>
      <c r="N6" s="171"/>
      <c r="O6" s="94" t="s">
        <v>246</v>
      </c>
      <c r="P6" s="124">
        <v>0.50299808091630616</v>
      </c>
      <c r="Q6" s="124">
        <v>0.63802119380904587</v>
      </c>
      <c r="R6" s="124">
        <v>0.85686912989544572</v>
      </c>
      <c r="S6" s="124">
        <v>0.599422307725751</v>
      </c>
      <c r="T6" s="124">
        <v>0.60608645600683819</v>
      </c>
      <c r="U6" s="124">
        <v>0.56122384559884564</v>
      </c>
      <c r="V6" s="124">
        <v>0.74833499833499828</v>
      </c>
      <c r="W6" s="124">
        <v>0.53750000000000009</v>
      </c>
      <c r="X6" s="124">
        <v>0.81456043956043955</v>
      </c>
      <c r="Y6" s="124">
        <v>0.125</v>
      </c>
      <c r="Z6" s="124">
        <v>0.74361458954482218</v>
      </c>
      <c r="AA6" s="124">
        <v>0.52108195634434917</v>
      </c>
    </row>
    <row r="7" spans="1:27" x14ac:dyDescent="0.25">
      <c r="A7" s="94" t="s">
        <v>250</v>
      </c>
      <c r="B7" s="124">
        <v>0.4665952257903041</v>
      </c>
      <c r="C7" s="124">
        <v>0.33292965720357598</v>
      </c>
      <c r="D7" s="124">
        <v>0.23279986711875225</v>
      </c>
      <c r="E7" s="124">
        <v>0.34628374546369234</v>
      </c>
      <c r="F7" s="124">
        <v>0.45806243856383555</v>
      </c>
      <c r="G7" s="124">
        <v>0.29204569236081612</v>
      </c>
      <c r="H7" s="124">
        <v>0.34392369254985355</v>
      </c>
      <c r="I7" s="124">
        <v>0.36215109660526063</v>
      </c>
      <c r="J7" s="124">
        <v>0.33192250651365762</v>
      </c>
      <c r="K7" s="124">
        <v>0.60636965771156959</v>
      </c>
      <c r="L7" s="124">
        <v>0.35100672048433723</v>
      </c>
      <c r="M7" s="124">
        <v>0.52758306489618167</v>
      </c>
      <c r="N7" s="171"/>
      <c r="O7" s="94" t="s">
        <v>250</v>
      </c>
      <c r="P7" s="124">
        <v>0.49290287133691268</v>
      </c>
      <c r="Q7" s="124">
        <v>0.35101529786829083</v>
      </c>
      <c r="R7" s="124">
        <v>0.1431308701045543</v>
      </c>
      <c r="S7" s="124">
        <v>0.40057769227424894</v>
      </c>
      <c r="T7" s="124">
        <v>0.39072883061736563</v>
      </c>
      <c r="U7" s="124">
        <v>0.43877615440115447</v>
      </c>
      <c r="V7" s="124">
        <v>0.25166500166500166</v>
      </c>
      <c r="W7" s="124">
        <v>0.46249999999999997</v>
      </c>
      <c r="X7" s="124">
        <v>0.18543956043956045</v>
      </c>
      <c r="Y7" s="124">
        <v>0.875</v>
      </c>
      <c r="Z7" s="124">
        <v>0.25638541045517793</v>
      </c>
      <c r="AA7" s="124">
        <v>0.46576014891880857</v>
      </c>
    </row>
    <row r="8" spans="1:27" x14ac:dyDescent="0.25">
      <c r="A8" s="94" t="s">
        <v>253</v>
      </c>
      <c r="B8" s="124">
        <v>0</v>
      </c>
      <c r="C8" s="124">
        <v>0</v>
      </c>
      <c r="D8" s="124">
        <v>8.6805555555555551E-4</v>
      </c>
      <c r="E8" s="124">
        <v>0</v>
      </c>
      <c r="F8" s="124">
        <v>0</v>
      </c>
      <c r="G8" s="124">
        <v>0</v>
      </c>
      <c r="H8" s="124">
        <v>0</v>
      </c>
      <c r="I8" s="124">
        <v>0</v>
      </c>
      <c r="J8" s="124">
        <v>0</v>
      </c>
      <c r="K8" s="124">
        <v>0</v>
      </c>
      <c r="L8" s="124">
        <v>0</v>
      </c>
      <c r="M8" s="124">
        <v>0</v>
      </c>
      <c r="N8" s="171"/>
      <c r="O8" s="94" t="s">
        <v>253</v>
      </c>
      <c r="P8" s="124">
        <v>0</v>
      </c>
      <c r="Q8" s="124">
        <v>0</v>
      </c>
      <c r="R8" s="124">
        <v>0</v>
      </c>
      <c r="S8" s="124">
        <v>0</v>
      </c>
      <c r="T8" s="124">
        <v>0</v>
      </c>
      <c r="U8" s="124">
        <v>0</v>
      </c>
      <c r="V8" s="124">
        <v>0</v>
      </c>
      <c r="W8" s="124">
        <v>0</v>
      </c>
      <c r="X8" s="124">
        <v>0</v>
      </c>
      <c r="Y8" s="124">
        <v>0</v>
      </c>
      <c r="Z8" s="124">
        <v>0</v>
      </c>
      <c r="AA8" s="124">
        <v>1.3157894736842105E-2</v>
      </c>
    </row>
    <row r="9" spans="1:27" x14ac:dyDescent="0.25">
      <c r="A9" s="94" t="s">
        <v>257</v>
      </c>
      <c r="B9" s="124">
        <v>0</v>
      </c>
      <c r="C9" s="124">
        <v>0</v>
      </c>
      <c r="D9" s="124">
        <v>0</v>
      </c>
      <c r="E9" s="124">
        <v>0</v>
      </c>
      <c r="F9" s="124">
        <v>0</v>
      </c>
      <c r="G9" s="124">
        <v>0</v>
      </c>
      <c r="H9" s="124">
        <v>0</v>
      </c>
      <c r="I9" s="124">
        <v>0</v>
      </c>
      <c r="J9" s="124">
        <v>0</v>
      </c>
      <c r="K9" s="124">
        <v>0</v>
      </c>
      <c r="L9" s="124">
        <v>0</v>
      </c>
      <c r="M9" s="124">
        <v>0</v>
      </c>
      <c r="N9" s="171"/>
      <c r="O9" s="94" t="s">
        <v>257</v>
      </c>
      <c r="P9" s="124">
        <v>0</v>
      </c>
      <c r="Q9" s="124">
        <v>0</v>
      </c>
      <c r="R9" s="124">
        <v>0</v>
      </c>
      <c r="S9" s="124">
        <v>0</v>
      </c>
      <c r="T9" s="124">
        <v>0</v>
      </c>
      <c r="U9" s="124">
        <v>0</v>
      </c>
      <c r="V9" s="124">
        <v>0</v>
      </c>
      <c r="W9" s="124">
        <v>0</v>
      </c>
      <c r="X9" s="124">
        <v>0</v>
      </c>
      <c r="Y9" s="124">
        <v>0</v>
      </c>
      <c r="Z9" s="124">
        <v>0</v>
      </c>
      <c r="AA9" s="124">
        <v>0</v>
      </c>
    </row>
    <row r="10" spans="1:27" x14ac:dyDescent="0.25">
      <c r="A10" s="94" t="s">
        <v>261</v>
      </c>
      <c r="B10" s="124">
        <v>0</v>
      </c>
      <c r="C10" s="124">
        <v>0</v>
      </c>
      <c r="D10" s="124">
        <v>0</v>
      </c>
      <c r="E10" s="124">
        <v>0</v>
      </c>
      <c r="F10" s="124">
        <v>0</v>
      </c>
      <c r="G10" s="124">
        <v>0</v>
      </c>
      <c r="H10" s="124">
        <v>0</v>
      </c>
      <c r="I10" s="124">
        <v>0</v>
      </c>
      <c r="J10" s="124">
        <v>0</v>
      </c>
      <c r="K10" s="124">
        <v>0</v>
      </c>
      <c r="L10" s="124">
        <v>0</v>
      </c>
      <c r="M10" s="124">
        <v>0</v>
      </c>
      <c r="N10" s="171"/>
      <c r="O10" s="94" t="s">
        <v>261</v>
      </c>
      <c r="P10" s="124">
        <v>0</v>
      </c>
      <c r="Q10" s="124">
        <v>0</v>
      </c>
      <c r="R10" s="124">
        <v>0</v>
      </c>
      <c r="S10" s="124">
        <v>0</v>
      </c>
      <c r="T10" s="124">
        <v>0</v>
      </c>
      <c r="U10" s="124">
        <v>0</v>
      </c>
      <c r="V10" s="124">
        <v>0</v>
      </c>
      <c r="W10" s="124">
        <v>0</v>
      </c>
      <c r="X10" s="124">
        <v>0</v>
      </c>
      <c r="Y10" s="124">
        <v>0</v>
      </c>
      <c r="Z10" s="124">
        <v>0</v>
      </c>
      <c r="AA10" s="124">
        <v>0</v>
      </c>
    </row>
    <row r="11" spans="1:27" x14ac:dyDescent="0.25">
      <c r="A11" s="94" t="s">
        <v>265</v>
      </c>
      <c r="B11" s="124">
        <v>0</v>
      </c>
      <c r="C11" s="124">
        <v>0</v>
      </c>
      <c r="D11" s="124">
        <v>0</v>
      </c>
      <c r="E11" s="124">
        <v>0</v>
      </c>
      <c r="F11" s="124">
        <v>0</v>
      </c>
      <c r="G11" s="124">
        <v>0</v>
      </c>
      <c r="H11" s="124">
        <v>0</v>
      </c>
      <c r="I11" s="124">
        <v>0</v>
      </c>
      <c r="J11" s="124">
        <v>0</v>
      </c>
      <c r="K11" s="124">
        <v>0</v>
      </c>
      <c r="L11" s="124">
        <v>0</v>
      </c>
      <c r="M11" s="124">
        <v>0</v>
      </c>
      <c r="N11" s="171"/>
      <c r="O11" s="94" t="s">
        <v>265</v>
      </c>
      <c r="P11" s="124">
        <v>0</v>
      </c>
      <c r="Q11" s="124">
        <v>0</v>
      </c>
      <c r="R11" s="124">
        <v>0</v>
      </c>
      <c r="S11" s="124">
        <v>0</v>
      </c>
      <c r="T11" s="124">
        <v>0</v>
      </c>
      <c r="U11" s="124">
        <v>0</v>
      </c>
      <c r="V11" s="124">
        <v>0</v>
      </c>
      <c r="W11" s="124">
        <v>0</v>
      </c>
      <c r="X11" s="124">
        <v>0</v>
      </c>
      <c r="Y11" s="124">
        <v>0</v>
      </c>
      <c r="Z11" s="124">
        <v>0</v>
      </c>
      <c r="AA11" s="124">
        <v>0</v>
      </c>
    </row>
    <row r="12" spans="1:27" x14ac:dyDescent="0.25">
      <c r="A12" s="94" t="s">
        <v>304</v>
      </c>
      <c r="B12" s="124">
        <v>0.34448007764548244</v>
      </c>
      <c r="C12" s="124">
        <v>0.27103388133396961</v>
      </c>
      <c r="D12" s="124">
        <v>0.23762806976815801</v>
      </c>
      <c r="E12" s="124">
        <v>0.17386323098204592</v>
      </c>
      <c r="F12" s="124">
        <v>0.11057344130017352</v>
      </c>
      <c r="G12" s="124">
        <v>9.9288852389562088E-2</v>
      </c>
      <c r="H12" s="124">
        <v>9.1863694441093824E-2</v>
      </c>
      <c r="I12" s="124">
        <v>1.5217953095788371E-2</v>
      </c>
      <c r="J12" s="124">
        <v>2.5650676937441642E-2</v>
      </c>
      <c r="K12" s="124">
        <v>8.3551587301587293E-2</v>
      </c>
      <c r="L12" s="124">
        <v>0.18646073076761693</v>
      </c>
      <c r="M12" s="124">
        <v>0.65261620276790544</v>
      </c>
      <c r="N12" s="171"/>
      <c r="O12" s="94" t="s">
        <v>304</v>
      </c>
      <c r="P12" s="124">
        <v>0.31447356449632491</v>
      </c>
      <c r="Q12" s="124">
        <v>0.17902566659168773</v>
      </c>
      <c r="R12" s="124">
        <v>0.23758417508417506</v>
      </c>
      <c r="S12" s="124">
        <v>0.17364326551019521</v>
      </c>
      <c r="T12" s="124">
        <v>0.11724467146441669</v>
      </c>
      <c r="U12" s="124">
        <v>0.12287608225108226</v>
      </c>
      <c r="V12" s="124">
        <v>4.9825174825174831E-2</v>
      </c>
      <c r="W12" s="124">
        <v>2.0833333333333332E-2</v>
      </c>
      <c r="X12" s="124">
        <v>0</v>
      </c>
      <c r="Y12" s="124">
        <v>0.13958333333333334</v>
      </c>
      <c r="Z12" s="124">
        <v>7.1742695289206904E-2</v>
      </c>
      <c r="AA12" s="124">
        <v>0.5471454799790173</v>
      </c>
    </row>
    <row r="13" spans="1:27" x14ac:dyDescent="0.25">
      <c r="A13" s="94" t="s">
        <v>307</v>
      </c>
      <c r="B13" s="124">
        <v>0.51803209985626475</v>
      </c>
      <c r="C13" s="124">
        <v>0.52181016492090926</v>
      </c>
      <c r="D13" s="124">
        <v>0.60406585061034201</v>
      </c>
      <c r="E13" s="124">
        <v>0.67454647169220427</v>
      </c>
      <c r="F13" s="124">
        <v>0.77179472967491092</v>
      </c>
      <c r="G13" s="124">
        <v>0.80739062653635618</v>
      </c>
      <c r="H13" s="124">
        <v>0.82094832483764379</v>
      </c>
      <c r="I13" s="124">
        <v>0.90920814323148458</v>
      </c>
      <c r="J13" s="124">
        <v>0.88948451396473727</v>
      </c>
      <c r="K13" s="124">
        <v>0.8150688741405655</v>
      </c>
      <c r="L13" s="124">
        <v>0.69274307976881966</v>
      </c>
      <c r="M13" s="124">
        <v>0.21432576454686564</v>
      </c>
      <c r="N13" s="171"/>
      <c r="O13" s="94" t="s">
        <v>307</v>
      </c>
      <c r="P13" s="124">
        <v>0.52158118030929912</v>
      </c>
      <c r="Q13" s="124">
        <v>0.59704673062947711</v>
      </c>
      <c r="R13" s="124">
        <v>0.52492025518341312</v>
      </c>
      <c r="S13" s="124">
        <v>0.68849723925046735</v>
      </c>
      <c r="T13" s="124">
        <v>0.73806111616621173</v>
      </c>
      <c r="U13" s="124">
        <v>0.75969516594516606</v>
      </c>
      <c r="V13" s="124">
        <v>0.87250249750249753</v>
      </c>
      <c r="W13" s="124">
        <v>0.92083333333333339</v>
      </c>
      <c r="X13" s="124">
        <v>0.8839285714285714</v>
      </c>
      <c r="Y13" s="124">
        <v>0.74791666666666667</v>
      </c>
      <c r="Z13" s="124">
        <v>0.86588153448618566</v>
      </c>
      <c r="AA13" s="124">
        <v>0.31612279244623187</v>
      </c>
    </row>
    <row r="14" spans="1:27" x14ac:dyDescent="0.25">
      <c r="A14" s="94" t="s">
        <v>310</v>
      </c>
      <c r="B14" s="124">
        <v>0.11959090146507208</v>
      </c>
      <c r="C14" s="124">
        <v>0.18254833503951323</v>
      </c>
      <c r="D14" s="124">
        <v>0.13395679006281799</v>
      </c>
      <c r="E14" s="124">
        <v>0.13089656126029151</v>
      </c>
      <c r="F14" s="124">
        <v>9.5652925379645995E-2</v>
      </c>
      <c r="G14" s="124">
        <v>8.0248918778760309E-2</v>
      </c>
      <c r="H14" s="124">
        <v>6.9501531141430525E-2</v>
      </c>
      <c r="I14" s="124">
        <v>5.9122184096007668E-2</v>
      </c>
      <c r="J14" s="124">
        <v>6.194814243115461E-2</v>
      </c>
      <c r="K14" s="124">
        <v>8.6214097381376795E-2</v>
      </c>
      <c r="L14" s="124">
        <v>9.9645732240064039E-2</v>
      </c>
      <c r="M14" s="124">
        <v>0.11876152744520195</v>
      </c>
      <c r="N14" s="171"/>
      <c r="O14" s="94" t="s">
        <v>310</v>
      </c>
      <c r="P14" s="124">
        <v>0.14097405672147448</v>
      </c>
      <c r="Q14" s="124">
        <v>0.19946977627435375</v>
      </c>
      <c r="R14" s="124">
        <v>0.20045853269537478</v>
      </c>
      <c r="S14" s="124">
        <v>0.11430073692448153</v>
      </c>
      <c r="T14" s="124">
        <v>0.13582768081175725</v>
      </c>
      <c r="U14" s="124">
        <v>8.0772005772005773E-2</v>
      </c>
      <c r="V14" s="124">
        <v>7.7672327672327679E-2</v>
      </c>
      <c r="W14" s="124">
        <v>5.8333333333333334E-2</v>
      </c>
      <c r="X14" s="124">
        <v>5.3571428571428568E-2</v>
      </c>
      <c r="Y14" s="124">
        <v>6.4583333333333326E-2</v>
      </c>
      <c r="Z14" s="124">
        <v>5.9170642019479226E-2</v>
      </c>
      <c r="AA14" s="124">
        <v>0.10696982281284606</v>
      </c>
    </row>
    <row r="15" spans="1:27" x14ac:dyDescent="0.25">
      <c r="A15" s="94" t="s">
        <v>299</v>
      </c>
      <c r="B15" s="124">
        <v>0.15286545486787187</v>
      </c>
      <c r="C15" s="124">
        <v>0.18011319751679078</v>
      </c>
      <c r="D15" s="124">
        <v>0.11189787821689522</v>
      </c>
      <c r="E15" s="124">
        <v>0.13214207416854917</v>
      </c>
      <c r="F15" s="124">
        <v>6.4003721830732108E-2</v>
      </c>
      <c r="G15" s="124">
        <v>3.6192442189750026E-2</v>
      </c>
      <c r="H15" s="124">
        <v>4.2801304267055043E-2</v>
      </c>
      <c r="I15" s="124">
        <v>4.6101501220715803E-2</v>
      </c>
      <c r="J15" s="124">
        <v>3.3688460924452303E-2</v>
      </c>
      <c r="K15" s="124">
        <v>5.0881331699346409E-2</v>
      </c>
      <c r="L15" s="124">
        <v>4.3786607045812623E-2</v>
      </c>
      <c r="M15" s="124">
        <v>0.10465074651845067</v>
      </c>
      <c r="N15" s="171"/>
      <c r="O15" s="94" t="s">
        <v>299</v>
      </c>
      <c r="P15" s="124">
        <v>0.19457033331834608</v>
      </c>
      <c r="Q15" s="124">
        <v>0.25935434474166869</v>
      </c>
      <c r="R15" s="124">
        <v>8.3554846712741437E-2</v>
      </c>
      <c r="S15" s="124">
        <v>0.14963072257727925</v>
      </c>
      <c r="T15" s="124">
        <v>7.2153748586869598E-2</v>
      </c>
      <c r="U15" s="124">
        <v>3.7012987012987011E-2</v>
      </c>
      <c r="V15" s="124">
        <v>1.9230769230769232E-2</v>
      </c>
      <c r="W15" s="124">
        <v>9.5833333333333326E-2</v>
      </c>
      <c r="X15" s="124">
        <v>3.7087912087912088E-2</v>
      </c>
      <c r="Y15" s="124">
        <v>8.958333333333332E-2</v>
      </c>
      <c r="Z15" s="124">
        <v>0.10284983104750547</v>
      </c>
      <c r="AA15" s="124">
        <v>0.13064091915836101</v>
      </c>
    </row>
    <row r="16" spans="1:27" x14ac:dyDescent="0.25">
      <c r="A16" s="94" t="s">
        <v>311</v>
      </c>
      <c r="B16" s="124">
        <v>0.40837124828698396</v>
      </c>
      <c r="C16" s="124">
        <v>0.30281509760044995</v>
      </c>
      <c r="D16" s="124">
        <v>0.13131074055503628</v>
      </c>
      <c r="E16" s="124">
        <v>0.31066020480692125</v>
      </c>
      <c r="F16" s="124">
        <v>0.31337612193590758</v>
      </c>
      <c r="G16" s="124">
        <v>0.25049872567263104</v>
      </c>
      <c r="H16" s="124">
        <v>0.47746570917043057</v>
      </c>
      <c r="I16" s="124">
        <v>0.40506795145533997</v>
      </c>
      <c r="J16" s="124">
        <v>0.19217877681208059</v>
      </c>
      <c r="K16" s="124">
        <v>0.47349247464137173</v>
      </c>
      <c r="L16" s="124">
        <v>0.2676659429047476</v>
      </c>
      <c r="M16" s="124">
        <v>0.32461425789718751</v>
      </c>
      <c r="N16" s="171"/>
      <c r="O16" s="94" t="s">
        <v>311</v>
      </c>
      <c r="P16" s="124">
        <v>0.4339151911486101</v>
      </c>
      <c r="Q16" s="124">
        <v>0.25629958343426651</v>
      </c>
      <c r="R16" s="124">
        <v>0.11150983519404573</v>
      </c>
      <c r="S16" s="124">
        <v>0.4422144689361332</v>
      </c>
      <c r="T16" s="124">
        <v>0.40589688973446936</v>
      </c>
      <c r="U16" s="124">
        <v>0.29440386002885999</v>
      </c>
      <c r="V16" s="124">
        <v>0.36205461205461203</v>
      </c>
      <c r="W16" s="124">
        <v>0.41666666666666663</v>
      </c>
      <c r="X16" s="124">
        <v>0.49358974358974356</v>
      </c>
      <c r="Y16" s="124">
        <v>0.64166666666666661</v>
      </c>
      <c r="Z16" s="124">
        <v>0.25716805804015108</v>
      </c>
      <c r="AA16" s="124">
        <v>0.33802165296963338</v>
      </c>
    </row>
    <row r="17" spans="1:27" x14ac:dyDescent="0.25">
      <c r="A17" s="94" t="s">
        <v>312</v>
      </c>
      <c r="B17" s="124">
        <v>2.1381097979167929E-2</v>
      </c>
      <c r="C17" s="124">
        <v>2.7155118951993954E-3</v>
      </c>
      <c r="D17" s="124">
        <v>3.90625E-3</v>
      </c>
      <c r="E17" s="124">
        <v>2.3008273189639033E-2</v>
      </c>
      <c r="F17" s="124">
        <v>3.3009245542563986E-2</v>
      </c>
      <c r="G17" s="124">
        <v>1.9260225843534724E-2</v>
      </c>
      <c r="H17" s="124">
        <v>3.6605328401961526E-2</v>
      </c>
      <c r="I17" s="124">
        <v>6.0202004248975212E-2</v>
      </c>
      <c r="J17" s="124">
        <v>8.1845238095238082E-3</v>
      </c>
      <c r="K17" s="124">
        <v>9.8807693531958229E-2</v>
      </c>
      <c r="L17" s="124">
        <v>3.1188649690255105E-2</v>
      </c>
      <c r="M17" s="124">
        <v>2.1072971667553193E-2</v>
      </c>
      <c r="N17" s="171"/>
      <c r="O17" s="94" t="s">
        <v>312</v>
      </c>
      <c r="P17" s="124">
        <v>2.9069767441860465E-3</v>
      </c>
      <c r="Q17" s="124">
        <v>0</v>
      </c>
      <c r="R17" s="124">
        <v>0</v>
      </c>
      <c r="S17" s="124">
        <v>2.2727272727272728E-2</v>
      </c>
      <c r="T17" s="124">
        <v>4.2965367965367963E-2</v>
      </c>
      <c r="U17" s="124">
        <v>7.3232323232323232E-2</v>
      </c>
      <c r="V17" s="124">
        <v>0</v>
      </c>
      <c r="W17" s="124">
        <v>2.0833333333333332E-2</v>
      </c>
      <c r="X17" s="124">
        <v>1.7857142857142856E-2</v>
      </c>
      <c r="Y17" s="124">
        <v>0.20416666666666666</v>
      </c>
      <c r="Z17" s="124">
        <v>5.8139534883720929E-3</v>
      </c>
      <c r="AA17" s="124">
        <v>5.9523809523809521E-3</v>
      </c>
    </row>
    <row r="18" spans="1:27" x14ac:dyDescent="0.25">
      <c r="A18" s="94" t="s">
        <v>313</v>
      </c>
      <c r="B18" s="124">
        <v>2.1931331558965716E-3</v>
      </c>
      <c r="C18" s="124">
        <v>9.765625E-4</v>
      </c>
      <c r="D18" s="124">
        <v>0</v>
      </c>
      <c r="E18" s="124">
        <v>4.8215594722080569E-3</v>
      </c>
      <c r="F18" s="124">
        <v>5.631405713351142E-3</v>
      </c>
      <c r="G18" s="124">
        <v>1.2818928345032404E-2</v>
      </c>
      <c r="H18" s="124">
        <v>1.893939393939394E-3</v>
      </c>
      <c r="I18" s="124">
        <v>2.717391304347826E-3</v>
      </c>
      <c r="J18" s="124">
        <v>3.3842653993516061E-2</v>
      </c>
      <c r="K18" s="124">
        <v>6.4484126984126981E-3</v>
      </c>
      <c r="L18" s="124">
        <v>7.4793956043956045E-3</v>
      </c>
      <c r="M18" s="124">
        <v>1.3144944053046E-3</v>
      </c>
      <c r="N18" s="171"/>
      <c r="O18" s="94" t="s">
        <v>313</v>
      </c>
      <c r="P18" s="124">
        <v>0</v>
      </c>
      <c r="Q18" s="124">
        <v>0</v>
      </c>
      <c r="R18" s="124">
        <v>0</v>
      </c>
      <c r="S18" s="124">
        <v>1.1363636363636364E-2</v>
      </c>
      <c r="T18" s="124">
        <v>0</v>
      </c>
      <c r="U18" s="124">
        <v>0</v>
      </c>
      <c r="V18" s="124">
        <v>0</v>
      </c>
      <c r="W18" s="124">
        <v>4.1666666666666664E-2</v>
      </c>
      <c r="X18" s="124">
        <v>1.7857142857142856E-2</v>
      </c>
      <c r="Y18" s="124">
        <v>3.125E-2</v>
      </c>
      <c r="Z18" s="124">
        <v>0</v>
      </c>
      <c r="AA18" s="124">
        <v>0</v>
      </c>
    </row>
    <row r="19" spans="1:27" x14ac:dyDescent="0.25">
      <c r="A19" s="94" t="s">
        <v>314</v>
      </c>
      <c r="B19" s="124">
        <v>2.3028680364252144E-3</v>
      </c>
      <c r="C19" s="124">
        <v>1.6335753172225776E-3</v>
      </c>
      <c r="D19" s="124">
        <v>0</v>
      </c>
      <c r="E19" s="124">
        <v>4.8295078166401689E-3</v>
      </c>
      <c r="F19" s="124">
        <v>5.7890877234427901E-3</v>
      </c>
      <c r="G19" s="124">
        <v>3.8507956374038976E-3</v>
      </c>
      <c r="H19" s="124">
        <v>1.5375797448165869E-2</v>
      </c>
      <c r="I19" s="124">
        <v>3.90625E-3</v>
      </c>
      <c r="J19" s="124">
        <v>8.713942307692308E-3</v>
      </c>
      <c r="K19" s="124">
        <v>1.1458333333333334E-2</v>
      </c>
      <c r="L19" s="124">
        <v>0</v>
      </c>
      <c r="M19" s="124">
        <v>0</v>
      </c>
      <c r="N19" s="171"/>
      <c r="O19" s="94" t="s">
        <v>314</v>
      </c>
      <c r="P19" s="124">
        <v>2.1459227467811159E-3</v>
      </c>
      <c r="Q19" s="124">
        <v>5.681818181818182E-3</v>
      </c>
      <c r="R19" s="124">
        <v>0</v>
      </c>
      <c r="S19" s="124">
        <v>2.9133244206773622E-2</v>
      </c>
      <c r="T19" s="124">
        <v>1.5923566878980893E-3</v>
      </c>
      <c r="U19" s="124">
        <v>7.1428571428571426E-3</v>
      </c>
      <c r="V19" s="124">
        <v>0</v>
      </c>
      <c r="W19" s="124">
        <v>0</v>
      </c>
      <c r="X19" s="124">
        <v>0</v>
      </c>
      <c r="Y19" s="124">
        <v>3.125E-2</v>
      </c>
      <c r="Z19" s="124">
        <v>0</v>
      </c>
      <c r="AA19" s="124">
        <v>0</v>
      </c>
    </row>
    <row r="20" spans="1:27" x14ac:dyDescent="0.25">
      <c r="A20" s="94" t="s">
        <v>315</v>
      </c>
      <c r="B20" s="124">
        <v>5.9230525353771192E-3</v>
      </c>
      <c r="C20" s="124">
        <v>8.5616438356164379E-4</v>
      </c>
      <c r="D20" s="124">
        <v>0</v>
      </c>
      <c r="E20" s="124">
        <v>3.255208333333333E-3</v>
      </c>
      <c r="F20" s="124">
        <v>6.4415299637098113E-3</v>
      </c>
      <c r="G20" s="124">
        <v>5.4185779227318214E-3</v>
      </c>
      <c r="H20" s="124">
        <v>1.893939393939394E-3</v>
      </c>
      <c r="I20" s="124">
        <v>2.3148148148148147E-3</v>
      </c>
      <c r="J20" s="124">
        <v>0</v>
      </c>
      <c r="K20" s="124">
        <v>2.5937499999999999E-2</v>
      </c>
      <c r="L20" s="124">
        <v>2.0285222522744037E-3</v>
      </c>
      <c r="M20" s="124">
        <v>6.5104166666666663E-4</v>
      </c>
      <c r="N20" s="171"/>
      <c r="O20" s="94" t="s">
        <v>315</v>
      </c>
      <c r="P20" s="124">
        <v>4.5044133128188512E-3</v>
      </c>
      <c r="Q20" s="124">
        <v>0</v>
      </c>
      <c r="R20" s="124">
        <v>0</v>
      </c>
      <c r="S20" s="124">
        <v>0</v>
      </c>
      <c r="T20" s="124">
        <v>1.5923566878980893E-3</v>
      </c>
      <c r="U20" s="124">
        <v>7.1428571428571426E-3</v>
      </c>
      <c r="V20" s="124">
        <v>1.9230769230769232E-2</v>
      </c>
      <c r="W20" s="124">
        <v>0</v>
      </c>
      <c r="X20" s="124">
        <v>0</v>
      </c>
      <c r="Y20" s="124">
        <v>1.6666666666666666E-2</v>
      </c>
      <c r="Z20" s="124">
        <v>0</v>
      </c>
      <c r="AA20" s="124">
        <v>1.3157894736842105E-2</v>
      </c>
    </row>
    <row r="21" spans="1:27" x14ac:dyDescent="0.25">
      <c r="A21" s="94" t="s">
        <v>316</v>
      </c>
      <c r="B21" s="124">
        <v>0</v>
      </c>
      <c r="C21" s="124">
        <v>0</v>
      </c>
      <c r="D21" s="124">
        <v>0</v>
      </c>
      <c r="E21" s="124">
        <v>0</v>
      </c>
      <c r="F21" s="124">
        <v>0</v>
      </c>
      <c r="G21" s="124">
        <v>0</v>
      </c>
      <c r="H21" s="124">
        <v>0</v>
      </c>
      <c r="I21" s="124">
        <v>0</v>
      </c>
      <c r="J21" s="124">
        <v>0</v>
      </c>
      <c r="K21" s="124">
        <v>0</v>
      </c>
      <c r="L21" s="124">
        <v>0</v>
      </c>
      <c r="M21" s="124">
        <v>0</v>
      </c>
      <c r="N21" s="171"/>
      <c r="O21" s="94" t="s">
        <v>316</v>
      </c>
      <c r="P21" s="124">
        <v>0</v>
      </c>
      <c r="Q21" s="124">
        <v>0</v>
      </c>
      <c r="R21" s="124">
        <v>0</v>
      </c>
      <c r="S21" s="124">
        <v>0</v>
      </c>
      <c r="T21" s="124">
        <v>0</v>
      </c>
      <c r="U21" s="124">
        <v>0</v>
      </c>
      <c r="V21" s="124">
        <v>0</v>
      </c>
      <c r="W21" s="124">
        <v>0</v>
      </c>
      <c r="X21" s="124">
        <v>0</v>
      </c>
      <c r="Y21" s="124">
        <v>0</v>
      </c>
      <c r="Z21" s="124">
        <v>0</v>
      </c>
      <c r="AA21" s="124">
        <v>0</v>
      </c>
    </row>
    <row r="22" spans="1:27" x14ac:dyDescent="0.25">
      <c r="A22" s="94" t="s">
        <v>323</v>
      </c>
      <c r="B22" s="124">
        <v>8.5352933229129093E-3</v>
      </c>
      <c r="C22" s="124">
        <v>7.7741093366093369E-4</v>
      </c>
      <c r="D22" s="124">
        <v>0</v>
      </c>
      <c r="E22" s="124">
        <v>3.931566908120473E-3</v>
      </c>
      <c r="F22" s="124">
        <v>3.7650602409638556E-4</v>
      </c>
      <c r="G22" s="124">
        <v>5.6819279435912293E-3</v>
      </c>
      <c r="H22" s="124">
        <v>9.4939591998415528E-3</v>
      </c>
      <c r="I22" s="124">
        <v>2.1551724137931034E-3</v>
      </c>
      <c r="J22" s="124">
        <v>0</v>
      </c>
      <c r="K22" s="124">
        <v>0</v>
      </c>
      <c r="L22" s="124">
        <v>1.3673483084540321E-2</v>
      </c>
      <c r="M22" s="124">
        <v>1.9655360719712666E-3</v>
      </c>
      <c r="N22" s="171"/>
      <c r="O22" s="94" t="s">
        <v>323</v>
      </c>
      <c r="P22" s="124">
        <v>1.953125E-3</v>
      </c>
      <c r="Q22" s="124">
        <v>0</v>
      </c>
      <c r="R22" s="124">
        <v>0</v>
      </c>
      <c r="S22" s="124">
        <v>0</v>
      </c>
      <c r="T22" s="124">
        <v>0</v>
      </c>
      <c r="U22" s="124">
        <v>0</v>
      </c>
      <c r="V22" s="124">
        <v>0</v>
      </c>
      <c r="W22" s="124">
        <v>0</v>
      </c>
      <c r="X22" s="124">
        <v>1.9230769230769232E-2</v>
      </c>
      <c r="Y22" s="124">
        <v>1.6666666666666666E-2</v>
      </c>
      <c r="Z22" s="124">
        <v>0</v>
      </c>
      <c r="AA22" s="124">
        <v>0</v>
      </c>
    </row>
    <row r="23" spans="1:27" x14ac:dyDescent="0.25">
      <c r="A23" s="94" t="s">
        <v>324</v>
      </c>
      <c r="B23" s="124">
        <v>2.5735485129528741E-2</v>
      </c>
      <c r="C23" s="124">
        <v>3.7679549935229857E-3</v>
      </c>
      <c r="D23" s="124">
        <v>9.2613233497757606E-3</v>
      </c>
      <c r="E23" s="124">
        <v>2.6604993242724615E-2</v>
      </c>
      <c r="F23" s="124">
        <v>1.287381085645263E-2</v>
      </c>
      <c r="G23" s="124">
        <v>2.2045744189032442E-2</v>
      </c>
      <c r="H23" s="124">
        <v>1.9662537396670524E-2</v>
      </c>
      <c r="I23" s="124">
        <v>9.6718529379819715E-3</v>
      </c>
      <c r="J23" s="124">
        <v>1.4728327228327228E-2</v>
      </c>
      <c r="K23" s="124">
        <v>2.8538961038961037E-2</v>
      </c>
      <c r="L23" s="124">
        <v>8.5237949728520709E-3</v>
      </c>
      <c r="M23" s="124">
        <v>2.2683079309604351E-2</v>
      </c>
      <c r="N23" s="171"/>
      <c r="O23" s="94" t="s">
        <v>324</v>
      </c>
      <c r="P23" s="124">
        <v>1.2603169249652074E-2</v>
      </c>
      <c r="Q23" s="124">
        <v>0</v>
      </c>
      <c r="R23" s="124">
        <v>2.3148148148148147E-3</v>
      </c>
      <c r="S23" s="124">
        <v>7.3529411764705881E-3</v>
      </c>
      <c r="T23" s="124">
        <v>1.7199864890947693E-2</v>
      </c>
      <c r="U23" s="124">
        <v>0</v>
      </c>
      <c r="V23" s="124">
        <v>1.1363636363636364E-2</v>
      </c>
      <c r="W23" s="124">
        <v>1.6666666666666666E-2</v>
      </c>
      <c r="X23" s="124">
        <v>1.7857142857142856E-2</v>
      </c>
      <c r="Y23" s="124">
        <v>0</v>
      </c>
      <c r="Z23" s="124">
        <v>1.2224209898628503E-2</v>
      </c>
      <c r="AA23" s="124">
        <v>5.9523809523809521E-3</v>
      </c>
    </row>
    <row r="24" spans="1:27" x14ac:dyDescent="0.25">
      <c r="A24" s="94" t="s">
        <v>325</v>
      </c>
      <c r="B24" s="124">
        <v>1.977159275597864E-3</v>
      </c>
      <c r="C24" s="124">
        <v>1.5570367132867135E-3</v>
      </c>
      <c r="D24" s="124">
        <v>5.1229508196721314E-4</v>
      </c>
      <c r="E24" s="124">
        <v>7.1098367625738812E-3</v>
      </c>
      <c r="F24" s="124">
        <v>3.0048076923076925E-4</v>
      </c>
      <c r="G24" s="124">
        <v>1.7464995139264451E-2</v>
      </c>
      <c r="H24" s="124">
        <v>2.0833333333333333E-3</v>
      </c>
      <c r="I24" s="124">
        <v>0</v>
      </c>
      <c r="J24" s="124">
        <v>3.6764705882352941E-3</v>
      </c>
      <c r="K24" s="124">
        <v>0</v>
      </c>
      <c r="L24" s="124">
        <v>1.6332565370929992E-2</v>
      </c>
      <c r="M24" s="124">
        <v>5.008873180625149E-3</v>
      </c>
      <c r="N24" s="171"/>
      <c r="O24" s="94" t="s">
        <v>325</v>
      </c>
      <c r="P24" s="124">
        <v>0</v>
      </c>
      <c r="Q24" s="124">
        <v>0</v>
      </c>
      <c r="R24" s="124">
        <v>0</v>
      </c>
      <c r="S24" s="124">
        <v>0</v>
      </c>
      <c r="T24" s="124">
        <v>0</v>
      </c>
      <c r="U24" s="124">
        <v>8.2151875901875893E-2</v>
      </c>
      <c r="V24" s="124">
        <v>0</v>
      </c>
      <c r="W24" s="124">
        <v>0</v>
      </c>
      <c r="X24" s="124">
        <v>0</v>
      </c>
      <c r="Y24" s="124">
        <v>0</v>
      </c>
      <c r="Z24" s="124">
        <v>1.3888888888888888E-2</v>
      </c>
      <c r="AA24" s="124">
        <v>0</v>
      </c>
    </row>
    <row r="25" spans="1:27" x14ac:dyDescent="0.25">
      <c r="A25" s="94" t="s">
        <v>322</v>
      </c>
      <c r="B25" s="124">
        <v>0.76231348428394818</v>
      </c>
      <c r="C25" s="124">
        <v>0.79449074902585581</v>
      </c>
      <c r="D25" s="124">
        <v>0.74674278554949569</v>
      </c>
      <c r="E25" s="124">
        <v>0.80023075863762427</v>
      </c>
      <c r="F25" s="124">
        <v>0.6731163485836833</v>
      </c>
      <c r="G25" s="124">
        <v>0.82549689668996606</v>
      </c>
      <c r="H25" s="124">
        <v>0.82707663348433469</v>
      </c>
      <c r="I25" s="124">
        <v>0.71194056816346973</v>
      </c>
      <c r="J25" s="124">
        <v>0.62383990694715852</v>
      </c>
      <c r="K25" s="124">
        <v>0.43362902926322044</v>
      </c>
      <c r="L25" s="124">
        <v>0.87224925948943244</v>
      </c>
      <c r="M25" s="124">
        <v>0.90984285401989196</v>
      </c>
      <c r="N25" s="171"/>
      <c r="O25" s="94" t="s">
        <v>322</v>
      </c>
      <c r="P25" s="124">
        <v>0.80710456147470744</v>
      </c>
      <c r="Q25" s="124">
        <v>0.79728296838772195</v>
      </c>
      <c r="R25" s="124">
        <v>0.87657274499379767</v>
      </c>
      <c r="S25" s="124">
        <v>0.91480261727750967</v>
      </c>
      <c r="T25" s="124">
        <v>0.67715071552651174</v>
      </c>
      <c r="U25" s="124">
        <v>0.75697601010101012</v>
      </c>
      <c r="V25" s="124">
        <v>0.90530303030303028</v>
      </c>
      <c r="W25" s="124">
        <v>0.77083333333333337</v>
      </c>
      <c r="X25" s="124">
        <v>0.56135531135531136</v>
      </c>
      <c r="Y25" s="124">
        <v>0.30833333333333335</v>
      </c>
      <c r="Z25" s="124">
        <v>0.91216954879745593</v>
      </c>
      <c r="AA25" s="124">
        <v>0.95735705542927085</v>
      </c>
    </row>
    <row r="26" spans="1:27" x14ac:dyDescent="0.25">
      <c r="A26" s="94" t="s">
        <v>335</v>
      </c>
      <c r="B26" s="124">
        <v>0.29153798355704424</v>
      </c>
      <c r="C26" s="124">
        <v>0.33205908638648918</v>
      </c>
      <c r="D26" s="124">
        <v>0.19083688047129715</v>
      </c>
      <c r="E26" s="124">
        <v>0.21807077016941051</v>
      </c>
      <c r="F26" s="124">
        <v>0.373562875957622</v>
      </c>
      <c r="G26" s="124">
        <v>0.19826025819087123</v>
      </c>
      <c r="H26" s="124">
        <v>0.38294895642999355</v>
      </c>
      <c r="I26" s="124">
        <v>0.36403888962064257</v>
      </c>
      <c r="J26" s="124">
        <v>0.33300791295371668</v>
      </c>
      <c r="K26" s="124">
        <v>0.14979020774976659</v>
      </c>
      <c r="L26" s="124">
        <v>0.2862141087630129</v>
      </c>
      <c r="M26" s="124">
        <v>0.2885428544249426</v>
      </c>
      <c r="N26" s="171"/>
      <c r="O26" s="94" t="s">
        <v>335</v>
      </c>
      <c r="P26" s="124">
        <v>0.35127935210246758</v>
      </c>
      <c r="Q26" s="124">
        <v>0.34556112009897222</v>
      </c>
      <c r="R26" s="124">
        <v>0.14276537302853093</v>
      </c>
      <c r="S26" s="124">
        <v>0.25290612364679799</v>
      </c>
      <c r="T26" s="124">
        <v>0.38775712079852209</v>
      </c>
      <c r="U26" s="124">
        <v>0.17184343434343435</v>
      </c>
      <c r="V26" s="124">
        <v>0.38240925740925741</v>
      </c>
      <c r="W26" s="124">
        <v>0.49166666666666659</v>
      </c>
      <c r="X26" s="124">
        <v>0.36721611721611719</v>
      </c>
      <c r="Y26" s="124">
        <v>0.38541666666666663</v>
      </c>
      <c r="Z26" s="124">
        <v>0.31722073146491753</v>
      </c>
      <c r="AA26" s="124">
        <v>0.2322831060208661</v>
      </c>
    </row>
    <row r="27" spans="1:27" x14ac:dyDescent="0.25">
      <c r="A27" s="94" t="s">
        <v>328</v>
      </c>
      <c r="B27" s="124">
        <v>2.5549486275769591E-2</v>
      </c>
      <c r="C27" s="124">
        <v>1.3824364707890613E-2</v>
      </c>
      <c r="D27" s="124">
        <v>0</v>
      </c>
      <c r="E27" s="124">
        <v>3.893473009749053E-2</v>
      </c>
      <c r="F27" s="124">
        <v>3.4417549608326013E-2</v>
      </c>
      <c r="G27" s="124">
        <v>3.7794188440899809E-2</v>
      </c>
      <c r="H27" s="124">
        <v>9.8958333333333329E-3</v>
      </c>
      <c r="I27" s="124">
        <v>1.7802013811642568E-2</v>
      </c>
      <c r="J27" s="124">
        <v>2.0312500000000001E-2</v>
      </c>
      <c r="K27" s="124">
        <v>9.681502525252525E-2</v>
      </c>
      <c r="L27" s="124">
        <v>3.6762861168991495E-2</v>
      </c>
      <c r="M27" s="124">
        <v>1.2181066060376406E-2</v>
      </c>
      <c r="N27" s="171"/>
      <c r="O27" s="94" t="s">
        <v>328</v>
      </c>
      <c r="P27" s="124">
        <v>2.2353279800219207E-2</v>
      </c>
      <c r="Q27" s="124">
        <v>3.4801136363636367E-2</v>
      </c>
      <c r="R27" s="124">
        <v>5.6042884990253408E-3</v>
      </c>
      <c r="S27" s="124">
        <v>5.2692002521629498E-2</v>
      </c>
      <c r="T27" s="124">
        <v>4.6691206882289685E-2</v>
      </c>
      <c r="U27" s="124">
        <v>0.13506944444444446</v>
      </c>
      <c r="V27" s="124">
        <v>2.922077922077922E-2</v>
      </c>
      <c r="W27" s="124">
        <v>5.8333333333333334E-2</v>
      </c>
      <c r="X27" s="124">
        <v>7.4175824175824176E-2</v>
      </c>
      <c r="Y27" s="124">
        <v>8.958333333333332E-2</v>
      </c>
      <c r="Z27" s="124">
        <v>5.4425064599483201E-2</v>
      </c>
      <c r="AA27" s="124">
        <v>0.14034814507198229</v>
      </c>
    </row>
    <row r="28" spans="1:27" x14ac:dyDescent="0.25">
      <c r="A28" s="94" t="s">
        <v>329</v>
      </c>
      <c r="B28" s="124">
        <v>4.4543452077833133E-3</v>
      </c>
      <c r="C28" s="124">
        <v>7.8679758238280988E-3</v>
      </c>
      <c r="D28" s="124">
        <v>1.2213943167772573E-2</v>
      </c>
      <c r="E28" s="124">
        <v>9.818161107110852E-3</v>
      </c>
      <c r="F28" s="124">
        <v>1.2198354923764761E-2</v>
      </c>
      <c r="G28" s="124">
        <v>8.1989247311827947E-3</v>
      </c>
      <c r="H28" s="124">
        <v>2.9528085290469189E-2</v>
      </c>
      <c r="I28" s="124">
        <v>2.280276864256044E-2</v>
      </c>
      <c r="J28" s="124">
        <v>9.2592592592592587E-3</v>
      </c>
      <c r="K28" s="124">
        <v>7.0684523809523801E-3</v>
      </c>
      <c r="L28" s="124">
        <v>1.5190504477718124E-2</v>
      </c>
      <c r="M28" s="124">
        <v>1.8066203895565685E-3</v>
      </c>
      <c r="N28" s="171"/>
      <c r="O28" s="94" t="s">
        <v>329</v>
      </c>
      <c r="P28" s="124">
        <v>0</v>
      </c>
      <c r="Q28" s="124">
        <v>0</v>
      </c>
      <c r="R28" s="124">
        <v>0</v>
      </c>
      <c r="S28" s="124">
        <v>0</v>
      </c>
      <c r="T28" s="124">
        <v>0</v>
      </c>
      <c r="U28" s="124">
        <v>0</v>
      </c>
      <c r="V28" s="124">
        <v>0</v>
      </c>
      <c r="W28" s="124">
        <v>0</v>
      </c>
      <c r="X28" s="124">
        <v>0</v>
      </c>
      <c r="Y28" s="124">
        <v>4.1666666666666664E-2</v>
      </c>
      <c r="Z28" s="124">
        <v>3.205128205128205E-3</v>
      </c>
      <c r="AA28" s="124">
        <v>5.8139534883720929E-3</v>
      </c>
    </row>
    <row r="29" spans="1:27" x14ac:dyDescent="0.25">
      <c r="A29" s="94" t="s">
        <v>330</v>
      </c>
      <c r="B29" s="124">
        <v>0.11117974879998514</v>
      </c>
      <c r="C29" s="124">
        <v>0.13182663233660386</v>
      </c>
      <c r="D29" s="124">
        <v>0.29766722085140329</v>
      </c>
      <c r="E29" s="124">
        <v>0.16621302016009348</v>
      </c>
      <c r="F29" s="124">
        <v>0.20720963112780694</v>
      </c>
      <c r="G29" s="124">
        <v>0.23406074690637066</v>
      </c>
      <c r="H29" s="124">
        <v>0.10948964573867825</v>
      </c>
      <c r="I29" s="124">
        <v>0.23025474630966991</v>
      </c>
      <c r="J29" s="124">
        <v>0.20014969441947128</v>
      </c>
      <c r="K29" s="124">
        <v>0.10153586813513284</v>
      </c>
      <c r="L29" s="124">
        <v>5.9382007544035276E-2</v>
      </c>
      <c r="M29" s="124">
        <v>0.28858655858036342</v>
      </c>
      <c r="N29" s="171"/>
      <c r="O29" s="94" t="s">
        <v>330</v>
      </c>
      <c r="P29" s="124">
        <v>0.13528296457838598</v>
      </c>
      <c r="Q29" s="124">
        <v>0.18736130696958164</v>
      </c>
      <c r="R29" s="124">
        <v>0.24184830763778137</v>
      </c>
      <c r="S29" s="124">
        <v>0.32657275770618666</v>
      </c>
      <c r="T29" s="124">
        <v>0.22946480271321035</v>
      </c>
      <c r="U29" s="124">
        <v>0.25597041847041846</v>
      </c>
      <c r="V29" s="124">
        <v>0.29903429903429901</v>
      </c>
      <c r="W29" s="124">
        <v>0.25416666666666665</v>
      </c>
      <c r="X29" s="124">
        <v>0.28640109890109888</v>
      </c>
      <c r="Y29" s="124">
        <v>0.17916666666666664</v>
      </c>
      <c r="Z29" s="124">
        <v>0.1539455376664679</v>
      </c>
      <c r="AA29" s="124">
        <v>0.38658237162674125</v>
      </c>
    </row>
    <row r="30" spans="1:27" x14ac:dyDescent="0.25">
      <c r="A30" s="94" t="s">
        <v>319</v>
      </c>
      <c r="B30" s="124">
        <v>3.3833082569004009E-3</v>
      </c>
      <c r="C30" s="124">
        <v>1.9215052926525528E-3</v>
      </c>
      <c r="D30" s="124">
        <v>0</v>
      </c>
      <c r="E30" s="124">
        <v>1.2443896416067426E-2</v>
      </c>
      <c r="F30" s="124">
        <v>8.7397371685385798E-3</v>
      </c>
      <c r="G30" s="124">
        <v>1.0214180980310014E-2</v>
      </c>
      <c r="H30" s="124">
        <v>2.5000000000000001E-3</v>
      </c>
      <c r="I30" s="124">
        <v>0</v>
      </c>
      <c r="J30" s="124">
        <v>2.1551724137931034E-3</v>
      </c>
      <c r="K30" s="124">
        <v>5.4761904761904765E-3</v>
      </c>
      <c r="L30" s="124">
        <v>2.003205128205128E-3</v>
      </c>
      <c r="M30" s="124">
        <v>4.807692307692308E-3</v>
      </c>
      <c r="N30" s="171"/>
      <c r="O30" s="94" t="s">
        <v>319</v>
      </c>
      <c r="P30" s="124">
        <v>1.3413900381727548E-2</v>
      </c>
      <c r="Q30" s="124">
        <v>0</v>
      </c>
      <c r="R30" s="124">
        <v>0</v>
      </c>
      <c r="S30" s="124">
        <v>0</v>
      </c>
      <c r="T30" s="124">
        <v>0</v>
      </c>
      <c r="U30" s="124">
        <v>1.4285714285714285E-2</v>
      </c>
      <c r="V30" s="124">
        <v>0</v>
      </c>
      <c r="W30" s="124">
        <v>0</v>
      </c>
      <c r="X30" s="124">
        <v>0</v>
      </c>
      <c r="Y30" s="124">
        <v>0.16666666666666666</v>
      </c>
      <c r="Z30" s="124">
        <v>0</v>
      </c>
      <c r="AA30" s="124">
        <v>0</v>
      </c>
    </row>
    <row r="31" spans="1:27" x14ac:dyDescent="0.25">
      <c r="A31" s="94" t="s">
        <v>318</v>
      </c>
      <c r="B31" s="124">
        <v>8.7031363589766389E-2</v>
      </c>
      <c r="C31" s="124">
        <v>0.11418871458853463</v>
      </c>
      <c r="D31" s="124">
        <v>0.17436480355087616</v>
      </c>
      <c r="E31" s="124">
        <v>0.17163168336207241</v>
      </c>
      <c r="F31" s="124">
        <v>0.21847985526407601</v>
      </c>
      <c r="G31" s="124">
        <v>0.23875236329352476</v>
      </c>
      <c r="H31" s="124">
        <v>0.18505321021284643</v>
      </c>
      <c r="I31" s="124">
        <v>0.16878274303417579</v>
      </c>
      <c r="J31" s="124">
        <v>0.15518825742424877</v>
      </c>
      <c r="K31" s="124">
        <v>0.39287155960869197</v>
      </c>
      <c r="L31" s="124">
        <v>0.12473403922007474</v>
      </c>
      <c r="M31" s="124">
        <v>6.427685642792047E-2</v>
      </c>
      <c r="N31" s="171"/>
      <c r="O31" s="94" t="s">
        <v>318</v>
      </c>
      <c r="P31" s="124">
        <v>0.14367434701308082</v>
      </c>
      <c r="Q31" s="124">
        <v>0.13009081825102953</v>
      </c>
      <c r="R31" s="124">
        <v>0.17026625908204857</v>
      </c>
      <c r="S31" s="124">
        <v>0.47388021172992484</v>
      </c>
      <c r="T31" s="124">
        <v>0.2432073234621005</v>
      </c>
      <c r="U31" s="124">
        <v>0.63677849927849928</v>
      </c>
      <c r="V31" s="124">
        <v>0.34099234099234099</v>
      </c>
      <c r="W31" s="124">
        <v>0.27083333333333331</v>
      </c>
      <c r="X31" s="124">
        <v>0.18543956043956045</v>
      </c>
      <c r="Y31" s="124">
        <v>0.58333333333333326</v>
      </c>
      <c r="Z31" s="124">
        <v>0.13672729079705825</v>
      </c>
      <c r="AA31" s="124">
        <v>6.1849755201958387E-2</v>
      </c>
    </row>
    <row r="32" spans="1:27" x14ac:dyDescent="0.25">
      <c r="A32" s="94" t="s">
        <v>320</v>
      </c>
      <c r="B32" s="124">
        <v>8.2409662427594642E-3</v>
      </c>
      <c r="C32" s="124">
        <v>2.0618811871111968E-2</v>
      </c>
      <c r="D32" s="124">
        <v>3.227183872745875E-2</v>
      </c>
      <c r="E32" s="124">
        <v>2.368709980236398E-2</v>
      </c>
      <c r="F32" s="124">
        <v>1.194378991534595E-2</v>
      </c>
      <c r="G32" s="124">
        <v>6.0740342903683161E-3</v>
      </c>
      <c r="H32" s="124">
        <v>4.6791443850267376E-3</v>
      </c>
      <c r="I32" s="124">
        <v>2.0161290322580645E-3</v>
      </c>
      <c r="J32" s="124">
        <v>2.1551724137931034E-3</v>
      </c>
      <c r="K32" s="124">
        <v>1.0416666666666666E-2</v>
      </c>
      <c r="L32" s="124">
        <v>1.9011415543200967E-2</v>
      </c>
      <c r="M32" s="124">
        <v>4.4650583411824041E-2</v>
      </c>
      <c r="N32" s="171"/>
      <c r="O32" s="94" t="s">
        <v>320</v>
      </c>
      <c r="P32" s="124">
        <v>1.0729613733905579E-3</v>
      </c>
      <c r="Q32" s="124">
        <v>2.8683773402083262E-2</v>
      </c>
      <c r="R32" s="124">
        <v>2.6072124756335281E-2</v>
      </c>
      <c r="S32" s="124">
        <v>4.519368723098996E-2</v>
      </c>
      <c r="T32" s="124">
        <v>4.1843480298894307E-2</v>
      </c>
      <c r="U32" s="124">
        <v>0</v>
      </c>
      <c r="V32" s="124">
        <v>0</v>
      </c>
      <c r="W32" s="124">
        <v>0</v>
      </c>
      <c r="X32" s="124">
        <v>0</v>
      </c>
      <c r="Y32" s="124">
        <v>0</v>
      </c>
      <c r="Z32" s="124">
        <v>6.243788511230372E-2</v>
      </c>
      <c r="AA32" s="124">
        <v>9.7297203765227019E-2</v>
      </c>
    </row>
    <row r="33" spans="1:27" x14ac:dyDescent="0.25">
      <c r="A33" s="94" t="s">
        <v>321</v>
      </c>
      <c r="B33" s="124">
        <v>0.11214925062786538</v>
      </c>
      <c r="C33" s="124">
        <v>0.12610903996494038</v>
      </c>
      <c r="D33" s="124">
        <v>7.9211658296509987E-2</v>
      </c>
      <c r="E33" s="124">
        <v>8.9181293441566431E-2</v>
      </c>
      <c r="F33" s="124">
        <v>0.15130627798906307</v>
      </c>
      <c r="G33" s="124">
        <v>9.4016856723307785E-2</v>
      </c>
      <c r="H33" s="124">
        <v>0.1561640839881939</v>
      </c>
      <c r="I33" s="124">
        <v>0.16142338827008085</v>
      </c>
      <c r="J33" s="124">
        <v>0.16784403711381399</v>
      </c>
      <c r="K33" s="124">
        <v>0.14362058080808082</v>
      </c>
      <c r="L33" s="124">
        <v>0.15762304672230978</v>
      </c>
      <c r="M33" s="124">
        <v>0.21514416378428389</v>
      </c>
      <c r="N33" s="171"/>
      <c r="O33" s="94" t="s">
        <v>321</v>
      </c>
      <c r="P33" s="124">
        <v>9.8425682829981515E-2</v>
      </c>
      <c r="Q33" s="124">
        <v>0.15048653406928056</v>
      </c>
      <c r="R33" s="124">
        <v>4.8400673400673402E-2</v>
      </c>
      <c r="S33" s="124">
        <v>0.1497760966914482</v>
      </c>
      <c r="T33" s="124">
        <v>0.15991707337248737</v>
      </c>
      <c r="U33" s="124">
        <v>0.13483044733044733</v>
      </c>
      <c r="V33" s="124">
        <v>4.707792207792208E-2</v>
      </c>
      <c r="W33" s="124">
        <v>0.11249999999999999</v>
      </c>
      <c r="X33" s="124">
        <v>0.54441391941391937</v>
      </c>
      <c r="Y33" s="124">
        <v>0.12083333333333332</v>
      </c>
      <c r="Z33" s="124">
        <v>0.14225551580202742</v>
      </c>
      <c r="AA33" s="124">
        <v>0.19767624001865125</v>
      </c>
    </row>
    <row r="34" spans="1:27" x14ac:dyDescent="0.25">
      <c r="A34" s="94" t="s">
        <v>326</v>
      </c>
      <c r="B34" s="124">
        <v>1.524150457433591E-2</v>
      </c>
      <c r="C34" s="124">
        <v>3.1557705589352371E-2</v>
      </c>
      <c r="D34" s="124">
        <v>2.7784698953345621E-2</v>
      </c>
      <c r="E34" s="124">
        <v>1.1471215045341722E-2</v>
      </c>
      <c r="F34" s="124">
        <v>7.6804523973980103E-3</v>
      </c>
      <c r="G34" s="124">
        <v>5.2924017925632845E-3</v>
      </c>
      <c r="H34" s="124">
        <v>7.8424406511674302E-2</v>
      </c>
      <c r="I34" s="124">
        <v>3.44973183058601E-2</v>
      </c>
      <c r="J34" s="124">
        <v>1.7598746229260935E-2</v>
      </c>
      <c r="K34" s="124">
        <v>2.4509803921568627E-2</v>
      </c>
      <c r="L34" s="124">
        <v>2.3269830275130944E-2</v>
      </c>
      <c r="M34" s="124">
        <v>6.6882105336023664E-2</v>
      </c>
      <c r="N34" s="171"/>
      <c r="O34" s="94" t="s">
        <v>326</v>
      </c>
      <c r="P34" s="124">
        <v>3.7956883984109437E-2</v>
      </c>
      <c r="Q34" s="124">
        <v>2.6588508322663254E-2</v>
      </c>
      <c r="R34" s="124">
        <v>1.1363636363636364E-2</v>
      </c>
      <c r="S34" s="124">
        <v>2.1780303030303032E-2</v>
      </c>
      <c r="T34" s="124">
        <v>5.681818181818182E-3</v>
      </c>
      <c r="U34" s="124">
        <v>3.6656746031746026E-2</v>
      </c>
      <c r="V34" s="124">
        <v>3.0594405594405596E-2</v>
      </c>
      <c r="W34" s="124">
        <v>4.1666666666666664E-2</v>
      </c>
      <c r="X34" s="124">
        <v>3.8461538461538464E-2</v>
      </c>
      <c r="Y34" s="124">
        <v>0</v>
      </c>
      <c r="Z34" s="124">
        <v>9.6153846153846159E-3</v>
      </c>
      <c r="AA34" s="124">
        <v>0.1848917351518331</v>
      </c>
    </row>
    <row r="35" spans="1:27" x14ac:dyDescent="0.25">
      <c r="A35" s="94" t="s">
        <v>327</v>
      </c>
      <c r="B35" s="124">
        <v>7.1520432267405482E-2</v>
      </c>
      <c r="C35" s="124">
        <v>7.2893456370160772E-2</v>
      </c>
      <c r="D35" s="124">
        <v>4.2345834027248938E-2</v>
      </c>
      <c r="E35" s="124">
        <v>9.3768611659432288E-2</v>
      </c>
      <c r="F35" s="124">
        <v>6.5727340038414073E-2</v>
      </c>
      <c r="G35" s="124">
        <v>9.1557919822773601E-2</v>
      </c>
      <c r="H35" s="124">
        <v>0.11005175688031725</v>
      </c>
      <c r="I35" s="124">
        <v>0.11418801242968796</v>
      </c>
      <c r="J35" s="124">
        <v>9.1235547048173812E-2</v>
      </c>
      <c r="K35" s="124">
        <v>0.16722104182582126</v>
      </c>
      <c r="L35" s="124">
        <v>7.0553681292694001E-2</v>
      </c>
      <c r="M35" s="124">
        <v>0.26288107504649127</v>
      </c>
      <c r="N35" s="171"/>
      <c r="O35" s="94" t="s">
        <v>327</v>
      </c>
      <c r="P35" s="124">
        <v>6.5591145543985291E-2</v>
      </c>
      <c r="Q35" s="124">
        <v>7.4903158199813136E-2</v>
      </c>
      <c r="R35" s="124">
        <v>1.6967924862661705E-2</v>
      </c>
      <c r="S35" s="124">
        <v>6.424856527977045E-2</v>
      </c>
      <c r="T35" s="124">
        <v>0.10117462155678716</v>
      </c>
      <c r="U35" s="124">
        <v>0.1577967171717172</v>
      </c>
      <c r="V35" s="124">
        <v>0</v>
      </c>
      <c r="W35" s="124">
        <v>7.4999999999999997E-2</v>
      </c>
      <c r="X35" s="124">
        <v>5.631868131868132E-2</v>
      </c>
      <c r="Y35" s="124">
        <v>0.1125</v>
      </c>
      <c r="Z35" s="124">
        <v>5.7630192804611402E-2</v>
      </c>
      <c r="AA35" s="124">
        <v>0.28300675380311247</v>
      </c>
    </row>
    <row r="36" spans="1:27" x14ac:dyDescent="0.25">
      <c r="A36" s="94" t="s">
        <v>317</v>
      </c>
      <c r="B36" s="124">
        <v>2.9465420231522647E-3</v>
      </c>
      <c r="C36" s="124">
        <v>2.8369194364957079E-3</v>
      </c>
      <c r="D36" s="124">
        <v>8.7870278505732084E-3</v>
      </c>
      <c r="E36" s="124">
        <v>4.8449612403100775E-4</v>
      </c>
      <c r="F36" s="124">
        <v>7.4724640017193207E-3</v>
      </c>
      <c r="G36" s="124">
        <v>2.840909090909091E-3</v>
      </c>
      <c r="H36" s="124">
        <v>2.6041666666666665E-3</v>
      </c>
      <c r="I36" s="124">
        <v>0</v>
      </c>
      <c r="J36" s="124">
        <v>0</v>
      </c>
      <c r="K36" s="124">
        <v>0</v>
      </c>
      <c r="L36" s="124">
        <v>0</v>
      </c>
      <c r="M36" s="124">
        <v>0</v>
      </c>
      <c r="N36" s="171"/>
      <c r="O36" s="94" t="s">
        <v>317</v>
      </c>
      <c r="P36" s="124">
        <v>1.953125E-3</v>
      </c>
      <c r="Q36" s="124">
        <v>7.8125E-3</v>
      </c>
      <c r="R36" s="124">
        <v>0</v>
      </c>
      <c r="S36" s="124">
        <v>0</v>
      </c>
      <c r="T36" s="124">
        <v>8.3333333333333332E-3</v>
      </c>
      <c r="U36" s="124">
        <v>0</v>
      </c>
      <c r="V36" s="124">
        <v>0</v>
      </c>
      <c r="W36" s="124">
        <v>0</v>
      </c>
      <c r="X36" s="124">
        <v>0</v>
      </c>
      <c r="Y36" s="124">
        <v>0</v>
      </c>
      <c r="Z36" s="124">
        <v>0</v>
      </c>
      <c r="AA36" s="124">
        <v>0</v>
      </c>
    </row>
    <row r="37" spans="1:27" x14ac:dyDescent="0.25">
      <c r="A37" s="94" t="s">
        <v>338</v>
      </c>
      <c r="B37" s="124">
        <v>1.5294916240623639E-3</v>
      </c>
      <c r="C37" s="124">
        <v>0</v>
      </c>
      <c r="D37" s="124">
        <v>0</v>
      </c>
      <c r="E37" s="124">
        <v>1.2755102040816326E-3</v>
      </c>
      <c r="F37" s="124">
        <v>0</v>
      </c>
      <c r="G37" s="124">
        <v>5.0403225806451612E-4</v>
      </c>
      <c r="H37" s="124">
        <v>0</v>
      </c>
      <c r="I37" s="124">
        <v>0</v>
      </c>
      <c r="J37" s="124">
        <v>0</v>
      </c>
      <c r="K37" s="124">
        <v>0</v>
      </c>
      <c r="L37" s="124">
        <v>1.1160714285714285E-3</v>
      </c>
      <c r="M37" s="124">
        <v>0</v>
      </c>
      <c r="N37" s="171"/>
      <c r="O37" s="94" t="s">
        <v>338</v>
      </c>
      <c r="P37" s="124">
        <v>0</v>
      </c>
      <c r="Q37" s="124">
        <v>0</v>
      </c>
      <c r="R37" s="124">
        <v>0</v>
      </c>
      <c r="S37" s="124">
        <v>1.1363636363636364E-2</v>
      </c>
      <c r="T37" s="124">
        <v>0</v>
      </c>
      <c r="U37" s="124">
        <v>0</v>
      </c>
      <c r="V37" s="124">
        <v>0</v>
      </c>
      <c r="W37" s="124">
        <v>0</v>
      </c>
      <c r="X37" s="124">
        <v>0</v>
      </c>
      <c r="Y37" s="124">
        <v>0</v>
      </c>
      <c r="Z37" s="124">
        <v>0</v>
      </c>
      <c r="AA37" s="124">
        <v>0</v>
      </c>
    </row>
    <row r="38" spans="1:27" x14ac:dyDescent="0.25">
      <c r="A38" s="94" t="s">
        <v>346</v>
      </c>
      <c r="B38" s="124">
        <v>1.2875862330690749E-2</v>
      </c>
      <c r="C38" s="124">
        <v>5.7793577718519657E-3</v>
      </c>
      <c r="D38" s="124">
        <v>2.4706232656257033E-2</v>
      </c>
      <c r="E38" s="124">
        <v>7.5223230546680678E-3</v>
      </c>
      <c r="F38" s="124">
        <v>4.3467551761340126E-3</v>
      </c>
      <c r="G38" s="124">
        <v>1.6254003455453706E-2</v>
      </c>
      <c r="H38" s="124">
        <v>4.2784106731475147E-2</v>
      </c>
      <c r="I38" s="124">
        <v>2.9139649601606123E-2</v>
      </c>
      <c r="J38" s="124">
        <v>2.2145251778872468E-2</v>
      </c>
      <c r="K38" s="124">
        <v>1.5250270562770563E-2</v>
      </c>
      <c r="L38" s="124">
        <v>9.5303994008906819E-3</v>
      </c>
      <c r="M38" s="124">
        <v>2.8603063040940842E-2</v>
      </c>
      <c r="N38" s="171"/>
      <c r="O38" s="94" t="s">
        <v>346</v>
      </c>
      <c r="P38" s="124">
        <v>1.1510437803786014E-2</v>
      </c>
      <c r="Q38" s="124">
        <v>1.0963508322663252E-2</v>
      </c>
      <c r="R38" s="124">
        <v>4.4745702640439478E-2</v>
      </c>
      <c r="S38" s="124">
        <v>0</v>
      </c>
      <c r="T38" s="124">
        <v>1.3110403397027601E-2</v>
      </c>
      <c r="U38" s="124">
        <v>2.2767857142857142E-2</v>
      </c>
      <c r="V38" s="124">
        <v>1.9230769230769232E-2</v>
      </c>
      <c r="W38" s="124">
        <v>1.6666666666666666E-2</v>
      </c>
      <c r="X38" s="124">
        <v>1.9230769230769232E-2</v>
      </c>
      <c r="Y38" s="124">
        <v>0</v>
      </c>
      <c r="Z38" s="124">
        <v>0</v>
      </c>
      <c r="AA38" s="124">
        <v>1.7580287929125138E-2</v>
      </c>
    </row>
    <row r="39" spans="1:27" x14ac:dyDescent="0.25">
      <c r="A39" s="94" t="s">
        <v>298</v>
      </c>
      <c r="B39" s="124">
        <v>5.7373187500000006E-2</v>
      </c>
      <c r="C39" s="124">
        <v>4.2122124999999969E-2</v>
      </c>
      <c r="D39" s="124">
        <v>4.0881125000000011E-2</v>
      </c>
      <c r="E39" s="124">
        <v>4.1836499999999999E-2</v>
      </c>
      <c r="F39" s="124">
        <v>3.5194937500000016E-2</v>
      </c>
      <c r="G39" s="124">
        <v>4.5511562500000005E-2</v>
      </c>
      <c r="H39" s="124">
        <v>4.8970562499999995E-2</v>
      </c>
      <c r="I39" s="124">
        <v>4.1459499999999996E-2</v>
      </c>
      <c r="J39" s="124">
        <v>4.0702937500000001E-2</v>
      </c>
      <c r="K39" s="124">
        <v>4.2699125000000004E-2</v>
      </c>
      <c r="L39" s="124">
        <v>3.7988562499999996E-2</v>
      </c>
      <c r="M39" s="124">
        <v>4.5220437500000016E-2</v>
      </c>
      <c r="N39" s="171"/>
      <c r="O39" s="94" t="s">
        <v>298</v>
      </c>
      <c r="P39" s="124">
        <v>5.5066750000000032E-2</v>
      </c>
      <c r="Q39" s="124">
        <v>3.3461750000000026E-2</v>
      </c>
      <c r="R39" s="124">
        <v>3.3315000000000011E-2</v>
      </c>
      <c r="S39" s="124">
        <v>3.6889249999999985E-2</v>
      </c>
      <c r="T39" s="124">
        <v>2.7629999999999967E-2</v>
      </c>
      <c r="U39" s="124">
        <v>3.7145999999999998E-2</v>
      </c>
      <c r="V39" s="124">
        <v>4.0722249999999995E-2</v>
      </c>
      <c r="W39" s="124">
        <v>3.3026250000000007E-2</v>
      </c>
      <c r="X39" s="124">
        <v>3.1023500000000002E-2</v>
      </c>
      <c r="Y39" s="124">
        <v>3.2326499999999994E-2</v>
      </c>
      <c r="Z39" s="124">
        <v>3.2834250000000009E-2</v>
      </c>
      <c r="AA39" s="124">
        <v>4.5481750000000008E-2</v>
      </c>
    </row>
    <row r="40" spans="1:27" x14ac:dyDescent="0.25">
      <c r="A40" s="94" t="s">
        <v>269</v>
      </c>
      <c r="B40" s="124">
        <v>7.9668125000000034E-3</v>
      </c>
      <c r="C40" s="124">
        <v>4.2522500000000026E-3</v>
      </c>
      <c r="D40" s="124">
        <v>6.8816249999999971E-3</v>
      </c>
      <c r="E40" s="124">
        <v>1.3166812499999993E-2</v>
      </c>
      <c r="F40" s="124">
        <v>5.5720624999999972E-3</v>
      </c>
      <c r="G40" s="124">
        <v>1.1423125000000001E-2</v>
      </c>
      <c r="H40" s="124">
        <v>1.3626374999999998E-2</v>
      </c>
      <c r="I40" s="124">
        <v>1.0314312500000001E-2</v>
      </c>
      <c r="J40" s="124">
        <v>1.0299562500000001E-2</v>
      </c>
      <c r="K40" s="124">
        <v>5.37625E-3</v>
      </c>
      <c r="L40" s="124">
        <v>1.6891624999999997E-2</v>
      </c>
      <c r="M40" s="124">
        <v>1.0501875000000001E-3</v>
      </c>
      <c r="N40" s="171"/>
      <c r="O40" s="94" t="s">
        <v>269</v>
      </c>
      <c r="P40" s="124">
        <v>8.6220000000000064E-3</v>
      </c>
      <c r="Q40" s="124">
        <v>4.1754999999999987E-3</v>
      </c>
      <c r="R40" s="124">
        <v>6.9505000000000027E-3</v>
      </c>
      <c r="S40" s="124">
        <v>1.374125E-2</v>
      </c>
      <c r="T40" s="124">
        <v>5.4307499999999963E-3</v>
      </c>
      <c r="U40" s="124">
        <v>1.2082000000000001E-2</v>
      </c>
      <c r="V40" s="124">
        <v>1.2648999999999999E-2</v>
      </c>
      <c r="W40" s="124">
        <v>9.8302500000000004E-3</v>
      </c>
      <c r="X40" s="124">
        <v>9.8897499999999992E-3</v>
      </c>
      <c r="Y40" s="124">
        <v>5.0167499999999995E-3</v>
      </c>
      <c r="Z40" s="124">
        <v>1.3692500000000003E-2</v>
      </c>
      <c r="AA40" s="124">
        <v>1.1392499999999996E-3</v>
      </c>
    </row>
    <row r="41" spans="1:27" x14ac:dyDescent="0.25">
      <c r="A41" s="94" t="s">
        <v>273</v>
      </c>
      <c r="B41" s="124">
        <v>5.9494750000000006E-2</v>
      </c>
      <c r="C41" s="124">
        <v>3.6396687500000004E-2</v>
      </c>
      <c r="D41" s="124">
        <v>4.4035999999999999E-2</v>
      </c>
      <c r="E41" s="124">
        <v>3.7163812500000004E-2</v>
      </c>
      <c r="F41" s="124">
        <v>5.5345187499999962E-2</v>
      </c>
      <c r="G41" s="124">
        <v>3.5350187500000005E-2</v>
      </c>
      <c r="H41" s="124">
        <v>4.3940499999999993E-2</v>
      </c>
      <c r="I41" s="124">
        <v>4.9484874999999991E-2</v>
      </c>
      <c r="J41" s="124">
        <v>3.49185625E-2</v>
      </c>
      <c r="K41" s="124">
        <v>4.7149249999999997E-2</v>
      </c>
      <c r="L41" s="124">
        <v>5.3721187499999982E-2</v>
      </c>
      <c r="M41" s="124">
        <v>4.7623062500000007E-2</v>
      </c>
      <c r="N41" s="171"/>
      <c r="O41" s="94" t="s">
        <v>273</v>
      </c>
      <c r="P41" s="124">
        <v>6.0266749999999966E-2</v>
      </c>
      <c r="Q41" s="124">
        <v>3.7315749999999988E-2</v>
      </c>
      <c r="R41" s="124">
        <v>4.7725999999999977E-2</v>
      </c>
      <c r="S41" s="124">
        <v>4.086525000000002E-2</v>
      </c>
      <c r="T41" s="124">
        <v>5.8230500000000025E-2</v>
      </c>
      <c r="U41" s="124">
        <v>4.2987250000000005E-2</v>
      </c>
      <c r="V41" s="124">
        <v>4.8167000000000008E-2</v>
      </c>
      <c r="W41" s="124">
        <v>5.3886999999999997E-2</v>
      </c>
      <c r="X41" s="124">
        <v>3.8873250000000005E-2</v>
      </c>
      <c r="Y41" s="124">
        <v>4.8995000000000011E-2</v>
      </c>
      <c r="Z41" s="124">
        <v>5.2355749999999972E-2</v>
      </c>
      <c r="AA41" s="124">
        <v>5.1576250000000018E-2</v>
      </c>
    </row>
    <row r="42" spans="1:27" x14ac:dyDescent="0.25">
      <c r="A42" s="94" t="s">
        <v>277</v>
      </c>
      <c r="B42" s="124">
        <v>0.14514768749999998</v>
      </c>
      <c r="C42" s="124">
        <v>0.33020256250000002</v>
      </c>
      <c r="D42" s="124">
        <v>0.23920756249999992</v>
      </c>
      <c r="E42" s="124">
        <v>0.2610694375</v>
      </c>
      <c r="F42" s="124">
        <v>8.9719125000000038E-2</v>
      </c>
      <c r="G42" s="124">
        <v>0.17529731250000008</v>
      </c>
      <c r="H42" s="124">
        <v>0.16144668750000002</v>
      </c>
      <c r="I42" s="124">
        <v>0.14138212500000003</v>
      </c>
      <c r="J42" s="124">
        <v>0.29653650000000004</v>
      </c>
      <c r="K42" s="124">
        <v>0.18492837499999998</v>
      </c>
      <c r="L42" s="124">
        <v>0.20480687500000003</v>
      </c>
      <c r="M42" s="124">
        <v>8.9585874999999968E-2</v>
      </c>
      <c r="N42" s="171"/>
      <c r="O42" s="94" t="s">
        <v>277</v>
      </c>
      <c r="P42" s="124">
        <v>0.1402905000000001</v>
      </c>
      <c r="Q42" s="124">
        <v>0.34453150000000016</v>
      </c>
      <c r="R42" s="124">
        <v>0.24089599999999989</v>
      </c>
      <c r="S42" s="124">
        <v>0.25471350000000009</v>
      </c>
      <c r="T42" s="124">
        <v>8.7683749999999949E-2</v>
      </c>
      <c r="U42" s="124">
        <v>0.16888424999999996</v>
      </c>
      <c r="V42" s="124">
        <v>0.14696275</v>
      </c>
      <c r="W42" s="124">
        <v>0.1537695</v>
      </c>
      <c r="X42" s="124">
        <v>0.29455900000000002</v>
      </c>
      <c r="Y42" s="124">
        <v>0.17426849999999999</v>
      </c>
      <c r="Z42" s="124">
        <v>0.20817250000000004</v>
      </c>
      <c r="AA42" s="124">
        <v>8.9435250000000022E-2</v>
      </c>
    </row>
    <row r="43" spans="1:27" x14ac:dyDescent="0.25">
      <c r="A43" s="94" t="s">
        <v>297</v>
      </c>
      <c r="B43" s="124">
        <v>0.21082674999999981</v>
      </c>
      <c r="C43" s="124">
        <v>0.16833681250000004</v>
      </c>
      <c r="D43" s="124">
        <v>0.19473300000000002</v>
      </c>
      <c r="E43" s="124">
        <v>0.16670293750000001</v>
      </c>
      <c r="F43" s="124">
        <v>0.2604975000000001</v>
      </c>
      <c r="G43" s="124">
        <v>0.18605312499999999</v>
      </c>
      <c r="H43" s="124">
        <v>0.20223318749999999</v>
      </c>
      <c r="I43" s="124">
        <v>0.16142581249999999</v>
      </c>
      <c r="J43" s="124">
        <v>0.18615593749999995</v>
      </c>
      <c r="K43" s="124">
        <v>0.23129825000000001</v>
      </c>
      <c r="L43" s="124">
        <v>0.198668125</v>
      </c>
      <c r="M43" s="124">
        <v>0.20003975000000004</v>
      </c>
      <c r="N43" s="171"/>
      <c r="O43" s="94" t="s">
        <v>297</v>
      </c>
      <c r="P43" s="124">
        <v>0.21667924999999974</v>
      </c>
      <c r="Q43" s="124">
        <v>0.16783674999999987</v>
      </c>
      <c r="R43" s="124">
        <v>0.20067749999999998</v>
      </c>
      <c r="S43" s="124">
        <v>0.16894324999999999</v>
      </c>
      <c r="T43" s="124">
        <v>0.27542525000000012</v>
      </c>
      <c r="U43" s="124">
        <v>0.18573024999999996</v>
      </c>
      <c r="V43" s="124">
        <v>0.21021325000000002</v>
      </c>
      <c r="W43" s="124">
        <v>0.15693475000000001</v>
      </c>
      <c r="X43" s="124">
        <v>0.19456924999999997</v>
      </c>
      <c r="Y43" s="124">
        <v>0.25366050000000007</v>
      </c>
      <c r="Z43" s="124">
        <v>0.20323475000000005</v>
      </c>
      <c r="AA43" s="124">
        <v>0.19705775000000009</v>
      </c>
    </row>
    <row r="44" spans="1:27" x14ac:dyDescent="0.25">
      <c r="A44" s="94" t="s">
        <v>281</v>
      </c>
      <c r="B44" s="124">
        <v>9.214187499999995E-3</v>
      </c>
      <c r="C44" s="124">
        <v>8.9442499999999973E-3</v>
      </c>
      <c r="D44" s="124">
        <v>1.2568937500000005E-2</v>
      </c>
      <c r="E44" s="124">
        <v>9.2004374999999985E-3</v>
      </c>
      <c r="F44" s="124">
        <v>1.3018562500000001E-2</v>
      </c>
      <c r="G44" s="124">
        <v>9.4109374999999974E-3</v>
      </c>
      <c r="H44" s="124">
        <v>1.0238437499999998E-2</v>
      </c>
      <c r="I44" s="124">
        <v>1.3578750000000001E-2</v>
      </c>
      <c r="J44" s="124">
        <v>7.8918124999999995E-3</v>
      </c>
      <c r="K44" s="124">
        <v>6.4768124999999999E-3</v>
      </c>
      <c r="L44" s="124">
        <v>1.0675187499999999E-2</v>
      </c>
      <c r="M44" s="124">
        <v>1.5365687500000006E-2</v>
      </c>
      <c r="N44" s="171"/>
      <c r="O44" s="94" t="s">
        <v>281</v>
      </c>
      <c r="P44" s="124">
        <v>8.5197500000000065E-3</v>
      </c>
      <c r="Q44" s="124">
        <v>7.9155000000000007E-3</v>
      </c>
      <c r="R44" s="124">
        <v>1.1279500000000007E-2</v>
      </c>
      <c r="S44" s="124">
        <v>8.4819999999999965E-3</v>
      </c>
      <c r="T44" s="124">
        <v>8.863750000000007E-3</v>
      </c>
      <c r="U44" s="124">
        <v>8.5407499999999997E-3</v>
      </c>
      <c r="V44" s="124">
        <v>9.6229999999999996E-3</v>
      </c>
      <c r="W44" s="124">
        <v>1.1029250000000001E-2</v>
      </c>
      <c r="X44" s="124">
        <v>6.5762499999999996E-3</v>
      </c>
      <c r="Y44" s="124">
        <v>5.5145000000000003E-3</v>
      </c>
      <c r="Z44" s="124">
        <v>1.0127249999999997E-2</v>
      </c>
      <c r="AA44" s="124">
        <v>1.4683750000000002E-2</v>
      </c>
    </row>
    <row r="45" spans="1:27" x14ac:dyDescent="0.25">
      <c r="A45" s="94" t="s">
        <v>285</v>
      </c>
      <c r="B45" s="124">
        <v>3.2441875000000016E-2</v>
      </c>
      <c r="C45" s="124">
        <v>3.0458500000000003E-2</v>
      </c>
      <c r="D45" s="124">
        <v>4.3001000000000011E-2</v>
      </c>
      <c r="E45" s="124">
        <v>3.2334562500000004E-2</v>
      </c>
      <c r="F45" s="124">
        <v>6.6494000000000011E-2</v>
      </c>
      <c r="G45" s="124">
        <v>3.8517687500000009E-2</v>
      </c>
      <c r="H45" s="124">
        <v>3.6699187500000001E-2</v>
      </c>
      <c r="I45" s="124">
        <v>3.4068124999999991E-2</v>
      </c>
      <c r="J45" s="124">
        <v>2.6133125E-2</v>
      </c>
      <c r="K45" s="124">
        <v>3.9837062500000006E-2</v>
      </c>
      <c r="L45" s="124">
        <v>3.0218249999999995E-2</v>
      </c>
      <c r="M45" s="124">
        <v>6.2061437499999983E-2</v>
      </c>
      <c r="N45" s="171"/>
      <c r="O45" s="94" t="s">
        <v>285</v>
      </c>
      <c r="P45" s="124">
        <v>3.3658250000000008E-2</v>
      </c>
      <c r="Q45" s="124">
        <v>2.9974999999999995E-2</v>
      </c>
      <c r="R45" s="124">
        <v>4.3834250000000012E-2</v>
      </c>
      <c r="S45" s="124">
        <v>3.2299750000000002E-2</v>
      </c>
      <c r="T45" s="124">
        <v>6.6449749999999974E-2</v>
      </c>
      <c r="U45" s="124">
        <v>3.7172499999999997E-2</v>
      </c>
      <c r="V45" s="124">
        <v>3.6638749999999998E-2</v>
      </c>
      <c r="W45" s="124">
        <v>3.3604000000000002E-2</v>
      </c>
      <c r="X45" s="124">
        <v>2.6475999999999996E-2</v>
      </c>
      <c r="Y45" s="124">
        <v>4.0667000000000002E-2</v>
      </c>
      <c r="Z45" s="124">
        <v>3.1956000000000005E-2</v>
      </c>
      <c r="AA45" s="124">
        <v>6.1416999999999999E-2</v>
      </c>
    </row>
    <row r="46" spans="1:27" x14ac:dyDescent="0.25">
      <c r="A46" s="94" t="s">
        <v>288</v>
      </c>
      <c r="B46" s="124">
        <v>8.3884187499999999E-2</v>
      </c>
      <c r="C46" s="124">
        <v>8.0749062500000024E-2</v>
      </c>
      <c r="D46" s="124">
        <v>7.8128374999999986E-2</v>
      </c>
      <c r="E46" s="124">
        <v>6.2317000000000011E-2</v>
      </c>
      <c r="F46" s="124">
        <v>0.13117087500000005</v>
      </c>
      <c r="G46" s="124">
        <v>7.81020625E-2</v>
      </c>
      <c r="H46" s="124">
        <v>6.0705687500000001E-2</v>
      </c>
      <c r="I46" s="124">
        <v>7.1084750000000016E-2</v>
      </c>
      <c r="J46" s="124">
        <v>9.2256874999999988E-2</v>
      </c>
      <c r="K46" s="124">
        <v>7.3347187499999994E-2</v>
      </c>
      <c r="L46" s="124">
        <v>0.1014996875</v>
      </c>
      <c r="M46" s="124">
        <v>0.17015362499999995</v>
      </c>
      <c r="N46" s="171"/>
      <c r="O46" s="94" t="s">
        <v>288</v>
      </c>
      <c r="P46" s="124">
        <v>8.8537999999999964E-2</v>
      </c>
      <c r="Q46" s="124">
        <v>8.1332249999999925E-2</v>
      </c>
      <c r="R46" s="124">
        <v>8.3190999999999932E-2</v>
      </c>
      <c r="S46" s="124">
        <v>6.2223249999999994E-2</v>
      </c>
      <c r="T46" s="124">
        <v>0.13081224999999999</v>
      </c>
      <c r="U46" s="124">
        <v>7.4361500000000011E-2</v>
      </c>
      <c r="V46" s="124">
        <v>5.7516999999999999E-2</v>
      </c>
      <c r="W46" s="124">
        <v>7.6304750000000005E-2</v>
      </c>
      <c r="X46" s="124">
        <v>8.7634749999999997E-2</v>
      </c>
      <c r="Y46" s="124">
        <v>7.6991749999999998E-2</v>
      </c>
      <c r="Z46" s="124">
        <v>9.9497500000000003E-2</v>
      </c>
      <c r="AA46" s="124">
        <v>0.17818549999999991</v>
      </c>
    </row>
    <row r="47" spans="1:27" x14ac:dyDescent="0.25">
      <c r="A47" s="94" t="s">
        <v>291</v>
      </c>
      <c r="B47" s="124">
        <v>0.24396793749999982</v>
      </c>
      <c r="C47" s="124">
        <v>0.20916168749999989</v>
      </c>
      <c r="D47" s="124">
        <v>0.22789612500000006</v>
      </c>
      <c r="E47" s="124">
        <v>0.24783975</v>
      </c>
      <c r="F47" s="124">
        <v>0.19276137499999993</v>
      </c>
      <c r="G47" s="124">
        <v>0.29613656250000003</v>
      </c>
      <c r="H47" s="124">
        <v>0.26527074999999994</v>
      </c>
      <c r="I47" s="124">
        <v>0.28875612500000003</v>
      </c>
      <c r="J47" s="124">
        <v>0.18535975000000002</v>
      </c>
      <c r="K47" s="124">
        <v>0.21529175</v>
      </c>
      <c r="L47" s="124">
        <v>0.22622256249999995</v>
      </c>
      <c r="M47" s="124">
        <v>0.23737850000000002</v>
      </c>
      <c r="N47" s="171"/>
      <c r="O47" s="94" t="s">
        <v>291</v>
      </c>
      <c r="P47" s="124">
        <v>0.23938974999999979</v>
      </c>
      <c r="Q47" s="124">
        <v>0.19932699999999995</v>
      </c>
      <c r="R47" s="124">
        <v>0.22577700000000003</v>
      </c>
      <c r="S47" s="124">
        <v>0.24602275000000004</v>
      </c>
      <c r="T47" s="124">
        <v>0.19053750000000017</v>
      </c>
      <c r="U47" s="124">
        <v>0.29740974999999992</v>
      </c>
      <c r="V47" s="124">
        <v>0.27215075</v>
      </c>
      <c r="W47" s="124">
        <v>0.28342974999999998</v>
      </c>
      <c r="X47" s="124">
        <v>0.18465074999999997</v>
      </c>
      <c r="Y47" s="124">
        <v>0.208069</v>
      </c>
      <c r="Z47" s="124">
        <v>0.22614525000000008</v>
      </c>
      <c r="AA47" s="124">
        <v>0.24291225000000005</v>
      </c>
    </row>
    <row r="48" spans="1:27" x14ac:dyDescent="0.25">
      <c r="A48" s="94" t="s">
        <v>294</v>
      </c>
      <c r="B48" s="124">
        <v>0.12246068750000005</v>
      </c>
      <c r="C48" s="124">
        <v>7.7966375000000018E-2</v>
      </c>
      <c r="D48" s="124">
        <v>9.1463812499999991E-2</v>
      </c>
      <c r="E48" s="124">
        <v>9.7416999999999976E-2</v>
      </c>
      <c r="F48" s="124">
        <v>0.12040812499999996</v>
      </c>
      <c r="G48" s="124">
        <v>9.9632687500000025E-2</v>
      </c>
      <c r="H48" s="124">
        <v>0.10663943750000002</v>
      </c>
      <c r="I48" s="124">
        <v>0.12274437499999998</v>
      </c>
      <c r="J48" s="124">
        <v>9.9658937499999989E-2</v>
      </c>
      <c r="K48" s="124">
        <v>0.118280625</v>
      </c>
      <c r="L48" s="124">
        <v>9.4095062499999965E-2</v>
      </c>
      <c r="M48" s="124">
        <v>9.2906749999999982E-2</v>
      </c>
      <c r="N48" s="171"/>
      <c r="O48" s="94" t="s">
        <v>294</v>
      </c>
      <c r="P48" s="124">
        <v>0.12085850000000008</v>
      </c>
      <c r="Q48" s="124">
        <v>7.4850999999999945E-2</v>
      </c>
      <c r="R48" s="124">
        <v>8.9309750000000021E-2</v>
      </c>
      <c r="S48" s="124">
        <v>9.9341499999999999E-2</v>
      </c>
      <c r="T48" s="124">
        <v>0.11240725000000001</v>
      </c>
      <c r="U48" s="124">
        <v>0.10076025</v>
      </c>
      <c r="V48" s="124">
        <v>0.10634974999999999</v>
      </c>
      <c r="W48" s="124">
        <v>0.11599625000000004</v>
      </c>
      <c r="X48" s="124">
        <v>9.5091500000000009E-2</v>
      </c>
      <c r="Y48" s="124">
        <v>0.11319025000000002</v>
      </c>
      <c r="Z48" s="124">
        <v>9.1916749999999964E-2</v>
      </c>
      <c r="AA48" s="124">
        <v>8.1829499999999999E-2</v>
      </c>
    </row>
    <row r="49" spans="1:27" x14ac:dyDescent="0.25">
      <c r="A49" s="94" t="s">
        <v>295</v>
      </c>
      <c r="B49" s="124">
        <v>3.5476937499999993E-2</v>
      </c>
      <c r="C49" s="124">
        <v>2.5649437500000014E-2</v>
      </c>
      <c r="D49" s="124">
        <v>2.9112437499999991E-2</v>
      </c>
      <c r="E49" s="124">
        <v>2.6469937500000006E-2</v>
      </c>
      <c r="F49" s="124">
        <v>2.7493125E-2</v>
      </c>
      <c r="G49" s="124">
        <v>2.4490000000000008E-2</v>
      </c>
      <c r="H49" s="124">
        <v>2.6173250000000002E-2</v>
      </c>
      <c r="I49" s="124">
        <v>2.5953749999999998E-2</v>
      </c>
      <c r="J49" s="124">
        <v>1.888225E-2</v>
      </c>
      <c r="K49" s="124">
        <v>2.4624187500000002E-2</v>
      </c>
      <c r="L49" s="124">
        <v>2.8490187500000007E-2</v>
      </c>
      <c r="M49" s="124">
        <v>3.3261000000000006E-2</v>
      </c>
      <c r="N49" s="171"/>
      <c r="O49" s="94" t="s">
        <v>295</v>
      </c>
      <c r="P49" s="124">
        <v>3.6120250000000007E-2</v>
      </c>
      <c r="Q49" s="124">
        <v>2.5002249999999993E-2</v>
      </c>
      <c r="R49" s="124">
        <v>2.9457999999999984E-2</v>
      </c>
      <c r="S49" s="124">
        <v>2.6723750000000004E-2</v>
      </c>
      <c r="T49" s="124">
        <v>2.6696500000000008E-2</v>
      </c>
      <c r="U49" s="124">
        <v>2.6220499999999997E-2</v>
      </c>
      <c r="V49" s="124">
        <v>2.6315249999999995E-2</v>
      </c>
      <c r="W49" s="124">
        <v>2.4347000000000001E-2</v>
      </c>
      <c r="X49" s="124">
        <v>1.9802750000000001E-2</v>
      </c>
      <c r="Y49" s="124">
        <v>2.2812249999999999E-2</v>
      </c>
      <c r="Z49" s="124">
        <v>2.8008749999999999E-2</v>
      </c>
      <c r="AA49" s="124">
        <v>3.1417500000000008E-2</v>
      </c>
    </row>
    <row r="50" spans="1:27" x14ac:dyDescent="0.25">
      <c r="A50" s="94" t="s">
        <v>296</v>
      </c>
      <c r="B50" s="124">
        <v>4.9118500000000009E-2</v>
      </c>
      <c r="C50" s="124">
        <v>2.7882374999999994E-2</v>
      </c>
      <c r="D50" s="124">
        <v>3.2932062500000005E-2</v>
      </c>
      <c r="E50" s="124">
        <v>4.6312250000000013E-2</v>
      </c>
      <c r="F50" s="124">
        <v>3.9336687500000009E-2</v>
      </c>
      <c r="G50" s="124">
        <v>4.57215625E-2</v>
      </c>
      <c r="H50" s="124">
        <v>7.2745750000000012E-2</v>
      </c>
      <c r="I50" s="124">
        <v>8.012406250000001E-2</v>
      </c>
      <c r="J50" s="124">
        <v>4.1660750000000003E-2</v>
      </c>
      <c r="K50" s="124">
        <v>5.3142312499999997E-2</v>
      </c>
      <c r="L50" s="124">
        <v>3.4646124999999986E-2</v>
      </c>
      <c r="M50" s="124">
        <v>4.9358000000000006E-2</v>
      </c>
      <c r="N50" s="171"/>
      <c r="O50" s="94" t="s">
        <v>296</v>
      </c>
      <c r="P50" s="124">
        <v>4.7056999999999995E-2</v>
      </c>
      <c r="Q50" s="124">
        <v>2.7737999999999985E-2</v>
      </c>
      <c r="R50" s="124">
        <v>3.2813749999999975E-2</v>
      </c>
      <c r="S50" s="124">
        <v>4.6643250000000011E-2</v>
      </c>
      <c r="T50" s="124">
        <v>3.7461500000000009E-2</v>
      </c>
      <c r="U50" s="124">
        <v>4.5846499999999998E-2</v>
      </c>
      <c r="V50" s="124">
        <v>7.3419750000000006E-2</v>
      </c>
      <c r="W50" s="124">
        <v>8.0860500000000002E-2</v>
      </c>
      <c r="X50" s="124">
        <v>4.1879000000000006E-2</v>
      </c>
      <c r="Y50" s="124">
        <v>5.0810749999999988E-2</v>
      </c>
      <c r="Z50" s="124">
        <v>3.4887000000000015E-2</v>
      </c>
      <c r="AA50" s="124">
        <v>5.0342000000000012E-2</v>
      </c>
    </row>
    <row r="51" spans="1:27" x14ac:dyDescent="0.25">
      <c r="A51" s="94" t="s">
        <v>339</v>
      </c>
      <c r="B51" s="124">
        <v>416.9765625</v>
      </c>
      <c r="C51" s="124">
        <v>427.04031372070313</v>
      </c>
      <c r="D51" s="124">
        <v>21.503124237060547</v>
      </c>
      <c r="E51" s="124">
        <v>272.31936645507813</v>
      </c>
      <c r="F51" s="124">
        <v>713.2415771484375</v>
      </c>
      <c r="G51" s="124">
        <v>6.7643752098083496</v>
      </c>
      <c r="H51" s="124">
        <v>331.30218505859375</v>
      </c>
      <c r="I51" s="124">
        <v>429.32968139648438</v>
      </c>
      <c r="J51" s="124">
        <v>848.833740234375</v>
      </c>
      <c r="K51" s="124">
        <v>1647.14599609375</v>
      </c>
      <c r="L51" s="124">
        <v>377.83187866210938</v>
      </c>
      <c r="M51" s="124">
        <v>461.36502075195313</v>
      </c>
      <c r="N51" s="171"/>
      <c r="O51" s="94" t="s">
        <v>339</v>
      </c>
      <c r="P51" s="124">
        <v>371.47998046875</v>
      </c>
      <c r="Q51" s="124">
        <v>422.41998291015625</v>
      </c>
      <c r="R51" s="124">
        <v>0</v>
      </c>
      <c r="S51" s="124">
        <v>602.62127685546875</v>
      </c>
      <c r="T51" s="124">
        <v>1037.0025634765625</v>
      </c>
      <c r="U51" s="124">
        <v>312.45748901367188</v>
      </c>
      <c r="V51" s="124">
        <v>0</v>
      </c>
      <c r="W51" s="124">
        <v>231.11000061035156</v>
      </c>
      <c r="X51" s="124">
        <v>1424.1175537109375</v>
      </c>
      <c r="Y51" s="124">
        <v>2070.817626953125</v>
      </c>
      <c r="Z51" s="124">
        <v>213.875</v>
      </c>
      <c r="AA51" s="124">
        <v>771.686279296875</v>
      </c>
    </row>
    <row r="52" spans="1:27" x14ac:dyDescent="0.25">
      <c r="A52" s="94" t="s">
        <v>357</v>
      </c>
      <c r="B52" s="124">
        <v>2247.6865234375</v>
      </c>
      <c r="C52" s="124">
        <v>2468.8349609375</v>
      </c>
      <c r="D52" s="124">
        <v>1821.469970703125</v>
      </c>
      <c r="E52" s="124">
        <v>2535.600830078125</v>
      </c>
      <c r="F52" s="124">
        <v>2637.103515625</v>
      </c>
      <c r="G52" s="124">
        <v>1615.791259765625</v>
      </c>
      <c r="H52" s="124">
        <v>3411.9609375</v>
      </c>
      <c r="I52" s="124">
        <v>2719.304443359375</v>
      </c>
      <c r="J52" s="124">
        <v>2626.928955078125</v>
      </c>
      <c r="K52" s="124">
        <v>4065.647216796875</v>
      </c>
      <c r="L52" s="124">
        <v>2477.466552734375</v>
      </c>
      <c r="M52" s="124">
        <v>1768.8399658203125</v>
      </c>
      <c r="N52" s="171"/>
      <c r="O52" s="94" t="s">
        <v>357</v>
      </c>
      <c r="P52" s="124">
        <v>3070.181396484375</v>
      </c>
      <c r="Q52" s="124">
        <v>2534.462646484375</v>
      </c>
      <c r="R52" s="124">
        <v>3257.297607421875</v>
      </c>
      <c r="S52" s="124">
        <v>2926.872314453125</v>
      </c>
      <c r="T52" s="124">
        <v>3075.82373046875</v>
      </c>
      <c r="U52" s="124">
        <v>1956.8924560546875</v>
      </c>
      <c r="V52" s="124">
        <v>2944.719970703125</v>
      </c>
      <c r="W52" s="124">
        <v>3734.47607421875</v>
      </c>
      <c r="X52" s="124">
        <v>3637.17626953125</v>
      </c>
      <c r="Y52" s="124">
        <v>5463.46484375</v>
      </c>
      <c r="Z52" s="124">
        <v>3340.65380859375</v>
      </c>
      <c r="AA52" s="124">
        <v>2048.893798828125</v>
      </c>
    </row>
    <row r="53" spans="1:27" x14ac:dyDescent="0.25">
      <c r="P53" s="124"/>
      <c r="Q53" s="124"/>
      <c r="R53" s="124"/>
      <c r="S53" s="124"/>
      <c r="T53" s="124"/>
      <c r="U53" s="124"/>
      <c r="V53" s="124"/>
      <c r="W53" s="124"/>
      <c r="X53" s="124"/>
      <c r="Y53" s="124"/>
      <c r="Z53" s="124"/>
      <c r="AA53" s="124"/>
    </row>
    <row r="54" spans="1:27" x14ac:dyDescent="0.25">
      <c r="A54" s="124"/>
      <c r="B54" s="124"/>
      <c r="C54" s="124"/>
      <c r="D54" s="124"/>
      <c r="E54" s="124"/>
      <c r="F54" s="124"/>
      <c r="G54" s="124"/>
      <c r="H54" s="124"/>
      <c r="I54" s="124"/>
      <c r="J54" s="124"/>
      <c r="K54" s="124"/>
      <c r="L54" s="124"/>
      <c r="M54" s="124"/>
      <c r="P54" s="124"/>
      <c r="Q54" s="124"/>
      <c r="R54" s="124"/>
      <c r="S54" s="124"/>
      <c r="T54" s="124"/>
      <c r="U54" s="124"/>
      <c r="V54" s="124"/>
      <c r="W54" s="124"/>
      <c r="X54" s="124"/>
      <c r="Y54" s="124"/>
      <c r="Z54" s="124"/>
      <c r="AA54" s="124"/>
    </row>
    <row r="55" spans="1:27" x14ac:dyDescent="0.25">
      <c r="A55" s="124"/>
      <c r="B55" s="124"/>
      <c r="C55" s="124"/>
      <c r="D55" s="124"/>
      <c r="E55" s="124"/>
      <c r="F55" s="124"/>
      <c r="G55" s="124"/>
      <c r="H55" s="124"/>
      <c r="I55" s="124"/>
      <c r="J55" s="124"/>
      <c r="K55" s="124"/>
      <c r="L55" s="124"/>
      <c r="M55" s="124"/>
      <c r="P55" s="124"/>
      <c r="Q55" s="124"/>
      <c r="R55" s="124"/>
      <c r="S55" s="124"/>
      <c r="T55" s="124"/>
      <c r="U55" s="124"/>
      <c r="V55" s="124"/>
      <c r="W55" s="124"/>
      <c r="X55" s="124"/>
      <c r="Y55" s="124"/>
      <c r="Z55" s="124"/>
      <c r="AA55" s="124"/>
    </row>
    <row r="56" spans="1:27" x14ac:dyDescent="0.25">
      <c r="A56" s="124"/>
      <c r="B56" s="124"/>
      <c r="C56" s="124"/>
      <c r="D56" s="124"/>
      <c r="E56" s="124"/>
      <c r="F56" s="124"/>
      <c r="G56" s="124"/>
      <c r="H56" s="124"/>
      <c r="I56" s="124"/>
      <c r="J56" s="124"/>
      <c r="K56" s="124"/>
      <c r="L56" s="124"/>
      <c r="M56" s="124"/>
      <c r="P56" s="124"/>
      <c r="Q56" s="124"/>
      <c r="R56" s="124"/>
      <c r="S56" s="124"/>
      <c r="T56" s="124"/>
      <c r="U56" s="124"/>
      <c r="V56" s="124"/>
      <c r="W56" s="124"/>
      <c r="X56" s="124"/>
      <c r="Y56" s="124"/>
      <c r="Z56" s="124"/>
      <c r="AA56" s="124"/>
    </row>
    <row r="57" spans="1:27" x14ac:dyDescent="0.25">
      <c r="A57" s="124"/>
      <c r="B57" s="124"/>
      <c r="C57" s="124"/>
      <c r="D57" s="124"/>
      <c r="E57" s="124"/>
      <c r="F57" s="124"/>
      <c r="G57" s="124"/>
      <c r="H57" s="124"/>
      <c r="I57" s="124"/>
      <c r="J57" s="124"/>
      <c r="K57" s="124"/>
      <c r="L57" s="124"/>
      <c r="M57" s="124"/>
      <c r="P57" s="124"/>
      <c r="Q57" s="124"/>
      <c r="R57" s="124"/>
      <c r="S57" s="124"/>
      <c r="T57" s="124"/>
      <c r="U57" s="124"/>
      <c r="V57" s="124"/>
      <c r="W57" s="124"/>
      <c r="X57" s="124"/>
      <c r="Y57" s="124"/>
      <c r="Z57" s="124"/>
      <c r="AA57" s="124"/>
    </row>
    <row r="58" spans="1:27" x14ac:dyDescent="0.25">
      <c r="A58" s="124"/>
      <c r="B58" s="124"/>
      <c r="C58" s="124"/>
      <c r="D58" s="124"/>
      <c r="E58" s="124"/>
      <c r="F58" s="124"/>
      <c r="G58" s="124"/>
      <c r="H58" s="124"/>
      <c r="I58" s="124"/>
      <c r="J58" s="124"/>
      <c r="K58" s="124"/>
      <c r="L58" s="124"/>
      <c r="M58" s="124"/>
      <c r="P58" s="124"/>
      <c r="Q58" s="124"/>
      <c r="R58" s="124"/>
      <c r="S58" s="124"/>
      <c r="T58" s="124"/>
      <c r="U58" s="124"/>
      <c r="V58" s="124"/>
      <c r="W58" s="124"/>
      <c r="X58" s="124"/>
      <c r="Y58" s="124"/>
      <c r="Z58" s="124"/>
      <c r="AA58" s="124"/>
    </row>
    <row r="59" spans="1:27" x14ac:dyDescent="0.25">
      <c r="A59" s="124"/>
      <c r="B59" s="124"/>
      <c r="C59" s="124"/>
      <c r="D59" s="124"/>
      <c r="E59" s="124"/>
      <c r="F59" s="124"/>
      <c r="G59" s="124"/>
      <c r="H59" s="124"/>
      <c r="I59" s="124"/>
      <c r="J59" s="124"/>
      <c r="K59" s="124"/>
      <c r="L59" s="124"/>
      <c r="M59" s="124"/>
      <c r="P59" s="124"/>
      <c r="Q59" s="124"/>
      <c r="R59" s="124"/>
      <c r="S59" s="124"/>
      <c r="T59" s="124"/>
      <c r="U59" s="124"/>
      <c r="V59" s="124"/>
      <c r="W59" s="124"/>
      <c r="X59" s="124"/>
      <c r="Y59" s="124"/>
      <c r="Z59" s="124"/>
      <c r="AA59" s="124"/>
    </row>
    <row r="60" spans="1:27" x14ac:dyDescent="0.25">
      <c r="A60" s="124"/>
      <c r="B60" s="124"/>
      <c r="C60" s="124"/>
      <c r="D60" s="124"/>
      <c r="E60" s="124"/>
      <c r="F60" s="124"/>
      <c r="G60" s="124"/>
      <c r="H60" s="124"/>
      <c r="I60" s="124"/>
      <c r="J60" s="124"/>
      <c r="K60" s="124"/>
      <c r="L60" s="124"/>
      <c r="M60" s="124"/>
      <c r="P60" s="124"/>
      <c r="Q60" s="124"/>
      <c r="R60" s="124"/>
      <c r="S60" s="124"/>
      <c r="T60" s="124"/>
      <c r="U60" s="124"/>
      <c r="V60" s="124"/>
      <c r="W60" s="124"/>
      <c r="X60" s="124"/>
      <c r="Y60" s="124"/>
      <c r="Z60" s="124"/>
      <c r="AA60" s="124"/>
    </row>
    <row r="61" spans="1:27" x14ac:dyDescent="0.25">
      <c r="A61" s="124"/>
      <c r="B61" s="124"/>
      <c r="C61" s="124"/>
      <c r="D61" s="124"/>
      <c r="E61" s="124"/>
      <c r="F61" s="124"/>
      <c r="G61" s="124"/>
      <c r="H61" s="124"/>
      <c r="I61" s="124"/>
      <c r="J61" s="124"/>
      <c r="K61" s="124"/>
      <c r="L61" s="124"/>
      <c r="M61" s="124"/>
      <c r="P61" s="124"/>
      <c r="Q61" s="124"/>
      <c r="R61" s="124"/>
      <c r="S61" s="124"/>
      <c r="T61" s="124"/>
      <c r="U61" s="124"/>
      <c r="V61" s="124"/>
      <c r="W61" s="124"/>
      <c r="X61" s="124"/>
      <c r="Y61" s="124"/>
      <c r="Z61" s="124"/>
      <c r="AA61" s="124"/>
    </row>
    <row r="62" spans="1:27" x14ac:dyDescent="0.25">
      <c r="A62" s="124"/>
      <c r="B62" s="124"/>
      <c r="C62" s="124"/>
      <c r="D62" s="124"/>
      <c r="E62" s="124"/>
      <c r="F62" s="124"/>
      <c r="G62" s="124"/>
      <c r="H62" s="124"/>
      <c r="I62" s="124"/>
      <c r="J62" s="124"/>
      <c r="K62" s="124"/>
      <c r="L62" s="124"/>
      <c r="M62" s="124"/>
      <c r="P62" s="124"/>
      <c r="Q62" s="124"/>
      <c r="R62" s="124"/>
      <c r="S62" s="124"/>
      <c r="T62" s="124"/>
      <c r="U62" s="124"/>
      <c r="V62" s="124"/>
      <c r="W62" s="124"/>
      <c r="X62" s="124"/>
      <c r="Y62" s="124"/>
      <c r="Z62" s="124"/>
      <c r="AA62" s="124"/>
    </row>
    <row r="63" spans="1:27" x14ac:dyDescent="0.25">
      <c r="A63" s="124"/>
      <c r="B63" s="124"/>
      <c r="C63" s="124"/>
      <c r="D63" s="124"/>
      <c r="E63" s="124"/>
      <c r="F63" s="124"/>
      <c r="G63" s="124"/>
      <c r="H63" s="124"/>
      <c r="I63" s="124"/>
      <c r="J63" s="124"/>
      <c r="K63" s="124"/>
      <c r="L63" s="124"/>
      <c r="M63" s="124"/>
      <c r="P63" s="124"/>
      <c r="Q63" s="124"/>
      <c r="R63" s="124"/>
      <c r="S63" s="124"/>
      <c r="T63" s="124"/>
      <c r="U63" s="124"/>
      <c r="V63" s="124"/>
      <c r="W63" s="124"/>
      <c r="X63" s="124"/>
      <c r="Y63" s="124"/>
      <c r="Z63" s="124"/>
      <c r="AA63" s="124"/>
    </row>
    <row r="64" spans="1:27" x14ac:dyDescent="0.25">
      <c r="A64" s="124"/>
      <c r="B64" s="124"/>
      <c r="C64" s="124"/>
      <c r="D64" s="124"/>
      <c r="E64" s="124"/>
      <c r="F64" s="124"/>
      <c r="G64" s="124"/>
      <c r="H64" s="124"/>
      <c r="I64" s="124"/>
      <c r="J64" s="124"/>
      <c r="K64" s="124"/>
      <c r="L64" s="124"/>
      <c r="M64" s="124"/>
      <c r="P64" s="124"/>
      <c r="Q64" s="124"/>
      <c r="R64" s="124"/>
      <c r="S64" s="124"/>
      <c r="T64" s="124"/>
      <c r="U64" s="124"/>
      <c r="V64" s="124"/>
      <c r="W64" s="124"/>
      <c r="X64" s="124"/>
      <c r="Y64" s="124"/>
      <c r="Z64" s="124"/>
      <c r="AA64" s="124"/>
    </row>
    <row r="65" spans="1:27" x14ac:dyDescent="0.25">
      <c r="A65" s="124"/>
      <c r="B65" s="124"/>
      <c r="C65" s="124"/>
      <c r="D65" s="124"/>
      <c r="E65" s="124"/>
      <c r="F65" s="124"/>
      <c r="G65" s="124"/>
      <c r="H65" s="124"/>
      <c r="I65" s="124"/>
      <c r="J65" s="124"/>
      <c r="K65" s="124"/>
      <c r="L65" s="124"/>
      <c r="M65" s="124"/>
      <c r="P65" s="124"/>
      <c r="Q65" s="124"/>
      <c r="R65" s="124"/>
      <c r="S65" s="124"/>
      <c r="T65" s="124"/>
      <c r="U65" s="124"/>
      <c r="V65" s="124"/>
      <c r="W65" s="124"/>
      <c r="X65" s="124"/>
      <c r="Y65" s="124"/>
      <c r="Z65" s="124"/>
      <c r="AA65" s="124"/>
    </row>
    <row r="66" spans="1:27" x14ac:dyDescent="0.25">
      <c r="A66" s="124"/>
      <c r="B66" s="124"/>
      <c r="C66" s="124"/>
      <c r="D66" s="124"/>
      <c r="E66" s="124"/>
      <c r="F66" s="124"/>
      <c r="G66" s="124"/>
      <c r="H66" s="124"/>
      <c r="I66" s="124"/>
      <c r="J66" s="124"/>
      <c r="K66" s="124"/>
      <c r="L66" s="124"/>
      <c r="M66" s="124"/>
      <c r="P66" s="124"/>
      <c r="Q66" s="124"/>
      <c r="R66" s="124"/>
      <c r="S66" s="124"/>
      <c r="T66" s="124"/>
      <c r="U66" s="124"/>
      <c r="V66" s="124"/>
      <c r="W66" s="124"/>
      <c r="X66" s="124"/>
      <c r="Y66" s="124"/>
      <c r="Z66" s="124"/>
      <c r="AA66" s="124"/>
    </row>
    <row r="67" spans="1:27" x14ac:dyDescent="0.25">
      <c r="A67" s="124"/>
      <c r="B67" s="124"/>
      <c r="C67" s="124"/>
      <c r="D67" s="124"/>
      <c r="E67" s="124"/>
      <c r="F67" s="124"/>
      <c r="G67" s="124"/>
      <c r="H67" s="124"/>
      <c r="I67" s="124"/>
      <c r="J67" s="124"/>
      <c r="K67" s="124"/>
      <c r="L67" s="124"/>
      <c r="M67" s="124"/>
      <c r="P67" s="124"/>
      <c r="Q67" s="124"/>
      <c r="R67" s="124"/>
      <c r="S67" s="124"/>
      <c r="T67" s="124"/>
      <c r="U67" s="124"/>
      <c r="V67" s="124"/>
      <c r="W67" s="124"/>
      <c r="X67" s="124"/>
      <c r="Y67" s="124"/>
      <c r="Z67" s="124"/>
      <c r="AA67" s="124"/>
    </row>
    <row r="68" spans="1:27" x14ac:dyDescent="0.25">
      <c r="A68" s="124"/>
      <c r="B68" s="124"/>
      <c r="C68" s="124"/>
      <c r="D68" s="124"/>
      <c r="E68" s="124"/>
      <c r="F68" s="124"/>
      <c r="G68" s="124"/>
      <c r="H68" s="124"/>
      <c r="I68" s="124"/>
      <c r="J68" s="124"/>
      <c r="K68" s="124"/>
      <c r="L68" s="124"/>
      <c r="M68" s="124"/>
      <c r="P68" s="124"/>
      <c r="Q68" s="124"/>
      <c r="R68" s="124"/>
      <c r="S68" s="124"/>
      <c r="T68" s="124"/>
      <c r="U68" s="124"/>
      <c r="V68" s="124"/>
      <c r="W68" s="124"/>
      <c r="X68" s="124"/>
      <c r="Y68" s="124"/>
      <c r="Z68" s="124"/>
      <c r="AA68" s="124"/>
    </row>
    <row r="69" spans="1:27" x14ac:dyDescent="0.25">
      <c r="A69" s="124"/>
      <c r="B69" s="124"/>
      <c r="C69" s="124"/>
      <c r="D69" s="124"/>
      <c r="E69" s="124"/>
      <c r="F69" s="124"/>
      <c r="G69" s="124"/>
      <c r="H69" s="124"/>
      <c r="I69" s="124"/>
      <c r="J69" s="124"/>
      <c r="K69" s="124"/>
      <c r="L69" s="124"/>
      <c r="M69" s="124"/>
      <c r="P69" s="124"/>
      <c r="Q69" s="124"/>
      <c r="R69" s="124"/>
      <c r="S69" s="124"/>
      <c r="T69" s="124"/>
      <c r="U69" s="124"/>
      <c r="V69" s="124"/>
      <c r="W69" s="124"/>
      <c r="X69" s="124"/>
      <c r="Y69" s="124"/>
      <c r="Z69" s="124"/>
      <c r="AA69" s="124"/>
    </row>
    <row r="70" spans="1:27" x14ac:dyDescent="0.25">
      <c r="A70" s="124"/>
      <c r="B70" s="124"/>
      <c r="C70" s="124"/>
      <c r="D70" s="124"/>
      <c r="E70" s="124"/>
      <c r="F70" s="124"/>
      <c r="G70" s="124"/>
      <c r="H70" s="124"/>
      <c r="I70" s="124"/>
      <c r="J70" s="124"/>
      <c r="K70" s="124"/>
      <c r="L70" s="124"/>
      <c r="M70" s="124"/>
      <c r="P70" s="124"/>
      <c r="Q70" s="124"/>
      <c r="R70" s="124"/>
      <c r="S70" s="124"/>
      <c r="T70" s="124"/>
      <c r="U70" s="124"/>
      <c r="V70" s="124"/>
      <c r="W70" s="124"/>
      <c r="X70" s="124"/>
      <c r="Y70" s="124"/>
      <c r="Z70" s="124"/>
      <c r="AA70" s="124"/>
    </row>
    <row r="71" spans="1:27" x14ac:dyDescent="0.25">
      <c r="A71" s="124"/>
      <c r="B71" s="124"/>
      <c r="C71" s="124"/>
      <c r="D71" s="124"/>
      <c r="E71" s="124"/>
      <c r="F71" s="124"/>
      <c r="G71" s="124"/>
      <c r="H71" s="124"/>
      <c r="I71" s="124"/>
      <c r="J71" s="124"/>
      <c r="K71" s="124"/>
      <c r="L71" s="124"/>
      <c r="M71" s="124"/>
      <c r="P71" s="124"/>
      <c r="Q71" s="124"/>
      <c r="R71" s="124"/>
      <c r="S71" s="124"/>
      <c r="T71" s="124"/>
      <c r="U71" s="124"/>
      <c r="V71" s="124"/>
      <c r="W71" s="124"/>
      <c r="X71" s="124"/>
      <c r="Y71" s="124"/>
      <c r="Z71" s="124"/>
      <c r="AA71" s="124"/>
    </row>
    <row r="72" spans="1:27" x14ac:dyDescent="0.25">
      <c r="A72" s="124"/>
      <c r="B72" s="124"/>
      <c r="C72" s="124"/>
      <c r="D72" s="124"/>
      <c r="E72" s="124"/>
      <c r="F72" s="124"/>
      <c r="G72" s="124"/>
      <c r="H72" s="124"/>
      <c r="I72" s="124"/>
      <c r="J72" s="124"/>
      <c r="K72" s="124"/>
      <c r="L72" s="124"/>
      <c r="M72" s="124"/>
      <c r="P72" s="124"/>
      <c r="Q72" s="124"/>
      <c r="R72" s="124"/>
      <c r="S72" s="124"/>
      <c r="T72" s="124"/>
      <c r="U72" s="124"/>
      <c r="V72" s="124"/>
      <c r="W72" s="124"/>
      <c r="X72" s="124"/>
      <c r="Y72" s="124"/>
      <c r="Z72" s="124"/>
      <c r="AA72" s="124"/>
    </row>
    <row r="73" spans="1:27" x14ac:dyDescent="0.25">
      <c r="A73" s="124"/>
      <c r="B73" s="124"/>
      <c r="C73" s="124"/>
      <c r="D73" s="124"/>
      <c r="E73" s="124"/>
      <c r="F73" s="124"/>
      <c r="G73" s="124"/>
      <c r="H73" s="124"/>
      <c r="I73" s="124"/>
      <c r="J73" s="124"/>
      <c r="K73" s="124"/>
      <c r="L73" s="124"/>
      <c r="M73" s="124"/>
      <c r="P73" s="124"/>
      <c r="Q73" s="124"/>
      <c r="R73" s="124"/>
      <c r="S73" s="124"/>
      <c r="T73" s="124"/>
      <c r="U73" s="124"/>
      <c r="V73" s="124"/>
      <c r="W73" s="124"/>
      <c r="X73" s="124"/>
      <c r="Y73" s="124"/>
      <c r="Z73" s="124"/>
      <c r="AA73" s="124"/>
    </row>
    <row r="74" spans="1:27" x14ac:dyDescent="0.25">
      <c r="A74" s="124"/>
      <c r="B74" s="124"/>
      <c r="C74" s="124"/>
      <c r="D74" s="124"/>
      <c r="E74" s="124"/>
      <c r="F74" s="124"/>
      <c r="G74" s="124"/>
      <c r="H74" s="124"/>
      <c r="I74" s="124"/>
      <c r="J74" s="124"/>
      <c r="K74" s="124"/>
      <c r="L74" s="124"/>
      <c r="M74" s="124"/>
      <c r="P74" s="124"/>
      <c r="Q74" s="124"/>
      <c r="R74" s="124"/>
      <c r="S74" s="124"/>
      <c r="T74" s="124"/>
      <c r="U74" s="124"/>
      <c r="V74" s="124"/>
      <c r="W74" s="124"/>
      <c r="X74" s="124"/>
      <c r="Y74" s="124"/>
      <c r="Z74" s="124"/>
      <c r="AA74" s="124"/>
    </row>
    <row r="75" spans="1:27" x14ac:dyDescent="0.25">
      <c r="A75" s="124"/>
      <c r="B75" s="124"/>
      <c r="C75" s="124"/>
      <c r="D75" s="124"/>
      <c r="E75" s="124"/>
      <c r="F75" s="124"/>
      <c r="G75" s="124"/>
      <c r="H75" s="124"/>
      <c r="I75" s="124"/>
      <c r="J75" s="124"/>
      <c r="K75" s="124"/>
      <c r="L75" s="124"/>
      <c r="M75" s="124"/>
      <c r="P75" s="124"/>
      <c r="Q75" s="124"/>
      <c r="R75" s="124"/>
      <c r="S75" s="124"/>
      <c r="T75" s="124"/>
      <c r="U75" s="124"/>
      <c r="V75" s="124"/>
      <c r="W75" s="124"/>
      <c r="X75" s="124"/>
      <c r="Y75" s="124"/>
      <c r="Z75" s="124"/>
      <c r="AA75" s="124"/>
    </row>
    <row r="76" spans="1:27" x14ac:dyDescent="0.25">
      <c r="A76" s="124"/>
      <c r="B76" s="124"/>
      <c r="C76" s="124"/>
      <c r="D76" s="124"/>
      <c r="E76" s="124"/>
      <c r="F76" s="124"/>
      <c r="G76" s="124"/>
      <c r="H76" s="124"/>
      <c r="I76" s="124"/>
      <c r="J76" s="124"/>
      <c r="K76" s="124"/>
      <c r="L76" s="124"/>
      <c r="M76" s="124"/>
      <c r="P76" s="124"/>
      <c r="Q76" s="124"/>
      <c r="R76" s="124"/>
      <c r="S76" s="124"/>
      <c r="T76" s="124"/>
      <c r="U76" s="124"/>
      <c r="V76" s="124"/>
      <c r="W76" s="124"/>
      <c r="X76" s="124"/>
      <c r="Y76" s="124"/>
      <c r="Z76" s="124"/>
      <c r="AA76" s="124"/>
    </row>
    <row r="77" spans="1:27" x14ac:dyDescent="0.25">
      <c r="A77" s="124"/>
      <c r="B77" s="124"/>
      <c r="C77" s="124"/>
      <c r="D77" s="124"/>
      <c r="E77" s="124"/>
      <c r="F77" s="124"/>
      <c r="G77" s="124"/>
      <c r="H77" s="124"/>
      <c r="I77" s="124"/>
      <c r="J77" s="124"/>
      <c r="K77" s="124"/>
      <c r="L77" s="124"/>
      <c r="M77" s="124"/>
      <c r="P77" s="124"/>
      <c r="Q77" s="124"/>
      <c r="R77" s="124"/>
      <c r="S77" s="124"/>
      <c r="T77" s="124"/>
      <c r="U77" s="124"/>
      <c r="V77" s="124"/>
      <c r="W77" s="124"/>
      <c r="X77" s="124"/>
      <c r="Y77" s="124"/>
      <c r="Z77" s="124"/>
      <c r="AA77" s="124"/>
    </row>
    <row r="78" spans="1:27" x14ac:dyDescent="0.25">
      <c r="A78" s="124"/>
      <c r="B78" s="124"/>
      <c r="C78" s="124"/>
      <c r="D78" s="124"/>
      <c r="E78" s="124"/>
      <c r="F78" s="124"/>
      <c r="G78" s="124"/>
      <c r="H78" s="124"/>
      <c r="I78" s="124"/>
      <c r="J78" s="124"/>
      <c r="K78" s="124"/>
      <c r="L78" s="124"/>
      <c r="M78" s="124"/>
      <c r="P78" s="124"/>
      <c r="Q78" s="124"/>
      <c r="R78" s="124"/>
      <c r="S78" s="124"/>
      <c r="T78" s="124"/>
      <c r="U78" s="124"/>
      <c r="V78" s="124"/>
      <c r="W78" s="124"/>
      <c r="X78" s="124"/>
      <c r="Y78" s="124"/>
      <c r="Z78" s="124"/>
      <c r="AA78" s="124"/>
    </row>
    <row r="79" spans="1:27" x14ac:dyDescent="0.25">
      <c r="A79" s="124"/>
      <c r="B79" s="124"/>
      <c r="C79" s="124"/>
      <c r="D79" s="124"/>
      <c r="E79" s="124"/>
      <c r="F79" s="124"/>
      <c r="G79" s="124"/>
      <c r="H79" s="124"/>
      <c r="I79" s="124"/>
      <c r="J79" s="124"/>
      <c r="K79" s="124"/>
      <c r="L79" s="124"/>
      <c r="M79" s="124"/>
      <c r="P79" s="124"/>
      <c r="Q79" s="124"/>
      <c r="R79" s="124"/>
      <c r="S79" s="124"/>
      <c r="T79" s="124"/>
      <c r="U79" s="124"/>
      <c r="V79" s="124"/>
      <c r="W79" s="124"/>
      <c r="X79" s="124"/>
      <c r="Y79" s="124"/>
      <c r="Z79" s="124"/>
      <c r="AA79" s="124"/>
    </row>
    <row r="80" spans="1:27" x14ac:dyDescent="0.25">
      <c r="A80" s="124"/>
      <c r="B80" s="124"/>
      <c r="C80" s="124"/>
      <c r="D80" s="124"/>
      <c r="E80" s="124"/>
      <c r="F80" s="124"/>
      <c r="G80" s="124"/>
      <c r="H80" s="124"/>
      <c r="I80" s="124"/>
      <c r="J80" s="124"/>
      <c r="K80" s="124"/>
      <c r="L80" s="124"/>
      <c r="M80" s="124"/>
      <c r="P80" s="124"/>
      <c r="Q80" s="124"/>
      <c r="R80" s="124"/>
      <c r="S80" s="124"/>
      <c r="T80" s="124"/>
      <c r="U80" s="124"/>
      <c r="V80" s="124"/>
      <c r="W80" s="124"/>
      <c r="X80" s="124"/>
      <c r="Y80" s="124"/>
      <c r="Z80" s="124"/>
      <c r="AA80" s="124"/>
    </row>
    <row r="81" spans="1:27" x14ac:dyDescent="0.25">
      <c r="A81" s="124"/>
      <c r="B81" s="124"/>
      <c r="C81" s="124"/>
      <c r="D81" s="124"/>
      <c r="E81" s="124"/>
      <c r="F81" s="124"/>
      <c r="G81" s="124"/>
      <c r="H81" s="124"/>
      <c r="I81" s="124"/>
      <c r="J81" s="124"/>
      <c r="K81" s="124"/>
      <c r="L81" s="124"/>
      <c r="M81" s="124"/>
      <c r="P81" s="124"/>
      <c r="Q81" s="124"/>
      <c r="R81" s="124"/>
      <c r="S81" s="124"/>
      <c r="T81" s="124"/>
      <c r="U81" s="124"/>
      <c r="V81" s="124"/>
      <c r="W81" s="124"/>
      <c r="X81" s="124"/>
      <c r="Y81" s="124"/>
      <c r="Z81" s="124"/>
      <c r="AA81" s="124"/>
    </row>
    <row r="82" spans="1:27" x14ac:dyDescent="0.25">
      <c r="A82" s="124"/>
      <c r="B82" s="124"/>
      <c r="C82" s="124"/>
      <c r="D82" s="124"/>
      <c r="E82" s="124"/>
      <c r="F82" s="124"/>
      <c r="G82" s="124"/>
      <c r="H82" s="124"/>
      <c r="I82" s="124"/>
      <c r="J82" s="124"/>
      <c r="K82" s="124"/>
      <c r="L82" s="124"/>
      <c r="M82" s="124"/>
      <c r="P82" s="124"/>
      <c r="Q82" s="124"/>
      <c r="R82" s="124"/>
      <c r="S82" s="124"/>
      <c r="T82" s="124"/>
      <c r="U82" s="124"/>
      <c r="V82" s="124"/>
      <c r="W82" s="124"/>
      <c r="X82" s="124"/>
      <c r="Y82" s="124"/>
      <c r="Z82" s="124"/>
      <c r="AA82" s="124"/>
    </row>
    <row r="83" spans="1:27" x14ac:dyDescent="0.25">
      <c r="A83" s="124"/>
      <c r="B83" s="124"/>
      <c r="C83" s="124"/>
      <c r="D83" s="124"/>
      <c r="E83" s="124"/>
      <c r="F83" s="124"/>
      <c r="G83" s="124"/>
      <c r="H83" s="124"/>
      <c r="I83" s="124"/>
      <c r="J83" s="124"/>
      <c r="K83" s="124"/>
      <c r="L83" s="124"/>
      <c r="M83" s="124"/>
      <c r="P83" s="124"/>
      <c r="Q83" s="124"/>
      <c r="R83" s="124"/>
      <c r="S83" s="124"/>
      <c r="T83" s="124"/>
      <c r="U83" s="124"/>
      <c r="V83" s="124"/>
      <c r="W83" s="124"/>
      <c r="X83" s="124"/>
      <c r="Y83" s="124"/>
      <c r="Z83" s="124"/>
      <c r="AA83" s="124"/>
    </row>
    <row r="84" spans="1:27" x14ac:dyDescent="0.25">
      <c r="A84" s="124"/>
      <c r="B84" s="124"/>
      <c r="C84" s="124"/>
      <c r="D84" s="124"/>
      <c r="E84" s="124"/>
      <c r="F84" s="124"/>
      <c r="G84" s="124"/>
      <c r="H84" s="124"/>
      <c r="I84" s="124"/>
      <c r="J84" s="124"/>
      <c r="K84" s="124"/>
      <c r="L84" s="124"/>
      <c r="M84" s="124"/>
      <c r="P84" s="124"/>
      <c r="Q84" s="124"/>
      <c r="R84" s="124"/>
      <c r="S84" s="124"/>
      <c r="T84" s="124"/>
      <c r="U84" s="124"/>
      <c r="V84" s="124"/>
      <c r="W84" s="124"/>
      <c r="X84" s="124"/>
      <c r="Y84" s="124"/>
      <c r="Z84" s="124"/>
      <c r="AA84" s="124"/>
    </row>
    <row r="85" spans="1:27" x14ac:dyDescent="0.25">
      <c r="A85" s="124"/>
      <c r="B85" s="124"/>
      <c r="C85" s="124"/>
      <c r="D85" s="124"/>
      <c r="E85" s="124"/>
      <c r="F85" s="124"/>
      <c r="G85" s="124"/>
      <c r="H85" s="124"/>
      <c r="I85" s="124"/>
      <c r="J85" s="124"/>
      <c r="K85" s="124"/>
      <c r="L85" s="124"/>
      <c r="M85" s="124"/>
      <c r="P85" s="124"/>
      <c r="Q85" s="124"/>
      <c r="R85" s="124"/>
      <c r="S85" s="124"/>
      <c r="T85" s="124"/>
      <c r="U85" s="124"/>
      <c r="V85" s="124"/>
      <c r="W85" s="124"/>
      <c r="X85" s="124"/>
      <c r="Y85" s="124"/>
      <c r="Z85" s="124"/>
      <c r="AA85" s="124"/>
    </row>
    <row r="86" spans="1:27" x14ac:dyDescent="0.25">
      <c r="A86" s="124"/>
      <c r="B86" s="124"/>
      <c r="C86" s="124"/>
      <c r="D86" s="124"/>
      <c r="E86" s="124"/>
      <c r="F86" s="124"/>
      <c r="G86" s="124"/>
      <c r="H86" s="124"/>
      <c r="I86" s="124"/>
      <c r="J86" s="124"/>
      <c r="K86" s="124"/>
      <c r="L86" s="124"/>
      <c r="M86" s="124"/>
      <c r="P86" s="124"/>
      <c r="Q86" s="124"/>
      <c r="R86" s="124"/>
      <c r="S86" s="124"/>
      <c r="T86" s="124"/>
      <c r="U86" s="124"/>
      <c r="V86" s="124"/>
      <c r="W86" s="124"/>
      <c r="X86" s="124"/>
      <c r="Y86" s="124"/>
      <c r="Z86" s="124"/>
      <c r="AA86" s="124"/>
    </row>
    <row r="87" spans="1:27" x14ac:dyDescent="0.25">
      <c r="A87" s="124"/>
      <c r="B87" s="124"/>
      <c r="C87" s="124"/>
      <c r="D87" s="124"/>
      <c r="E87" s="124"/>
      <c r="F87" s="124"/>
      <c r="G87" s="124"/>
      <c r="H87" s="124"/>
      <c r="I87" s="124"/>
      <c r="J87" s="124"/>
      <c r="K87" s="124"/>
      <c r="L87" s="124"/>
      <c r="M87" s="124"/>
      <c r="P87" s="124"/>
      <c r="Q87" s="124"/>
      <c r="R87" s="124"/>
      <c r="S87" s="124"/>
      <c r="T87" s="124"/>
      <c r="U87" s="124"/>
      <c r="V87" s="124"/>
      <c r="W87" s="124"/>
      <c r="X87" s="124"/>
      <c r="Y87" s="124"/>
      <c r="Z87" s="124"/>
      <c r="AA87" s="124"/>
    </row>
    <row r="88" spans="1:27" x14ac:dyDescent="0.25">
      <c r="A88" s="124"/>
      <c r="B88" s="124"/>
      <c r="C88" s="124"/>
      <c r="D88" s="124"/>
      <c r="E88" s="124"/>
      <c r="F88" s="124"/>
      <c r="G88" s="124"/>
      <c r="H88" s="124"/>
      <c r="I88" s="124"/>
      <c r="J88" s="124"/>
      <c r="K88" s="124"/>
      <c r="L88" s="124"/>
      <c r="M88" s="124"/>
      <c r="P88" s="124"/>
      <c r="Q88" s="124"/>
      <c r="R88" s="124"/>
      <c r="S88" s="124"/>
      <c r="T88" s="124"/>
      <c r="U88" s="124"/>
      <c r="V88" s="124"/>
      <c r="W88" s="124"/>
      <c r="X88" s="124"/>
      <c r="Y88" s="124"/>
      <c r="Z88" s="124"/>
      <c r="AA88" s="124"/>
    </row>
    <row r="89" spans="1:27" x14ac:dyDescent="0.25">
      <c r="A89" s="124"/>
      <c r="B89" s="124"/>
      <c r="C89" s="124"/>
      <c r="D89" s="124"/>
      <c r="E89" s="124"/>
      <c r="F89" s="124"/>
      <c r="G89" s="124"/>
      <c r="H89" s="124"/>
      <c r="I89" s="124"/>
      <c r="J89" s="124"/>
      <c r="K89" s="124"/>
      <c r="L89" s="124"/>
      <c r="M89" s="124"/>
      <c r="P89" s="124"/>
      <c r="Q89" s="124"/>
      <c r="R89" s="124"/>
      <c r="S89" s="124"/>
      <c r="T89" s="124"/>
      <c r="U89" s="124"/>
      <c r="V89" s="124"/>
      <c r="W89" s="124"/>
      <c r="X89" s="124"/>
      <c r="Y89" s="124"/>
      <c r="Z89" s="124"/>
      <c r="AA89" s="124"/>
    </row>
    <row r="90" spans="1:27" x14ac:dyDescent="0.25">
      <c r="A90" s="124"/>
      <c r="B90" s="124"/>
      <c r="C90" s="124"/>
      <c r="D90" s="124"/>
      <c r="E90" s="124"/>
      <c r="F90" s="124"/>
      <c r="G90" s="124"/>
      <c r="H90" s="124"/>
      <c r="I90" s="124"/>
      <c r="J90" s="124"/>
      <c r="K90" s="124"/>
      <c r="L90" s="124"/>
      <c r="M90" s="124"/>
      <c r="P90" s="124"/>
      <c r="Q90" s="124"/>
      <c r="R90" s="124"/>
      <c r="S90" s="124"/>
      <c r="T90" s="124"/>
      <c r="U90" s="124"/>
      <c r="V90" s="124"/>
      <c r="W90" s="124"/>
      <c r="X90" s="124"/>
      <c r="Y90" s="124"/>
      <c r="Z90" s="124"/>
      <c r="AA90" s="124"/>
    </row>
    <row r="91" spans="1:27" x14ac:dyDescent="0.25">
      <c r="A91" s="124"/>
      <c r="B91" s="124"/>
      <c r="C91" s="124"/>
      <c r="D91" s="124"/>
      <c r="E91" s="124"/>
      <c r="F91" s="124"/>
      <c r="G91" s="124"/>
      <c r="H91" s="124"/>
      <c r="I91" s="124"/>
      <c r="J91" s="124"/>
      <c r="K91" s="124"/>
      <c r="L91" s="124"/>
      <c r="M91" s="124"/>
      <c r="P91" s="124"/>
      <c r="Q91" s="124"/>
      <c r="R91" s="124"/>
      <c r="S91" s="124"/>
      <c r="T91" s="124"/>
      <c r="U91" s="124"/>
      <c r="V91" s="124"/>
      <c r="W91" s="124"/>
      <c r="X91" s="124"/>
      <c r="Y91" s="124"/>
      <c r="Z91" s="124"/>
      <c r="AA91" s="124"/>
    </row>
    <row r="92" spans="1:27" x14ac:dyDescent="0.25">
      <c r="A92" s="124"/>
      <c r="B92" s="124"/>
      <c r="C92" s="124"/>
      <c r="D92" s="124"/>
      <c r="E92" s="124"/>
      <c r="F92" s="124"/>
      <c r="G92" s="124"/>
      <c r="H92" s="124"/>
      <c r="I92" s="124"/>
      <c r="J92" s="124"/>
      <c r="K92" s="124"/>
      <c r="L92" s="124"/>
      <c r="M92" s="124"/>
      <c r="P92" s="124"/>
      <c r="Q92" s="124"/>
      <c r="R92" s="124"/>
      <c r="S92" s="124"/>
      <c r="T92" s="124"/>
      <c r="U92" s="124"/>
      <c r="V92" s="124"/>
      <c r="W92" s="124"/>
      <c r="X92" s="124"/>
      <c r="Y92" s="124"/>
      <c r="Z92" s="124"/>
      <c r="AA92" s="124"/>
    </row>
    <row r="93" spans="1:27" x14ac:dyDescent="0.25">
      <c r="A93" s="124"/>
      <c r="B93" s="124"/>
      <c r="C93" s="124"/>
      <c r="D93" s="124"/>
      <c r="E93" s="124"/>
      <c r="F93" s="124"/>
      <c r="G93" s="124"/>
      <c r="H93" s="124"/>
      <c r="I93" s="124"/>
      <c r="J93" s="124"/>
      <c r="K93" s="124"/>
      <c r="L93" s="124"/>
      <c r="M93" s="124"/>
      <c r="P93" s="124"/>
      <c r="Q93" s="124"/>
      <c r="R93" s="124"/>
      <c r="S93" s="124"/>
      <c r="T93" s="124"/>
      <c r="U93" s="124"/>
      <c r="V93" s="124"/>
      <c r="W93" s="124"/>
      <c r="X93" s="124"/>
      <c r="Y93" s="124"/>
      <c r="Z93" s="124"/>
      <c r="AA93" s="124"/>
    </row>
    <row r="94" spans="1:27" x14ac:dyDescent="0.25">
      <c r="A94" s="124"/>
      <c r="B94" s="124"/>
      <c r="C94" s="124"/>
      <c r="D94" s="124"/>
      <c r="E94" s="124"/>
      <c r="F94" s="124"/>
      <c r="G94" s="124"/>
      <c r="H94" s="124"/>
      <c r="I94" s="124"/>
      <c r="J94" s="124"/>
      <c r="K94" s="124"/>
      <c r="L94" s="124"/>
      <c r="M94" s="124"/>
      <c r="P94" s="124"/>
      <c r="Q94" s="124"/>
      <c r="R94" s="124"/>
      <c r="S94" s="124"/>
      <c r="T94" s="124"/>
      <c r="U94" s="124"/>
      <c r="V94" s="124"/>
      <c r="W94" s="124"/>
      <c r="X94" s="124"/>
      <c r="Y94" s="124"/>
      <c r="Z94" s="124"/>
      <c r="AA94" s="124"/>
    </row>
    <row r="95" spans="1:27" x14ac:dyDescent="0.25">
      <c r="A95" s="124"/>
      <c r="B95" s="124"/>
      <c r="C95" s="124"/>
      <c r="D95" s="124"/>
      <c r="E95" s="124"/>
      <c r="F95" s="124"/>
      <c r="G95" s="124"/>
      <c r="H95" s="124"/>
      <c r="I95" s="124"/>
      <c r="J95" s="124"/>
      <c r="K95" s="124"/>
      <c r="L95" s="124"/>
      <c r="M95" s="124"/>
      <c r="P95" s="124"/>
      <c r="Q95" s="124"/>
      <c r="R95" s="124"/>
      <c r="S95" s="124"/>
      <c r="T95" s="124"/>
      <c r="U95" s="124"/>
      <c r="V95" s="124"/>
      <c r="W95" s="124"/>
      <c r="X95" s="124"/>
      <c r="Y95" s="124"/>
      <c r="Z95" s="124"/>
      <c r="AA95" s="124"/>
    </row>
    <row r="96" spans="1:27" x14ac:dyDescent="0.25">
      <c r="A96" s="124"/>
      <c r="B96" s="124"/>
      <c r="C96" s="124"/>
      <c r="D96" s="124"/>
      <c r="E96" s="124"/>
      <c r="F96" s="124"/>
      <c r="G96" s="124"/>
      <c r="H96" s="124"/>
      <c r="I96" s="124"/>
      <c r="J96" s="124"/>
      <c r="K96" s="124"/>
      <c r="L96" s="124"/>
      <c r="M96" s="124"/>
      <c r="P96" s="124"/>
      <c r="Q96" s="124"/>
      <c r="R96" s="124"/>
      <c r="S96" s="124"/>
      <c r="T96" s="124"/>
      <c r="U96" s="124"/>
      <c r="V96" s="124"/>
      <c r="W96" s="124"/>
      <c r="X96" s="124"/>
      <c r="Y96" s="124"/>
      <c r="Z96" s="124"/>
      <c r="AA96" s="124"/>
    </row>
    <row r="97" spans="1:27" x14ac:dyDescent="0.25">
      <c r="A97" s="124"/>
      <c r="B97" s="124"/>
      <c r="C97" s="124"/>
      <c r="D97" s="124"/>
      <c r="E97" s="124"/>
      <c r="F97" s="124"/>
      <c r="G97" s="124"/>
      <c r="H97" s="124"/>
      <c r="I97" s="124"/>
      <c r="J97" s="124"/>
      <c r="K97" s="124"/>
      <c r="L97" s="124"/>
      <c r="M97" s="124"/>
      <c r="P97" s="124"/>
      <c r="Q97" s="124"/>
      <c r="R97" s="124"/>
      <c r="S97" s="124"/>
      <c r="T97" s="124"/>
      <c r="U97" s="124"/>
      <c r="V97" s="124"/>
      <c r="W97" s="124"/>
      <c r="X97" s="124"/>
      <c r="Y97" s="124"/>
      <c r="Z97" s="124"/>
      <c r="AA97" s="124"/>
    </row>
    <row r="98" spans="1:27" x14ac:dyDescent="0.25">
      <c r="A98" s="124"/>
      <c r="B98" s="124"/>
      <c r="C98" s="124"/>
      <c r="D98" s="124"/>
      <c r="E98" s="124"/>
      <c r="F98" s="124"/>
      <c r="G98" s="124"/>
      <c r="H98" s="124"/>
      <c r="I98" s="124"/>
      <c r="J98" s="124"/>
      <c r="K98" s="124"/>
      <c r="L98" s="124"/>
      <c r="M98" s="124"/>
      <c r="P98" s="124"/>
      <c r="Q98" s="124"/>
      <c r="R98" s="124"/>
      <c r="S98" s="124"/>
      <c r="T98" s="124"/>
      <c r="U98" s="124"/>
      <c r="V98" s="124"/>
      <c r="W98" s="124"/>
      <c r="X98" s="124"/>
      <c r="Y98" s="124"/>
      <c r="Z98" s="124"/>
      <c r="AA98" s="124"/>
    </row>
    <row r="99" spans="1:27" x14ac:dyDescent="0.25">
      <c r="A99" s="124"/>
      <c r="B99" s="124"/>
      <c r="C99" s="124"/>
      <c r="D99" s="124"/>
      <c r="E99" s="124"/>
      <c r="F99" s="124"/>
      <c r="G99" s="124"/>
      <c r="H99" s="124"/>
      <c r="I99" s="124"/>
      <c r="J99" s="124"/>
      <c r="K99" s="124"/>
      <c r="L99" s="124"/>
      <c r="M99" s="124"/>
      <c r="P99" s="124"/>
      <c r="Q99" s="124"/>
      <c r="R99" s="124"/>
      <c r="S99" s="124"/>
      <c r="T99" s="124"/>
      <c r="U99" s="124"/>
      <c r="V99" s="124"/>
      <c r="W99" s="124"/>
      <c r="X99" s="124"/>
      <c r="Y99" s="124"/>
      <c r="Z99" s="124"/>
      <c r="AA99" s="124"/>
    </row>
    <row r="100" spans="1:27" x14ac:dyDescent="0.25">
      <c r="A100" s="124"/>
      <c r="B100" s="124"/>
      <c r="C100" s="124"/>
      <c r="D100" s="124"/>
      <c r="E100" s="124"/>
      <c r="F100" s="124"/>
      <c r="G100" s="124"/>
      <c r="H100" s="124"/>
      <c r="I100" s="124"/>
      <c r="J100" s="124"/>
      <c r="K100" s="124"/>
      <c r="L100" s="124"/>
      <c r="M100" s="124"/>
      <c r="P100" s="124"/>
      <c r="Q100" s="124"/>
      <c r="R100" s="124"/>
      <c r="S100" s="124"/>
      <c r="T100" s="124"/>
      <c r="U100" s="124"/>
      <c r="V100" s="124"/>
      <c r="W100" s="124"/>
      <c r="X100" s="124"/>
      <c r="Y100" s="124"/>
      <c r="Z100" s="124"/>
      <c r="AA100" s="124"/>
    </row>
    <row r="101" spans="1:27" x14ac:dyDescent="0.25">
      <c r="A101" s="124"/>
      <c r="B101" s="124"/>
      <c r="C101" s="124"/>
      <c r="D101" s="124"/>
      <c r="E101" s="124"/>
      <c r="F101" s="124"/>
      <c r="G101" s="124"/>
      <c r="H101" s="124"/>
      <c r="I101" s="124"/>
      <c r="J101" s="124"/>
      <c r="K101" s="124"/>
      <c r="L101" s="124"/>
      <c r="M101" s="124"/>
      <c r="P101" s="124"/>
      <c r="Q101" s="124"/>
      <c r="R101" s="124"/>
      <c r="S101" s="124"/>
      <c r="T101" s="124"/>
      <c r="U101" s="124"/>
      <c r="V101" s="124"/>
      <c r="W101" s="124"/>
      <c r="X101" s="124"/>
      <c r="Y101" s="124"/>
      <c r="Z101" s="124"/>
      <c r="AA101" s="124"/>
    </row>
    <row r="102" spans="1:27" x14ac:dyDescent="0.25">
      <c r="A102" s="124"/>
      <c r="B102" s="124"/>
      <c r="C102" s="124"/>
      <c r="D102" s="124"/>
      <c r="E102" s="124"/>
      <c r="F102" s="124"/>
      <c r="G102" s="124"/>
      <c r="H102" s="124"/>
      <c r="I102" s="124"/>
      <c r="J102" s="124"/>
      <c r="K102" s="124"/>
      <c r="L102" s="124"/>
      <c r="M102" s="124"/>
      <c r="P102" s="124"/>
      <c r="Q102" s="124"/>
      <c r="R102" s="124"/>
      <c r="S102" s="124"/>
      <c r="T102" s="124"/>
      <c r="U102" s="124"/>
      <c r="V102" s="124"/>
      <c r="W102" s="124"/>
      <c r="X102" s="124"/>
      <c r="Y102" s="124"/>
      <c r="Z102" s="124"/>
      <c r="AA102" s="124"/>
    </row>
    <row r="103" spans="1:27" x14ac:dyDescent="0.25">
      <c r="A103" s="124"/>
      <c r="B103" s="124"/>
      <c r="C103" s="124"/>
      <c r="D103" s="124"/>
      <c r="E103" s="124"/>
      <c r="F103" s="124"/>
      <c r="G103" s="124"/>
      <c r="H103" s="124"/>
      <c r="I103" s="124"/>
      <c r="J103" s="124"/>
      <c r="K103" s="124"/>
      <c r="L103" s="124"/>
      <c r="M103" s="124"/>
      <c r="P103" s="124"/>
      <c r="Q103" s="124"/>
      <c r="R103" s="124"/>
      <c r="S103" s="124"/>
      <c r="T103" s="124"/>
      <c r="U103" s="124"/>
      <c r="V103" s="124"/>
      <c r="W103" s="124"/>
      <c r="X103" s="124"/>
      <c r="Y103" s="124"/>
      <c r="Z103" s="124"/>
      <c r="AA103" s="124"/>
    </row>
    <row r="104" spans="1:27" x14ac:dyDescent="0.25">
      <c r="A104" s="124"/>
      <c r="B104" s="124"/>
      <c r="C104" s="124"/>
      <c r="D104" s="124"/>
      <c r="E104" s="124"/>
      <c r="F104" s="124"/>
      <c r="G104" s="124"/>
      <c r="H104" s="124"/>
      <c r="I104" s="124"/>
      <c r="J104" s="124"/>
      <c r="K104" s="124"/>
      <c r="L104" s="124"/>
      <c r="M104" s="124"/>
      <c r="P104" s="124"/>
      <c r="Q104" s="124"/>
      <c r="R104" s="124"/>
      <c r="S104" s="124"/>
      <c r="T104" s="124"/>
      <c r="U104" s="124"/>
      <c r="V104" s="124"/>
      <c r="W104" s="124"/>
      <c r="X104" s="124"/>
      <c r="Y104" s="124"/>
      <c r="Z104" s="124"/>
      <c r="AA104" s="124"/>
    </row>
    <row r="105" spans="1:27" x14ac:dyDescent="0.25">
      <c r="A105" s="124"/>
      <c r="B105" s="124"/>
      <c r="C105" s="124"/>
      <c r="D105" s="124"/>
      <c r="E105" s="124"/>
      <c r="F105" s="124"/>
      <c r="G105" s="124"/>
      <c r="H105" s="124"/>
      <c r="I105" s="124"/>
      <c r="J105" s="124"/>
      <c r="K105" s="124"/>
      <c r="L105" s="124"/>
      <c r="M105" s="124"/>
      <c r="P105" s="124"/>
      <c r="Q105" s="124"/>
      <c r="R105" s="124"/>
      <c r="S105" s="124"/>
      <c r="T105" s="124"/>
      <c r="U105" s="124"/>
      <c r="V105" s="124"/>
      <c r="W105" s="124"/>
      <c r="X105" s="124"/>
      <c r="Y105" s="124"/>
      <c r="Z105" s="124"/>
      <c r="AA105" s="124"/>
    </row>
    <row r="106" spans="1:27" x14ac:dyDescent="0.25">
      <c r="A106" s="124"/>
      <c r="B106" s="124"/>
      <c r="C106" s="124"/>
      <c r="D106" s="124"/>
      <c r="E106" s="124"/>
      <c r="F106" s="124"/>
      <c r="G106" s="124"/>
      <c r="H106" s="124"/>
      <c r="I106" s="124"/>
      <c r="J106" s="124"/>
      <c r="K106" s="124"/>
      <c r="L106" s="124"/>
      <c r="M106" s="124"/>
      <c r="P106" s="124"/>
      <c r="Q106" s="124"/>
      <c r="R106" s="124"/>
      <c r="S106" s="124"/>
      <c r="T106" s="124"/>
      <c r="U106" s="124"/>
      <c r="V106" s="124"/>
      <c r="W106" s="124"/>
      <c r="X106" s="124"/>
      <c r="Y106" s="124"/>
      <c r="Z106" s="124"/>
      <c r="AA106" s="124"/>
    </row>
    <row r="107" spans="1:27" x14ac:dyDescent="0.25">
      <c r="A107" s="124"/>
      <c r="B107" s="124"/>
      <c r="C107" s="124"/>
      <c r="D107" s="124"/>
      <c r="E107" s="124"/>
      <c r="F107" s="124"/>
      <c r="G107" s="124"/>
      <c r="H107" s="124"/>
      <c r="I107" s="124"/>
      <c r="J107" s="124"/>
      <c r="K107" s="124"/>
      <c r="L107" s="124"/>
      <c r="M107" s="124"/>
      <c r="P107" s="124"/>
      <c r="Q107" s="124"/>
      <c r="R107" s="124"/>
      <c r="S107" s="124"/>
      <c r="T107" s="124"/>
      <c r="U107" s="124"/>
      <c r="V107" s="124"/>
      <c r="W107" s="124"/>
      <c r="X107" s="124"/>
      <c r="Y107" s="124"/>
      <c r="Z107" s="124"/>
      <c r="AA107" s="124"/>
    </row>
    <row r="108" spans="1:27" x14ac:dyDescent="0.25">
      <c r="A108" s="124"/>
      <c r="B108" s="124"/>
      <c r="C108" s="124"/>
      <c r="D108" s="124"/>
      <c r="E108" s="124"/>
      <c r="F108" s="124"/>
      <c r="G108" s="124"/>
      <c r="H108" s="124"/>
      <c r="I108" s="124"/>
      <c r="J108" s="124"/>
      <c r="K108" s="124"/>
      <c r="L108" s="124"/>
      <c r="M108" s="124"/>
      <c r="P108" s="124"/>
      <c r="Q108" s="124"/>
      <c r="R108" s="124"/>
      <c r="S108" s="124"/>
      <c r="T108" s="124"/>
      <c r="U108" s="124"/>
      <c r="V108" s="124"/>
      <c r="W108" s="124"/>
      <c r="X108" s="124"/>
      <c r="Y108" s="124"/>
      <c r="Z108" s="124"/>
      <c r="AA108" s="124"/>
    </row>
    <row r="109" spans="1:27" x14ac:dyDescent="0.25">
      <c r="A109" s="124"/>
      <c r="B109" s="124"/>
      <c r="C109" s="124"/>
      <c r="D109" s="124"/>
      <c r="E109" s="124"/>
      <c r="F109" s="124"/>
      <c r="G109" s="124"/>
      <c r="H109" s="124"/>
      <c r="I109" s="124"/>
      <c r="J109" s="124"/>
      <c r="K109" s="124"/>
      <c r="L109" s="124"/>
      <c r="M109" s="124"/>
      <c r="P109" s="124"/>
      <c r="Q109" s="124"/>
      <c r="R109" s="124"/>
      <c r="S109" s="124"/>
      <c r="T109" s="124"/>
      <c r="U109" s="124"/>
      <c r="V109" s="124"/>
      <c r="W109" s="124"/>
      <c r="X109" s="124"/>
      <c r="Y109" s="124"/>
      <c r="Z109" s="124"/>
      <c r="AA109" s="124"/>
    </row>
    <row r="110" spans="1:27" x14ac:dyDescent="0.25">
      <c r="A110" s="124"/>
      <c r="B110" s="124"/>
      <c r="C110" s="124"/>
      <c r="D110" s="124"/>
      <c r="E110" s="124"/>
      <c r="F110" s="124"/>
      <c r="G110" s="124"/>
      <c r="H110" s="124"/>
      <c r="I110" s="124"/>
      <c r="J110" s="124"/>
      <c r="K110" s="124"/>
      <c r="L110" s="124"/>
      <c r="M110" s="124"/>
      <c r="P110" s="124"/>
      <c r="Q110" s="124"/>
      <c r="R110" s="124"/>
      <c r="S110" s="124"/>
      <c r="T110" s="124"/>
      <c r="U110" s="124"/>
      <c r="V110" s="124"/>
      <c r="W110" s="124"/>
      <c r="X110" s="124"/>
      <c r="Y110" s="124"/>
      <c r="Z110" s="124"/>
      <c r="AA110" s="124"/>
    </row>
    <row r="111" spans="1:27" x14ac:dyDescent="0.25">
      <c r="A111" s="124"/>
      <c r="B111" s="124"/>
      <c r="C111" s="124"/>
      <c r="D111" s="124"/>
      <c r="E111" s="124"/>
      <c r="F111" s="124"/>
      <c r="G111" s="124"/>
      <c r="H111" s="124"/>
      <c r="I111" s="124"/>
      <c r="J111" s="124"/>
      <c r="K111" s="124"/>
      <c r="L111" s="124"/>
      <c r="M111" s="124"/>
      <c r="P111" s="124"/>
      <c r="Q111" s="124"/>
      <c r="R111" s="124"/>
      <c r="S111" s="124"/>
      <c r="T111" s="124"/>
      <c r="U111" s="124"/>
      <c r="V111" s="124"/>
      <c r="W111" s="124"/>
      <c r="X111" s="124"/>
      <c r="Y111" s="124"/>
      <c r="Z111" s="124"/>
      <c r="AA111" s="124"/>
    </row>
    <row r="112" spans="1:27" x14ac:dyDescent="0.25">
      <c r="A112" s="124"/>
      <c r="B112" s="124"/>
      <c r="C112" s="124"/>
      <c r="D112" s="124"/>
      <c r="E112" s="124"/>
      <c r="F112" s="124"/>
      <c r="G112" s="124"/>
      <c r="H112" s="124"/>
      <c r="I112" s="124"/>
      <c r="J112" s="124"/>
      <c r="K112" s="124"/>
      <c r="L112" s="124"/>
      <c r="M112" s="124"/>
      <c r="P112" s="124"/>
      <c r="Q112" s="124"/>
      <c r="R112" s="124"/>
      <c r="S112" s="124"/>
      <c r="T112" s="124"/>
      <c r="U112" s="124"/>
      <c r="V112" s="124"/>
      <c r="W112" s="124"/>
      <c r="X112" s="124"/>
      <c r="Y112" s="124"/>
      <c r="Z112" s="124"/>
      <c r="AA112" s="124"/>
    </row>
    <row r="113" spans="1:13" x14ac:dyDescent="0.25">
      <c r="A113" s="124"/>
      <c r="B113" s="124"/>
      <c r="C113" s="124"/>
      <c r="D113" s="124"/>
      <c r="E113" s="124"/>
      <c r="F113" s="124"/>
      <c r="G113" s="124"/>
      <c r="H113" s="124"/>
      <c r="I113" s="124"/>
      <c r="J113" s="124"/>
      <c r="K113" s="124"/>
      <c r="L113" s="124"/>
      <c r="M113" s="124"/>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50F16-4106-4043-A739-5EF4BEC76BE4}">
  <dimension ref="A1:BB25"/>
  <sheetViews>
    <sheetView workbookViewId="0">
      <selection activeCell="A14" sqref="A14:BB25"/>
    </sheetView>
  </sheetViews>
  <sheetFormatPr defaultColWidth="8.7109375" defaultRowHeight="15" x14ac:dyDescent="0.25"/>
  <cols>
    <col min="1" max="16384" width="8.7109375" style="124"/>
  </cols>
  <sheetData>
    <row r="1" spans="1:54" x14ac:dyDescent="0.25">
      <c r="A1" s="124" t="s">
        <v>5106</v>
      </c>
      <c r="B1" s="124" t="s">
        <v>5107</v>
      </c>
      <c r="C1" s="124" t="s">
        <v>5108</v>
      </c>
      <c r="D1" s="124" t="s">
        <v>224</v>
      </c>
      <c r="E1" s="124" t="s">
        <v>5109</v>
      </c>
      <c r="F1" s="124" t="s">
        <v>5110</v>
      </c>
      <c r="G1" s="124" t="s">
        <v>242</v>
      </c>
      <c r="H1" s="124" t="s">
        <v>246</v>
      </c>
      <c r="I1" s="124" t="s">
        <v>250</v>
      </c>
      <c r="J1" s="124" t="s">
        <v>253</v>
      </c>
      <c r="K1" s="124" t="s">
        <v>257</v>
      </c>
      <c r="L1" s="124" t="s">
        <v>261</v>
      </c>
      <c r="M1" s="124" t="s">
        <v>265</v>
      </c>
      <c r="N1" s="124" t="s">
        <v>304</v>
      </c>
      <c r="O1" s="124" t="s">
        <v>307</v>
      </c>
      <c r="P1" s="124" t="s">
        <v>310</v>
      </c>
      <c r="Q1" s="124" t="s">
        <v>299</v>
      </c>
      <c r="R1" s="124" t="s">
        <v>311</v>
      </c>
      <c r="S1" s="124" t="s">
        <v>312</v>
      </c>
      <c r="T1" s="124" t="s">
        <v>313</v>
      </c>
      <c r="U1" s="124" t="s">
        <v>314</v>
      </c>
      <c r="V1" s="124" t="s">
        <v>315</v>
      </c>
      <c r="W1" s="124" t="s">
        <v>316</v>
      </c>
      <c r="X1" s="124" t="s">
        <v>323</v>
      </c>
      <c r="Y1" s="124" t="s">
        <v>324</v>
      </c>
      <c r="Z1" s="124" t="s">
        <v>325</v>
      </c>
      <c r="AA1" s="124" t="s">
        <v>322</v>
      </c>
      <c r="AB1" s="124" t="s">
        <v>335</v>
      </c>
      <c r="AC1" s="124" t="s">
        <v>328</v>
      </c>
      <c r="AD1" s="124" t="s">
        <v>329</v>
      </c>
      <c r="AE1" s="124" t="s">
        <v>330</v>
      </c>
      <c r="AF1" s="124" t="s">
        <v>319</v>
      </c>
      <c r="AG1" s="124" t="s">
        <v>318</v>
      </c>
      <c r="AH1" s="124" t="s">
        <v>320</v>
      </c>
      <c r="AI1" s="124" t="s">
        <v>321</v>
      </c>
      <c r="AJ1" s="124" t="s">
        <v>326</v>
      </c>
      <c r="AK1" s="124" t="s">
        <v>327</v>
      </c>
      <c r="AL1" s="124" t="s">
        <v>317</v>
      </c>
      <c r="AM1" s="124" t="s">
        <v>338</v>
      </c>
      <c r="AN1" s="124" t="s">
        <v>346</v>
      </c>
      <c r="AO1" s="124" t="s">
        <v>298</v>
      </c>
      <c r="AP1" s="124" t="s">
        <v>269</v>
      </c>
      <c r="AQ1" s="124" t="s">
        <v>273</v>
      </c>
      <c r="AR1" s="124" t="s">
        <v>277</v>
      </c>
      <c r="AS1" s="124" t="s">
        <v>297</v>
      </c>
      <c r="AT1" s="124" t="s">
        <v>281</v>
      </c>
      <c r="AU1" s="124" t="s">
        <v>285</v>
      </c>
      <c r="AV1" s="124" t="s">
        <v>288</v>
      </c>
      <c r="AW1" s="124" t="s">
        <v>291</v>
      </c>
      <c r="AX1" s="124" t="s">
        <v>294</v>
      </c>
      <c r="AY1" s="124" t="s">
        <v>295</v>
      </c>
      <c r="AZ1" s="124" t="s">
        <v>296</v>
      </c>
      <c r="BA1" s="124" t="s">
        <v>339</v>
      </c>
      <c r="BB1" s="124" t="s">
        <v>357</v>
      </c>
    </row>
    <row r="2" spans="1:54" x14ac:dyDescent="0.25">
      <c r="A2" s="124" t="s">
        <v>605</v>
      </c>
      <c r="B2" s="124" t="s">
        <v>5111</v>
      </c>
      <c r="C2" s="124" t="s">
        <v>5112</v>
      </c>
      <c r="D2" s="124">
        <v>0.7173439362648667</v>
      </c>
      <c r="E2" s="124">
        <v>0.71734392642974854</v>
      </c>
      <c r="F2" s="124">
        <v>0.71734392642974854</v>
      </c>
      <c r="G2" s="124">
        <v>0.52574872356734093</v>
      </c>
      <c r="H2" s="124">
        <v>3.5275207510359959E-2</v>
      </c>
      <c r="I2" s="124">
        <v>8.133867261256035E-2</v>
      </c>
      <c r="J2" s="124">
        <v>0.58268703668175847</v>
      </c>
      <c r="K2" s="124">
        <v>0.18386139646452332</v>
      </c>
      <c r="L2" s="124">
        <v>6.6838863134281237E-2</v>
      </c>
      <c r="M2" s="124">
        <v>4.9998823596516605E-2</v>
      </c>
      <c r="N2" s="124">
        <v>0.39402840807899953</v>
      </c>
      <c r="O2" s="124">
        <v>0.46952620757249819</v>
      </c>
      <c r="P2" s="124">
        <v>0.12037673588990058</v>
      </c>
      <c r="Q2" s="124">
        <v>0.1224453956286084</v>
      </c>
      <c r="R2" s="124">
        <v>0.44447832087450434</v>
      </c>
      <c r="S2" s="124">
        <v>0.18886879727805989</v>
      </c>
      <c r="T2" s="124">
        <v>0.10349197338226161</v>
      </c>
      <c r="U2" s="124">
        <v>6.5754961143264401E-2</v>
      </c>
      <c r="V2" s="124">
        <v>8.1830486324049892E-2</v>
      </c>
      <c r="W2" s="124">
        <v>1.3688908286026025E-2</v>
      </c>
      <c r="X2" s="124">
        <v>3.2765858208955228E-3</v>
      </c>
      <c r="Y2" s="124">
        <v>3.0406278257332782E-2</v>
      </c>
      <c r="Z2" s="124">
        <v>3.5548608309802342E-3</v>
      </c>
      <c r="AA2" s="124">
        <v>0.51334058516227665</v>
      </c>
      <c r="AB2" s="124">
        <v>0.37003774733466072</v>
      </c>
      <c r="AC2" s="124">
        <v>0.21321428761986463</v>
      </c>
      <c r="AD2" s="124">
        <v>3.2625101938795496E-2</v>
      </c>
      <c r="AE2" s="124">
        <v>9.4398804655301372E-2</v>
      </c>
      <c r="AF2" s="124">
        <v>8.7678013624620729E-2</v>
      </c>
      <c r="AG2" s="124">
        <v>5.9996960146801989E-2</v>
      </c>
      <c r="AH2" s="124">
        <v>7.0172797618160091E-3</v>
      </c>
      <c r="AI2" s="124">
        <v>9.871246068044065E-2</v>
      </c>
      <c r="AJ2" s="124">
        <v>1.3947366529877188E-2</v>
      </c>
      <c r="AK2" s="124">
        <v>6.9657422736181251E-2</v>
      </c>
      <c r="AL2" s="124">
        <v>0</v>
      </c>
      <c r="AM2" s="124">
        <v>7.5608789408054882E-3</v>
      </c>
      <c r="AN2" s="124">
        <v>0</v>
      </c>
      <c r="AO2" s="124">
        <v>5.7373187499999999E-2</v>
      </c>
      <c r="AP2" s="124">
        <v>7.9668125000000034E-3</v>
      </c>
      <c r="AQ2" s="124">
        <v>5.9494750000000027E-2</v>
      </c>
      <c r="AR2" s="124">
        <v>0.14514768749999998</v>
      </c>
      <c r="AS2" s="124">
        <v>0.21082674999999998</v>
      </c>
      <c r="AT2" s="124">
        <v>9.2141874999999967E-3</v>
      </c>
      <c r="AU2" s="124">
        <v>3.2441874999999995E-2</v>
      </c>
      <c r="AV2" s="124">
        <v>8.3884187499999943E-2</v>
      </c>
      <c r="AW2" s="124">
        <v>0.24396793749999995</v>
      </c>
      <c r="AX2" s="124">
        <v>0.12246068750000004</v>
      </c>
      <c r="AY2" s="124">
        <v>3.54769375E-2</v>
      </c>
      <c r="AZ2" s="124">
        <v>4.9118500000000002E-2</v>
      </c>
      <c r="BA2" s="124">
        <v>3667.2919921875</v>
      </c>
      <c r="BB2" s="124">
        <v>6034.67919921875</v>
      </c>
    </row>
    <row r="3" spans="1:54" x14ac:dyDescent="0.25">
      <c r="A3" s="124" t="s">
        <v>606</v>
      </c>
      <c r="B3" s="124" t="s">
        <v>5111</v>
      </c>
      <c r="C3" s="124" t="s">
        <v>5112</v>
      </c>
      <c r="D3" s="124">
        <v>0.69170379667372484</v>
      </c>
      <c r="E3" s="124">
        <v>0.69170379638671875</v>
      </c>
      <c r="F3" s="124">
        <v>0.69170379638671875</v>
      </c>
      <c r="G3" s="124">
        <v>0.56410688850043167</v>
      </c>
      <c r="H3" s="124">
        <v>2.656319706656542E-2</v>
      </c>
      <c r="I3" s="124">
        <v>0.12165906276980062</v>
      </c>
      <c r="J3" s="124">
        <v>0.63820665572056545</v>
      </c>
      <c r="K3" s="124">
        <v>0.13929562028262843</v>
      </c>
      <c r="L3" s="124">
        <v>6.083551994603939E-2</v>
      </c>
      <c r="M3" s="124">
        <v>1.3439944214400736E-2</v>
      </c>
      <c r="N3" s="124">
        <v>0.35321595812253781</v>
      </c>
      <c r="O3" s="124">
        <v>0.52115695297985387</v>
      </c>
      <c r="P3" s="124">
        <v>0.11283851218584082</v>
      </c>
      <c r="Q3" s="124">
        <v>7.8235766613865526E-2</v>
      </c>
      <c r="R3" s="124">
        <v>0.59671363965765034</v>
      </c>
      <c r="S3" s="124">
        <v>9.3492341206784707E-2</v>
      </c>
      <c r="T3" s="124">
        <v>4.1691994189464315E-2</v>
      </c>
      <c r="U3" s="124">
        <v>5.8670701907127143E-2</v>
      </c>
      <c r="V3" s="124">
        <v>4.0439229040596388E-2</v>
      </c>
      <c r="W3" s="124">
        <v>1.0368190836940835E-2</v>
      </c>
      <c r="X3" s="124">
        <v>4.5209579403419978E-3</v>
      </c>
      <c r="Y3" s="124">
        <v>1.199430666043684E-2</v>
      </c>
      <c r="Z3" s="124">
        <v>0</v>
      </c>
      <c r="AA3" s="124">
        <v>0.58525027605068869</v>
      </c>
      <c r="AB3" s="124">
        <v>0.39186606436833066</v>
      </c>
      <c r="AC3" s="124">
        <v>0.13182325806685666</v>
      </c>
      <c r="AD3" s="124">
        <v>1.6468862842965185E-2</v>
      </c>
      <c r="AE3" s="124">
        <v>0.17705433498527473</v>
      </c>
      <c r="AF3" s="124">
        <v>2.2936674780516503E-2</v>
      </c>
      <c r="AG3" s="124">
        <v>4.0592726120014501E-2</v>
      </c>
      <c r="AH3" s="124">
        <v>1.6792607076213294E-2</v>
      </c>
      <c r="AI3" s="124">
        <v>0.17479630130538371</v>
      </c>
      <c r="AJ3" s="124">
        <v>2.6815358519352787E-2</v>
      </c>
      <c r="AK3" s="124">
        <v>0.22366493309777061</v>
      </c>
      <c r="AL3" s="124">
        <v>5.5803571428571425E-4</v>
      </c>
      <c r="AM3" s="124">
        <v>5.4690281029984161E-3</v>
      </c>
      <c r="AN3" s="124">
        <v>0</v>
      </c>
      <c r="AO3" s="124">
        <v>4.2122124999999996E-2</v>
      </c>
      <c r="AP3" s="124">
        <v>4.2522500000000008E-3</v>
      </c>
      <c r="AQ3" s="124">
        <v>3.6396687499999997E-2</v>
      </c>
      <c r="AR3" s="124">
        <v>0.33020256250000002</v>
      </c>
      <c r="AS3" s="124">
        <v>0.16833681249999993</v>
      </c>
      <c r="AT3" s="124">
        <v>8.9442500000000008E-3</v>
      </c>
      <c r="AU3" s="124">
        <v>3.0458500000000006E-2</v>
      </c>
      <c r="AV3" s="124">
        <v>8.0749062499999996E-2</v>
      </c>
      <c r="AW3" s="124">
        <v>0.20916168750000003</v>
      </c>
      <c r="AX3" s="124">
        <v>7.7966375000000018E-2</v>
      </c>
      <c r="AY3" s="124">
        <v>2.56494375E-2</v>
      </c>
      <c r="AZ3" s="124">
        <v>2.7882375000000001E-2</v>
      </c>
      <c r="BA3" s="124">
        <v>2684.474365234375</v>
      </c>
      <c r="BB3" s="124">
        <v>4590.72509765625</v>
      </c>
    </row>
    <row r="4" spans="1:54" x14ac:dyDescent="0.25">
      <c r="A4" s="124" t="s">
        <v>607</v>
      </c>
      <c r="B4" s="124" t="s">
        <v>5111</v>
      </c>
      <c r="C4" s="124" t="s">
        <v>5112</v>
      </c>
      <c r="D4" s="124">
        <v>0.66201309125311159</v>
      </c>
      <c r="E4" s="124">
        <v>0.66201311349868774</v>
      </c>
      <c r="F4" s="124">
        <v>0.66201311349868774</v>
      </c>
      <c r="G4" s="124">
        <v>0.43985863537720993</v>
      </c>
      <c r="H4" s="124">
        <v>4.3794810428540547E-2</v>
      </c>
      <c r="I4" s="124">
        <v>0.12490414897697449</v>
      </c>
      <c r="J4" s="124">
        <v>0.53616487613388963</v>
      </c>
      <c r="K4" s="124">
        <v>0.21592794099968715</v>
      </c>
      <c r="L4" s="124">
        <v>5.7190764912206551E-2</v>
      </c>
      <c r="M4" s="124">
        <v>2.2017458548701525E-2</v>
      </c>
      <c r="N4" s="124">
        <v>0.13971409476124325</v>
      </c>
      <c r="O4" s="124">
        <v>0.75643339450314118</v>
      </c>
      <c r="P4" s="124">
        <v>8.4004117836627923E-2</v>
      </c>
      <c r="Q4" s="124">
        <v>5.0858504725755191E-2</v>
      </c>
      <c r="R4" s="124">
        <v>0.50027991451264331</v>
      </c>
      <c r="S4" s="124">
        <v>0.18223659007437457</v>
      </c>
      <c r="T4" s="124">
        <v>4.6523296372959939E-2</v>
      </c>
      <c r="U4" s="124">
        <v>9.7513950928585072E-2</v>
      </c>
      <c r="V4" s="124">
        <v>7.118192114545735E-2</v>
      </c>
      <c r="W4" s="124">
        <v>7.9595447049787653E-3</v>
      </c>
      <c r="X4" s="124">
        <v>0</v>
      </c>
      <c r="Y4" s="124">
        <v>6.3844142737585364E-3</v>
      </c>
      <c r="Z4" s="124">
        <v>2.7777777777777775E-3</v>
      </c>
      <c r="AA4" s="124">
        <v>0.18089867416244693</v>
      </c>
      <c r="AB4" s="124">
        <v>0.50001500481927397</v>
      </c>
      <c r="AC4" s="124">
        <v>0.1768486604781187</v>
      </c>
      <c r="AD4" s="124">
        <v>4.0771667743402587E-2</v>
      </c>
      <c r="AE4" s="124">
        <v>5.424016174387504E-2</v>
      </c>
      <c r="AF4" s="124">
        <v>8.3480118234254067E-2</v>
      </c>
      <c r="AG4" s="124">
        <v>2.297337211406858E-2</v>
      </c>
      <c r="AH4" s="124">
        <v>8.5346483451536649E-3</v>
      </c>
      <c r="AI4" s="124">
        <v>7.4577244384470928E-2</v>
      </c>
      <c r="AJ4" s="124">
        <v>5.5595732039894034E-3</v>
      </c>
      <c r="AK4" s="124">
        <v>5.1420469809039429E-2</v>
      </c>
      <c r="AL4" s="124">
        <v>0</v>
      </c>
      <c r="AM4" s="124">
        <v>1.1160714285714285E-3</v>
      </c>
      <c r="AN4" s="124">
        <v>0</v>
      </c>
      <c r="AO4" s="124">
        <v>4.0881125000000011E-2</v>
      </c>
      <c r="AP4" s="124">
        <v>6.8816250000000015E-3</v>
      </c>
      <c r="AQ4" s="124">
        <v>4.4035999999999992E-2</v>
      </c>
      <c r="AR4" s="124">
        <v>0.23920756249999994</v>
      </c>
      <c r="AS4" s="124">
        <v>0.19473299999999999</v>
      </c>
      <c r="AT4" s="124">
        <v>1.2568937499999999E-2</v>
      </c>
      <c r="AU4" s="124">
        <v>4.3001000000000004E-2</v>
      </c>
      <c r="AV4" s="124">
        <v>7.8128375000000014E-2</v>
      </c>
      <c r="AW4" s="124">
        <v>0.22789612500000003</v>
      </c>
      <c r="AX4" s="124">
        <v>9.1463812499999991E-2</v>
      </c>
      <c r="AY4" s="124">
        <v>2.9112437499999998E-2</v>
      </c>
      <c r="AZ4" s="124">
        <v>3.2932062499999998E-2</v>
      </c>
      <c r="BA4" s="124">
        <v>7472.9287109375</v>
      </c>
      <c r="BB4" s="124">
        <v>8292.9091796875</v>
      </c>
    </row>
    <row r="5" spans="1:54" x14ac:dyDescent="0.25">
      <c r="A5" s="124" t="s">
        <v>608</v>
      </c>
      <c r="B5" s="124" t="s">
        <v>5111</v>
      </c>
      <c r="C5" s="124" t="s">
        <v>5112</v>
      </c>
      <c r="D5" s="124">
        <v>0.78652916873001111</v>
      </c>
      <c r="E5" s="124">
        <v>0.78652918338775635</v>
      </c>
      <c r="F5" s="124">
        <v>0.78652918338775635</v>
      </c>
      <c r="G5" s="124">
        <v>0.46415027255045382</v>
      </c>
      <c r="H5" s="124">
        <v>9.0147865969850458E-2</v>
      </c>
      <c r="I5" s="124">
        <v>0.15755058074284053</v>
      </c>
      <c r="J5" s="124">
        <v>0.56413550788720401</v>
      </c>
      <c r="K5" s="124">
        <v>0.12789112905475786</v>
      </c>
      <c r="L5" s="124">
        <v>3.963817975464938E-2</v>
      </c>
      <c r="M5" s="124">
        <v>2.0636736590697827E-2</v>
      </c>
      <c r="N5" s="124">
        <v>0.1600791225921</v>
      </c>
      <c r="O5" s="124">
        <v>0.71452056188616608</v>
      </c>
      <c r="P5" s="124">
        <v>0.10586786398245178</v>
      </c>
      <c r="Q5" s="124">
        <v>5.8165233081498791E-2</v>
      </c>
      <c r="R5" s="124">
        <v>0.59670457883424133</v>
      </c>
      <c r="S5" s="124">
        <v>0.16768132858524382</v>
      </c>
      <c r="T5" s="124">
        <v>2.2998646882916782E-2</v>
      </c>
      <c r="U5" s="124">
        <v>6.1275735582424579E-2</v>
      </c>
      <c r="V5" s="124">
        <v>3.725352384000187E-2</v>
      </c>
      <c r="W5" s="124">
        <v>5.8944439541909234E-3</v>
      </c>
      <c r="X5" s="124">
        <v>1.4149218621249192E-3</v>
      </c>
      <c r="Y5" s="124">
        <v>2.3103953437608897E-2</v>
      </c>
      <c r="Z5" s="124">
        <v>4.2738516721345723E-3</v>
      </c>
      <c r="AA5" s="124">
        <v>0.51006441430133542</v>
      </c>
      <c r="AB5" s="124">
        <v>0.22686449891866617</v>
      </c>
      <c r="AC5" s="124">
        <v>0.16959541722903659</v>
      </c>
      <c r="AD5" s="124">
        <v>2.0383939558171815E-2</v>
      </c>
      <c r="AE5" s="124">
        <v>0.12734367918545109</v>
      </c>
      <c r="AF5" s="124">
        <v>4.8985184344588879E-2</v>
      </c>
      <c r="AG5" s="124">
        <v>4.134586168150188E-2</v>
      </c>
      <c r="AH5" s="124">
        <v>1.2572846546995762E-3</v>
      </c>
      <c r="AI5" s="124">
        <v>0.1124691110941401</v>
      </c>
      <c r="AJ5" s="124">
        <v>2.1815819158090406E-2</v>
      </c>
      <c r="AK5" s="124">
        <v>0.18545202914045394</v>
      </c>
      <c r="AL5" s="124">
        <v>0</v>
      </c>
      <c r="AM5" s="124">
        <v>3.4576761550445759E-3</v>
      </c>
      <c r="AN5" s="124">
        <v>1.4534883720930232E-3</v>
      </c>
      <c r="AO5" s="124">
        <v>4.1836499999999971E-2</v>
      </c>
      <c r="AP5" s="124">
        <v>1.3166812500000005E-2</v>
      </c>
      <c r="AQ5" s="124">
        <v>3.7163812499999976E-2</v>
      </c>
      <c r="AR5" s="124">
        <v>0.26106943749999995</v>
      </c>
      <c r="AS5" s="124">
        <v>0.16670293749999995</v>
      </c>
      <c r="AT5" s="124">
        <v>9.2004375000000003E-3</v>
      </c>
      <c r="AU5" s="124">
        <v>3.2334562500000011E-2</v>
      </c>
      <c r="AV5" s="124">
        <v>6.2317000000000053E-2</v>
      </c>
      <c r="AW5" s="124">
        <v>0.24783974999999994</v>
      </c>
      <c r="AX5" s="124">
        <v>9.741699999999999E-2</v>
      </c>
      <c r="AY5" s="124">
        <v>2.6469937500000019E-2</v>
      </c>
      <c r="AZ5" s="124">
        <v>4.6312249999999999E-2</v>
      </c>
      <c r="BA5" s="124">
        <v>2859.292724609375</v>
      </c>
      <c r="BB5" s="124">
        <v>5181.9892578125</v>
      </c>
    </row>
    <row r="6" spans="1:54" x14ac:dyDescent="0.25">
      <c r="A6" s="124" t="s">
        <v>609</v>
      </c>
      <c r="B6" s="124" t="s">
        <v>5111</v>
      </c>
      <c r="C6" s="124" t="s">
        <v>5112</v>
      </c>
      <c r="D6" s="124">
        <v>0.72273781964948869</v>
      </c>
      <c r="E6" s="124">
        <v>0.72273778915405273</v>
      </c>
      <c r="F6" s="124">
        <v>0.72273784875869751</v>
      </c>
      <c r="G6" s="124">
        <v>0.52429990496690815</v>
      </c>
      <c r="H6" s="124">
        <v>6.0978192559074919E-2</v>
      </c>
      <c r="I6" s="124">
        <v>0.11593625268117691</v>
      </c>
      <c r="J6" s="124">
        <v>0.60822311117947669</v>
      </c>
      <c r="K6" s="124">
        <v>0.15183883550834543</v>
      </c>
      <c r="L6" s="124">
        <v>4.2403186826504784E-2</v>
      </c>
      <c r="M6" s="124">
        <v>2.0620421245421246E-2</v>
      </c>
      <c r="N6" s="124">
        <v>0.19567093439397679</v>
      </c>
      <c r="O6" s="124">
        <v>0.71558063265844851</v>
      </c>
      <c r="P6" s="124">
        <v>6.5151006200988973E-2</v>
      </c>
      <c r="Q6" s="124">
        <v>4.7582925388596292E-2</v>
      </c>
      <c r="R6" s="124">
        <v>0.4962907364412158</v>
      </c>
      <c r="S6" s="124">
        <v>0.12595149279537315</v>
      </c>
      <c r="T6" s="124">
        <v>5.4808424562624872E-2</v>
      </c>
      <c r="U6" s="124">
        <v>6.2959265579845214E-2</v>
      </c>
      <c r="V6" s="124">
        <v>3.6684615645133652E-2</v>
      </c>
      <c r="W6" s="124">
        <v>1.0416666666666667E-3</v>
      </c>
      <c r="X6" s="124">
        <v>0</v>
      </c>
      <c r="Y6" s="124">
        <v>2.120892441773934E-2</v>
      </c>
      <c r="Z6" s="124">
        <v>0</v>
      </c>
      <c r="AA6" s="124">
        <v>0.46310311871441268</v>
      </c>
      <c r="AB6" s="124">
        <v>0.47084196606757744</v>
      </c>
      <c r="AC6" s="124">
        <v>0.10506272208014049</v>
      </c>
      <c r="AD6" s="124">
        <v>2.941781635247229E-2</v>
      </c>
      <c r="AE6" s="124">
        <v>0.1198593924499049</v>
      </c>
      <c r="AF6" s="124">
        <v>2.3538820212535241E-2</v>
      </c>
      <c r="AG6" s="124">
        <v>4.2600588001411803E-2</v>
      </c>
      <c r="AH6" s="124">
        <v>3.2184910369566305E-2</v>
      </c>
      <c r="AI6" s="124">
        <v>0.25546571302728255</v>
      </c>
      <c r="AJ6" s="124">
        <v>5.4754273504273501E-3</v>
      </c>
      <c r="AK6" s="124">
        <v>7.5359486674572401E-2</v>
      </c>
      <c r="AL6" s="124">
        <v>0</v>
      </c>
      <c r="AM6" s="124">
        <v>8.8491235791649126E-3</v>
      </c>
      <c r="AN6" s="124">
        <v>0</v>
      </c>
      <c r="AO6" s="124">
        <v>3.5194937500000002E-2</v>
      </c>
      <c r="AP6" s="124">
        <v>5.5720624999999989E-3</v>
      </c>
      <c r="AQ6" s="124">
        <v>5.5345187499999997E-2</v>
      </c>
      <c r="AR6" s="124">
        <v>8.9719124999999997E-2</v>
      </c>
      <c r="AS6" s="124">
        <v>0.26049749999999999</v>
      </c>
      <c r="AT6" s="124">
        <v>1.3018562500000001E-2</v>
      </c>
      <c r="AU6" s="124">
        <v>6.6493999999999984E-2</v>
      </c>
      <c r="AV6" s="124">
        <v>0.13117087500000002</v>
      </c>
      <c r="AW6" s="124">
        <v>0.19276137500000001</v>
      </c>
      <c r="AX6" s="124">
        <v>0.12040812499999999</v>
      </c>
      <c r="AY6" s="124">
        <v>2.7493124999999997E-2</v>
      </c>
      <c r="AZ6" s="124">
        <v>3.9336687500000002E-2</v>
      </c>
      <c r="BA6" s="124">
        <v>3241.8544921875</v>
      </c>
      <c r="BB6" s="124">
        <v>6023.81005859375</v>
      </c>
    </row>
    <row r="7" spans="1:54" x14ac:dyDescent="0.25">
      <c r="A7" s="124" t="s">
        <v>610</v>
      </c>
      <c r="B7" s="124" t="s">
        <v>5111</v>
      </c>
      <c r="C7" s="124" t="s">
        <v>5112</v>
      </c>
      <c r="D7" s="124">
        <v>0.66401436173681938</v>
      </c>
      <c r="E7" s="124">
        <v>0.66401433944702148</v>
      </c>
      <c r="F7" s="124">
        <v>0.66401433944702148</v>
      </c>
      <c r="G7" s="124">
        <v>0.66143898376419563</v>
      </c>
      <c r="H7" s="124">
        <v>9.3448597659402735E-2</v>
      </c>
      <c r="I7" s="124">
        <v>0.28983798589201132</v>
      </c>
      <c r="J7" s="124">
        <v>0.44427299885456673</v>
      </c>
      <c r="K7" s="124">
        <v>0.12036085481530397</v>
      </c>
      <c r="L7" s="124">
        <v>3.4055955030531299E-2</v>
      </c>
      <c r="M7" s="124">
        <v>1.8023607748184019E-2</v>
      </c>
      <c r="N7" s="124">
        <v>0.10302988266441657</v>
      </c>
      <c r="O7" s="124">
        <v>0.8572891062562672</v>
      </c>
      <c r="P7" s="124">
        <v>3.5216725365030448E-2</v>
      </c>
      <c r="Q7" s="124">
        <v>1.4377774414850686E-2</v>
      </c>
      <c r="R7" s="124">
        <v>0.40233096705554333</v>
      </c>
      <c r="S7" s="124">
        <v>0.24602550423525002</v>
      </c>
      <c r="T7" s="124">
        <v>5.6627654164730437E-2</v>
      </c>
      <c r="U7" s="124">
        <v>6.5087211909245796E-2</v>
      </c>
      <c r="V7" s="124">
        <v>8.8718220338983057E-3</v>
      </c>
      <c r="W7" s="124">
        <v>1.5625E-2</v>
      </c>
      <c r="X7" s="124">
        <v>0</v>
      </c>
      <c r="Y7" s="124">
        <v>2.1359784283513098E-2</v>
      </c>
      <c r="Z7" s="124">
        <v>1.4732142857142857E-2</v>
      </c>
      <c r="AA7" s="124">
        <v>0.47900183228573051</v>
      </c>
      <c r="AB7" s="124">
        <v>0.44156554956343091</v>
      </c>
      <c r="AC7" s="124">
        <v>0.17111806116043407</v>
      </c>
      <c r="AD7" s="124">
        <v>5.9092654246255941E-2</v>
      </c>
      <c r="AE7" s="124">
        <v>0.12079046875127382</v>
      </c>
      <c r="AF7" s="124">
        <v>4.5855472603353958E-2</v>
      </c>
      <c r="AG7" s="124">
        <v>4.6919711644287918E-2</v>
      </c>
      <c r="AH7" s="124">
        <v>0</v>
      </c>
      <c r="AI7" s="124">
        <v>0.2406030645437425</v>
      </c>
      <c r="AJ7" s="124">
        <v>4.464285714285714E-3</v>
      </c>
      <c r="AK7" s="124">
        <v>3.6996822033898306E-2</v>
      </c>
      <c r="AL7" s="124">
        <v>0</v>
      </c>
      <c r="AM7" s="124">
        <v>0</v>
      </c>
      <c r="AN7" s="124">
        <v>1.0593220338983051E-3</v>
      </c>
      <c r="AO7" s="124">
        <v>4.5511562499999991E-2</v>
      </c>
      <c r="AP7" s="124">
        <v>1.1423124999999998E-2</v>
      </c>
      <c r="AQ7" s="124">
        <v>3.5350187500000012E-2</v>
      </c>
      <c r="AR7" s="124">
        <v>0.1752973125</v>
      </c>
      <c r="AS7" s="124">
        <v>0.18605312500000001</v>
      </c>
      <c r="AT7" s="124">
        <v>9.4109375000000009E-3</v>
      </c>
      <c r="AU7" s="124">
        <v>3.8517687500000002E-2</v>
      </c>
      <c r="AV7" s="124">
        <v>7.81020625E-2</v>
      </c>
      <c r="AW7" s="124">
        <v>0.29613656249999998</v>
      </c>
      <c r="AX7" s="124">
        <v>9.9632687500000011E-2</v>
      </c>
      <c r="AY7" s="124">
        <v>2.4490000000000008E-2</v>
      </c>
      <c r="AZ7" s="124">
        <v>4.57215625E-2</v>
      </c>
      <c r="BA7" s="124">
        <v>3762.369873046875</v>
      </c>
      <c r="BB7" s="124">
        <v>7254.20166015625</v>
      </c>
    </row>
    <row r="8" spans="1:54" x14ac:dyDescent="0.25">
      <c r="A8" s="124" t="s">
        <v>611</v>
      </c>
      <c r="B8" s="124" t="s">
        <v>5111</v>
      </c>
      <c r="C8" s="124" t="s">
        <v>5112</v>
      </c>
      <c r="D8" s="124">
        <v>0.7915819524072345</v>
      </c>
      <c r="E8" s="124">
        <v>0.79158198833465576</v>
      </c>
      <c r="F8" s="124">
        <v>0.79158192873001099</v>
      </c>
      <c r="G8" s="124">
        <v>0.67744514480364337</v>
      </c>
      <c r="H8" s="124">
        <v>0.1731812521446798</v>
      </c>
      <c r="I8" s="124">
        <v>0.1884351512402769</v>
      </c>
      <c r="J8" s="124">
        <v>0.51397283214945233</v>
      </c>
      <c r="K8" s="124">
        <v>8.9998944015274376E-2</v>
      </c>
      <c r="L8" s="124">
        <v>3.4411820450316516E-2</v>
      </c>
      <c r="M8" s="124">
        <v>0</v>
      </c>
      <c r="N8" s="124">
        <v>8.3365409456594486E-2</v>
      </c>
      <c r="O8" s="124">
        <v>0.84346683913362708</v>
      </c>
      <c r="P8" s="124">
        <v>6.8242040815463353E-2</v>
      </c>
      <c r="Q8" s="124">
        <v>1.7713640937392645E-2</v>
      </c>
      <c r="R8" s="124">
        <v>0.54694105828147377</v>
      </c>
      <c r="S8" s="124">
        <v>0.21099371371633255</v>
      </c>
      <c r="T8" s="124">
        <v>3.6187064711774013E-2</v>
      </c>
      <c r="U8" s="124">
        <v>4.8868526527020881E-2</v>
      </c>
      <c r="V8" s="124">
        <v>1.3912681109265411E-2</v>
      </c>
      <c r="W8" s="124">
        <v>0</v>
      </c>
      <c r="X8" s="124">
        <v>5.7870370370370367E-3</v>
      </c>
      <c r="Y8" s="124">
        <v>2.0640756302521008E-2</v>
      </c>
      <c r="Z8" s="124">
        <v>2.403846153846154E-3</v>
      </c>
      <c r="AA8" s="124">
        <v>0.69890256580578058</v>
      </c>
      <c r="AB8" s="124">
        <v>0.43771540100947592</v>
      </c>
      <c r="AC8" s="124">
        <v>0.11572945224567574</v>
      </c>
      <c r="AD8" s="124">
        <v>3.6661960866817229E-2</v>
      </c>
      <c r="AE8" s="124">
        <v>8.7282975216884245E-2</v>
      </c>
      <c r="AF8" s="124">
        <v>4.4929896096961762E-2</v>
      </c>
      <c r="AG8" s="124">
        <v>6.7828457230817027E-2</v>
      </c>
      <c r="AH8" s="124">
        <v>5.3939243966817495E-3</v>
      </c>
      <c r="AI8" s="124">
        <v>0.22537715388316024</v>
      </c>
      <c r="AJ8" s="124">
        <v>2.9851787788261801E-2</v>
      </c>
      <c r="AK8" s="124">
        <v>8.4070434548161974E-2</v>
      </c>
      <c r="AL8" s="124">
        <v>0</v>
      </c>
      <c r="AM8" s="124">
        <v>8.9960887455757498E-3</v>
      </c>
      <c r="AN8" s="124">
        <v>1.7857142857142857E-3</v>
      </c>
      <c r="AO8" s="124">
        <v>4.8970562499999995E-2</v>
      </c>
      <c r="AP8" s="124">
        <v>1.3626375E-2</v>
      </c>
      <c r="AQ8" s="124">
        <v>4.3940499999999993E-2</v>
      </c>
      <c r="AR8" s="124">
        <v>0.16144668750000002</v>
      </c>
      <c r="AS8" s="124">
        <v>0.20223318749999997</v>
      </c>
      <c r="AT8" s="124">
        <v>1.0238437499999998E-2</v>
      </c>
      <c r="AU8" s="124">
        <v>3.6699187500000008E-2</v>
      </c>
      <c r="AV8" s="124">
        <v>6.0705687500000001E-2</v>
      </c>
      <c r="AW8" s="124">
        <v>0.26527074999999994</v>
      </c>
      <c r="AX8" s="124">
        <v>0.1066394375</v>
      </c>
      <c r="AY8" s="124">
        <v>2.6173249999999999E-2</v>
      </c>
      <c r="AZ8" s="124">
        <v>7.2745750000000012E-2</v>
      </c>
      <c r="BA8" s="124">
        <v>2138.892822265625</v>
      </c>
      <c r="BB8" s="124">
        <v>6224.11181640625</v>
      </c>
    </row>
    <row r="9" spans="1:54" x14ac:dyDescent="0.25">
      <c r="A9" s="124" t="s">
        <v>612</v>
      </c>
      <c r="B9" s="124" t="s">
        <v>5111</v>
      </c>
      <c r="C9" s="124" t="s">
        <v>5112</v>
      </c>
      <c r="D9" s="124">
        <v>0.66287973562718883</v>
      </c>
      <c r="E9" s="124">
        <v>0.66287970542907715</v>
      </c>
      <c r="F9" s="124">
        <v>0.66287976503372192</v>
      </c>
      <c r="G9" s="124">
        <v>0.57810204740546611</v>
      </c>
      <c r="H9" s="124">
        <v>0.35415941029835468</v>
      </c>
      <c r="I9" s="124">
        <v>0.23336964014399234</v>
      </c>
      <c r="J9" s="124">
        <v>0.29944900799926555</v>
      </c>
      <c r="K9" s="124">
        <v>8.4065483865516669E-2</v>
      </c>
      <c r="L9" s="124">
        <v>2.1398999048455575E-2</v>
      </c>
      <c r="M9" s="124">
        <v>7.5574586444151657E-3</v>
      </c>
      <c r="N9" s="124">
        <v>1.3916544549308525E-2</v>
      </c>
      <c r="O9" s="124">
        <v>0.9343940470001969</v>
      </c>
      <c r="P9" s="124">
        <v>4.8015897983505876E-2</v>
      </c>
      <c r="Q9" s="124">
        <v>2.6915273136044054E-2</v>
      </c>
      <c r="R9" s="124">
        <v>0.56703247947929569</v>
      </c>
      <c r="S9" s="124">
        <v>0.20124091843749831</v>
      </c>
      <c r="T9" s="124">
        <v>7.3361162646876921E-3</v>
      </c>
      <c r="U9" s="124">
        <v>1.3180486841201124E-2</v>
      </c>
      <c r="V9" s="124">
        <v>1.1519938179487869E-2</v>
      </c>
      <c r="W9" s="124">
        <v>2.3148148148148147E-3</v>
      </c>
      <c r="X9" s="124">
        <v>0</v>
      </c>
      <c r="Y9" s="124">
        <v>4.1666666666666666E-3</v>
      </c>
      <c r="Z9" s="124">
        <v>0</v>
      </c>
      <c r="AA9" s="124">
        <v>0.46940007455706545</v>
      </c>
      <c r="AB9" s="124">
        <v>0.42065792610821934</v>
      </c>
      <c r="AC9" s="124">
        <v>0.11805907844963298</v>
      </c>
      <c r="AD9" s="124">
        <v>6.4831134322369408E-2</v>
      </c>
      <c r="AE9" s="124">
        <v>0.14063872156240628</v>
      </c>
      <c r="AF9" s="124">
        <v>2.4393037270872546E-2</v>
      </c>
      <c r="AG9" s="124">
        <v>5.5730170314119948E-2</v>
      </c>
      <c r="AH9" s="124">
        <v>4.8541392363396964E-3</v>
      </c>
      <c r="AI9" s="124">
        <v>0.13350691948994564</v>
      </c>
      <c r="AJ9" s="124">
        <v>1.6328770755614074E-2</v>
      </c>
      <c r="AK9" s="124">
        <v>7.7154353924913766E-2</v>
      </c>
      <c r="AL9" s="124">
        <v>0</v>
      </c>
      <c r="AM9" s="124">
        <v>1.2546968020924844E-2</v>
      </c>
      <c r="AN9" s="124">
        <v>4.3981481481481476E-3</v>
      </c>
      <c r="AO9" s="124">
        <v>4.1459499999999996E-2</v>
      </c>
      <c r="AP9" s="124">
        <v>1.0314312500000002E-2</v>
      </c>
      <c r="AQ9" s="124">
        <v>4.9484874999999998E-2</v>
      </c>
      <c r="AR9" s="124">
        <v>0.14138212499999994</v>
      </c>
      <c r="AS9" s="124">
        <v>0.16142581249999993</v>
      </c>
      <c r="AT9" s="124">
        <v>1.3578749999999999E-2</v>
      </c>
      <c r="AU9" s="124">
        <v>3.4068124999999991E-2</v>
      </c>
      <c r="AV9" s="124">
        <v>7.1084750000000002E-2</v>
      </c>
      <c r="AW9" s="124">
        <v>0.28875612500000009</v>
      </c>
      <c r="AX9" s="124">
        <v>0.12274437500000002</v>
      </c>
      <c r="AY9" s="124">
        <v>2.5953749999999998E-2</v>
      </c>
      <c r="AZ9" s="124">
        <v>8.0124062499999996E-2</v>
      </c>
      <c r="BA9" s="124">
        <v>1098.35693359375</v>
      </c>
      <c r="BB9" s="124">
        <v>5415.640625</v>
      </c>
    </row>
    <row r="10" spans="1:54" x14ac:dyDescent="0.25">
      <c r="A10" s="124" t="s">
        <v>613</v>
      </c>
      <c r="B10" s="124" t="s">
        <v>5111</v>
      </c>
      <c r="C10" s="124" t="s">
        <v>5112</v>
      </c>
      <c r="D10" s="124">
        <v>0.80897396109155972</v>
      </c>
      <c r="E10" s="124">
        <v>0.80897396802902222</v>
      </c>
      <c r="F10" s="124">
        <v>0.80897396802902222</v>
      </c>
      <c r="G10" s="124">
        <v>0.41974263999346234</v>
      </c>
      <c r="H10" s="124">
        <v>5.2145174534154799E-2</v>
      </c>
      <c r="I10" s="124">
        <v>0.20565623883880466</v>
      </c>
      <c r="J10" s="124">
        <v>0.52764374801792568</v>
      </c>
      <c r="K10" s="124">
        <v>0.14038511688593924</v>
      </c>
      <c r="L10" s="124">
        <v>4.7364338236048763E-2</v>
      </c>
      <c r="M10" s="124">
        <v>2.680538348712691E-2</v>
      </c>
      <c r="N10" s="124">
        <v>3.6771360763959447E-2</v>
      </c>
      <c r="O10" s="124">
        <v>0.92476587548544797</v>
      </c>
      <c r="P10" s="124">
        <v>2.8228845621937726E-2</v>
      </c>
      <c r="Q10" s="124">
        <v>1.5006592000835421E-2</v>
      </c>
      <c r="R10" s="124">
        <v>0.724891851063726</v>
      </c>
      <c r="S10" s="124">
        <v>0.12215653313515157</v>
      </c>
      <c r="T10" s="124">
        <v>3.3394517851754693E-2</v>
      </c>
      <c r="U10" s="124">
        <v>4.5350840951169896E-2</v>
      </c>
      <c r="V10" s="124">
        <v>3.7090844368804894E-2</v>
      </c>
      <c r="W10" s="124">
        <v>2.6041666666666665E-3</v>
      </c>
      <c r="X10" s="124">
        <v>0</v>
      </c>
      <c r="Y10" s="124">
        <v>9.6246475563909768E-3</v>
      </c>
      <c r="Z10" s="124">
        <v>1.6891891891891893E-3</v>
      </c>
      <c r="AA10" s="124">
        <v>0.40003098113706664</v>
      </c>
      <c r="AB10" s="124">
        <v>0.39827356192487773</v>
      </c>
      <c r="AC10" s="124">
        <v>0.15068085376473533</v>
      </c>
      <c r="AD10" s="124">
        <v>1.9131443473548736E-2</v>
      </c>
      <c r="AE10" s="124">
        <v>8.0385089143312827E-2</v>
      </c>
      <c r="AF10" s="124">
        <v>5.7566672266507794E-2</v>
      </c>
      <c r="AG10" s="124">
        <v>2.0726621240601501E-2</v>
      </c>
      <c r="AH10" s="124">
        <v>0</v>
      </c>
      <c r="AI10" s="124">
        <v>0.12230354740634347</v>
      </c>
      <c r="AJ10" s="124">
        <v>8.2465277777777762E-3</v>
      </c>
      <c r="AK10" s="124">
        <v>0.11563422642781196</v>
      </c>
      <c r="AL10" s="124">
        <v>0</v>
      </c>
      <c r="AM10" s="124">
        <v>3.4253003003003003E-3</v>
      </c>
      <c r="AN10" s="124">
        <v>0</v>
      </c>
      <c r="AO10" s="124">
        <v>4.0702937499999994E-2</v>
      </c>
      <c r="AP10" s="124">
        <v>1.0299562500000003E-2</v>
      </c>
      <c r="AQ10" s="124">
        <v>3.4918562500000007E-2</v>
      </c>
      <c r="AR10" s="124">
        <v>0.29653650000000004</v>
      </c>
      <c r="AS10" s="124">
        <v>0.18615593749999998</v>
      </c>
      <c r="AT10" s="124">
        <v>7.8918124999999995E-3</v>
      </c>
      <c r="AU10" s="124">
        <v>2.6133124999999997E-2</v>
      </c>
      <c r="AV10" s="124">
        <v>9.2256875000000002E-2</v>
      </c>
      <c r="AW10" s="124">
        <v>0.18535974999999999</v>
      </c>
      <c r="AX10" s="124">
        <v>9.9658937499999989E-2</v>
      </c>
      <c r="AY10" s="124">
        <v>1.8882250000000003E-2</v>
      </c>
      <c r="AZ10" s="124">
        <v>4.1660750000000003E-2</v>
      </c>
      <c r="BA10" s="124">
        <v>4433.673828125</v>
      </c>
      <c r="BB10" s="124">
        <v>7908.90087890625</v>
      </c>
    </row>
    <row r="11" spans="1:54" x14ac:dyDescent="0.25">
      <c r="A11" s="124" t="s">
        <v>614</v>
      </c>
      <c r="B11" s="124" t="s">
        <v>5111</v>
      </c>
      <c r="C11" s="124" t="s">
        <v>5112</v>
      </c>
      <c r="D11" s="124">
        <v>0.75274149279083502</v>
      </c>
      <c r="E11" s="124">
        <v>0.75274151563644409</v>
      </c>
      <c r="F11" s="124">
        <v>0.75274151563644409</v>
      </c>
      <c r="G11" s="124">
        <v>0.44003389245987939</v>
      </c>
      <c r="H11" s="124">
        <v>1.5711805555555555E-2</v>
      </c>
      <c r="I11" s="124">
        <v>0.12222051066623435</v>
      </c>
      <c r="J11" s="124">
        <v>0.59944170412920406</v>
      </c>
      <c r="K11" s="124">
        <v>0.17458373589130166</v>
      </c>
      <c r="L11" s="124">
        <v>6.2673081669792199E-2</v>
      </c>
      <c r="M11" s="124">
        <v>2.5369162087912088E-2</v>
      </c>
      <c r="N11" s="124">
        <v>0.13198199826489301</v>
      </c>
      <c r="O11" s="124">
        <v>0.81433074874686717</v>
      </c>
      <c r="P11" s="124">
        <v>4.4973310680547517E-2</v>
      </c>
      <c r="Q11" s="124">
        <v>3.0154914529914527E-2</v>
      </c>
      <c r="R11" s="124">
        <v>0.45083883130758129</v>
      </c>
      <c r="S11" s="124">
        <v>0.28569426735545156</v>
      </c>
      <c r="T11" s="124">
        <v>2.3306609326346164E-2</v>
      </c>
      <c r="U11" s="124">
        <v>6.4358083437030797E-2</v>
      </c>
      <c r="V11" s="124">
        <v>9.4278665413533823E-3</v>
      </c>
      <c r="W11" s="124">
        <v>4.1666666666666666E-3</v>
      </c>
      <c r="X11" s="124">
        <v>7.378472222222222E-3</v>
      </c>
      <c r="Y11" s="124">
        <v>2.1614031071267914E-2</v>
      </c>
      <c r="Z11" s="124">
        <v>8.27991452991453E-3</v>
      </c>
      <c r="AA11" s="124">
        <v>0.31897445573432415</v>
      </c>
      <c r="AB11" s="124">
        <v>0.25908449646114123</v>
      </c>
      <c r="AC11" s="124">
        <v>0.22312757144171616</v>
      </c>
      <c r="AD11" s="124">
        <v>2.7584134615384615E-2</v>
      </c>
      <c r="AE11" s="124">
        <v>0.1300935860557571</v>
      </c>
      <c r="AF11" s="124">
        <v>6.2929705528389737E-2</v>
      </c>
      <c r="AG11" s="124">
        <v>4.4131759139982824E-2</v>
      </c>
      <c r="AH11" s="124">
        <v>1.1174242424242423E-2</v>
      </c>
      <c r="AI11" s="124">
        <v>0.16012636851452644</v>
      </c>
      <c r="AJ11" s="124">
        <v>4.3555804575541417E-2</v>
      </c>
      <c r="AK11" s="124">
        <v>0.10921179971344444</v>
      </c>
      <c r="AL11" s="124">
        <v>3.90625E-3</v>
      </c>
      <c r="AM11" s="124">
        <v>3.90625E-3</v>
      </c>
      <c r="AN11" s="124">
        <v>0</v>
      </c>
      <c r="AO11" s="124">
        <v>4.2699124999999997E-2</v>
      </c>
      <c r="AP11" s="124">
        <v>5.37625E-3</v>
      </c>
      <c r="AQ11" s="124">
        <v>4.7149249999999997E-2</v>
      </c>
      <c r="AR11" s="124">
        <v>0.18492837500000001</v>
      </c>
      <c r="AS11" s="124">
        <v>0.23129824999999998</v>
      </c>
      <c r="AT11" s="124">
        <v>6.4768125000000008E-3</v>
      </c>
      <c r="AU11" s="124">
        <v>3.9837062500000006E-2</v>
      </c>
      <c r="AV11" s="124">
        <v>7.3347187499999994E-2</v>
      </c>
      <c r="AW11" s="124">
        <v>0.21529175</v>
      </c>
      <c r="AX11" s="124">
        <v>0.118280625</v>
      </c>
      <c r="AY11" s="124">
        <v>2.4624187500000005E-2</v>
      </c>
      <c r="AZ11" s="124">
        <v>5.3142312499999997E-2</v>
      </c>
      <c r="BA11" s="124">
        <v>6194.85302734375</v>
      </c>
      <c r="BB11" s="124">
        <v>8080.35546875</v>
      </c>
    </row>
    <row r="12" spans="1:54" x14ac:dyDescent="0.25">
      <c r="A12" s="124" t="s">
        <v>615</v>
      </c>
      <c r="B12" s="124" t="s">
        <v>5111</v>
      </c>
      <c r="C12" s="124" t="s">
        <v>5112</v>
      </c>
      <c r="D12" s="124">
        <v>0.63689120082279715</v>
      </c>
      <c r="E12" s="124">
        <v>0.63689118623733521</v>
      </c>
      <c r="F12" s="124">
        <v>0.63689118623733521</v>
      </c>
      <c r="G12" s="124">
        <v>0.46251814584097856</v>
      </c>
      <c r="H12" s="124">
        <v>0.12813607412571337</v>
      </c>
      <c r="I12" s="124">
        <v>0.22228015266180992</v>
      </c>
      <c r="J12" s="124">
        <v>0.43755153627774296</v>
      </c>
      <c r="K12" s="124">
        <v>0.14482088597024129</v>
      </c>
      <c r="L12" s="124">
        <v>5.3568548305671482E-2</v>
      </c>
      <c r="M12" s="124">
        <v>1.3642802658820964E-2</v>
      </c>
      <c r="N12" s="124">
        <v>0.16261142944487711</v>
      </c>
      <c r="O12" s="124">
        <v>0.75770089751609326</v>
      </c>
      <c r="P12" s="124">
        <v>6.6342489427827764E-2</v>
      </c>
      <c r="Q12" s="124">
        <v>2.3876025642853235E-2</v>
      </c>
      <c r="R12" s="124">
        <v>0.38561400331771828</v>
      </c>
      <c r="S12" s="124">
        <v>0.22710994775525287</v>
      </c>
      <c r="T12" s="124">
        <v>5.8209378909122644E-2</v>
      </c>
      <c r="U12" s="124">
        <v>6.0205567416209041E-2</v>
      </c>
      <c r="V12" s="124">
        <v>3.8542045892330991E-2</v>
      </c>
      <c r="W12" s="124">
        <v>7.9665005537098554E-3</v>
      </c>
      <c r="X12" s="124">
        <v>0</v>
      </c>
      <c r="Y12" s="124">
        <v>8.5791925465838505E-3</v>
      </c>
      <c r="Z12" s="124">
        <v>2.21720837580065E-2</v>
      </c>
      <c r="AA12" s="124">
        <v>0.54642308061229772</v>
      </c>
      <c r="AB12" s="124">
        <v>0.27332724878986797</v>
      </c>
      <c r="AC12" s="124">
        <v>0.20269538727096273</v>
      </c>
      <c r="AD12" s="124">
        <v>2.2823786528023179E-2</v>
      </c>
      <c r="AE12" s="124">
        <v>8.9227608988344337E-2</v>
      </c>
      <c r="AF12" s="124">
        <v>9.2046924011463901E-2</v>
      </c>
      <c r="AG12" s="124">
        <v>0.11539687271269373</v>
      </c>
      <c r="AH12" s="124">
        <v>9.1487500564773547E-3</v>
      </c>
      <c r="AI12" s="124">
        <v>0.2343337707175854</v>
      </c>
      <c r="AJ12" s="124">
        <v>1.897924520643168E-2</v>
      </c>
      <c r="AK12" s="124">
        <v>0.14975614762227374</v>
      </c>
      <c r="AL12" s="124">
        <v>0</v>
      </c>
      <c r="AM12" s="124">
        <v>8.6852506760973572E-3</v>
      </c>
      <c r="AN12" s="124">
        <v>3.472222222222222E-3</v>
      </c>
      <c r="AO12" s="124">
        <v>3.7988562499999996E-2</v>
      </c>
      <c r="AP12" s="124">
        <v>1.6891625E-2</v>
      </c>
      <c r="AQ12" s="124">
        <v>5.372118750000001E-2</v>
      </c>
      <c r="AR12" s="124">
        <v>0.20480687499999997</v>
      </c>
      <c r="AS12" s="124">
        <v>0.19866812499999997</v>
      </c>
      <c r="AT12" s="124">
        <v>1.0675187500000002E-2</v>
      </c>
      <c r="AU12" s="124">
        <v>3.0218250000000002E-2</v>
      </c>
      <c r="AV12" s="124">
        <v>0.10149968749999999</v>
      </c>
      <c r="AW12" s="124">
        <v>0.2262225625</v>
      </c>
      <c r="AX12" s="124">
        <v>9.4095062499999993E-2</v>
      </c>
      <c r="AY12" s="124">
        <v>2.84901875E-2</v>
      </c>
      <c r="AZ12" s="124">
        <v>3.4646125E-2</v>
      </c>
      <c r="BA12" s="124">
        <v>3154.073974609375</v>
      </c>
      <c r="BB12" s="124">
        <v>6306.1787109375</v>
      </c>
    </row>
    <row r="13" spans="1:54" x14ac:dyDescent="0.25">
      <c r="A13" s="124" t="s">
        <v>616</v>
      </c>
      <c r="B13" s="124" t="s">
        <v>5111</v>
      </c>
      <c r="C13" s="124" t="s">
        <v>5112</v>
      </c>
      <c r="D13" s="124">
        <v>0.53723228630439834</v>
      </c>
      <c r="E13" s="124">
        <v>0.53723227977752686</v>
      </c>
      <c r="F13" s="124">
        <v>0.53723227977752686</v>
      </c>
      <c r="G13" s="124">
        <v>0.44724379550604837</v>
      </c>
      <c r="H13" s="124">
        <v>4.5548152520228216E-2</v>
      </c>
      <c r="I13" s="124">
        <v>0.16982783431559037</v>
      </c>
      <c r="J13" s="124">
        <v>0.58807361588583806</v>
      </c>
      <c r="K13" s="124">
        <v>0.14649553328935563</v>
      </c>
      <c r="L13" s="124">
        <v>1.9289010460643588E-2</v>
      </c>
      <c r="M13" s="124">
        <v>3.0765853528344187E-2</v>
      </c>
      <c r="N13" s="124">
        <v>0.62374523392569536</v>
      </c>
      <c r="O13" s="124">
        <v>0.22732561058022932</v>
      </c>
      <c r="P13" s="124">
        <v>0.12569839134018859</v>
      </c>
      <c r="Q13" s="124">
        <v>8.292910251430248E-2</v>
      </c>
      <c r="R13" s="124">
        <v>0.52675304055017158</v>
      </c>
      <c r="S13" s="124">
        <v>0.16546572243756616</v>
      </c>
      <c r="T13" s="124">
        <v>3.7423929592079748E-2</v>
      </c>
      <c r="U13" s="124">
        <v>3.9824160219427272E-2</v>
      </c>
      <c r="V13" s="124">
        <v>8.4878543845125082E-2</v>
      </c>
      <c r="W13" s="124">
        <v>1.2254901960784314E-3</v>
      </c>
      <c r="X13" s="124">
        <v>3.8296568627450979E-3</v>
      </c>
      <c r="Y13" s="124">
        <v>3.0737874097007224E-2</v>
      </c>
      <c r="Z13" s="124">
        <v>3.6764705882352941E-3</v>
      </c>
      <c r="AA13" s="124">
        <v>0.5379591799554726</v>
      </c>
      <c r="AB13" s="124">
        <v>0.43958127648491752</v>
      </c>
      <c r="AC13" s="124">
        <v>8.8075295693859953E-2</v>
      </c>
      <c r="AD13" s="124">
        <v>2.0891964027607218E-2</v>
      </c>
      <c r="AE13" s="124">
        <v>0.15675515948077179</v>
      </c>
      <c r="AF13" s="124">
        <v>3.971529341401632E-2</v>
      </c>
      <c r="AG13" s="124">
        <v>3.8663248194014448E-2</v>
      </c>
      <c r="AH13" s="124">
        <v>3.0600050150996719E-2</v>
      </c>
      <c r="AI13" s="124">
        <v>0.17288290026004888</v>
      </c>
      <c r="AJ13" s="124">
        <v>3.1280685841469785E-2</v>
      </c>
      <c r="AK13" s="124">
        <v>0.11435453371207475</v>
      </c>
      <c r="AL13" s="124">
        <v>0</v>
      </c>
      <c r="AM13" s="124">
        <v>0</v>
      </c>
      <c r="AN13" s="124">
        <v>1.2254901960784314E-3</v>
      </c>
      <c r="AO13" s="124">
        <v>4.5220437500000002E-2</v>
      </c>
      <c r="AP13" s="124">
        <v>1.0501875000000001E-3</v>
      </c>
      <c r="AQ13" s="124">
        <v>4.76230625E-2</v>
      </c>
      <c r="AR13" s="124">
        <v>8.9585875000000009E-2</v>
      </c>
      <c r="AS13" s="124">
        <v>0.20003974999999996</v>
      </c>
      <c r="AT13" s="124">
        <v>1.5365687499999997E-2</v>
      </c>
      <c r="AU13" s="124">
        <v>6.2061437499999976E-2</v>
      </c>
      <c r="AV13" s="124">
        <v>0.17015362500000003</v>
      </c>
      <c r="AW13" s="124">
        <v>0.23737849999999996</v>
      </c>
      <c r="AX13" s="124">
        <v>9.2906749999999996E-2</v>
      </c>
      <c r="AY13" s="124">
        <v>3.3260999999999999E-2</v>
      </c>
      <c r="AZ13" s="124">
        <v>4.9357999999999992E-2</v>
      </c>
      <c r="BA13" s="124">
        <v>2981.969482421875</v>
      </c>
      <c r="BB13" s="124">
        <v>5489.18701171875</v>
      </c>
    </row>
    <row r="14" spans="1:54" x14ac:dyDescent="0.25">
      <c r="A14" s="124" t="s">
        <v>605</v>
      </c>
      <c r="B14" s="124" t="s">
        <v>5111</v>
      </c>
      <c r="C14" s="124" t="s">
        <v>5113</v>
      </c>
      <c r="D14" s="124">
        <v>0.64598623853211012</v>
      </c>
      <c r="E14" s="124">
        <v>0.63711494207382202</v>
      </c>
      <c r="F14" s="124">
        <v>0.65540498495101929</v>
      </c>
      <c r="G14" s="124">
        <v>0.52177943425076445</v>
      </c>
      <c r="H14" s="124">
        <v>2.5667367482161058E-2</v>
      </c>
      <c r="I14" s="124">
        <v>9.0991335372069326E-2</v>
      </c>
      <c r="J14" s="124">
        <v>0.63964385830784909</v>
      </c>
      <c r="K14" s="124">
        <v>0.18472381498470949</v>
      </c>
      <c r="L14" s="124">
        <v>3.8551223241590209E-2</v>
      </c>
      <c r="M14" s="124">
        <v>2.0422400611620796E-2</v>
      </c>
      <c r="N14" s="124">
        <v>0.40586932976554535</v>
      </c>
      <c r="O14" s="124">
        <v>0.40839226554536184</v>
      </c>
      <c r="P14" s="124">
        <v>0.1457250254841998</v>
      </c>
      <c r="Q14" s="124">
        <v>0.16281218144750256</v>
      </c>
      <c r="R14" s="124">
        <v>0.56382040010193679</v>
      </c>
      <c r="S14" s="124">
        <v>0.1536203491335372</v>
      </c>
      <c r="T14" s="124">
        <v>0.10405835881753314</v>
      </c>
      <c r="U14" s="124">
        <v>6.4529179408766568E-2</v>
      </c>
      <c r="V14" s="124">
        <v>5.1782301223241595E-2</v>
      </c>
      <c r="W14" s="124">
        <v>7.8491335372069329E-3</v>
      </c>
      <c r="X14" s="124">
        <v>5.3819444444444444E-3</v>
      </c>
      <c r="Y14" s="124">
        <v>1.9938200815494394E-2</v>
      </c>
      <c r="Z14" s="124">
        <v>0</v>
      </c>
      <c r="AA14" s="124">
        <v>0.61417717889908252</v>
      </c>
      <c r="AB14" s="124">
        <v>0.41262264271151883</v>
      </c>
      <c r="AC14" s="124">
        <v>0.2952057849133537</v>
      </c>
      <c r="AD14" s="124">
        <v>2.6772744648318039E-2</v>
      </c>
      <c r="AE14" s="124">
        <v>0.14297432466870541</v>
      </c>
      <c r="AF14" s="124">
        <v>4.4938200815494392E-2</v>
      </c>
      <c r="AG14" s="124">
        <v>2.0596011722731906E-2</v>
      </c>
      <c r="AH14" s="124">
        <v>0</v>
      </c>
      <c r="AI14" s="124">
        <v>0.12575974770642201</v>
      </c>
      <c r="AJ14" s="124">
        <v>3.9035423037716614E-2</v>
      </c>
      <c r="AK14" s="124">
        <v>0.11150452344546381</v>
      </c>
      <c r="AL14" s="124">
        <v>0</v>
      </c>
      <c r="AM14" s="124">
        <v>1.0453300203873599E-2</v>
      </c>
      <c r="AN14" s="124">
        <v>0</v>
      </c>
      <c r="AO14" s="124">
        <v>5.5066750000000025E-2</v>
      </c>
      <c r="AP14" s="124">
        <v>8.6220000000000047E-3</v>
      </c>
      <c r="AQ14" s="124">
        <v>6.026674999999998E-2</v>
      </c>
      <c r="AR14" s="124">
        <v>0.1402905000000001</v>
      </c>
      <c r="AS14" s="124">
        <v>0.2166792500000001</v>
      </c>
      <c r="AT14" s="124">
        <v>8.5197499999999995E-3</v>
      </c>
      <c r="AU14" s="124">
        <v>3.3658250000000001E-2</v>
      </c>
      <c r="AV14" s="124">
        <v>8.8537999999999992E-2</v>
      </c>
      <c r="AW14" s="124">
        <v>0.23938975000000007</v>
      </c>
      <c r="AX14" s="124">
        <v>0.12085849999999998</v>
      </c>
      <c r="AY14" s="124">
        <v>3.612025000000002E-2</v>
      </c>
      <c r="AZ14" s="124">
        <v>4.7056999999999981E-2</v>
      </c>
      <c r="BA14" s="124">
        <v>4768.37255859375</v>
      </c>
      <c r="BB14" s="124">
        <v>8057.39404296875</v>
      </c>
    </row>
    <row r="15" spans="1:54" x14ac:dyDescent="0.25">
      <c r="A15" s="124" t="s">
        <v>606</v>
      </c>
      <c r="B15" s="124" t="s">
        <v>5111</v>
      </c>
      <c r="C15" s="124" t="s">
        <v>5113</v>
      </c>
      <c r="D15" s="124">
        <v>0.83408881881487318</v>
      </c>
      <c r="E15" s="124">
        <v>0.78599667549133301</v>
      </c>
      <c r="F15" s="124">
        <v>0.77623939514160156</v>
      </c>
      <c r="G15" s="124">
        <v>0.55841914662987779</v>
      </c>
      <c r="H15" s="124">
        <v>1.7877906976744184E-2</v>
      </c>
      <c r="I15" s="124">
        <v>9.6214771383523856E-2</v>
      </c>
      <c r="J15" s="124">
        <v>0.67148781369071087</v>
      </c>
      <c r="K15" s="124">
        <v>0.13494818355012481</v>
      </c>
      <c r="L15" s="124">
        <v>3.8099461306004466E-2</v>
      </c>
      <c r="M15" s="124">
        <v>4.1371863092891863E-2</v>
      </c>
      <c r="N15" s="124">
        <v>0.39796224214952042</v>
      </c>
      <c r="O15" s="124">
        <v>0.47654135461831559</v>
      </c>
      <c r="P15" s="124">
        <v>9.5871518197345934E-2</v>
      </c>
      <c r="Q15" s="124">
        <v>0.10665360990671395</v>
      </c>
      <c r="R15" s="124">
        <v>0.59133860530810667</v>
      </c>
      <c r="S15" s="124">
        <v>0.14595609972408358</v>
      </c>
      <c r="T15" s="124">
        <v>2.6253531073446329E-2</v>
      </c>
      <c r="U15" s="124">
        <v>6.5465280515044008E-2</v>
      </c>
      <c r="V15" s="124">
        <v>2.7688953488372092E-2</v>
      </c>
      <c r="W15" s="124">
        <v>2.374031007751938E-2</v>
      </c>
      <c r="X15" s="124">
        <v>0</v>
      </c>
      <c r="Y15" s="124">
        <v>2.9069767441860465E-3</v>
      </c>
      <c r="Z15" s="124">
        <v>0</v>
      </c>
      <c r="AA15" s="124">
        <v>0.68740761726448563</v>
      </c>
      <c r="AB15" s="124">
        <v>0.43738421363815527</v>
      </c>
      <c r="AC15" s="124">
        <v>0.1562397352516095</v>
      </c>
      <c r="AD15" s="124">
        <v>1.896186440677966E-2</v>
      </c>
      <c r="AE15" s="124">
        <v>0.20301947838654577</v>
      </c>
      <c r="AF15" s="124">
        <v>2.9842908290631982E-2</v>
      </c>
      <c r="AG15" s="124">
        <v>1.8990195112337405E-2</v>
      </c>
      <c r="AH15" s="124">
        <v>3.1250000000000002E-3</v>
      </c>
      <c r="AI15" s="124">
        <v>0.19787191236368412</v>
      </c>
      <c r="AJ15" s="124">
        <v>4.5096324398896333E-2</v>
      </c>
      <c r="AK15" s="124">
        <v>0.17718967612665876</v>
      </c>
      <c r="AL15" s="124">
        <v>0</v>
      </c>
      <c r="AM15" s="124">
        <v>3.1250000000000002E-3</v>
      </c>
      <c r="AN15" s="124">
        <v>0</v>
      </c>
      <c r="AO15" s="124">
        <v>3.3461749999999998E-2</v>
      </c>
      <c r="AP15" s="124">
        <v>4.1755000000000004E-3</v>
      </c>
      <c r="AQ15" s="124">
        <v>3.7315750000000002E-2</v>
      </c>
      <c r="AR15" s="124">
        <v>0.34453150000000005</v>
      </c>
      <c r="AS15" s="124">
        <v>0.16783674999999992</v>
      </c>
      <c r="AT15" s="124">
        <v>7.9155000000000024E-3</v>
      </c>
      <c r="AU15" s="124">
        <v>2.9974999999999988E-2</v>
      </c>
      <c r="AV15" s="124">
        <v>8.1332250000000036E-2</v>
      </c>
      <c r="AW15" s="124">
        <v>0.199327</v>
      </c>
      <c r="AX15" s="124">
        <v>7.4850999999999973E-2</v>
      </c>
      <c r="AY15" s="124">
        <v>2.5002250000000007E-2</v>
      </c>
      <c r="AZ15" s="124">
        <v>2.7737999999999995E-2</v>
      </c>
      <c r="BA15" s="124">
        <v>3510.523681640625</v>
      </c>
      <c r="BB15" s="124">
        <v>7482.60107421875</v>
      </c>
    </row>
    <row r="16" spans="1:54" x14ac:dyDescent="0.25">
      <c r="A16" s="124" t="s">
        <v>607</v>
      </c>
      <c r="B16" s="124" t="s">
        <v>5111</v>
      </c>
      <c r="C16" s="124" t="s">
        <v>5113</v>
      </c>
      <c r="D16" s="124">
        <v>0.78050595238095233</v>
      </c>
      <c r="E16" s="124">
        <v>1.0453886985778809</v>
      </c>
      <c r="F16" s="124">
        <v>0.98973327875137329</v>
      </c>
      <c r="G16" s="124">
        <v>0.52648809523809526</v>
      </c>
      <c r="H16" s="124">
        <v>1.2500000000000001E-2</v>
      </c>
      <c r="I16" s="124">
        <v>0.14047619047619048</v>
      </c>
      <c r="J16" s="124">
        <v>0.43616071428571429</v>
      </c>
      <c r="K16" s="124">
        <v>0.24032738095238096</v>
      </c>
      <c r="L16" s="124">
        <v>0.12172619047619047</v>
      </c>
      <c r="M16" s="124">
        <v>4.880952380952381E-2</v>
      </c>
      <c r="N16" s="124">
        <v>0.12470238095238095</v>
      </c>
      <c r="O16" s="124">
        <v>0.78779761904761902</v>
      </c>
      <c r="P16" s="124">
        <v>7.4999999999999997E-2</v>
      </c>
      <c r="Q16" s="124">
        <v>7.1874999999999994E-2</v>
      </c>
      <c r="R16" s="124">
        <v>0.48764880952380951</v>
      </c>
      <c r="S16" s="124">
        <v>0.21636904761904763</v>
      </c>
      <c r="T16" s="124">
        <v>0.11443452380952381</v>
      </c>
      <c r="U16" s="124">
        <v>9.375E-2</v>
      </c>
      <c r="V16" s="124">
        <v>7.5892857142857137E-2</v>
      </c>
      <c r="W16" s="124">
        <v>0</v>
      </c>
      <c r="X16" s="124">
        <v>0</v>
      </c>
      <c r="Y16" s="124">
        <v>0</v>
      </c>
      <c r="Z16" s="124">
        <v>1.1904761904761904E-2</v>
      </c>
      <c r="AA16" s="124">
        <v>0.32752976190476191</v>
      </c>
      <c r="AB16" s="124">
        <v>0.39776785714285712</v>
      </c>
      <c r="AC16" s="124">
        <v>0.3144345238095238</v>
      </c>
      <c r="AD16" s="124">
        <v>0</v>
      </c>
      <c r="AE16" s="124">
        <v>5.8630952380952381E-2</v>
      </c>
      <c r="AF16" s="124">
        <v>3.4226190476190473E-2</v>
      </c>
      <c r="AG16" s="124">
        <v>3.6309523809523805E-2</v>
      </c>
      <c r="AH16" s="124">
        <v>2.6041666666666664E-2</v>
      </c>
      <c r="AI16" s="124">
        <v>8.5267857142857145E-2</v>
      </c>
      <c r="AJ16" s="124">
        <v>0</v>
      </c>
      <c r="AK16" s="124">
        <v>7.5744047619047614E-2</v>
      </c>
      <c r="AL16" s="124">
        <v>0</v>
      </c>
      <c r="AM16" s="124">
        <v>0</v>
      </c>
      <c r="AN16" s="124">
        <v>0</v>
      </c>
      <c r="AO16" s="124">
        <v>3.3314999999999997E-2</v>
      </c>
      <c r="AP16" s="124">
        <v>6.9505000000000018E-3</v>
      </c>
      <c r="AQ16" s="124">
        <v>4.7725999999999998E-2</v>
      </c>
      <c r="AR16" s="124">
        <v>0.240896</v>
      </c>
      <c r="AS16" s="124">
        <v>0.20067749999999998</v>
      </c>
      <c r="AT16" s="124">
        <v>1.12795E-2</v>
      </c>
      <c r="AU16" s="124">
        <v>4.3834250000000012E-2</v>
      </c>
      <c r="AV16" s="124">
        <v>8.3191000000000001E-2</v>
      </c>
      <c r="AW16" s="124">
        <v>0.22577700000000001</v>
      </c>
      <c r="AX16" s="124">
        <v>8.9309750000000007E-2</v>
      </c>
      <c r="AY16" s="124">
        <v>2.9457999999999998E-2</v>
      </c>
      <c r="AZ16" s="124">
        <v>3.2813749999999996E-2</v>
      </c>
      <c r="BA16" s="124">
        <v>6585.0322265625</v>
      </c>
      <c r="BB16" s="124">
        <v>9010.37890625</v>
      </c>
    </row>
    <row r="17" spans="1:54" x14ac:dyDescent="0.25">
      <c r="A17" s="124" t="s">
        <v>608</v>
      </c>
      <c r="B17" s="124" t="s">
        <v>5111</v>
      </c>
      <c r="C17" s="124" t="s">
        <v>5113</v>
      </c>
      <c r="D17" s="124">
        <v>0.64609272068511192</v>
      </c>
      <c r="E17" s="124">
        <v>0.82960402965545654</v>
      </c>
      <c r="F17" s="124">
        <v>0.79887890815734863</v>
      </c>
      <c r="G17" s="124">
        <v>0.59917243083003946</v>
      </c>
      <c r="H17" s="124">
        <v>7.0149868247694341E-2</v>
      </c>
      <c r="I17" s="124">
        <v>0.17351778656126482</v>
      </c>
      <c r="J17" s="124">
        <v>0.61516798418972329</v>
      </c>
      <c r="K17" s="124">
        <v>9.1888998682476949E-2</v>
      </c>
      <c r="L17" s="124">
        <v>3.8405797101449271E-2</v>
      </c>
      <c r="M17" s="124">
        <v>1.0869565217391304E-2</v>
      </c>
      <c r="N17" s="124">
        <v>0.2263381093544137</v>
      </c>
      <c r="O17" s="124">
        <v>0.68684535573122529</v>
      </c>
      <c r="P17" s="124">
        <v>8.6816534914361004E-2</v>
      </c>
      <c r="Q17" s="124">
        <v>4.9769433465085638E-2</v>
      </c>
      <c r="R17" s="124">
        <v>0.67071393280632419</v>
      </c>
      <c r="S17" s="124">
        <v>0.12675806982872201</v>
      </c>
      <c r="T17" s="124">
        <v>2.6494565217391304E-2</v>
      </c>
      <c r="U17" s="124">
        <v>2.2727272727272728E-2</v>
      </c>
      <c r="V17" s="124">
        <v>4.4202898550724637E-2</v>
      </c>
      <c r="W17" s="124">
        <v>0</v>
      </c>
      <c r="X17" s="124">
        <v>1.5625E-2</v>
      </c>
      <c r="Y17" s="124">
        <v>3.125E-2</v>
      </c>
      <c r="Z17" s="124">
        <v>1.6666666666666666E-2</v>
      </c>
      <c r="AA17" s="124">
        <v>0.78077239789196318</v>
      </c>
      <c r="AB17" s="124">
        <v>0.40339262187088276</v>
      </c>
      <c r="AC17" s="124">
        <v>0.22447710803689064</v>
      </c>
      <c r="AD17" s="124">
        <v>1.6666666666666666E-2</v>
      </c>
      <c r="AE17" s="124">
        <v>0.18684947299077734</v>
      </c>
      <c r="AF17" s="124">
        <v>2.1739130434782608E-2</v>
      </c>
      <c r="AG17" s="124">
        <v>0.10577651515151515</v>
      </c>
      <c r="AH17" s="124">
        <v>0</v>
      </c>
      <c r="AI17" s="124">
        <v>0.28770174571805007</v>
      </c>
      <c r="AJ17" s="124">
        <v>1.1363636363636364E-2</v>
      </c>
      <c r="AK17" s="124">
        <v>0.13768115942028986</v>
      </c>
      <c r="AL17" s="124">
        <v>0</v>
      </c>
      <c r="AM17" s="124">
        <v>0</v>
      </c>
      <c r="AN17" s="124">
        <v>0</v>
      </c>
      <c r="AO17" s="124">
        <v>3.6889249999999991E-2</v>
      </c>
      <c r="AP17" s="124">
        <v>1.3741250000000002E-2</v>
      </c>
      <c r="AQ17" s="124">
        <v>4.0865250000000006E-2</v>
      </c>
      <c r="AR17" s="124">
        <v>0.25471350000000004</v>
      </c>
      <c r="AS17" s="124">
        <v>0.16894324999999999</v>
      </c>
      <c r="AT17" s="124">
        <v>8.482E-3</v>
      </c>
      <c r="AU17" s="124">
        <v>3.2299749999999995E-2</v>
      </c>
      <c r="AV17" s="124">
        <v>6.2223249999999987E-2</v>
      </c>
      <c r="AW17" s="124">
        <v>0.24602275000000004</v>
      </c>
      <c r="AX17" s="124">
        <v>9.9341499999999985E-2</v>
      </c>
      <c r="AY17" s="124">
        <v>2.6723750000000001E-2</v>
      </c>
      <c r="AZ17" s="124">
        <v>4.6643250000000011E-2</v>
      </c>
      <c r="BA17" s="124">
        <v>2904.489990234375</v>
      </c>
      <c r="BB17" s="124">
        <v>5603.90625</v>
      </c>
    </row>
    <row r="18" spans="1:54" x14ac:dyDescent="0.25">
      <c r="A18" s="124" t="s">
        <v>609</v>
      </c>
      <c r="B18" s="124" t="s">
        <v>5111</v>
      </c>
      <c r="C18" s="124" t="s">
        <v>5113</v>
      </c>
      <c r="D18" s="124">
        <v>0.75440338528573825</v>
      </c>
      <c r="E18" s="124">
        <v>0.96676325798034668</v>
      </c>
      <c r="F18" s="124">
        <v>0.92813611030578613</v>
      </c>
      <c r="G18" s="124">
        <v>0.48351768057650407</v>
      </c>
      <c r="H18" s="124">
        <v>2.0726495726495729E-2</v>
      </c>
      <c r="I18" s="124">
        <v>9.7528071057482818E-2</v>
      </c>
      <c r="J18" s="124">
        <v>0.64452823864588571</v>
      </c>
      <c r="K18" s="124">
        <v>0.14804759510641863</v>
      </c>
      <c r="L18" s="124">
        <v>8.4267638679403373E-2</v>
      </c>
      <c r="M18" s="124">
        <v>4.9019607843137254E-3</v>
      </c>
      <c r="N18" s="124">
        <v>0.4185352773588068</v>
      </c>
      <c r="O18" s="124">
        <v>0.52288419641360817</v>
      </c>
      <c r="P18" s="124">
        <v>4.839534104239987E-2</v>
      </c>
      <c r="Q18" s="124">
        <v>4.4419306184012068E-2</v>
      </c>
      <c r="R18" s="124">
        <v>0.58495056142114965</v>
      </c>
      <c r="S18" s="124">
        <v>9.4226579520697171E-2</v>
      </c>
      <c r="T18" s="124">
        <v>9.2730853024970666E-2</v>
      </c>
      <c r="U18" s="124">
        <v>9.3170772582537281E-2</v>
      </c>
      <c r="V18" s="124">
        <v>5.1470588235294115E-2</v>
      </c>
      <c r="W18" s="124">
        <v>1.9800569800569802E-2</v>
      </c>
      <c r="X18" s="124">
        <v>0</v>
      </c>
      <c r="Y18" s="124">
        <v>4.6296296296296294E-3</v>
      </c>
      <c r="Z18" s="124">
        <v>0</v>
      </c>
      <c r="AA18" s="124">
        <v>0.34258002346237637</v>
      </c>
      <c r="AB18" s="124">
        <v>0.53995307524719283</v>
      </c>
      <c r="AC18" s="124">
        <v>0.19635914194737725</v>
      </c>
      <c r="AD18" s="124">
        <v>9.5315904139433548E-3</v>
      </c>
      <c r="AE18" s="124">
        <v>0.20570219540807777</v>
      </c>
      <c r="AF18" s="124">
        <v>5.9104239986592928E-2</v>
      </c>
      <c r="AG18" s="124">
        <v>2.8762359644712587E-2</v>
      </c>
      <c r="AH18" s="124">
        <v>8.4753645047762699E-2</v>
      </c>
      <c r="AI18" s="124">
        <v>0.16429948047595105</v>
      </c>
      <c r="AJ18" s="124">
        <v>1.0457516339869282E-2</v>
      </c>
      <c r="AK18" s="124">
        <v>8.2629462041226745E-2</v>
      </c>
      <c r="AL18" s="124">
        <v>0</v>
      </c>
      <c r="AM18" s="124">
        <v>0</v>
      </c>
      <c r="AN18" s="124">
        <v>0</v>
      </c>
      <c r="AO18" s="124">
        <v>2.7630000000000005E-2</v>
      </c>
      <c r="AP18" s="124">
        <v>5.4307500000000033E-3</v>
      </c>
      <c r="AQ18" s="124">
        <v>5.8230499999999991E-2</v>
      </c>
      <c r="AR18" s="124">
        <v>8.7683749999999977E-2</v>
      </c>
      <c r="AS18" s="124">
        <v>0.27542525000000018</v>
      </c>
      <c r="AT18" s="124">
        <v>8.8637499999999966E-3</v>
      </c>
      <c r="AU18" s="124">
        <v>6.6449749999999988E-2</v>
      </c>
      <c r="AV18" s="124">
        <v>0.13081224999999996</v>
      </c>
      <c r="AW18" s="124">
        <v>0.19053750000000008</v>
      </c>
      <c r="AX18" s="124">
        <v>0.11240725000000003</v>
      </c>
      <c r="AY18" s="124">
        <v>2.6696499999999998E-2</v>
      </c>
      <c r="AZ18" s="124">
        <v>3.7461499999999995E-2</v>
      </c>
      <c r="BA18" s="124">
        <v>4721.5439453125</v>
      </c>
      <c r="BB18" s="124">
        <v>7727.294921875</v>
      </c>
    </row>
    <row r="19" spans="1:54" x14ac:dyDescent="0.25">
      <c r="A19" s="124" t="s">
        <v>610</v>
      </c>
      <c r="B19" s="124" t="s">
        <v>5111</v>
      </c>
      <c r="C19" s="124" t="s">
        <v>5113</v>
      </c>
      <c r="D19" s="124">
        <v>0.68181818181818188</v>
      </c>
      <c r="E19" s="124">
        <v>0.59146797657012939</v>
      </c>
      <c r="F19" s="124">
        <v>0.61634731292724609</v>
      </c>
      <c r="G19" s="124">
        <v>0.67613636363636365</v>
      </c>
      <c r="H19" s="124">
        <v>0.23011363636363635</v>
      </c>
      <c r="I19" s="124">
        <v>0.10795454545454547</v>
      </c>
      <c r="J19" s="124">
        <v>0.40056818181818182</v>
      </c>
      <c r="K19" s="124">
        <v>6.8181818181818177E-2</v>
      </c>
      <c r="L19" s="124">
        <v>0.17045454545454547</v>
      </c>
      <c r="M19" s="124">
        <v>2.2727272727272728E-2</v>
      </c>
      <c r="N19" s="124">
        <v>5.3977272727272728E-2</v>
      </c>
      <c r="O19" s="124">
        <v>0.84659090909090917</v>
      </c>
      <c r="P19" s="124">
        <v>5.3977272727272728E-2</v>
      </c>
      <c r="Q19" s="124">
        <v>0</v>
      </c>
      <c r="R19" s="124">
        <v>0.38636363636363635</v>
      </c>
      <c r="S19" s="124">
        <v>0.19318181818181818</v>
      </c>
      <c r="T19" s="124">
        <v>0</v>
      </c>
      <c r="U19" s="124">
        <v>2.2727272727272728E-2</v>
      </c>
      <c r="V19" s="124">
        <v>2.2727272727272728E-2</v>
      </c>
      <c r="W19" s="124">
        <v>0</v>
      </c>
      <c r="X19" s="124">
        <v>0</v>
      </c>
      <c r="Y19" s="124">
        <v>2.2727272727272728E-2</v>
      </c>
      <c r="Z19" s="124">
        <v>0.21590909090909091</v>
      </c>
      <c r="AA19" s="124">
        <v>0.65340909090909083</v>
      </c>
      <c r="AB19" s="124">
        <v>0.15340909090909091</v>
      </c>
      <c r="AC19" s="124">
        <v>0.45454545454545459</v>
      </c>
      <c r="AD19" s="124">
        <v>0</v>
      </c>
      <c r="AE19" s="124">
        <v>0.32954545454545459</v>
      </c>
      <c r="AF19" s="124">
        <v>4.5454545454545456E-2</v>
      </c>
      <c r="AG19" s="124">
        <v>0.39772727272727271</v>
      </c>
      <c r="AH19" s="124">
        <v>2.2727272727272728E-2</v>
      </c>
      <c r="AI19" s="124">
        <v>0.14772727272727273</v>
      </c>
      <c r="AJ19" s="124">
        <v>2.2727272727272728E-2</v>
      </c>
      <c r="AK19" s="124">
        <v>0.19886363636363635</v>
      </c>
      <c r="AL19" s="124">
        <v>0</v>
      </c>
      <c r="AM19" s="124">
        <v>0</v>
      </c>
      <c r="AN19" s="124">
        <v>4.5454545454545456E-2</v>
      </c>
      <c r="AO19" s="124">
        <v>3.7146000000000005E-2</v>
      </c>
      <c r="AP19" s="124">
        <v>1.2081999999999999E-2</v>
      </c>
      <c r="AQ19" s="124">
        <v>4.2987249999999998E-2</v>
      </c>
      <c r="AR19" s="124">
        <v>0.16888424999999999</v>
      </c>
      <c r="AS19" s="124">
        <v>0.18573025000000001</v>
      </c>
      <c r="AT19" s="124">
        <v>8.5407499999999997E-3</v>
      </c>
      <c r="AU19" s="124">
        <v>3.7172500000000004E-2</v>
      </c>
      <c r="AV19" s="124">
        <v>7.4361499999999997E-2</v>
      </c>
      <c r="AW19" s="124">
        <v>0.29740974999999997</v>
      </c>
      <c r="AX19" s="124">
        <v>0.10076025000000001</v>
      </c>
      <c r="AY19" s="124">
        <v>2.6220500000000001E-2</v>
      </c>
      <c r="AZ19" s="124">
        <v>4.5846500000000005E-2</v>
      </c>
      <c r="BA19" s="124">
        <v>1023.5224609375</v>
      </c>
      <c r="BB19" s="124">
        <v>3917.37744140625</v>
      </c>
    </row>
    <row r="20" spans="1:54" x14ac:dyDescent="0.25">
      <c r="A20" s="124" t="s">
        <v>611</v>
      </c>
      <c r="B20" s="124" t="s">
        <v>5111</v>
      </c>
      <c r="C20" s="124" t="s">
        <v>5113</v>
      </c>
      <c r="D20" s="124">
        <v>0.85449735449735442</v>
      </c>
      <c r="E20" s="124">
        <v>0.85881304740905762</v>
      </c>
      <c r="F20" s="124">
        <v>0.85813242197036743</v>
      </c>
      <c r="G20" s="124">
        <v>0.74001924001924002</v>
      </c>
      <c r="H20" s="124">
        <v>0.3155363155363155</v>
      </c>
      <c r="I20" s="124">
        <v>0.19161856661856663</v>
      </c>
      <c r="J20" s="124">
        <v>0.42448292448292446</v>
      </c>
      <c r="K20" s="124">
        <v>4.5634920634920632E-2</v>
      </c>
      <c r="L20" s="124">
        <v>0</v>
      </c>
      <c r="M20" s="124">
        <v>2.2727272727272728E-2</v>
      </c>
      <c r="N20" s="124">
        <v>7.3412698412698402E-2</v>
      </c>
      <c r="O20" s="124">
        <v>0.76629389129389125</v>
      </c>
      <c r="P20" s="124">
        <v>0.13251563251563253</v>
      </c>
      <c r="Q20" s="124">
        <v>2.2727272727272728E-2</v>
      </c>
      <c r="R20" s="124">
        <v>0.72132034632034636</v>
      </c>
      <c r="S20" s="124">
        <v>0.10978835978835978</v>
      </c>
      <c r="T20" s="124">
        <v>0</v>
      </c>
      <c r="U20" s="124">
        <v>7.7621452621452619E-2</v>
      </c>
      <c r="V20" s="124">
        <v>0</v>
      </c>
      <c r="W20" s="124">
        <v>0</v>
      </c>
      <c r="X20" s="124">
        <v>9.2592592592592587E-3</v>
      </c>
      <c r="Y20" s="124">
        <v>2.2727272727272728E-2</v>
      </c>
      <c r="Z20" s="124">
        <v>0</v>
      </c>
      <c r="AA20" s="124">
        <v>0.78210678210678208</v>
      </c>
      <c r="AB20" s="124">
        <v>0.52988215488215484</v>
      </c>
      <c r="AC20" s="124">
        <v>0.14225589225589225</v>
      </c>
      <c r="AD20" s="124">
        <v>0</v>
      </c>
      <c r="AE20" s="124">
        <v>8.6219336219336223E-2</v>
      </c>
      <c r="AF20" s="124">
        <v>2.7116402116402115E-2</v>
      </c>
      <c r="AG20" s="124">
        <v>5.844155844155844E-2</v>
      </c>
      <c r="AH20" s="124">
        <v>0</v>
      </c>
      <c r="AI20" s="124">
        <v>0.27916065416065416</v>
      </c>
      <c r="AJ20" s="124">
        <v>2.7777777777777776E-2</v>
      </c>
      <c r="AK20" s="124">
        <v>4.1245791245791245E-2</v>
      </c>
      <c r="AL20" s="124">
        <v>0</v>
      </c>
      <c r="AM20" s="124">
        <v>0</v>
      </c>
      <c r="AN20" s="124">
        <v>0</v>
      </c>
      <c r="AO20" s="124">
        <v>4.0722249999999995E-2</v>
      </c>
      <c r="AP20" s="124">
        <v>1.2648999999999999E-2</v>
      </c>
      <c r="AQ20" s="124">
        <v>4.8167000000000001E-2</v>
      </c>
      <c r="AR20" s="124">
        <v>0.14696275</v>
      </c>
      <c r="AS20" s="124">
        <v>0.21021324999999999</v>
      </c>
      <c r="AT20" s="124">
        <v>9.6229999999999996E-3</v>
      </c>
      <c r="AU20" s="124">
        <v>3.6638749999999998E-2</v>
      </c>
      <c r="AV20" s="124">
        <v>5.7516999999999999E-2</v>
      </c>
      <c r="AW20" s="124">
        <v>0.27215075000000005</v>
      </c>
      <c r="AX20" s="124">
        <v>0.10634974999999999</v>
      </c>
      <c r="AY20" s="124">
        <v>2.6315249999999995E-2</v>
      </c>
      <c r="AZ20" s="124">
        <v>7.3419750000000006E-2</v>
      </c>
      <c r="BA20" s="124">
        <v>1706.5911865234375</v>
      </c>
      <c r="BB20" s="124">
        <v>7869.08984375</v>
      </c>
    </row>
    <row r="21" spans="1:54" x14ac:dyDescent="0.25">
      <c r="A21" s="124" t="s">
        <v>612</v>
      </c>
      <c r="B21" s="124" t="s">
        <v>5111</v>
      </c>
      <c r="C21" s="124" t="s">
        <v>5113</v>
      </c>
      <c r="D21" s="124">
        <v>0.72592362834298318</v>
      </c>
      <c r="E21" s="124">
        <v>0.90852236747741699</v>
      </c>
      <c r="F21" s="124">
        <v>0.8844449520111084</v>
      </c>
      <c r="G21" s="124">
        <v>0.33979528535980147</v>
      </c>
      <c r="H21" s="124">
        <v>0.20613110008271299</v>
      </c>
      <c r="I21" s="124">
        <v>0.20212641301350978</v>
      </c>
      <c r="J21" s="124">
        <v>0.40882961124896611</v>
      </c>
      <c r="K21" s="124">
        <v>0.10533498759305211</v>
      </c>
      <c r="L21" s="124">
        <v>4.0346705266060101E-2</v>
      </c>
      <c r="M21" s="124">
        <v>3.7231182795698925E-2</v>
      </c>
      <c r="N21" s="124">
        <v>4.1094568513923353E-2</v>
      </c>
      <c r="O21" s="124">
        <v>0.91063551144196309</v>
      </c>
      <c r="P21" s="124">
        <v>4.1735594154948999E-2</v>
      </c>
      <c r="Q21" s="124">
        <v>1.8713813068651778E-2</v>
      </c>
      <c r="R21" s="124">
        <v>0.76760408050730633</v>
      </c>
      <c r="S21" s="124">
        <v>6.1979597463468428E-2</v>
      </c>
      <c r="T21" s="124">
        <v>1.7235318444995866E-2</v>
      </c>
      <c r="U21" s="124">
        <v>1.6487455197132614E-2</v>
      </c>
      <c r="V21" s="124">
        <v>1.3799283154121864E-2</v>
      </c>
      <c r="W21" s="124">
        <v>0</v>
      </c>
      <c r="X21" s="124">
        <v>0</v>
      </c>
      <c r="Y21" s="124">
        <v>2.6881720430107529E-3</v>
      </c>
      <c r="Z21" s="124">
        <v>0</v>
      </c>
      <c r="AA21" s="124">
        <v>0.33306451612903226</v>
      </c>
      <c r="AB21" s="124">
        <v>0.44596774193548383</v>
      </c>
      <c r="AC21" s="124">
        <v>0.23526330300523848</v>
      </c>
      <c r="AD21" s="124">
        <v>2.0743727598566308E-2</v>
      </c>
      <c r="AE21" s="124">
        <v>0.1861938240970499</v>
      </c>
      <c r="AF21" s="124">
        <v>2.6830024813895782E-2</v>
      </c>
      <c r="AG21" s="124">
        <v>5.2116073890267442E-2</v>
      </c>
      <c r="AH21" s="124">
        <v>3.8461538461538464E-3</v>
      </c>
      <c r="AI21" s="124">
        <v>8.7834298318169288E-2</v>
      </c>
      <c r="AJ21" s="124">
        <v>6.9444444444444441E-3</v>
      </c>
      <c r="AK21" s="124">
        <v>0.13398469809760133</v>
      </c>
      <c r="AL21" s="124">
        <v>0</v>
      </c>
      <c r="AM21" s="124">
        <v>7.6923076923076927E-3</v>
      </c>
      <c r="AN21" s="124">
        <v>0</v>
      </c>
      <c r="AO21" s="124">
        <v>3.302625E-2</v>
      </c>
      <c r="AP21" s="124">
        <v>9.8302500000000057E-3</v>
      </c>
      <c r="AQ21" s="124">
        <v>5.3886999999999997E-2</v>
      </c>
      <c r="AR21" s="124">
        <v>0.15376949999999998</v>
      </c>
      <c r="AS21" s="124">
        <v>0.15693474999999996</v>
      </c>
      <c r="AT21" s="124">
        <v>1.1029250000000008E-2</v>
      </c>
      <c r="AU21" s="124">
        <v>3.3604000000000002E-2</v>
      </c>
      <c r="AV21" s="124">
        <v>7.6304749999999949E-2</v>
      </c>
      <c r="AW21" s="124">
        <v>0.28342975000000004</v>
      </c>
      <c r="AX21" s="124">
        <v>0.11599624999999997</v>
      </c>
      <c r="AY21" s="124">
        <v>2.4346999999999976E-2</v>
      </c>
      <c r="AZ21" s="124">
        <v>8.0860499999999988E-2</v>
      </c>
      <c r="BA21" s="124">
        <v>2858.544921875</v>
      </c>
      <c r="BB21" s="124">
        <v>7953.7275390625</v>
      </c>
    </row>
    <row r="22" spans="1:54" x14ac:dyDescent="0.25">
      <c r="A22" s="124" t="s">
        <v>613</v>
      </c>
      <c r="B22" s="124" t="s">
        <v>5111</v>
      </c>
      <c r="C22" s="124" t="s">
        <v>5113</v>
      </c>
      <c r="D22" s="124">
        <v>0.80297619047619051</v>
      </c>
      <c r="E22" s="124">
        <v>0.93395525217056274</v>
      </c>
      <c r="F22" s="124">
        <v>0.91508537530899048</v>
      </c>
      <c r="G22" s="124">
        <v>0.43392857142857139</v>
      </c>
      <c r="H22" s="124">
        <v>0</v>
      </c>
      <c r="I22" s="124">
        <v>0.11071428571428571</v>
      </c>
      <c r="J22" s="124">
        <v>0.64702380952380956</v>
      </c>
      <c r="K22" s="124">
        <v>0.18809523809523809</v>
      </c>
      <c r="L22" s="124">
        <v>3.3333333333333333E-2</v>
      </c>
      <c r="M22" s="124">
        <v>2.0833333333333332E-2</v>
      </c>
      <c r="N22" s="124">
        <v>4.7619047619047616E-2</v>
      </c>
      <c r="O22" s="124">
        <v>0.9107142857142857</v>
      </c>
      <c r="P22" s="124">
        <v>2.0833333333333332E-2</v>
      </c>
      <c r="Q22" s="124">
        <v>3.8690476190476192E-2</v>
      </c>
      <c r="R22" s="124">
        <v>0.74464285714285716</v>
      </c>
      <c r="S22" s="124">
        <v>9.3452380952380953E-2</v>
      </c>
      <c r="T22" s="124">
        <v>1.7857142857142856E-2</v>
      </c>
      <c r="U22" s="124">
        <v>3.0357142857142857E-2</v>
      </c>
      <c r="V22" s="124">
        <v>2.976190476190476E-2</v>
      </c>
      <c r="W22" s="124">
        <v>2.0833333333333332E-2</v>
      </c>
      <c r="X22" s="124">
        <v>0</v>
      </c>
      <c r="Y22" s="124">
        <v>0</v>
      </c>
      <c r="Z22" s="124">
        <v>0</v>
      </c>
      <c r="AA22" s="124">
        <v>0.41488095238095235</v>
      </c>
      <c r="AB22" s="124">
        <v>0.35416666666666663</v>
      </c>
      <c r="AC22" s="124">
        <v>0.40714285714285714</v>
      </c>
      <c r="AD22" s="124">
        <v>0</v>
      </c>
      <c r="AE22" s="124">
        <v>0.28928571428571431</v>
      </c>
      <c r="AF22" s="124">
        <v>5.4166666666666669E-2</v>
      </c>
      <c r="AG22" s="124">
        <v>2.1428571428571429E-2</v>
      </c>
      <c r="AH22" s="124">
        <v>0</v>
      </c>
      <c r="AI22" s="124">
        <v>0.20833333333333331</v>
      </c>
      <c r="AJ22" s="124">
        <v>1.2500000000000001E-2</v>
      </c>
      <c r="AK22" s="124">
        <v>0.21488095238095239</v>
      </c>
      <c r="AL22" s="124">
        <v>0</v>
      </c>
      <c r="AM22" s="124">
        <v>0</v>
      </c>
      <c r="AN22" s="124">
        <v>0</v>
      </c>
      <c r="AO22" s="124">
        <v>3.1023499999999999E-2</v>
      </c>
      <c r="AP22" s="124">
        <v>9.889750000000001E-3</v>
      </c>
      <c r="AQ22" s="124">
        <v>3.8873249999999998E-2</v>
      </c>
      <c r="AR22" s="124">
        <v>0.29455900000000002</v>
      </c>
      <c r="AS22" s="124">
        <v>0.19456925000000003</v>
      </c>
      <c r="AT22" s="124">
        <v>6.5762500000000005E-3</v>
      </c>
      <c r="AU22" s="124">
        <v>2.6476E-2</v>
      </c>
      <c r="AV22" s="124">
        <v>8.763474999999997E-2</v>
      </c>
      <c r="AW22" s="124">
        <v>0.18465074999999997</v>
      </c>
      <c r="AX22" s="124">
        <v>9.5091499999999995E-2</v>
      </c>
      <c r="AY22" s="124">
        <v>1.9802750000000001E-2</v>
      </c>
      <c r="AZ22" s="124">
        <v>4.1879E-2</v>
      </c>
      <c r="BA22" s="124">
        <v>4281.26025390625</v>
      </c>
      <c r="BB22" s="124">
        <v>9322.1455078125</v>
      </c>
    </row>
    <row r="23" spans="1:54" x14ac:dyDescent="0.25">
      <c r="A23" s="124" t="s">
        <v>614</v>
      </c>
      <c r="B23" s="124" t="s">
        <v>5111</v>
      </c>
      <c r="C23" s="124" t="s">
        <v>5113</v>
      </c>
      <c r="D23" s="124">
        <v>0.88303571428571426</v>
      </c>
      <c r="E23" s="124">
        <v>0.69011145830154419</v>
      </c>
      <c r="F23" s="124">
        <v>0.6667943000793457</v>
      </c>
      <c r="G23" s="124">
        <v>0.28287337662337664</v>
      </c>
      <c r="H23" s="124">
        <v>3.5227272727272732E-2</v>
      </c>
      <c r="I23" s="124">
        <v>0.14366883116883117</v>
      </c>
      <c r="J23" s="124">
        <v>0.62345779220779218</v>
      </c>
      <c r="K23" s="124">
        <v>7.0454545454545464E-2</v>
      </c>
      <c r="L23" s="124">
        <v>5.3977272727272728E-2</v>
      </c>
      <c r="M23" s="124">
        <v>7.3214285714285704E-2</v>
      </c>
      <c r="N23" s="124">
        <v>0.24947240259740261</v>
      </c>
      <c r="O23" s="124">
        <v>0.72240259740259738</v>
      </c>
      <c r="P23" s="124">
        <v>1.2500000000000001E-2</v>
      </c>
      <c r="Q23" s="124">
        <v>0</v>
      </c>
      <c r="R23" s="124">
        <v>0.57118506493506493</v>
      </c>
      <c r="S23" s="124">
        <v>0.34131493506493504</v>
      </c>
      <c r="T23" s="124">
        <v>2.8125000000000001E-2</v>
      </c>
      <c r="U23" s="124">
        <v>1.5625E-2</v>
      </c>
      <c r="V23" s="124">
        <v>3.125E-2</v>
      </c>
      <c r="W23" s="124">
        <v>0</v>
      </c>
      <c r="X23" s="124">
        <v>0</v>
      </c>
      <c r="Y23" s="124">
        <v>6.0714285714285714E-2</v>
      </c>
      <c r="Z23" s="124">
        <v>0</v>
      </c>
      <c r="AA23" s="124">
        <v>0.37268668831168827</v>
      </c>
      <c r="AB23" s="124">
        <v>0.31631493506493502</v>
      </c>
      <c r="AC23" s="124">
        <v>0.26509740259740261</v>
      </c>
      <c r="AD23" s="124">
        <v>1.2500000000000001E-2</v>
      </c>
      <c r="AE23" s="124">
        <v>0.24151785714285712</v>
      </c>
      <c r="AF23" s="124">
        <v>2.5000000000000001E-2</v>
      </c>
      <c r="AG23" s="124">
        <v>4.3749999999999997E-2</v>
      </c>
      <c r="AH23" s="124">
        <v>1.5625E-2</v>
      </c>
      <c r="AI23" s="124">
        <v>0.16290584415584414</v>
      </c>
      <c r="AJ23" s="124">
        <v>6.3352272727272729E-2</v>
      </c>
      <c r="AK23" s="124">
        <v>5.844155844155844E-2</v>
      </c>
      <c r="AL23" s="124">
        <v>0</v>
      </c>
      <c r="AM23" s="124">
        <v>0</v>
      </c>
      <c r="AN23" s="124">
        <v>0</v>
      </c>
      <c r="AO23" s="124">
        <v>3.2326499999999994E-2</v>
      </c>
      <c r="AP23" s="124">
        <v>5.0167499999999995E-3</v>
      </c>
      <c r="AQ23" s="124">
        <v>4.8995000000000011E-2</v>
      </c>
      <c r="AR23" s="124">
        <v>0.17426849999999999</v>
      </c>
      <c r="AS23" s="124">
        <v>0.25366050000000007</v>
      </c>
      <c r="AT23" s="124">
        <v>5.5144999999999994E-3</v>
      </c>
      <c r="AU23" s="124">
        <v>4.0667000000000002E-2</v>
      </c>
      <c r="AV23" s="124">
        <v>7.6991749999999998E-2</v>
      </c>
      <c r="AW23" s="124">
        <v>0.20806899999999995</v>
      </c>
      <c r="AX23" s="124">
        <v>0.11319025000000002</v>
      </c>
      <c r="AY23" s="124">
        <v>2.2812249999999999E-2</v>
      </c>
      <c r="AZ23" s="124">
        <v>5.0810749999999988E-2</v>
      </c>
      <c r="BA23" s="124">
        <v>3792.4111328125</v>
      </c>
      <c r="BB23" s="124">
        <v>10701.859375</v>
      </c>
    </row>
    <row r="24" spans="1:54" x14ac:dyDescent="0.25">
      <c r="A24" s="124" t="s">
        <v>615</v>
      </c>
      <c r="B24" s="124" t="s">
        <v>5111</v>
      </c>
      <c r="C24" s="124" t="s">
        <v>5113</v>
      </c>
      <c r="D24" s="124">
        <v>0.71773255813953485</v>
      </c>
      <c r="E24" s="124">
        <v>0.72867017984390259</v>
      </c>
      <c r="F24" s="124">
        <v>0.7199852466583252</v>
      </c>
      <c r="G24" s="124">
        <v>0.40707364341085273</v>
      </c>
      <c r="H24" s="124">
        <v>0.10126849894291755</v>
      </c>
      <c r="I24" s="124">
        <v>0.15762861169837916</v>
      </c>
      <c r="J24" s="124">
        <v>0.51906272022551092</v>
      </c>
      <c r="K24" s="124">
        <v>0.15510923185341791</v>
      </c>
      <c r="L24" s="124">
        <v>5.9355179704016915E-2</v>
      </c>
      <c r="M24" s="124">
        <v>7.575757575757576E-3</v>
      </c>
      <c r="N24" s="124">
        <v>0.19045102184637069</v>
      </c>
      <c r="O24" s="124">
        <v>0.75525017618040879</v>
      </c>
      <c r="P24" s="124">
        <v>3.7632135306553911E-2</v>
      </c>
      <c r="Q24" s="124">
        <v>1.6666666666666666E-2</v>
      </c>
      <c r="R24" s="124">
        <v>0.54938336856941505</v>
      </c>
      <c r="S24" s="124">
        <v>0.12350246652572233</v>
      </c>
      <c r="T24" s="124">
        <v>2.3255813953488372E-2</v>
      </c>
      <c r="U24" s="124">
        <v>4.8255813953488373E-2</v>
      </c>
      <c r="V24" s="124">
        <v>2.0075757575757577E-2</v>
      </c>
      <c r="W24" s="124">
        <v>5.8139534883720929E-3</v>
      </c>
      <c r="X24" s="124">
        <v>0</v>
      </c>
      <c r="Y24" s="124">
        <v>1.3389711064129669E-2</v>
      </c>
      <c r="Z24" s="124">
        <v>1.6666666666666666E-2</v>
      </c>
      <c r="AA24" s="124">
        <v>0.54859055673009172</v>
      </c>
      <c r="AB24" s="124">
        <v>0.30361169837914026</v>
      </c>
      <c r="AC24" s="124">
        <v>0.34948026779422126</v>
      </c>
      <c r="AD24" s="124">
        <v>7.575757575757576E-3</v>
      </c>
      <c r="AE24" s="124">
        <v>0.19637949260042281</v>
      </c>
      <c r="AF24" s="124">
        <v>2.588971106412967E-2</v>
      </c>
      <c r="AG24" s="124">
        <v>2.588971106412967E-2</v>
      </c>
      <c r="AH24" s="124">
        <v>4.5833333333333337E-2</v>
      </c>
      <c r="AI24" s="124">
        <v>0.25334742776603242</v>
      </c>
      <c r="AJ24" s="124">
        <v>5.5303030303030305E-2</v>
      </c>
      <c r="AK24" s="124">
        <v>0.11605884425651868</v>
      </c>
      <c r="AL24" s="124">
        <v>0</v>
      </c>
      <c r="AM24" s="124">
        <v>7.575757575757576E-3</v>
      </c>
      <c r="AN24" s="124">
        <v>0</v>
      </c>
      <c r="AO24" s="124">
        <v>3.2834250000000009E-2</v>
      </c>
      <c r="AP24" s="124">
        <v>1.3692499999999996E-2</v>
      </c>
      <c r="AQ24" s="124">
        <v>5.235575E-2</v>
      </c>
      <c r="AR24" s="124">
        <v>0.20817250000000004</v>
      </c>
      <c r="AS24" s="124">
        <v>0.20323475000000005</v>
      </c>
      <c r="AT24" s="124">
        <v>1.0127250000000001E-2</v>
      </c>
      <c r="AU24" s="124">
        <v>3.1956000000000005E-2</v>
      </c>
      <c r="AV24" s="124">
        <v>9.9497499999999989E-2</v>
      </c>
      <c r="AW24" s="124">
        <v>0.2261452500000001</v>
      </c>
      <c r="AX24" s="124">
        <v>9.1916749999999992E-2</v>
      </c>
      <c r="AY24" s="124">
        <v>2.8008750000000006E-2</v>
      </c>
      <c r="AZ24" s="124">
        <v>3.4887000000000008E-2</v>
      </c>
      <c r="BA24" s="124">
        <v>2549.48388671875</v>
      </c>
      <c r="BB24" s="124">
        <v>6055.85986328125</v>
      </c>
    </row>
    <row r="25" spans="1:54" x14ac:dyDescent="0.25">
      <c r="A25" s="124" t="s">
        <v>616</v>
      </c>
      <c r="B25" s="124" t="s">
        <v>5111</v>
      </c>
      <c r="C25" s="124" t="s">
        <v>5113</v>
      </c>
      <c r="D25" s="124">
        <v>0.83244019138755987</v>
      </c>
      <c r="E25" s="124">
        <v>0.6462281346321106</v>
      </c>
      <c r="F25" s="124">
        <v>0.59804242849349976</v>
      </c>
      <c r="G25" s="124">
        <v>0.361398192450824</v>
      </c>
      <c r="H25" s="124">
        <v>0</v>
      </c>
      <c r="I25" s="124">
        <v>0.11270334928229665</v>
      </c>
      <c r="J25" s="124">
        <v>0.63776714513556609</v>
      </c>
      <c r="K25" s="124">
        <v>0.10144072301967039</v>
      </c>
      <c r="L25" s="124">
        <v>0.1235672514619883</v>
      </c>
      <c r="M25" s="124">
        <v>2.4521531100478468E-2</v>
      </c>
      <c r="N25" s="124">
        <v>0.85865762892078679</v>
      </c>
      <c r="O25" s="124">
        <v>9.8615098351940461E-2</v>
      </c>
      <c r="P25" s="124">
        <v>4.2727272727272725E-2</v>
      </c>
      <c r="Q25" s="124">
        <v>0</v>
      </c>
      <c r="R25" s="124">
        <v>0.56922647527910686</v>
      </c>
      <c r="S25" s="124">
        <v>0.26268474215842635</v>
      </c>
      <c r="T25" s="124">
        <v>1.1363636363636364E-2</v>
      </c>
      <c r="U25" s="124">
        <v>5.9473684210526317E-2</v>
      </c>
      <c r="V25" s="124">
        <v>6.9473684210526312E-2</v>
      </c>
      <c r="W25" s="124">
        <v>2.7777777777777776E-2</v>
      </c>
      <c r="X25" s="124">
        <v>0.01</v>
      </c>
      <c r="Y25" s="124">
        <v>0</v>
      </c>
      <c r="Z25" s="124">
        <v>0</v>
      </c>
      <c r="AA25" s="124">
        <v>0.47221158958001064</v>
      </c>
      <c r="AB25" s="124">
        <v>0.46641945773524718</v>
      </c>
      <c r="AC25" s="124">
        <v>0.36352737905369487</v>
      </c>
      <c r="AD25" s="124">
        <v>0</v>
      </c>
      <c r="AE25" s="124">
        <v>0.12639021796916533</v>
      </c>
      <c r="AF25" s="124">
        <v>7.4093567251461989E-2</v>
      </c>
      <c r="AG25" s="124">
        <v>0</v>
      </c>
      <c r="AH25" s="124">
        <v>0</v>
      </c>
      <c r="AI25" s="124">
        <v>0.10588516746411483</v>
      </c>
      <c r="AJ25" s="124">
        <v>1.3157894736842105E-2</v>
      </c>
      <c r="AK25" s="124">
        <v>8.2299308878256247E-2</v>
      </c>
      <c r="AL25" s="124">
        <v>0</v>
      </c>
      <c r="AM25" s="124">
        <v>0</v>
      </c>
      <c r="AN25" s="124">
        <v>0</v>
      </c>
      <c r="AO25" s="124">
        <v>4.5481750000000001E-2</v>
      </c>
      <c r="AP25" s="124">
        <v>1.1392499999999999E-3</v>
      </c>
      <c r="AQ25" s="124">
        <v>5.1576250000000011E-2</v>
      </c>
      <c r="AR25" s="124">
        <v>8.9435250000000008E-2</v>
      </c>
      <c r="AS25" s="124">
        <v>0.19705775</v>
      </c>
      <c r="AT25" s="124">
        <v>1.4683749999999999E-2</v>
      </c>
      <c r="AU25" s="124">
        <v>6.1417000000000006E-2</v>
      </c>
      <c r="AV25" s="124">
        <v>0.1781855</v>
      </c>
      <c r="AW25" s="124">
        <v>0.24291225000000005</v>
      </c>
      <c r="AX25" s="124">
        <v>8.1829500000000013E-2</v>
      </c>
      <c r="AY25" s="124">
        <v>3.1417500000000001E-2</v>
      </c>
      <c r="AZ25" s="124">
        <v>5.0342000000000005E-2</v>
      </c>
      <c r="BA25" s="124">
        <v>6896.28125</v>
      </c>
      <c r="BB25" s="124">
        <v>5139.55126953125</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8C092-B357-49F9-9010-6FDE21A2AB85}">
  <dimension ref="A1:AA107"/>
  <sheetViews>
    <sheetView workbookViewId="0">
      <selection sqref="A1:AA52"/>
    </sheetView>
  </sheetViews>
  <sheetFormatPr defaultRowHeight="15" x14ac:dyDescent="0.25"/>
  <cols>
    <col min="1" max="1" width="10.85546875" bestFit="1" customWidth="1"/>
    <col min="15" max="15" width="10.85546875" bestFit="1" customWidth="1"/>
  </cols>
  <sheetData>
    <row r="1" spans="1:27" ht="21" x14ac:dyDescent="0.35">
      <c r="A1" s="94"/>
      <c r="B1" s="94"/>
      <c r="C1" s="94"/>
      <c r="D1" s="94"/>
      <c r="E1" s="94"/>
      <c r="F1" s="94"/>
      <c r="G1" s="110" t="s">
        <v>5114</v>
      </c>
      <c r="H1" s="94"/>
      <c r="I1" s="94"/>
      <c r="J1" s="94"/>
      <c r="K1" s="94"/>
      <c r="L1" s="94"/>
      <c r="M1" s="94"/>
      <c r="N1" s="94"/>
      <c r="O1" s="94"/>
      <c r="P1" s="94"/>
      <c r="Q1" s="94"/>
      <c r="R1" s="94"/>
      <c r="S1" s="94"/>
      <c r="T1" s="94"/>
      <c r="U1" s="110" t="s">
        <v>5115</v>
      </c>
      <c r="V1" s="94"/>
      <c r="W1" s="94"/>
      <c r="X1" s="94"/>
      <c r="Y1" s="94"/>
      <c r="Z1" s="94"/>
      <c r="AA1" s="94"/>
    </row>
    <row r="2" spans="1:27" x14ac:dyDescent="0.25">
      <c r="A2" s="94"/>
      <c r="B2" s="94"/>
      <c r="C2" s="94"/>
      <c r="D2" s="94"/>
      <c r="E2" s="94"/>
      <c r="F2" s="94"/>
      <c r="G2" s="94"/>
      <c r="H2" s="94"/>
      <c r="I2" s="94"/>
      <c r="J2" s="94"/>
      <c r="K2" s="94"/>
      <c r="L2" s="94"/>
      <c r="M2" s="94"/>
      <c r="N2" s="94"/>
      <c r="O2" s="94"/>
      <c r="P2" s="94"/>
      <c r="Q2" s="94"/>
      <c r="R2" s="94"/>
      <c r="S2" s="94"/>
      <c r="T2" s="94"/>
      <c r="U2" s="94"/>
      <c r="V2" s="94"/>
      <c r="W2" s="94"/>
      <c r="X2" s="94"/>
      <c r="Y2" s="94"/>
      <c r="Z2" s="94"/>
      <c r="AA2" s="94"/>
    </row>
    <row r="3" spans="1:27" x14ac:dyDescent="0.25">
      <c r="A3" s="109"/>
      <c r="B3" s="109" t="s">
        <v>605</v>
      </c>
      <c r="C3" s="109" t="s">
        <v>606</v>
      </c>
      <c r="D3" s="109" t="s">
        <v>607</v>
      </c>
      <c r="E3" s="109" t="s">
        <v>608</v>
      </c>
      <c r="F3" s="109" t="s">
        <v>609</v>
      </c>
      <c r="G3" s="109" t="s">
        <v>610</v>
      </c>
      <c r="H3" s="109" t="s">
        <v>611</v>
      </c>
      <c r="I3" s="109" t="s">
        <v>612</v>
      </c>
      <c r="J3" s="109" t="s">
        <v>613</v>
      </c>
      <c r="K3" s="109" t="s">
        <v>614</v>
      </c>
      <c r="L3" s="109" t="s">
        <v>615</v>
      </c>
      <c r="M3" s="109" t="s">
        <v>616</v>
      </c>
      <c r="N3" s="109"/>
      <c r="O3" s="109"/>
      <c r="P3" s="109" t="s">
        <v>605</v>
      </c>
      <c r="Q3" s="109" t="s">
        <v>606</v>
      </c>
      <c r="R3" s="109" t="s">
        <v>607</v>
      </c>
      <c r="S3" s="109" t="s">
        <v>608</v>
      </c>
      <c r="T3" s="109" t="s">
        <v>609</v>
      </c>
      <c r="U3" s="109" t="s">
        <v>610</v>
      </c>
      <c r="V3" s="109" t="s">
        <v>611</v>
      </c>
      <c r="W3" s="109" t="s">
        <v>612</v>
      </c>
      <c r="X3" s="109" t="s">
        <v>613</v>
      </c>
      <c r="Y3" s="109" t="s">
        <v>614</v>
      </c>
      <c r="Z3" s="109" t="s">
        <v>615</v>
      </c>
      <c r="AA3" s="109" t="s">
        <v>616</v>
      </c>
    </row>
    <row r="4" spans="1:27" x14ac:dyDescent="0.25">
      <c r="A4" s="94" t="s">
        <v>224</v>
      </c>
      <c r="B4" s="124">
        <v>0.7173439362648667</v>
      </c>
      <c r="C4" s="124">
        <v>0.69170379667372484</v>
      </c>
      <c r="D4" s="124">
        <v>0.66201309125311159</v>
      </c>
      <c r="E4" s="124">
        <v>0.78652916873001111</v>
      </c>
      <c r="F4" s="124">
        <v>0.72273781964948869</v>
      </c>
      <c r="G4" s="124">
        <v>0.66401436173681938</v>
      </c>
      <c r="H4" s="124">
        <v>0.7915819524072345</v>
      </c>
      <c r="I4" s="124">
        <v>0.66287973562718883</v>
      </c>
      <c r="J4" s="124">
        <v>0.80897396109155972</v>
      </c>
      <c r="K4" s="124">
        <v>0.75274149279083502</v>
      </c>
      <c r="L4" s="124">
        <v>0.63689120082279715</v>
      </c>
      <c r="M4" s="124">
        <v>0.53723228630439834</v>
      </c>
      <c r="O4" s="94" t="s">
        <v>224</v>
      </c>
      <c r="P4" s="124">
        <v>0.64598623853211012</v>
      </c>
      <c r="Q4" s="124">
        <v>0.83408881881487318</v>
      </c>
      <c r="R4" s="124">
        <v>0.78050595238095233</v>
      </c>
      <c r="S4" s="124">
        <v>0.64609272068511192</v>
      </c>
      <c r="T4" s="124">
        <v>0.75440338528573825</v>
      </c>
      <c r="U4" s="124">
        <v>0.68181818181818188</v>
      </c>
      <c r="V4" s="124">
        <v>0.85449735449735442</v>
      </c>
      <c r="W4" s="124">
        <v>0.72592362834298318</v>
      </c>
      <c r="X4" s="124">
        <v>0.80297619047619051</v>
      </c>
      <c r="Y4" s="124">
        <v>0.88303571428571426</v>
      </c>
      <c r="Z4" s="124">
        <v>0.71773255813953485</v>
      </c>
      <c r="AA4" s="124">
        <v>0.83244019138755987</v>
      </c>
    </row>
    <row r="5" spans="1:27" x14ac:dyDescent="0.25">
      <c r="A5" s="94" t="s">
        <v>242</v>
      </c>
      <c r="B5" s="124">
        <v>0.52574872356734093</v>
      </c>
      <c r="C5" s="124">
        <v>0.56410688850043167</v>
      </c>
      <c r="D5" s="124">
        <v>0.43985863537720993</v>
      </c>
      <c r="E5" s="124">
        <v>0.46415027255045382</v>
      </c>
      <c r="F5" s="124">
        <v>0.52429990496690815</v>
      </c>
      <c r="G5" s="124">
        <v>0.66143898376419563</v>
      </c>
      <c r="H5" s="124">
        <v>0.67744514480364337</v>
      </c>
      <c r="I5" s="124">
        <v>0.57810204740546611</v>
      </c>
      <c r="J5" s="124">
        <v>0.41974263999346234</v>
      </c>
      <c r="K5" s="124">
        <v>0.44003389245987939</v>
      </c>
      <c r="L5" s="124">
        <v>0.46251814584097856</v>
      </c>
      <c r="M5" s="124">
        <v>0.44724379550604837</v>
      </c>
      <c r="O5" s="94" t="s">
        <v>242</v>
      </c>
      <c r="P5" s="124">
        <v>0.52177943425076445</v>
      </c>
      <c r="Q5" s="124">
        <v>0.55841914662987779</v>
      </c>
      <c r="R5" s="124">
        <v>0.52648809523809526</v>
      </c>
      <c r="S5" s="124">
        <v>0.59917243083003946</v>
      </c>
      <c r="T5" s="124">
        <v>0.48351768057650407</v>
      </c>
      <c r="U5" s="124">
        <v>0.67613636363636365</v>
      </c>
      <c r="V5" s="124">
        <v>0.74001924001924002</v>
      </c>
      <c r="W5" s="124">
        <v>0.33979528535980147</v>
      </c>
      <c r="X5" s="124">
        <v>0.43392857142857139</v>
      </c>
      <c r="Y5" s="124">
        <v>0.28287337662337664</v>
      </c>
      <c r="Z5" s="124">
        <v>0.40707364341085273</v>
      </c>
      <c r="AA5" s="124">
        <v>0.361398192450824</v>
      </c>
    </row>
    <row r="6" spans="1:27" x14ac:dyDescent="0.25">
      <c r="A6" s="94" t="s">
        <v>246</v>
      </c>
      <c r="B6" s="124">
        <v>3.5275207510359959E-2</v>
      </c>
      <c r="C6" s="124">
        <v>2.656319706656542E-2</v>
      </c>
      <c r="D6" s="124">
        <v>4.3794810428540547E-2</v>
      </c>
      <c r="E6" s="124">
        <v>9.0147865969850458E-2</v>
      </c>
      <c r="F6" s="124">
        <v>6.0978192559074919E-2</v>
      </c>
      <c r="G6" s="124">
        <v>9.3448597659402735E-2</v>
      </c>
      <c r="H6" s="124">
        <v>0.1731812521446798</v>
      </c>
      <c r="I6" s="124">
        <v>0.35415941029835468</v>
      </c>
      <c r="J6" s="124">
        <v>5.2145174534154799E-2</v>
      </c>
      <c r="K6" s="124">
        <v>1.5711805555555555E-2</v>
      </c>
      <c r="L6" s="124">
        <v>0.12813607412571337</v>
      </c>
      <c r="M6" s="124">
        <v>4.5548152520228216E-2</v>
      </c>
      <c r="O6" s="94" t="s">
        <v>246</v>
      </c>
      <c r="P6" s="124">
        <v>2.5667367482161058E-2</v>
      </c>
      <c r="Q6" s="124">
        <v>1.7877906976744184E-2</v>
      </c>
      <c r="R6" s="124">
        <v>1.2500000000000001E-2</v>
      </c>
      <c r="S6" s="124">
        <v>7.0149868247694341E-2</v>
      </c>
      <c r="T6" s="124">
        <v>2.0726495726495729E-2</v>
      </c>
      <c r="U6" s="124">
        <v>0.23011363636363635</v>
      </c>
      <c r="V6" s="124">
        <v>0.3155363155363155</v>
      </c>
      <c r="W6" s="124">
        <v>0.20613110008271299</v>
      </c>
      <c r="X6" s="124">
        <v>0</v>
      </c>
      <c r="Y6" s="124">
        <v>3.5227272727272732E-2</v>
      </c>
      <c r="Z6" s="124">
        <v>0.10126849894291755</v>
      </c>
      <c r="AA6" s="124">
        <v>0</v>
      </c>
    </row>
    <row r="7" spans="1:27" x14ac:dyDescent="0.25">
      <c r="A7" s="94" t="s">
        <v>250</v>
      </c>
      <c r="B7" s="124">
        <v>8.133867261256035E-2</v>
      </c>
      <c r="C7" s="124">
        <v>0.12165906276980062</v>
      </c>
      <c r="D7" s="124">
        <v>0.12490414897697449</v>
      </c>
      <c r="E7" s="124">
        <v>0.15755058074284053</v>
      </c>
      <c r="F7" s="124">
        <v>0.11593625268117691</v>
      </c>
      <c r="G7" s="124">
        <v>0.28983798589201132</v>
      </c>
      <c r="H7" s="124">
        <v>0.1884351512402769</v>
      </c>
      <c r="I7" s="124">
        <v>0.23336964014399234</v>
      </c>
      <c r="J7" s="124">
        <v>0.20565623883880466</v>
      </c>
      <c r="K7" s="124">
        <v>0.12222051066623435</v>
      </c>
      <c r="L7" s="124">
        <v>0.22228015266180992</v>
      </c>
      <c r="M7" s="124">
        <v>0.16982783431559037</v>
      </c>
      <c r="O7" s="94" t="s">
        <v>250</v>
      </c>
      <c r="P7" s="124">
        <v>9.0991335372069326E-2</v>
      </c>
      <c r="Q7" s="124">
        <v>9.6214771383523856E-2</v>
      </c>
      <c r="R7" s="124">
        <v>0.14047619047619048</v>
      </c>
      <c r="S7" s="124">
        <v>0.17351778656126482</v>
      </c>
      <c r="T7" s="124">
        <v>9.7528071057482818E-2</v>
      </c>
      <c r="U7" s="124">
        <v>0.10795454545454547</v>
      </c>
      <c r="V7" s="124">
        <v>0.19161856661856663</v>
      </c>
      <c r="W7" s="124">
        <v>0.20212641301350978</v>
      </c>
      <c r="X7" s="124">
        <v>0.11071428571428571</v>
      </c>
      <c r="Y7" s="124">
        <v>0.14366883116883117</v>
      </c>
      <c r="Z7" s="124">
        <v>0.15762861169837916</v>
      </c>
      <c r="AA7" s="124">
        <v>0.11270334928229665</v>
      </c>
    </row>
    <row r="8" spans="1:27" x14ac:dyDescent="0.25">
      <c r="A8" s="94" t="s">
        <v>253</v>
      </c>
      <c r="B8" s="124">
        <v>0.58268703668175847</v>
      </c>
      <c r="C8" s="124">
        <v>0.63820665572056545</v>
      </c>
      <c r="D8" s="124">
        <v>0.53616487613388963</v>
      </c>
      <c r="E8" s="124">
        <v>0.56413550788720401</v>
      </c>
      <c r="F8" s="124">
        <v>0.60822311117947669</v>
      </c>
      <c r="G8" s="124">
        <v>0.44427299885456673</v>
      </c>
      <c r="H8" s="124">
        <v>0.51397283214945233</v>
      </c>
      <c r="I8" s="124">
        <v>0.29944900799926555</v>
      </c>
      <c r="J8" s="124">
        <v>0.52764374801792568</v>
      </c>
      <c r="K8" s="124">
        <v>0.59944170412920406</v>
      </c>
      <c r="L8" s="124">
        <v>0.43755153627774296</v>
      </c>
      <c r="M8" s="124">
        <v>0.58807361588583806</v>
      </c>
      <c r="O8" s="94" t="s">
        <v>253</v>
      </c>
      <c r="P8" s="124">
        <v>0.63964385830784909</v>
      </c>
      <c r="Q8" s="124">
        <v>0.67148781369071087</v>
      </c>
      <c r="R8" s="124">
        <v>0.43616071428571429</v>
      </c>
      <c r="S8" s="124">
        <v>0.61516798418972329</v>
      </c>
      <c r="T8" s="124">
        <v>0.64452823864588571</v>
      </c>
      <c r="U8" s="124">
        <v>0.40056818181818182</v>
      </c>
      <c r="V8" s="124">
        <v>0.42448292448292446</v>
      </c>
      <c r="W8" s="124">
        <v>0.40882961124896611</v>
      </c>
      <c r="X8" s="124">
        <v>0.64702380952380956</v>
      </c>
      <c r="Y8" s="124">
        <v>0.62345779220779218</v>
      </c>
      <c r="Z8" s="124">
        <v>0.51906272022551092</v>
      </c>
      <c r="AA8" s="124">
        <v>0.63776714513556609</v>
      </c>
    </row>
    <row r="9" spans="1:27" x14ac:dyDescent="0.25">
      <c r="A9" s="94" t="s">
        <v>257</v>
      </c>
      <c r="B9" s="124">
        <v>0.18386139646452332</v>
      </c>
      <c r="C9" s="124">
        <v>0.13929562028262843</v>
      </c>
      <c r="D9" s="124">
        <v>0.21592794099968715</v>
      </c>
      <c r="E9" s="124">
        <v>0.12789112905475786</v>
      </c>
      <c r="F9" s="124">
        <v>0.15183883550834543</v>
      </c>
      <c r="G9" s="124">
        <v>0.12036085481530397</v>
      </c>
      <c r="H9" s="124">
        <v>8.9998944015274376E-2</v>
      </c>
      <c r="I9" s="124">
        <v>8.4065483865516669E-2</v>
      </c>
      <c r="J9" s="124">
        <v>0.14038511688593924</v>
      </c>
      <c r="K9" s="124">
        <v>0.17458373589130166</v>
      </c>
      <c r="L9" s="124">
        <v>0.14482088597024129</v>
      </c>
      <c r="M9" s="124">
        <v>0.14649553328935563</v>
      </c>
      <c r="O9" s="94" t="s">
        <v>257</v>
      </c>
      <c r="P9" s="124">
        <v>0.18472381498470949</v>
      </c>
      <c r="Q9" s="124">
        <v>0.13494818355012481</v>
      </c>
      <c r="R9" s="124">
        <v>0.24032738095238096</v>
      </c>
      <c r="S9" s="124">
        <v>9.1888998682476949E-2</v>
      </c>
      <c r="T9" s="124">
        <v>0.14804759510641863</v>
      </c>
      <c r="U9" s="124">
        <v>6.8181818181818177E-2</v>
      </c>
      <c r="V9" s="124">
        <v>4.5634920634920632E-2</v>
      </c>
      <c r="W9" s="124">
        <v>0.10533498759305211</v>
      </c>
      <c r="X9" s="124">
        <v>0.18809523809523809</v>
      </c>
      <c r="Y9" s="124">
        <v>7.0454545454545464E-2</v>
      </c>
      <c r="Z9" s="124">
        <v>0.15510923185341791</v>
      </c>
      <c r="AA9" s="124">
        <v>0.10144072301967039</v>
      </c>
    </row>
    <row r="10" spans="1:27" x14ac:dyDescent="0.25">
      <c r="A10" s="94" t="s">
        <v>261</v>
      </c>
      <c r="B10" s="124">
        <v>6.6838863134281237E-2</v>
      </c>
      <c r="C10" s="124">
        <v>6.083551994603939E-2</v>
      </c>
      <c r="D10" s="124">
        <v>5.7190764912206551E-2</v>
      </c>
      <c r="E10" s="124">
        <v>3.963817975464938E-2</v>
      </c>
      <c r="F10" s="124">
        <v>4.2403186826504784E-2</v>
      </c>
      <c r="G10" s="124">
        <v>3.4055955030531299E-2</v>
      </c>
      <c r="H10" s="124">
        <v>3.4411820450316516E-2</v>
      </c>
      <c r="I10" s="124">
        <v>2.1398999048455575E-2</v>
      </c>
      <c r="J10" s="124">
        <v>4.7364338236048763E-2</v>
      </c>
      <c r="K10" s="124">
        <v>6.2673081669792199E-2</v>
      </c>
      <c r="L10" s="124">
        <v>5.3568548305671482E-2</v>
      </c>
      <c r="M10" s="124">
        <v>1.9289010460643588E-2</v>
      </c>
      <c r="O10" s="94" t="s">
        <v>261</v>
      </c>
      <c r="P10" s="124">
        <v>3.8551223241590209E-2</v>
      </c>
      <c r="Q10" s="124">
        <v>3.8099461306004466E-2</v>
      </c>
      <c r="R10" s="124">
        <v>0.12172619047619047</v>
      </c>
      <c r="S10" s="124">
        <v>3.8405797101449271E-2</v>
      </c>
      <c r="T10" s="124">
        <v>8.4267638679403373E-2</v>
      </c>
      <c r="U10" s="124">
        <v>0.17045454545454547</v>
      </c>
      <c r="V10" s="124">
        <v>0</v>
      </c>
      <c r="W10" s="124">
        <v>4.0346705266060101E-2</v>
      </c>
      <c r="X10" s="124">
        <v>3.3333333333333333E-2</v>
      </c>
      <c r="Y10" s="124">
        <v>5.3977272727272728E-2</v>
      </c>
      <c r="Z10" s="124">
        <v>5.9355179704016915E-2</v>
      </c>
      <c r="AA10" s="124">
        <v>0.1235672514619883</v>
      </c>
    </row>
    <row r="11" spans="1:27" x14ac:dyDescent="0.25">
      <c r="A11" s="94" t="s">
        <v>265</v>
      </c>
      <c r="B11" s="124">
        <v>4.9998823596516605E-2</v>
      </c>
      <c r="C11" s="124">
        <v>1.3439944214400736E-2</v>
      </c>
      <c r="D11" s="124">
        <v>2.2017458548701525E-2</v>
      </c>
      <c r="E11" s="124">
        <v>2.0636736590697827E-2</v>
      </c>
      <c r="F11" s="124">
        <v>2.0620421245421246E-2</v>
      </c>
      <c r="G11" s="124">
        <v>1.8023607748184019E-2</v>
      </c>
      <c r="H11" s="124">
        <v>0</v>
      </c>
      <c r="I11" s="124">
        <v>7.5574586444151657E-3</v>
      </c>
      <c r="J11" s="124">
        <v>2.680538348712691E-2</v>
      </c>
      <c r="K11" s="124">
        <v>2.5369162087912088E-2</v>
      </c>
      <c r="L11" s="124">
        <v>1.3642802658820964E-2</v>
      </c>
      <c r="M11" s="124">
        <v>3.0765853528344187E-2</v>
      </c>
      <c r="O11" s="94" t="s">
        <v>265</v>
      </c>
      <c r="P11" s="124">
        <v>2.0422400611620796E-2</v>
      </c>
      <c r="Q11" s="124">
        <v>4.1371863092891863E-2</v>
      </c>
      <c r="R11" s="124">
        <v>4.880952380952381E-2</v>
      </c>
      <c r="S11" s="124">
        <v>1.0869565217391304E-2</v>
      </c>
      <c r="T11" s="124">
        <v>4.9019607843137254E-3</v>
      </c>
      <c r="U11" s="124">
        <v>2.2727272727272728E-2</v>
      </c>
      <c r="V11" s="124">
        <v>2.2727272727272728E-2</v>
      </c>
      <c r="W11" s="124">
        <v>3.7231182795698925E-2</v>
      </c>
      <c r="X11" s="124">
        <v>2.0833333333333332E-2</v>
      </c>
      <c r="Y11" s="124">
        <v>7.3214285714285704E-2</v>
      </c>
      <c r="Z11" s="124">
        <v>7.575757575757576E-3</v>
      </c>
      <c r="AA11" s="124">
        <v>2.4521531100478468E-2</v>
      </c>
    </row>
    <row r="12" spans="1:27" x14ac:dyDescent="0.25">
      <c r="A12" s="94" t="s">
        <v>304</v>
      </c>
      <c r="B12" s="124">
        <v>0.39402840807899953</v>
      </c>
      <c r="C12" s="124">
        <v>0.35321595812253781</v>
      </c>
      <c r="D12" s="124">
        <v>0.13971409476124325</v>
      </c>
      <c r="E12" s="124">
        <v>0.1600791225921</v>
      </c>
      <c r="F12" s="124">
        <v>0.19567093439397679</v>
      </c>
      <c r="G12" s="124">
        <v>0.10302988266441657</v>
      </c>
      <c r="H12" s="124">
        <v>8.3365409456594486E-2</v>
      </c>
      <c r="I12" s="124">
        <v>1.3916544549308525E-2</v>
      </c>
      <c r="J12" s="124">
        <v>3.6771360763959447E-2</v>
      </c>
      <c r="K12" s="124">
        <v>0.13198199826489301</v>
      </c>
      <c r="L12" s="124">
        <v>0.16261142944487711</v>
      </c>
      <c r="M12" s="124">
        <v>0.62374523392569536</v>
      </c>
      <c r="O12" s="94" t="s">
        <v>304</v>
      </c>
      <c r="P12" s="124">
        <v>0.40586932976554535</v>
      </c>
      <c r="Q12" s="124">
        <v>0.39796224214952042</v>
      </c>
      <c r="R12" s="124">
        <v>0.12470238095238095</v>
      </c>
      <c r="S12" s="124">
        <v>0.2263381093544137</v>
      </c>
      <c r="T12" s="124">
        <v>0.4185352773588068</v>
      </c>
      <c r="U12" s="124">
        <v>5.3977272727272728E-2</v>
      </c>
      <c r="V12" s="124">
        <v>7.3412698412698402E-2</v>
      </c>
      <c r="W12" s="124">
        <v>4.1094568513923353E-2</v>
      </c>
      <c r="X12" s="124">
        <v>4.7619047619047616E-2</v>
      </c>
      <c r="Y12" s="124">
        <v>0.24947240259740261</v>
      </c>
      <c r="Z12" s="124">
        <v>0.19045102184637069</v>
      </c>
      <c r="AA12" s="124">
        <v>0.85865762892078679</v>
      </c>
    </row>
    <row r="13" spans="1:27" x14ac:dyDescent="0.25">
      <c r="A13" s="94" t="s">
        <v>307</v>
      </c>
      <c r="B13" s="124">
        <v>0.46952620757249819</v>
      </c>
      <c r="C13" s="124">
        <v>0.52115695297985387</v>
      </c>
      <c r="D13" s="124">
        <v>0.75643339450314118</v>
      </c>
      <c r="E13" s="124">
        <v>0.71452056188616608</v>
      </c>
      <c r="F13" s="124">
        <v>0.71558063265844851</v>
      </c>
      <c r="G13" s="124">
        <v>0.8572891062562672</v>
      </c>
      <c r="H13" s="124">
        <v>0.84346683913362708</v>
      </c>
      <c r="I13" s="124">
        <v>0.9343940470001969</v>
      </c>
      <c r="J13" s="124">
        <v>0.92476587548544797</v>
      </c>
      <c r="K13" s="124">
        <v>0.81433074874686717</v>
      </c>
      <c r="L13" s="124">
        <v>0.75770089751609326</v>
      </c>
      <c r="M13" s="124">
        <v>0.22732561058022932</v>
      </c>
      <c r="O13" s="94" t="s">
        <v>307</v>
      </c>
      <c r="P13" s="124">
        <v>0.40839226554536184</v>
      </c>
      <c r="Q13" s="124">
        <v>0.47654135461831559</v>
      </c>
      <c r="R13" s="124">
        <v>0.78779761904761902</v>
      </c>
      <c r="S13" s="124">
        <v>0.68684535573122529</v>
      </c>
      <c r="T13" s="124">
        <v>0.52288419641360817</v>
      </c>
      <c r="U13" s="124">
        <v>0.84659090909090917</v>
      </c>
      <c r="V13" s="124">
        <v>0.76629389129389125</v>
      </c>
      <c r="W13" s="124">
        <v>0.91063551144196309</v>
      </c>
      <c r="X13" s="124">
        <v>0.9107142857142857</v>
      </c>
      <c r="Y13" s="124">
        <v>0.72240259740259738</v>
      </c>
      <c r="Z13" s="124">
        <v>0.75525017618040879</v>
      </c>
      <c r="AA13" s="124">
        <v>9.8615098351940461E-2</v>
      </c>
    </row>
    <row r="14" spans="1:27" x14ac:dyDescent="0.25">
      <c r="A14" s="94" t="s">
        <v>310</v>
      </c>
      <c r="B14" s="124">
        <v>0.12037673588990058</v>
      </c>
      <c r="C14" s="124">
        <v>0.11283851218584082</v>
      </c>
      <c r="D14" s="124">
        <v>8.4004117836627923E-2</v>
      </c>
      <c r="E14" s="124">
        <v>0.10586786398245178</v>
      </c>
      <c r="F14" s="124">
        <v>6.5151006200988973E-2</v>
      </c>
      <c r="G14" s="124">
        <v>3.5216725365030448E-2</v>
      </c>
      <c r="H14" s="124">
        <v>6.8242040815463353E-2</v>
      </c>
      <c r="I14" s="124">
        <v>4.8015897983505876E-2</v>
      </c>
      <c r="J14" s="124">
        <v>2.8228845621937726E-2</v>
      </c>
      <c r="K14" s="124">
        <v>4.4973310680547517E-2</v>
      </c>
      <c r="L14" s="124">
        <v>6.6342489427827764E-2</v>
      </c>
      <c r="M14" s="124">
        <v>0.12569839134018859</v>
      </c>
      <c r="O14" s="94" t="s">
        <v>310</v>
      </c>
      <c r="P14" s="124">
        <v>0.1457250254841998</v>
      </c>
      <c r="Q14" s="124">
        <v>9.5871518197345934E-2</v>
      </c>
      <c r="R14" s="124">
        <v>7.4999999999999997E-2</v>
      </c>
      <c r="S14" s="124">
        <v>8.6816534914361004E-2</v>
      </c>
      <c r="T14" s="124">
        <v>4.839534104239987E-2</v>
      </c>
      <c r="U14" s="124">
        <v>5.3977272727272728E-2</v>
      </c>
      <c r="V14" s="124">
        <v>0.13251563251563253</v>
      </c>
      <c r="W14" s="124">
        <v>4.1735594154948999E-2</v>
      </c>
      <c r="X14" s="124">
        <v>2.0833333333333332E-2</v>
      </c>
      <c r="Y14" s="124">
        <v>1.2500000000000001E-2</v>
      </c>
      <c r="Z14" s="124">
        <v>3.7632135306553911E-2</v>
      </c>
      <c r="AA14" s="124">
        <v>4.2727272727272725E-2</v>
      </c>
    </row>
    <row r="15" spans="1:27" x14ac:dyDescent="0.25">
      <c r="A15" s="94" t="s">
        <v>299</v>
      </c>
      <c r="B15" s="124">
        <v>0.1224453956286084</v>
      </c>
      <c r="C15" s="124">
        <v>7.8235766613865526E-2</v>
      </c>
      <c r="D15" s="124">
        <v>5.0858504725755191E-2</v>
      </c>
      <c r="E15" s="124">
        <v>5.8165233081498791E-2</v>
      </c>
      <c r="F15" s="124">
        <v>4.7582925388596292E-2</v>
      </c>
      <c r="G15" s="124">
        <v>1.4377774414850686E-2</v>
      </c>
      <c r="H15" s="124">
        <v>1.7713640937392645E-2</v>
      </c>
      <c r="I15" s="124">
        <v>2.6915273136044054E-2</v>
      </c>
      <c r="J15" s="124">
        <v>1.5006592000835421E-2</v>
      </c>
      <c r="K15" s="124">
        <v>3.0154914529914527E-2</v>
      </c>
      <c r="L15" s="124">
        <v>2.3876025642853235E-2</v>
      </c>
      <c r="M15" s="124">
        <v>8.292910251430248E-2</v>
      </c>
      <c r="O15" s="94" t="s">
        <v>299</v>
      </c>
      <c r="P15" s="124">
        <v>0.16281218144750256</v>
      </c>
      <c r="Q15" s="124">
        <v>0.10665360990671395</v>
      </c>
      <c r="R15" s="124">
        <v>7.1874999999999994E-2</v>
      </c>
      <c r="S15" s="124">
        <v>4.9769433465085638E-2</v>
      </c>
      <c r="T15" s="124">
        <v>4.4419306184012068E-2</v>
      </c>
      <c r="U15" s="124">
        <v>0</v>
      </c>
      <c r="V15" s="124">
        <v>2.2727272727272728E-2</v>
      </c>
      <c r="W15" s="124">
        <v>1.8713813068651778E-2</v>
      </c>
      <c r="X15" s="124">
        <v>3.8690476190476192E-2</v>
      </c>
      <c r="Y15" s="124">
        <v>0</v>
      </c>
      <c r="Z15" s="124">
        <v>1.6666666666666666E-2</v>
      </c>
      <c r="AA15" s="124">
        <v>0</v>
      </c>
    </row>
    <row r="16" spans="1:27" x14ac:dyDescent="0.25">
      <c r="A16" s="94" t="s">
        <v>311</v>
      </c>
      <c r="B16" s="124">
        <v>0.44447832087450434</v>
      </c>
      <c r="C16" s="124">
        <v>0.59671363965765034</v>
      </c>
      <c r="D16" s="124">
        <v>0.50027991451264331</v>
      </c>
      <c r="E16" s="124">
        <v>0.59670457883424133</v>
      </c>
      <c r="F16" s="124">
        <v>0.4962907364412158</v>
      </c>
      <c r="G16" s="124">
        <v>0.40233096705554333</v>
      </c>
      <c r="H16" s="124">
        <v>0.54694105828147377</v>
      </c>
      <c r="I16" s="124">
        <v>0.56703247947929569</v>
      </c>
      <c r="J16" s="124">
        <v>0.724891851063726</v>
      </c>
      <c r="K16" s="124">
        <v>0.45083883130758129</v>
      </c>
      <c r="L16" s="124">
        <v>0.38561400331771828</v>
      </c>
      <c r="M16" s="124">
        <v>0.52675304055017158</v>
      </c>
      <c r="O16" s="94" t="s">
        <v>311</v>
      </c>
      <c r="P16" s="124">
        <v>0.56382040010193679</v>
      </c>
      <c r="Q16" s="124">
        <v>0.59133860530810667</v>
      </c>
      <c r="R16" s="124">
        <v>0.48764880952380951</v>
      </c>
      <c r="S16" s="124">
        <v>0.67071393280632419</v>
      </c>
      <c r="T16" s="124">
        <v>0.58495056142114965</v>
      </c>
      <c r="U16" s="124">
        <v>0.38636363636363635</v>
      </c>
      <c r="V16" s="124">
        <v>0.72132034632034636</v>
      </c>
      <c r="W16" s="124">
        <v>0.76760408050730633</v>
      </c>
      <c r="X16" s="124">
        <v>0.74464285714285716</v>
      </c>
      <c r="Y16" s="124">
        <v>0.57118506493506493</v>
      </c>
      <c r="Z16" s="124">
        <v>0.54938336856941505</v>
      </c>
      <c r="AA16" s="124">
        <v>0.56922647527910686</v>
      </c>
    </row>
    <row r="17" spans="1:27" x14ac:dyDescent="0.25">
      <c r="A17" s="94" t="s">
        <v>312</v>
      </c>
      <c r="B17" s="124">
        <v>0.18886879727805989</v>
      </c>
      <c r="C17" s="124">
        <v>9.3492341206784707E-2</v>
      </c>
      <c r="D17" s="124">
        <v>0.18223659007437457</v>
      </c>
      <c r="E17" s="124">
        <v>0.16768132858524382</v>
      </c>
      <c r="F17" s="124">
        <v>0.12595149279537315</v>
      </c>
      <c r="G17" s="124">
        <v>0.24602550423525002</v>
      </c>
      <c r="H17" s="124">
        <v>0.21099371371633255</v>
      </c>
      <c r="I17" s="124">
        <v>0.20124091843749831</v>
      </c>
      <c r="J17" s="124">
        <v>0.12215653313515157</v>
      </c>
      <c r="K17" s="124">
        <v>0.28569426735545156</v>
      </c>
      <c r="L17" s="124">
        <v>0.22710994775525287</v>
      </c>
      <c r="M17" s="124">
        <v>0.16546572243756616</v>
      </c>
      <c r="O17" s="94" t="s">
        <v>312</v>
      </c>
      <c r="P17" s="124">
        <v>0.1536203491335372</v>
      </c>
      <c r="Q17" s="124">
        <v>0.14595609972408358</v>
      </c>
      <c r="R17" s="124">
        <v>0.21636904761904763</v>
      </c>
      <c r="S17" s="124">
        <v>0.12675806982872201</v>
      </c>
      <c r="T17" s="124">
        <v>9.4226579520697171E-2</v>
      </c>
      <c r="U17" s="124">
        <v>0.19318181818181818</v>
      </c>
      <c r="V17" s="124">
        <v>0.10978835978835978</v>
      </c>
      <c r="W17" s="124">
        <v>6.1979597463468428E-2</v>
      </c>
      <c r="X17" s="124">
        <v>9.3452380952380953E-2</v>
      </c>
      <c r="Y17" s="124">
        <v>0.34131493506493504</v>
      </c>
      <c r="Z17" s="124">
        <v>0.12350246652572233</v>
      </c>
      <c r="AA17" s="124">
        <v>0.26268474215842635</v>
      </c>
    </row>
    <row r="18" spans="1:27" x14ac:dyDescent="0.25">
      <c r="A18" s="94" t="s">
        <v>313</v>
      </c>
      <c r="B18" s="124">
        <v>0.10349197338226161</v>
      </c>
      <c r="C18" s="124">
        <v>4.1691994189464315E-2</v>
      </c>
      <c r="D18" s="124">
        <v>4.6523296372959939E-2</v>
      </c>
      <c r="E18" s="124">
        <v>2.2998646882916782E-2</v>
      </c>
      <c r="F18" s="124">
        <v>5.4808424562624872E-2</v>
      </c>
      <c r="G18" s="124">
        <v>5.6627654164730437E-2</v>
      </c>
      <c r="H18" s="124">
        <v>3.6187064711774013E-2</v>
      </c>
      <c r="I18" s="124">
        <v>7.3361162646876921E-3</v>
      </c>
      <c r="J18" s="124">
        <v>3.3394517851754693E-2</v>
      </c>
      <c r="K18" s="124">
        <v>2.3306609326346164E-2</v>
      </c>
      <c r="L18" s="124">
        <v>5.8209378909122644E-2</v>
      </c>
      <c r="M18" s="124">
        <v>3.7423929592079748E-2</v>
      </c>
      <c r="O18" s="94" t="s">
        <v>313</v>
      </c>
      <c r="P18" s="124">
        <v>0.10405835881753314</v>
      </c>
      <c r="Q18" s="124">
        <v>2.6253531073446329E-2</v>
      </c>
      <c r="R18" s="124">
        <v>0.11443452380952381</v>
      </c>
      <c r="S18" s="124">
        <v>2.6494565217391304E-2</v>
      </c>
      <c r="T18" s="124">
        <v>9.2730853024970666E-2</v>
      </c>
      <c r="U18" s="124">
        <v>0</v>
      </c>
      <c r="V18" s="124">
        <v>0</v>
      </c>
      <c r="W18" s="124">
        <v>1.7235318444995866E-2</v>
      </c>
      <c r="X18" s="124">
        <v>1.7857142857142856E-2</v>
      </c>
      <c r="Y18" s="124">
        <v>2.8125000000000001E-2</v>
      </c>
      <c r="Z18" s="124">
        <v>2.3255813953488372E-2</v>
      </c>
      <c r="AA18" s="124">
        <v>1.1363636363636364E-2</v>
      </c>
    </row>
    <row r="19" spans="1:27" x14ac:dyDescent="0.25">
      <c r="A19" s="94" t="s">
        <v>314</v>
      </c>
      <c r="B19" s="124">
        <v>6.5754961143264401E-2</v>
      </c>
      <c r="C19" s="124">
        <v>5.8670701907127143E-2</v>
      </c>
      <c r="D19" s="124">
        <v>9.7513950928585072E-2</v>
      </c>
      <c r="E19" s="124">
        <v>6.1275735582424579E-2</v>
      </c>
      <c r="F19" s="124">
        <v>6.2959265579845214E-2</v>
      </c>
      <c r="G19" s="124">
        <v>6.5087211909245796E-2</v>
      </c>
      <c r="H19" s="124">
        <v>4.8868526527020881E-2</v>
      </c>
      <c r="I19" s="124">
        <v>1.3180486841201124E-2</v>
      </c>
      <c r="J19" s="124">
        <v>4.5350840951169896E-2</v>
      </c>
      <c r="K19" s="124">
        <v>6.4358083437030797E-2</v>
      </c>
      <c r="L19" s="124">
        <v>6.0205567416209041E-2</v>
      </c>
      <c r="M19" s="124">
        <v>3.9824160219427272E-2</v>
      </c>
      <c r="O19" s="94" t="s">
        <v>314</v>
      </c>
      <c r="P19" s="124">
        <v>6.4529179408766568E-2</v>
      </c>
      <c r="Q19" s="124">
        <v>6.5465280515044008E-2</v>
      </c>
      <c r="R19" s="124">
        <v>9.375E-2</v>
      </c>
      <c r="S19" s="124">
        <v>2.2727272727272728E-2</v>
      </c>
      <c r="T19" s="124">
        <v>9.3170772582537281E-2</v>
      </c>
      <c r="U19" s="124">
        <v>2.2727272727272728E-2</v>
      </c>
      <c r="V19" s="124">
        <v>7.7621452621452619E-2</v>
      </c>
      <c r="W19" s="124">
        <v>1.6487455197132614E-2</v>
      </c>
      <c r="X19" s="124">
        <v>3.0357142857142857E-2</v>
      </c>
      <c r="Y19" s="124">
        <v>1.5625E-2</v>
      </c>
      <c r="Z19" s="124">
        <v>4.8255813953488373E-2</v>
      </c>
      <c r="AA19" s="124">
        <v>5.9473684210526317E-2</v>
      </c>
    </row>
    <row r="20" spans="1:27" x14ac:dyDescent="0.25">
      <c r="A20" s="94" t="s">
        <v>315</v>
      </c>
      <c r="B20" s="124">
        <v>8.1830486324049892E-2</v>
      </c>
      <c r="C20" s="124">
        <v>4.0439229040596388E-2</v>
      </c>
      <c r="D20" s="124">
        <v>7.118192114545735E-2</v>
      </c>
      <c r="E20" s="124">
        <v>3.725352384000187E-2</v>
      </c>
      <c r="F20" s="124">
        <v>3.6684615645133652E-2</v>
      </c>
      <c r="G20" s="124">
        <v>8.8718220338983057E-3</v>
      </c>
      <c r="H20" s="124">
        <v>1.3912681109265411E-2</v>
      </c>
      <c r="I20" s="124">
        <v>1.1519938179487869E-2</v>
      </c>
      <c r="J20" s="124">
        <v>3.7090844368804894E-2</v>
      </c>
      <c r="K20" s="124">
        <v>9.4278665413533823E-3</v>
      </c>
      <c r="L20" s="124">
        <v>3.8542045892330991E-2</v>
      </c>
      <c r="M20" s="124">
        <v>8.4878543845125082E-2</v>
      </c>
      <c r="O20" s="94" t="s">
        <v>315</v>
      </c>
      <c r="P20" s="124">
        <v>5.1782301223241595E-2</v>
      </c>
      <c r="Q20" s="124">
        <v>2.7688953488372092E-2</v>
      </c>
      <c r="R20" s="124">
        <v>7.5892857142857137E-2</v>
      </c>
      <c r="S20" s="124">
        <v>4.4202898550724637E-2</v>
      </c>
      <c r="T20" s="124">
        <v>5.1470588235294115E-2</v>
      </c>
      <c r="U20" s="124">
        <v>2.2727272727272728E-2</v>
      </c>
      <c r="V20" s="124">
        <v>0</v>
      </c>
      <c r="W20" s="124">
        <v>1.3799283154121864E-2</v>
      </c>
      <c r="X20" s="124">
        <v>2.976190476190476E-2</v>
      </c>
      <c r="Y20" s="124">
        <v>3.125E-2</v>
      </c>
      <c r="Z20" s="124">
        <v>2.0075757575757577E-2</v>
      </c>
      <c r="AA20" s="124">
        <v>6.9473684210526312E-2</v>
      </c>
    </row>
    <row r="21" spans="1:27" x14ac:dyDescent="0.25">
      <c r="A21" s="94" t="s">
        <v>316</v>
      </c>
      <c r="B21" s="124">
        <v>1.3688908286026025E-2</v>
      </c>
      <c r="C21" s="124">
        <v>1.0368190836940835E-2</v>
      </c>
      <c r="D21" s="124">
        <v>7.9595447049787653E-3</v>
      </c>
      <c r="E21" s="124">
        <v>5.8944439541909234E-3</v>
      </c>
      <c r="F21" s="124">
        <v>1.0416666666666667E-3</v>
      </c>
      <c r="G21" s="124">
        <v>1.5625E-2</v>
      </c>
      <c r="H21" s="124">
        <v>0</v>
      </c>
      <c r="I21" s="124">
        <v>2.3148148148148147E-3</v>
      </c>
      <c r="J21" s="124">
        <v>2.6041666666666665E-3</v>
      </c>
      <c r="K21" s="124">
        <v>4.1666666666666666E-3</v>
      </c>
      <c r="L21" s="124">
        <v>7.9665005537098554E-3</v>
      </c>
      <c r="M21" s="124">
        <v>1.2254901960784314E-3</v>
      </c>
      <c r="O21" s="94" t="s">
        <v>316</v>
      </c>
      <c r="P21" s="124">
        <v>7.8491335372069329E-3</v>
      </c>
      <c r="Q21" s="124">
        <v>2.374031007751938E-2</v>
      </c>
      <c r="R21" s="124">
        <v>0</v>
      </c>
      <c r="S21" s="124">
        <v>0</v>
      </c>
      <c r="T21" s="124">
        <v>1.9800569800569802E-2</v>
      </c>
      <c r="U21" s="124">
        <v>0</v>
      </c>
      <c r="V21" s="124">
        <v>0</v>
      </c>
      <c r="W21" s="124">
        <v>0</v>
      </c>
      <c r="X21" s="124">
        <v>2.0833333333333332E-2</v>
      </c>
      <c r="Y21" s="124">
        <v>0</v>
      </c>
      <c r="Z21" s="124">
        <v>5.8139534883720929E-3</v>
      </c>
      <c r="AA21" s="124">
        <v>2.7777777777777776E-2</v>
      </c>
    </row>
    <row r="22" spans="1:27" x14ac:dyDescent="0.25">
      <c r="A22" s="94" t="s">
        <v>323</v>
      </c>
      <c r="B22" s="124">
        <v>3.2765858208955228E-3</v>
      </c>
      <c r="C22" s="124">
        <v>4.5209579403419978E-3</v>
      </c>
      <c r="D22" s="124">
        <v>0</v>
      </c>
      <c r="E22" s="124">
        <v>1.4149218621249192E-3</v>
      </c>
      <c r="F22" s="124">
        <v>0</v>
      </c>
      <c r="G22" s="124">
        <v>0</v>
      </c>
      <c r="H22" s="124">
        <v>5.7870370370370367E-3</v>
      </c>
      <c r="I22" s="124">
        <v>0</v>
      </c>
      <c r="J22" s="124">
        <v>0</v>
      </c>
      <c r="K22" s="124">
        <v>7.378472222222222E-3</v>
      </c>
      <c r="L22" s="124">
        <v>0</v>
      </c>
      <c r="M22" s="124">
        <v>3.8296568627450979E-3</v>
      </c>
      <c r="O22" s="94" t="s">
        <v>323</v>
      </c>
      <c r="P22" s="124">
        <v>5.3819444444444444E-3</v>
      </c>
      <c r="Q22" s="124">
        <v>0</v>
      </c>
      <c r="R22" s="124">
        <v>0</v>
      </c>
      <c r="S22" s="124">
        <v>1.5625E-2</v>
      </c>
      <c r="T22" s="124">
        <v>0</v>
      </c>
      <c r="U22" s="124">
        <v>0</v>
      </c>
      <c r="V22" s="124">
        <v>9.2592592592592587E-3</v>
      </c>
      <c r="W22" s="124">
        <v>0</v>
      </c>
      <c r="X22" s="124">
        <v>0</v>
      </c>
      <c r="Y22" s="124">
        <v>0</v>
      </c>
      <c r="Z22" s="124">
        <v>0</v>
      </c>
      <c r="AA22" s="124">
        <v>0.01</v>
      </c>
    </row>
    <row r="23" spans="1:27" x14ac:dyDescent="0.25">
      <c r="A23" s="94" t="s">
        <v>324</v>
      </c>
      <c r="B23" s="124">
        <v>3.0406278257332782E-2</v>
      </c>
      <c r="C23" s="124">
        <v>1.199430666043684E-2</v>
      </c>
      <c r="D23" s="124">
        <v>6.3844142737585364E-3</v>
      </c>
      <c r="E23" s="124">
        <v>2.3103953437608897E-2</v>
      </c>
      <c r="F23" s="124">
        <v>2.120892441773934E-2</v>
      </c>
      <c r="G23" s="124">
        <v>2.1359784283513098E-2</v>
      </c>
      <c r="H23" s="124">
        <v>2.0640756302521008E-2</v>
      </c>
      <c r="I23" s="124">
        <v>4.1666666666666666E-3</v>
      </c>
      <c r="J23" s="124">
        <v>9.6246475563909768E-3</v>
      </c>
      <c r="K23" s="124">
        <v>2.1614031071267914E-2</v>
      </c>
      <c r="L23" s="124">
        <v>8.5791925465838505E-3</v>
      </c>
      <c r="M23" s="124">
        <v>3.0737874097007224E-2</v>
      </c>
      <c r="O23" s="94" t="s">
        <v>324</v>
      </c>
      <c r="P23" s="124">
        <v>1.9938200815494394E-2</v>
      </c>
      <c r="Q23" s="124">
        <v>2.9069767441860465E-3</v>
      </c>
      <c r="R23" s="124">
        <v>0</v>
      </c>
      <c r="S23" s="124">
        <v>3.125E-2</v>
      </c>
      <c r="T23" s="124">
        <v>4.6296296296296294E-3</v>
      </c>
      <c r="U23" s="124">
        <v>2.2727272727272728E-2</v>
      </c>
      <c r="V23" s="124">
        <v>2.2727272727272728E-2</v>
      </c>
      <c r="W23" s="124">
        <v>2.6881720430107529E-3</v>
      </c>
      <c r="X23" s="124">
        <v>0</v>
      </c>
      <c r="Y23" s="124">
        <v>6.0714285714285714E-2</v>
      </c>
      <c r="Z23" s="124">
        <v>1.3389711064129669E-2</v>
      </c>
      <c r="AA23" s="124">
        <v>0</v>
      </c>
    </row>
    <row r="24" spans="1:27" x14ac:dyDescent="0.25">
      <c r="A24" s="94" t="s">
        <v>325</v>
      </c>
      <c r="B24" s="124">
        <v>3.5548608309802342E-3</v>
      </c>
      <c r="C24" s="124">
        <v>0</v>
      </c>
      <c r="D24" s="124">
        <v>2.7777777777777775E-3</v>
      </c>
      <c r="E24" s="124">
        <v>4.2738516721345723E-3</v>
      </c>
      <c r="F24" s="124">
        <v>0</v>
      </c>
      <c r="G24" s="124">
        <v>1.4732142857142857E-2</v>
      </c>
      <c r="H24" s="124">
        <v>2.403846153846154E-3</v>
      </c>
      <c r="I24" s="124">
        <v>0</v>
      </c>
      <c r="J24" s="124">
        <v>1.6891891891891893E-3</v>
      </c>
      <c r="K24" s="124">
        <v>8.27991452991453E-3</v>
      </c>
      <c r="L24" s="124">
        <v>2.21720837580065E-2</v>
      </c>
      <c r="M24" s="124">
        <v>3.6764705882352941E-3</v>
      </c>
      <c r="O24" s="94" t="s">
        <v>325</v>
      </c>
      <c r="P24" s="124">
        <v>0</v>
      </c>
      <c r="Q24" s="124">
        <v>0</v>
      </c>
      <c r="R24" s="124">
        <v>1.1904761904761904E-2</v>
      </c>
      <c r="S24" s="124">
        <v>1.6666666666666666E-2</v>
      </c>
      <c r="T24" s="124">
        <v>0</v>
      </c>
      <c r="U24" s="124">
        <v>0.21590909090909091</v>
      </c>
      <c r="V24" s="124">
        <v>0</v>
      </c>
      <c r="W24" s="124">
        <v>0</v>
      </c>
      <c r="X24" s="124">
        <v>0</v>
      </c>
      <c r="Y24" s="124">
        <v>0</v>
      </c>
      <c r="Z24" s="124">
        <v>1.6666666666666666E-2</v>
      </c>
      <c r="AA24" s="124">
        <v>0</v>
      </c>
    </row>
    <row r="25" spans="1:27" x14ac:dyDescent="0.25">
      <c r="A25" s="94" t="s">
        <v>322</v>
      </c>
      <c r="B25" s="124">
        <v>0.51334058516227665</v>
      </c>
      <c r="C25" s="124">
        <v>0.58525027605068869</v>
      </c>
      <c r="D25" s="124">
        <v>0.18089867416244693</v>
      </c>
      <c r="E25" s="124">
        <v>0.51006441430133542</v>
      </c>
      <c r="F25" s="124">
        <v>0.46310311871441268</v>
      </c>
      <c r="G25" s="124">
        <v>0.47900183228573051</v>
      </c>
      <c r="H25" s="124">
        <v>0.69890256580578058</v>
      </c>
      <c r="I25" s="124">
        <v>0.46940007455706545</v>
      </c>
      <c r="J25" s="124">
        <v>0.40003098113706664</v>
      </c>
      <c r="K25" s="124">
        <v>0.31897445573432415</v>
      </c>
      <c r="L25" s="124">
        <v>0.54642308061229772</v>
      </c>
      <c r="M25" s="124">
        <v>0.5379591799554726</v>
      </c>
      <c r="O25" s="94" t="s">
        <v>322</v>
      </c>
      <c r="P25" s="124">
        <v>0.61417717889908252</v>
      </c>
      <c r="Q25" s="124">
        <v>0.68740761726448563</v>
      </c>
      <c r="R25" s="124">
        <v>0.32752976190476191</v>
      </c>
      <c r="S25" s="124">
        <v>0.78077239789196318</v>
      </c>
      <c r="T25" s="124">
        <v>0.34258002346237637</v>
      </c>
      <c r="U25" s="124">
        <v>0.65340909090909083</v>
      </c>
      <c r="V25" s="124">
        <v>0.78210678210678208</v>
      </c>
      <c r="W25" s="124">
        <v>0.33306451612903226</v>
      </c>
      <c r="X25" s="124">
        <v>0.41488095238095235</v>
      </c>
      <c r="Y25" s="124">
        <v>0.37268668831168827</v>
      </c>
      <c r="Z25" s="124">
        <v>0.54859055673009172</v>
      </c>
      <c r="AA25" s="124">
        <v>0.47221158958001064</v>
      </c>
    </row>
    <row r="26" spans="1:27" x14ac:dyDescent="0.25">
      <c r="A26" s="94" t="s">
        <v>335</v>
      </c>
      <c r="B26" s="124">
        <v>0.37003774733466072</v>
      </c>
      <c r="C26" s="124">
        <v>0.39186606436833066</v>
      </c>
      <c r="D26" s="124">
        <v>0.50001500481927397</v>
      </c>
      <c r="E26" s="124">
        <v>0.22686449891866617</v>
      </c>
      <c r="F26" s="124">
        <v>0.47084196606757744</v>
      </c>
      <c r="G26" s="124">
        <v>0.44156554956343091</v>
      </c>
      <c r="H26" s="124">
        <v>0.43771540100947592</v>
      </c>
      <c r="I26" s="124">
        <v>0.42065792610821934</v>
      </c>
      <c r="J26" s="124">
        <v>0.39827356192487773</v>
      </c>
      <c r="K26" s="124">
        <v>0.25908449646114123</v>
      </c>
      <c r="L26" s="124">
        <v>0.27332724878986797</v>
      </c>
      <c r="M26" s="124">
        <v>0.43958127648491752</v>
      </c>
      <c r="O26" s="94" t="s">
        <v>335</v>
      </c>
      <c r="P26" s="124">
        <v>0.41262264271151883</v>
      </c>
      <c r="Q26" s="124">
        <v>0.43738421363815527</v>
      </c>
      <c r="R26" s="124">
        <v>0.39776785714285712</v>
      </c>
      <c r="S26" s="124">
        <v>0.40339262187088276</v>
      </c>
      <c r="T26" s="124">
        <v>0.53995307524719283</v>
      </c>
      <c r="U26" s="124">
        <v>0.15340909090909091</v>
      </c>
      <c r="V26" s="124">
        <v>0.52988215488215484</v>
      </c>
      <c r="W26" s="124">
        <v>0.44596774193548383</v>
      </c>
      <c r="X26" s="124">
        <v>0.35416666666666663</v>
      </c>
      <c r="Y26" s="124">
        <v>0.31631493506493502</v>
      </c>
      <c r="Z26" s="124">
        <v>0.30361169837914026</v>
      </c>
      <c r="AA26" s="124">
        <v>0.46641945773524718</v>
      </c>
    </row>
    <row r="27" spans="1:27" x14ac:dyDescent="0.25">
      <c r="A27" s="94" t="s">
        <v>328</v>
      </c>
      <c r="B27" s="124">
        <v>0.21321428761986463</v>
      </c>
      <c r="C27" s="124">
        <v>0.13182325806685666</v>
      </c>
      <c r="D27" s="124">
        <v>0.1768486604781187</v>
      </c>
      <c r="E27" s="124">
        <v>0.16959541722903659</v>
      </c>
      <c r="F27" s="124">
        <v>0.10506272208014049</v>
      </c>
      <c r="G27" s="124">
        <v>0.17111806116043407</v>
      </c>
      <c r="H27" s="124">
        <v>0.11572945224567574</v>
      </c>
      <c r="I27" s="124">
        <v>0.11805907844963298</v>
      </c>
      <c r="J27" s="124">
        <v>0.15068085376473533</v>
      </c>
      <c r="K27" s="124">
        <v>0.22312757144171616</v>
      </c>
      <c r="L27" s="124">
        <v>0.20269538727096273</v>
      </c>
      <c r="M27" s="124">
        <v>8.8075295693859953E-2</v>
      </c>
      <c r="O27" s="94" t="s">
        <v>328</v>
      </c>
      <c r="P27" s="124">
        <v>0.2952057849133537</v>
      </c>
      <c r="Q27" s="124">
        <v>0.1562397352516095</v>
      </c>
      <c r="R27" s="124">
        <v>0.3144345238095238</v>
      </c>
      <c r="S27" s="124">
        <v>0.22447710803689064</v>
      </c>
      <c r="T27" s="124">
        <v>0.19635914194737725</v>
      </c>
      <c r="U27" s="124">
        <v>0.45454545454545459</v>
      </c>
      <c r="V27" s="124">
        <v>0.14225589225589225</v>
      </c>
      <c r="W27" s="124">
        <v>0.23526330300523848</v>
      </c>
      <c r="X27" s="124">
        <v>0.40714285714285714</v>
      </c>
      <c r="Y27" s="124">
        <v>0.26509740259740261</v>
      </c>
      <c r="Z27" s="124">
        <v>0.34948026779422126</v>
      </c>
      <c r="AA27" s="124">
        <v>0.36352737905369487</v>
      </c>
    </row>
    <row r="28" spans="1:27" x14ac:dyDescent="0.25">
      <c r="A28" s="94" t="s">
        <v>329</v>
      </c>
      <c r="B28" s="124">
        <v>3.2625101938795496E-2</v>
      </c>
      <c r="C28" s="124">
        <v>1.6468862842965185E-2</v>
      </c>
      <c r="D28" s="124">
        <v>4.0771667743402587E-2</v>
      </c>
      <c r="E28" s="124">
        <v>2.0383939558171815E-2</v>
      </c>
      <c r="F28" s="124">
        <v>2.941781635247229E-2</v>
      </c>
      <c r="G28" s="124">
        <v>5.9092654246255941E-2</v>
      </c>
      <c r="H28" s="124">
        <v>3.6661960866817229E-2</v>
      </c>
      <c r="I28" s="124">
        <v>6.4831134322369408E-2</v>
      </c>
      <c r="J28" s="124">
        <v>1.9131443473548736E-2</v>
      </c>
      <c r="K28" s="124">
        <v>2.7584134615384615E-2</v>
      </c>
      <c r="L28" s="124">
        <v>2.2823786528023179E-2</v>
      </c>
      <c r="M28" s="124">
        <v>2.0891964027607218E-2</v>
      </c>
      <c r="O28" s="94" t="s">
        <v>329</v>
      </c>
      <c r="P28" s="124">
        <v>2.6772744648318039E-2</v>
      </c>
      <c r="Q28" s="124">
        <v>1.896186440677966E-2</v>
      </c>
      <c r="R28" s="124">
        <v>0</v>
      </c>
      <c r="S28" s="124">
        <v>1.6666666666666666E-2</v>
      </c>
      <c r="T28" s="124">
        <v>9.5315904139433548E-3</v>
      </c>
      <c r="U28" s="124">
        <v>0</v>
      </c>
      <c r="V28" s="124">
        <v>0</v>
      </c>
      <c r="W28" s="124">
        <v>2.0743727598566308E-2</v>
      </c>
      <c r="X28" s="124">
        <v>0</v>
      </c>
      <c r="Y28" s="124">
        <v>1.2500000000000001E-2</v>
      </c>
      <c r="Z28" s="124">
        <v>7.575757575757576E-3</v>
      </c>
      <c r="AA28" s="124">
        <v>0</v>
      </c>
    </row>
    <row r="29" spans="1:27" x14ac:dyDescent="0.25">
      <c r="A29" s="94" t="s">
        <v>330</v>
      </c>
      <c r="B29" s="124">
        <v>9.4398804655301372E-2</v>
      </c>
      <c r="C29" s="124">
        <v>0.17705433498527473</v>
      </c>
      <c r="D29" s="124">
        <v>5.424016174387504E-2</v>
      </c>
      <c r="E29" s="124">
        <v>0.12734367918545109</v>
      </c>
      <c r="F29" s="124">
        <v>0.1198593924499049</v>
      </c>
      <c r="G29" s="124">
        <v>0.12079046875127382</v>
      </c>
      <c r="H29" s="124">
        <v>8.7282975216884245E-2</v>
      </c>
      <c r="I29" s="124">
        <v>0.14063872156240628</v>
      </c>
      <c r="J29" s="124">
        <v>8.0385089143312827E-2</v>
      </c>
      <c r="K29" s="124">
        <v>0.1300935860557571</v>
      </c>
      <c r="L29" s="124">
        <v>8.9227608988344337E-2</v>
      </c>
      <c r="M29" s="124">
        <v>0.15675515948077179</v>
      </c>
      <c r="O29" s="94" t="s">
        <v>330</v>
      </c>
      <c r="P29" s="124">
        <v>0.14297432466870541</v>
      </c>
      <c r="Q29" s="124">
        <v>0.20301947838654577</v>
      </c>
      <c r="R29" s="124">
        <v>5.8630952380952381E-2</v>
      </c>
      <c r="S29" s="124">
        <v>0.18684947299077734</v>
      </c>
      <c r="T29" s="124">
        <v>0.20570219540807777</v>
      </c>
      <c r="U29" s="124">
        <v>0.32954545454545459</v>
      </c>
      <c r="V29" s="124">
        <v>8.6219336219336223E-2</v>
      </c>
      <c r="W29" s="124">
        <v>0.1861938240970499</v>
      </c>
      <c r="X29" s="124">
        <v>0.28928571428571431</v>
      </c>
      <c r="Y29" s="124">
        <v>0.24151785714285712</v>
      </c>
      <c r="Z29" s="124">
        <v>0.19637949260042281</v>
      </c>
      <c r="AA29" s="124">
        <v>0.12639021796916533</v>
      </c>
    </row>
    <row r="30" spans="1:27" x14ac:dyDescent="0.25">
      <c r="A30" s="94" t="s">
        <v>319</v>
      </c>
      <c r="B30" s="124">
        <v>8.7678013624620729E-2</v>
      </c>
      <c r="C30" s="124">
        <v>2.2936674780516503E-2</v>
      </c>
      <c r="D30" s="124">
        <v>8.3480118234254067E-2</v>
      </c>
      <c r="E30" s="124">
        <v>4.8985184344588879E-2</v>
      </c>
      <c r="F30" s="124">
        <v>2.3538820212535241E-2</v>
      </c>
      <c r="G30" s="124">
        <v>4.5855472603353958E-2</v>
      </c>
      <c r="H30" s="124">
        <v>4.4929896096961762E-2</v>
      </c>
      <c r="I30" s="124">
        <v>2.4393037270872546E-2</v>
      </c>
      <c r="J30" s="124">
        <v>5.7566672266507794E-2</v>
      </c>
      <c r="K30" s="124">
        <v>6.2929705528389737E-2</v>
      </c>
      <c r="L30" s="124">
        <v>9.2046924011463901E-2</v>
      </c>
      <c r="M30" s="124">
        <v>3.971529341401632E-2</v>
      </c>
      <c r="O30" s="94" t="s">
        <v>319</v>
      </c>
      <c r="P30" s="124">
        <v>4.4938200815494392E-2</v>
      </c>
      <c r="Q30" s="124">
        <v>2.9842908290631982E-2</v>
      </c>
      <c r="R30" s="124">
        <v>3.4226190476190473E-2</v>
      </c>
      <c r="S30" s="124">
        <v>2.1739130434782608E-2</v>
      </c>
      <c r="T30" s="124">
        <v>5.9104239986592928E-2</v>
      </c>
      <c r="U30" s="124">
        <v>4.5454545454545456E-2</v>
      </c>
      <c r="V30" s="124">
        <v>2.7116402116402115E-2</v>
      </c>
      <c r="W30" s="124">
        <v>2.6830024813895782E-2</v>
      </c>
      <c r="X30" s="124">
        <v>5.4166666666666669E-2</v>
      </c>
      <c r="Y30" s="124">
        <v>2.5000000000000001E-2</v>
      </c>
      <c r="Z30" s="124">
        <v>2.588971106412967E-2</v>
      </c>
      <c r="AA30" s="124">
        <v>7.4093567251461989E-2</v>
      </c>
    </row>
    <row r="31" spans="1:27" x14ac:dyDescent="0.25">
      <c r="A31" s="94" t="s">
        <v>318</v>
      </c>
      <c r="B31" s="124">
        <v>5.9996960146801989E-2</v>
      </c>
      <c r="C31" s="124">
        <v>4.0592726120014501E-2</v>
      </c>
      <c r="D31" s="124">
        <v>2.297337211406858E-2</v>
      </c>
      <c r="E31" s="124">
        <v>4.134586168150188E-2</v>
      </c>
      <c r="F31" s="124">
        <v>4.2600588001411803E-2</v>
      </c>
      <c r="G31" s="124">
        <v>4.6919711644287918E-2</v>
      </c>
      <c r="H31" s="124">
        <v>6.7828457230817027E-2</v>
      </c>
      <c r="I31" s="124">
        <v>5.5730170314119948E-2</v>
      </c>
      <c r="J31" s="124">
        <v>2.0726621240601501E-2</v>
      </c>
      <c r="K31" s="124">
        <v>4.4131759139982824E-2</v>
      </c>
      <c r="L31" s="124">
        <v>0.11539687271269373</v>
      </c>
      <c r="M31" s="124">
        <v>3.8663248194014448E-2</v>
      </c>
      <c r="O31" s="94" t="s">
        <v>318</v>
      </c>
      <c r="P31" s="124">
        <v>2.0596011722731906E-2</v>
      </c>
      <c r="Q31" s="124">
        <v>1.8990195112337405E-2</v>
      </c>
      <c r="R31" s="124">
        <v>3.6309523809523805E-2</v>
      </c>
      <c r="S31" s="124">
        <v>0.10577651515151515</v>
      </c>
      <c r="T31" s="124">
        <v>2.8762359644712587E-2</v>
      </c>
      <c r="U31" s="124">
        <v>0.39772727272727271</v>
      </c>
      <c r="V31" s="124">
        <v>5.844155844155844E-2</v>
      </c>
      <c r="W31" s="124">
        <v>5.2116073890267442E-2</v>
      </c>
      <c r="X31" s="124">
        <v>2.1428571428571429E-2</v>
      </c>
      <c r="Y31" s="124">
        <v>4.3749999999999997E-2</v>
      </c>
      <c r="Z31" s="124">
        <v>2.588971106412967E-2</v>
      </c>
      <c r="AA31" s="124">
        <v>0</v>
      </c>
    </row>
    <row r="32" spans="1:27" x14ac:dyDescent="0.25">
      <c r="A32" s="94" t="s">
        <v>320</v>
      </c>
      <c r="B32" s="124">
        <v>7.0172797618160091E-3</v>
      </c>
      <c r="C32" s="124">
        <v>1.6792607076213294E-2</v>
      </c>
      <c r="D32" s="124">
        <v>8.5346483451536649E-3</v>
      </c>
      <c r="E32" s="124">
        <v>1.2572846546995762E-3</v>
      </c>
      <c r="F32" s="124">
        <v>3.2184910369566305E-2</v>
      </c>
      <c r="G32" s="124">
        <v>0</v>
      </c>
      <c r="H32" s="124">
        <v>5.3939243966817495E-3</v>
      </c>
      <c r="I32" s="124">
        <v>4.8541392363396964E-3</v>
      </c>
      <c r="J32" s="124">
        <v>0</v>
      </c>
      <c r="K32" s="124">
        <v>1.1174242424242423E-2</v>
      </c>
      <c r="L32" s="124">
        <v>9.1487500564773547E-3</v>
      </c>
      <c r="M32" s="124">
        <v>3.0600050150996719E-2</v>
      </c>
      <c r="O32" s="94" t="s">
        <v>320</v>
      </c>
      <c r="P32" s="124">
        <v>0</v>
      </c>
      <c r="Q32" s="124">
        <v>3.1250000000000002E-3</v>
      </c>
      <c r="R32" s="124">
        <v>2.6041666666666664E-2</v>
      </c>
      <c r="S32" s="124">
        <v>0</v>
      </c>
      <c r="T32" s="124">
        <v>8.4753645047762699E-2</v>
      </c>
      <c r="U32" s="124">
        <v>2.2727272727272728E-2</v>
      </c>
      <c r="V32" s="124">
        <v>0</v>
      </c>
      <c r="W32" s="124">
        <v>3.8461538461538464E-3</v>
      </c>
      <c r="X32" s="124">
        <v>0</v>
      </c>
      <c r="Y32" s="124">
        <v>1.5625E-2</v>
      </c>
      <c r="Z32" s="124">
        <v>4.5833333333333337E-2</v>
      </c>
      <c r="AA32" s="124">
        <v>0</v>
      </c>
    </row>
    <row r="33" spans="1:27" x14ac:dyDescent="0.25">
      <c r="A33" s="94" t="s">
        <v>321</v>
      </c>
      <c r="B33" s="124">
        <v>9.871246068044065E-2</v>
      </c>
      <c r="C33" s="124">
        <v>0.17479630130538371</v>
      </c>
      <c r="D33" s="124">
        <v>7.4577244384470928E-2</v>
      </c>
      <c r="E33" s="124">
        <v>0.1124691110941401</v>
      </c>
      <c r="F33" s="124">
        <v>0.25546571302728255</v>
      </c>
      <c r="G33" s="124">
        <v>0.2406030645437425</v>
      </c>
      <c r="H33" s="124">
        <v>0.22537715388316024</v>
      </c>
      <c r="I33" s="124">
        <v>0.13350691948994564</v>
      </c>
      <c r="J33" s="124">
        <v>0.12230354740634347</v>
      </c>
      <c r="K33" s="124">
        <v>0.16012636851452644</v>
      </c>
      <c r="L33" s="124">
        <v>0.2343337707175854</v>
      </c>
      <c r="M33" s="124">
        <v>0.17288290026004888</v>
      </c>
      <c r="O33" s="94" t="s">
        <v>321</v>
      </c>
      <c r="P33" s="124">
        <v>0.12575974770642201</v>
      </c>
      <c r="Q33" s="124">
        <v>0.19787191236368412</v>
      </c>
      <c r="R33" s="124">
        <v>8.5267857142857145E-2</v>
      </c>
      <c r="S33" s="124">
        <v>0.28770174571805007</v>
      </c>
      <c r="T33" s="124">
        <v>0.16429948047595105</v>
      </c>
      <c r="U33" s="124">
        <v>0.14772727272727273</v>
      </c>
      <c r="V33" s="124">
        <v>0.27916065416065416</v>
      </c>
      <c r="W33" s="124">
        <v>8.7834298318169288E-2</v>
      </c>
      <c r="X33" s="124">
        <v>0.20833333333333331</v>
      </c>
      <c r="Y33" s="124">
        <v>0.16290584415584414</v>
      </c>
      <c r="Z33" s="124">
        <v>0.25334742776603242</v>
      </c>
      <c r="AA33" s="124">
        <v>0.10588516746411483</v>
      </c>
    </row>
    <row r="34" spans="1:27" x14ac:dyDescent="0.25">
      <c r="A34" s="94" t="s">
        <v>326</v>
      </c>
      <c r="B34" s="124">
        <v>1.3947366529877188E-2</v>
      </c>
      <c r="C34" s="124">
        <v>2.6815358519352787E-2</v>
      </c>
      <c r="D34" s="124">
        <v>5.5595732039894034E-3</v>
      </c>
      <c r="E34" s="124">
        <v>2.1815819158090406E-2</v>
      </c>
      <c r="F34" s="124">
        <v>5.4754273504273501E-3</v>
      </c>
      <c r="G34" s="124">
        <v>4.464285714285714E-3</v>
      </c>
      <c r="H34" s="124">
        <v>2.9851787788261801E-2</v>
      </c>
      <c r="I34" s="124">
        <v>1.6328770755614074E-2</v>
      </c>
      <c r="J34" s="124">
        <v>8.2465277777777762E-3</v>
      </c>
      <c r="K34" s="124">
        <v>4.3555804575541417E-2</v>
      </c>
      <c r="L34" s="124">
        <v>1.897924520643168E-2</v>
      </c>
      <c r="M34" s="124">
        <v>3.1280685841469785E-2</v>
      </c>
      <c r="O34" s="94" t="s">
        <v>326</v>
      </c>
      <c r="P34" s="124">
        <v>3.9035423037716614E-2</v>
      </c>
      <c r="Q34" s="124">
        <v>4.5096324398896333E-2</v>
      </c>
      <c r="R34" s="124">
        <v>0</v>
      </c>
      <c r="S34" s="124">
        <v>1.1363636363636364E-2</v>
      </c>
      <c r="T34" s="124">
        <v>1.0457516339869282E-2</v>
      </c>
      <c r="U34" s="124">
        <v>2.2727272727272728E-2</v>
      </c>
      <c r="V34" s="124">
        <v>2.7777777777777776E-2</v>
      </c>
      <c r="W34" s="124">
        <v>6.9444444444444441E-3</v>
      </c>
      <c r="X34" s="124">
        <v>1.2500000000000001E-2</v>
      </c>
      <c r="Y34" s="124">
        <v>6.3352272727272729E-2</v>
      </c>
      <c r="Z34" s="124">
        <v>5.5303030303030305E-2</v>
      </c>
      <c r="AA34" s="124">
        <v>1.3157894736842105E-2</v>
      </c>
    </row>
    <row r="35" spans="1:27" x14ac:dyDescent="0.25">
      <c r="A35" s="94" t="s">
        <v>327</v>
      </c>
      <c r="B35" s="124">
        <v>6.9657422736181251E-2</v>
      </c>
      <c r="C35" s="124">
        <v>0.22366493309777061</v>
      </c>
      <c r="D35" s="124">
        <v>5.1420469809039429E-2</v>
      </c>
      <c r="E35" s="124">
        <v>0.18545202914045394</v>
      </c>
      <c r="F35" s="124">
        <v>7.5359486674572401E-2</v>
      </c>
      <c r="G35" s="124">
        <v>3.6996822033898306E-2</v>
      </c>
      <c r="H35" s="124">
        <v>8.4070434548161974E-2</v>
      </c>
      <c r="I35" s="124">
        <v>7.7154353924913766E-2</v>
      </c>
      <c r="J35" s="124">
        <v>0.11563422642781196</v>
      </c>
      <c r="K35" s="124">
        <v>0.10921179971344444</v>
      </c>
      <c r="L35" s="124">
        <v>0.14975614762227374</v>
      </c>
      <c r="M35" s="124">
        <v>0.11435453371207475</v>
      </c>
      <c r="O35" s="94" t="s">
        <v>327</v>
      </c>
      <c r="P35" s="124">
        <v>0.11150452344546381</v>
      </c>
      <c r="Q35" s="124">
        <v>0.17718967612665876</v>
      </c>
      <c r="R35" s="124">
        <v>7.5744047619047614E-2</v>
      </c>
      <c r="S35" s="124">
        <v>0.13768115942028986</v>
      </c>
      <c r="T35" s="124">
        <v>8.2629462041226745E-2</v>
      </c>
      <c r="U35" s="124">
        <v>0.19886363636363635</v>
      </c>
      <c r="V35" s="124">
        <v>4.1245791245791245E-2</v>
      </c>
      <c r="W35" s="124">
        <v>0.13398469809760133</v>
      </c>
      <c r="X35" s="124">
        <v>0.21488095238095239</v>
      </c>
      <c r="Y35" s="124">
        <v>5.844155844155844E-2</v>
      </c>
      <c r="Z35" s="124">
        <v>0.11605884425651868</v>
      </c>
      <c r="AA35" s="124">
        <v>8.2299308878256247E-2</v>
      </c>
    </row>
    <row r="36" spans="1:27" x14ac:dyDescent="0.25">
      <c r="A36" s="94" t="s">
        <v>317</v>
      </c>
      <c r="B36" s="124">
        <v>0</v>
      </c>
      <c r="C36" s="124">
        <v>5.5803571428571425E-4</v>
      </c>
      <c r="D36" s="124">
        <v>0</v>
      </c>
      <c r="E36" s="124">
        <v>0</v>
      </c>
      <c r="F36" s="124">
        <v>0</v>
      </c>
      <c r="G36" s="124">
        <v>0</v>
      </c>
      <c r="H36" s="124">
        <v>0</v>
      </c>
      <c r="I36" s="124">
        <v>0</v>
      </c>
      <c r="J36" s="124">
        <v>0</v>
      </c>
      <c r="K36" s="124">
        <v>3.90625E-3</v>
      </c>
      <c r="L36" s="124">
        <v>0</v>
      </c>
      <c r="M36" s="124">
        <v>0</v>
      </c>
      <c r="O36" s="94" t="s">
        <v>317</v>
      </c>
      <c r="P36" s="124">
        <v>0</v>
      </c>
      <c r="Q36" s="124">
        <v>0</v>
      </c>
      <c r="R36" s="124">
        <v>0</v>
      </c>
      <c r="S36" s="124">
        <v>0</v>
      </c>
      <c r="T36" s="124">
        <v>0</v>
      </c>
      <c r="U36" s="124">
        <v>0</v>
      </c>
      <c r="V36" s="124">
        <v>0</v>
      </c>
      <c r="W36" s="124">
        <v>0</v>
      </c>
      <c r="X36" s="124">
        <v>0</v>
      </c>
      <c r="Y36" s="124">
        <v>0</v>
      </c>
      <c r="Z36" s="124">
        <v>0</v>
      </c>
      <c r="AA36" s="124">
        <v>0</v>
      </c>
    </row>
    <row r="37" spans="1:27" x14ac:dyDescent="0.25">
      <c r="A37" s="94" t="s">
        <v>338</v>
      </c>
      <c r="B37" s="124">
        <v>7.5608789408054882E-3</v>
      </c>
      <c r="C37" s="124">
        <v>5.4690281029984161E-3</v>
      </c>
      <c r="D37" s="124">
        <v>1.1160714285714285E-3</v>
      </c>
      <c r="E37" s="124">
        <v>3.4576761550445759E-3</v>
      </c>
      <c r="F37" s="124">
        <v>8.8491235791649126E-3</v>
      </c>
      <c r="G37" s="124">
        <v>0</v>
      </c>
      <c r="H37" s="124">
        <v>8.9960887455757498E-3</v>
      </c>
      <c r="I37" s="124">
        <v>1.2546968020924844E-2</v>
      </c>
      <c r="J37" s="124">
        <v>3.4253003003003003E-3</v>
      </c>
      <c r="K37" s="124">
        <v>3.90625E-3</v>
      </c>
      <c r="L37" s="124">
        <v>8.6852506760973572E-3</v>
      </c>
      <c r="M37" s="124">
        <v>0</v>
      </c>
      <c r="O37" s="94" t="s">
        <v>338</v>
      </c>
      <c r="P37" s="124">
        <v>1.0453300203873599E-2</v>
      </c>
      <c r="Q37" s="124">
        <v>3.1250000000000002E-3</v>
      </c>
      <c r="R37" s="124">
        <v>0</v>
      </c>
      <c r="S37" s="124">
        <v>0</v>
      </c>
      <c r="T37" s="124">
        <v>0</v>
      </c>
      <c r="U37" s="124">
        <v>0</v>
      </c>
      <c r="V37" s="124">
        <v>0</v>
      </c>
      <c r="W37" s="124">
        <v>7.6923076923076927E-3</v>
      </c>
      <c r="X37" s="124">
        <v>0</v>
      </c>
      <c r="Y37" s="124">
        <v>0</v>
      </c>
      <c r="Z37" s="124">
        <v>7.575757575757576E-3</v>
      </c>
      <c r="AA37" s="124">
        <v>0</v>
      </c>
    </row>
    <row r="38" spans="1:27" x14ac:dyDescent="0.25">
      <c r="A38" s="94" t="s">
        <v>346</v>
      </c>
      <c r="B38" s="124">
        <v>0</v>
      </c>
      <c r="C38" s="124">
        <v>0</v>
      </c>
      <c r="D38" s="124">
        <v>0</v>
      </c>
      <c r="E38" s="124">
        <v>1.4534883720930232E-3</v>
      </c>
      <c r="F38" s="124">
        <v>0</v>
      </c>
      <c r="G38" s="124">
        <v>1.0593220338983051E-3</v>
      </c>
      <c r="H38" s="124">
        <v>1.7857142857142857E-3</v>
      </c>
      <c r="I38" s="124">
        <v>4.3981481481481476E-3</v>
      </c>
      <c r="J38" s="124">
        <v>0</v>
      </c>
      <c r="K38" s="124">
        <v>0</v>
      </c>
      <c r="L38" s="124">
        <v>3.472222222222222E-3</v>
      </c>
      <c r="M38" s="124">
        <v>1.2254901960784314E-3</v>
      </c>
      <c r="O38" s="94" t="s">
        <v>346</v>
      </c>
      <c r="P38" s="124">
        <v>0</v>
      </c>
      <c r="Q38" s="124">
        <v>0</v>
      </c>
      <c r="R38" s="124">
        <v>0</v>
      </c>
      <c r="S38" s="124">
        <v>0</v>
      </c>
      <c r="T38" s="124">
        <v>0</v>
      </c>
      <c r="U38" s="124">
        <v>4.5454545454545456E-2</v>
      </c>
      <c r="V38" s="124">
        <v>0</v>
      </c>
      <c r="W38" s="124">
        <v>0</v>
      </c>
      <c r="X38" s="124">
        <v>0</v>
      </c>
      <c r="Y38" s="124">
        <v>0</v>
      </c>
      <c r="Z38" s="124">
        <v>0</v>
      </c>
      <c r="AA38" s="124">
        <v>0</v>
      </c>
    </row>
    <row r="39" spans="1:27" x14ac:dyDescent="0.25">
      <c r="A39" s="94" t="s">
        <v>298</v>
      </c>
      <c r="B39" s="124">
        <v>5.7373187499999999E-2</v>
      </c>
      <c r="C39" s="124">
        <v>4.2122124999999996E-2</v>
      </c>
      <c r="D39" s="124">
        <v>4.0881125000000011E-2</v>
      </c>
      <c r="E39" s="124">
        <v>4.1836499999999971E-2</v>
      </c>
      <c r="F39" s="124">
        <v>3.5194937500000002E-2</v>
      </c>
      <c r="G39" s="124">
        <v>4.5511562499999991E-2</v>
      </c>
      <c r="H39" s="124">
        <v>4.8970562499999995E-2</v>
      </c>
      <c r="I39" s="124">
        <v>4.1459499999999996E-2</v>
      </c>
      <c r="J39" s="124">
        <v>4.0702937499999994E-2</v>
      </c>
      <c r="K39" s="124">
        <v>4.2699124999999997E-2</v>
      </c>
      <c r="L39" s="124">
        <v>3.7988562499999996E-2</v>
      </c>
      <c r="M39" s="124">
        <v>4.5220437500000002E-2</v>
      </c>
      <c r="O39" s="94" t="s">
        <v>298</v>
      </c>
      <c r="P39" s="124">
        <v>5.5066750000000025E-2</v>
      </c>
      <c r="Q39" s="124">
        <v>3.3461749999999998E-2</v>
      </c>
      <c r="R39" s="124">
        <v>3.3314999999999997E-2</v>
      </c>
      <c r="S39" s="124">
        <v>3.6889249999999991E-2</v>
      </c>
      <c r="T39" s="124">
        <v>2.7630000000000005E-2</v>
      </c>
      <c r="U39" s="124">
        <v>3.7146000000000005E-2</v>
      </c>
      <c r="V39" s="124">
        <v>4.0722249999999995E-2</v>
      </c>
      <c r="W39" s="124">
        <v>3.302625E-2</v>
      </c>
      <c r="X39" s="124">
        <v>3.1023499999999999E-2</v>
      </c>
      <c r="Y39" s="124">
        <v>3.2326499999999994E-2</v>
      </c>
      <c r="Z39" s="124">
        <v>3.2834250000000009E-2</v>
      </c>
      <c r="AA39" s="124">
        <v>4.5481750000000001E-2</v>
      </c>
    </row>
    <row r="40" spans="1:27" x14ac:dyDescent="0.25">
      <c r="A40" s="94" t="s">
        <v>269</v>
      </c>
      <c r="B40" s="124">
        <v>7.9668125000000034E-3</v>
      </c>
      <c r="C40" s="124">
        <v>4.2522500000000008E-3</v>
      </c>
      <c r="D40" s="124">
        <v>6.8816250000000015E-3</v>
      </c>
      <c r="E40" s="124">
        <v>1.3166812500000005E-2</v>
      </c>
      <c r="F40" s="124">
        <v>5.5720624999999989E-3</v>
      </c>
      <c r="G40" s="124">
        <v>1.1423124999999998E-2</v>
      </c>
      <c r="H40" s="124">
        <v>1.3626375E-2</v>
      </c>
      <c r="I40" s="124">
        <v>1.0314312500000002E-2</v>
      </c>
      <c r="J40" s="124">
        <v>1.0299562500000003E-2</v>
      </c>
      <c r="K40" s="124">
        <v>5.37625E-3</v>
      </c>
      <c r="L40" s="124">
        <v>1.6891625E-2</v>
      </c>
      <c r="M40" s="124">
        <v>1.0501875000000001E-3</v>
      </c>
      <c r="O40" s="94" t="s">
        <v>269</v>
      </c>
      <c r="P40" s="124">
        <v>8.6220000000000047E-3</v>
      </c>
      <c r="Q40" s="124">
        <v>4.1755000000000004E-3</v>
      </c>
      <c r="R40" s="124">
        <v>6.9505000000000018E-3</v>
      </c>
      <c r="S40" s="124">
        <v>1.3741250000000002E-2</v>
      </c>
      <c r="T40" s="124">
        <v>5.4307500000000033E-3</v>
      </c>
      <c r="U40" s="124">
        <v>1.2081999999999999E-2</v>
      </c>
      <c r="V40" s="124">
        <v>1.2648999999999999E-2</v>
      </c>
      <c r="W40" s="124">
        <v>9.8302500000000057E-3</v>
      </c>
      <c r="X40" s="124">
        <v>9.889750000000001E-3</v>
      </c>
      <c r="Y40" s="124">
        <v>5.0167499999999995E-3</v>
      </c>
      <c r="Z40" s="124">
        <v>1.3692499999999996E-2</v>
      </c>
      <c r="AA40" s="124">
        <v>1.1392499999999999E-3</v>
      </c>
    </row>
    <row r="41" spans="1:27" x14ac:dyDescent="0.25">
      <c r="A41" s="94" t="s">
        <v>273</v>
      </c>
      <c r="B41" s="124">
        <v>5.9494750000000027E-2</v>
      </c>
      <c r="C41" s="124">
        <v>3.6396687499999997E-2</v>
      </c>
      <c r="D41" s="124">
        <v>4.4035999999999992E-2</v>
      </c>
      <c r="E41" s="124">
        <v>3.7163812499999976E-2</v>
      </c>
      <c r="F41" s="124">
        <v>5.5345187499999997E-2</v>
      </c>
      <c r="G41" s="124">
        <v>3.5350187500000012E-2</v>
      </c>
      <c r="H41" s="124">
        <v>4.3940499999999993E-2</v>
      </c>
      <c r="I41" s="124">
        <v>4.9484874999999998E-2</v>
      </c>
      <c r="J41" s="124">
        <v>3.4918562500000007E-2</v>
      </c>
      <c r="K41" s="124">
        <v>4.7149249999999997E-2</v>
      </c>
      <c r="L41" s="124">
        <v>5.372118750000001E-2</v>
      </c>
      <c r="M41" s="124">
        <v>4.76230625E-2</v>
      </c>
      <c r="O41" s="94" t="s">
        <v>273</v>
      </c>
      <c r="P41" s="124">
        <v>6.026674999999998E-2</v>
      </c>
      <c r="Q41" s="124">
        <v>3.7315750000000002E-2</v>
      </c>
      <c r="R41" s="124">
        <v>4.7725999999999998E-2</v>
      </c>
      <c r="S41" s="124">
        <v>4.0865250000000006E-2</v>
      </c>
      <c r="T41" s="124">
        <v>5.8230499999999991E-2</v>
      </c>
      <c r="U41" s="124">
        <v>4.2987249999999998E-2</v>
      </c>
      <c r="V41" s="124">
        <v>4.8167000000000001E-2</v>
      </c>
      <c r="W41" s="124">
        <v>5.3886999999999997E-2</v>
      </c>
      <c r="X41" s="124">
        <v>3.8873249999999998E-2</v>
      </c>
      <c r="Y41" s="124">
        <v>4.8995000000000011E-2</v>
      </c>
      <c r="Z41" s="124">
        <v>5.235575E-2</v>
      </c>
      <c r="AA41" s="124">
        <v>5.1576250000000011E-2</v>
      </c>
    </row>
    <row r="42" spans="1:27" x14ac:dyDescent="0.25">
      <c r="A42" s="94" t="s">
        <v>277</v>
      </c>
      <c r="B42" s="124">
        <v>0.14514768749999998</v>
      </c>
      <c r="C42" s="124">
        <v>0.33020256250000002</v>
      </c>
      <c r="D42" s="124">
        <v>0.23920756249999994</v>
      </c>
      <c r="E42" s="124">
        <v>0.26106943749999995</v>
      </c>
      <c r="F42" s="124">
        <v>8.9719124999999997E-2</v>
      </c>
      <c r="G42" s="124">
        <v>0.1752973125</v>
      </c>
      <c r="H42" s="124">
        <v>0.16144668750000002</v>
      </c>
      <c r="I42" s="124">
        <v>0.14138212499999994</v>
      </c>
      <c r="J42" s="124">
        <v>0.29653650000000004</v>
      </c>
      <c r="K42" s="124">
        <v>0.18492837500000001</v>
      </c>
      <c r="L42" s="124">
        <v>0.20480687499999997</v>
      </c>
      <c r="M42" s="124">
        <v>8.9585875000000009E-2</v>
      </c>
      <c r="O42" s="94" t="s">
        <v>277</v>
      </c>
      <c r="P42" s="124">
        <v>0.1402905000000001</v>
      </c>
      <c r="Q42" s="124">
        <v>0.34453150000000005</v>
      </c>
      <c r="R42" s="124">
        <v>0.240896</v>
      </c>
      <c r="S42" s="124">
        <v>0.25471350000000004</v>
      </c>
      <c r="T42" s="124">
        <v>8.7683749999999977E-2</v>
      </c>
      <c r="U42" s="124">
        <v>0.16888424999999999</v>
      </c>
      <c r="V42" s="124">
        <v>0.14696275</v>
      </c>
      <c r="W42" s="124">
        <v>0.15376949999999998</v>
      </c>
      <c r="X42" s="124">
        <v>0.29455900000000002</v>
      </c>
      <c r="Y42" s="124">
        <v>0.17426849999999999</v>
      </c>
      <c r="Z42" s="124">
        <v>0.20817250000000004</v>
      </c>
      <c r="AA42" s="124">
        <v>8.9435250000000008E-2</v>
      </c>
    </row>
    <row r="43" spans="1:27" x14ac:dyDescent="0.25">
      <c r="A43" s="94" t="s">
        <v>297</v>
      </c>
      <c r="B43" s="124">
        <v>0.21082674999999998</v>
      </c>
      <c r="C43" s="124">
        <v>0.16833681249999993</v>
      </c>
      <c r="D43" s="124">
        <v>0.19473299999999999</v>
      </c>
      <c r="E43" s="124">
        <v>0.16670293749999995</v>
      </c>
      <c r="F43" s="124">
        <v>0.26049749999999999</v>
      </c>
      <c r="G43" s="124">
        <v>0.18605312500000001</v>
      </c>
      <c r="H43" s="124">
        <v>0.20223318749999997</v>
      </c>
      <c r="I43" s="124">
        <v>0.16142581249999993</v>
      </c>
      <c r="J43" s="124">
        <v>0.18615593749999998</v>
      </c>
      <c r="K43" s="124">
        <v>0.23129824999999998</v>
      </c>
      <c r="L43" s="124">
        <v>0.19866812499999997</v>
      </c>
      <c r="M43" s="124">
        <v>0.20003974999999996</v>
      </c>
      <c r="O43" s="94" t="s">
        <v>297</v>
      </c>
      <c r="P43" s="124">
        <v>0.2166792500000001</v>
      </c>
      <c r="Q43" s="124">
        <v>0.16783674999999992</v>
      </c>
      <c r="R43" s="124">
        <v>0.20067749999999998</v>
      </c>
      <c r="S43" s="124">
        <v>0.16894324999999999</v>
      </c>
      <c r="T43" s="124">
        <v>0.27542525000000018</v>
      </c>
      <c r="U43" s="124">
        <v>0.18573025000000001</v>
      </c>
      <c r="V43" s="124">
        <v>0.21021324999999999</v>
      </c>
      <c r="W43" s="124">
        <v>0.15693474999999996</v>
      </c>
      <c r="X43" s="124">
        <v>0.19456925000000003</v>
      </c>
      <c r="Y43" s="124">
        <v>0.25366050000000007</v>
      </c>
      <c r="Z43" s="124">
        <v>0.20323475000000005</v>
      </c>
      <c r="AA43" s="124">
        <v>0.19705775</v>
      </c>
    </row>
    <row r="44" spans="1:27" x14ac:dyDescent="0.25">
      <c r="A44" s="94" t="s">
        <v>281</v>
      </c>
      <c r="B44" s="124">
        <v>9.2141874999999967E-3</v>
      </c>
      <c r="C44" s="124">
        <v>8.9442500000000008E-3</v>
      </c>
      <c r="D44" s="124">
        <v>1.2568937499999999E-2</v>
      </c>
      <c r="E44" s="124">
        <v>9.2004375000000003E-3</v>
      </c>
      <c r="F44" s="124">
        <v>1.3018562500000001E-2</v>
      </c>
      <c r="G44" s="124">
        <v>9.4109375000000009E-3</v>
      </c>
      <c r="H44" s="124">
        <v>1.0238437499999998E-2</v>
      </c>
      <c r="I44" s="124">
        <v>1.3578749999999999E-2</v>
      </c>
      <c r="J44" s="124">
        <v>7.8918124999999995E-3</v>
      </c>
      <c r="K44" s="124">
        <v>6.4768125000000008E-3</v>
      </c>
      <c r="L44" s="124">
        <v>1.0675187500000002E-2</v>
      </c>
      <c r="M44" s="124">
        <v>1.5365687499999997E-2</v>
      </c>
      <c r="O44" s="94" t="s">
        <v>281</v>
      </c>
      <c r="P44" s="124">
        <v>8.5197499999999995E-3</v>
      </c>
      <c r="Q44" s="124">
        <v>7.9155000000000024E-3</v>
      </c>
      <c r="R44" s="124">
        <v>1.12795E-2</v>
      </c>
      <c r="S44" s="124">
        <v>8.482E-3</v>
      </c>
      <c r="T44" s="124">
        <v>8.8637499999999966E-3</v>
      </c>
      <c r="U44" s="124">
        <v>8.5407499999999997E-3</v>
      </c>
      <c r="V44" s="124">
        <v>9.6229999999999996E-3</v>
      </c>
      <c r="W44" s="124">
        <v>1.1029250000000008E-2</v>
      </c>
      <c r="X44" s="124">
        <v>6.5762500000000005E-3</v>
      </c>
      <c r="Y44" s="124">
        <v>5.5144999999999994E-3</v>
      </c>
      <c r="Z44" s="124">
        <v>1.0127250000000001E-2</v>
      </c>
      <c r="AA44" s="124">
        <v>1.4683749999999999E-2</v>
      </c>
    </row>
    <row r="45" spans="1:27" x14ac:dyDescent="0.25">
      <c r="A45" s="94" t="s">
        <v>285</v>
      </c>
      <c r="B45" s="124">
        <v>3.2441874999999995E-2</v>
      </c>
      <c r="C45" s="124">
        <v>3.0458500000000006E-2</v>
      </c>
      <c r="D45" s="124">
        <v>4.3001000000000004E-2</v>
      </c>
      <c r="E45" s="124">
        <v>3.2334562500000011E-2</v>
      </c>
      <c r="F45" s="124">
        <v>6.6493999999999984E-2</v>
      </c>
      <c r="G45" s="124">
        <v>3.8517687500000002E-2</v>
      </c>
      <c r="H45" s="124">
        <v>3.6699187500000008E-2</v>
      </c>
      <c r="I45" s="124">
        <v>3.4068124999999991E-2</v>
      </c>
      <c r="J45" s="124">
        <v>2.6133124999999997E-2</v>
      </c>
      <c r="K45" s="124">
        <v>3.9837062500000006E-2</v>
      </c>
      <c r="L45" s="124">
        <v>3.0218250000000002E-2</v>
      </c>
      <c r="M45" s="124">
        <v>6.2061437499999976E-2</v>
      </c>
      <c r="O45" s="94" t="s">
        <v>285</v>
      </c>
      <c r="P45" s="124">
        <v>3.3658250000000001E-2</v>
      </c>
      <c r="Q45" s="124">
        <v>2.9974999999999988E-2</v>
      </c>
      <c r="R45" s="124">
        <v>4.3834250000000012E-2</v>
      </c>
      <c r="S45" s="124">
        <v>3.2299749999999995E-2</v>
      </c>
      <c r="T45" s="124">
        <v>6.6449749999999988E-2</v>
      </c>
      <c r="U45" s="124">
        <v>3.7172500000000004E-2</v>
      </c>
      <c r="V45" s="124">
        <v>3.6638749999999998E-2</v>
      </c>
      <c r="W45" s="124">
        <v>3.3604000000000002E-2</v>
      </c>
      <c r="X45" s="124">
        <v>2.6476E-2</v>
      </c>
      <c r="Y45" s="124">
        <v>4.0667000000000002E-2</v>
      </c>
      <c r="Z45" s="124">
        <v>3.1956000000000005E-2</v>
      </c>
      <c r="AA45" s="124">
        <v>6.1417000000000006E-2</v>
      </c>
    </row>
    <row r="46" spans="1:27" x14ac:dyDescent="0.25">
      <c r="A46" s="94" t="s">
        <v>288</v>
      </c>
      <c r="B46" s="124">
        <v>8.3884187499999943E-2</v>
      </c>
      <c r="C46" s="124">
        <v>8.0749062499999996E-2</v>
      </c>
      <c r="D46" s="124">
        <v>7.8128375000000014E-2</v>
      </c>
      <c r="E46" s="124">
        <v>6.2317000000000053E-2</v>
      </c>
      <c r="F46" s="124">
        <v>0.13117087500000002</v>
      </c>
      <c r="G46" s="124">
        <v>7.81020625E-2</v>
      </c>
      <c r="H46" s="124">
        <v>6.0705687500000001E-2</v>
      </c>
      <c r="I46" s="124">
        <v>7.1084750000000002E-2</v>
      </c>
      <c r="J46" s="124">
        <v>9.2256875000000002E-2</v>
      </c>
      <c r="K46" s="124">
        <v>7.3347187499999994E-2</v>
      </c>
      <c r="L46" s="124">
        <v>0.10149968749999999</v>
      </c>
      <c r="M46" s="124">
        <v>0.17015362500000003</v>
      </c>
      <c r="O46" s="94" t="s">
        <v>288</v>
      </c>
      <c r="P46" s="124">
        <v>8.8537999999999992E-2</v>
      </c>
      <c r="Q46" s="124">
        <v>8.1332250000000036E-2</v>
      </c>
      <c r="R46" s="124">
        <v>8.3191000000000001E-2</v>
      </c>
      <c r="S46" s="124">
        <v>6.2223249999999987E-2</v>
      </c>
      <c r="T46" s="124">
        <v>0.13081224999999996</v>
      </c>
      <c r="U46" s="124">
        <v>7.4361499999999997E-2</v>
      </c>
      <c r="V46" s="124">
        <v>5.7516999999999999E-2</v>
      </c>
      <c r="W46" s="124">
        <v>7.6304749999999949E-2</v>
      </c>
      <c r="X46" s="124">
        <v>8.763474999999997E-2</v>
      </c>
      <c r="Y46" s="124">
        <v>7.6991749999999998E-2</v>
      </c>
      <c r="Z46" s="124">
        <v>9.9497499999999989E-2</v>
      </c>
      <c r="AA46" s="124">
        <v>0.1781855</v>
      </c>
    </row>
    <row r="47" spans="1:27" x14ac:dyDescent="0.25">
      <c r="A47" s="94" t="s">
        <v>291</v>
      </c>
      <c r="B47" s="124">
        <v>0.24396793749999995</v>
      </c>
      <c r="C47" s="124">
        <v>0.20916168750000003</v>
      </c>
      <c r="D47" s="124">
        <v>0.22789612500000003</v>
      </c>
      <c r="E47" s="124">
        <v>0.24783974999999994</v>
      </c>
      <c r="F47" s="124">
        <v>0.19276137500000001</v>
      </c>
      <c r="G47" s="124">
        <v>0.29613656249999998</v>
      </c>
      <c r="H47" s="124">
        <v>0.26527074999999994</v>
      </c>
      <c r="I47" s="124">
        <v>0.28875612500000009</v>
      </c>
      <c r="J47" s="124">
        <v>0.18535974999999999</v>
      </c>
      <c r="K47" s="124">
        <v>0.21529175</v>
      </c>
      <c r="L47" s="124">
        <v>0.2262225625</v>
      </c>
      <c r="M47" s="124">
        <v>0.23737849999999996</v>
      </c>
      <c r="O47" s="94" t="s">
        <v>291</v>
      </c>
      <c r="P47" s="124">
        <v>0.23938975000000007</v>
      </c>
      <c r="Q47" s="124">
        <v>0.199327</v>
      </c>
      <c r="R47" s="124">
        <v>0.22577700000000001</v>
      </c>
      <c r="S47" s="124">
        <v>0.24602275000000004</v>
      </c>
      <c r="T47" s="124">
        <v>0.19053750000000008</v>
      </c>
      <c r="U47" s="124">
        <v>0.29740974999999997</v>
      </c>
      <c r="V47" s="124">
        <v>0.27215075000000005</v>
      </c>
      <c r="W47" s="124">
        <v>0.28342975000000004</v>
      </c>
      <c r="X47" s="124">
        <v>0.18465074999999997</v>
      </c>
      <c r="Y47" s="124">
        <v>0.20806899999999995</v>
      </c>
      <c r="Z47" s="124">
        <v>0.2261452500000001</v>
      </c>
      <c r="AA47" s="124">
        <v>0.24291225000000005</v>
      </c>
    </row>
    <row r="48" spans="1:27" x14ac:dyDescent="0.25">
      <c r="A48" s="94" t="s">
        <v>294</v>
      </c>
      <c r="B48" s="124">
        <v>0.12246068750000004</v>
      </c>
      <c r="C48" s="124">
        <v>7.7966375000000018E-2</v>
      </c>
      <c r="D48" s="124">
        <v>9.1463812499999991E-2</v>
      </c>
      <c r="E48" s="124">
        <v>9.741699999999999E-2</v>
      </c>
      <c r="F48" s="124">
        <v>0.12040812499999999</v>
      </c>
      <c r="G48" s="124">
        <v>9.9632687500000011E-2</v>
      </c>
      <c r="H48" s="124">
        <v>0.1066394375</v>
      </c>
      <c r="I48" s="124">
        <v>0.12274437500000002</v>
      </c>
      <c r="J48" s="124">
        <v>9.9658937499999989E-2</v>
      </c>
      <c r="K48" s="124">
        <v>0.118280625</v>
      </c>
      <c r="L48" s="124">
        <v>9.4095062499999993E-2</v>
      </c>
      <c r="M48" s="124">
        <v>9.2906749999999996E-2</v>
      </c>
      <c r="O48" s="94" t="s">
        <v>294</v>
      </c>
      <c r="P48" s="124">
        <v>0.12085849999999998</v>
      </c>
      <c r="Q48" s="124">
        <v>7.4850999999999973E-2</v>
      </c>
      <c r="R48" s="124">
        <v>8.9309750000000007E-2</v>
      </c>
      <c r="S48" s="124">
        <v>9.9341499999999985E-2</v>
      </c>
      <c r="T48" s="124">
        <v>0.11240725000000003</v>
      </c>
      <c r="U48" s="124">
        <v>0.10076025000000001</v>
      </c>
      <c r="V48" s="124">
        <v>0.10634974999999999</v>
      </c>
      <c r="W48" s="124">
        <v>0.11599624999999997</v>
      </c>
      <c r="X48" s="124">
        <v>9.5091499999999995E-2</v>
      </c>
      <c r="Y48" s="124">
        <v>0.11319025000000002</v>
      </c>
      <c r="Z48" s="124">
        <v>9.1916749999999992E-2</v>
      </c>
      <c r="AA48" s="124">
        <v>8.1829500000000013E-2</v>
      </c>
    </row>
    <row r="49" spans="1:27" x14ac:dyDescent="0.25">
      <c r="A49" s="94" t="s">
        <v>295</v>
      </c>
      <c r="B49" s="124">
        <v>3.54769375E-2</v>
      </c>
      <c r="C49" s="124">
        <v>2.56494375E-2</v>
      </c>
      <c r="D49" s="124">
        <v>2.9112437499999998E-2</v>
      </c>
      <c r="E49" s="124">
        <v>2.6469937500000019E-2</v>
      </c>
      <c r="F49" s="124">
        <v>2.7493124999999997E-2</v>
      </c>
      <c r="G49" s="124">
        <v>2.4490000000000008E-2</v>
      </c>
      <c r="H49" s="124">
        <v>2.6173249999999999E-2</v>
      </c>
      <c r="I49" s="124">
        <v>2.5953749999999998E-2</v>
      </c>
      <c r="J49" s="124">
        <v>1.8882250000000003E-2</v>
      </c>
      <c r="K49" s="124">
        <v>2.4624187500000005E-2</v>
      </c>
      <c r="L49" s="124">
        <v>2.84901875E-2</v>
      </c>
      <c r="M49" s="124">
        <v>3.3260999999999999E-2</v>
      </c>
      <c r="O49" s="94" t="s">
        <v>295</v>
      </c>
      <c r="P49" s="124">
        <v>3.612025000000002E-2</v>
      </c>
      <c r="Q49" s="124">
        <v>2.5002250000000007E-2</v>
      </c>
      <c r="R49" s="124">
        <v>2.9457999999999998E-2</v>
      </c>
      <c r="S49" s="124">
        <v>2.6723750000000001E-2</v>
      </c>
      <c r="T49" s="124">
        <v>2.6696499999999998E-2</v>
      </c>
      <c r="U49" s="124">
        <v>2.6220500000000001E-2</v>
      </c>
      <c r="V49" s="124">
        <v>2.6315249999999995E-2</v>
      </c>
      <c r="W49" s="124">
        <v>2.4346999999999976E-2</v>
      </c>
      <c r="X49" s="124">
        <v>1.9802750000000001E-2</v>
      </c>
      <c r="Y49" s="124">
        <v>2.2812249999999999E-2</v>
      </c>
      <c r="Z49" s="124">
        <v>2.8008750000000006E-2</v>
      </c>
      <c r="AA49" s="124">
        <v>3.1417500000000001E-2</v>
      </c>
    </row>
    <row r="50" spans="1:27" x14ac:dyDescent="0.25">
      <c r="A50" s="94" t="s">
        <v>296</v>
      </c>
      <c r="B50" s="124">
        <v>4.9118500000000002E-2</v>
      </c>
      <c r="C50" s="124">
        <v>2.7882375000000001E-2</v>
      </c>
      <c r="D50" s="124">
        <v>3.2932062499999998E-2</v>
      </c>
      <c r="E50" s="124">
        <v>4.6312249999999999E-2</v>
      </c>
      <c r="F50" s="124">
        <v>3.9336687500000002E-2</v>
      </c>
      <c r="G50" s="124">
        <v>4.57215625E-2</v>
      </c>
      <c r="H50" s="124">
        <v>7.2745750000000012E-2</v>
      </c>
      <c r="I50" s="124">
        <v>8.0124062499999996E-2</v>
      </c>
      <c r="J50" s="124">
        <v>4.1660750000000003E-2</v>
      </c>
      <c r="K50" s="124">
        <v>5.3142312499999997E-2</v>
      </c>
      <c r="L50" s="124">
        <v>3.4646125E-2</v>
      </c>
      <c r="M50" s="124">
        <v>4.9357999999999992E-2</v>
      </c>
      <c r="O50" s="94" t="s">
        <v>296</v>
      </c>
      <c r="P50" s="124">
        <v>4.7056999999999981E-2</v>
      </c>
      <c r="Q50" s="124">
        <v>2.7737999999999995E-2</v>
      </c>
      <c r="R50" s="124">
        <v>3.2813749999999996E-2</v>
      </c>
      <c r="S50" s="124">
        <v>4.6643250000000011E-2</v>
      </c>
      <c r="T50" s="124">
        <v>3.7461499999999995E-2</v>
      </c>
      <c r="U50" s="124">
        <v>4.5846500000000005E-2</v>
      </c>
      <c r="V50" s="124">
        <v>7.3419750000000006E-2</v>
      </c>
      <c r="W50" s="124">
        <v>8.0860499999999988E-2</v>
      </c>
      <c r="X50" s="124">
        <v>4.1879E-2</v>
      </c>
      <c r="Y50" s="124">
        <v>5.0810749999999988E-2</v>
      </c>
      <c r="Z50" s="124">
        <v>3.4887000000000008E-2</v>
      </c>
      <c r="AA50" s="124">
        <v>5.0342000000000005E-2</v>
      </c>
    </row>
    <row r="51" spans="1:27" x14ac:dyDescent="0.25">
      <c r="A51" s="94" t="s">
        <v>339</v>
      </c>
      <c r="B51" s="124">
        <v>3667.2919921875</v>
      </c>
      <c r="C51" s="124">
        <v>2684.474365234375</v>
      </c>
      <c r="D51" s="124">
        <v>7472.9287109375</v>
      </c>
      <c r="E51" s="124">
        <v>2859.292724609375</v>
      </c>
      <c r="F51" s="124">
        <v>3241.8544921875</v>
      </c>
      <c r="G51" s="124">
        <v>3762.369873046875</v>
      </c>
      <c r="H51" s="124">
        <v>2138.892822265625</v>
      </c>
      <c r="I51" s="124">
        <v>1098.35693359375</v>
      </c>
      <c r="J51" s="124">
        <v>4433.673828125</v>
      </c>
      <c r="K51" s="124">
        <v>6194.85302734375</v>
      </c>
      <c r="L51" s="124">
        <v>3154.073974609375</v>
      </c>
      <c r="M51" s="124">
        <v>2981.969482421875</v>
      </c>
      <c r="O51" s="94" t="s">
        <v>339</v>
      </c>
      <c r="P51" s="124">
        <v>4768.37255859375</v>
      </c>
      <c r="Q51" s="124">
        <v>3510.523681640625</v>
      </c>
      <c r="R51" s="124">
        <v>6585.0322265625</v>
      </c>
      <c r="S51" s="124">
        <v>2904.489990234375</v>
      </c>
      <c r="T51" s="124">
        <v>4721.5439453125</v>
      </c>
      <c r="U51" s="124">
        <v>1023.5224609375</v>
      </c>
      <c r="V51" s="124">
        <v>1706.5911865234375</v>
      </c>
      <c r="W51" s="124">
        <v>2858.544921875</v>
      </c>
      <c r="X51" s="124">
        <v>4281.26025390625</v>
      </c>
      <c r="Y51" s="124">
        <v>3792.4111328125</v>
      </c>
      <c r="Z51" s="124">
        <v>2549.48388671875</v>
      </c>
      <c r="AA51" s="124">
        <v>6896.28125</v>
      </c>
    </row>
    <row r="52" spans="1:27" x14ac:dyDescent="0.25">
      <c r="A52" s="94" t="s">
        <v>357</v>
      </c>
      <c r="B52" s="124">
        <v>6034.67919921875</v>
      </c>
      <c r="C52" s="124">
        <v>4590.72509765625</v>
      </c>
      <c r="D52" s="124">
        <v>8292.9091796875</v>
      </c>
      <c r="E52" s="124">
        <v>5181.9892578125</v>
      </c>
      <c r="F52" s="124">
        <v>6023.81005859375</v>
      </c>
      <c r="G52" s="124">
        <v>7254.20166015625</v>
      </c>
      <c r="H52" s="124">
        <v>6224.11181640625</v>
      </c>
      <c r="I52" s="124">
        <v>5415.640625</v>
      </c>
      <c r="J52" s="124">
        <v>7908.90087890625</v>
      </c>
      <c r="K52" s="124">
        <v>8080.35546875</v>
      </c>
      <c r="L52" s="124">
        <v>6306.1787109375</v>
      </c>
      <c r="M52" s="124">
        <v>5489.18701171875</v>
      </c>
      <c r="O52" s="94" t="s">
        <v>357</v>
      </c>
      <c r="P52" s="124">
        <v>8057.39404296875</v>
      </c>
      <c r="Q52" s="124">
        <v>7482.60107421875</v>
      </c>
      <c r="R52" s="124">
        <v>9010.37890625</v>
      </c>
      <c r="S52" s="124">
        <v>5603.90625</v>
      </c>
      <c r="T52" s="124">
        <v>7727.294921875</v>
      </c>
      <c r="U52" s="124">
        <v>3917.37744140625</v>
      </c>
      <c r="V52" s="124">
        <v>7869.08984375</v>
      </c>
      <c r="W52" s="124">
        <v>7953.7275390625</v>
      </c>
      <c r="X52" s="124">
        <v>9322.1455078125</v>
      </c>
      <c r="Y52" s="124">
        <v>10701.859375</v>
      </c>
      <c r="Z52" s="124">
        <v>6055.85986328125</v>
      </c>
      <c r="AA52" s="124">
        <v>5139.55126953125</v>
      </c>
    </row>
    <row r="54" spans="1:27" x14ac:dyDescent="0.25">
      <c r="A54" s="124"/>
      <c r="B54" s="124"/>
      <c r="C54" s="124"/>
      <c r="D54" s="124"/>
      <c r="E54" s="124"/>
      <c r="F54" s="124"/>
      <c r="G54" s="124"/>
      <c r="H54" s="124"/>
      <c r="I54" s="124"/>
      <c r="J54" s="124"/>
      <c r="K54" s="124"/>
      <c r="L54" s="124"/>
      <c r="M54" s="124"/>
      <c r="P54" s="124"/>
      <c r="Q54" s="124"/>
      <c r="R54" s="124"/>
      <c r="S54" s="124"/>
      <c r="T54" s="124"/>
      <c r="U54" s="124"/>
      <c r="V54" s="124"/>
      <c r="W54" s="124"/>
      <c r="X54" s="124"/>
      <c r="Y54" s="124"/>
      <c r="Z54" s="124"/>
      <c r="AA54" s="124"/>
    </row>
    <row r="55" spans="1:27" x14ac:dyDescent="0.25">
      <c r="A55" s="124"/>
      <c r="B55" s="124"/>
      <c r="C55" s="124"/>
      <c r="D55" s="124"/>
      <c r="E55" s="124"/>
      <c r="F55" s="124"/>
      <c r="G55" s="124"/>
      <c r="H55" s="124"/>
      <c r="I55" s="124"/>
      <c r="J55" s="124"/>
      <c r="K55" s="124"/>
      <c r="L55" s="124"/>
      <c r="M55" s="124"/>
      <c r="P55" s="124"/>
      <c r="Q55" s="124"/>
      <c r="R55" s="124"/>
      <c r="S55" s="124"/>
      <c r="T55" s="124"/>
      <c r="U55" s="124"/>
      <c r="V55" s="124"/>
      <c r="W55" s="124"/>
      <c r="X55" s="124"/>
      <c r="Y55" s="124"/>
      <c r="Z55" s="124"/>
      <c r="AA55" s="124"/>
    </row>
    <row r="56" spans="1:27" x14ac:dyDescent="0.25">
      <c r="A56" s="124"/>
      <c r="B56" s="124"/>
      <c r="C56" s="124"/>
      <c r="D56" s="124"/>
      <c r="E56" s="124"/>
      <c r="F56" s="124"/>
      <c r="G56" s="124"/>
      <c r="H56" s="124"/>
      <c r="I56" s="124"/>
      <c r="J56" s="124"/>
      <c r="K56" s="124"/>
      <c r="L56" s="124"/>
      <c r="M56" s="124"/>
      <c r="P56" s="124"/>
      <c r="Q56" s="124"/>
      <c r="R56" s="124"/>
      <c r="S56" s="124"/>
      <c r="T56" s="124"/>
      <c r="U56" s="124"/>
      <c r="V56" s="124"/>
      <c r="W56" s="124"/>
      <c r="X56" s="124"/>
      <c r="Y56" s="124"/>
      <c r="Z56" s="124"/>
      <c r="AA56" s="124"/>
    </row>
    <row r="57" spans="1:27" x14ac:dyDescent="0.25">
      <c r="A57" s="124"/>
      <c r="B57" s="124"/>
      <c r="C57" s="124"/>
      <c r="D57" s="124"/>
      <c r="E57" s="124"/>
      <c r="F57" s="124"/>
      <c r="G57" s="124"/>
      <c r="H57" s="124"/>
      <c r="I57" s="124"/>
      <c r="J57" s="124"/>
      <c r="K57" s="124"/>
      <c r="L57" s="124"/>
      <c r="M57" s="124"/>
      <c r="P57" s="124"/>
      <c r="Q57" s="124"/>
      <c r="R57" s="124"/>
      <c r="S57" s="124"/>
      <c r="T57" s="124"/>
      <c r="U57" s="124"/>
      <c r="V57" s="124"/>
      <c r="W57" s="124"/>
      <c r="X57" s="124"/>
      <c r="Y57" s="124"/>
      <c r="Z57" s="124"/>
      <c r="AA57" s="124"/>
    </row>
    <row r="58" spans="1:27" x14ac:dyDescent="0.25">
      <c r="A58" s="124"/>
      <c r="B58" s="124"/>
      <c r="C58" s="124"/>
      <c r="D58" s="124"/>
      <c r="E58" s="124"/>
      <c r="F58" s="124"/>
      <c r="G58" s="124"/>
      <c r="H58" s="124"/>
      <c r="I58" s="124"/>
      <c r="J58" s="124"/>
      <c r="K58" s="124"/>
      <c r="L58" s="124"/>
      <c r="M58" s="124"/>
      <c r="P58" s="124"/>
      <c r="Q58" s="124"/>
      <c r="R58" s="124"/>
      <c r="S58" s="124"/>
      <c r="T58" s="124"/>
      <c r="U58" s="124"/>
      <c r="V58" s="124"/>
      <c r="W58" s="124"/>
      <c r="X58" s="124"/>
      <c r="Y58" s="124"/>
      <c r="Z58" s="124"/>
      <c r="AA58" s="124"/>
    </row>
    <row r="59" spans="1:27" x14ac:dyDescent="0.25">
      <c r="A59" s="124"/>
      <c r="B59" s="124"/>
      <c r="C59" s="124"/>
      <c r="D59" s="124"/>
      <c r="E59" s="124"/>
      <c r="F59" s="124"/>
      <c r="G59" s="124"/>
      <c r="H59" s="124"/>
      <c r="I59" s="124"/>
      <c r="J59" s="124"/>
      <c r="K59" s="124"/>
      <c r="L59" s="124"/>
      <c r="M59" s="124"/>
      <c r="P59" s="124"/>
      <c r="Q59" s="124"/>
      <c r="R59" s="124"/>
      <c r="S59" s="124"/>
      <c r="T59" s="124"/>
      <c r="U59" s="124"/>
      <c r="V59" s="124"/>
      <c r="W59" s="124"/>
      <c r="X59" s="124"/>
      <c r="Y59" s="124"/>
      <c r="Z59" s="124"/>
      <c r="AA59" s="124"/>
    </row>
    <row r="60" spans="1:27" x14ac:dyDescent="0.25">
      <c r="A60" s="124"/>
      <c r="B60" s="124"/>
      <c r="C60" s="124"/>
      <c r="D60" s="124"/>
      <c r="E60" s="124"/>
      <c r="F60" s="124"/>
      <c r="G60" s="124"/>
      <c r="H60" s="124"/>
      <c r="I60" s="124"/>
      <c r="J60" s="124"/>
      <c r="K60" s="124"/>
      <c r="L60" s="124"/>
      <c r="M60" s="124"/>
      <c r="P60" s="124"/>
      <c r="Q60" s="124"/>
      <c r="R60" s="124"/>
      <c r="S60" s="124"/>
      <c r="T60" s="124"/>
      <c r="U60" s="124"/>
      <c r="V60" s="124"/>
      <c r="W60" s="124"/>
      <c r="X60" s="124"/>
      <c r="Y60" s="124"/>
      <c r="Z60" s="124"/>
      <c r="AA60" s="124"/>
    </row>
    <row r="61" spans="1:27" x14ac:dyDescent="0.25">
      <c r="A61" s="124"/>
      <c r="B61" s="124"/>
      <c r="C61" s="124"/>
      <c r="D61" s="124"/>
      <c r="E61" s="124"/>
      <c r="F61" s="124"/>
      <c r="G61" s="124"/>
      <c r="H61" s="124"/>
      <c r="I61" s="124"/>
      <c r="J61" s="124"/>
      <c r="K61" s="124"/>
      <c r="L61" s="124"/>
      <c r="M61" s="124"/>
      <c r="P61" s="124"/>
      <c r="Q61" s="124"/>
      <c r="R61" s="124"/>
      <c r="S61" s="124"/>
      <c r="T61" s="124"/>
      <c r="U61" s="124"/>
      <c r="V61" s="124"/>
      <c r="W61" s="124"/>
      <c r="X61" s="124"/>
      <c r="Y61" s="124"/>
      <c r="Z61" s="124"/>
      <c r="AA61" s="124"/>
    </row>
    <row r="62" spans="1:27" x14ac:dyDescent="0.25">
      <c r="A62" s="124"/>
      <c r="B62" s="124"/>
      <c r="C62" s="124"/>
      <c r="D62" s="124"/>
      <c r="E62" s="124"/>
      <c r="F62" s="124"/>
      <c r="G62" s="124"/>
      <c r="H62" s="124"/>
      <c r="I62" s="124"/>
      <c r="J62" s="124"/>
      <c r="K62" s="124"/>
      <c r="L62" s="124"/>
      <c r="M62" s="124"/>
      <c r="P62" s="124"/>
      <c r="Q62" s="124"/>
      <c r="R62" s="124"/>
      <c r="S62" s="124"/>
      <c r="T62" s="124"/>
      <c r="U62" s="124"/>
      <c r="V62" s="124"/>
      <c r="W62" s="124"/>
      <c r="X62" s="124"/>
      <c r="Y62" s="124"/>
      <c r="Z62" s="124"/>
      <c r="AA62" s="124"/>
    </row>
    <row r="63" spans="1:27" x14ac:dyDescent="0.25">
      <c r="A63" s="124"/>
      <c r="B63" s="124"/>
      <c r="C63" s="124"/>
      <c r="D63" s="124"/>
      <c r="E63" s="124"/>
      <c r="F63" s="124"/>
      <c r="G63" s="124"/>
      <c r="H63" s="124"/>
      <c r="I63" s="124"/>
      <c r="J63" s="124"/>
      <c r="K63" s="124"/>
      <c r="L63" s="124"/>
      <c r="M63" s="124"/>
      <c r="P63" s="124"/>
      <c r="Q63" s="124"/>
      <c r="R63" s="124"/>
      <c r="S63" s="124"/>
      <c r="T63" s="124"/>
      <c r="U63" s="124"/>
      <c r="V63" s="124"/>
      <c r="W63" s="124"/>
      <c r="X63" s="124"/>
      <c r="Y63" s="124"/>
      <c r="Z63" s="124"/>
      <c r="AA63" s="124"/>
    </row>
    <row r="64" spans="1:27" x14ac:dyDescent="0.25">
      <c r="A64" s="124"/>
      <c r="B64" s="124"/>
      <c r="C64" s="124"/>
      <c r="D64" s="124"/>
      <c r="E64" s="124"/>
      <c r="F64" s="124"/>
      <c r="G64" s="124"/>
      <c r="H64" s="124"/>
      <c r="I64" s="124"/>
      <c r="J64" s="124"/>
      <c r="K64" s="124"/>
      <c r="L64" s="124"/>
      <c r="M64" s="124"/>
      <c r="P64" s="124"/>
      <c r="Q64" s="124"/>
      <c r="R64" s="124"/>
      <c r="S64" s="124"/>
      <c r="T64" s="124"/>
      <c r="U64" s="124"/>
      <c r="V64" s="124"/>
      <c r="W64" s="124"/>
      <c r="X64" s="124"/>
      <c r="Y64" s="124"/>
      <c r="Z64" s="124"/>
      <c r="AA64" s="124"/>
    </row>
    <row r="65" spans="1:27" x14ac:dyDescent="0.25">
      <c r="A65" s="124"/>
      <c r="B65" s="124"/>
      <c r="C65" s="124"/>
      <c r="D65" s="124"/>
      <c r="E65" s="124"/>
      <c r="F65" s="124"/>
      <c r="G65" s="124"/>
      <c r="H65" s="124"/>
      <c r="I65" s="124"/>
      <c r="J65" s="124"/>
      <c r="K65" s="124"/>
      <c r="L65" s="124"/>
      <c r="M65" s="124"/>
      <c r="P65" s="124"/>
      <c r="Q65" s="124"/>
      <c r="R65" s="124"/>
      <c r="S65" s="124"/>
      <c r="T65" s="124"/>
      <c r="U65" s="124"/>
      <c r="V65" s="124"/>
      <c r="W65" s="124"/>
      <c r="X65" s="124"/>
      <c r="Y65" s="124"/>
      <c r="Z65" s="124"/>
      <c r="AA65" s="124"/>
    </row>
    <row r="66" spans="1:27" x14ac:dyDescent="0.25">
      <c r="A66" s="124"/>
      <c r="B66" s="124"/>
      <c r="C66" s="124"/>
      <c r="D66" s="124"/>
      <c r="E66" s="124"/>
      <c r="F66" s="124"/>
      <c r="G66" s="124"/>
      <c r="H66" s="124"/>
      <c r="I66" s="124"/>
      <c r="J66" s="124"/>
      <c r="K66" s="124"/>
      <c r="L66" s="124"/>
      <c r="M66" s="124"/>
      <c r="P66" s="124"/>
      <c r="Q66" s="124"/>
      <c r="R66" s="124"/>
      <c r="S66" s="124"/>
      <c r="T66" s="124"/>
      <c r="U66" s="124"/>
      <c r="V66" s="124"/>
      <c r="W66" s="124"/>
      <c r="X66" s="124"/>
      <c r="Y66" s="124"/>
      <c r="Z66" s="124"/>
      <c r="AA66" s="124"/>
    </row>
    <row r="67" spans="1:27" x14ac:dyDescent="0.25">
      <c r="A67" s="124"/>
      <c r="B67" s="124"/>
      <c r="C67" s="124"/>
      <c r="D67" s="124"/>
      <c r="E67" s="124"/>
      <c r="F67" s="124"/>
      <c r="G67" s="124"/>
      <c r="H67" s="124"/>
      <c r="I67" s="124"/>
      <c r="J67" s="124"/>
      <c r="K67" s="124"/>
      <c r="L67" s="124"/>
      <c r="M67" s="124"/>
      <c r="P67" s="124"/>
      <c r="Q67" s="124"/>
      <c r="R67" s="124"/>
      <c r="S67" s="124"/>
      <c r="T67" s="124"/>
      <c r="U67" s="124"/>
      <c r="V67" s="124"/>
      <c r="W67" s="124"/>
      <c r="X67" s="124"/>
      <c r="Y67" s="124"/>
      <c r="Z67" s="124"/>
      <c r="AA67" s="124"/>
    </row>
    <row r="68" spans="1:27" x14ac:dyDescent="0.25">
      <c r="A68" s="124"/>
      <c r="B68" s="124"/>
      <c r="C68" s="124"/>
      <c r="D68" s="124"/>
      <c r="E68" s="124"/>
      <c r="F68" s="124"/>
      <c r="G68" s="124"/>
      <c r="H68" s="124"/>
      <c r="I68" s="124"/>
      <c r="J68" s="124"/>
      <c r="K68" s="124"/>
      <c r="L68" s="124"/>
      <c r="M68" s="124"/>
      <c r="P68" s="124"/>
      <c r="Q68" s="124"/>
      <c r="R68" s="124"/>
      <c r="S68" s="124"/>
      <c r="T68" s="124"/>
      <c r="U68" s="124"/>
      <c r="V68" s="124"/>
      <c r="W68" s="124"/>
      <c r="X68" s="124"/>
      <c r="Y68" s="124"/>
      <c r="Z68" s="124"/>
      <c r="AA68" s="124"/>
    </row>
    <row r="69" spans="1:27" x14ac:dyDescent="0.25">
      <c r="A69" s="124"/>
      <c r="B69" s="124"/>
      <c r="C69" s="124"/>
      <c r="D69" s="124"/>
      <c r="E69" s="124"/>
      <c r="F69" s="124"/>
      <c r="G69" s="124"/>
      <c r="H69" s="124"/>
      <c r="I69" s="124"/>
      <c r="J69" s="124"/>
      <c r="K69" s="124"/>
      <c r="L69" s="124"/>
      <c r="M69" s="124"/>
      <c r="P69" s="124"/>
      <c r="Q69" s="124"/>
      <c r="R69" s="124"/>
      <c r="S69" s="124"/>
      <c r="T69" s="124"/>
      <c r="U69" s="124"/>
      <c r="V69" s="124"/>
      <c r="W69" s="124"/>
      <c r="X69" s="124"/>
      <c r="Y69" s="124"/>
      <c r="Z69" s="124"/>
      <c r="AA69" s="124"/>
    </row>
    <row r="70" spans="1:27" x14ac:dyDescent="0.25">
      <c r="A70" s="124"/>
      <c r="B70" s="124"/>
      <c r="C70" s="124"/>
      <c r="D70" s="124"/>
      <c r="E70" s="124"/>
      <c r="F70" s="124"/>
      <c r="G70" s="124"/>
      <c r="H70" s="124"/>
      <c r="I70" s="124"/>
      <c r="J70" s="124"/>
      <c r="K70" s="124"/>
      <c r="L70" s="124"/>
      <c r="M70" s="124"/>
      <c r="P70" s="124"/>
      <c r="Q70" s="124"/>
      <c r="R70" s="124"/>
      <c r="S70" s="124"/>
      <c r="T70" s="124"/>
      <c r="U70" s="124"/>
      <c r="V70" s="124"/>
      <c r="W70" s="124"/>
      <c r="X70" s="124"/>
      <c r="Y70" s="124"/>
      <c r="Z70" s="124"/>
      <c r="AA70" s="124"/>
    </row>
    <row r="71" spans="1:27" x14ac:dyDescent="0.25">
      <c r="A71" s="124"/>
      <c r="B71" s="124"/>
      <c r="C71" s="124"/>
      <c r="D71" s="124"/>
      <c r="E71" s="124"/>
      <c r="F71" s="124"/>
      <c r="G71" s="124"/>
      <c r="H71" s="124"/>
      <c r="I71" s="124"/>
      <c r="J71" s="124"/>
      <c r="K71" s="124"/>
      <c r="L71" s="124"/>
      <c r="M71" s="124"/>
      <c r="P71" s="124"/>
      <c r="Q71" s="124"/>
      <c r="R71" s="124"/>
      <c r="S71" s="124"/>
      <c r="T71" s="124"/>
      <c r="U71" s="124"/>
      <c r="V71" s="124"/>
      <c r="W71" s="124"/>
      <c r="X71" s="124"/>
      <c r="Y71" s="124"/>
      <c r="Z71" s="124"/>
      <c r="AA71" s="124"/>
    </row>
    <row r="72" spans="1:27" x14ac:dyDescent="0.25">
      <c r="A72" s="124"/>
      <c r="B72" s="124"/>
      <c r="C72" s="124"/>
      <c r="D72" s="124"/>
      <c r="E72" s="124"/>
      <c r="F72" s="124"/>
      <c r="G72" s="124"/>
      <c r="H72" s="124"/>
      <c r="I72" s="124"/>
      <c r="J72" s="124"/>
      <c r="K72" s="124"/>
      <c r="L72" s="124"/>
      <c r="M72" s="124"/>
      <c r="P72" s="124"/>
      <c r="Q72" s="124"/>
      <c r="R72" s="124"/>
      <c r="S72" s="124"/>
      <c r="T72" s="124"/>
      <c r="U72" s="124"/>
      <c r="V72" s="124"/>
      <c r="W72" s="124"/>
      <c r="X72" s="124"/>
      <c r="Y72" s="124"/>
      <c r="Z72" s="124"/>
      <c r="AA72" s="124"/>
    </row>
    <row r="73" spans="1:27" x14ac:dyDescent="0.25">
      <c r="A73" s="124"/>
      <c r="B73" s="124"/>
      <c r="C73" s="124"/>
      <c r="D73" s="124"/>
      <c r="E73" s="124"/>
      <c r="F73" s="124"/>
      <c r="G73" s="124"/>
      <c r="H73" s="124"/>
      <c r="I73" s="124"/>
      <c r="J73" s="124"/>
      <c r="K73" s="124"/>
      <c r="L73" s="124"/>
      <c r="M73" s="124"/>
      <c r="P73" s="124"/>
      <c r="Q73" s="124"/>
      <c r="R73" s="124"/>
      <c r="S73" s="124"/>
      <c r="T73" s="124"/>
      <c r="U73" s="124"/>
      <c r="V73" s="124"/>
      <c r="W73" s="124"/>
      <c r="X73" s="124"/>
      <c r="Y73" s="124"/>
      <c r="Z73" s="124"/>
      <c r="AA73" s="124"/>
    </row>
    <row r="74" spans="1:27" x14ac:dyDescent="0.25">
      <c r="A74" s="124"/>
      <c r="B74" s="124"/>
      <c r="C74" s="124"/>
      <c r="D74" s="124"/>
      <c r="E74" s="124"/>
      <c r="F74" s="124"/>
      <c r="G74" s="124"/>
      <c r="H74" s="124"/>
      <c r="I74" s="124"/>
      <c r="J74" s="124"/>
      <c r="K74" s="124"/>
      <c r="L74" s="124"/>
      <c r="M74" s="124"/>
      <c r="P74" s="124"/>
      <c r="Q74" s="124"/>
      <c r="R74" s="124"/>
      <c r="S74" s="124"/>
      <c r="T74" s="124"/>
      <c r="U74" s="124"/>
      <c r="V74" s="124"/>
      <c r="W74" s="124"/>
      <c r="X74" s="124"/>
      <c r="Y74" s="124"/>
      <c r="Z74" s="124"/>
      <c r="AA74" s="124"/>
    </row>
    <row r="75" spans="1:27" x14ac:dyDescent="0.25">
      <c r="A75" s="124"/>
      <c r="B75" s="124"/>
      <c r="C75" s="124"/>
      <c r="D75" s="124"/>
      <c r="E75" s="124"/>
      <c r="F75" s="124"/>
      <c r="G75" s="124"/>
      <c r="H75" s="124"/>
      <c r="I75" s="124"/>
      <c r="J75" s="124"/>
      <c r="K75" s="124"/>
      <c r="L75" s="124"/>
      <c r="M75" s="124"/>
      <c r="P75" s="124"/>
      <c r="Q75" s="124"/>
      <c r="R75" s="124"/>
      <c r="S75" s="124"/>
      <c r="T75" s="124"/>
      <c r="U75" s="124"/>
      <c r="V75" s="124"/>
      <c r="W75" s="124"/>
      <c r="X75" s="124"/>
      <c r="Y75" s="124"/>
      <c r="Z75" s="124"/>
      <c r="AA75" s="124"/>
    </row>
    <row r="76" spans="1:27" x14ac:dyDescent="0.25">
      <c r="A76" s="124"/>
      <c r="B76" s="124"/>
      <c r="C76" s="124"/>
      <c r="D76" s="124"/>
      <c r="E76" s="124"/>
      <c r="F76" s="124"/>
      <c r="G76" s="124"/>
      <c r="H76" s="124"/>
      <c r="I76" s="124"/>
      <c r="J76" s="124"/>
      <c r="K76" s="124"/>
      <c r="L76" s="124"/>
      <c r="M76" s="124"/>
      <c r="P76" s="124"/>
      <c r="Q76" s="124"/>
      <c r="R76" s="124"/>
      <c r="S76" s="124"/>
      <c r="T76" s="124"/>
      <c r="U76" s="124"/>
      <c r="V76" s="124"/>
      <c r="W76" s="124"/>
      <c r="X76" s="124"/>
      <c r="Y76" s="124"/>
      <c r="Z76" s="124"/>
      <c r="AA76" s="124"/>
    </row>
    <row r="77" spans="1:27" x14ac:dyDescent="0.25">
      <c r="A77" s="124"/>
      <c r="B77" s="124"/>
      <c r="C77" s="124"/>
      <c r="D77" s="124"/>
      <c r="E77" s="124"/>
      <c r="F77" s="124"/>
      <c r="G77" s="124"/>
      <c r="H77" s="124"/>
      <c r="I77" s="124"/>
      <c r="J77" s="124"/>
      <c r="K77" s="124"/>
      <c r="L77" s="124"/>
      <c r="M77" s="124"/>
      <c r="P77" s="124"/>
      <c r="Q77" s="124"/>
      <c r="R77" s="124"/>
      <c r="S77" s="124"/>
      <c r="T77" s="124"/>
      <c r="U77" s="124"/>
      <c r="V77" s="124"/>
      <c r="W77" s="124"/>
      <c r="X77" s="124"/>
      <c r="Y77" s="124"/>
      <c r="Z77" s="124"/>
      <c r="AA77" s="124"/>
    </row>
    <row r="78" spans="1:27" x14ac:dyDescent="0.25">
      <c r="A78" s="124"/>
      <c r="B78" s="124"/>
      <c r="C78" s="124"/>
      <c r="D78" s="124"/>
      <c r="E78" s="124"/>
      <c r="F78" s="124"/>
      <c r="G78" s="124"/>
      <c r="H78" s="124"/>
      <c r="I78" s="124"/>
      <c r="J78" s="124"/>
      <c r="K78" s="124"/>
      <c r="L78" s="124"/>
      <c r="M78" s="124"/>
      <c r="P78" s="124"/>
      <c r="Q78" s="124"/>
      <c r="R78" s="124"/>
      <c r="S78" s="124"/>
      <c r="T78" s="124"/>
      <c r="U78" s="124"/>
      <c r="V78" s="124"/>
      <c r="W78" s="124"/>
      <c r="X78" s="124"/>
      <c r="Y78" s="124"/>
      <c r="Z78" s="124"/>
      <c r="AA78" s="124"/>
    </row>
    <row r="79" spans="1:27" x14ac:dyDescent="0.25">
      <c r="A79" s="124"/>
      <c r="B79" s="124"/>
      <c r="C79" s="124"/>
      <c r="D79" s="124"/>
      <c r="E79" s="124"/>
      <c r="F79" s="124"/>
      <c r="G79" s="124"/>
      <c r="H79" s="124"/>
      <c r="I79" s="124"/>
      <c r="J79" s="124"/>
      <c r="K79" s="124"/>
      <c r="L79" s="124"/>
      <c r="M79" s="124"/>
      <c r="P79" s="124"/>
      <c r="Q79" s="124"/>
      <c r="R79" s="124"/>
      <c r="S79" s="124"/>
      <c r="T79" s="124"/>
      <c r="U79" s="124"/>
      <c r="V79" s="124"/>
      <c r="W79" s="124"/>
      <c r="X79" s="124"/>
      <c r="Y79" s="124"/>
      <c r="Z79" s="124"/>
      <c r="AA79" s="124"/>
    </row>
    <row r="80" spans="1:27" x14ac:dyDescent="0.25">
      <c r="A80" s="124"/>
      <c r="B80" s="124"/>
      <c r="C80" s="124"/>
      <c r="D80" s="124"/>
      <c r="E80" s="124"/>
      <c r="F80" s="124"/>
      <c r="G80" s="124"/>
      <c r="H80" s="124"/>
      <c r="I80" s="124"/>
      <c r="J80" s="124"/>
      <c r="K80" s="124"/>
      <c r="L80" s="124"/>
      <c r="M80" s="124"/>
      <c r="P80" s="124"/>
      <c r="Q80" s="124"/>
      <c r="R80" s="124"/>
      <c r="S80" s="124"/>
      <c r="T80" s="124"/>
      <c r="U80" s="124"/>
      <c r="V80" s="124"/>
      <c r="W80" s="124"/>
      <c r="X80" s="124"/>
      <c r="Y80" s="124"/>
      <c r="Z80" s="124"/>
      <c r="AA80" s="124"/>
    </row>
    <row r="81" spans="1:27" x14ac:dyDescent="0.25">
      <c r="A81" s="124"/>
      <c r="B81" s="124"/>
      <c r="C81" s="124"/>
      <c r="D81" s="124"/>
      <c r="E81" s="124"/>
      <c r="F81" s="124"/>
      <c r="G81" s="124"/>
      <c r="H81" s="124"/>
      <c r="I81" s="124"/>
      <c r="J81" s="124"/>
      <c r="K81" s="124"/>
      <c r="L81" s="124"/>
      <c r="M81" s="124"/>
      <c r="P81" s="124"/>
      <c r="Q81" s="124"/>
      <c r="R81" s="124"/>
      <c r="S81" s="124"/>
      <c r="T81" s="124"/>
      <c r="U81" s="124"/>
      <c r="V81" s="124"/>
      <c r="W81" s="124"/>
      <c r="X81" s="124"/>
      <c r="Y81" s="124"/>
      <c r="Z81" s="124"/>
      <c r="AA81" s="124"/>
    </row>
    <row r="82" spans="1:27" x14ac:dyDescent="0.25">
      <c r="A82" s="124"/>
      <c r="B82" s="124"/>
      <c r="C82" s="124"/>
      <c r="D82" s="124"/>
      <c r="E82" s="124"/>
      <c r="F82" s="124"/>
      <c r="G82" s="124"/>
      <c r="H82" s="124"/>
      <c r="I82" s="124"/>
      <c r="J82" s="124"/>
      <c r="K82" s="124"/>
      <c r="L82" s="124"/>
      <c r="M82" s="124"/>
      <c r="P82" s="124"/>
      <c r="Q82" s="124"/>
      <c r="R82" s="124"/>
      <c r="S82" s="124"/>
      <c r="T82" s="124"/>
      <c r="U82" s="124"/>
      <c r="V82" s="124"/>
      <c r="W82" s="124"/>
      <c r="X82" s="124"/>
      <c r="Y82" s="124"/>
      <c r="Z82" s="124"/>
      <c r="AA82" s="124"/>
    </row>
    <row r="83" spans="1:27" x14ac:dyDescent="0.25">
      <c r="A83" s="124"/>
      <c r="B83" s="124"/>
      <c r="C83" s="124"/>
      <c r="D83" s="124"/>
      <c r="E83" s="124"/>
      <c r="F83" s="124"/>
      <c r="G83" s="124"/>
      <c r="H83" s="124"/>
      <c r="I83" s="124"/>
      <c r="J83" s="124"/>
      <c r="K83" s="124"/>
      <c r="L83" s="124"/>
      <c r="M83" s="124"/>
      <c r="P83" s="124"/>
      <c r="Q83" s="124"/>
      <c r="R83" s="124"/>
      <c r="S83" s="124"/>
      <c r="T83" s="124"/>
      <c r="U83" s="124"/>
      <c r="V83" s="124"/>
      <c r="W83" s="124"/>
      <c r="X83" s="124"/>
      <c r="Y83" s="124"/>
      <c r="Z83" s="124"/>
      <c r="AA83" s="124"/>
    </row>
    <row r="84" spans="1:27" x14ac:dyDescent="0.25">
      <c r="A84" s="124"/>
      <c r="B84" s="124"/>
      <c r="C84" s="124"/>
      <c r="D84" s="124"/>
      <c r="E84" s="124"/>
      <c r="F84" s="124"/>
      <c r="G84" s="124"/>
      <c r="H84" s="124"/>
      <c r="I84" s="124"/>
      <c r="J84" s="124"/>
      <c r="K84" s="124"/>
      <c r="L84" s="124"/>
      <c r="M84" s="124"/>
      <c r="P84" s="124"/>
      <c r="Q84" s="124"/>
      <c r="R84" s="124"/>
      <c r="S84" s="124"/>
      <c r="T84" s="124"/>
      <c r="U84" s="124"/>
      <c r="V84" s="124"/>
      <c r="W84" s="124"/>
      <c r="X84" s="124"/>
      <c r="Y84" s="124"/>
      <c r="Z84" s="124"/>
      <c r="AA84" s="124"/>
    </row>
    <row r="85" spans="1:27" x14ac:dyDescent="0.25">
      <c r="A85" s="124"/>
      <c r="B85" s="124"/>
      <c r="C85" s="124"/>
      <c r="D85" s="124"/>
      <c r="E85" s="124"/>
      <c r="F85" s="124"/>
      <c r="G85" s="124"/>
      <c r="H85" s="124"/>
      <c r="I85" s="124"/>
      <c r="J85" s="124"/>
      <c r="K85" s="124"/>
      <c r="L85" s="124"/>
      <c r="M85" s="124"/>
      <c r="P85" s="124"/>
      <c r="Q85" s="124"/>
      <c r="R85" s="124"/>
      <c r="S85" s="124"/>
      <c r="T85" s="124"/>
      <c r="U85" s="124"/>
      <c r="V85" s="124"/>
      <c r="W85" s="124"/>
      <c r="X85" s="124"/>
      <c r="Y85" s="124"/>
      <c r="Z85" s="124"/>
      <c r="AA85" s="124"/>
    </row>
    <row r="86" spans="1:27" x14ac:dyDescent="0.25">
      <c r="A86" s="124"/>
      <c r="B86" s="124"/>
      <c r="C86" s="124"/>
      <c r="D86" s="124"/>
      <c r="E86" s="124"/>
      <c r="F86" s="124"/>
      <c r="G86" s="124"/>
      <c r="H86" s="124"/>
      <c r="I86" s="124"/>
      <c r="J86" s="124"/>
      <c r="K86" s="124"/>
      <c r="L86" s="124"/>
      <c r="M86" s="124"/>
      <c r="P86" s="124"/>
      <c r="Q86" s="124"/>
      <c r="R86" s="124"/>
      <c r="S86" s="124"/>
      <c r="T86" s="124"/>
      <c r="U86" s="124"/>
      <c r="V86" s="124"/>
      <c r="W86" s="124"/>
      <c r="X86" s="124"/>
      <c r="Y86" s="124"/>
      <c r="Z86" s="124"/>
      <c r="AA86" s="124"/>
    </row>
    <row r="87" spans="1:27" x14ac:dyDescent="0.25">
      <c r="A87" s="124"/>
      <c r="B87" s="124"/>
      <c r="C87" s="124"/>
      <c r="D87" s="124"/>
      <c r="E87" s="124"/>
      <c r="F87" s="124"/>
      <c r="G87" s="124"/>
      <c r="H87" s="124"/>
      <c r="I87" s="124"/>
      <c r="J87" s="124"/>
      <c r="K87" s="124"/>
      <c r="L87" s="124"/>
      <c r="M87" s="124"/>
      <c r="P87" s="124"/>
      <c r="Q87" s="124"/>
      <c r="R87" s="124"/>
      <c r="S87" s="124"/>
      <c r="T87" s="124"/>
      <c r="U87" s="124"/>
      <c r="V87" s="124"/>
      <c r="W87" s="124"/>
      <c r="X87" s="124"/>
      <c r="Y87" s="124"/>
      <c r="Z87" s="124"/>
      <c r="AA87" s="124"/>
    </row>
    <row r="88" spans="1:27" x14ac:dyDescent="0.25">
      <c r="A88" s="124"/>
      <c r="B88" s="124"/>
      <c r="C88" s="124"/>
      <c r="D88" s="124"/>
      <c r="E88" s="124"/>
      <c r="F88" s="124"/>
      <c r="G88" s="124"/>
      <c r="H88" s="124"/>
      <c r="I88" s="124"/>
      <c r="J88" s="124"/>
      <c r="K88" s="124"/>
      <c r="L88" s="124"/>
      <c r="M88" s="124"/>
      <c r="P88" s="124"/>
      <c r="Q88" s="124"/>
      <c r="R88" s="124"/>
      <c r="S88" s="124"/>
      <c r="T88" s="124"/>
      <c r="U88" s="124"/>
      <c r="V88" s="124"/>
      <c r="W88" s="124"/>
      <c r="X88" s="124"/>
      <c r="Y88" s="124"/>
      <c r="Z88" s="124"/>
      <c r="AA88" s="124"/>
    </row>
    <row r="89" spans="1:27" x14ac:dyDescent="0.25">
      <c r="A89" s="124"/>
      <c r="B89" s="124"/>
      <c r="C89" s="124"/>
      <c r="D89" s="124"/>
      <c r="E89" s="124"/>
      <c r="F89" s="124"/>
      <c r="G89" s="124"/>
      <c r="H89" s="124"/>
      <c r="I89" s="124"/>
      <c r="J89" s="124"/>
      <c r="K89" s="124"/>
      <c r="L89" s="124"/>
      <c r="M89" s="124"/>
      <c r="P89" s="124"/>
      <c r="Q89" s="124"/>
      <c r="R89" s="124"/>
      <c r="S89" s="124"/>
      <c r="T89" s="124"/>
      <c r="U89" s="124"/>
      <c r="V89" s="124"/>
      <c r="W89" s="124"/>
      <c r="X89" s="124"/>
      <c r="Y89" s="124"/>
      <c r="Z89" s="124"/>
      <c r="AA89" s="124"/>
    </row>
    <row r="90" spans="1:27" x14ac:dyDescent="0.25">
      <c r="A90" s="124"/>
      <c r="B90" s="124"/>
      <c r="C90" s="124"/>
      <c r="D90" s="124"/>
      <c r="E90" s="124"/>
      <c r="F90" s="124"/>
      <c r="G90" s="124"/>
      <c r="H90" s="124"/>
      <c r="I90" s="124"/>
      <c r="J90" s="124"/>
      <c r="K90" s="124"/>
      <c r="L90" s="124"/>
      <c r="M90" s="124"/>
      <c r="P90" s="124"/>
      <c r="Q90" s="124"/>
      <c r="R90" s="124"/>
      <c r="S90" s="124"/>
      <c r="T90" s="124"/>
      <c r="U90" s="124"/>
      <c r="V90" s="124"/>
      <c r="W90" s="124"/>
      <c r="X90" s="124"/>
      <c r="Y90" s="124"/>
      <c r="Z90" s="124"/>
      <c r="AA90" s="124"/>
    </row>
    <row r="91" spans="1:27" x14ac:dyDescent="0.25">
      <c r="A91" s="124"/>
      <c r="B91" s="124"/>
      <c r="C91" s="124"/>
      <c r="D91" s="124"/>
      <c r="E91" s="124"/>
      <c r="F91" s="124"/>
      <c r="G91" s="124"/>
      <c r="H91" s="124"/>
      <c r="I91" s="124"/>
      <c r="J91" s="124"/>
      <c r="K91" s="124"/>
      <c r="L91" s="124"/>
      <c r="M91" s="124"/>
      <c r="P91" s="124"/>
      <c r="Q91" s="124"/>
      <c r="R91" s="124"/>
      <c r="S91" s="124"/>
      <c r="T91" s="124"/>
      <c r="U91" s="124"/>
      <c r="V91" s="124"/>
      <c r="W91" s="124"/>
      <c r="X91" s="124"/>
      <c r="Y91" s="124"/>
      <c r="Z91" s="124"/>
      <c r="AA91" s="124"/>
    </row>
    <row r="92" spans="1:27" x14ac:dyDescent="0.25">
      <c r="A92" s="124"/>
      <c r="B92" s="124"/>
      <c r="C92" s="124"/>
      <c r="D92" s="124"/>
      <c r="E92" s="124"/>
      <c r="F92" s="124"/>
      <c r="G92" s="124"/>
      <c r="H92" s="124"/>
      <c r="I92" s="124"/>
      <c r="J92" s="124"/>
      <c r="K92" s="124"/>
      <c r="L92" s="124"/>
      <c r="M92" s="124"/>
      <c r="P92" s="124"/>
      <c r="Q92" s="124"/>
      <c r="R92" s="124"/>
      <c r="S92" s="124"/>
      <c r="T92" s="124"/>
      <c r="U92" s="124"/>
      <c r="V92" s="124"/>
      <c r="W92" s="124"/>
      <c r="X92" s="124"/>
      <c r="Y92" s="124"/>
      <c r="Z92" s="124"/>
      <c r="AA92" s="124"/>
    </row>
    <row r="93" spans="1:27" x14ac:dyDescent="0.25">
      <c r="A93" s="124"/>
      <c r="B93" s="124"/>
      <c r="C93" s="124"/>
      <c r="D93" s="124"/>
      <c r="E93" s="124"/>
      <c r="F93" s="124"/>
      <c r="G93" s="124"/>
      <c r="H93" s="124"/>
      <c r="I93" s="124"/>
      <c r="J93" s="124"/>
      <c r="K93" s="124"/>
      <c r="L93" s="124"/>
      <c r="M93" s="124"/>
      <c r="P93" s="124"/>
      <c r="Q93" s="124"/>
      <c r="R93" s="124"/>
      <c r="S93" s="124"/>
      <c r="T93" s="124"/>
      <c r="U93" s="124"/>
      <c r="V93" s="124"/>
      <c r="W93" s="124"/>
      <c r="X93" s="124"/>
      <c r="Y93" s="124"/>
      <c r="Z93" s="124"/>
      <c r="AA93" s="124"/>
    </row>
    <row r="94" spans="1:27" x14ac:dyDescent="0.25">
      <c r="A94" s="124"/>
      <c r="B94" s="124"/>
      <c r="C94" s="124"/>
      <c r="D94" s="124"/>
      <c r="E94" s="124"/>
      <c r="F94" s="124"/>
      <c r="G94" s="124"/>
      <c r="H94" s="124"/>
      <c r="I94" s="124"/>
      <c r="J94" s="124"/>
      <c r="K94" s="124"/>
      <c r="L94" s="124"/>
      <c r="M94" s="124"/>
      <c r="P94" s="124"/>
      <c r="Q94" s="124"/>
      <c r="R94" s="124"/>
      <c r="S94" s="124"/>
      <c r="T94" s="124"/>
      <c r="U94" s="124"/>
      <c r="V94" s="124"/>
      <c r="W94" s="124"/>
      <c r="X94" s="124"/>
      <c r="Y94" s="124"/>
      <c r="Z94" s="124"/>
      <c r="AA94" s="124"/>
    </row>
    <row r="95" spans="1:27" x14ac:dyDescent="0.25">
      <c r="A95" s="124"/>
      <c r="B95" s="124"/>
      <c r="C95" s="124"/>
      <c r="D95" s="124"/>
      <c r="E95" s="124"/>
      <c r="F95" s="124"/>
      <c r="G95" s="124"/>
      <c r="H95" s="124"/>
      <c r="I95" s="124"/>
      <c r="J95" s="124"/>
      <c r="K95" s="124"/>
      <c r="L95" s="124"/>
      <c r="M95" s="124"/>
      <c r="P95" s="124"/>
      <c r="Q95" s="124"/>
      <c r="R95" s="124"/>
      <c r="S95" s="124"/>
      <c r="T95" s="124"/>
      <c r="U95" s="124"/>
      <c r="V95" s="124"/>
      <c r="W95" s="124"/>
      <c r="X95" s="124"/>
      <c r="Y95" s="124"/>
      <c r="Z95" s="124"/>
      <c r="AA95" s="124"/>
    </row>
    <row r="96" spans="1:27" x14ac:dyDescent="0.25">
      <c r="A96" s="124"/>
      <c r="B96" s="124"/>
      <c r="C96" s="124"/>
      <c r="D96" s="124"/>
      <c r="E96" s="124"/>
      <c r="F96" s="124"/>
      <c r="G96" s="124"/>
      <c r="H96" s="124"/>
      <c r="I96" s="124"/>
      <c r="J96" s="124"/>
      <c r="K96" s="124"/>
      <c r="L96" s="124"/>
      <c r="M96" s="124"/>
      <c r="P96" s="124"/>
      <c r="Q96" s="124"/>
      <c r="R96" s="124"/>
      <c r="S96" s="124"/>
      <c r="T96" s="124"/>
      <c r="U96" s="124"/>
      <c r="V96" s="124"/>
      <c r="W96" s="124"/>
      <c r="X96" s="124"/>
      <c r="Y96" s="124"/>
      <c r="Z96" s="124"/>
      <c r="AA96" s="124"/>
    </row>
    <row r="97" spans="1:27" x14ac:dyDescent="0.25">
      <c r="A97" s="124"/>
      <c r="B97" s="124"/>
      <c r="C97" s="124"/>
      <c r="D97" s="124"/>
      <c r="E97" s="124"/>
      <c r="F97" s="124"/>
      <c r="G97" s="124"/>
      <c r="H97" s="124"/>
      <c r="I97" s="124"/>
      <c r="J97" s="124"/>
      <c r="K97" s="124"/>
      <c r="L97" s="124"/>
      <c r="M97" s="124"/>
      <c r="P97" s="124"/>
      <c r="Q97" s="124"/>
      <c r="R97" s="124"/>
      <c r="S97" s="124"/>
      <c r="T97" s="124"/>
      <c r="U97" s="124"/>
      <c r="V97" s="124"/>
      <c r="W97" s="124"/>
      <c r="X97" s="124"/>
      <c r="Y97" s="124"/>
      <c r="Z97" s="124"/>
      <c r="AA97" s="124"/>
    </row>
    <row r="98" spans="1:27" x14ac:dyDescent="0.25">
      <c r="A98" s="124"/>
      <c r="B98" s="124"/>
      <c r="C98" s="124"/>
      <c r="D98" s="124"/>
      <c r="E98" s="124"/>
      <c r="F98" s="124"/>
      <c r="G98" s="124"/>
      <c r="H98" s="124"/>
      <c r="I98" s="124"/>
      <c r="J98" s="124"/>
      <c r="K98" s="124"/>
      <c r="L98" s="124"/>
      <c r="M98" s="124"/>
      <c r="P98" s="124"/>
      <c r="Q98" s="124"/>
      <c r="R98" s="124"/>
      <c r="S98" s="124"/>
      <c r="T98" s="124"/>
      <c r="U98" s="124"/>
      <c r="V98" s="124"/>
      <c r="W98" s="124"/>
      <c r="X98" s="124"/>
      <c r="Y98" s="124"/>
      <c r="Z98" s="124"/>
      <c r="AA98" s="124"/>
    </row>
    <row r="99" spans="1:27" x14ac:dyDescent="0.25">
      <c r="A99" s="124"/>
      <c r="B99" s="124"/>
      <c r="C99" s="124"/>
      <c r="D99" s="124"/>
      <c r="E99" s="124"/>
      <c r="F99" s="124"/>
      <c r="G99" s="124"/>
      <c r="H99" s="124"/>
      <c r="I99" s="124"/>
      <c r="J99" s="124"/>
      <c r="K99" s="124"/>
      <c r="L99" s="124"/>
      <c r="M99" s="124"/>
      <c r="P99" s="124"/>
      <c r="Q99" s="124"/>
      <c r="R99" s="124"/>
      <c r="S99" s="124"/>
      <c r="T99" s="124"/>
      <c r="U99" s="124"/>
      <c r="V99" s="124"/>
      <c r="W99" s="124"/>
      <c r="X99" s="124"/>
      <c r="Y99" s="124"/>
      <c r="Z99" s="124"/>
      <c r="AA99" s="124"/>
    </row>
    <row r="100" spans="1:27" x14ac:dyDescent="0.25">
      <c r="A100" s="124"/>
      <c r="B100" s="124"/>
      <c r="C100" s="124"/>
      <c r="D100" s="124"/>
      <c r="E100" s="124"/>
      <c r="F100" s="124"/>
      <c r="G100" s="124"/>
      <c r="H100" s="124"/>
      <c r="I100" s="124"/>
      <c r="J100" s="124"/>
      <c r="K100" s="124"/>
      <c r="L100" s="124"/>
      <c r="M100" s="124"/>
      <c r="P100" s="124"/>
      <c r="Q100" s="124"/>
      <c r="R100" s="124"/>
      <c r="S100" s="124"/>
      <c r="T100" s="124"/>
      <c r="U100" s="124"/>
      <c r="V100" s="124"/>
      <c r="W100" s="124"/>
      <c r="X100" s="124"/>
      <c r="Y100" s="124"/>
      <c r="Z100" s="124"/>
      <c r="AA100" s="124"/>
    </row>
    <row r="101" spans="1:27" x14ac:dyDescent="0.25">
      <c r="A101" s="124"/>
      <c r="B101" s="124"/>
      <c r="C101" s="124"/>
      <c r="D101" s="124"/>
      <c r="E101" s="124"/>
      <c r="F101" s="124"/>
      <c r="G101" s="124"/>
      <c r="H101" s="124"/>
      <c r="I101" s="124"/>
      <c r="J101" s="124"/>
      <c r="K101" s="124"/>
      <c r="L101" s="124"/>
      <c r="M101" s="124"/>
      <c r="P101" s="124"/>
      <c r="Q101" s="124"/>
      <c r="R101" s="124"/>
      <c r="S101" s="124"/>
      <c r="T101" s="124"/>
      <c r="U101" s="124"/>
      <c r="V101" s="124"/>
      <c r="W101" s="124"/>
      <c r="X101" s="124"/>
      <c r="Y101" s="124"/>
      <c r="Z101" s="124"/>
      <c r="AA101" s="124"/>
    </row>
    <row r="102" spans="1:27" x14ac:dyDescent="0.25">
      <c r="A102" s="124"/>
      <c r="B102" s="124"/>
      <c r="C102" s="124"/>
      <c r="D102" s="124"/>
      <c r="E102" s="124"/>
      <c r="F102" s="124"/>
      <c r="G102" s="124"/>
      <c r="H102" s="124"/>
      <c r="I102" s="124"/>
      <c r="J102" s="124"/>
      <c r="K102" s="124"/>
      <c r="L102" s="124"/>
      <c r="M102" s="124"/>
      <c r="P102" s="124"/>
      <c r="Q102" s="124"/>
      <c r="R102" s="124"/>
      <c r="S102" s="124"/>
      <c r="T102" s="124"/>
      <c r="U102" s="124"/>
      <c r="V102" s="124"/>
      <c r="W102" s="124"/>
      <c r="X102" s="124"/>
      <c r="Y102" s="124"/>
      <c r="Z102" s="124"/>
      <c r="AA102" s="124"/>
    </row>
    <row r="103" spans="1:27" x14ac:dyDescent="0.25">
      <c r="A103" s="124"/>
      <c r="B103" s="124"/>
      <c r="C103" s="124"/>
      <c r="D103" s="124"/>
      <c r="E103" s="124"/>
      <c r="F103" s="124"/>
      <c r="G103" s="124"/>
      <c r="H103" s="124"/>
      <c r="I103" s="124"/>
      <c r="J103" s="124"/>
      <c r="K103" s="124"/>
      <c r="L103" s="124"/>
      <c r="M103" s="124"/>
      <c r="P103" s="124"/>
      <c r="Q103" s="124"/>
      <c r="R103" s="124"/>
      <c r="S103" s="124"/>
      <c r="T103" s="124"/>
      <c r="U103" s="124"/>
      <c r="V103" s="124"/>
      <c r="W103" s="124"/>
      <c r="X103" s="124"/>
      <c r="Y103" s="124"/>
      <c r="Z103" s="124"/>
      <c r="AA103" s="124"/>
    </row>
    <row r="104" spans="1:27" x14ac:dyDescent="0.25">
      <c r="A104" s="124"/>
      <c r="B104" s="124"/>
      <c r="C104" s="124"/>
      <c r="D104" s="124"/>
      <c r="E104" s="124"/>
      <c r="F104" s="124"/>
      <c r="G104" s="124"/>
      <c r="H104" s="124"/>
      <c r="I104" s="124"/>
      <c r="J104" s="124"/>
      <c r="K104" s="124"/>
      <c r="L104" s="124"/>
      <c r="M104" s="124"/>
      <c r="P104" s="124"/>
      <c r="Q104" s="124"/>
      <c r="R104" s="124"/>
      <c r="S104" s="124"/>
      <c r="T104" s="124"/>
      <c r="U104" s="124"/>
      <c r="V104" s="124"/>
      <c r="W104" s="124"/>
      <c r="X104" s="124"/>
      <c r="Y104" s="124"/>
      <c r="Z104" s="124"/>
      <c r="AA104" s="124"/>
    </row>
    <row r="105" spans="1:27" x14ac:dyDescent="0.25">
      <c r="A105" s="124"/>
      <c r="B105" s="124"/>
      <c r="C105" s="124"/>
      <c r="D105" s="124"/>
      <c r="E105" s="124"/>
      <c r="F105" s="124"/>
      <c r="G105" s="124"/>
      <c r="H105" s="124"/>
      <c r="I105" s="124"/>
      <c r="J105" s="124"/>
      <c r="K105" s="124"/>
      <c r="L105" s="124"/>
      <c r="M105" s="124"/>
      <c r="P105" s="124"/>
      <c r="Q105" s="124"/>
      <c r="R105" s="124"/>
      <c r="S105" s="124"/>
      <c r="T105" s="124"/>
      <c r="U105" s="124"/>
      <c r="V105" s="124"/>
      <c r="W105" s="124"/>
      <c r="X105" s="124"/>
      <c r="Y105" s="124"/>
      <c r="Z105" s="124"/>
      <c r="AA105" s="124"/>
    </row>
    <row r="106" spans="1:27" x14ac:dyDescent="0.25">
      <c r="A106" s="124"/>
      <c r="B106" s="124"/>
      <c r="C106" s="124"/>
      <c r="D106" s="124"/>
      <c r="E106" s="124"/>
      <c r="F106" s="124"/>
      <c r="G106" s="124"/>
      <c r="H106" s="124"/>
      <c r="I106" s="124"/>
      <c r="J106" s="124"/>
      <c r="K106" s="124"/>
      <c r="L106" s="124"/>
      <c r="M106" s="124"/>
      <c r="P106" s="124"/>
      <c r="Q106" s="124"/>
      <c r="R106" s="124"/>
      <c r="S106" s="124"/>
      <c r="T106" s="124"/>
      <c r="U106" s="124"/>
      <c r="V106" s="124"/>
      <c r="W106" s="124"/>
      <c r="X106" s="124"/>
      <c r="Y106" s="124"/>
      <c r="Z106" s="124"/>
      <c r="AA106" s="124"/>
    </row>
    <row r="107" spans="1:27" x14ac:dyDescent="0.25">
      <c r="A107" s="124"/>
      <c r="B107" s="124"/>
      <c r="C107" s="124"/>
      <c r="D107" s="124"/>
      <c r="E107" s="124"/>
      <c r="F107" s="124"/>
      <c r="G107" s="124"/>
      <c r="H107" s="124"/>
      <c r="I107" s="124"/>
      <c r="J107" s="124"/>
      <c r="K107" s="124"/>
      <c r="L107" s="124"/>
      <c r="M107" s="124"/>
      <c r="P107" s="124"/>
      <c r="Q107" s="124"/>
      <c r="R107" s="124"/>
      <c r="S107" s="124"/>
      <c r="T107" s="124"/>
      <c r="U107" s="124"/>
      <c r="V107" s="124"/>
      <c r="W107" s="124"/>
      <c r="X107" s="124"/>
      <c r="Y107" s="124"/>
      <c r="Z107" s="124"/>
      <c r="AA107" s="124"/>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4573F-319F-447C-9F7E-E969817B9110}">
  <dimension ref="A1:BB25"/>
  <sheetViews>
    <sheetView workbookViewId="0">
      <selection activeCell="A14" sqref="A14:BB25"/>
    </sheetView>
  </sheetViews>
  <sheetFormatPr defaultColWidth="8.7109375" defaultRowHeight="15" x14ac:dyDescent="0.25"/>
  <cols>
    <col min="1" max="16384" width="8.7109375" style="124"/>
  </cols>
  <sheetData>
    <row r="1" spans="1:54" x14ac:dyDescent="0.25">
      <c r="A1" s="124" t="s">
        <v>5106</v>
      </c>
      <c r="B1" s="124" t="s">
        <v>5107</v>
      </c>
      <c r="C1" s="124" t="s">
        <v>5108</v>
      </c>
      <c r="D1" s="124" t="s">
        <v>224</v>
      </c>
      <c r="E1" s="124" t="s">
        <v>5109</v>
      </c>
      <c r="F1" s="124" t="s">
        <v>5110</v>
      </c>
      <c r="G1" s="124" t="s">
        <v>242</v>
      </c>
      <c r="H1" s="124" t="s">
        <v>246</v>
      </c>
      <c r="I1" s="124" t="s">
        <v>250</v>
      </c>
      <c r="J1" s="124" t="s">
        <v>253</v>
      </c>
      <c r="K1" s="124" t="s">
        <v>257</v>
      </c>
      <c r="L1" s="124" t="s">
        <v>261</v>
      </c>
      <c r="M1" s="124" t="s">
        <v>265</v>
      </c>
      <c r="N1" s="124" t="s">
        <v>304</v>
      </c>
      <c r="O1" s="124" t="s">
        <v>307</v>
      </c>
      <c r="P1" s="124" t="s">
        <v>310</v>
      </c>
      <c r="Q1" s="124" t="s">
        <v>299</v>
      </c>
      <c r="R1" s="124" t="s">
        <v>311</v>
      </c>
      <c r="S1" s="124" t="s">
        <v>312</v>
      </c>
      <c r="T1" s="124" t="s">
        <v>313</v>
      </c>
      <c r="U1" s="124" t="s">
        <v>314</v>
      </c>
      <c r="V1" s="124" t="s">
        <v>315</v>
      </c>
      <c r="W1" s="124" t="s">
        <v>316</v>
      </c>
      <c r="X1" s="124" t="s">
        <v>323</v>
      </c>
      <c r="Y1" s="124" t="s">
        <v>324</v>
      </c>
      <c r="Z1" s="124" t="s">
        <v>325</v>
      </c>
      <c r="AA1" s="124" t="s">
        <v>322</v>
      </c>
      <c r="AB1" s="124" t="s">
        <v>335</v>
      </c>
      <c r="AC1" s="124" t="s">
        <v>328</v>
      </c>
      <c r="AD1" s="124" t="s">
        <v>329</v>
      </c>
      <c r="AE1" s="124" t="s">
        <v>330</v>
      </c>
      <c r="AF1" s="124" t="s">
        <v>319</v>
      </c>
      <c r="AG1" s="124" t="s">
        <v>318</v>
      </c>
      <c r="AH1" s="124" t="s">
        <v>320</v>
      </c>
      <c r="AI1" s="124" t="s">
        <v>321</v>
      </c>
      <c r="AJ1" s="124" t="s">
        <v>326</v>
      </c>
      <c r="AK1" s="124" t="s">
        <v>327</v>
      </c>
      <c r="AL1" s="124" t="s">
        <v>317</v>
      </c>
      <c r="AM1" s="124" t="s">
        <v>338</v>
      </c>
      <c r="AN1" s="124" t="s">
        <v>346</v>
      </c>
      <c r="AO1" s="124" t="s">
        <v>298</v>
      </c>
      <c r="AP1" s="124" t="s">
        <v>269</v>
      </c>
      <c r="AQ1" s="124" t="s">
        <v>273</v>
      </c>
      <c r="AR1" s="124" t="s">
        <v>277</v>
      </c>
      <c r="AS1" s="124" t="s">
        <v>297</v>
      </c>
      <c r="AT1" s="124" t="s">
        <v>281</v>
      </c>
      <c r="AU1" s="124" t="s">
        <v>285</v>
      </c>
      <c r="AV1" s="124" t="s">
        <v>288</v>
      </c>
      <c r="AW1" s="124" t="s">
        <v>291</v>
      </c>
      <c r="AX1" s="124" t="s">
        <v>294</v>
      </c>
      <c r="AY1" s="124" t="s">
        <v>295</v>
      </c>
      <c r="AZ1" s="124" t="s">
        <v>296</v>
      </c>
      <c r="BA1" s="124" t="s">
        <v>339</v>
      </c>
      <c r="BB1" s="124" t="s">
        <v>357</v>
      </c>
    </row>
    <row r="2" spans="1:54" x14ac:dyDescent="0.25">
      <c r="A2" s="124" t="s">
        <v>605</v>
      </c>
      <c r="B2" s="124" t="s">
        <v>5116</v>
      </c>
      <c r="C2" s="124" t="s">
        <v>5112</v>
      </c>
      <c r="D2" s="124">
        <v>0.71236281080031083</v>
      </c>
      <c r="E2" s="124">
        <v>0.71236282587051392</v>
      </c>
      <c r="F2" s="124">
        <v>0.71236282587051392</v>
      </c>
      <c r="G2" s="124">
        <v>0.48032167485292482</v>
      </c>
      <c r="H2" s="124">
        <v>4.464285714285714E-3</v>
      </c>
      <c r="I2" s="124">
        <v>3.9653922466422464E-2</v>
      </c>
      <c r="J2" s="124">
        <v>0.46308621933621941</v>
      </c>
      <c r="K2" s="124">
        <v>0.30153240856365854</v>
      </c>
      <c r="L2" s="124">
        <v>0.1155849358974359</v>
      </c>
      <c r="M2" s="124">
        <v>7.5678228021978017E-2</v>
      </c>
      <c r="N2" s="124">
        <v>0.38311974483849492</v>
      </c>
      <c r="O2" s="124">
        <v>0.51596797299922292</v>
      </c>
      <c r="P2" s="124">
        <v>8.2968333749583734E-2</v>
      </c>
      <c r="Q2" s="124">
        <v>7.2363400488400481E-2</v>
      </c>
      <c r="R2" s="124">
        <v>0.39864076895326894</v>
      </c>
      <c r="S2" s="124">
        <v>0.2454152618215118</v>
      </c>
      <c r="T2" s="124">
        <v>4.8049259768009764E-2</v>
      </c>
      <c r="U2" s="124">
        <v>9.2244127400377407E-2</v>
      </c>
      <c r="V2" s="124">
        <v>0.11052159645909646</v>
      </c>
      <c r="W2" s="124">
        <v>2.3012057387057389E-2</v>
      </c>
      <c r="X2" s="124">
        <v>0</v>
      </c>
      <c r="Y2" s="124">
        <v>4.807692307692308E-3</v>
      </c>
      <c r="Z2" s="124">
        <v>0</v>
      </c>
      <c r="AA2" s="124">
        <v>0.3053864538239538</v>
      </c>
      <c r="AB2" s="124">
        <v>6.7167467948717946E-2</v>
      </c>
      <c r="AC2" s="124">
        <v>0.74563457375957387</v>
      </c>
      <c r="AD2" s="124">
        <v>3.2672275641025643E-2</v>
      </c>
      <c r="AE2" s="124">
        <v>9.1090853590853588E-2</v>
      </c>
      <c r="AF2" s="124">
        <v>0.11618849900099899</v>
      </c>
      <c r="AG2" s="124">
        <v>4.2210740648240645E-2</v>
      </c>
      <c r="AH2" s="124">
        <v>0</v>
      </c>
      <c r="AI2" s="124">
        <v>5.4414682539682541E-2</v>
      </c>
      <c r="AJ2" s="124">
        <v>0</v>
      </c>
      <c r="AK2" s="124">
        <v>2.9658882783882783E-2</v>
      </c>
      <c r="AL2" s="124">
        <v>0</v>
      </c>
      <c r="AM2" s="124">
        <v>3.2275450244200241E-2</v>
      </c>
      <c r="AN2" s="124">
        <v>0</v>
      </c>
      <c r="AO2" s="124">
        <v>5.7373187500000006E-2</v>
      </c>
      <c r="AP2" s="124">
        <v>7.9668124999999982E-3</v>
      </c>
      <c r="AQ2" s="124">
        <v>5.9494749999999999E-2</v>
      </c>
      <c r="AR2" s="124">
        <v>0.14514768749999998</v>
      </c>
      <c r="AS2" s="124">
        <v>0.21082674999999998</v>
      </c>
      <c r="AT2" s="124">
        <v>9.2141875000000019E-3</v>
      </c>
      <c r="AU2" s="124">
        <v>3.2441874999999995E-2</v>
      </c>
      <c r="AV2" s="124">
        <v>8.3884187500000013E-2</v>
      </c>
      <c r="AW2" s="124">
        <v>0.24396793750000001</v>
      </c>
      <c r="AX2" s="124">
        <v>0.12246068749999998</v>
      </c>
      <c r="AY2" s="124">
        <v>3.54769375E-2</v>
      </c>
      <c r="AZ2" s="124">
        <v>4.9118500000000002E-2</v>
      </c>
      <c r="BA2" s="124">
        <v>8825.0107421875</v>
      </c>
      <c r="BB2" s="124">
        <v>6948.22216796875</v>
      </c>
    </row>
    <row r="3" spans="1:54" x14ac:dyDescent="0.25">
      <c r="A3" s="124" t="s">
        <v>606</v>
      </c>
      <c r="B3" s="124" t="s">
        <v>5116</v>
      </c>
      <c r="C3" s="124" t="s">
        <v>5112</v>
      </c>
      <c r="D3" s="124">
        <v>0.76112938596491231</v>
      </c>
      <c r="E3" s="124">
        <v>0.76112937927246094</v>
      </c>
      <c r="F3" s="124">
        <v>0.76112937927246094</v>
      </c>
      <c r="G3" s="124">
        <v>0.52244674185463669</v>
      </c>
      <c r="H3" s="124">
        <v>0</v>
      </c>
      <c r="I3" s="124">
        <v>7.2916666666666668E-3</v>
      </c>
      <c r="J3" s="124">
        <v>0.54858108813700923</v>
      </c>
      <c r="K3" s="124">
        <v>0.25050386382623224</v>
      </c>
      <c r="L3" s="124">
        <v>0.11624242898913952</v>
      </c>
      <c r="M3" s="124">
        <v>7.7380952380952384E-2</v>
      </c>
      <c r="N3" s="124">
        <v>0.26017256683375101</v>
      </c>
      <c r="O3" s="124">
        <v>0.67860145154553064</v>
      </c>
      <c r="P3" s="124">
        <v>4.3749999999999997E-2</v>
      </c>
      <c r="Q3" s="124">
        <v>9.4435307017543865E-2</v>
      </c>
      <c r="R3" s="124">
        <v>0.47804928989139517</v>
      </c>
      <c r="S3" s="124">
        <v>0.17957001879699247</v>
      </c>
      <c r="T3" s="124">
        <v>5.3453947368421052E-2</v>
      </c>
      <c r="U3" s="124">
        <v>4.7668650793650791E-2</v>
      </c>
      <c r="V3" s="124">
        <v>7.137896825396825E-2</v>
      </c>
      <c r="W3" s="124">
        <v>6.7616959064327482E-3</v>
      </c>
      <c r="X3" s="124">
        <v>0</v>
      </c>
      <c r="Y3" s="124">
        <v>0</v>
      </c>
      <c r="Z3" s="124">
        <v>0</v>
      </c>
      <c r="AA3" s="124">
        <v>0.30685829156223893</v>
      </c>
      <c r="AB3" s="124">
        <v>0.14599780701754386</v>
      </c>
      <c r="AC3" s="124">
        <v>0.67666953842940691</v>
      </c>
      <c r="AD3" s="124">
        <v>3.6449195906432745E-2</v>
      </c>
      <c r="AE3" s="124">
        <v>5.7214651211361739E-2</v>
      </c>
      <c r="AF3" s="124">
        <v>8.1346595655806181E-2</v>
      </c>
      <c r="AG3" s="124">
        <v>3.9756944444444442E-2</v>
      </c>
      <c r="AH3" s="124">
        <v>7.8125E-3</v>
      </c>
      <c r="AI3" s="124">
        <v>0.13426665622389305</v>
      </c>
      <c r="AJ3" s="124">
        <v>1.4035087719298244E-2</v>
      </c>
      <c r="AK3" s="124">
        <v>2.0957341269841272E-2</v>
      </c>
      <c r="AL3" s="124">
        <v>0</v>
      </c>
      <c r="AM3" s="124">
        <v>1.9956140350877193E-2</v>
      </c>
      <c r="AN3" s="124">
        <v>0</v>
      </c>
      <c r="AO3" s="124">
        <v>4.2122124999999996E-2</v>
      </c>
      <c r="AP3" s="124">
        <v>4.25225E-3</v>
      </c>
      <c r="AQ3" s="124">
        <v>3.6396687500000004E-2</v>
      </c>
      <c r="AR3" s="124">
        <v>0.33020256250000002</v>
      </c>
      <c r="AS3" s="124">
        <v>0.16833681250000002</v>
      </c>
      <c r="AT3" s="124">
        <v>8.9442500000000025E-3</v>
      </c>
      <c r="AU3" s="124">
        <v>3.0458499999999999E-2</v>
      </c>
      <c r="AV3" s="124">
        <v>8.0749062499999996E-2</v>
      </c>
      <c r="AW3" s="124">
        <v>0.20916168749999997</v>
      </c>
      <c r="AX3" s="124">
        <v>7.7966374999999991E-2</v>
      </c>
      <c r="AY3" s="124">
        <v>2.5649437500000004E-2</v>
      </c>
      <c r="AZ3" s="124">
        <v>2.7882375000000001E-2</v>
      </c>
      <c r="BA3" s="124">
        <v>8167.763671875</v>
      </c>
      <c r="BB3" s="124">
        <v>7311.8671875</v>
      </c>
    </row>
    <row r="4" spans="1:54" x14ac:dyDescent="0.25">
      <c r="A4" s="124" t="s">
        <v>607</v>
      </c>
      <c r="B4" s="124" t="s">
        <v>5116</v>
      </c>
      <c r="C4" s="124" t="s">
        <v>5112</v>
      </c>
      <c r="D4" s="124">
        <v>0.71747948232323244</v>
      </c>
      <c r="E4" s="124">
        <v>0.71747946739196777</v>
      </c>
      <c r="F4" s="124">
        <v>0.71747946739196777</v>
      </c>
      <c r="G4" s="124">
        <v>0.52937184343434351</v>
      </c>
      <c r="H4" s="124">
        <v>0</v>
      </c>
      <c r="I4" s="124">
        <v>4.0143623737373735E-2</v>
      </c>
      <c r="J4" s="124">
        <v>0.51028476731601724</v>
      </c>
      <c r="K4" s="124">
        <v>0.28351821789321791</v>
      </c>
      <c r="L4" s="124">
        <v>0.11199382215007217</v>
      </c>
      <c r="M4" s="124">
        <v>5.4059568903318894E-2</v>
      </c>
      <c r="N4" s="124">
        <v>6.4342081529581527E-2</v>
      </c>
      <c r="O4" s="124">
        <v>0.8230045995670997</v>
      </c>
      <c r="P4" s="124">
        <v>9.1819985569985579E-2</v>
      </c>
      <c r="Q4" s="124">
        <v>1.3194444444444444E-2</v>
      </c>
      <c r="R4" s="124">
        <v>0.33878855519480522</v>
      </c>
      <c r="S4" s="124">
        <v>0.16017541486291487</v>
      </c>
      <c r="T4" s="124">
        <v>4.5773584054834046E-2</v>
      </c>
      <c r="U4" s="124">
        <v>0.15321856962481967</v>
      </c>
      <c r="V4" s="124">
        <v>9.8759920634920645E-2</v>
      </c>
      <c r="W4" s="124">
        <v>4.1666666666666666E-3</v>
      </c>
      <c r="X4" s="124">
        <v>0</v>
      </c>
      <c r="Y4" s="124">
        <v>0</v>
      </c>
      <c r="Z4" s="124">
        <v>0</v>
      </c>
      <c r="AA4" s="124">
        <v>7.2197420634920642E-2</v>
      </c>
      <c r="AB4" s="124">
        <v>0.12652980699855698</v>
      </c>
      <c r="AC4" s="124">
        <v>0.33846838924963929</v>
      </c>
      <c r="AD4" s="124">
        <v>6.2500000000000003E-3</v>
      </c>
      <c r="AE4" s="124">
        <v>1.6145833333333331E-2</v>
      </c>
      <c r="AF4" s="124">
        <v>8.5249819624819631E-2</v>
      </c>
      <c r="AG4" s="124">
        <v>4.0798611111111112E-2</v>
      </c>
      <c r="AH4" s="124">
        <v>1.6666666666666666E-2</v>
      </c>
      <c r="AI4" s="124">
        <v>6.2231691919191923E-2</v>
      </c>
      <c r="AJ4" s="124">
        <v>8.9285714285714281E-3</v>
      </c>
      <c r="AK4" s="124">
        <v>1.4583333333333334E-2</v>
      </c>
      <c r="AL4" s="124">
        <v>0</v>
      </c>
      <c r="AM4" s="124">
        <v>3.90625E-3</v>
      </c>
      <c r="AN4" s="124">
        <v>0</v>
      </c>
      <c r="AO4" s="124">
        <v>4.0881124999999997E-2</v>
      </c>
      <c r="AP4" s="124">
        <v>6.8816249999999997E-3</v>
      </c>
      <c r="AQ4" s="124">
        <v>4.4035999999999999E-2</v>
      </c>
      <c r="AR4" s="124">
        <v>0.2392075625</v>
      </c>
      <c r="AS4" s="124">
        <v>0.19473300000000002</v>
      </c>
      <c r="AT4" s="124">
        <v>1.2568937500000002E-2</v>
      </c>
      <c r="AU4" s="124">
        <v>4.3000999999999998E-2</v>
      </c>
      <c r="AV4" s="124">
        <v>7.8128375000000028E-2</v>
      </c>
      <c r="AW4" s="124">
        <v>0.227896125</v>
      </c>
      <c r="AX4" s="124">
        <v>9.1463812500000019E-2</v>
      </c>
      <c r="AY4" s="124">
        <v>2.9112437500000001E-2</v>
      </c>
      <c r="AZ4" s="124">
        <v>3.2932062499999998E-2</v>
      </c>
      <c r="BA4" s="124">
        <v>9013.28515625</v>
      </c>
      <c r="BB4" s="124">
        <v>7153.47412109375</v>
      </c>
    </row>
    <row r="5" spans="1:54" x14ac:dyDescent="0.25">
      <c r="A5" s="124" t="s">
        <v>608</v>
      </c>
      <c r="B5" s="124" t="s">
        <v>5116</v>
      </c>
      <c r="C5" s="124" t="s">
        <v>5112</v>
      </c>
      <c r="D5" s="124">
        <v>0.76040818729437654</v>
      </c>
      <c r="E5" s="124">
        <v>0.76040816307067871</v>
      </c>
      <c r="F5" s="124">
        <v>0.76040822267532349</v>
      </c>
      <c r="G5" s="124">
        <v>0.46758245129408815</v>
      </c>
      <c r="H5" s="124">
        <v>2.717391304347826E-3</v>
      </c>
      <c r="I5" s="124">
        <v>7.0717578989637805E-2</v>
      </c>
      <c r="J5" s="124">
        <v>0.52790314970621877</v>
      </c>
      <c r="K5" s="124">
        <v>0.2557466750001916</v>
      </c>
      <c r="L5" s="124">
        <v>0.10568374773138202</v>
      </c>
      <c r="M5" s="124">
        <v>3.7231457268221968E-2</v>
      </c>
      <c r="N5" s="124">
        <v>7.1126953999396447E-2</v>
      </c>
      <c r="O5" s="124">
        <v>0.83025533272496199</v>
      </c>
      <c r="P5" s="124">
        <v>8.5760778543706936E-2</v>
      </c>
      <c r="Q5" s="124">
        <v>2.5704156954156957E-2</v>
      </c>
      <c r="R5" s="124">
        <v>0.48045466007422527</v>
      </c>
      <c r="S5" s="124">
        <v>0.19215886415374905</v>
      </c>
      <c r="T5" s="124">
        <v>2.5209738045415792E-2</v>
      </c>
      <c r="U5" s="124">
        <v>6.6886372720771692E-2</v>
      </c>
      <c r="V5" s="124">
        <v>4.4309326294620414E-2</v>
      </c>
      <c r="W5" s="124">
        <v>6.3938618925831201E-3</v>
      </c>
      <c r="X5" s="124">
        <v>0</v>
      </c>
      <c r="Y5" s="124">
        <v>3.472222222222222E-3</v>
      </c>
      <c r="Z5" s="124">
        <v>0</v>
      </c>
      <c r="AA5" s="124">
        <v>0.21449985081698639</v>
      </c>
      <c r="AB5" s="124">
        <v>5.8917695866225278E-2</v>
      </c>
      <c r="AC5" s="124">
        <v>0.56552028888985417</v>
      </c>
      <c r="AD5" s="124">
        <v>3.3211580086580088E-2</v>
      </c>
      <c r="AE5" s="124">
        <v>4.3645846019567246E-2</v>
      </c>
      <c r="AF5" s="124">
        <v>0.1058860470305483</v>
      </c>
      <c r="AG5" s="124">
        <v>2.9025712849242265E-2</v>
      </c>
      <c r="AH5" s="124">
        <v>3.1250000000000002E-3</v>
      </c>
      <c r="AI5" s="124">
        <v>0.10271386133758258</v>
      </c>
      <c r="AJ5" s="124">
        <v>1.1458333333333334E-2</v>
      </c>
      <c r="AK5" s="124">
        <v>3.9174653848566894E-2</v>
      </c>
      <c r="AL5" s="124">
        <v>0</v>
      </c>
      <c r="AM5" s="124">
        <v>8.9673913043478264E-3</v>
      </c>
      <c r="AN5" s="124">
        <v>0</v>
      </c>
      <c r="AO5" s="124">
        <v>4.1836499999999999E-2</v>
      </c>
      <c r="AP5" s="124">
        <v>1.31668125E-2</v>
      </c>
      <c r="AQ5" s="124">
        <v>3.7163812500000004E-2</v>
      </c>
      <c r="AR5" s="124">
        <v>0.26106943750000006</v>
      </c>
      <c r="AS5" s="124">
        <v>0.16670293749999998</v>
      </c>
      <c r="AT5" s="124">
        <v>9.2004375000000003E-3</v>
      </c>
      <c r="AU5" s="124">
        <v>3.2334562499999997E-2</v>
      </c>
      <c r="AV5" s="124">
        <v>6.2317000000000018E-2</v>
      </c>
      <c r="AW5" s="124">
        <v>0.24783975</v>
      </c>
      <c r="AX5" s="124">
        <v>9.7417000000000017E-2</v>
      </c>
      <c r="AY5" s="124">
        <v>2.6469937500000002E-2</v>
      </c>
      <c r="AZ5" s="124">
        <v>4.6312250000000006E-2</v>
      </c>
      <c r="BA5" s="124">
        <v>7775.55126953125</v>
      </c>
      <c r="BB5" s="124">
        <v>6685.98828125</v>
      </c>
    </row>
    <row r="6" spans="1:54" x14ac:dyDescent="0.25">
      <c r="A6" s="124" t="s">
        <v>609</v>
      </c>
      <c r="B6" s="124" t="s">
        <v>5116</v>
      </c>
      <c r="C6" s="124" t="s">
        <v>5112</v>
      </c>
      <c r="D6" s="124">
        <v>0.75890331890331886</v>
      </c>
      <c r="E6" s="124">
        <v>0.75890332460403442</v>
      </c>
      <c r="F6" s="124">
        <v>0.75890332460403442</v>
      </c>
      <c r="G6" s="124">
        <v>0.33170274170274172</v>
      </c>
      <c r="H6" s="124">
        <v>0</v>
      </c>
      <c r="I6" s="124">
        <v>6.3492063492063492E-3</v>
      </c>
      <c r="J6" s="124">
        <v>0.51887445887445893</v>
      </c>
      <c r="K6" s="124">
        <v>0.2883405483405484</v>
      </c>
      <c r="L6" s="124">
        <v>0.12243867243867243</v>
      </c>
      <c r="M6" s="124">
        <v>6.3997113997113997E-2</v>
      </c>
      <c r="N6" s="124">
        <v>6.4603174603174593E-2</v>
      </c>
      <c r="O6" s="124">
        <v>0.91507936507936494</v>
      </c>
      <c r="P6" s="124">
        <v>1.5238095238095238E-2</v>
      </c>
      <c r="Q6" s="124">
        <v>8.2539682539682531E-3</v>
      </c>
      <c r="R6" s="124">
        <v>0.35582972582972588</v>
      </c>
      <c r="S6" s="124">
        <v>0.21748917748917751</v>
      </c>
      <c r="T6" s="124">
        <v>7.7489177489177483E-2</v>
      </c>
      <c r="U6" s="124">
        <v>6.685425685425686E-2</v>
      </c>
      <c r="V6" s="124">
        <v>0.11764790764790764</v>
      </c>
      <c r="W6" s="124">
        <v>1.4285714285714285E-2</v>
      </c>
      <c r="X6" s="124">
        <v>0</v>
      </c>
      <c r="Y6" s="124">
        <v>4.4444444444444444E-3</v>
      </c>
      <c r="Z6" s="124">
        <v>0</v>
      </c>
      <c r="AA6" s="124">
        <v>4.717171717171717E-2</v>
      </c>
      <c r="AB6" s="124">
        <v>8.5743145743145732E-2</v>
      </c>
      <c r="AC6" s="124">
        <v>0.56995670995670999</v>
      </c>
      <c r="AD6" s="124">
        <v>5.0822510822510818E-2</v>
      </c>
      <c r="AE6" s="124">
        <v>3.3333333333333333E-2</v>
      </c>
      <c r="AF6" s="124">
        <v>0.11323232323232323</v>
      </c>
      <c r="AG6" s="124">
        <v>2.987012987012987E-2</v>
      </c>
      <c r="AH6" s="124">
        <v>4.4444444444444444E-3</v>
      </c>
      <c r="AI6" s="124">
        <v>9.4155844155844146E-2</v>
      </c>
      <c r="AJ6" s="124">
        <v>1.111111111111111E-2</v>
      </c>
      <c r="AK6" s="124">
        <v>2.7777777777777776E-2</v>
      </c>
      <c r="AL6" s="124">
        <v>0</v>
      </c>
      <c r="AM6" s="124">
        <v>2.2727272727272728E-2</v>
      </c>
      <c r="AN6" s="124">
        <v>0</v>
      </c>
      <c r="AO6" s="124">
        <v>3.5802066666666667E-2</v>
      </c>
      <c r="AP6" s="124">
        <v>5.5548666666666675E-3</v>
      </c>
      <c r="AQ6" s="124">
        <v>5.5209799999999996E-2</v>
      </c>
      <c r="AR6" s="124">
        <v>8.9579999999999993E-2</v>
      </c>
      <c r="AS6" s="124">
        <v>0.26097486666666669</v>
      </c>
      <c r="AT6" s="124">
        <v>1.3124333333333337E-2</v>
      </c>
      <c r="AU6" s="124">
        <v>6.6522533333333342E-2</v>
      </c>
      <c r="AV6" s="124">
        <v>0.13119539999999999</v>
      </c>
      <c r="AW6" s="124">
        <v>0.19306473333333329</v>
      </c>
      <c r="AX6" s="124">
        <v>0.11996393333333333</v>
      </c>
      <c r="AY6" s="124">
        <v>2.7463933333333339E-2</v>
      </c>
      <c r="AZ6" s="124">
        <v>3.928673333333333E-2</v>
      </c>
      <c r="BA6" s="124">
        <v>10676.7197265625</v>
      </c>
      <c r="BB6" s="124">
        <v>9227.6337890625</v>
      </c>
    </row>
    <row r="7" spans="1:54" x14ac:dyDescent="0.25">
      <c r="A7" s="124" t="s">
        <v>610</v>
      </c>
      <c r="B7" s="124" t="s">
        <v>5116</v>
      </c>
      <c r="C7" s="124" t="s">
        <v>5112</v>
      </c>
      <c r="D7" s="124">
        <v>0.47500000000000003</v>
      </c>
      <c r="E7" s="124">
        <v>0.47499999403953552</v>
      </c>
      <c r="F7" s="124">
        <v>0.47499999403953552</v>
      </c>
      <c r="G7" s="124">
        <v>0.37777777777777777</v>
      </c>
      <c r="H7" s="124">
        <v>0</v>
      </c>
      <c r="I7" s="124">
        <v>6.1111111111111116E-2</v>
      </c>
      <c r="J7" s="124">
        <v>0.68611111111111101</v>
      </c>
      <c r="K7" s="124">
        <v>0.22222222222222221</v>
      </c>
      <c r="L7" s="124">
        <v>1.6666666666666666E-2</v>
      </c>
      <c r="M7" s="124">
        <v>1.3888888888888888E-2</v>
      </c>
      <c r="N7" s="124">
        <v>9.9999999999999992E-2</v>
      </c>
      <c r="O7" s="124">
        <v>0.77500000000000002</v>
      </c>
      <c r="P7" s="124">
        <v>0.125</v>
      </c>
      <c r="Q7" s="124">
        <v>0</v>
      </c>
      <c r="R7" s="124">
        <v>0.35555555555555557</v>
      </c>
      <c r="S7" s="124">
        <v>0.18611111111111112</v>
      </c>
      <c r="T7" s="124">
        <v>2.7777777777777776E-2</v>
      </c>
      <c r="U7" s="124">
        <v>5.5555555555555552E-2</v>
      </c>
      <c r="V7" s="124">
        <v>0</v>
      </c>
      <c r="W7" s="124">
        <v>2.7777777777777776E-2</v>
      </c>
      <c r="X7" s="124">
        <v>0</v>
      </c>
      <c r="Y7" s="124">
        <v>0</v>
      </c>
      <c r="Z7" s="124">
        <v>1.6666666666666666E-2</v>
      </c>
      <c r="AA7" s="124">
        <v>0.23888888888888893</v>
      </c>
      <c r="AB7" s="124">
        <v>3.0555555555555558E-2</v>
      </c>
      <c r="AC7" s="124">
        <v>0.41388888888888881</v>
      </c>
      <c r="AD7" s="124">
        <v>6.9444444444444434E-2</v>
      </c>
      <c r="AE7" s="124">
        <v>2.7777777777777776E-2</v>
      </c>
      <c r="AF7" s="124">
        <v>6.9444444444444434E-2</v>
      </c>
      <c r="AG7" s="124">
        <v>0</v>
      </c>
      <c r="AH7" s="124">
        <v>1.6666666666666666E-2</v>
      </c>
      <c r="AI7" s="124">
        <v>0.1388888888888889</v>
      </c>
      <c r="AJ7" s="124">
        <v>0</v>
      </c>
      <c r="AK7" s="124">
        <v>1.6666666666666666E-2</v>
      </c>
      <c r="AL7" s="124">
        <v>0</v>
      </c>
      <c r="AM7" s="124">
        <v>0</v>
      </c>
      <c r="AN7" s="124">
        <v>0</v>
      </c>
      <c r="AO7" s="124">
        <v>4.8902333333333332E-2</v>
      </c>
      <c r="AP7" s="124">
        <v>1.1516333333333332E-2</v>
      </c>
      <c r="AQ7" s="124">
        <v>3.5048333333333334E-2</v>
      </c>
      <c r="AR7" s="124">
        <v>0.17444299999999999</v>
      </c>
      <c r="AS7" s="124">
        <v>0.18675900000000001</v>
      </c>
      <c r="AT7" s="124">
        <v>9.346083333333333E-3</v>
      </c>
      <c r="AU7" s="124">
        <v>3.8627166666666664E-2</v>
      </c>
      <c r="AV7" s="124">
        <v>7.8701166666666669E-2</v>
      </c>
      <c r="AW7" s="124">
        <v>0.29641566666666669</v>
      </c>
      <c r="AX7" s="124">
        <v>9.8967416666666655E-2</v>
      </c>
      <c r="AY7" s="124">
        <v>2.4258666666666664E-2</v>
      </c>
      <c r="AZ7" s="124">
        <v>4.6100833333333334E-2</v>
      </c>
      <c r="BA7" s="124">
        <v>6435.32666015625</v>
      </c>
      <c r="BB7" s="124">
        <v>11401.697265625</v>
      </c>
    </row>
    <row r="8" spans="1:54" x14ac:dyDescent="0.25">
      <c r="A8" s="124" t="s">
        <v>611</v>
      </c>
      <c r="B8" s="124" t="s">
        <v>5116</v>
      </c>
      <c r="C8" s="124" t="s">
        <v>5112</v>
      </c>
      <c r="D8" s="124">
        <v>0.76279761904761889</v>
      </c>
      <c r="E8" s="124">
        <v>0.76279759407043457</v>
      </c>
      <c r="F8" s="124">
        <v>0.76279759407043457</v>
      </c>
      <c r="G8" s="124">
        <v>0.41450892857142857</v>
      </c>
      <c r="H8" s="124">
        <v>2.4553571428571428E-2</v>
      </c>
      <c r="I8" s="124">
        <v>6.041666666666666E-2</v>
      </c>
      <c r="J8" s="124">
        <v>0.58750000000000002</v>
      </c>
      <c r="K8" s="124">
        <v>0.14866071428571428</v>
      </c>
      <c r="L8" s="124">
        <v>0.12938988095238096</v>
      </c>
      <c r="M8" s="124">
        <v>4.9479166666666664E-2</v>
      </c>
      <c r="N8" s="124">
        <v>0.10312499999999998</v>
      </c>
      <c r="O8" s="124">
        <v>0.88437500000000002</v>
      </c>
      <c r="P8" s="124">
        <v>0</v>
      </c>
      <c r="Q8" s="124">
        <v>0</v>
      </c>
      <c r="R8" s="124">
        <v>0.46815476190476185</v>
      </c>
      <c r="S8" s="124">
        <v>0.2949404761904762</v>
      </c>
      <c r="T8" s="124">
        <v>2.0833333333333332E-2</v>
      </c>
      <c r="U8" s="124">
        <v>4.7991071428571425E-2</v>
      </c>
      <c r="V8" s="124">
        <v>8.8095238095238088E-2</v>
      </c>
      <c r="W8" s="124">
        <v>0</v>
      </c>
      <c r="X8" s="124">
        <v>0</v>
      </c>
      <c r="Y8" s="124">
        <v>0</v>
      </c>
      <c r="Z8" s="124">
        <v>0</v>
      </c>
      <c r="AA8" s="124">
        <v>0.15520833333333331</v>
      </c>
      <c r="AB8" s="124">
        <v>9.947916666666666E-2</v>
      </c>
      <c r="AC8" s="124">
        <v>0.60639880952380953</v>
      </c>
      <c r="AD8" s="124">
        <v>3.6607142857142852E-2</v>
      </c>
      <c r="AE8" s="124">
        <v>0</v>
      </c>
      <c r="AF8" s="124">
        <v>0.11800595238095236</v>
      </c>
      <c r="AG8" s="124">
        <v>1.5625E-2</v>
      </c>
      <c r="AH8" s="124">
        <v>0</v>
      </c>
      <c r="AI8" s="124">
        <v>7.4479166666666666E-2</v>
      </c>
      <c r="AJ8" s="124">
        <v>0</v>
      </c>
      <c r="AK8" s="124">
        <v>1.2500000000000001E-2</v>
      </c>
      <c r="AL8" s="124">
        <v>0</v>
      </c>
      <c r="AM8" s="124">
        <v>4.1666666666666664E-2</v>
      </c>
      <c r="AN8" s="124">
        <v>0</v>
      </c>
      <c r="AO8" s="124">
        <v>4.8970562500000009E-2</v>
      </c>
      <c r="AP8" s="124">
        <v>1.3626375000000001E-2</v>
      </c>
      <c r="AQ8" s="124">
        <v>4.3940500000000007E-2</v>
      </c>
      <c r="AR8" s="124">
        <v>0.16144668749999999</v>
      </c>
      <c r="AS8" s="124">
        <v>0.20223318750000002</v>
      </c>
      <c r="AT8" s="124">
        <v>1.0238437499999999E-2</v>
      </c>
      <c r="AU8" s="124">
        <v>3.6699187500000001E-2</v>
      </c>
      <c r="AV8" s="124">
        <v>6.0705687499999994E-2</v>
      </c>
      <c r="AW8" s="124">
        <v>0.26527075</v>
      </c>
      <c r="AX8" s="124">
        <v>0.10663943750000004</v>
      </c>
      <c r="AY8" s="124">
        <v>2.6173250000000002E-2</v>
      </c>
      <c r="AZ8" s="124">
        <v>7.2745749999999998E-2</v>
      </c>
      <c r="BA8" s="124">
        <v>8380.4541015625</v>
      </c>
      <c r="BB8" s="124">
        <v>8973.9912109375</v>
      </c>
    </row>
    <row r="9" spans="1:54" x14ac:dyDescent="0.25">
      <c r="A9" s="124" t="s">
        <v>612</v>
      </c>
      <c r="B9" s="124" t="s">
        <v>5116</v>
      </c>
      <c r="C9" s="124" t="s">
        <v>5112</v>
      </c>
      <c r="D9" s="124">
        <v>0.61822916666666661</v>
      </c>
      <c r="E9" s="124">
        <v>0.61822915077209473</v>
      </c>
      <c r="F9" s="124">
        <v>0.61822915077209473</v>
      </c>
      <c r="G9" s="124">
        <v>0.4880208333333334</v>
      </c>
      <c r="H9" s="124">
        <v>0</v>
      </c>
      <c r="I9" s="124">
        <v>2.8645833333333332E-2</v>
      </c>
      <c r="J9" s="124">
        <v>0.56302083333333341</v>
      </c>
      <c r="K9" s="124">
        <v>0.30468749999999994</v>
      </c>
      <c r="L9" s="124">
        <v>0.10364583333333333</v>
      </c>
      <c r="M9" s="124">
        <v>0</v>
      </c>
      <c r="N9" s="124">
        <v>0</v>
      </c>
      <c r="O9" s="124">
        <v>0.91666666666666663</v>
      </c>
      <c r="P9" s="124">
        <v>6.25E-2</v>
      </c>
      <c r="Q9" s="124">
        <v>4.1666666666666664E-2</v>
      </c>
      <c r="R9" s="124">
        <v>0.45156249999999998</v>
      </c>
      <c r="S9" s="124">
        <v>0.16458333333333333</v>
      </c>
      <c r="T9" s="124">
        <v>0</v>
      </c>
      <c r="U9" s="124">
        <v>9.3229166666666669E-2</v>
      </c>
      <c r="V9" s="124">
        <v>3.125E-2</v>
      </c>
      <c r="W9" s="124">
        <v>0</v>
      </c>
      <c r="X9" s="124">
        <v>0</v>
      </c>
      <c r="Y9" s="124">
        <v>0</v>
      </c>
      <c r="Z9" s="124">
        <v>0</v>
      </c>
      <c r="AA9" s="124">
        <v>0.35156250000000006</v>
      </c>
      <c r="AB9" s="124">
        <v>0.18072916666666666</v>
      </c>
      <c r="AC9" s="124">
        <v>0.41614583333333338</v>
      </c>
      <c r="AD9" s="124">
        <v>0</v>
      </c>
      <c r="AE9" s="124">
        <v>0.11927083333333333</v>
      </c>
      <c r="AF9" s="124">
        <v>9.5312499999999994E-2</v>
      </c>
      <c r="AG9" s="124">
        <v>2.34375E-2</v>
      </c>
      <c r="AH9" s="124">
        <v>2.34375E-2</v>
      </c>
      <c r="AI9" s="124">
        <v>0.23802083333333335</v>
      </c>
      <c r="AJ9" s="124">
        <v>0</v>
      </c>
      <c r="AK9" s="124">
        <v>3.125E-2</v>
      </c>
      <c r="AL9" s="124">
        <v>0</v>
      </c>
      <c r="AM9" s="124">
        <v>0.13958333333333334</v>
      </c>
      <c r="AN9" s="124">
        <v>0</v>
      </c>
      <c r="AO9" s="124">
        <v>4.1459500000000003E-2</v>
      </c>
      <c r="AP9" s="124">
        <v>1.0314312499999997E-2</v>
      </c>
      <c r="AQ9" s="124">
        <v>4.9484874999999991E-2</v>
      </c>
      <c r="AR9" s="124">
        <v>0.14138212500000003</v>
      </c>
      <c r="AS9" s="124">
        <v>0.16142581249999996</v>
      </c>
      <c r="AT9" s="124">
        <v>1.3578749999999999E-2</v>
      </c>
      <c r="AU9" s="124">
        <v>3.4068124999999998E-2</v>
      </c>
      <c r="AV9" s="124">
        <v>7.1084749999999988E-2</v>
      </c>
      <c r="AW9" s="124">
        <v>0.28875612500000003</v>
      </c>
      <c r="AX9" s="124">
        <v>0.122744375</v>
      </c>
      <c r="AY9" s="124">
        <v>2.5953749999999998E-2</v>
      </c>
      <c r="AZ9" s="124">
        <v>8.0124062499999982E-2</v>
      </c>
      <c r="BA9" s="124">
        <v>9013.8876953125</v>
      </c>
      <c r="BB9" s="124">
        <v>6455.01318359375</v>
      </c>
    </row>
    <row r="10" spans="1:54" x14ac:dyDescent="0.25">
      <c r="A10" s="124" t="s">
        <v>613</v>
      </c>
      <c r="B10" s="124" t="s">
        <v>5116</v>
      </c>
      <c r="C10" s="124" t="s">
        <v>5112</v>
      </c>
      <c r="D10" s="124">
        <v>0.82984126984126971</v>
      </c>
      <c r="E10" s="124">
        <v>0.8298412561416626</v>
      </c>
      <c r="F10" s="124">
        <v>0.8298412561416626</v>
      </c>
      <c r="G10" s="124">
        <v>0.47214285714285714</v>
      </c>
      <c r="H10" s="124">
        <v>0</v>
      </c>
      <c r="I10" s="124">
        <v>2.222222222222222E-2</v>
      </c>
      <c r="J10" s="124">
        <v>0.57261904761904769</v>
      </c>
      <c r="K10" s="124">
        <v>0.26904761904761904</v>
      </c>
      <c r="L10" s="124">
        <v>0.10611111111111111</v>
      </c>
      <c r="M10" s="124">
        <v>3.0000000000000002E-2</v>
      </c>
      <c r="N10" s="124">
        <v>1.111111111111111E-2</v>
      </c>
      <c r="O10" s="124">
        <v>0.94444444444444453</v>
      </c>
      <c r="P10" s="124">
        <v>4.4444444444444439E-2</v>
      </c>
      <c r="Q10" s="124">
        <v>0</v>
      </c>
      <c r="R10" s="124">
        <v>0.61587301587301591</v>
      </c>
      <c r="S10" s="124">
        <v>0.13690476190476189</v>
      </c>
      <c r="T10" s="124">
        <v>2.7777777777777776E-2</v>
      </c>
      <c r="U10" s="124">
        <v>8.2222222222222224E-2</v>
      </c>
      <c r="V10" s="124">
        <v>7.722222222222222E-2</v>
      </c>
      <c r="W10" s="124">
        <v>0</v>
      </c>
      <c r="X10" s="124">
        <v>0</v>
      </c>
      <c r="Y10" s="124">
        <v>0</v>
      </c>
      <c r="Z10" s="124">
        <v>0</v>
      </c>
      <c r="AA10" s="124">
        <v>0.15404761904761904</v>
      </c>
      <c r="AB10" s="124">
        <v>6.507936507936507E-2</v>
      </c>
      <c r="AC10" s="124">
        <v>0.68087301587301596</v>
      </c>
      <c r="AD10" s="124">
        <v>6.7380952380952375E-2</v>
      </c>
      <c r="AE10" s="124">
        <v>9.5238095238095229E-3</v>
      </c>
      <c r="AF10" s="124">
        <v>9.1746031746031742E-2</v>
      </c>
      <c r="AG10" s="124">
        <v>1.3333333333333334E-2</v>
      </c>
      <c r="AH10" s="124">
        <v>0</v>
      </c>
      <c r="AI10" s="124">
        <v>6.8888888888888875E-2</v>
      </c>
      <c r="AJ10" s="124">
        <v>0</v>
      </c>
      <c r="AK10" s="124">
        <v>5.1111111111111107E-2</v>
      </c>
      <c r="AL10" s="124">
        <v>0</v>
      </c>
      <c r="AM10" s="124">
        <v>2.4444444444444446E-2</v>
      </c>
      <c r="AN10" s="124">
        <v>0</v>
      </c>
      <c r="AO10" s="124">
        <v>4.1656999999999993E-2</v>
      </c>
      <c r="AP10" s="124">
        <v>1.0300933333333335E-2</v>
      </c>
      <c r="AQ10" s="124">
        <v>3.4876666666666667E-2</v>
      </c>
      <c r="AR10" s="124">
        <v>0.29659786666666665</v>
      </c>
      <c r="AS10" s="124">
        <v>0.18628053333333336</v>
      </c>
      <c r="AT10" s="124">
        <v>7.9061999999999986E-3</v>
      </c>
      <c r="AU10" s="124">
        <v>2.6182866666666672E-2</v>
      </c>
      <c r="AV10" s="124">
        <v>9.2066933333333323E-2</v>
      </c>
      <c r="AW10" s="124">
        <v>0.18529500000000002</v>
      </c>
      <c r="AX10" s="124">
        <v>9.9545666666666671E-2</v>
      </c>
      <c r="AY10" s="124">
        <v>1.8893866666666669E-2</v>
      </c>
      <c r="AZ10" s="124">
        <v>4.1804599999999997E-2</v>
      </c>
      <c r="BA10" s="124">
        <v>8052.7490234375</v>
      </c>
      <c r="BB10" s="124">
        <v>8669.955078125</v>
      </c>
    </row>
    <row r="11" spans="1:54" x14ac:dyDescent="0.25">
      <c r="A11" s="124" t="s">
        <v>614</v>
      </c>
      <c r="B11" s="124" t="s">
        <v>5116</v>
      </c>
      <c r="C11" s="124" t="s">
        <v>5112</v>
      </c>
      <c r="D11" s="124">
        <v>0.84769860272577657</v>
      </c>
      <c r="E11" s="124">
        <v>0.84769856929779053</v>
      </c>
      <c r="F11" s="124">
        <v>0.84769856929779053</v>
      </c>
      <c r="G11" s="124">
        <v>0.25594896498429109</v>
      </c>
      <c r="H11" s="124">
        <v>0</v>
      </c>
      <c r="I11" s="124">
        <v>4.6300747863247865E-2</v>
      </c>
      <c r="J11" s="124">
        <v>0.51091282660576143</v>
      </c>
      <c r="K11" s="124">
        <v>0.25707003594231853</v>
      </c>
      <c r="L11" s="124">
        <v>0.12532892077729033</v>
      </c>
      <c r="M11" s="124">
        <v>6.0387468811381857E-2</v>
      </c>
      <c r="N11" s="124">
        <v>8.9628336639206205E-2</v>
      </c>
      <c r="O11" s="124">
        <v>0.86041889873411614</v>
      </c>
      <c r="P11" s="124">
        <v>3.6859087470500512E-2</v>
      </c>
      <c r="Q11" s="124">
        <v>1.0306677018633539E-2</v>
      </c>
      <c r="R11" s="124">
        <v>0.44441713932203059</v>
      </c>
      <c r="S11" s="124">
        <v>0.1515022266380962</v>
      </c>
      <c r="T11" s="124">
        <v>2.6581027667984189E-2</v>
      </c>
      <c r="U11" s="124">
        <v>4.076528091473744E-2</v>
      </c>
      <c r="V11" s="124">
        <v>2.5771103896103896E-2</v>
      </c>
      <c r="W11" s="124">
        <v>1.3134057971014492E-2</v>
      </c>
      <c r="X11" s="124">
        <v>0</v>
      </c>
      <c r="Y11" s="124">
        <v>0</v>
      </c>
      <c r="Z11" s="124">
        <v>0</v>
      </c>
      <c r="AA11" s="124">
        <v>5.4173430735930728E-2</v>
      </c>
      <c r="AB11" s="124">
        <v>5.14083139083139E-2</v>
      </c>
      <c r="AC11" s="124">
        <v>0.64905269096845175</v>
      </c>
      <c r="AD11" s="124">
        <v>3.6531177156177153E-2</v>
      </c>
      <c r="AE11" s="124">
        <v>3.5714285714285712E-2</v>
      </c>
      <c r="AF11" s="124">
        <v>8.554717474554431E-2</v>
      </c>
      <c r="AG11" s="124">
        <v>1.4953796203796204E-2</v>
      </c>
      <c r="AH11" s="124">
        <v>5.8423913043478262E-3</v>
      </c>
      <c r="AI11" s="124">
        <v>4.7791874490244059E-2</v>
      </c>
      <c r="AJ11" s="124">
        <v>0</v>
      </c>
      <c r="AK11" s="124">
        <v>7.6174399272225357E-2</v>
      </c>
      <c r="AL11" s="124">
        <v>0</v>
      </c>
      <c r="AM11" s="124">
        <v>0</v>
      </c>
      <c r="AN11" s="124">
        <v>0</v>
      </c>
      <c r="AO11" s="124">
        <v>4.2699125000000004E-2</v>
      </c>
      <c r="AP11" s="124">
        <v>5.37625E-3</v>
      </c>
      <c r="AQ11" s="124">
        <v>4.7149249999999997E-2</v>
      </c>
      <c r="AR11" s="124">
        <v>0.18492837499999998</v>
      </c>
      <c r="AS11" s="124">
        <v>0.23129825000000001</v>
      </c>
      <c r="AT11" s="124">
        <v>6.4768124999999999E-3</v>
      </c>
      <c r="AU11" s="124">
        <v>3.9837062500000006E-2</v>
      </c>
      <c r="AV11" s="124">
        <v>7.3347187499999994E-2</v>
      </c>
      <c r="AW11" s="124">
        <v>0.21529175</v>
      </c>
      <c r="AX11" s="124">
        <v>0.118280625</v>
      </c>
      <c r="AY11" s="124">
        <v>2.4624187500000005E-2</v>
      </c>
      <c r="AZ11" s="124">
        <v>5.3142312499999997E-2</v>
      </c>
      <c r="BA11" s="124">
        <v>13217.005859375</v>
      </c>
      <c r="BB11" s="124">
        <v>9287.5791015625</v>
      </c>
    </row>
    <row r="12" spans="1:54" x14ac:dyDescent="0.25">
      <c r="A12" s="124" t="s">
        <v>615</v>
      </c>
      <c r="B12" s="124" t="s">
        <v>5116</v>
      </c>
      <c r="C12" s="124" t="s">
        <v>5112</v>
      </c>
      <c r="D12" s="124">
        <v>0.74894330117337082</v>
      </c>
      <c r="E12" s="124">
        <v>0.74894332885742188</v>
      </c>
      <c r="F12" s="124">
        <v>0.74894332885742188</v>
      </c>
      <c r="G12" s="124">
        <v>0.27138179158303</v>
      </c>
      <c r="H12" s="124">
        <v>3.472222222222222E-3</v>
      </c>
      <c r="I12" s="124">
        <v>3.8609618526897933E-2</v>
      </c>
      <c r="J12" s="124">
        <v>0.5897370452904509</v>
      </c>
      <c r="K12" s="124">
        <v>0.23002735085262177</v>
      </c>
      <c r="L12" s="124">
        <v>9.6913268512533221E-2</v>
      </c>
      <c r="M12" s="124">
        <v>4.1240494595274006E-2</v>
      </c>
      <c r="N12" s="124">
        <v>0.11416115408714093</v>
      </c>
      <c r="O12" s="124">
        <v>0.84537410232311549</v>
      </c>
      <c r="P12" s="124">
        <v>3.2652243589743592E-2</v>
      </c>
      <c r="Q12" s="124">
        <v>7.8125E-3</v>
      </c>
      <c r="R12" s="124">
        <v>0.38234589762018167</v>
      </c>
      <c r="S12" s="124">
        <v>0.16483168587947999</v>
      </c>
      <c r="T12" s="124">
        <v>4.7510816067317607E-2</v>
      </c>
      <c r="U12" s="124">
        <v>5.4731491955756661E-2</v>
      </c>
      <c r="V12" s="124">
        <v>1.7427884615384616E-2</v>
      </c>
      <c r="W12" s="124">
        <v>0</v>
      </c>
      <c r="X12" s="124">
        <v>0</v>
      </c>
      <c r="Y12" s="124">
        <v>0</v>
      </c>
      <c r="Z12" s="124">
        <v>0</v>
      </c>
      <c r="AA12" s="124">
        <v>0.21657707322132633</v>
      </c>
      <c r="AB12" s="124">
        <v>3.7347374847374847E-2</v>
      </c>
      <c r="AC12" s="124">
        <v>0.51580610061163468</v>
      </c>
      <c r="AD12" s="124">
        <v>3.6666509552538966E-2</v>
      </c>
      <c r="AE12" s="124">
        <v>4.4345462543991951E-2</v>
      </c>
      <c r="AF12" s="124">
        <v>0.15178204632055251</v>
      </c>
      <c r="AG12" s="124">
        <v>7.8055438605941704E-2</v>
      </c>
      <c r="AH12" s="124">
        <v>9.782318376068376E-3</v>
      </c>
      <c r="AI12" s="124">
        <v>0.12189661205237831</v>
      </c>
      <c r="AJ12" s="124">
        <v>3.0834208683473387E-2</v>
      </c>
      <c r="AK12" s="124">
        <v>8.9942404087140923E-2</v>
      </c>
      <c r="AL12" s="124">
        <v>0</v>
      </c>
      <c r="AM12" s="124">
        <v>1.5873015873015872E-2</v>
      </c>
      <c r="AN12" s="124">
        <v>0</v>
      </c>
      <c r="AO12" s="124">
        <v>3.7988562500000003E-2</v>
      </c>
      <c r="AP12" s="124">
        <v>1.6891625E-2</v>
      </c>
      <c r="AQ12" s="124">
        <v>5.372118750000001E-2</v>
      </c>
      <c r="AR12" s="124">
        <v>0.20480687499999997</v>
      </c>
      <c r="AS12" s="124">
        <v>0.19866812499999997</v>
      </c>
      <c r="AT12" s="124">
        <v>1.0675187500000001E-2</v>
      </c>
      <c r="AU12" s="124">
        <v>3.0218250000000006E-2</v>
      </c>
      <c r="AV12" s="124">
        <v>0.10149968750000002</v>
      </c>
      <c r="AW12" s="124">
        <v>0.2262225625</v>
      </c>
      <c r="AX12" s="124">
        <v>9.4095062499999993E-2</v>
      </c>
      <c r="AY12" s="124">
        <v>2.8490187499999996E-2</v>
      </c>
      <c r="AZ12" s="124">
        <v>3.4646125E-2</v>
      </c>
      <c r="BA12" s="124">
        <v>11354.001953125</v>
      </c>
      <c r="BB12" s="124">
        <v>10298.0751953125</v>
      </c>
    </row>
    <row r="13" spans="1:54" x14ac:dyDescent="0.25">
      <c r="A13" s="124" t="s">
        <v>616</v>
      </c>
      <c r="B13" s="124" t="s">
        <v>5116</v>
      </c>
      <c r="C13" s="124" t="s">
        <v>5112</v>
      </c>
      <c r="D13" s="124">
        <v>0.54377104377104379</v>
      </c>
      <c r="E13" s="124">
        <v>0.54377102851867676</v>
      </c>
      <c r="F13" s="124">
        <v>0.54377102851867676</v>
      </c>
      <c r="G13" s="124">
        <v>0.46625701459034791</v>
      </c>
      <c r="H13" s="124">
        <v>0</v>
      </c>
      <c r="I13" s="124">
        <v>7.4074074074074068E-3</v>
      </c>
      <c r="J13" s="124">
        <v>0.6563860830527497</v>
      </c>
      <c r="K13" s="124">
        <v>0.25571268237934908</v>
      </c>
      <c r="L13" s="124">
        <v>3.1604938271604939E-2</v>
      </c>
      <c r="M13" s="124">
        <v>4.8888888888888891E-2</v>
      </c>
      <c r="N13" s="124">
        <v>0.4876094276094276</v>
      </c>
      <c r="O13" s="124">
        <v>0.40472502805836136</v>
      </c>
      <c r="P13" s="124">
        <v>7.1863075196408513E-2</v>
      </c>
      <c r="Q13" s="124">
        <v>4.4135802469135801E-2</v>
      </c>
      <c r="R13" s="124">
        <v>0.45846240179573511</v>
      </c>
      <c r="S13" s="124">
        <v>0.12219416386083053</v>
      </c>
      <c r="T13" s="124">
        <v>2.6666666666666668E-2</v>
      </c>
      <c r="U13" s="124">
        <v>7.2962962962962966E-2</v>
      </c>
      <c r="V13" s="124">
        <v>0.130331088664422</v>
      </c>
      <c r="W13" s="124">
        <v>2.4691358024691357E-2</v>
      </c>
      <c r="X13" s="124">
        <v>2.4691358024691358E-3</v>
      </c>
      <c r="Y13" s="124">
        <v>0</v>
      </c>
      <c r="Z13" s="124">
        <v>0</v>
      </c>
      <c r="AA13" s="124">
        <v>0.34875982042648707</v>
      </c>
      <c r="AB13" s="124">
        <v>0.18858024691358027</v>
      </c>
      <c r="AC13" s="124">
        <v>0.58769360269360271</v>
      </c>
      <c r="AD13" s="124">
        <v>9.1358024691358022E-2</v>
      </c>
      <c r="AE13" s="124">
        <v>2.7160493827160494E-2</v>
      </c>
      <c r="AF13" s="124">
        <v>0</v>
      </c>
      <c r="AG13" s="124">
        <v>1.580246913580247E-2</v>
      </c>
      <c r="AH13" s="124">
        <v>2.4691358024691358E-3</v>
      </c>
      <c r="AI13" s="124">
        <v>0.13488776655443321</v>
      </c>
      <c r="AJ13" s="124">
        <v>3.3333333333333333E-2</v>
      </c>
      <c r="AK13" s="124">
        <v>6.7452300785634106E-2</v>
      </c>
      <c r="AL13" s="124">
        <v>0</v>
      </c>
      <c r="AM13" s="124">
        <v>1.9135802469135803E-2</v>
      </c>
      <c r="AN13" s="124">
        <v>0</v>
      </c>
      <c r="AO13" s="124">
        <v>4.6281333333333334E-2</v>
      </c>
      <c r="AP13" s="124">
        <v>1.0508E-3</v>
      </c>
      <c r="AQ13" s="124">
        <v>4.7622000000000005E-2</v>
      </c>
      <c r="AR13" s="124">
        <v>8.9724800000000007E-2</v>
      </c>
      <c r="AS13" s="124">
        <v>0.20009793333333331</v>
      </c>
      <c r="AT13" s="124">
        <v>1.5361999999999999E-2</v>
      </c>
      <c r="AU13" s="124">
        <v>6.2056466666666664E-2</v>
      </c>
      <c r="AV13" s="124">
        <v>0.16999753333333334</v>
      </c>
      <c r="AW13" s="124">
        <v>0.23729919999999996</v>
      </c>
      <c r="AX13" s="124">
        <v>9.2803933333333324E-2</v>
      </c>
      <c r="AY13" s="124">
        <v>3.3251000000000003E-2</v>
      </c>
      <c r="AZ13" s="124">
        <v>4.9436933333333329E-2</v>
      </c>
      <c r="BA13" s="124">
        <v>7202.3525390625</v>
      </c>
      <c r="BB13" s="124">
        <v>7692.345703125</v>
      </c>
    </row>
    <row r="14" spans="1:54" x14ac:dyDescent="0.25">
      <c r="A14" s="124" t="s">
        <v>605</v>
      </c>
      <c r="B14" s="124" t="s">
        <v>5116</v>
      </c>
      <c r="C14" s="124" t="s">
        <v>5113</v>
      </c>
      <c r="D14" s="124">
        <v>0.64524948735475052</v>
      </c>
      <c r="E14" s="124">
        <v>0.98533260822296143</v>
      </c>
      <c r="F14" s="124">
        <v>0.98477828502655029</v>
      </c>
      <c r="G14" s="124">
        <v>0.34535201640464797</v>
      </c>
      <c r="H14" s="124">
        <v>0</v>
      </c>
      <c r="I14" s="124">
        <v>3.5885167464114832E-2</v>
      </c>
      <c r="J14" s="124">
        <v>0.49589883800410112</v>
      </c>
      <c r="K14" s="124">
        <v>0.43250170881749828</v>
      </c>
      <c r="L14" s="124">
        <v>0</v>
      </c>
      <c r="M14" s="124">
        <v>3.5714285714285712E-2</v>
      </c>
      <c r="N14" s="124">
        <v>0.55656185919343815</v>
      </c>
      <c r="O14" s="124">
        <v>0.2641831852358168</v>
      </c>
      <c r="P14" s="124">
        <v>0.15652768284347229</v>
      </c>
      <c r="Q14" s="124">
        <v>0.15276828434723172</v>
      </c>
      <c r="R14" s="124">
        <v>0.60594668489405323</v>
      </c>
      <c r="S14" s="124">
        <v>0.14302802460697198</v>
      </c>
      <c r="T14" s="124">
        <v>7.1770334928229665E-2</v>
      </c>
      <c r="U14" s="124">
        <v>9.7915242652084761E-2</v>
      </c>
      <c r="V14" s="124">
        <v>3.5885167464114832E-2</v>
      </c>
      <c r="W14" s="124">
        <v>2.2727272727272728E-2</v>
      </c>
      <c r="X14" s="124">
        <v>0</v>
      </c>
      <c r="Y14" s="124">
        <v>0</v>
      </c>
      <c r="Z14" s="124">
        <v>0</v>
      </c>
      <c r="AA14" s="124">
        <v>0.57928913192071085</v>
      </c>
      <c r="AB14" s="124">
        <v>2.2727272727272728E-2</v>
      </c>
      <c r="AC14" s="124">
        <v>0.7790498974709501</v>
      </c>
      <c r="AD14" s="124">
        <v>0</v>
      </c>
      <c r="AE14" s="124">
        <v>0.17583732057416268</v>
      </c>
      <c r="AF14" s="124">
        <v>3.5885167464114832E-2</v>
      </c>
      <c r="AG14" s="124">
        <v>0</v>
      </c>
      <c r="AH14" s="124">
        <v>0</v>
      </c>
      <c r="AI14" s="124">
        <v>0.12081339712918661</v>
      </c>
      <c r="AJ14" s="124">
        <v>0.11688311688311688</v>
      </c>
      <c r="AK14" s="124">
        <v>2.2727272727272728E-2</v>
      </c>
      <c r="AL14" s="124">
        <v>0</v>
      </c>
      <c r="AM14" s="124">
        <v>1.3157894736842105E-2</v>
      </c>
      <c r="AN14" s="124">
        <v>0</v>
      </c>
      <c r="AO14" s="124">
        <v>5.5066749999999991E-2</v>
      </c>
      <c r="AP14" s="124">
        <v>8.6220000000000012E-3</v>
      </c>
      <c r="AQ14" s="124">
        <v>6.0266750000000008E-2</v>
      </c>
      <c r="AR14" s="124">
        <v>0.14029049999999998</v>
      </c>
      <c r="AS14" s="124">
        <v>0.21667924999999999</v>
      </c>
      <c r="AT14" s="124">
        <v>8.5197499999999995E-3</v>
      </c>
      <c r="AU14" s="124">
        <v>3.3658250000000001E-2</v>
      </c>
      <c r="AV14" s="124">
        <v>8.8538000000000006E-2</v>
      </c>
      <c r="AW14" s="124">
        <v>0.23938975000000001</v>
      </c>
      <c r="AX14" s="124">
        <v>0.12085850000000001</v>
      </c>
      <c r="AY14" s="124">
        <v>3.612025E-2</v>
      </c>
      <c r="AZ14" s="124">
        <v>4.7057000000000002E-2</v>
      </c>
      <c r="BA14" s="124">
        <v>7809.89990234375</v>
      </c>
      <c r="BB14" s="124">
        <v>10072.41015625</v>
      </c>
    </row>
    <row r="15" spans="1:54" x14ac:dyDescent="0.25">
      <c r="A15" s="124" t="s">
        <v>606</v>
      </c>
      <c r="B15" s="124" t="s">
        <v>5116</v>
      </c>
      <c r="C15" s="124" t="s">
        <v>5113</v>
      </c>
      <c r="D15" s="124">
        <v>0.82917542016806722</v>
      </c>
      <c r="E15" s="124">
        <v>0.91753041744232178</v>
      </c>
      <c r="F15" s="124">
        <v>0.9177926778793335</v>
      </c>
      <c r="G15" s="124">
        <v>0.42056197478991597</v>
      </c>
      <c r="H15" s="124">
        <v>1.4705882352941176E-2</v>
      </c>
      <c r="I15" s="124">
        <v>8.0751050420168058E-2</v>
      </c>
      <c r="J15" s="124">
        <v>0.43395483193277312</v>
      </c>
      <c r="K15" s="124">
        <v>0.2452731092436975</v>
      </c>
      <c r="L15" s="124">
        <v>0.11108193277310925</v>
      </c>
      <c r="M15" s="124">
        <v>0.11423319327731093</v>
      </c>
      <c r="N15" s="124">
        <v>0.31355042016806728</v>
      </c>
      <c r="O15" s="124">
        <v>0.59506302521008414</v>
      </c>
      <c r="P15" s="124">
        <v>6.1974789915966388E-2</v>
      </c>
      <c r="Q15" s="124">
        <v>4.5036764705882353E-2</v>
      </c>
      <c r="R15" s="124">
        <v>0.64640231092436973</v>
      </c>
      <c r="S15" s="124">
        <v>9.4537815126050417E-2</v>
      </c>
      <c r="T15" s="124">
        <v>1.4705882352941176E-2</v>
      </c>
      <c r="U15" s="124">
        <v>0.10701155462184875</v>
      </c>
      <c r="V15" s="124">
        <v>7.6680672268907568E-2</v>
      </c>
      <c r="W15" s="124">
        <v>4.5036764705882353E-2</v>
      </c>
      <c r="X15" s="124">
        <v>0</v>
      </c>
      <c r="Y15" s="124">
        <v>0</v>
      </c>
      <c r="Z15" s="124">
        <v>0</v>
      </c>
      <c r="AA15" s="124">
        <v>0.32786239495798319</v>
      </c>
      <c r="AB15" s="124">
        <v>0.1092436974789916</v>
      </c>
      <c r="AC15" s="124">
        <v>0.63550420168067223</v>
      </c>
      <c r="AD15" s="124">
        <v>4.8188025210084029E-2</v>
      </c>
      <c r="AE15" s="124">
        <v>0.21809348739495801</v>
      </c>
      <c r="AF15" s="124">
        <v>8.0751050420168058E-2</v>
      </c>
      <c r="AG15" s="124">
        <v>0</v>
      </c>
      <c r="AH15" s="124">
        <v>0</v>
      </c>
      <c r="AI15" s="124">
        <v>7.4448529411764705E-2</v>
      </c>
      <c r="AJ15" s="124">
        <v>0</v>
      </c>
      <c r="AK15" s="124">
        <v>9.0073529411764705E-2</v>
      </c>
      <c r="AL15" s="124">
        <v>0</v>
      </c>
      <c r="AM15" s="124">
        <v>0</v>
      </c>
      <c r="AN15" s="124">
        <v>0</v>
      </c>
      <c r="AO15" s="124">
        <v>3.3461749999999998E-2</v>
      </c>
      <c r="AP15" s="124">
        <v>4.1755000000000004E-3</v>
      </c>
      <c r="AQ15" s="124">
        <v>3.7315750000000002E-2</v>
      </c>
      <c r="AR15" s="124">
        <v>0.34453149999999994</v>
      </c>
      <c r="AS15" s="124">
        <v>0.16783675000000003</v>
      </c>
      <c r="AT15" s="124">
        <v>7.9155000000000007E-3</v>
      </c>
      <c r="AU15" s="124">
        <v>2.9975000000000005E-2</v>
      </c>
      <c r="AV15" s="124">
        <v>8.1332249999999995E-2</v>
      </c>
      <c r="AW15" s="124">
        <v>0.19932699999999998</v>
      </c>
      <c r="AX15" s="124">
        <v>7.4851000000000015E-2</v>
      </c>
      <c r="AY15" s="124">
        <v>2.5002250000000004E-2</v>
      </c>
      <c r="AZ15" s="124">
        <v>2.7738000000000006E-2</v>
      </c>
      <c r="BA15" s="124">
        <v>9098.474609375</v>
      </c>
      <c r="BB15" s="124">
        <v>9919.1923828125</v>
      </c>
    </row>
    <row r="16" spans="1:54" x14ac:dyDescent="0.25">
      <c r="A16" s="124" t="s">
        <v>607</v>
      </c>
      <c r="B16" s="124" t="s">
        <v>5116</v>
      </c>
      <c r="C16" s="124" t="s">
        <v>5113</v>
      </c>
      <c r="D16" s="124">
        <v>0.78766233766233773</v>
      </c>
      <c r="E16" s="124">
        <v>1.0043668746948242</v>
      </c>
      <c r="F16" s="124">
        <v>1.003605842590332</v>
      </c>
      <c r="G16" s="124">
        <v>0.65357142857142858</v>
      </c>
      <c r="H16" s="124">
        <v>0</v>
      </c>
      <c r="I16" s="124">
        <v>9.4155844155844159E-2</v>
      </c>
      <c r="J16" s="124">
        <v>0.375</v>
      </c>
      <c r="K16" s="124">
        <v>0.20162337662337659</v>
      </c>
      <c r="L16" s="124">
        <v>0.23831168831168831</v>
      </c>
      <c r="M16" s="124">
        <v>9.0909090909090912E-2</v>
      </c>
      <c r="N16" s="124">
        <v>5.844155844155844E-2</v>
      </c>
      <c r="O16" s="124">
        <v>0.84610389610389602</v>
      </c>
      <c r="P16" s="124">
        <v>7.2727272727272724E-2</v>
      </c>
      <c r="Q16" s="124">
        <v>7.0454545454545464E-2</v>
      </c>
      <c r="R16" s="124">
        <v>0.44188311688311688</v>
      </c>
      <c r="S16" s="124">
        <v>0.28376623376623378</v>
      </c>
      <c r="T16" s="124">
        <v>2.5000000000000001E-2</v>
      </c>
      <c r="U16" s="124">
        <v>0.11818181818181818</v>
      </c>
      <c r="V16" s="124">
        <v>0.10844155844155845</v>
      </c>
      <c r="W16" s="124">
        <v>0</v>
      </c>
      <c r="X16" s="124">
        <v>0</v>
      </c>
      <c r="Y16" s="124">
        <v>0</v>
      </c>
      <c r="Z16" s="124">
        <v>2.2727272727272728E-2</v>
      </c>
      <c r="AA16" s="124">
        <v>0.19935064935064933</v>
      </c>
      <c r="AB16" s="124">
        <v>0.16461038961038962</v>
      </c>
      <c r="AC16" s="124">
        <v>0.60746753246753238</v>
      </c>
      <c r="AD16" s="124">
        <v>0</v>
      </c>
      <c r="AE16" s="124">
        <v>4.5454545454545456E-2</v>
      </c>
      <c r="AF16" s="124">
        <v>2.2727272727272728E-2</v>
      </c>
      <c r="AG16" s="124">
        <v>2.2727272727272728E-2</v>
      </c>
      <c r="AH16" s="124">
        <v>2.5000000000000001E-2</v>
      </c>
      <c r="AI16" s="124">
        <v>0.1288961038961039</v>
      </c>
      <c r="AJ16" s="124">
        <v>0</v>
      </c>
      <c r="AK16" s="124">
        <v>7.0454545454545464E-2</v>
      </c>
      <c r="AL16" s="124">
        <v>0</v>
      </c>
      <c r="AM16" s="124">
        <v>0</v>
      </c>
      <c r="AN16" s="124">
        <v>0</v>
      </c>
      <c r="AO16" s="124">
        <v>3.3314999999999997E-2</v>
      </c>
      <c r="AP16" s="124">
        <v>6.9505000000000001E-3</v>
      </c>
      <c r="AQ16" s="124">
        <v>4.7726000000000005E-2</v>
      </c>
      <c r="AR16" s="124">
        <v>0.240896</v>
      </c>
      <c r="AS16" s="124">
        <v>0.20067750000000001</v>
      </c>
      <c r="AT16" s="124">
        <v>1.1279500000000001E-2</v>
      </c>
      <c r="AU16" s="124">
        <v>4.3834249999999998E-2</v>
      </c>
      <c r="AV16" s="124">
        <v>8.3190999999999987E-2</v>
      </c>
      <c r="AW16" s="124">
        <v>0.22577700000000001</v>
      </c>
      <c r="AX16" s="124">
        <v>8.9309750000000007E-2</v>
      </c>
      <c r="AY16" s="124">
        <v>2.9457999999999998E-2</v>
      </c>
      <c r="AZ16" s="124">
        <v>3.2813750000000003E-2</v>
      </c>
      <c r="BA16" s="124">
        <v>7555.6064453125</v>
      </c>
      <c r="BB16" s="124">
        <v>8257.728515625</v>
      </c>
    </row>
    <row r="17" spans="1:54" x14ac:dyDescent="0.25">
      <c r="A17" s="124" t="s">
        <v>608</v>
      </c>
      <c r="B17" s="124" t="s">
        <v>5116</v>
      </c>
      <c r="C17" s="124" t="s">
        <v>5113</v>
      </c>
      <c r="D17" s="124">
        <v>0.69645979020979021</v>
      </c>
      <c r="E17" s="124">
        <v>0.923209547996521</v>
      </c>
      <c r="F17" s="124">
        <v>0.92305183410644531</v>
      </c>
      <c r="G17" s="124">
        <v>0.71350524475524479</v>
      </c>
      <c r="H17" s="124">
        <v>0</v>
      </c>
      <c r="I17" s="124">
        <v>0</v>
      </c>
      <c r="J17" s="124">
        <v>0.47115384615384615</v>
      </c>
      <c r="K17" s="124">
        <v>0.31402972027972031</v>
      </c>
      <c r="L17" s="124">
        <v>0.14160839160839161</v>
      </c>
      <c r="M17" s="124">
        <v>7.3208041958041953E-2</v>
      </c>
      <c r="N17" s="124">
        <v>0.15843531468531469</v>
      </c>
      <c r="O17" s="124">
        <v>0.84156468531468531</v>
      </c>
      <c r="P17" s="124">
        <v>0</v>
      </c>
      <c r="Q17" s="124">
        <v>6.4685314685314688E-2</v>
      </c>
      <c r="R17" s="124">
        <v>0.5026223776223776</v>
      </c>
      <c r="S17" s="124">
        <v>0.22377622377622378</v>
      </c>
      <c r="T17" s="124">
        <v>7.3208041958041953E-2</v>
      </c>
      <c r="U17" s="124">
        <v>0.12718531468531469</v>
      </c>
      <c r="V17" s="124">
        <v>5.3977272727272728E-2</v>
      </c>
      <c r="W17" s="124">
        <v>0</v>
      </c>
      <c r="X17" s="124">
        <v>0</v>
      </c>
      <c r="Y17" s="124">
        <v>0</v>
      </c>
      <c r="Z17" s="124">
        <v>2.2727272727272728E-2</v>
      </c>
      <c r="AA17" s="124">
        <v>0.26507867132867136</v>
      </c>
      <c r="AB17" s="124">
        <v>9.5935314685314688E-2</v>
      </c>
      <c r="AC17" s="124">
        <v>0.7399475524475525</v>
      </c>
      <c r="AD17" s="124">
        <v>4.195804195804196E-2</v>
      </c>
      <c r="AE17" s="124">
        <v>0.10664335664335664</v>
      </c>
      <c r="AF17" s="124">
        <v>8.8942307692307696E-2</v>
      </c>
      <c r="AG17" s="124">
        <v>2.2727272727272728E-2</v>
      </c>
      <c r="AH17" s="124">
        <v>0</v>
      </c>
      <c r="AI17" s="124">
        <v>0.18684440559440557</v>
      </c>
      <c r="AJ17" s="124">
        <v>0</v>
      </c>
      <c r="AK17" s="124">
        <v>0</v>
      </c>
      <c r="AL17" s="124">
        <v>0</v>
      </c>
      <c r="AM17" s="124">
        <v>0</v>
      </c>
      <c r="AN17" s="124">
        <v>0</v>
      </c>
      <c r="AO17" s="124">
        <v>3.6889249999999991E-2</v>
      </c>
      <c r="AP17" s="124">
        <v>1.3741250000000002E-2</v>
      </c>
      <c r="AQ17" s="124">
        <v>4.0865249999999999E-2</v>
      </c>
      <c r="AR17" s="124">
        <v>0.25471349999999998</v>
      </c>
      <c r="AS17" s="124">
        <v>0.16894324999999999</v>
      </c>
      <c r="AT17" s="124">
        <v>8.482E-3</v>
      </c>
      <c r="AU17" s="124">
        <v>3.2299749999999995E-2</v>
      </c>
      <c r="AV17" s="124">
        <v>6.2223249999999994E-2</v>
      </c>
      <c r="AW17" s="124">
        <v>0.24602275000000001</v>
      </c>
      <c r="AX17" s="124">
        <v>9.9341500000000013E-2</v>
      </c>
      <c r="AY17" s="124">
        <v>2.6723750000000001E-2</v>
      </c>
      <c r="AZ17" s="124">
        <v>4.6643249999999997E-2</v>
      </c>
      <c r="BA17" s="124">
        <v>10436.0322265625</v>
      </c>
      <c r="BB17" s="124">
        <v>7666.01025390625</v>
      </c>
    </row>
    <row r="18" spans="1:54" x14ac:dyDescent="0.25">
      <c r="A18" s="124" t="s">
        <v>609</v>
      </c>
      <c r="B18" s="124" t="s">
        <v>5116</v>
      </c>
      <c r="C18" s="124" t="s">
        <v>5113</v>
      </c>
      <c r="D18" s="124">
        <v>0.71543040293040294</v>
      </c>
      <c r="E18" s="124">
        <v>1.3356595039367676</v>
      </c>
      <c r="F18" s="124">
        <v>1.3354772329330444</v>
      </c>
      <c r="G18" s="124">
        <v>0.46886446886446886</v>
      </c>
      <c r="H18" s="124">
        <v>0</v>
      </c>
      <c r="I18" s="124">
        <v>3.1135531135531136E-2</v>
      </c>
      <c r="J18" s="124">
        <v>0.5082989926739927</v>
      </c>
      <c r="K18" s="124">
        <v>0.22218406593406592</v>
      </c>
      <c r="L18" s="124">
        <v>0.17239010989010989</v>
      </c>
      <c r="M18" s="124">
        <v>6.5991300366300368E-2</v>
      </c>
      <c r="N18" s="124">
        <v>0.25835622710622713</v>
      </c>
      <c r="O18" s="124">
        <v>0.69848901098901106</v>
      </c>
      <c r="P18" s="124">
        <v>4.3154761904761904E-2</v>
      </c>
      <c r="Q18" s="124">
        <v>3.714514652014652E-2</v>
      </c>
      <c r="R18" s="124">
        <v>0.51201923076923073</v>
      </c>
      <c r="S18" s="124">
        <v>0.13295558608058608</v>
      </c>
      <c r="T18" s="124">
        <v>7.0570054945054944E-2</v>
      </c>
      <c r="U18" s="124">
        <v>0.10399496336996336</v>
      </c>
      <c r="V18" s="124">
        <v>0.10170558608058608</v>
      </c>
      <c r="W18" s="124">
        <v>5.4945054945054944E-2</v>
      </c>
      <c r="X18" s="124">
        <v>0</v>
      </c>
      <c r="Y18" s="124">
        <v>0</v>
      </c>
      <c r="Z18" s="124">
        <v>1.1904761904761904E-2</v>
      </c>
      <c r="AA18" s="124">
        <v>0.22229853479853479</v>
      </c>
      <c r="AB18" s="124">
        <v>6.4560439560439553E-2</v>
      </c>
      <c r="AC18" s="124">
        <v>0.88856456043956034</v>
      </c>
      <c r="AD18" s="124">
        <v>7.429029304029304E-2</v>
      </c>
      <c r="AE18" s="124">
        <v>0.5028617216117216</v>
      </c>
      <c r="AF18" s="124">
        <v>5.5059523809523808E-2</v>
      </c>
      <c r="AG18" s="124">
        <v>2.7529761904761904E-2</v>
      </c>
      <c r="AH18" s="124">
        <v>4.0750915750915752E-2</v>
      </c>
      <c r="AI18" s="124">
        <v>0.12419871794871794</v>
      </c>
      <c r="AJ18" s="124">
        <v>0</v>
      </c>
      <c r="AK18" s="124">
        <v>2.3809523809523808E-2</v>
      </c>
      <c r="AL18" s="124">
        <v>0</v>
      </c>
      <c r="AM18" s="124">
        <v>0</v>
      </c>
      <c r="AN18" s="124">
        <v>0</v>
      </c>
      <c r="AO18" s="124">
        <v>2.7630000000000002E-2</v>
      </c>
      <c r="AP18" s="124">
        <v>5.4307499999999998E-3</v>
      </c>
      <c r="AQ18" s="124">
        <v>5.8230500000000004E-2</v>
      </c>
      <c r="AR18" s="124">
        <v>8.7683750000000005E-2</v>
      </c>
      <c r="AS18" s="124">
        <v>0.27542525000000007</v>
      </c>
      <c r="AT18" s="124">
        <v>8.8637500000000001E-3</v>
      </c>
      <c r="AU18" s="124">
        <v>6.6449750000000002E-2</v>
      </c>
      <c r="AV18" s="124">
        <v>0.13081225000000002</v>
      </c>
      <c r="AW18" s="124">
        <v>0.19053750000000003</v>
      </c>
      <c r="AX18" s="124">
        <v>0.11240725000000004</v>
      </c>
      <c r="AY18" s="124">
        <v>2.6696500000000001E-2</v>
      </c>
      <c r="AZ18" s="124">
        <v>3.7461500000000002E-2</v>
      </c>
      <c r="BA18" s="124">
        <v>6621.82373046875</v>
      </c>
      <c r="BB18" s="124">
        <v>6567.2470703125</v>
      </c>
    </row>
    <row r="19" spans="1:54" x14ac:dyDescent="0.25">
      <c r="A19" s="124" t="s">
        <v>610</v>
      </c>
      <c r="B19" s="124" t="s">
        <v>5116</v>
      </c>
      <c r="C19" s="124" t="s">
        <v>5113</v>
      </c>
      <c r="D19" s="124">
        <v>0.625</v>
      </c>
      <c r="E19" s="124">
        <v>0.57739847898483276</v>
      </c>
      <c r="F19" s="124">
        <v>0.57743006944656372</v>
      </c>
      <c r="G19" s="124">
        <v>0.79583333333333339</v>
      </c>
      <c r="H19" s="124">
        <v>0</v>
      </c>
      <c r="I19" s="124">
        <v>3.125E-2</v>
      </c>
      <c r="J19" s="124">
        <v>0.52500000000000002</v>
      </c>
      <c r="K19" s="124">
        <v>0.17499999999999999</v>
      </c>
      <c r="L19" s="124">
        <v>0.15416666666666667</v>
      </c>
      <c r="M19" s="124">
        <v>0.11458333333333333</v>
      </c>
      <c r="N19" s="124">
        <v>0</v>
      </c>
      <c r="O19" s="124">
        <v>0.9375</v>
      </c>
      <c r="P19" s="124">
        <v>3.125E-2</v>
      </c>
      <c r="Q19" s="124">
        <v>0</v>
      </c>
      <c r="R19" s="124">
        <v>0.51249999999999996</v>
      </c>
      <c r="S19" s="124">
        <v>0.16666666666666666</v>
      </c>
      <c r="T19" s="124">
        <v>0</v>
      </c>
      <c r="U19" s="124">
        <v>0.16458333333333333</v>
      </c>
      <c r="V19" s="124">
        <v>3.125E-2</v>
      </c>
      <c r="W19" s="124">
        <v>0</v>
      </c>
      <c r="X19" s="124">
        <v>0</v>
      </c>
      <c r="Y19" s="124">
        <v>3.125E-2</v>
      </c>
      <c r="Z19" s="124">
        <v>0.14374999999999999</v>
      </c>
      <c r="AA19" s="124">
        <v>0.49583333333333329</v>
      </c>
      <c r="AB19" s="124">
        <v>0.12291666666666667</v>
      </c>
      <c r="AC19" s="124">
        <v>0.67916666666666659</v>
      </c>
      <c r="AD19" s="124">
        <v>0</v>
      </c>
      <c r="AE19" s="124">
        <v>0.37291666666666667</v>
      </c>
      <c r="AF19" s="124">
        <v>0.10416666666666666</v>
      </c>
      <c r="AG19" s="124">
        <v>0.1875</v>
      </c>
      <c r="AH19" s="124">
        <v>3.125E-2</v>
      </c>
      <c r="AI19" s="124">
        <v>0.14166666666666666</v>
      </c>
      <c r="AJ19" s="124">
        <v>3.125E-2</v>
      </c>
      <c r="AK19" s="124">
        <v>0.28749999999999998</v>
      </c>
      <c r="AL19" s="124">
        <v>0</v>
      </c>
      <c r="AM19" s="124">
        <v>0</v>
      </c>
      <c r="AN19" s="124">
        <v>3.125E-2</v>
      </c>
      <c r="AO19" s="124">
        <v>3.7145999999999998E-2</v>
      </c>
      <c r="AP19" s="124">
        <v>1.2082000000000001E-2</v>
      </c>
      <c r="AQ19" s="124">
        <v>4.2987249999999998E-2</v>
      </c>
      <c r="AR19" s="124">
        <v>0.16888424999999999</v>
      </c>
      <c r="AS19" s="124">
        <v>0.18573025000000001</v>
      </c>
      <c r="AT19" s="124">
        <v>8.5407499999999997E-3</v>
      </c>
      <c r="AU19" s="124">
        <v>3.7172499999999997E-2</v>
      </c>
      <c r="AV19" s="124">
        <v>7.4361500000000011E-2</v>
      </c>
      <c r="AW19" s="124">
        <v>0.29740974999999997</v>
      </c>
      <c r="AX19" s="124">
        <v>0.10076025000000001</v>
      </c>
      <c r="AY19" s="124">
        <v>2.6220500000000001E-2</v>
      </c>
      <c r="AZ19" s="124">
        <v>4.5846499999999998E-2</v>
      </c>
      <c r="BA19" s="124">
        <v>4014.07861328125</v>
      </c>
      <c r="BB19" s="124">
        <v>4378.1240234375</v>
      </c>
    </row>
    <row r="20" spans="1:54" x14ac:dyDescent="0.25">
      <c r="A20" s="124" t="s">
        <v>611</v>
      </c>
      <c r="B20" s="124" t="s">
        <v>5116</v>
      </c>
      <c r="C20" s="124" t="s">
        <v>5113</v>
      </c>
      <c r="D20" s="124">
        <v>0.875</v>
      </c>
      <c r="E20" s="124">
        <v>1.1285500526428223</v>
      </c>
      <c r="F20" s="124">
        <v>1.1278406381607056</v>
      </c>
      <c r="G20" s="124">
        <v>0.52857142857142858</v>
      </c>
      <c r="H20" s="124">
        <v>0</v>
      </c>
      <c r="I20" s="124">
        <v>0</v>
      </c>
      <c r="J20" s="124">
        <v>0.43392857142857144</v>
      </c>
      <c r="K20" s="124">
        <v>0.34285714285714286</v>
      </c>
      <c r="L20" s="124">
        <v>0.2232142857142857</v>
      </c>
      <c r="M20" s="124">
        <v>0</v>
      </c>
      <c r="N20" s="124">
        <v>0.125</v>
      </c>
      <c r="O20" s="124">
        <v>0.8392857142857143</v>
      </c>
      <c r="P20" s="124">
        <v>3.5714285714285712E-2</v>
      </c>
      <c r="Q20" s="124">
        <v>0</v>
      </c>
      <c r="R20" s="124">
        <v>0.64642857142857146</v>
      </c>
      <c r="S20" s="124">
        <v>6.0714285714285714E-2</v>
      </c>
      <c r="T20" s="124">
        <v>0</v>
      </c>
      <c r="U20" s="124">
        <v>0.13392857142857142</v>
      </c>
      <c r="V20" s="124">
        <v>0.15892857142857142</v>
      </c>
      <c r="W20" s="124">
        <v>0</v>
      </c>
      <c r="X20" s="124">
        <v>0</v>
      </c>
      <c r="Y20" s="124">
        <v>0</v>
      </c>
      <c r="Z20" s="124">
        <v>0</v>
      </c>
      <c r="AA20" s="124">
        <v>0.17321428571428571</v>
      </c>
      <c r="AB20" s="124">
        <v>7.1428571428571425E-2</v>
      </c>
      <c r="AC20" s="124">
        <v>0.69285714285714284</v>
      </c>
      <c r="AD20" s="124">
        <v>0</v>
      </c>
      <c r="AE20" s="124">
        <v>0.17499999999999999</v>
      </c>
      <c r="AF20" s="124">
        <v>0.22142857142857142</v>
      </c>
      <c r="AG20" s="124">
        <v>0</v>
      </c>
      <c r="AH20" s="124">
        <v>0</v>
      </c>
      <c r="AI20" s="124">
        <v>0.05</v>
      </c>
      <c r="AJ20" s="124">
        <v>6.25E-2</v>
      </c>
      <c r="AK20" s="124">
        <v>0.05</v>
      </c>
      <c r="AL20" s="124">
        <v>0</v>
      </c>
      <c r="AM20" s="124">
        <v>0</v>
      </c>
      <c r="AN20" s="124">
        <v>0</v>
      </c>
      <c r="AO20" s="124">
        <v>4.0722249999999995E-2</v>
      </c>
      <c r="AP20" s="124">
        <v>1.2648999999999999E-2</v>
      </c>
      <c r="AQ20" s="124">
        <v>4.8167000000000001E-2</v>
      </c>
      <c r="AR20" s="124">
        <v>0.14696275</v>
      </c>
      <c r="AS20" s="124">
        <v>0.21021325000000002</v>
      </c>
      <c r="AT20" s="124">
        <v>9.6229999999999996E-3</v>
      </c>
      <c r="AU20" s="124">
        <v>3.6638749999999998E-2</v>
      </c>
      <c r="AV20" s="124">
        <v>5.7516999999999992E-2</v>
      </c>
      <c r="AW20" s="124">
        <v>0.27215075</v>
      </c>
      <c r="AX20" s="124">
        <v>0.10634974999999999</v>
      </c>
      <c r="AY20" s="124">
        <v>2.6315249999999998E-2</v>
      </c>
      <c r="AZ20" s="124">
        <v>7.3419749999999992E-2</v>
      </c>
      <c r="BA20" s="124">
        <v>8680.7099609375</v>
      </c>
      <c r="BB20" s="124">
        <v>8039.181640625</v>
      </c>
    </row>
    <row r="21" spans="1:54" x14ac:dyDescent="0.25">
      <c r="A21" s="124" t="s">
        <v>612</v>
      </c>
      <c r="B21" s="124" t="s">
        <v>5116</v>
      </c>
      <c r="C21" s="124" t="s">
        <v>5113</v>
      </c>
      <c r="D21" s="124">
        <v>0.68273809523809526</v>
      </c>
      <c r="E21" s="124">
        <v>0.91151928901672363</v>
      </c>
      <c r="F21" s="124">
        <v>0.91059887409210205</v>
      </c>
      <c r="G21" s="124">
        <v>0.28601190476190474</v>
      </c>
      <c r="H21" s="124">
        <v>3.5714285714285712E-2</v>
      </c>
      <c r="I21" s="124">
        <v>0.16696428571428573</v>
      </c>
      <c r="J21" s="124">
        <v>0.42976190476190473</v>
      </c>
      <c r="K21" s="124">
        <v>0.23363095238095238</v>
      </c>
      <c r="L21" s="124">
        <v>6.6964285714285712E-2</v>
      </c>
      <c r="M21" s="124">
        <v>6.6964285714285712E-2</v>
      </c>
      <c r="N21" s="124">
        <v>3.125E-2</v>
      </c>
      <c r="O21" s="124">
        <v>0.91874999999999996</v>
      </c>
      <c r="P21" s="124">
        <v>0.05</v>
      </c>
      <c r="Q21" s="124">
        <v>0</v>
      </c>
      <c r="R21" s="124">
        <v>0.72827380952380949</v>
      </c>
      <c r="S21" s="124">
        <v>0.16904761904761906</v>
      </c>
      <c r="T21" s="124">
        <v>0</v>
      </c>
      <c r="U21" s="124">
        <v>0</v>
      </c>
      <c r="V21" s="124">
        <v>3.5714285714285712E-2</v>
      </c>
      <c r="W21" s="124">
        <v>0</v>
      </c>
      <c r="X21" s="124">
        <v>0</v>
      </c>
      <c r="Y21" s="124">
        <v>0</v>
      </c>
      <c r="Z21" s="124">
        <v>0</v>
      </c>
      <c r="AA21" s="124">
        <v>0.24047619047619045</v>
      </c>
      <c r="AB21" s="124">
        <v>6.6964285714285712E-2</v>
      </c>
      <c r="AC21" s="124">
        <v>0.91874999999999996</v>
      </c>
      <c r="AD21" s="124">
        <v>0</v>
      </c>
      <c r="AE21" s="124">
        <v>0.25476190476190474</v>
      </c>
      <c r="AF21" s="124">
        <v>0</v>
      </c>
      <c r="AG21" s="124">
        <v>0</v>
      </c>
      <c r="AH21" s="124">
        <v>0</v>
      </c>
      <c r="AI21" s="124">
        <v>0.15029761904761904</v>
      </c>
      <c r="AJ21" s="124">
        <v>0</v>
      </c>
      <c r="AK21" s="124">
        <v>9.375E-2</v>
      </c>
      <c r="AL21" s="124">
        <v>0</v>
      </c>
      <c r="AM21" s="124">
        <v>0</v>
      </c>
      <c r="AN21" s="124">
        <v>0</v>
      </c>
      <c r="AO21" s="124">
        <v>3.302625E-2</v>
      </c>
      <c r="AP21" s="124">
        <v>9.8302499999999987E-3</v>
      </c>
      <c r="AQ21" s="124">
        <v>5.3886999999999997E-2</v>
      </c>
      <c r="AR21" s="124">
        <v>0.1537695</v>
      </c>
      <c r="AS21" s="124">
        <v>0.15693474999999998</v>
      </c>
      <c r="AT21" s="124">
        <v>1.1029249999999999E-2</v>
      </c>
      <c r="AU21" s="124">
        <v>3.3604000000000002E-2</v>
      </c>
      <c r="AV21" s="124">
        <v>7.6304750000000005E-2</v>
      </c>
      <c r="AW21" s="124">
        <v>0.28342975000000004</v>
      </c>
      <c r="AX21" s="124">
        <v>0.11599625000000001</v>
      </c>
      <c r="AY21" s="124">
        <v>2.4347000000000001E-2</v>
      </c>
      <c r="AZ21" s="124">
        <v>8.0860500000000002E-2</v>
      </c>
      <c r="BA21" s="124">
        <v>5255.62109375</v>
      </c>
      <c r="BB21" s="124">
        <v>9326.7626953125</v>
      </c>
    </row>
    <row r="22" spans="1:54" x14ac:dyDescent="0.25">
      <c r="A22" s="124" t="s">
        <v>613</v>
      </c>
      <c r="B22" s="124" t="s">
        <v>5116</v>
      </c>
      <c r="C22" s="124" t="s">
        <v>5113</v>
      </c>
      <c r="D22" s="124">
        <v>0.77380952380952384</v>
      </c>
      <c r="E22" s="124">
        <v>1.2625583410263062</v>
      </c>
      <c r="F22" s="124">
        <v>1.2623637914657593</v>
      </c>
      <c r="G22" s="124">
        <v>0.30357142857142855</v>
      </c>
      <c r="H22" s="124">
        <v>8.3333333333333329E-2</v>
      </c>
      <c r="I22" s="124">
        <v>0</v>
      </c>
      <c r="J22" s="124">
        <v>0.67261904761904767</v>
      </c>
      <c r="K22" s="124">
        <v>0.11904761904761904</v>
      </c>
      <c r="L22" s="124">
        <v>0.125</v>
      </c>
      <c r="M22" s="124">
        <v>0</v>
      </c>
      <c r="N22" s="124">
        <v>3.5714285714285712E-2</v>
      </c>
      <c r="O22" s="124">
        <v>0.9642857142857143</v>
      </c>
      <c r="P22" s="124">
        <v>0</v>
      </c>
      <c r="Q22" s="124">
        <v>3.5714285714285712E-2</v>
      </c>
      <c r="R22" s="124">
        <v>0.6964285714285714</v>
      </c>
      <c r="S22" s="124">
        <v>0.23214285714285715</v>
      </c>
      <c r="T22" s="124">
        <v>0</v>
      </c>
      <c r="U22" s="124">
        <v>3.5714285714285712E-2</v>
      </c>
      <c r="V22" s="124">
        <v>3.5714285714285712E-2</v>
      </c>
      <c r="W22" s="124">
        <v>0</v>
      </c>
      <c r="X22" s="124">
        <v>0</v>
      </c>
      <c r="Y22" s="124">
        <v>0</v>
      </c>
      <c r="Z22" s="124">
        <v>0</v>
      </c>
      <c r="AA22" s="124">
        <v>0.19047619047619047</v>
      </c>
      <c r="AB22" s="124">
        <v>7.1428571428571425E-2</v>
      </c>
      <c r="AC22" s="124">
        <v>0.9642857142857143</v>
      </c>
      <c r="AD22" s="124">
        <v>0</v>
      </c>
      <c r="AE22" s="124">
        <v>0.42857142857142855</v>
      </c>
      <c r="AF22" s="124">
        <v>0</v>
      </c>
      <c r="AG22" s="124">
        <v>0</v>
      </c>
      <c r="AH22" s="124">
        <v>0</v>
      </c>
      <c r="AI22" s="124">
        <v>0.19047619047619047</v>
      </c>
      <c r="AJ22" s="124">
        <v>0</v>
      </c>
      <c r="AK22" s="124">
        <v>0.10714285714285714</v>
      </c>
      <c r="AL22" s="124">
        <v>0</v>
      </c>
      <c r="AM22" s="124">
        <v>3.5714285714285712E-2</v>
      </c>
      <c r="AN22" s="124">
        <v>0</v>
      </c>
      <c r="AO22" s="124">
        <v>3.1023499999999999E-2</v>
      </c>
      <c r="AP22" s="124">
        <v>9.8897499999999992E-3</v>
      </c>
      <c r="AQ22" s="124">
        <v>3.8873249999999998E-2</v>
      </c>
      <c r="AR22" s="124">
        <v>0.29455900000000002</v>
      </c>
      <c r="AS22" s="124">
        <v>0.19456925</v>
      </c>
      <c r="AT22" s="124">
        <v>6.5762500000000005E-3</v>
      </c>
      <c r="AU22" s="124">
        <v>2.6475999999999996E-2</v>
      </c>
      <c r="AV22" s="124">
        <v>8.7634749999999983E-2</v>
      </c>
      <c r="AW22" s="124">
        <v>0.18465075</v>
      </c>
      <c r="AX22" s="124">
        <v>9.5091499999999995E-2</v>
      </c>
      <c r="AY22" s="124">
        <v>1.9802749999999997E-2</v>
      </c>
      <c r="AZ22" s="124">
        <v>4.1879E-2</v>
      </c>
      <c r="BA22" s="124">
        <v>7696.3974609375</v>
      </c>
      <c r="BB22" s="124">
        <v>8726.451171875</v>
      </c>
    </row>
    <row r="23" spans="1:54" x14ac:dyDescent="0.25">
      <c r="A23" s="124" t="s">
        <v>614</v>
      </c>
      <c r="B23" s="124" t="s">
        <v>5116</v>
      </c>
      <c r="C23" s="124" t="s">
        <v>5113</v>
      </c>
      <c r="D23" s="124">
        <v>0.80384615384615388</v>
      </c>
      <c r="E23" s="124">
        <v>1.1339236497879028</v>
      </c>
      <c r="F23" s="124">
        <v>1.1335258483886719</v>
      </c>
      <c r="G23" s="124">
        <v>0.26282051282051283</v>
      </c>
      <c r="H23" s="124">
        <v>0</v>
      </c>
      <c r="I23" s="124">
        <v>6.9230769230769235E-2</v>
      </c>
      <c r="J23" s="124">
        <v>0.47051282051282051</v>
      </c>
      <c r="K23" s="124">
        <v>0.13333333333333333</v>
      </c>
      <c r="L23" s="124">
        <v>0.28846153846153844</v>
      </c>
      <c r="M23" s="124">
        <v>3.8461538461538464E-2</v>
      </c>
      <c r="N23" s="124">
        <v>0.13846153846153847</v>
      </c>
      <c r="O23" s="124">
        <v>0.84230769230769231</v>
      </c>
      <c r="P23" s="124">
        <v>1.9230769230769232E-2</v>
      </c>
      <c r="Q23" s="124">
        <v>0</v>
      </c>
      <c r="R23" s="124">
        <v>0.68717948717948718</v>
      </c>
      <c r="S23" s="124">
        <v>0.19102564102564101</v>
      </c>
      <c r="T23" s="124">
        <v>8.3333333333333329E-2</v>
      </c>
      <c r="U23" s="124">
        <v>1.9230769230769232E-2</v>
      </c>
      <c r="V23" s="124">
        <v>1.9230769230769232E-2</v>
      </c>
      <c r="W23" s="124">
        <v>0</v>
      </c>
      <c r="X23" s="124">
        <v>0</v>
      </c>
      <c r="Y23" s="124">
        <v>0</v>
      </c>
      <c r="Z23" s="124">
        <v>0</v>
      </c>
      <c r="AA23" s="124">
        <v>0.27948717948717949</v>
      </c>
      <c r="AB23" s="124">
        <v>0</v>
      </c>
      <c r="AC23" s="124">
        <v>0.88461538461538458</v>
      </c>
      <c r="AD23" s="124">
        <v>1.9230769230769232E-2</v>
      </c>
      <c r="AE23" s="124">
        <v>0.29871794871794877</v>
      </c>
      <c r="AF23" s="124">
        <v>1.9230769230769232E-2</v>
      </c>
      <c r="AG23" s="124">
        <v>1.9230769230769232E-2</v>
      </c>
      <c r="AH23" s="124">
        <v>0</v>
      </c>
      <c r="AI23" s="124">
        <v>0.1076923076923077</v>
      </c>
      <c r="AJ23" s="124">
        <v>1.9230769230769232E-2</v>
      </c>
      <c r="AK23" s="124">
        <v>0.05</v>
      </c>
      <c r="AL23" s="124">
        <v>0</v>
      </c>
      <c r="AM23" s="124">
        <v>0</v>
      </c>
      <c r="AN23" s="124">
        <v>0</v>
      </c>
      <c r="AO23" s="124">
        <v>3.2326500000000001E-2</v>
      </c>
      <c r="AP23" s="124">
        <v>5.0167500000000004E-3</v>
      </c>
      <c r="AQ23" s="124">
        <v>4.8994999999999997E-2</v>
      </c>
      <c r="AR23" s="124">
        <v>0.17426849999999999</v>
      </c>
      <c r="AS23" s="124">
        <v>0.25366050000000001</v>
      </c>
      <c r="AT23" s="124">
        <v>5.5145000000000003E-3</v>
      </c>
      <c r="AU23" s="124">
        <v>4.0666999999999995E-2</v>
      </c>
      <c r="AV23" s="124">
        <v>7.6991749999999998E-2</v>
      </c>
      <c r="AW23" s="124">
        <v>0.208069</v>
      </c>
      <c r="AX23" s="124">
        <v>0.11319024999999999</v>
      </c>
      <c r="AY23" s="124">
        <v>2.2812250000000003E-2</v>
      </c>
      <c r="AZ23" s="124">
        <v>5.0810749999999995E-2</v>
      </c>
      <c r="BA23" s="124">
        <v>5510.19970703125</v>
      </c>
      <c r="BB23" s="124">
        <v>10897.4951171875</v>
      </c>
    </row>
    <row r="24" spans="1:54" x14ac:dyDescent="0.25">
      <c r="A24" s="124" t="s">
        <v>615</v>
      </c>
      <c r="B24" s="124" t="s">
        <v>5116</v>
      </c>
      <c r="C24" s="124" t="s">
        <v>5113</v>
      </c>
      <c r="D24" s="124">
        <v>0.77445512820512818</v>
      </c>
      <c r="E24" s="124">
        <v>1.0944458246231079</v>
      </c>
      <c r="F24" s="124">
        <v>1.094377875328064</v>
      </c>
      <c r="G24" s="124">
        <v>0.21554487179487181</v>
      </c>
      <c r="H24" s="124">
        <v>1.9230769230769232E-2</v>
      </c>
      <c r="I24" s="124">
        <v>5.5897435897435899E-2</v>
      </c>
      <c r="J24" s="124">
        <v>0.55961538461538463</v>
      </c>
      <c r="K24" s="124">
        <v>0.2926923076923077</v>
      </c>
      <c r="L24" s="124">
        <v>4.3333333333333335E-2</v>
      </c>
      <c r="M24" s="124">
        <v>2.9230769230769234E-2</v>
      </c>
      <c r="N24" s="124">
        <v>0.26810897435897435</v>
      </c>
      <c r="O24" s="124">
        <v>0.73189102564102559</v>
      </c>
      <c r="P24" s="124">
        <v>0</v>
      </c>
      <c r="Q24" s="124">
        <v>0</v>
      </c>
      <c r="R24" s="124">
        <v>0.51557692307692304</v>
      </c>
      <c r="S24" s="124">
        <v>0.15839743589743588</v>
      </c>
      <c r="T24" s="124">
        <v>0.12714743589743588</v>
      </c>
      <c r="U24" s="124">
        <v>0.12839743589743591</v>
      </c>
      <c r="V24" s="124">
        <v>0</v>
      </c>
      <c r="W24" s="124">
        <v>0</v>
      </c>
      <c r="X24" s="124">
        <v>0</v>
      </c>
      <c r="Y24" s="124">
        <v>0</v>
      </c>
      <c r="Z24" s="124">
        <v>0</v>
      </c>
      <c r="AA24" s="124">
        <v>0.36525641025641026</v>
      </c>
      <c r="AB24" s="124">
        <v>2.6666666666666665E-2</v>
      </c>
      <c r="AC24" s="124">
        <v>0.78003205128205122</v>
      </c>
      <c r="AD24" s="124">
        <v>1.9230769230769232E-2</v>
      </c>
      <c r="AE24" s="124">
        <v>0.18227564102564103</v>
      </c>
      <c r="AF24" s="124">
        <v>0.01</v>
      </c>
      <c r="AG24" s="124">
        <v>0.01</v>
      </c>
      <c r="AH24" s="124">
        <v>0</v>
      </c>
      <c r="AI24" s="124">
        <v>0.19887820512820514</v>
      </c>
      <c r="AJ24" s="124">
        <v>0</v>
      </c>
      <c r="AK24" s="124">
        <v>0.15019230769230768</v>
      </c>
      <c r="AL24" s="124">
        <v>0</v>
      </c>
      <c r="AM24" s="124">
        <v>1.9230769230769232E-2</v>
      </c>
      <c r="AN24" s="124">
        <v>0</v>
      </c>
      <c r="AO24" s="124">
        <v>3.2834250000000009E-2</v>
      </c>
      <c r="AP24" s="124">
        <v>1.3692499999999998E-2</v>
      </c>
      <c r="AQ24" s="124">
        <v>5.2355750000000006E-2</v>
      </c>
      <c r="AR24" s="124">
        <v>0.20817250000000004</v>
      </c>
      <c r="AS24" s="124">
        <v>0.20323475000000002</v>
      </c>
      <c r="AT24" s="124">
        <v>1.0127249999999997E-2</v>
      </c>
      <c r="AU24" s="124">
        <v>3.1956000000000005E-2</v>
      </c>
      <c r="AV24" s="124">
        <v>9.9497500000000003E-2</v>
      </c>
      <c r="AW24" s="124">
        <v>0.22614525000000002</v>
      </c>
      <c r="AX24" s="124">
        <v>9.1916749999999992E-2</v>
      </c>
      <c r="AY24" s="124">
        <v>2.8008750000000002E-2</v>
      </c>
      <c r="AZ24" s="124">
        <v>3.4887000000000008E-2</v>
      </c>
      <c r="BA24" s="124">
        <v>4637.77734375</v>
      </c>
      <c r="BB24" s="124">
        <v>10201.970703125</v>
      </c>
    </row>
    <row r="25" spans="1:54" x14ac:dyDescent="0.25">
      <c r="A25" s="124" t="s">
        <v>616</v>
      </c>
      <c r="B25" s="124" t="s">
        <v>5116</v>
      </c>
      <c r="C25" s="124" t="s">
        <v>5113</v>
      </c>
      <c r="D25" s="124">
        <v>0.7100279106858054</v>
      </c>
      <c r="E25" s="124">
        <v>1.1593015193939209</v>
      </c>
      <c r="F25" s="124">
        <v>1.1594105958938599</v>
      </c>
      <c r="G25" s="124">
        <v>0.497109250398724</v>
      </c>
      <c r="H25" s="124">
        <v>0</v>
      </c>
      <c r="I25" s="124">
        <v>0.12579744816586921</v>
      </c>
      <c r="J25" s="124">
        <v>0.51520135566188197</v>
      </c>
      <c r="K25" s="124">
        <v>0.25239234449760761</v>
      </c>
      <c r="L25" s="124">
        <v>0.10002990430622009</v>
      </c>
      <c r="M25" s="124">
        <v>6.5789473684210523E-3</v>
      </c>
      <c r="N25" s="124">
        <v>0.79694976076555024</v>
      </c>
      <c r="O25" s="124">
        <v>0.1389055023923445</v>
      </c>
      <c r="P25" s="124">
        <v>1.3157894736842105E-2</v>
      </c>
      <c r="Q25" s="124">
        <v>3.125E-2</v>
      </c>
      <c r="R25" s="124">
        <v>0.49466706539074956</v>
      </c>
      <c r="S25" s="124">
        <v>0.24282296650717705</v>
      </c>
      <c r="T25" s="124">
        <v>4.0570175438596492E-2</v>
      </c>
      <c r="U25" s="124">
        <v>6.2200956937799042E-2</v>
      </c>
      <c r="V25" s="124">
        <v>8.6872009569377989E-2</v>
      </c>
      <c r="W25" s="124">
        <v>4.5454545454545456E-2</v>
      </c>
      <c r="X25" s="124">
        <v>0</v>
      </c>
      <c r="Y25" s="124">
        <v>0</v>
      </c>
      <c r="Z25" s="124">
        <v>0</v>
      </c>
      <c r="AA25" s="124">
        <v>0.62485047846889952</v>
      </c>
      <c r="AB25" s="124">
        <v>3.7828947368421052E-2</v>
      </c>
      <c r="AC25" s="124">
        <v>0.89119816586921852</v>
      </c>
      <c r="AD25" s="124">
        <v>0</v>
      </c>
      <c r="AE25" s="124">
        <v>0.33298444976076558</v>
      </c>
      <c r="AF25" s="124">
        <v>0</v>
      </c>
      <c r="AG25" s="124">
        <v>0</v>
      </c>
      <c r="AH25" s="124">
        <v>1.3157894736842105E-2</v>
      </c>
      <c r="AI25" s="124">
        <v>0.17678429027113235</v>
      </c>
      <c r="AJ25" s="124">
        <v>2.7412280701754384E-2</v>
      </c>
      <c r="AK25" s="124">
        <v>0.11727472089314193</v>
      </c>
      <c r="AL25" s="124">
        <v>0</v>
      </c>
      <c r="AM25" s="124">
        <v>0</v>
      </c>
      <c r="AN25" s="124">
        <v>0</v>
      </c>
      <c r="AO25" s="124">
        <v>4.5481749999999994E-2</v>
      </c>
      <c r="AP25" s="124">
        <v>1.1392499999999999E-3</v>
      </c>
      <c r="AQ25" s="124">
        <v>5.1576250000000018E-2</v>
      </c>
      <c r="AR25" s="124">
        <v>8.9435249999999994E-2</v>
      </c>
      <c r="AS25" s="124">
        <v>0.19705775000000003</v>
      </c>
      <c r="AT25" s="124">
        <v>1.4683749999999999E-2</v>
      </c>
      <c r="AU25" s="124">
        <v>6.1417000000000006E-2</v>
      </c>
      <c r="AV25" s="124">
        <v>0.17818549999999994</v>
      </c>
      <c r="AW25" s="124">
        <v>0.24291225000000005</v>
      </c>
      <c r="AX25" s="124">
        <v>8.1829499999999999E-2</v>
      </c>
      <c r="AY25" s="124">
        <v>3.1417500000000001E-2</v>
      </c>
      <c r="AZ25" s="124">
        <v>5.0341999999999998E-2</v>
      </c>
      <c r="BA25" s="124">
        <v>5870.2138671875</v>
      </c>
      <c r="BB25" s="124">
        <v>5794.37109375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AE0A9-ECD2-4D5F-BF90-44056BD51693}">
  <sheetPr codeName="Sheet23">
    <tabColor rgb="FFFF7C80"/>
  </sheetPr>
  <dimension ref="A1:P68"/>
  <sheetViews>
    <sheetView zoomScaleNormal="100" workbookViewId="0">
      <pane ySplit="9" topLeftCell="A10" activePane="bottomLeft" state="frozen"/>
      <selection activeCell="J47" sqref="J47"/>
      <selection pane="bottomLeft"/>
    </sheetView>
  </sheetViews>
  <sheetFormatPr defaultColWidth="8.7109375" defaultRowHeight="15" x14ac:dyDescent="0.25"/>
  <cols>
    <col min="2" max="2" width="63.7109375" bestFit="1" customWidth="1"/>
    <col min="3" max="3" width="11.28515625" customWidth="1"/>
    <col min="4" max="4" width="15.7109375" customWidth="1"/>
    <col min="6" max="6" width="11.7109375" customWidth="1"/>
    <col min="7" max="7" width="13.85546875" customWidth="1"/>
    <col min="9" max="9" width="12" bestFit="1" customWidth="1"/>
    <col min="10" max="10" width="14" customWidth="1"/>
    <col min="12" max="12" width="10.42578125" customWidth="1"/>
    <col min="13" max="13" width="11.85546875" customWidth="1"/>
    <col min="15" max="15" width="9.7109375" customWidth="1"/>
    <col min="16" max="16" width="12.85546875" customWidth="1"/>
  </cols>
  <sheetData>
    <row r="1" spans="1:16" ht="15.75" thickBot="1" x14ac:dyDescent="0.3">
      <c r="A1" s="89">
        <f>MATCH($B$2, 'CALC_EST - TRGTS'!B$11:$O$11, 0)</f>
        <v>13</v>
      </c>
    </row>
    <row r="2" spans="1:16" ht="53.1" customHeight="1" thickBot="1" x14ac:dyDescent="0.3">
      <c r="B2" s="327" t="str">
        <f>Summary_Regional!B5</f>
        <v>R11-SouthWest</v>
      </c>
      <c r="C2" s="345" t="s">
        <v>192</v>
      </c>
      <c r="D2" s="346"/>
      <c r="E2" s="346"/>
      <c r="F2" s="346"/>
      <c r="G2" s="346"/>
      <c r="H2" s="346"/>
      <c r="I2" s="346"/>
      <c r="J2" s="346"/>
      <c r="K2" s="346"/>
      <c r="L2" s="346"/>
      <c r="M2" s="346"/>
      <c r="N2" s="346"/>
      <c r="O2" s="346"/>
      <c r="P2" s="346"/>
    </row>
    <row r="3" spans="1:16" ht="21.6" customHeight="1" thickBot="1" x14ac:dyDescent="0.3">
      <c r="B3" s="58"/>
      <c r="C3" s="59"/>
      <c r="D3" s="59"/>
      <c r="E3" s="59"/>
      <c r="F3" s="59"/>
      <c r="G3" s="59"/>
      <c r="H3" s="59"/>
      <c r="I3" s="59"/>
      <c r="J3" s="59"/>
      <c r="K3" s="59"/>
      <c r="L3" s="59"/>
      <c r="M3" s="59"/>
      <c r="O3" s="59"/>
      <c r="P3" s="59"/>
    </row>
    <row r="4" spans="1:16" ht="62.45" customHeight="1" thickBot="1" x14ac:dyDescent="0.3">
      <c r="B4" s="214" t="s">
        <v>107</v>
      </c>
      <c r="C4" s="371" t="s">
        <v>108</v>
      </c>
      <c r="D4" s="372"/>
      <c r="E4" s="161"/>
      <c r="F4" s="371" t="s">
        <v>109</v>
      </c>
      <c r="G4" s="372"/>
      <c r="H4" s="163"/>
      <c r="I4" s="371" t="s">
        <v>110</v>
      </c>
      <c r="J4" s="372"/>
      <c r="K4" s="164"/>
      <c r="L4" s="371" t="s">
        <v>111</v>
      </c>
      <c r="M4" s="372"/>
      <c r="N4" s="184"/>
      <c r="O4" s="371" t="s">
        <v>112</v>
      </c>
      <c r="P4" s="372"/>
    </row>
    <row r="5" spans="1:16" ht="29.1" customHeight="1" x14ac:dyDescent="0.25">
      <c r="B5" s="60" t="s">
        <v>113</v>
      </c>
      <c r="C5" s="353">
        <v>2022</v>
      </c>
      <c r="D5" s="354"/>
      <c r="E5" s="61"/>
      <c r="F5" s="353">
        <f>C5</f>
        <v>2022</v>
      </c>
      <c r="G5" s="354"/>
      <c r="H5" s="61"/>
      <c r="I5" s="353">
        <f>F5</f>
        <v>2022</v>
      </c>
      <c r="J5" s="354"/>
      <c r="K5" s="62"/>
      <c r="L5" s="353">
        <f>I5</f>
        <v>2022</v>
      </c>
      <c r="M5" s="354"/>
      <c r="O5" s="353">
        <f>L5</f>
        <v>2022</v>
      </c>
      <c r="P5" s="354"/>
    </row>
    <row r="6" spans="1:16" ht="15.75" x14ac:dyDescent="0.25">
      <c r="B6" s="63" t="s">
        <v>114</v>
      </c>
      <c r="C6" s="349">
        <f>SUMPRODUCT(C10:C52, D10:D52) + D56</f>
        <v>0.74172467623467198</v>
      </c>
      <c r="D6" s="350"/>
      <c r="E6" s="62"/>
      <c r="F6" s="349">
        <f>SUMPRODUCT(F10:F52,G10:G52)+G56</f>
        <v>0.69864432235147234</v>
      </c>
      <c r="G6" s="350"/>
      <c r="H6" s="64"/>
      <c r="I6" s="351">
        <f>SUMPRODUCT(I10:I53, J10:J53) + J56</f>
        <v>3166.9906223588041</v>
      </c>
      <c r="J6" s="352"/>
      <c r="K6" s="1"/>
      <c r="L6" s="349">
        <f>SUMPRODUCT(L10:L53, M10:M53) + M56</f>
        <v>0.82448733012179609</v>
      </c>
      <c r="M6" s="350"/>
      <c r="N6" s="1"/>
      <c r="O6" s="349">
        <f>SUMPRODUCT(O10:O53, P10:P53) + P56</f>
        <v>0.2148654485693624</v>
      </c>
      <c r="P6" s="350"/>
    </row>
    <row r="7" spans="1:16" ht="16.5" thickBot="1" x14ac:dyDescent="0.3">
      <c r="B7" s="65" t="s">
        <v>115</v>
      </c>
      <c r="C7" s="355">
        <f ca="1">SUMPRODUCT(C10:C52,D10:D52) +VLOOKUP($B$2,$B57:$D68,CELL("col",D$55)-CELL("col",$B$55)+1,FALSE)</f>
        <v>0.86254285805285369</v>
      </c>
      <c r="D7" s="356"/>
      <c r="E7" s="62"/>
      <c r="F7" s="355">
        <f ca="1">SUMPRODUCT(F10:F52,G10:G52) +VLOOKUP($B$2,$B$57:$G68,CELL("col",G$55)-CELL("col",$B$55)+1,FALSE)</f>
        <v>0.8271118223514724</v>
      </c>
      <c r="G7" s="356"/>
      <c r="H7" s="64"/>
      <c r="I7" s="357">
        <f ca="1">SUMPRODUCT(I10:I53, J10:J53) +VLOOKUP($B$2,$B$57:$J68,CELL("col",J$55)-CELL("col",$B$55)+1,FALSE)</f>
        <v>8176.8269859951688</v>
      </c>
      <c r="J7" s="358"/>
      <c r="K7" s="1"/>
      <c r="L7" s="355">
        <f ca="1">SUMPRODUCT(L10:L53,M10:M53) + VLOOKUP($B$2,$B$57:$M68,CELL("col",M$55)-CELL("col",$B$55)+1,FALSE)</f>
        <v>1.0966289967884624</v>
      </c>
      <c r="M7" s="356"/>
      <c r="N7" s="1"/>
      <c r="O7" s="355">
        <f ca="1">SUMPRODUCT(O10:O53,P10:P53) + VLOOKUP($B$2,$B$57:$P68,CELL("col",P$55)-CELL("col",$B$55)+1,FALSE)</f>
        <v>0.1940487819026957</v>
      </c>
      <c r="P7" s="356"/>
    </row>
    <row r="8" spans="1:16" ht="15.75" thickBot="1" x14ac:dyDescent="0.3">
      <c r="B8" s="66"/>
      <c r="C8" s="66"/>
      <c r="D8" s="66"/>
      <c r="E8" s="67"/>
      <c r="F8" s="66"/>
      <c r="G8" s="66"/>
      <c r="H8" s="67"/>
      <c r="I8" s="67"/>
      <c r="J8" s="67"/>
      <c r="K8" s="67"/>
      <c r="L8" s="67"/>
      <c r="M8" s="67"/>
      <c r="N8" s="67"/>
      <c r="O8" s="67"/>
      <c r="P8" s="67"/>
    </row>
    <row r="9" spans="1:16" ht="16.5" thickBot="1" x14ac:dyDescent="0.3">
      <c r="B9" s="215" t="s">
        <v>116</v>
      </c>
      <c r="C9" s="216" t="s">
        <v>117</v>
      </c>
      <c r="D9" s="217" t="s">
        <v>118</v>
      </c>
      <c r="E9" s="162"/>
      <c r="F9" s="216" t="s">
        <v>117</v>
      </c>
      <c r="G9" s="218" t="s">
        <v>118</v>
      </c>
      <c r="H9" s="162"/>
      <c r="I9" s="216" t="s">
        <v>117</v>
      </c>
      <c r="J9" s="218" t="s">
        <v>118</v>
      </c>
      <c r="K9" s="162"/>
      <c r="L9" s="216" t="s">
        <v>117</v>
      </c>
      <c r="M9" s="218" t="s">
        <v>118</v>
      </c>
      <c r="N9" s="162"/>
      <c r="O9" s="216" t="s">
        <v>117</v>
      </c>
      <c r="P9" s="218" t="s">
        <v>118</v>
      </c>
    </row>
    <row r="10" spans="1:16" ht="15.75" x14ac:dyDescent="0.25">
      <c r="B10" s="115" t="s">
        <v>119</v>
      </c>
      <c r="C10" s="335">
        <f>IFERROR(INDEX('CALC_EST - TRGTS'!$B$270:$O$317,MATCH($B10,'CALC_EST - TRGTS'!$B$270:$B$317,0),$A$1), 0)</f>
        <v>0.40198441812528385</v>
      </c>
      <c r="D10" s="68">
        <f>INDEX('CALC_EST - TRGTS'!$C$271:$C$317, MATCH(DW!B10,  'CALC_EST - TRGTS'!$B$271:$B$317, 0))</f>
        <v>-7.8100000000000003E-2</v>
      </c>
      <c r="F10" s="336">
        <f>INDEX('CALC_EST - TRGTS'!$B$321:$O$363,MATCH($B10, 'CALC_EST - TRGTS'!$B$321:$B$363,0),$A$1)</f>
        <v>0.33192896033186414</v>
      </c>
      <c r="G10" s="68">
        <f>INDEX('CALC_EST - TRGTS'!$C$321:$C$363, MATCH(DW!B10,'CALC_EST - TRGTS'!$B$321:$B$363, 0))</f>
        <v>-1.6500000000000001E-2</v>
      </c>
      <c r="I10" s="335">
        <f>INDEX('CALC_EST - TRGTS'!$B$371:$O$414,MATCH($B10, 'CALC_EST - TRGTS'!$B$371:$B$414,0),$A$1)</f>
        <v>0.40198441812528385</v>
      </c>
      <c r="J10" s="69">
        <f>INDEX('CALC_EST - TRGTS'!$C$371:$C$414, MATCH(DW!B10,'CALC_EST - TRGTS'!$B$371:$B$414, 0))</f>
        <v>-1894</v>
      </c>
      <c r="L10" s="335">
        <f>INDEX('CALC_EST - TRGTS'!$B$422:$O$464,MATCH($B10, 'CALC_EST - TRGTS'!$B$422:$B$464,0),$A$1)</f>
        <v>0.21554487179487181</v>
      </c>
      <c r="M10" s="68">
        <f>INDEX('CALC_EST - TRGTS'!$C$422:$C$464, MATCH(DW!B10,'CALC_EST - TRGTS'!$B$422:$B$464, 0))</f>
        <v>-6.6499999999999997E-3</v>
      </c>
      <c r="O10" s="335">
        <f>INDEX('CALC_EST - TRGTS'!$B$472:$O$514,MATCH($B10, 'CALC_EST - TRGTS'!$B$472:$B$610,0),$A$1)</f>
        <v>0.39794047415998635</v>
      </c>
      <c r="P10" s="68">
        <f>INDEX('CALC_EST - TRGTS'!$C$472:$C$514, MATCH(DW!B10,'CALC_EST - TRGTS'!$B$472:$B$514, 0))</f>
        <v>-0.24199999999999999</v>
      </c>
    </row>
    <row r="11" spans="1:16" ht="15.75" x14ac:dyDescent="0.25">
      <c r="B11" s="116" t="s">
        <v>120</v>
      </c>
      <c r="C11" s="335">
        <f>INDEX('CALC_EST - TRGTS'!$B$270:$O$317,MATCH($B11,'CALC_EST - TRGTS'!$B$270:$B$317,0),$A$1)</f>
        <v>4.6370052056038849E-2</v>
      </c>
      <c r="D11" s="68">
        <f>INDEX('CALC_EST - TRGTS'!$C$271:$C$317, MATCH(DW!B11,  'CALC_EST - TRGTS'!$B$271:$B$317, 0))</f>
        <v>-0.16300000000000001</v>
      </c>
      <c r="F11" s="336">
        <f>INDEX('CALC_EST - TRGTS'!$B$321:$O$363,MATCH($B11, 'CALC_EST - TRGTS'!$B$321:$B$363,0),$A$1)</f>
        <v>4.8369925313032705E-2</v>
      </c>
      <c r="G11" s="68">
        <f>INDEX('CALC_EST - TRGTS'!$C$321:$C$363, MATCH(DW!B11,'CALC_EST - TRGTS'!$B$321:$B$363, 0))</f>
        <v>-4.02E-2</v>
      </c>
      <c r="I11" s="335">
        <f>INDEX('CALC_EST - TRGTS'!$B$371:$O$414,MATCH($B11, 'CALC_EST - TRGTS'!$B$371:$B$414,0),$A$1)</f>
        <v>4.6370052056038849E-2</v>
      </c>
      <c r="J11" s="69">
        <f>INDEX('CALC_EST - TRGTS'!$C$371:$C$414, MATCH(DW!B11,'CALC_EST - TRGTS'!$B$371:$B$414, 0))</f>
        <v>-4100</v>
      </c>
      <c r="L11" s="335">
        <f>INDEX('CALC_EST - TRGTS'!$B$422:$O$464,MATCH($B11, 'CALC_EST - TRGTS'!$B$422:$B$464,0),$A$1)</f>
        <v>5.5897435897435899E-2</v>
      </c>
      <c r="M11" s="68">
        <f>INDEX('CALC_EST - TRGTS'!$C$422:$C$464, MATCH(DW!B11,'CALC_EST - TRGTS'!$B$422:$B$464, 0))</f>
        <v>0.95599999999999996</v>
      </c>
      <c r="O11" s="335">
        <f>INDEX('CALC_EST - TRGTS'!$B$472:$O$514,MATCH($B11, 'CALC_EST - TRGTS'!$B$472:$B$610,0),$A$1)</f>
        <v>4.807692307692308E-3</v>
      </c>
      <c r="P11" s="68">
        <f>INDEX('CALC_EST - TRGTS'!$C$472:$C$514, MATCH(DW!B11,'CALC_EST - TRGTS'!$B$472:$B$514, 0))</f>
        <v>0.5</v>
      </c>
    </row>
    <row r="12" spans="1:16" ht="15.75" x14ac:dyDescent="0.25">
      <c r="B12" s="116" t="s">
        <v>121</v>
      </c>
      <c r="C12" s="335">
        <f>INDEX('CALC_EST - TRGTS'!$B$270:$O$317,MATCH($B12,'CALC_EST - TRGTS'!$B$270:$B$317,0),$A$1)</f>
        <v>0.43939023396103366</v>
      </c>
      <c r="D12" s="68">
        <f>INDEX('CALC_EST - TRGTS'!$C$271:$C$317, MATCH(DW!B12,  'CALC_EST - TRGTS'!$B$271:$B$317, 0))</f>
        <v>-0.312</v>
      </c>
      <c r="F12" s="336">
        <f>INDEX('CALC_EST - TRGTS'!$B$321:$O$363,MATCH($B12, 'CALC_EST - TRGTS'!$B$321:$B$363,0),$A$1)</f>
        <v>0.45262425178388255</v>
      </c>
      <c r="G12" s="68">
        <f>INDEX('CALC_EST - TRGTS'!$C$321:$C$363, MATCH(DW!B12,'CALC_EST - TRGTS'!$B$321:$B$363, 0))</f>
        <v>-0.26200000000000001</v>
      </c>
      <c r="I12" s="335">
        <f>INDEX('CALC_EST - TRGTS'!$B$371:$O$414,MATCH($B12, 'CALC_EST - TRGTS'!$B$371:$B$414,0),$A$1)</f>
        <v>0.43939023396103366</v>
      </c>
      <c r="J12" s="69">
        <f>INDEX('CALC_EST - TRGTS'!$C$371:$C$414, MATCH(DW!B12,'CALC_EST - TRGTS'!$B$371:$B$414, 0))</f>
        <v>-4090</v>
      </c>
      <c r="L12" s="335">
        <f>INDEX('CALC_EST - TRGTS'!$B$422:$O$464,MATCH($B12, 'CALC_EST - TRGTS'!$B$422:$B$464,0),$A$1)</f>
        <v>0.55961538461538463</v>
      </c>
      <c r="M12" s="68">
        <f>INDEX('CALC_EST - TRGTS'!$C$422:$C$464, MATCH(DW!B12,'CALC_EST - TRGTS'!$B$422:$B$464, 0))</f>
        <v>1.1759999999999999</v>
      </c>
      <c r="O12" s="335">
        <f>INDEX('CALC_EST - TRGTS'!$B$472:$O$514,MATCH($B12, 'CALC_EST - TRGTS'!$B$472:$B$610,0),$A$1)</f>
        <v>0.53348328500767528</v>
      </c>
      <c r="P12" s="68">
        <f>INDEX('CALC_EST - TRGTS'!$C$472:$C$514, MATCH(DW!B12,'CALC_EST - TRGTS'!$B$472:$B$514, 0))</f>
        <v>0.54500000000000004</v>
      </c>
    </row>
    <row r="13" spans="1:16" ht="15.75" x14ac:dyDescent="0.25">
      <c r="B13" s="116" t="s">
        <v>122</v>
      </c>
      <c r="C13" s="335">
        <f>INDEX('CALC_EST - TRGTS'!$B$270:$O$317,MATCH($B13,'CALC_EST - TRGTS'!$B$270:$B$317,0),$A$1)</f>
        <v>0.24466047118284828</v>
      </c>
      <c r="D13" s="68">
        <f>INDEX('CALC_EST - TRGTS'!$C$271:$C$317, MATCH(DW!B13,  'CALC_EST - TRGTS'!$B$271:$B$317, 0))</f>
        <v>-0.60199999999999998</v>
      </c>
      <c r="F13" s="336">
        <f>INDEX('CALC_EST - TRGTS'!$B$321:$O$363,MATCH($B13, 'CALC_EST - TRGTS'!$B$321:$B$363,0),$A$1)</f>
        <v>0.22854111791222184</v>
      </c>
      <c r="G13" s="68">
        <f>INDEX('CALC_EST - TRGTS'!$C$321:$C$363, MATCH(DW!B13,'CALC_EST - TRGTS'!$B$321:$B$363, 0))</f>
        <v>-0.45400000000000001</v>
      </c>
      <c r="I13" s="335">
        <f>INDEX('CALC_EST - TRGTS'!$B$371:$O$414,MATCH($B13, 'CALC_EST - TRGTS'!$B$371:$B$414,0),$A$1)</f>
        <v>0.24466047118284828</v>
      </c>
      <c r="J13" s="69">
        <f>INDEX('CALC_EST - TRGTS'!$C$371:$C$414, MATCH(DW!B13,'CALC_EST - TRGTS'!$B$371:$B$414, 0))</f>
        <v>-8325</v>
      </c>
      <c r="L13" s="335">
        <f>INDEX('CALC_EST - TRGTS'!$B$422:$O$464,MATCH($B13, 'CALC_EST - TRGTS'!$B$422:$B$464,0),$A$1)</f>
        <v>0.2926923076923077</v>
      </c>
      <c r="M13" s="68">
        <f>INDEX('CALC_EST - TRGTS'!$C$422:$C$464, MATCH(DW!B13,'CALC_EST - TRGTS'!$B$422:$B$464, 0))</f>
        <v>1.323</v>
      </c>
      <c r="O13" s="335">
        <f>INDEX('CALC_EST - TRGTS'!$B$472:$O$514,MATCH($B13, 'CALC_EST - TRGTS'!$B$472:$B$610,0),$A$1)</f>
        <v>0.23873230428108477</v>
      </c>
      <c r="P13" s="68">
        <f>INDEX('CALC_EST - TRGTS'!$C$472:$C$514, MATCH(DW!B13,'CALC_EST - TRGTS'!$B$472:$B$514, 0))</f>
        <v>0.32</v>
      </c>
    </row>
    <row r="14" spans="1:16" ht="15.75" x14ac:dyDescent="0.25">
      <c r="B14" s="116" t="s">
        <v>123</v>
      </c>
      <c r="C14" s="335">
        <f>INDEX('CALC_EST - TRGTS'!$B$270:$O$317,MATCH($B14,'CALC_EST - TRGTS'!$B$270:$B$317,0),$A$1)</f>
        <v>0.13106883741513237</v>
      </c>
      <c r="D14" s="68">
        <f>INDEX('CALC_EST - TRGTS'!$C$271:$C$317, MATCH(DW!B14,  'CALC_EST - TRGTS'!$B$271:$B$317, 0))</f>
        <v>-0.63100000000000001</v>
      </c>
      <c r="F14" s="336">
        <f>INDEX('CALC_EST - TRGTS'!$B$321:$O$363,MATCH($B14, 'CALC_EST - TRGTS'!$B$321:$B$363,0),$A$1)</f>
        <v>0.11720361623699428</v>
      </c>
      <c r="G14" s="68">
        <f>INDEX('CALC_EST - TRGTS'!$C$321:$C$363, MATCH(DW!B14,'CALC_EST - TRGTS'!$B$321:$B$363, 0))</f>
        <v>-0.52500000000000002</v>
      </c>
      <c r="I14" s="335">
        <f>INDEX('CALC_EST - TRGTS'!$B$371:$O$414,MATCH($B14, 'CALC_EST - TRGTS'!$B$371:$B$414,0),$A$1)</f>
        <v>0.13106883741513237</v>
      </c>
      <c r="J14" s="69">
        <f>INDEX('CALC_EST - TRGTS'!$C$371:$C$414, MATCH(DW!B14,'CALC_EST - TRGTS'!$B$371:$B$414, 0))</f>
        <v>-3960</v>
      </c>
      <c r="L14" s="335">
        <f>INDEX('CALC_EST - TRGTS'!$B$422:$O$464,MATCH($B14, 'CALC_EST - TRGTS'!$B$422:$B$464,0),$A$1)</f>
        <v>4.3333333333333335E-2</v>
      </c>
      <c r="M14" s="68">
        <f>INDEX('CALC_EST - TRGTS'!$C$422:$C$464, MATCH(DW!B14,'CALC_EST - TRGTS'!$B$422:$B$464, 0))</f>
        <v>1.349</v>
      </c>
      <c r="O14" s="335">
        <f>INDEX('CALC_EST - TRGTS'!$B$472:$O$514,MATCH($B14, 'CALC_EST - TRGTS'!$B$472:$B$610,0),$A$1)</f>
        <v>0.12614062766501791</v>
      </c>
      <c r="P14" s="68">
        <f>INDEX('CALC_EST - TRGTS'!$C$472:$C$514, MATCH(DW!B14,'CALC_EST - TRGTS'!$B$472:$B$514, 0))</f>
        <v>0.23899999999999999</v>
      </c>
    </row>
    <row r="15" spans="1:16" ht="15.75" x14ac:dyDescent="0.25">
      <c r="B15" s="116" t="s">
        <v>124</v>
      </c>
      <c r="C15" s="335">
        <f>INDEX('CALC_EST - TRGTS'!$B$270:$O$317,MATCH($B15,'CALC_EST - TRGTS'!$B$270:$B$317,0),$A$1)</f>
        <v>0.13851040538494683</v>
      </c>
      <c r="D15" s="68">
        <f>INDEX('CALC_EST - TRGTS'!$C$271:$C$317, MATCH(DW!B15,  'CALC_EST - TRGTS'!$B$271:$B$317, 0))</f>
        <v>-0.61899999999999999</v>
      </c>
      <c r="F15" s="336">
        <f>INDEX('CALC_EST - TRGTS'!$B$321:$O$363,MATCH($B15, 'CALC_EST - TRGTS'!$B$321:$B$363,0),$A$1)</f>
        <v>0.14887512384158796</v>
      </c>
      <c r="G15" s="68">
        <f>INDEX('CALC_EST - TRGTS'!$C$321:$C$363, MATCH(DW!B15,'CALC_EST - TRGTS'!$B$321:$B$363, 0))</f>
        <v>-0.63300000000000001</v>
      </c>
      <c r="I15" s="335">
        <f>INDEX('CALC_EST - TRGTS'!$B$371:$O$414,MATCH($B15, 'CALC_EST - TRGTS'!$B$371:$B$414,0),$A$1)</f>
        <v>0.13851040538494683</v>
      </c>
      <c r="J15" s="69">
        <f>INDEX('CALC_EST - TRGTS'!$C$371:$C$414, MATCH(DW!B15,'CALC_EST - TRGTS'!$B$371:$B$414, 0))</f>
        <v>-9498</v>
      </c>
      <c r="L15" s="335">
        <f>INDEX('CALC_EST - TRGTS'!$B$422:$O$464,MATCH($B15, 'CALC_EST - TRGTS'!$B$422:$B$464,0),$A$1)</f>
        <v>2.9230769230769234E-2</v>
      </c>
      <c r="M15" s="68">
        <f>INDEX('CALC_EST - TRGTS'!$C$422:$C$464, MATCH(DW!B15,'CALC_EST - TRGTS'!$B$422:$B$464, 0))</f>
        <v>0.91100000000000003</v>
      </c>
      <c r="O15" s="335">
        <f>INDEX('CALC_EST - TRGTS'!$B$472:$O$514,MATCH($B15, 'CALC_EST - TRGTS'!$B$472:$B$610,0),$A$1)</f>
        <v>9.6836090738529765E-2</v>
      </c>
      <c r="P15" s="68">
        <f>INDEX('CALC_EST - TRGTS'!$C$472:$C$514, MATCH(DW!B15,'CALC_EST - TRGTS'!$B$472:$B$514, 0))</f>
        <v>0.48499999999999999</v>
      </c>
    </row>
    <row r="16" spans="1:16" ht="15.75" x14ac:dyDescent="0.25">
      <c r="B16" s="116" t="s">
        <v>125</v>
      </c>
      <c r="C16" s="335">
        <f>INDEX('CALC_EST - TRGTS'!$B$270:$O$317,MATCH($B16,'CALC_EST - TRGTS'!$B$270:$B$317,0),$A$1)</f>
        <v>0.24448869790028996</v>
      </c>
      <c r="D16" s="68">
        <f>INDEX('CALC_EST - TRGTS'!$C$271:$C$317, MATCH(DW!B16,  'CALC_EST - TRGTS'!$B$271:$B$317, 0))</f>
        <v>0.61899999999999999</v>
      </c>
      <c r="F16" s="336">
        <f>INDEX('CALC_EST - TRGTS'!$B$321:$O$363,MATCH($B16, 'CALC_EST - TRGTS'!$B$321:$B$363,0),$A$1)</f>
        <v>0.18645720999149548</v>
      </c>
      <c r="G16" s="68">
        <f>INDEX('CALC_EST - TRGTS'!$C$321:$C$363, MATCH(DW!B16,'CALC_EST - TRGTS'!$B$321:$B$363, 0))</f>
        <v>0.45</v>
      </c>
      <c r="I16" s="335">
        <f>INDEX('CALC_EST - TRGTS'!$B$371:$O$414,MATCH($B16, 'CALC_EST - TRGTS'!$B$371:$B$414,0),$A$1)</f>
        <v>0.24448869790028996</v>
      </c>
      <c r="J16" s="69">
        <f>INDEX('CALC_EST - TRGTS'!$C$371:$C$414, MATCH(DW!B16,'CALC_EST - TRGTS'!$B$371:$B$414, 0))</f>
        <v>13299</v>
      </c>
      <c r="L16" s="335">
        <f>INDEX('CALC_EST - TRGTS'!$B$422:$O$464,MATCH($B16, 'CALC_EST - TRGTS'!$B$422:$B$464,0),$A$1)</f>
        <v>0.26810897435897435</v>
      </c>
      <c r="M16" s="68">
        <f>INDEX('CALC_EST - TRGTS'!$C$422:$C$464, MATCH(DW!B16,'CALC_EST - TRGTS'!$B$422:$B$464, 0))</f>
        <v>0.374</v>
      </c>
      <c r="O16" s="335">
        <f>INDEX('CALC_EST - TRGTS'!$B$472:$O$514,MATCH($B16, 'CALC_EST - TRGTS'!$B$472:$B$610,0),$A$1)</f>
        <v>0.11254903632952414</v>
      </c>
      <c r="P16" s="68">
        <f>INDEX('CALC_EST - TRGTS'!$C$472:$C$514, MATCH(DW!B16,'CALC_EST - TRGTS'!$B$472:$B$514, 0))</f>
        <v>-0.76700000000000002</v>
      </c>
    </row>
    <row r="17" spans="2:16" ht="15.75" x14ac:dyDescent="0.25">
      <c r="B17" s="117" t="s">
        <v>126</v>
      </c>
      <c r="C17" s="335">
        <f>INDEX('CALC_EST - TRGTS'!$B$270:$O$317,MATCH($B17,'CALC_EST - TRGTS'!$B$270:$B$317,0),$A$1)</f>
        <v>0.6936117807357719</v>
      </c>
      <c r="D17" s="68">
        <f>INDEX('CALC_EST - TRGTS'!$C$271:$C$317, MATCH(DW!B17,  'CALC_EST - TRGTS'!$B$271:$B$317, 0))</f>
        <v>0.59599999999999997</v>
      </c>
      <c r="F17" s="336">
        <f>INDEX('CALC_EST - TRGTS'!$B$321:$O$363,MATCH($B17, 'CALC_EST - TRGTS'!$B$321:$B$363,0),$A$1)</f>
        <v>0.76214806130769208</v>
      </c>
      <c r="G17" s="68">
        <f>INDEX('CALC_EST - TRGTS'!$C$321:$C$363, MATCH(DW!B17,'CALC_EST - TRGTS'!$B$321:$B$363, 0))</f>
        <v>0.44700000000000001</v>
      </c>
      <c r="I17" s="335">
        <f>INDEX('CALC_EST - TRGTS'!$B$371:$O$414,MATCH($B17, 'CALC_EST - TRGTS'!$B$371:$B$414,0),$A$1)</f>
        <v>0.6936117807357719</v>
      </c>
      <c r="J17" s="69">
        <f>INDEX('CALC_EST - TRGTS'!$C$371:$C$414, MATCH(DW!B17,'CALC_EST - TRGTS'!$B$371:$B$414, 0))</f>
        <v>13790</v>
      </c>
      <c r="L17" s="335">
        <f>INDEX('CALC_EST - TRGTS'!$B$422:$O$464,MATCH($B17, 'CALC_EST - TRGTS'!$B$422:$B$464,0),$A$1)</f>
        <v>0.73189102564102559</v>
      </c>
      <c r="M17" s="68">
        <f>INDEX('CALC_EST - TRGTS'!$C$422:$C$464, MATCH(DW!B17,'CALC_EST - TRGTS'!$B$422:$B$464, 0))</f>
        <v>1.12E-2</v>
      </c>
      <c r="O17" s="335">
        <f>INDEX('CALC_EST - TRGTS'!$B$472:$O$514,MATCH($B17, 'CALC_EST - TRGTS'!$B$472:$B$610,0),$A$1)</f>
        <v>0.8433715674569332</v>
      </c>
      <c r="P17" s="68">
        <f>INDEX('CALC_EST - TRGTS'!$C$472:$C$514, MATCH(DW!B17,'CALC_EST - TRGTS'!$B$472:$B$514, 0))</f>
        <v>-1.27</v>
      </c>
    </row>
    <row r="18" spans="2:16" ht="15.75" x14ac:dyDescent="0.25">
      <c r="B18" s="116" t="s">
        <v>127</v>
      </c>
      <c r="C18" s="335">
        <f>INDEX('CALC_EST - TRGTS'!$B$270:$O$317,MATCH($B18,'CALC_EST - TRGTS'!$B$270:$B$317,0),$A$1)</f>
        <v>4.0451152336698923E-2</v>
      </c>
      <c r="D18" s="68">
        <f>INDEX('CALC_EST - TRGTS'!$C$271:$C$317, MATCH(DW!B18,  'CALC_EST - TRGTS'!$B$271:$B$317, 0))</f>
        <v>0.435</v>
      </c>
      <c r="F18" s="336">
        <f>INDEX('CALC_EST - TRGTS'!$B$321:$O$363,MATCH($B18, 'CALC_EST - TRGTS'!$B$321:$B$363,0),$A$1)</f>
        <v>3.408790592172585E-2</v>
      </c>
      <c r="G18" s="68">
        <f>INDEX('CALC_EST - TRGTS'!$C$321:$C$363, MATCH(DW!B18,'CALC_EST - TRGTS'!$B$321:$B$363, 0))</f>
        <v>0.51700000000000002</v>
      </c>
      <c r="I18" s="335">
        <f>INDEX('CALC_EST - TRGTS'!$B$371:$O$414,MATCH($B18, 'CALC_EST - TRGTS'!$B$371:$B$414,0),$A$1)</f>
        <v>4.0451152336698923E-2</v>
      </c>
      <c r="J18" s="69">
        <f>INDEX('CALC_EST - TRGTS'!$C$371:$C$414, MATCH(DW!B18,'CALC_EST - TRGTS'!$B$371:$B$414, 0))</f>
        <v>14040</v>
      </c>
      <c r="L18" s="335">
        <f>INDEX('CALC_EST - TRGTS'!$B$422:$O$464,MATCH($B18, 'CALC_EST - TRGTS'!$B$422:$B$464,0),$A$1)</f>
        <v>0</v>
      </c>
      <c r="M18" s="68">
        <f>INDEX('CALC_EST - TRGTS'!$C$422:$C$464, MATCH(DW!B18,'CALC_EST - TRGTS'!$B$422:$B$464, 0))</f>
        <v>-3.9E-2</v>
      </c>
      <c r="O18" s="335">
        <f>INDEX('CALC_EST - TRGTS'!$B$472:$O$514,MATCH($B18, 'CALC_EST - TRGTS'!$B$472:$B$610,0),$A$1)</f>
        <v>2.1394763772812554E-2</v>
      </c>
      <c r="P18" s="68">
        <f>INDEX('CALC_EST - TRGTS'!$C$472:$C$514, MATCH(DW!B18,'CALC_EST - TRGTS'!$B$472:$B$514, 0))</f>
        <v>-1.0760000000000001</v>
      </c>
    </row>
    <row r="19" spans="2:16" ht="15.75" x14ac:dyDescent="0.25">
      <c r="B19" s="116" t="s">
        <v>128</v>
      </c>
      <c r="C19" s="335">
        <f>INDEX('CALC_EST - TRGTS'!$B$270:$O$317,MATCH($B19,'CALC_EST - TRGTS'!$B$270:$B$317,0),$A$1)</f>
        <v>8.1927121545610181E-3</v>
      </c>
      <c r="D19" s="68">
        <f>INDEX('CALC_EST - TRGTS'!$C$271:$C$317, MATCH(DW!B19,  'CALC_EST - TRGTS'!$B$271:$B$317, 0))</f>
        <v>0.21</v>
      </c>
      <c r="F19" s="336">
        <f>INDEX('CALC_EST - TRGTS'!$B$321:$O$363,MATCH($B19, 'CALC_EST - TRGTS'!$B$321:$B$363,0),$A$1)</f>
        <v>6.4967516241879065E-3</v>
      </c>
      <c r="G19" s="68">
        <f>INDEX('CALC_EST - TRGTS'!$C$321:$C$363, MATCH(DW!B19,'CALC_EST - TRGTS'!$B$321:$B$363, 0))</f>
        <v>4.79E-3</v>
      </c>
      <c r="I19" s="335">
        <f>INDEX('CALC_EST - TRGTS'!$B$371:$O$414,MATCH($B19, 'CALC_EST - TRGTS'!$B$371:$B$414,0),$A$1)</f>
        <v>8.1927121545610181E-3</v>
      </c>
      <c r="J19" s="69">
        <f>INDEX('CALC_EST - TRGTS'!$C$371:$C$414, MATCH(DW!B19,'CALC_EST - TRGTS'!$B$371:$B$414, 0))</f>
        <v>12654</v>
      </c>
      <c r="L19" s="335">
        <f>INDEX('CALC_EST - TRGTS'!$B$422:$O$464,MATCH($B19, 'CALC_EST - TRGTS'!$B$422:$B$464,0),$A$1)</f>
        <v>0</v>
      </c>
      <c r="M19" s="68">
        <f>INDEX('CALC_EST - TRGTS'!$C$422:$C$464, MATCH(DW!B19,'CALC_EST - TRGTS'!$B$422:$B$464, 0))</f>
        <v>9.9599999999999994E-2</v>
      </c>
      <c r="O19" s="335">
        <f>INDEX('CALC_EST - TRGTS'!$B$472:$O$514,MATCH($B19, 'CALC_EST - TRGTS'!$B$472:$B$610,0),$A$1)</f>
        <v>0</v>
      </c>
      <c r="P19" s="68">
        <f>INDEX('CALC_EST - TRGTS'!$C$472:$C$514, MATCH(DW!B19,'CALC_EST - TRGTS'!$B$472:$B$514, 0))</f>
        <v>-0.16400000000000001</v>
      </c>
    </row>
    <row r="20" spans="2:16" ht="15.75" x14ac:dyDescent="0.25">
      <c r="B20" s="116" t="s">
        <v>129</v>
      </c>
      <c r="C20" s="335">
        <f>INDEX('CALC_EST - TRGTS'!$B$270:$O$317,MATCH($B20,'CALC_EST - TRGTS'!$B$270:$B$317,0),$A$1)</f>
        <v>0.46677497117702549</v>
      </c>
      <c r="D20" s="68">
        <f>INDEX('CALC_EST - TRGTS'!$C$271:$C$317, MATCH(DW!B20,  'CALC_EST - TRGTS'!$B$271:$B$317, 0))</f>
        <v>-0.14499999999999999</v>
      </c>
      <c r="F20" s="336">
        <f>INDEX('CALC_EST - TRGTS'!$B$321:$O$363,MATCH($B20, 'CALC_EST - TRGTS'!$B$321:$B$363,0),$A$1)</f>
        <v>0.47441316935517203</v>
      </c>
      <c r="G20" s="68">
        <f>INDEX('CALC_EST - TRGTS'!$C$321:$C$363, MATCH(DW!B20,'CALC_EST - TRGTS'!$B$321:$B$363, 0))</f>
        <v>0.16500000000000001</v>
      </c>
      <c r="I20" s="335">
        <f>INDEX('CALC_EST - TRGTS'!$B$371:$O$414,MATCH($B20, 'CALC_EST - TRGTS'!$B$371:$B$414,0),$A$1)</f>
        <v>0.46677497117702549</v>
      </c>
      <c r="J20" s="69">
        <f>INDEX('CALC_EST - TRGTS'!$C$371:$C$414, MATCH(DW!B20,'CALC_EST - TRGTS'!$B$371:$B$414, 0))</f>
        <v>-777.7</v>
      </c>
      <c r="L20" s="335">
        <f>INDEX('CALC_EST - TRGTS'!$B$422:$O$464,MATCH($B20, 'CALC_EST - TRGTS'!$B$422:$B$464,0),$A$1)</f>
        <v>0.51557692307692304</v>
      </c>
      <c r="M20" s="68">
        <f>INDEX('CALC_EST - TRGTS'!$C$422:$C$464, MATCH(DW!B20,'CALC_EST - TRGTS'!$B$422:$B$464, 0))</f>
        <v>0.19700000000000001</v>
      </c>
      <c r="O20" s="335">
        <f>INDEX('CALC_EST - TRGTS'!$B$472:$O$514,MATCH($B20, 'CALC_EST - TRGTS'!$B$472:$B$610,0),$A$1)</f>
        <v>0.40316390926147022</v>
      </c>
      <c r="P20" s="68">
        <f>INDEX('CALC_EST - TRGTS'!$C$472:$C$514, MATCH(DW!B20,'CALC_EST - TRGTS'!$B$472:$B$514, 0))</f>
        <v>0.35499999999999998</v>
      </c>
    </row>
    <row r="21" spans="2:16" ht="15.75" x14ac:dyDescent="0.25">
      <c r="B21" s="116" t="s">
        <v>130</v>
      </c>
      <c r="C21" s="335">
        <f>INDEX('CALC_EST - TRGTS'!$B$270:$O$317,MATCH($B21,'CALC_EST - TRGTS'!$B$270:$B$317,0),$A$1)</f>
        <v>9.7203298047025113E-2</v>
      </c>
      <c r="D21" s="68">
        <f>INDEX('CALC_EST - TRGTS'!$C$271:$C$317, MATCH(DW!B21,  'CALC_EST - TRGTS'!$B$271:$B$317, 0))</f>
        <v>-0.14399999999999999</v>
      </c>
      <c r="F21" s="336">
        <f>INDEX('CALC_EST - TRGTS'!$B$321:$O$363,MATCH($B21, 'CALC_EST - TRGTS'!$B$321:$B$363,0),$A$1)</f>
        <v>0.12028791368726664</v>
      </c>
      <c r="G21" s="68">
        <f>INDEX('CALC_EST - TRGTS'!$C$321:$C$363, MATCH(DW!B21,'CALC_EST - TRGTS'!$B$321:$B$363, 0))</f>
        <v>0.22600000000000001</v>
      </c>
      <c r="I21" s="335">
        <f>INDEX('CALC_EST - TRGTS'!$B$371:$O$414,MATCH($B21, 'CALC_EST - TRGTS'!$B$371:$B$414,0),$A$1)</f>
        <v>9.7203298047025113E-2</v>
      </c>
      <c r="J21" s="69">
        <f>INDEX('CALC_EST - TRGTS'!$C$371:$C$414, MATCH(DW!B21,'CALC_EST - TRGTS'!$B$371:$B$414, 0))</f>
        <v>-2595</v>
      </c>
      <c r="L21" s="335">
        <f>INDEX('CALC_EST - TRGTS'!$B$422:$O$464,MATCH($B21, 'CALC_EST - TRGTS'!$B$422:$B$464,0),$A$1)</f>
        <v>0.15839743589743588</v>
      </c>
      <c r="M21" s="68">
        <f>INDEX('CALC_EST - TRGTS'!$C$422:$C$464, MATCH(DW!B21,'CALC_EST - TRGTS'!$B$422:$B$464, 0))</f>
        <v>0.23200000000000001</v>
      </c>
      <c r="O21" s="335">
        <f>INDEX('CALC_EST - TRGTS'!$B$472:$O$514,MATCH($B21, 'CALC_EST - TRGTS'!$B$472:$B$610,0),$A$1)</f>
        <v>0.15621268974927513</v>
      </c>
      <c r="P21" s="68">
        <f>INDEX('CALC_EST - TRGTS'!$C$472:$C$514, MATCH(DW!B21,'CALC_EST - TRGTS'!$B$472:$B$514, 0))</f>
        <v>0.18</v>
      </c>
    </row>
    <row r="22" spans="2:16" ht="15.75" x14ac:dyDescent="0.25">
      <c r="B22" s="117" t="s">
        <v>131</v>
      </c>
      <c r="C22" s="335">
        <f>INDEX('CALC_EST - TRGTS'!$B$270:$O$317,MATCH($B22,'CALC_EST - TRGTS'!$B$270:$B$317,0),$A$1)</f>
        <v>0.10118902048469181</v>
      </c>
      <c r="D22" s="68">
        <f>INDEX('CALC_EST - TRGTS'!$C$271:$C$317, MATCH(DW!B22,  'CALC_EST - TRGTS'!$B$271:$B$317, 0))</f>
        <v>0.52300000000000002</v>
      </c>
      <c r="F22" s="336">
        <f>INDEX('CALC_EST - TRGTS'!$B$321:$O$363,MATCH($B22, 'CALC_EST - TRGTS'!$B$321:$B$363,0),$A$1)</f>
        <v>8.3753549290517648E-2</v>
      </c>
      <c r="G22" s="68">
        <f>INDEX('CALC_EST - TRGTS'!$C$321:$C$363, MATCH(DW!B22,'CALC_EST - TRGTS'!$B$321:$B$363, 0))</f>
        <v>0.441</v>
      </c>
      <c r="I22" s="335">
        <f>INDEX('CALC_EST - TRGTS'!$B$371:$O$414,MATCH($B22, 'CALC_EST - TRGTS'!$B$371:$B$414,0),$A$1)</f>
        <v>0.10118902048469181</v>
      </c>
      <c r="J22" s="69">
        <f>INDEX('CALC_EST - TRGTS'!$C$371:$C$414, MATCH(DW!B22,'CALC_EST - TRGTS'!$B$371:$B$414, 0))</f>
        <v>2103</v>
      </c>
      <c r="L22" s="335">
        <f>INDEX('CALC_EST - TRGTS'!$B$422:$O$464,MATCH($B22, 'CALC_EST - TRGTS'!$B$422:$B$464,0),$A$1)</f>
        <v>0.12714743589743588</v>
      </c>
      <c r="M22" s="68">
        <f>INDEX('CALC_EST - TRGTS'!$C$422:$C$464, MATCH(DW!B22,'CALC_EST - TRGTS'!$B$422:$B$464, 0))</f>
        <v>-1.95E-2</v>
      </c>
      <c r="O22" s="335">
        <f>INDEX('CALC_EST - TRGTS'!$B$472:$O$514,MATCH($B22, 'CALC_EST - TRGTS'!$B$472:$B$610,0),$A$1)</f>
        <v>0.23904144635851954</v>
      </c>
      <c r="P22" s="68">
        <f>INDEX('CALC_EST - TRGTS'!$C$472:$C$514, MATCH(DW!B22,'CALC_EST - TRGTS'!$B$472:$B$514, 0))</f>
        <v>-0.27</v>
      </c>
    </row>
    <row r="23" spans="2:16" ht="15.75" x14ac:dyDescent="0.25">
      <c r="B23" s="116" t="s">
        <v>132</v>
      </c>
      <c r="C23" s="335">
        <f>INDEX('CALC_EST - TRGTS'!$B$270:$O$317,MATCH($B23,'CALC_EST - TRGTS'!$B$270:$B$317,0),$A$1)</f>
        <v>0.13655975963386088</v>
      </c>
      <c r="D23" s="68">
        <f>INDEX('CALC_EST - TRGTS'!$C$271:$C$317, MATCH(DW!B23,  'CALC_EST - TRGTS'!$B$271:$B$317, 0))</f>
        <v>-0.106</v>
      </c>
      <c r="F23" s="336">
        <f>INDEX('CALC_EST - TRGTS'!$B$321:$O$363,MATCH($B23, 'CALC_EST - TRGTS'!$B$321:$B$363,0),$A$1)</f>
        <v>0.12340070566220648</v>
      </c>
      <c r="G23" s="68">
        <f>INDEX('CALC_EST - TRGTS'!$C$321:$C$363, MATCH(DW!B23,'CALC_EST - TRGTS'!$B$321:$B$363, 0))</f>
        <v>0.31</v>
      </c>
      <c r="I23" s="335">
        <f>INDEX('CALC_EST - TRGTS'!$B$371:$O$414,MATCH($B23, 'CALC_EST - TRGTS'!$B$371:$B$414,0),$A$1)</f>
        <v>0.13655975963386088</v>
      </c>
      <c r="J23" s="69">
        <f>INDEX('CALC_EST - TRGTS'!$C$371:$C$414, MATCH(DW!B23,'CALC_EST - TRGTS'!$B$371:$B$414, 0))</f>
        <v>3634</v>
      </c>
      <c r="L23" s="335">
        <f>INDEX('CALC_EST - TRGTS'!$B$422:$O$464,MATCH($B23, 'CALC_EST - TRGTS'!$B$422:$B$464,0),$A$1)</f>
        <v>0.12839743589743591</v>
      </c>
      <c r="M23" s="68">
        <f>INDEX('CALC_EST - TRGTS'!$C$422:$C$464, MATCH(DW!B23,'CALC_EST - TRGTS'!$B$422:$B$464, 0))</f>
        <v>0.19400000000000001</v>
      </c>
      <c r="O23" s="335">
        <f>INDEX('CALC_EST - TRGTS'!$B$472:$O$514,MATCH($B23, 'CALC_EST - TRGTS'!$B$472:$B$610,0),$A$1)</f>
        <v>0.12872036500085279</v>
      </c>
      <c r="P23" s="68">
        <f>INDEX('CALC_EST - TRGTS'!$C$472:$C$514, MATCH(DW!B23,'CALC_EST - TRGTS'!$B$472:$B$514, 0))</f>
        <v>0.27600000000000002</v>
      </c>
    </row>
    <row r="24" spans="2:16" ht="15.75" x14ac:dyDescent="0.25">
      <c r="B24" s="116" t="s">
        <v>133</v>
      </c>
      <c r="C24" s="335">
        <f>INDEX('CALC_EST - TRGTS'!$B$270:$O$317,MATCH($B24,'CALC_EST - TRGTS'!$B$270:$B$317,0),$A$1)</f>
        <v>8.2168768705819323E-2</v>
      </c>
      <c r="D24" s="68">
        <f>INDEX('CALC_EST - TRGTS'!$C$271:$C$317, MATCH(DW!B24,  'CALC_EST - TRGTS'!$B$271:$B$317, 0))</f>
        <v>-5.5899999999999998E-2</v>
      </c>
      <c r="F24" s="336">
        <f>INDEX('CALC_EST - TRGTS'!$B$321:$O$363,MATCH($B24, 'CALC_EST - TRGTS'!$B$321:$B$363,0),$A$1)</f>
        <v>8.2277157160767986E-2</v>
      </c>
      <c r="G24" s="68">
        <f>INDEX('CALC_EST - TRGTS'!$C$321:$C$363, MATCH(DW!B24,'CALC_EST - TRGTS'!$B$321:$B$363, 0))</f>
        <v>0.223</v>
      </c>
      <c r="I24" s="335">
        <f>INDEX('CALC_EST - TRGTS'!$B$371:$O$414,MATCH($B24, 'CALC_EST - TRGTS'!$B$371:$B$414,0),$A$1)</f>
        <v>8.2168768705819323E-2</v>
      </c>
      <c r="J24" s="69">
        <f>INDEX('CALC_EST - TRGTS'!$C$371:$C$414, MATCH(DW!B24,'CALC_EST - TRGTS'!$B$371:$B$414, 0))</f>
        <v>554.5</v>
      </c>
      <c r="L24" s="335">
        <f>INDEX('CALC_EST - TRGTS'!$B$422:$O$464,MATCH($B24, 'CALC_EST - TRGTS'!$B$422:$B$464,0),$A$1)</f>
        <v>0</v>
      </c>
      <c r="M24" s="68">
        <f>INDEX('CALC_EST - TRGTS'!$C$422:$C$464, MATCH(DW!B24,'CALC_EST - TRGTS'!$B$422:$B$464, 0))</f>
        <v>-1.1900000000000001E-2</v>
      </c>
      <c r="O24" s="335">
        <f>INDEX('CALC_EST - TRGTS'!$B$472:$O$514,MATCH($B24, 'CALC_EST - TRGTS'!$B$472:$B$610,0),$A$1)</f>
        <v>4.3663653419750981E-2</v>
      </c>
      <c r="P24" s="68">
        <f>INDEX('CALC_EST - TRGTS'!$C$472:$C$514, MATCH(DW!B24,'CALC_EST - TRGTS'!$B$472:$B$514, 0))</f>
        <v>0.192</v>
      </c>
    </row>
    <row r="25" spans="2:16" ht="15.75" x14ac:dyDescent="0.25">
      <c r="B25" s="116" t="s">
        <v>134</v>
      </c>
      <c r="C25" s="335">
        <f>INDEX('CALC_EST - TRGTS'!$B$270:$O$317,MATCH($B25,'CALC_EST - TRGTS'!$B$270:$B$317,0),$A$1)</f>
        <v>3.5970489932338791E-2</v>
      </c>
      <c r="D25" s="68">
        <f>INDEX('CALC_EST - TRGTS'!$C$271:$C$317, MATCH(DW!B25,  'CALC_EST - TRGTS'!$B$271:$B$317, 0))</f>
        <v>0.34200000000000003</v>
      </c>
      <c r="F25" s="336">
        <f>INDEX('CALC_EST - TRGTS'!$B$321:$O$363,MATCH($B25, 'CALC_EST - TRGTS'!$B$321:$B$363,0),$A$1)</f>
        <v>3.0378920815281582E-2</v>
      </c>
      <c r="G25" s="68">
        <f>INDEX('CALC_EST - TRGTS'!$C$321:$C$363, MATCH(DW!B25,'CALC_EST - TRGTS'!$B$321:$B$363, 0))</f>
        <v>0.70799999999999996</v>
      </c>
      <c r="I25" s="335">
        <f>INDEX('CALC_EST - TRGTS'!$B$371:$O$414,MATCH($B25, 'CALC_EST - TRGTS'!$B$371:$B$414,0),$A$1)</f>
        <v>3.5970489932338791E-2</v>
      </c>
      <c r="J25" s="69">
        <f>INDEX('CALC_EST - TRGTS'!$C$371:$C$414, MATCH(DW!B25,'CALC_EST - TRGTS'!$B$371:$B$414, 0))</f>
        <v>9666</v>
      </c>
      <c r="L25" s="335">
        <f>INDEX('CALC_EST - TRGTS'!$B$422:$O$464,MATCH($B25, 'CALC_EST - TRGTS'!$B$422:$B$464,0),$A$1)</f>
        <v>0</v>
      </c>
      <c r="M25" s="68">
        <f>INDEX('CALC_EST - TRGTS'!$C$422:$C$464, MATCH(DW!B25,'CALC_EST - TRGTS'!$B$422:$B$464, 0))</f>
        <v>-0.27400000000000002</v>
      </c>
      <c r="O25" s="335">
        <f>INDEX('CALC_EST - TRGTS'!$B$472:$O$514,MATCH($B25, 'CALC_EST - TRGTS'!$B$472:$B$610,0),$A$1)</f>
        <v>1.2195121951219513E-2</v>
      </c>
      <c r="P25" s="68">
        <f>INDEX('CALC_EST - TRGTS'!$C$472:$C$514, MATCH(DW!B25,'CALC_EST - TRGTS'!$B$472:$B$514, 0))</f>
        <v>0.71899999999999997</v>
      </c>
    </row>
    <row r="26" spans="2:16" ht="15.75" x14ac:dyDescent="0.25">
      <c r="B26" s="117" t="s">
        <v>135</v>
      </c>
      <c r="C26" s="335">
        <f>INDEX('CALC_EST - TRGTS'!$B$270:$O$317,MATCH($B26,'CALC_EST - TRGTS'!$B$270:$B$317,0),$A$1)</f>
        <v>0</v>
      </c>
      <c r="D26" s="68">
        <f>INDEX('CALC_EST - TRGTS'!$C$271:$C$317, MATCH(DW!B26,  'CALC_EST - TRGTS'!$B$271:$B$317, 0))</f>
        <v>-0.10299999999999999</v>
      </c>
      <c r="F26" s="336">
        <f>INDEX('CALC_EST - TRGTS'!$B$321:$O$363,MATCH($B26, 'CALC_EST - TRGTS'!$B$321:$B$363,0),$A$1)</f>
        <v>0</v>
      </c>
      <c r="G26" s="68">
        <f>INDEX('CALC_EST - TRGTS'!$C$321:$C$363, MATCH(DW!B26,'CALC_EST - TRGTS'!$B$321:$B$363, 0))</f>
        <v>-3.609</v>
      </c>
      <c r="I26" s="335">
        <f>INDEX('CALC_EST - TRGTS'!$B$371:$O$414,MATCH($B26, 'CALC_EST - TRGTS'!$B$371:$B$414,0),$A$1)</f>
        <v>0</v>
      </c>
      <c r="J26" s="69">
        <f>INDEX('CALC_EST - TRGTS'!$C$371:$C$414, MATCH(DW!B26,'CALC_EST - TRGTS'!$B$371:$B$414, 0))</f>
        <v>-48684</v>
      </c>
      <c r="L26" s="335">
        <f>INDEX('CALC_EST - TRGTS'!$B$422:$O$464,MATCH($B26, 'CALC_EST - TRGTS'!$B$422:$B$464,0),$A$1)</f>
        <v>0</v>
      </c>
      <c r="M26" s="68">
        <f>INDEX('CALC_EST - TRGTS'!$C$422:$C$464, MATCH(DW!B26,'CALC_EST - TRGTS'!$B$422:$B$464, 0))</f>
        <v>-3.3210000000000002</v>
      </c>
      <c r="O26" s="335">
        <f>INDEX('CALC_EST - TRGTS'!$B$472:$O$514,MATCH($B26, 'CALC_EST - TRGTS'!$B$472:$B$610,0),$A$1)</f>
        <v>0</v>
      </c>
      <c r="P26" s="68">
        <f>INDEX('CALC_EST - TRGTS'!$C$472:$C$514, MATCH(DW!B26,'CALC_EST - TRGTS'!$B$472:$B$514, 0))</f>
        <v>-0.17299999999999999</v>
      </c>
    </row>
    <row r="27" spans="2:16" ht="15.75" x14ac:dyDescent="0.25">
      <c r="B27" s="117" t="s">
        <v>136</v>
      </c>
      <c r="C27" s="335">
        <f>INDEX('CALC_EST - TRGTS'!$B$270:$O$317,MATCH($B27,'CALC_EST - TRGTS'!$B$270:$B$317,0),$A$1)</f>
        <v>1.8831010026901442E-2</v>
      </c>
      <c r="D27" s="68">
        <f>INDEX('CALC_EST - TRGTS'!$C$271:$C$317, MATCH(DW!B27,  'CALC_EST - TRGTS'!$B$271:$B$317, 0))</f>
        <v>0.27100000000000002</v>
      </c>
      <c r="F27" s="336">
        <f>INDEX('CALC_EST - TRGTS'!$B$321:$O$363,MATCH($B27, 'CALC_EST - TRGTS'!$B$321:$B$363,0),$A$1)</f>
        <v>2.8735632183908046E-3</v>
      </c>
      <c r="G27" s="68">
        <f>INDEX('CALC_EST - TRGTS'!$C$321:$C$363, MATCH(DW!B27,'CALC_EST - TRGTS'!$B$321:$B$363, 0))</f>
        <v>-0.47</v>
      </c>
      <c r="I27" s="335">
        <f>INDEX('CALC_EST - TRGTS'!$B$371:$O$414,MATCH($B27, 'CALC_EST - TRGTS'!$B$371:$B$414,0),$A$1)</f>
        <v>1.8831010026901442E-2</v>
      </c>
      <c r="J27" s="69">
        <f>INDEX('CALC_EST - TRGTS'!$C$371:$C$414, MATCH(DW!B27,'CALC_EST - TRGTS'!$B$371:$B$414, 0))</f>
        <v>2300</v>
      </c>
      <c r="L27" s="335">
        <f>INDEX('CALC_EST - TRGTS'!$B$422:$O$464,MATCH($B27, 'CALC_EST - TRGTS'!$B$422:$B$464,0),$A$1)</f>
        <v>0</v>
      </c>
      <c r="M27" s="68">
        <f>INDEX('CALC_EST - TRGTS'!$C$422:$C$464, MATCH(DW!B27,'CALC_EST - TRGTS'!$B$422:$B$464, 0))</f>
        <v>0.24199999999999999</v>
      </c>
      <c r="O27" s="335">
        <f>INDEX('CALC_EST - TRGTS'!$B$472:$O$514,MATCH($B27, 'CALC_EST - TRGTS'!$B$472:$B$610,0),$A$1)</f>
        <v>0</v>
      </c>
      <c r="P27" s="68">
        <f>INDEX('CALC_EST - TRGTS'!$C$472:$C$514, MATCH(DW!B27,'CALC_EST - TRGTS'!$B$472:$B$514, 0))</f>
        <v>1.871</v>
      </c>
    </row>
    <row r="28" spans="2:16" ht="15.75" x14ac:dyDescent="0.25">
      <c r="B28" s="117" t="s">
        <v>137</v>
      </c>
      <c r="C28" s="335">
        <f>INDEX('CALC_EST - TRGTS'!$B$270:$O$317,MATCH($B28,'CALC_EST - TRGTS'!$B$270:$B$317,0),$A$1)</f>
        <v>5.3191489361702126E-3</v>
      </c>
      <c r="D28" s="68">
        <f>INDEX('CALC_EST - TRGTS'!$C$271:$C$317, MATCH(DW!B28,  'CALC_EST - TRGTS'!$B$271:$B$317, 0))</f>
        <v>0.26600000000000001</v>
      </c>
      <c r="F28" s="336">
        <f>INDEX('CALC_EST - TRGTS'!$B$321:$O$363,MATCH($B28, 'CALC_EST - TRGTS'!$B$321:$B$363,0),$A$1)</f>
        <v>0</v>
      </c>
      <c r="G28" s="68">
        <f>INDEX('CALC_EST - TRGTS'!$C$321:$C$363, MATCH(DW!B28,'CALC_EST - TRGTS'!$B$321:$B$363, 0))</f>
        <v>0.216</v>
      </c>
      <c r="I28" s="335">
        <f>INDEX('CALC_EST - TRGTS'!$B$371:$O$414,MATCH($B28, 'CALC_EST - TRGTS'!$B$371:$B$414,0),$A$1)</f>
        <v>5.3191489361702126E-3</v>
      </c>
      <c r="J28" s="69">
        <f>INDEX('CALC_EST - TRGTS'!$C$371:$C$414, MATCH(DW!B28,'CALC_EST - TRGTS'!$B$371:$B$414, 0))</f>
        <v>6050</v>
      </c>
      <c r="L28" s="335">
        <f>INDEX('CALC_EST - TRGTS'!$B$422:$O$464,MATCH($B28, 'CALC_EST - TRGTS'!$B$422:$B$464,0),$A$1)</f>
        <v>0</v>
      </c>
      <c r="M28" s="68">
        <f>INDEX('CALC_EST - TRGTS'!$C$422:$C$464, MATCH(DW!B28,'CALC_EST - TRGTS'!$B$422:$B$464, 0))</f>
        <v>-2.597</v>
      </c>
      <c r="O28" s="335">
        <f>INDEX('CALC_EST - TRGTS'!$B$472:$O$514,MATCH($B28, 'CALC_EST - TRGTS'!$B$472:$B$610,0),$A$1)</f>
        <v>0</v>
      </c>
      <c r="P28" s="68">
        <f>INDEX('CALC_EST - TRGTS'!$C$472:$C$514, MATCH(DW!B28,'CALC_EST - TRGTS'!$B$472:$B$514, 0))</f>
        <v>2.5640000000000001</v>
      </c>
    </row>
    <row r="29" spans="2:16" ht="15.75" x14ac:dyDescent="0.25">
      <c r="B29" s="116" t="s">
        <v>138</v>
      </c>
      <c r="C29" s="335">
        <f>INDEX('CALC_EST - TRGTS'!$B$270:$O$317,MATCH($B29,'CALC_EST - TRGTS'!$B$270:$B$317,0),$A$1)</f>
        <v>4.8815637773818255E-2</v>
      </c>
      <c r="D29" s="68">
        <f>INDEX('CALC_EST - TRGTS'!$C$271:$C$317, MATCH(DW!B29,  'CALC_EST - TRGTS'!$B$271:$B$317, 0))</f>
        <v>-0.113</v>
      </c>
      <c r="F29" s="336">
        <f>INDEX('CALC_EST - TRGTS'!$B$321:$O$363,MATCH($B29, 'CALC_EST - TRGTS'!$B$321:$B$363,0),$A$1)</f>
        <v>4.6676849545152235E-2</v>
      </c>
      <c r="G29" s="68">
        <f>INDEX('CALC_EST - TRGTS'!$C$321:$C$363, MATCH(DW!B29,'CALC_EST - TRGTS'!$B$321:$B$363, 0))</f>
        <v>-3.1899999999999998E-2</v>
      </c>
      <c r="I29" s="335">
        <f>INDEX('CALC_EST - TRGTS'!$B$371:$O$414,MATCH($B29, 'CALC_EST - TRGTS'!$B$371:$B$414,0),$A$1)</f>
        <v>4.8815637773818255E-2</v>
      </c>
      <c r="J29" s="69">
        <f>INDEX('CALC_EST - TRGTS'!$C$371:$C$414, MATCH(DW!B29,'CALC_EST - TRGTS'!$B$371:$B$414, 0))</f>
        <v>-3240</v>
      </c>
      <c r="L29" s="335">
        <f>INDEX('CALC_EST - TRGTS'!$B$422:$O$464,MATCH($B29, 'CALC_EST - TRGTS'!$B$422:$B$464,0),$A$1)</f>
        <v>2.6666666666666665E-2</v>
      </c>
      <c r="M29" s="68">
        <f>INDEX('CALC_EST - TRGTS'!$C$422:$C$464, MATCH(DW!B29,'CALC_EST - TRGTS'!$B$422:$B$464, 0))</f>
        <v>5.9400000000000001E-2</v>
      </c>
      <c r="O29" s="335">
        <f>INDEX('CALC_EST - TRGTS'!$B$472:$O$514,MATCH($B29, 'CALC_EST - TRGTS'!$B$472:$B$610,0),$A$1)</f>
        <v>2.2684632440730004E-2</v>
      </c>
      <c r="P29" s="68">
        <f>INDEX('CALC_EST - TRGTS'!$C$472:$C$514, MATCH(DW!B29,'CALC_EST - TRGTS'!$B$472:$B$514, 0))</f>
        <v>-0.25800000000000001</v>
      </c>
    </row>
    <row r="30" spans="2:16" ht="15.75" x14ac:dyDescent="0.25">
      <c r="B30" s="116" t="s">
        <v>139</v>
      </c>
      <c r="C30" s="335">
        <f>INDEX('CALC_EST - TRGTS'!$B$270:$O$317,MATCH($B30,'CALC_EST - TRGTS'!$B$270:$B$317,0),$A$1)</f>
        <v>0.73957132376061208</v>
      </c>
      <c r="D30" s="68">
        <f>INDEX('CALC_EST - TRGTS'!$C$271:$C$317, MATCH(DW!B30,  'CALC_EST - TRGTS'!$B$271:$B$317, 0))</f>
        <v>-0.11899999999999999</v>
      </c>
      <c r="F30" s="336">
        <f>INDEX('CALC_EST - TRGTS'!$B$321:$O$363,MATCH($B30, 'CALC_EST - TRGTS'!$B$321:$B$363,0),$A$1)</f>
        <v>0.79061127331071301</v>
      </c>
      <c r="G30" s="68">
        <f>INDEX('CALC_EST - TRGTS'!$C$321:$C$363, MATCH(DW!B30,'CALC_EST - TRGTS'!$B$321:$B$363, 0))</f>
        <v>-0.17499999999999999</v>
      </c>
      <c r="I30" s="335">
        <f>INDEX('CALC_EST - TRGTS'!$B$371:$O$414,MATCH($B30, 'CALC_EST - TRGTS'!$B$371:$B$414,0),$A$1)</f>
        <v>0.73957132376061208</v>
      </c>
      <c r="J30" s="69">
        <f>INDEX('CALC_EST - TRGTS'!$C$371:$C$414, MATCH(DW!B30,'CALC_EST - TRGTS'!$B$371:$B$414, 0))</f>
        <v>-2613</v>
      </c>
      <c r="L30" s="335">
        <f>INDEX('CALC_EST - TRGTS'!$B$422:$O$464,MATCH($B30, 'CALC_EST - TRGTS'!$B$422:$B$464,0),$A$1)</f>
        <v>0.78003205128205122</v>
      </c>
      <c r="M30" s="68">
        <f>INDEX('CALC_EST - TRGTS'!$C$422:$C$464, MATCH(DW!B30,'CALC_EST - TRGTS'!$B$422:$B$464, 0))</f>
        <v>4.0300000000000002E-2</v>
      </c>
      <c r="O30" s="335">
        <f>INDEX('CALC_EST - TRGTS'!$B$472:$O$514,MATCH($B30, 'CALC_EST - TRGTS'!$B$472:$B$610,0),$A$1)</f>
        <v>0.94330973904144633</v>
      </c>
      <c r="P30" s="68">
        <f>INDEX('CALC_EST - TRGTS'!$C$472:$C$514, MATCH(DW!B30,'CALC_EST - TRGTS'!$B$472:$B$514, 0))</f>
        <v>1.6799999999999999E-2</v>
      </c>
    </row>
    <row r="31" spans="2:16" ht="15.75" x14ac:dyDescent="0.25">
      <c r="B31" s="116" t="s">
        <v>140</v>
      </c>
      <c r="C31" s="335">
        <f>INDEX('CALC_EST - TRGTS'!$B$270:$O$317,MATCH($B31,'CALC_EST - TRGTS'!$B$270:$B$317,0),$A$1)</f>
        <v>1.5873015873015872E-2</v>
      </c>
      <c r="D31" s="68">
        <f>INDEX('CALC_EST - TRGTS'!$C$271:$C$317, MATCH(DW!B31,  'CALC_EST - TRGTS'!$B$271:$B$317, 0))</f>
        <v>0.22500000000000001</v>
      </c>
      <c r="F31" s="336">
        <f>INDEX('CALC_EST - TRGTS'!$B$321:$O$363,MATCH($B31, 'CALC_EST - TRGTS'!$B$321:$B$363,0),$A$1)</f>
        <v>1.1977407286331771E-2</v>
      </c>
      <c r="G31" s="68">
        <f>INDEX('CALC_EST - TRGTS'!$C$321:$C$363, MATCH(DW!B31,'CALC_EST - TRGTS'!$B$321:$B$363, 0))</f>
        <v>0.35599999999999998</v>
      </c>
      <c r="I31" s="335">
        <f>INDEX('CALC_EST - TRGTS'!$B$371:$O$414,MATCH($B31, 'CALC_EST - TRGTS'!$B$371:$B$414,0),$A$1)</f>
        <v>1.5873015873015872E-2</v>
      </c>
      <c r="J31" s="69">
        <f>INDEX('CALC_EST - TRGTS'!$C$371:$C$414, MATCH(DW!B31,'CALC_EST - TRGTS'!$B$371:$B$414, 0))</f>
        <v>1007</v>
      </c>
      <c r="L31" s="335">
        <f>INDEX('CALC_EST - TRGTS'!$B$422:$O$464,MATCH($B31, 'CALC_EST - TRGTS'!$B$422:$B$464,0),$A$1)</f>
        <v>1.9230769230769232E-2</v>
      </c>
      <c r="M31" s="68">
        <f>INDEX('CALC_EST - TRGTS'!$C$422:$C$464, MATCH(DW!B31,'CALC_EST - TRGTS'!$B$422:$B$464, 0))</f>
        <v>-3.61E-2</v>
      </c>
      <c r="O31" s="335">
        <f>INDEX('CALC_EST - TRGTS'!$B$472:$O$514,MATCH($B31, 'CALC_EST - TRGTS'!$B$472:$B$610,0),$A$1)</f>
        <v>1.2195121951219513E-2</v>
      </c>
      <c r="P31" s="68">
        <f>INDEX('CALC_EST - TRGTS'!$C$472:$C$514, MATCH(DW!B31,'CALC_EST - TRGTS'!$B$472:$B$514, 0))</f>
        <v>-0.39100000000000001</v>
      </c>
    </row>
    <row r="32" spans="2:16" ht="15.75" x14ac:dyDescent="0.25">
      <c r="B32" s="116" t="s">
        <v>141</v>
      </c>
      <c r="C32" s="335">
        <f>INDEX('CALC_EST - TRGTS'!$B$270:$O$317,MATCH($B32,'CALC_EST - TRGTS'!$B$270:$B$317,0),$A$1)</f>
        <v>0.25866727224027297</v>
      </c>
      <c r="D32" s="68">
        <f>INDEX('CALC_EST - TRGTS'!$C$271:$C$317, MATCH(DW!B32,  'CALC_EST - TRGTS'!$B$271:$B$317, 0))</f>
        <v>-0.26100000000000001</v>
      </c>
      <c r="F32" s="336">
        <f>INDEX('CALC_EST - TRGTS'!$B$321:$O$363,MATCH($B32, 'CALC_EST - TRGTS'!$B$321:$B$363,0),$A$1)</f>
        <v>0.20131412990246733</v>
      </c>
      <c r="G32" s="68">
        <f>INDEX('CALC_EST - TRGTS'!$C$321:$C$363, MATCH(DW!B32,'CALC_EST - TRGTS'!$B$321:$B$363, 0))</f>
        <v>-0.17699999999999999</v>
      </c>
      <c r="I32" s="335">
        <f>INDEX('CALC_EST - TRGTS'!$B$371:$O$414,MATCH($B32, 'CALC_EST - TRGTS'!$B$371:$B$414,0),$A$1)</f>
        <v>0.25866727224027297</v>
      </c>
      <c r="J32" s="69">
        <f>INDEX('CALC_EST - TRGTS'!$C$371:$C$414, MATCH(DW!B32,'CALC_EST - TRGTS'!$B$371:$B$414, 0))</f>
        <v>-206.8</v>
      </c>
      <c r="L32" s="335">
        <f>INDEX('CALC_EST - TRGTS'!$B$422:$O$464,MATCH($B32, 'CALC_EST - TRGTS'!$B$422:$B$464,0),$A$1)</f>
        <v>0.18227564102564103</v>
      </c>
      <c r="M32" s="68">
        <f>INDEX('CALC_EST - TRGTS'!$C$422:$C$464, MATCH(DW!B32,'CALC_EST - TRGTS'!$B$422:$B$464, 0))</f>
        <v>0.69599999999999995</v>
      </c>
      <c r="O32" s="335">
        <f>INDEX('CALC_EST - TRGTS'!$B$472:$O$514,MATCH($B32, 'CALC_EST - TRGTS'!$B$472:$B$610,0),$A$1)</f>
        <v>0.17537949855023027</v>
      </c>
      <c r="P32" s="68">
        <f>INDEX('CALC_EST - TRGTS'!$C$472:$C$514, MATCH(DW!B32,'CALC_EST - TRGTS'!$B$472:$B$514, 0))</f>
        <v>-8.8900000000000007E-2</v>
      </c>
    </row>
    <row r="33" spans="2:16" ht="15.75" x14ac:dyDescent="0.25">
      <c r="B33" s="116" t="s">
        <v>142</v>
      </c>
      <c r="C33" s="335">
        <f>INDEX('CALC_EST - TRGTS'!$B$270:$O$317,MATCH($B33,'CALC_EST - TRGTS'!$B$270:$B$317,0),$A$1)</f>
        <v>4.847209120870162E-2</v>
      </c>
      <c r="D33" s="68">
        <f>INDEX('CALC_EST - TRGTS'!$C$271:$C$317, MATCH(DW!B33,  'CALC_EST - TRGTS'!$B$271:$B$317, 0))</f>
        <v>-0.48899999999999999</v>
      </c>
      <c r="F33" s="336">
        <f>INDEX('CALC_EST - TRGTS'!$B$321:$O$363,MATCH($B33, 'CALC_EST - TRGTS'!$B$321:$B$363,0),$A$1)</f>
        <v>2.3803574403274554E-2</v>
      </c>
      <c r="G33" s="68">
        <f>INDEX('CALC_EST - TRGTS'!$C$321:$C$363, MATCH(DW!B33,'CALC_EST - TRGTS'!$B$321:$B$363, 0))</f>
        <v>-5.3499999999999999E-2</v>
      </c>
      <c r="I33" s="335">
        <f>INDEX('CALC_EST - TRGTS'!$B$371:$O$414,MATCH($B33, 'CALC_EST - TRGTS'!$B$371:$B$414,0),$A$1)</f>
        <v>4.847209120870162E-2</v>
      </c>
      <c r="J33" s="69">
        <f>INDEX('CALC_EST - TRGTS'!$C$371:$C$414, MATCH(DW!B33,'CALC_EST - TRGTS'!$B$371:$B$414, 0))</f>
        <v>-12161</v>
      </c>
      <c r="L33" s="335">
        <f>INDEX('CALC_EST - TRGTS'!$B$422:$O$464,MATCH($B33, 'CALC_EST - TRGTS'!$B$422:$B$464,0),$A$1)</f>
        <v>0.01</v>
      </c>
      <c r="M33" s="68">
        <f>INDEX('CALC_EST - TRGTS'!$C$422:$C$464, MATCH(DW!B33,'CALC_EST - TRGTS'!$B$422:$B$464, 0))</f>
        <v>-0.32900000000000001</v>
      </c>
      <c r="O33" s="335">
        <f>INDEX('CALC_EST - TRGTS'!$B$472:$O$514,MATCH($B33, 'CALC_EST - TRGTS'!$B$472:$B$610,0),$A$1)</f>
        <v>2.2684632440730004E-2</v>
      </c>
      <c r="P33" s="68">
        <f>INDEX('CALC_EST - TRGTS'!$C$472:$C$514, MATCH(DW!B33,'CALC_EST - TRGTS'!$B$472:$B$514, 0))</f>
        <v>-0.29099999999999998</v>
      </c>
    </row>
    <row r="34" spans="2:16" ht="15.75" x14ac:dyDescent="0.25">
      <c r="B34" s="116" t="s">
        <v>143</v>
      </c>
      <c r="C34" s="335">
        <f>INDEX('CALC_EST - TRGTS'!$B$270:$O$317,MATCH($B34,'CALC_EST - TRGTS'!$B$270:$B$317,0),$A$1)</f>
        <v>6.5867775332192055E-2</v>
      </c>
      <c r="D34" s="68">
        <f>INDEX('CALC_EST - TRGTS'!$C$271:$C$317, MATCH(DW!B34,  'CALC_EST - TRGTS'!$B$271:$B$317, 0))</f>
        <v>-0.13300000000000001</v>
      </c>
      <c r="F34" s="336">
        <f>INDEX('CALC_EST - TRGTS'!$B$321:$O$363,MATCH($B34, 'CALC_EST - TRGTS'!$B$321:$B$363,0),$A$1)</f>
        <v>4.2277733313794232E-2</v>
      </c>
      <c r="G34" s="68">
        <f>INDEX('CALC_EST - TRGTS'!$C$321:$C$363, MATCH(DW!B34,'CALC_EST - TRGTS'!$B$321:$B$363, 0))</f>
        <v>-8.6699999999999999E-2</v>
      </c>
      <c r="I34" s="335">
        <f>INDEX('CALC_EST - TRGTS'!$B$371:$O$414,MATCH($B34, 'CALC_EST - TRGTS'!$B$371:$B$414,0),$A$1)</f>
        <v>6.5867775332192055E-2</v>
      </c>
      <c r="J34" s="69">
        <f>INDEX('CALC_EST - TRGTS'!$C$371:$C$414, MATCH(DW!B34,'CALC_EST - TRGTS'!$B$371:$B$414, 0))</f>
        <v>-3188</v>
      </c>
      <c r="L34" s="335">
        <f>INDEX('CALC_EST - TRGTS'!$B$422:$O$464,MATCH($B34, 'CALC_EST - TRGTS'!$B$422:$B$464,0),$A$1)</f>
        <v>0.01</v>
      </c>
      <c r="M34" s="68">
        <f>INDEX('CALC_EST - TRGTS'!$C$422:$C$464, MATCH(DW!B34,'CALC_EST - TRGTS'!$B$422:$B$464, 0))</f>
        <v>-1.9199999999999998E-2</v>
      </c>
      <c r="O34" s="335">
        <f>INDEX('CALC_EST - TRGTS'!$B$472:$O$514,MATCH($B34, 'CALC_EST - TRGTS'!$B$472:$B$610,0),$A$1)</f>
        <v>7.104937745181647E-2</v>
      </c>
      <c r="P34" s="68">
        <f>INDEX('CALC_EST - TRGTS'!$C$472:$C$514, MATCH(DW!B34,'CALC_EST - TRGTS'!$B$472:$B$514, 0))</f>
        <v>-0.27</v>
      </c>
    </row>
    <row r="35" spans="2:16" ht="15.75" x14ac:dyDescent="0.25">
      <c r="B35" s="116" t="s">
        <v>144</v>
      </c>
      <c r="C35" s="335">
        <f>INDEX('CALC_EST - TRGTS'!$B$270:$O$317,MATCH($B35,'CALC_EST - TRGTS'!$B$270:$B$317,0),$A$1)</f>
        <v>1.3683634373289545E-2</v>
      </c>
      <c r="D35" s="68">
        <f>INDEX('CALC_EST - TRGTS'!$C$271:$C$317, MATCH(DW!B35,  'CALC_EST - TRGTS'!$B$271:$B$317, 0))</f>
        <v>0.96399999999999997</v>
      </c>
      <c r="F35" s="336">
        <f>INDEX('CALC_EST - TRGTS'!$B$321:$O$363,MATCH($B35, 'CALC_EST - TRGTS'!$B$321:$B$363,0),$A$1)</f>
        <v>9.7153804050355771E-3</v>
      </c>
      <c r="G35" s="68">
        <f>INDEX('CALC_EST - TRGTS'!$C$321:$C$363, MATCH(DW!B35,'CALC_EST - TRGTS'!$B$321:$B$363, 0))</f>
        <v>0.15</v>
      </c>
      <c r="I35" s="335">
        <f>INDEX('CALC_EST - TRGTS'!$B$371:$O$414,MATCH($B35, 'CALC_EST - TRGTS'!$B$371:$B$414,0),$A$1)</f>
        <v>1.3683634373289545E-2</v>
      </c>
      <c r="J35" s="69">
        <f>INDEX('CALC_EST - TRGTS'!$C$371:$C$414, MATCH(DW!B35,'CALC_EST - TRGTS'!$B$371:$B$414, 0))</f>
        <v>16397</v>
      </c>
      <c r="L35" s="335">
        <f>INDEX('CALC_EST - TRGTS'!$B$422:$O$464,MATCH($B35, 'CALC_EST - TRGTS'!$B$422:$B$464,0),$A$1)</f>
        <v>0</v>
      </c>
      <c r="M35" s="68">
        <f>INDEX('CALC_EST - TRGTS'!$C$422:$C$464, MATCH(DW!B35,'CALC_EST - TRGTS'!$B$422:$B$464, 0))</f>
        <v>0.52100000000000002</v>
      </c>
      <c r="O35" s="335">
        <f>INDEX('CALC_EST - TRGTS'!$B$472:$O$514,MATCH($B35, 'CALC_EST - TRGTS'!$B$472:$B$610,0),$A$1)</f>
        <v>0</v>
      </c>
      <c r="P35" s="68">
        <f>INDEX('CALC_EST - TRGTS'!$C$472:$C$514, MATCH(DW!B35,'CALC_EST - TRGTS'!$B$472:$B$514, 0))</f>
        <v>-9.4500000000000001E-2</v>
      </c>
    </row>
    <row r="36" spans="2:16" ht="15.75" x14ac:dyDescent="0.25">
      <c r="B36" s="116" t="s">
        <v>145</v>
      </c>
      <c r="C36" s="335">
        <f>INDEX('CALC_EST - TRGTS'!$B$270:$O$317,MATCH($B36,'CALC_EST - TRGTS'!$B$270:$B$317,0),$A$1)</f>
        <v>0.13782622366628236</v>
      </c>
      <c r="D36" s="68">
        <f>INDEX('CALC_EST - TRGTS'!$C$271:$C$317, MATCH(DW!B36,  'CALC_EST - TRGTS'!$B$271:$B$317, 0))</f>
        <v>-6.2700000000000006E-2</v>
      </c>
      <c r="F36" s="336">
        <f>INDEX('CALC_EST - TRGTS'!$B$321:$O$363,MATCH($B36, 'CALC_EST - TRGTS'!$B$321:$B$363,0),$A$1)</f>
        <v>0.11531890696255882</v>
      </c>
      <c r="G36" s="68">
        <f>INDEX('CALC_EST - TRGTS'!$C$321:$C$363, MATCH(DW!B36,'CALC_EST - TRGTS'!$B$321:$B$363, 0))</f>
        <v>-0.12</v>
      </c>
      <c r="I36" s="335">
        <f>INDEX('CALC_EST - TRGTS'!$B$371:$O$414,MATCH($B36, 'CALC_EST - TRGTS'!$B$371:$B$414,0),$A$1)</f>
        <v>0.13782622366628236</v>
      </c>
      <c r="J36" s="69">
        <f>INDEX('CALC_EST - TRGTS'!$C$371:$C$414, MATCH(DW!B36,'CALC_EST - TRGTS'!$B$371:$B$414, 0))</f>
        <v>222.2</v>
      </c>
      <c r="L36" s="335">
        <f>INDEX('CALC_EST - TRGTS'!$B$422:$O$464,MATCH($B36, 'CALC_EST - TRGTS'!$B$422:$B$464,0),$A$1)</f>
        <v>0.19887820512820514</v>
      </c>
      <c r="M36" s="68">
        <f>INDEX('CALC_EST - TRGTS'!$C$422:$C$464, MATCH(DW!B36,'CALC_EST - TRGTS'!$B$422:$B$464, 0))</f>
        <v>0.35799999999999998</v>
      </c>
      <c r="O36" s="335">
        <f>INDEX('CALC_EST - TRGTS'!$B$472:$O$514,MATCH($B36, 'CALC_EST - TRGTS'!$B$472:$B$610,0),$A$1)</f>
        <v>0.11342316220365001</v>
      </c>
      <c r="P36" s="68">
        <f>INDEX('CALC_EST - TRGTS'!$C$472:$C$514, MATCH(DW!B36,'CALC_EST - TRGTS'!$B$472:$B$514, 0))</f>
        <v>-7.0999999999999994E-2</v>
      </c>
    </row>
    <row r="37" spans="2:16" ht="15.75" x14ac:dyDescent="0.25">
      <c r="B37" s="116" t="s">
        <v>146</v>
      </c>
      <c r="C37" s="335">
        <f>INDEX('CALC_EST - TRGTS'!$B$270:$O$317,MATCH($B37,'CALC_EST - TRGTS'!$B$270:$B$317,0),$A$1)</f>
        <v>0.43422538983800907</v>
      </c>
      <c r="D37" s="68">
        <f>INDEX('CALC_EST - TRGTS'!$C$271:$C$317, MATCH(DW!B37,  'CALC_EST - TRGTS'!$B$271:$B$317, 0))</f>
        <v>-7.0300000000000001E-2</v>
      </c>
      <c r="F37" s="336">
        <f>INDEX('CALC_EST - TRGTS'!$B$321:$O$363,MATCH($B37, 'CALC_EST - TRGTS'!$B$321:$B$363,0),$A$1)</f>
        <v>0.37953172536538748</v>
      </c>
      <c r="G37" s="68">
        <f>INDEX('CALC_EST - TRGTS'!$C$321:$C$363, MATCH(DW!B37,'CALC_EST - TRGTS'!$B$321:$B$363, 0))</f>
        <v>1.2200000000000001E-2</v>
      </c>
      <c r="I37" s="335">
        <f>INDEX('CALC_EST - TRGTS'!$B$371:$O$414,MATCH($B37, 'CALC_EST - TRGTS'!$B$371:$B$414,0),$A$1)</f>
        <v>0.43422538983800907</v>
      </c>
      <c r="J37" s="69">
        <f>INDEX('CALC_EST - TRGTS'!$C$371:$C$414, MATCH(DW!B37,'CALC_EST - TRGTS'!$B$371:$B$414, 0))</f>
        <v>221.2</v>
      </c>
      <c r="L37" s="335">
        <f>INDEX('CALC_EST - TRGTS'!$B$422:$O$464,MATCH($B37, 'CALC_EST - TRGTS'!$B$422:$B$464,0),$A$1)</f>
        <v>0.36525641025641026</v>
      </c>
      <c r="M37" s="68">
        <f>INDEX('CALC_EST - TRGTS'!$C$422:$C$464, MATCH(DW!B37,'CALC_EST - TRGTS'!$B$422:$B$464, 0))</f>
        <v>0.182</v>
      </c>
      <c r="O37" s="335">
        <f>INDEX('CALC_EST - TRGTS'!$B$472:$O$514,MATCH($B37, 'CALC_EST - TRGTS'!$B$472:$B$610,0),$A$1)</f>
        <v>0.23987293194610271</v>
      </c>
      <c r="P37" s="68">
        <f>INDEX('CALC_EST - TRGTS'!$C$472:$C$514, MATCH(DW!B37,'CALC_EST - TRGTS'!$B$472:$B$514, 0))</f>
        <v>0.19600000000000001</v>
      </c>
    </row>
    <row r="38" spans="2:16" ht="15.75" x14ac:dyDescent="0.25">
      <c r="B38" s="116" t="s">
        <v>147</v>
      </c>
      <c r="C38" s="335">
        <f>INDEX('CALC_EST - TRGTS'!$B$270:$O$317,MATCH($B38,'CALC_EST - TRGTS'!$B$270:$B$317,0),$A$1)</f>
        <v>9.2874029044241815E-3</v>
      </c>
      <c r="D38" s="68">
        <f>INDEX('CALC_EST - TRGTS'!$C$271:$C$317, MATCH(DW!B38,  'CALC_EST - TRGTS'!$B$271:$B$317, 0))</f>
        <v>-0.64900000000000002</v>
      </c>
      <c r="F38" s="336">
        <f>INDEX('CALC_EST - TRGTS'!$B$321:$O$363,MATCH($B38, 'CALC_EST - TRGTS'!$B$321:$B$363,0),$A$1)</f>
        <v>1.5255530129672006E-2</v>
      </c>
      <c r="G38" s="68">
        <f>INDEX('CALC_EST - TRGTS'!$C$321:$C$363, MATCH(DW!B38,'CALC_EST - TRGTS'!$B$321:$B$363, 0))</f>
        <v>9.2799999999999994E-2</v>
      </c>
      <c r="I38" s="335">
        <f>INDEX('CALC_EST - TRGTS'!$B$371:$O$414,MATCH($B38, 'CALC_EST - TRGTS'!$B$371:$B$414,0),$A$1)</f>
        <v>9.2874029044241815E-3</v>
      </c>
      <c r="J38" s="69">
        <f>INDEX('CALC_EST - TRGTS'!$C$371:$C$414, MATCH(DW!B38,'CALC_EST - TRGTS'!$B$371:$B$414, 0))</f>
        <v>-10349</v>
      </c>
      <c r="L38" s="335">
        <f>INDEX('CALC_EST - TRGTS'!$B$422:$O$464,MATCH($B38, 'CALC_EST - TRGTS'!$B$422:$B$464,0),$A$1)</f>
        <v>0</v>
      </c>
      <c r="M38" s="68">
        <f>INDEX('CALC_EST - TRGTS'!$C$422:$C$464, MATCH(DW!B38,'CALC_EST - TRGTS'!$B$422:$B$464, 0))</f>
        <v>0.313</v>
      </c>
      <c r="O38" s="335">
        <f>INDEX('CALC_EST - TRGTS'!$B$472:$O$514,MATCH($B38, 'CALC_EST - TRGTS'!$B$472:$B$610,0),$A$1)</f>
        <v>3.4879754391949513E-2</v>
      </c>
      <c r="P38" s="68">
        <f>INDEX('CALC_EST - TRGTS'!$C$472:$C$514, MATCH(DW!B38,'CALC_EST - TRGTS'!$B$472:$B$514, 0))</f>
        <v>0.35199999999999998</v>
      </c>
    </row>
    <row r="39" spans="2:16" ht="15.75" x14ac:dyDescent="0.25">
      <c r="B39" s="116" t="s">
        <v>148</v>
      </c>
      <c r="C39" s="335">
        <f>INDEX('CALC_EST - TRGTS'!$B$270:$O$317,MATCH($B39,'CALC_EST - TRGTS'!$B$270:$B$317,0),$A$1)</f>
        <v>0.15994130594277328</v>
      </c>
      <c r="D39" s="68">
        <f>INDEX('CALC_EST - TRGTS'!$C$271:$C$317, MATCH(DW!B39,  'CALC_EST - TRGTS'!$B$271:$B$317, 0))</f>
        <v>0.109</v>
      </c>
      <c r="F39" s="336">
        <f>INDEX('CALC_EST - TRGTS'!$B$321:$O$363,MATCH($B39, 'CALC_EST - TRGTS'!$B$321:$B$363,0),$A$1)</f>
        <v>0.11354003449403118</v>
      </c>
      <c r="G39" s="68">
        <f>INDEX('CALC_EST - TRGTS'!$C$321:$C$363, MATCH(DW!B39,'CALC_EST - TRGTS'!$B$321:$B$363, 0))</f>
        <v>3.4000000000000002E-2</v>
      </c>
      <c r="I39" s="335">
        <f>INDEX('CALC_EST - TRGTS'!$B$371:$O$414,MATCH($B39, 'CALC_EST - TRGTS'!$B$371:$B$414,0),$A$1)</f>
        <v>0.15994130594277328</v>
      </c>
      <c r="J39" s="69">
        <f>INDEX('CALC_EST - TRGTS'!$C$371:$C$414, MATCH(DW!B39,'CALC_EST - TRGTS'!$B$371:$B$414, 0))</f>
        <v>3881</v>
      </c>
      <c r="L39" s="335">
        <f>INDEX('CALC_EST - TRGTS'!$B$422:$O$464,MATCH($B39, 'CALC_EST - TRGTS'!$B$422:$B$464,0),$A$1)</f>
        <v>0.15019230769230768</v>
      </c>
      <c r="M39" s="68">
        <f>INDEX('CALC_EST - TRGTS'!$C$422:$C$464, MATCH(DW!B39,'CALC_EST - TRGTS'!$B$422:$B$464, 0))</f>
        <v>-2.0400000000000001E-2</v>
      </c>
      <c r="O39" s="335">
        <f>INDEX('CALC_EST - TRGTS'!$B$472:$O$514,MATCH($B39, 'CALC_EST - TRGTS'!$B$472:$B$610,0),$A$1)</f>
        <v>6.1956336346580251E-2</v>
      </c>
      <c r="P39" s="68">
        <f>INDEX('CALC_EST - TRGTS'!$C$472:$C$514, MATCH(DW!B39,'CALC_EST - TRGTS'!$B$472:$B$514, 0))</f>
        <v>-0.47199999999999998</v>
      </c>
    </row>
    <row r="40" spans="2:16" ht="15.75" x14ac:dyDescent="0.25">
      <c r="B40" s="117" t="s">
        <v>149</v>
      </c>
      <c r="C40" s="335">
        <f>INDEX('CALC_EST - TRGTS'!$B$270:$O$317,MATCH($B40,'CALC_EST - TRGTS'!$B$270:$B$317,0),$A$1)</f>
        <v>1.7223910840932118E-2</v>
      </c>
      <c r="D40" s="68">
        <f>INDEX('CALC_EST - TRGTS'!$C$271:$C$317, MATCH(DW!B40,  'CALC_EST - TRGTS'!$B$271:$B$317, 0))</f>
        <v>0.27700000000000002</v>
      </c>
      <c r="F40" s="336">
        <f>INDEX('CALC_EST - TRGTS'!$B$321:$O$363,MATCH($B40, 'CALC_EST - TRGTS'!$B$321:$B$363,0),$A$1)</f>
        <v>1.5945661254585741E-2</v>
      </c>
      <c r="G40" s="68">
        <f>INDEX('CALC_EST - TRGTS'!$C$321:$C$363, MATCH(DW!B40,'CALC_EST - TRGTS'!$B$321:$B$363, 0))</f>
        <v>-0.61299999999999999</v>
      </c>
      <c r="I40" s="335">
        <f>INDEX('CALC_EST - TRGTS'!$B$371:$O$414,MATCH($B40, 'CALC_EST - TRGTS'!$B$371:$B$414,0),$A$1)</f>
        <v>1.7223910840932118E-2</v>
      </c>
      <c r="J40" s="69">
        <f>INDEX('CALC_EST - TRGTS'!$C$371:$C$414, MATCH(DW!B40,'CALC_EST - TRGTS'!$B$371:$B$414, 0))</f>
        <v>17890</v>
      </c>
      <c r="L40" s="335">
        <f>INDEX('CALC_EST - TRGTS'!$B$422:$O$464,MATCH($B40, 'CALC_EST - TRGTS'!$B$422:$B$464,0),$A$1)</f>
        <v>1.9230769230769232E-2</v>
      </c>
      <c r="M40" s="68">
        <f>INDEX('CALC_EST - TRGTS'!$C$422:$C$464, MATCH(DW!B40,'CALC_EST - TRGTS'!$B$422:$B$464, 0))</f>
        <v>-0.44800000000000001</v>
      </c>
      <c r="O40" s="335">
        <f>INDEX('CALC_EST - TRGTS'!$B$472:$O$514,MATCH($B40, 'CALC_EST - TRGTS'!$B$472:$B$610,0),$A$1)</f>
        <v>0</v>
      </c>
      <c r="P40" s="68">
        <f>INDEX('CALC_EST - TRGTS'!$C$472:$C$514, MATCH(DW!B40,'CALC_EST - TRGTS'!$B$472:$B$514, 0))</f>
        <v>-0.11700000000000001</v>
      </c>
    </row>
    <row r="41" spans="2:16" ht="15.75" x14ac:dyDescent="0.25">
      <c r="B41" s="118" t="s">
        <v>150</v>
      </c>
      <c r="C41" s="335">
        <f>INDEX('CALC_EST - TRGTS'!$B$270:$O$317,MATCH($B41,'CALC_EST - TRGTS'!$B$270:$B$317,0),$A$1)</f>
        <v>1.4398000000000001E-2</v>
      </c>
      <c r="D41" s="68">
        <f>INDEX('CALC_EST - TRGTS'!$C$271:$C$317, MATCH(DW!B41,  'CALC_EST - TRGTS'!$B$271:$B$317, 0))</f>
        <v>2.7509999999999999</v>
      </c>
      <c r="F41" s="336">
        <f>INDEX('CALC_EST - TRGTS'!$B$321:$O$363,MATCH($B41, 'CALC_EST - TRGTS'!$B$321:$B$363,0),$A$1)</f>
        <v>1.369250000000001E-2</v>
      </c>
      <c r="G41" s="68">
        <f>INDEX('CALC_EST - TRGTS'!$C$321:$C$363, MATCH(DW!B41,'CALC_EST - TRGTS'!$B$321:$B$363, 0))</f>
        <v>1.405</v>
      </c>
      <c r="I41" s="335">
        <f>INDEX('CALC_EST - TRGTS'!$B$371:$O$414,MATCH($B41, 'CALC_EST - TRGTS'!$B$371:$B$414,0),$A$1)</f>
        <v>1.4398000000000001E-2</v>
      </c>
      <c r="J41" s="69">
        <f>INDEX('CALC_EST - TRGTS'!$C$371:$C$414, MATCH(DW!B41,'CALC_EST - TRGTS'!$B$371:$B$414, 0))</f>
        <v>202617</v>
      </c>
      <c r="L41" s="335">
        <f>INDEX('CALC_EST - TRGTS'!$B$422:$O$464,MATCH($B41, 'CALC_EST - TRGTS'!$B$422:$B$464,0),$A$1)</f>
        <v>1.3692499999999998E-2</v>
      </c>
      <c r="M41" s="68">
        <f>INDEX('CALC_EST - TRGTS'!$C$422:$C$464, MATCH(DW!B41,'CALC_EST - TRGTS'!$B$422:$B$464, 0))</f>
        <v>-14.66</v>
      </c>
      <c r="O41" s="335">
        <f>INDEX('CALC_EST - TRGTS'!$B$472:$O$514,MATCH($B41, 'CALC_EST - TRGTS'!$B$472:$B$610,0),$A$1)</f>
        <v>1.57915E-2</v>
      </c>
      <c r="P41" s="68">
        <f>INDEX('CALC_EST - TRGTS'!$C$472:$C$514, MATCH(DW!B41,'CALC_EST - TRGTS'!$B$472:$B$514, 0))</f>
        <v>-5.14</v>
      </c>
    </row>
    <row r="42" spans="2:16" ht="15.75" x14ac:dyDescent="0.25">
      <c r="B42" s="116" t="s">
        <v>151</v>
      </c>
      <c r="C42" s="335">
        <f>INDEX('CALC_EST - TRGTS'!$B$270:$O$317,MATCH($B42,'CALC_EST - TRGTS'!$B$270:$B$317,0),$A$1)</f>
        <v>5.2384000000000035E-2</v>
      </c>
      <c r="D42" s="68">
        <f>INDEX('CALC_EST - TRGTS'!$C$271:$C$317, MATCH(DW!B42,  'CALC_EST - TRGTS'!$B$271:$B$317, 0))</f>
        <v>-3.67</v>
      </c>
      <c r="F42" s="336">
        <f>INDEX('CALC_EST - TRGTS'!$B$321:$O$363,MATCH($B42, 'CALC_EST - TRGTS'!$B$321:$B$363,0),$A$1)</f>
        <v>5.2355750000000013E-2</v>
      </c>
      <c r="G42" s="68">
        <f>INDEX('CALC_EST - TRGTS'!$C$321:$C$363, MATCH(DW!B42,'CALC_EST - TRGTS'!$B$321:$B$363, 0))</f>
        <v>-1.569</v>
      </c>
      <c r="I42" s="335">
        <f>INDEX('CALC_EST - TRGTS'!$B$371:$O$414,MATCH($B42, 'CALC_EST - TRGTS'!$B$371:$B$414,0),$A$1)</f>
        <v>5.2384000000000035E-2</v>
      </c>
      <c r="J42" s="69">
        <f>INDEX('CALC_EST - TRGTS'!$C$371:$C$414, MATCH(DW!B42,'CALC_EST - TRGTS'!$B$371:$B$414, 0))</f>
        <v>253591</v>
      </c>
      <c r="L42" s="335">
        <f>INDEX('CALC_EST - TRGTS'!$B$422:$O$464,MATCH($B42, 'CALC_EST - TRGTS'!$B$422:$B$464,0),$A$1)</f>
        <v>5.2355750000000006E-2</v>
      </c>
      <c r="M42" s="68">
        <f>INDEX('CALC_EST - TRGTS'!$C$422:$C$464, MATCH(DW!B42,'CALC_EST - TRGTS'!$B$422:$B$464, 0))</f>
        <v>23.76</v>
      </c>
      <c r="O42" s="335">
        <f>INDEX('CALC_EST - TRGTS'!$B$472:$O$514,MATCH($B42, 'CALC_EST - TRGTS'!$B$472:$B$610,0),$A$1)</f>
        <v>5.3857000000000037E-2</v>
      </c>
      <c r="P42" s="68">
        <f>INDEX('CALC_EST - TRGTS'!$C$472:$C$514, MATCH(DW!B42,'CALC_EST - TRGTS'!$B$472:$B$514, 0))</f>
        <v>15.37</v>
      </c>
    </row>
    <row r="43" spans="2:16" ht="15.75" x14ac:dyDescent="0.25">
      <c r="B43" s="116" t="s">
        <v>152</v>
      </c>
      <c r="C43" s="335">
        <f>INDEX('CALC_EST - TRGTS'!$B$270:$O$317,MATCH($B43,'CALC_EST - TRGTS'!$B$270:$B$317,0),$A$1)</f>
        <v>0.20768524999999982</v>
      </c>
      <c r="D43" s="68">
        <f>INDEX('CALC_EST - TRGTS'!$C$271:$C$317, MATCH(DW!B43,  'CALC_EST - TRGTS'!$B$271:$B$317, 0))</f>
        <v>-0.45100000000000001</v>
      </c>
      <c r="F43" s="336">
        <f>INDEX('CALC_EST - TRGTS'!$B$321:$O$363,MATCH($B43, 'CALC_EST - TRGTS'!$B$321:$B$363,0),$A$1)</f>
        <v>0.20817249999999998</v>
      </c>
      <c r="G43" s="68">
        <f>INDEX('CALC_EST - TRGTS'!$C$321:$C$363, MATCH(DW!B43,'CALC_EST - TRGTS'!$B$321:$B$363, 0))</f>
        <v>9.1300000000000006E-2</v>
      </c>
      <c r="I43" s="335">
        <f>INDEX('CALC_EST - TRGTS'!$B$371:$O$414,MATCH($B43, 'CALC_EST - TRGTS'!$B$371:$B$414,0),$A$1)</f>
        <v>0.20768524999999982</v>
      </c>
      <c r="J43" s="69">
        <f>INDEX('CALC_EST - TRGTS'!$C$371:$C$414, MATCH(DW!B43,'CALC_EST - TRGTS'!$B$371:$B$414, 0))</f>
        <v>318817</v>
      </c>
      <c r="L43" s="335">
        <f>INDEX('CALC_EST - TRGTS'!$B$422:$O$464,MATCH($B43, 'CALC_EST - TRGTS'!$B$422:$B$464,0),$A$1)</f>
        <v>0.20817250000000004</v>
      </c>
      <c r="M43" s="68">
        <f>INDEX('CALC_EST - TRGTS'!$C$422:$C$464, MATCH(DW!B43,'CALC_EST - TRGTS'!$B$422:$B$464, 0))</f>
        <v>11.65</v>
      </c>
      <c r="O43" s="335">
        <f>INDEX('CALC_EST - TRGTS'!$B$472:$O$514,MATCH($B43, 'CALC_EST - TRGTS'!$B$472:$B$610,0),$A$1)</f>
        <v>0.21559099999999998</v>
      </c>
      <c r="P43" s="68">
        <f>INDEX('CALC_EST - TRGTS'!$C$472:$C$514, MATCH(DW!B43,'CALC_EST - TRGTS'!$B$472:$B$514, 0))</f>
        <v>-0.879</v>
      </c>
    </row>
    <row r="44" spans="2:16" ht="15.75" x14ac:dyDescent="0.25">
      <c r="B44" s="116" t="s">
        <v>153</v>
      </c>
      <c r="C44" s="335">
        <f>INDEX('CALC_EST - TRGTS'!$B$270:$O$317,MATCH($B44,'CALC_EST - TRGTS'!$B$270:$B$317,0),$A$1)</f>
        <v>1.0368999999999996E-2</v>
      </c>
      <c r="D44" s="68">
        <f>INDEX('CALC_EST - TRGTS'!$C$271:$C$317, MATCH(DW!B44,  'CALC_EST - TRGTS'!$B$271:$B$317, 0))</f>
        <v>-5.3150000000000004</v>
      </c>
      <c r="F44" s="336">
        <f>INDEX('CALC_EST - TRGTS'!$B$321:$O$363,MATCH($B44, 'CALC_EST - TRGTS'!$B$321:$B$363,0),$A$1)</f>
        <v>1.0127249999999994E-2</v>
      </c>
      <c r="G44" s="68">
        <f>INDEX('CALC_EST - TRGTS'!$C$321:$C$363, MATCH(DW!B44,'CALC_EST - TRGTS'!$B$321:$B$363, 0))</f>
        <v>-0.497</v>
      </c>
      <c r="I44" s="335">
        <f>INDEX('CALC_EST - TRGTS'!$B$371:$O$414,MATCH($B44, 'CALC_EST - TRGTS'!$B$371:$B$414,0),$A$1)</f>
        <v>1.0368999999999996E-2</v>
      </c>
      <c r="J44" s="69">
        <f>INDEX('CALC_EST - TRGTS'!$C$371:$C$414, MATCH(DW!B44,'CALC_EST - TRGTS'!$B$371:$B$414, 0))</f>
        <v>-110164</v>
      </c>
      <c r="L44" s="335">
        <f>INDEX('CALC_EST - TRGTS'!$B$422:$O$464,MATCH($B44, 'CALC_EST - TRGTS'!$B$422:$B$464,0),$A$1)</f>
        <v>1.0127249999999997E-2</v>
      </c>
      <c r="M44" s="68">
        <f>INDEX('CALC_EST - TRGTS'!$C$422:$C$464, MATCH(DW!B44,'CALC_EST - TRGTS'!$B$422:$B$464, 0))</f>
        <v>-23.52</v>
      </c>
      <c r="O44" s="335">
        <f>INDEX('CALC_EST - TRGTS'!$B$472:$O$514,MATCH($B44, 'CALC_EST - TRGTS'!$B$472:$B$610,0),$A$1)</f>
        <v>1.0557999999999994E-2</v>
      </c>
      <c r="P44" s="68">
        <f>INDEX('CALC_EST - TRGTS'!$C$472:$C$514, MATCH(DW!B44,'CALC_EST - TRGTS'!$B$472:$B$514, 0))</f>
        <v>-39.36</v>
      </c>
    </row>
    <row r="45" spans="2:16" ht="15.75" x14ac:dyDescent="0.25">
      <c r="B45" s="116" t="s">
        <v>154</v>
      </c>
      <c r="C45" s="335">
        <f>INDEX('CALC_EST - TRGTS'!$B$270:$O$317,MATCH($B45,'CALC_EST - TRGTS'!$B$270:$B$317,0),$A$1)</f>
        <v>3.1906999999999998E-2</v>
      </c>
      <c r="D45" s="68">
        <f>INDEX('CALC_EST - TRGTS'!$C$271:$C$317, MATCH(DW!B45,  'CALC_EST - TRGTS'!$B$271:$B$317, 0))</f>
        <v>19.07</v>
      </c>
      <c r="F45" s="336">
        <f>INDEX('CALC_EST - TRGTS'!$B$321:$O$363,MATCH($B45, 'CALC_EST - TRGTS'!$B$321:$B$363,0),$A$1)</f>
        <v>3.1955999999999998E-2</v>
      </c>
      <c r="G45" s="68">
        <f>INDEX('CALC_EST - TRGTS'!$C$321:$C$363, MATCH(DW!B45,'CALC_EST - TRGTS'!$B$321:$B$363, 0))</f>
        <v>9.7360000000000007</v>
      </c>
      <c r="I45" s="335">
        <f>INDEX('CALC_EST - TRGTS'!$B$371:$O$414,MATCH($B45, 'CALC_EST - TRGTS'!$B$371:$B$414,0),$A$1)</f>
        <v>3.1906999999999998E-2</v>
      </c>
      <c r="J45" s="69">
        <f>INDEX('CALC_EST - TRGTS'!$C$371:$C$414, MATCH(DW!B45,'CALC_EST - TRGTS'!$B$371:$B$414, 0))</f>
        <v>696715</v>
      </c>
      <c r="L45" s="335">
        <f>INDEX('CALC_EST - TRGTS'!$B$422:$O$464,MATCH($B45, 'CALC_EST - TRGTS'!$B$422:$B$464,0),$A$1)</f>
        <v>3.1956000000000005E-2</v>
      </c>
      <c r="M45" s="68">
        <f>INDEX('CALC_EST - TRGTS'!$C$422:$C$464, MATCH(DW!B45,'CALC_EST - TRGTS'!$B$422:$B$464, 0))</f>
        <v>17.66</v>
      </c>
      <c r="O45" s="335">
        <f>INDEX('CALC_EST - TRGTS'!$B$472:$O$514,MATCH($B45, 'CALC_EST - TRGTS'!$B$472:$B$610,0),$A$1)</f>
        <v>3.2702499999999995E-2</v>
      </c>
      <c r="P45" s="68">
        <f>INDEX('CALC_EST - TRGTS'!$C$472:$C$514, MATCH(DW!B45,'CALC_EST - TRGTS'!$B$472:$B$514, 0))</f>
        <v>-33.81</v>
      </c>
    </row>
    <row r="46" spans="2:16" ht="15.75" x14ac:dyDescent="0.25">
      <c r="B46" s="116" t="s">
        <v>155</v>
      </c>
      <c r="C46" s="335">
        <f>INDEX('CALC_EST - TRGTS'!$B$270:$O$317,MATCH($B46,'CALC_EST - TRGTS'!$B$270:$B$317,0),$A$1)</f>
        <v>0.10020125000000002</v>
      </c>
      <c r="D46" s="68">
        <f>INDEX('CALC_EST - TRGTS'!$C$271:$C$317, MATCH(DW!B46,  'CALC_EST - TRGTS'!$B$271:$B$317, 0))</f>
        <v>3.8849999999999998</v>
      </c>
      <c r="F46" s="336">
        <f>INDEX('CALC_EST - TRGTS'!$B$321:$O$363,MATCH($B46, 'CALC_EST - TRGTS'!$B$321:$B$363,0),$A$1)</f>
        <v>9.9497500000000016E-2</v>
      </c>
      <c r="G46" s="68">
        <f>INDEX('CALC_EST - TRGTS'!$C$321:$C$363, MATCH(DW!B46,'CALC_EST - TRGTS'!$B$321:$B$363, 0))</f>
        <v>2.573</v>
      </c>
      <c r="I46" s="335">
        <f>INDEX('CALC_EST - TRGTS'!$B$371:$O$414,MATCH($B46, 'CALC_EST - TRGTS'!$B$371:$B$414,0),$A$1)</f>
        <v>0.10020125000000002</v>
      </c>
      <c r="J46" s="69">
        <f>INDEX('CALC_EST - TRGTS'!$C$371:$C$414, MATCH(DW!B46,'CALC_EST - TRGTS'!$B$371:$B$414, 0))</f>
        <v>439707</v>
      </c>
      <c r="L46" s="335">
        <f>INDEX('CALC_EST - TRGTS'!$B$422:$O$464,MATCH($B46, 'CALC_EST - TRGTS'!$B$422:$B$464,0),$A$1)</f>
        <v>9.9497500000000003E-2</v>
      </c>
      <c r="M46" s="68">
        <f>INDEX('CALC_EST - TRGTS'!$C$422:$C$464, MATCH(DW!B46,'CALC_EST - TRGTS'!$B$422:$B$464, 0))</f>
        <v>9.8239999999999998</v>
      </c>
      <c r="O46" s="335">
        <f>INDEX('CALC_EST - TRGTS'!$B$472:$O$514,MATCH($B46, 'CALC_EST - TRGTS'!$B$472:$B$610,0),$A$1)</f>
        <v>0.10350949999999995</v>
      </c>
      <c r="P46" s="68">
        <f>INDEX('CALC_EST - TRGTS'!$C$472:$C$514, MATCH(DW!B46,'CALC_EST - TRGTS'!$B$472:$B$514, 0))</f>
        <v>4.6669999999999998</v>
      </c>
    </row>
    <row r="47" spans="2:16" ht="15.75" x14ac:dyDescent="0.25">
      <c r="B47" s="116" t="s">
        <v>156</v>
      </c>
      <c r="C47" s="335">
        <f>INDEX('CALC_EST - TRGTS'!$B$270:$O$317,MATCH($B47,'CALC_EST - TRGTS'!$B$270:$B$317,0),$A$1)</f>
        <v>0.2228342499999999</v>
      </c>
      <c r="D47" s="68">
        <f>INDEX('CALC_EST - TRGTS'!$C$271:$C$317, MATCH(DW!B47,  'CALC_EST - TRGTS'!$B$271:$B$317, 0))</f>
        <v>-3.056</v>
      </c>
      <c r="F47" s="336">
        <f>INDEX('CALC_EST - TRGTS'!$B$321:$O$363,MATCH($B47, 'CALC_EST - TRGTS'!$B$321:$B$363,0),$A$1)</f>
        <v>0.22614525000000002</v>
      </c>
      <c r="G47" s="68">
        <f>INDEX('CALC_EST - TRGTS'!$C$321:$C$363, MATCH(DW!B47,'CALC_EST - TRGTS'!$B$321:$B$363, 0))</f>
        <v>-0.67</v>
      </c>
      <c r="I47" s="335">
        <f>INDEX('CALC_EST - TRGTS'!$B$371:$O$414,MATCH($B47, 'CALC_EST - TRGTS'!$B$371:$B$414,0),$A$1)</f>
        <v>0.2228342499999999</v>
      </c>
      <c r="J47" s="69">
        <f>INDEX('CALC_EST - TRGTS'!$C$371:$C$414, MATCH(DW!B47,'CALC_EST - TRGTS'!$B$371:$B$414, 0))</f>
        <v>332049</v>
      </c>
      <c r="L47" s="335">
        <f>INDEX('CALC_EST - TRGTS'!$B$422:$O$464,MATCH($B47, 'CALC_EST - TRGTS'!$B$422:$B$464,0),$A$1)</f>
        <v>0.22614525000000002</v>
      </c>
      <c r="M47" s="68">
        <f>INDEX('CALC_EST - TRGTS'!$C$422:$C$464, MATCH(DW!B47,'CALC_EST - TRGTS'!$B$422:$B$464, 0))</f>
        <v>13.77</v>
      </c>
      <c r="O47" s="335">
        <f>INDEX('CALC_EST - TRGTS'!$B$472:$O$514,MATCH($B47, 'CALC_EST - TRGTS'!$B$472:$B$610,0),$A$1)</f>
        <v>0.22402799999999995</v>
      </c>
      <c r="P47" s="68">
        <f>INDEX('CALC_EST - TRGTS'!$C$472:$C$514, MATCH(DW!B47,'CALC_EST - TRGTS'!$B$472:$B$514, 0))</f>
        <v>2.4220000000000002</v>
      </c>
    </row>
    <row r="48" spans="2:16" ht="15.75" x14ac:dyDescent="0.25">
      <c r="B48" s="116" t="s">
        <v>157</v>
      </c>
      <c r="C48" s="335">
        <f>INDEX('CALC_EST - TRGTS'!$B$270:$O$317,MATCH($B48,'CALC_EST - TRGTS'!$B$270:$B$317,0),$A$1)</f>
        <v>9.3685500000000005E-2</v>
      </c>
      <c r="D48" s="68">
        <f>INDEX('CALC_EST - TRGTS'!$C$271:$C$317, MATCH(DW!B48,  'CALC_EST - TRGTS'!$B$271:$B$317, 0))</f>
        <v>2.8</v>
      </c>
      <c r="F48" s="336">
        <f>INDEX('CALC_EST - TRGTS'!$B$321:$O$363,MATCH($B48, 'CALC_EST - TRGTS'!$B$321:$B$363,0),$A$1)</f>
        <v>9.1916750000000019E-2</v>
      </c>
      <c r="G48" s="68">
        <f>INDEX('CALC_EST - TRGTS'!$C$321:$C$363, MATCH(DW!B48,'CALC_EST - TRGTS'!$B$321:$B$363, 0))</f>
        <v>2.5510000000000002</v>
      </c>
      <c r="I48" s="335">
        <f>INDEX('CALC_EST - TRGTS'!$B$371:$O$414,MATCH($B48, 'CALC_EST - TRGTS'!$B$371:$B$414,0),$A$1)</f>
        <v>9.3685500000000005E-2</v>
      </c>
      <c r="J48" s="69">
        <f>INDEX('CALC_EST - TRGTS'!$C$371:$C$414, MATCH(DW!B48,'CALC_EST - TRGTS'!$B$371:$B$414, 0))</f>
        <v>408027</v>
      </c>
      <c r="L48" s="335">
        <f>INDEX('CALC_EST - TRGTS'!$B$422:$O$464,MATCH($B48, 'CALC_EST - TRGTS'!$B$422:$B$464,0),$A$1)</f>
        <v>9.1916749999999992E-2</v>
      </c>
      <c r="M48" s="68">
        <f>INDEX('CALC_EST - TRGTS'!$C$422:$C$464, MATCH(DW!B48,'CALC_EST - TRGTS'!$B$422:$B$464, 0))</f>
        <v>4.58</v>
      </c>
      <c r="O48" s="335">
        <f>INDEX('CALC_EST - TRGTS'!$B$472:$O$514,MATCH($B48, 'CALC_EST - TRGTS'!$B$472:$B$610,0),$A$1)</f>
        <v>9.8530000000000048E-2</v>
      </c>
      <c r="P48" s="68">
        <f>INDEX('CALC_EST - TRGTS'!$C$472:$C$514, MATCH(DW!B48,'CALC_EST - TRGTS'!$B$472:$B$514, 0))</f>
        <v>3.97</v>
      </c>
    </row>
    <row r="49" spans="2:16" ht="15.75" x14ac:dyDescent="0.25">
      <c r="B49" s="116" t="s">
        <v>158</v>
      </c>
      <c r="C49" s="335">
        <f>INDEX('CALC_EST - TRGTS'!$B$270:$O$317,MATCH($B49,'CALC_EST - TRGTS'!$B$270:$B$317,0),$A$1)</f>
        <v>2.8483750000000009E-2</v>
      </c>
      <c r="D49" s="68">
        <f>INDEX('CALC_EST - TRGTS'!$C$271:$C$317, MATCH(DW!B49,  'CALC_EST - TRGTS'!$B$271:$B$317, 0))</f>
        <v>-6.0549999999999997</v>
      </c>
      <c r="F49" s="336">
        <f>INDEX('CALC_EST - TRGTS'!$B$321:$O$363,MATCH($B49, 'CALC_EST - TRGTS'!$B$321:$B$363,0),$A$1)</f>
        <v>2.8008749999999992E-2</v>
      </c>
      <c r="G49" s="68">
        <f>INDEX('CALC_EST - TRGTS'!$C$321:$C$363, MATCH(DW!B49,'CALC_EST - TRGTS'!$B$321:$B$363, 0))</f>
        <v>-8.2739999999999991</v>
      </c>
      <c r="I49" s="335">
        <f>INDEX('CALC_EST - TRGTS'!$B$371:$O$414,MATCH($B49, 'CALC_EST - TRGTS'!$B$371:$B$414,0),$A$1)</f>
        <v>2.8483750000000009E-2</v>
      </c>
      <c r="J49" s="69">
        <f>INDEX('CALC_EST - TRGTS'!$C$371:$C$414, MATCH(DW!B49,'CALC_EST - TRGTS'!$B$371:$B$414, 0))</f>
        <v>49811</v>
      </c>
      <c r="L49" s="335">
        <f>INDEX('CALC_EST - TRGTS'!$B$422:$O$464,MATCH($B49, 'CALC_EST - TRGTS'!$B$422:$B$464,0),$A$1)</f>
        <v>2.8008750000000002E-2</v>
      </c>
      <c r="M49" s="68">
        <f>INDEX('CALC_EST - TRGTS'!$C$422:$C$464, MATCH(DW!B49,'CALC_EST - TRGTS'!$B$422:$B$464, 0))</f>
        <v>19.32</v>
      </c>
      <c r="O49" s="335">
        <f>INDEX('CALC_EST - TRGTS'!$B$472:$O$514,MATCH($B49, 'CALC_EST - TRGTS'!$B$472:$B$610,0),$A$1)</f>
        <v>2.893950000000001E-2</v>
      </c>
      <c r="P49" s="68">
        <f>INDEX('CALC_EST - TRGTS'!$C$472:$C$514, MATCH(DW!B49,'CALC_EST - TRGTS'!$B$472:$B$514, 0))</f>
        <v>-29.21</v>
      </c>
    </row>
    <row r="50" spans="2:16" ht="15.75" x14ac:dyDescent="0.25">
      <c r="B50" s="117" t="s">
        <v>159</v>
      </c>
      <c r="C50" s="335">
        <f>INDEX('CALC_EST - TRGTS'!$B$270:$O$317,MATCH($B50,'CALC_EST - TRGTS'!$B$270:$B$317,0),$A$1)</f>
        <v>0.20345100000000016</v>
      </c>
      <c r="D50" s="68">
        <f>INDEX('CALC_EST - TRGTS'!$C$271:$C$317, MATCH(DW!B50,  'CALC_EST - TRGTS'!$B$271:$B$317, 0))</f>
        <v>-2.9649999999999999</v>
      </c>
      <c r="F50" s="336">
        <f>INDEX('CALC_EST - TRGTS'!$B$321:$O$363,MATCH($B50, 'CALC_EST - TRGTS'!$B$321:$B$363,0),$A$1)</f>
        <v>0.20323475000000016</v>
      </c>
      <c r="G50" s="68">
        <f>INDEX('CALC_EST - TRGTS'!$C$321:$C$363, MATCH(DW!B50,'CALC_EST - TRGTS'!$B$321:$B$363, 0))</f>
        <v>0.3</v>
      </c>
      <c r="I50" s="335">
        <f>INDEX('CALC_EST - TRGTS'!$B$371:$O$414,MATCH($B50, 'CALC_EST - TRGTS'!$B$371:$B$414,0),$A$1)</f>
        <v>0.20345100000000016</v>
      </c>
      <c r="J50" s="69">
        <f>INDEX('CALC_EST - TRGTS'!$C$371:$C$414, MATCH(DW!B50,'CALC_EST - TRGTS'!$B$371:$B$414, 0))</f>
        <v>317484</v>
      </c>
      <c r="L50" s="335">
        <f>INDEX('CALC_EST - TRGTS'!$B$422:$O$464,MATCH($B50, 'CALC_EST - TRGTS'!$B$422:$B$464,0),$A$1)</f>
        <v>0.20323475000000002</v>
      </c>
      <c r="M50" s="68">
        <f>INDEX('CALC_EST - TRGTS'!$C$422:$C$464, MATCH(DW!B50,'CALC_EST - TRGTS'!$B$422:$B$464, 0))</f>
        <v>5.2439999999999998</v>
      </c>
      <c r="O50" s="335">
        <f>INDEX('CALC_EST - TRGTS'!$B$472:$O$514,MATCH($B50, 'CALC_EST - TRGTS'!$B$472:$B$610,0),$A$1)</f>
        <v>0.2052000000000001</v>
      </c>
      <c r="P50" s="68">
        <f>INDEX('CALC_EST - TRGTS'!$C$472:$C$514, MATCH(DW!B50,'CALC_EST - TRGTS'!$B$472:$B$514, 0))</f>
        <v>-3.468</v>
      </c>
    </row>
    <row r="51" spans="2:16" ht="15.75" x14ac:dyDescent="0.25">
      <c r="B51" s="119" t="s">
        <v>160</v>
      </c>
      <c r="C51" s="335">
        <f>INDEX('CALC_EST - TRGTS'!$B$270:$O$317,MATCH($B51,'CALC_EST - TRGTS'!$B$270:$B$317,0),$A$1)</f>
        <v>3.4601249999999986E-2</v>
      </c>
      <c r="D51" s="68">
        <f>INDEX('CALC_EST - TRGTS'!$C$271:$C$317, MATCH(DW!B51,  'CALC_EST - TRGTS'!$B$271:$B$317, 0))</f>
        <v>-7.0419999999999998</v>
      </c>
      <c r="F51" s="336">
        <f>INDEX('CALC_EST - TRGTS'!$B$321:$O$363,MATCH($B51, 'CALC_EST - TRGTS'!$B$321:$B$363,0),$A$1)</f>
        <v>3.4886999999999987E-2</v>
      </c>
      <c r="G51" s="68">
        <f>INDEX('CALC_EST - TRGTS'!$C$321:$C$363, MATCH(DW!B51,'CALC_EST - TRGTS'!$B$321:$B$363, 0))</f>
        <v>5.2600000000000001E-2</v>
      </c>
      <c r="I51" s="335">
        <f>INDEX('CALC_EST - TRGTS'!$B$371:$O$414,MATCH($B51, 'CALC_EST - TRGTS'!$B$371:$B$414,0),$A$1)</f>
        <v>3.4601249999999986E-2</v>
      </c>
      <c r="J51" s="69">
        <f>INDEX('CALC_EST - TRGTS'!$C$371:$C$414, MATCH(DW!B51,'CALC_EST - TRGTS'!$B$371:$B$414, 0))</f>
        <v>329549</v>
      </c>
      <c r="L51" s="335">
        <f>INDEX('CALC_EST - TRGTS'!$B$422:$O$464,MATCH($B51, 'CALC_EST - TRGTS'!$B$422:$B$464,0),$A$1)</f>
        <v>3.4887000000000008E-2</v>
      </c>
      <c r="M51" s="68">
        <f>INDEX('CALC_EST - TRGTS'!$C$422:$C$464, MATCH(DW!B51,'CALC_EST - TRGTS'!$B$422:$B$464, 0))</f>
        <v>18.02</v>
      </c>
      <c r="O51" s="335">
        <f>INDEX('CALC_EST - TRGTS'!$B$472:$O$514,MATCH($B51, 'CALC_EST - TRGTS'!$B$472:$B$610,0),$A$1)</f>
        <v>3.5530000000000027E-2</v>
      </c>
      <c r="P51" s="68">
        <f>INDEX('CALC_EST - TRGTS'!$C$472:$C$514, MATCH(DW!B51,'CALC_EST - TRGTS'!$B$472:$B$514, 0))</f>
        <v>16.13</v>
      </c>
    </row>
    <row r="52" spans="2:16" ht="16.5" thickBot="1" x14ac:dyDescent="0.3">
      <c r="B52" s="117" t="s">
        <v>161</v>
      </c>
      <c r="C52" s="335">
        <f>INDEX('CALC_EST - TRGTS'!$B$270:$O$317,MATCH($B52,'CALC_EST - TRGTS'!$B$270:$B$317,0),$A$1)</f>
        <v>2.4287250000000007E-2</v>
      </c>
      <c r="D52" s="68">
        <f>INDEX('CALC_EST - TRGTS'!$C$271:$C$317, MATCH(DW!B52,  'CALC_EST - TRGTS'!$B$271:$B$317, 0))</f>
        <v>0.111</v>
      </c>
      <c r="F52" s="336">
        <f>INDEX('CALC_EST - TRGTS'!$B$321:$O$363,MATCH($B52, 'CALC_EST - TRGTS'!$B$321:$B$363,0),$A$1)</f>
        <v>3.2834249999999988E-2</v>
      </c>
      <c r="G52" s="68">
        <f>INDEX('CALC_EST - TRGTS'!$C$321:$C$363, MATCH(DW!B52,'CALC_EST - TRGTS'!$B$321:$B$363, 0))</f>
        <v>-0.71499999999999997</v>
      </c>
      <c r="I52" s="335">
        <f>INDEX('CALC_EST - TRGTS'!$B$371:$O$414,MATCH($B52, 'CALC_EST - TRGTS'!$B$371:$B$414,0),$A$1)</f>
        <v>2.4287250000000007E-2</v>
      </c>
      <c r="J52" s="69">
        <f>INDEX('CALC_EST - TRGTS'!$C$371:$C$414, MATCH(DW!B52,'CALC_EST - TRGTS'!$B$371:$B$414, 0))</f>
        <v>-4729</v>
      </c>
      <c r="L52" s="335">
        <f>INDEX('CALC_EST - TRGTS'!$B$422:$O$464,MATCH($B52, 'CALC_EST - TRGTS'!$B$422:$B$464,0),$A$1)</f>
        <v>3.2834250000000009E-2</v>
      </c>
      <c r="M52" s="68">
        <f>INDEX('CALC_EST - TRGTS'!$C$422:$C$464, MATCH(DW!B52,'CALC_EST - TRGTS'!$B$422:$B$464, 0))</f>
        <v>-2.9950000000000001</v>
      </c>
      <c r="O52" s="335">
        <f>INDEX('CALC_EST - TRGTS'!$B$472:$O$514,MATCH($B52, 'CALC_EST - TRGTS'!$B$472:$B$610,0),$A$1)</f>
        <v>2.5515000000000024E-2</v>
      </c>
      <c r="P52" s="68">
        <f>INDEX('CALC_EST - TRGTS'!$C$472:$C$514, MATCH(DW!B52,'CALC_EST - TRGTS'!$B$472:$B$514, 0))</f>
        <v>0.11899999999999999</v>
      </c>
    </row>
    <row r="53" spans="2:16" ht="16.5" thickBot="1" x14ac:dyDescent="0.3">
      <c r="B53" s="185" t="s">
        <v>162</v>
      </c>
      <c r="C53" s="335">
        <f>IFERROR(INDEX('CALC_EST - TRGTS'!$B$270:$O$317,MATCH($B53,'CALC_EST - TRGTS'!$B$270:$B$317,0),$A$1), 0)</f>
        <v>0</v>
      </c>
      <c r="D53" s="68">
        <f>IFERROR(INDEX('CALC_EST - TRGTS'!$C$271:$C$317, MATCH(DW!B53,  'CALC_EST - TRGTS'!$B$271:$B$317, 0)), 0)</f>
        <v>0</v>
      </c>
      <c r="F53" s="336">
        <f>IFERROR(INDEX('CALC_EST - TRGTS'!$B$321:$O$363,MATCH($B53, 'CALC_EST - TRGTS'!$B$321:$B$363,0),$A$1), 0)</f>
        <v>0</v>
      </c>
      <c r="G53" s="68">
        <f>IFERROR(INDEX('CALC_EST - TRGTS'!$C$321:$C$363, MATCH(DW!B53,'CALC_EST - TRGTS'!$B$321:$B$363, 0)), 0)</f>
        <v>0</v>
      </c>
      <c r="I53" s="335">
        <f>INDEX('CALC_EST - TRGTS'!$B$371:$O$414,MATCH($B53, 'CALC_EST - TRGTS'!$B$371:$B$414,0),$A$1)</f>
        <v>6761.9248046875</v>
      </c>
      <c r="J53" s="188">
        <f>INDEX('CALC_EST - TRGTS'!$C$371:$C$414, MATCH(DW!B53,'CALC_EST - TRGTS'!$B$371:$B$414, 0))</f>
        <v>0.114</v>
      </c>
      <c r="L53" s="335">
        <f>IFERROR(INDEX('CALC_EST - TRGTS'!$B$422:$O$464,MATCH($B53, 'CALC_EST - TRGTS'!$B$422:$B$464,0),$A$1), 0)</f>
        <v>0</v>
      </c>
      <c r="M53" s="68">
        <f>IFERROR(INDEX('CALC_EST - TRGTS'!$C$422:$C$464, MATCH(DW!B53,'CALC_EST - TRGTS'!$B$422:$B$464, 0)), 0)</f>
        <v>0</v>
      </c>
      <c r="O53" s="335">
        <f>IFERROR(INDEX('CALC_EST - TRGTS'!$B$472:$O$514,MATCH($B53, 'CALC_EST - TRGTS'!$B$472:$B$610,0),$A$1),0)</f>
        <v>0</v>
      </c>
      <c r="P53" s="68">
        <f>IFERROR(INDEX('CALC_EST - TRGTS'!$C$472:$C$514, MATCH(DW!B53,'CALC_EST - TRGTS'!$B$472:$B$514, 0)),0)</f>
        <v>0</v>
      </c>
    </row>
    <row r="54" spans="2:16" ht="15.75" thickBot="1" x14ac:dyDescent="0.3">
      <c r="B54" s="66"/>
      <c r="C54" s="66"/>
      <c r="D54" s="66"/>
      <c r="E54" s="67"/>
      <c r="F54" s="66"/>
      <c r="G54" s="66"/>
      <c r="H54" s="67"/>
      <c r="I54" s="66"/>
      <c r="J54" s="66"/>
      <c r="K54" s="67"/>
      <c r="L54" s="66"/>
      <c r="M54" s="66"/>
      <c r="N54" s="67"/>
      <c r="O54" s="66"/>
      <c r="P54" s="66"/>
    </row>
    <row r="55" spans="2:16" ht="32.25" thickBot="1" x14ac:dyDescent="0.3">
      <c r="B55" s="71" t="s">
        <v>163</v>
      </c>
      <c r="C55" s="72" t="s">
        <v>164</v>
      </c>
      <c r="D55" s="73" t="s">
        <v>165</v>
      </c>
      <c r="E55" s="74"/>
      <c r="F55" s="72" t="s">
        <v>164</v>
      </c>
      <c r="G55" s="73" t="s">
        <v>165</v>
      </c>
      <c r="H55" s="74"/>
      <c r="I55" s="75" t="s">
        <v>164</v>
      </c>
      <c r="J55" s="76" t="s">
        <v>165</v>
      </c>
      <c r="K55" s="74"/>
      <c r="L55" s="72" t="s">
        <v>164</v>
      </c>
      <c r="M55" s="73" t="s">
        <v>165</v>
      </c>
      <c r="O55" s="72" t="s">
        <v>164</v>
      </c>
      <c r="P55" s="73" t="s">
        <v>165</v>
      </c>
    </row>
    <row r="56" spans="2:16" ht="15.75" x14ac:dyDescent="0.25">
      <c r="B56" s="77" t="s">
        <v>166</v>
      </c>
      <c r="C56" s="78" t="s">
        <v>167</v>
      </c>
      <c r="D56" s="79">
        <f>AVERAGE(D57:D68)</f>
        <v>1.6171818181818183</v>
      </c>
      <c r="E56" s="80"/>
      <c r="F56" s="78" t="s">
        <v>167</v>
      </c>
      <c r="G56" s="79">
        <f>AVERAGE(G57:G68)</f>
        <v>0.2024425</v>
      </c>
      <c r="H56" s="80"/>
      <c r="I56" s="78" t="s">
        <v>167</v>
      </c>
      <c r="J56" s="79">
        <f>AVERAGE(J57:J68)</f>
        <v>-340369.83636363636</v>
      </c>
      <c r="K56" s="81"/>
      <c r="L56" s="78" t="s">
        <v>167</v>
      </c>
      <c r="M56" s="79">
        <f>AVERAGE(M57:M68)</f>
        <v>-11.353141666666666</v>
      </c>
      <c r="O56" s="78" t="s">
        <v>167</v>
      </c>
      <c r="P56" s="79">
        <f>AVERAGE(P57:P68)</f>
        <v>1.4278166666666667</v>
      </c>
    </row>
    <row r="57" spans="2:16" ht="15.75" x14ac:dyDescent="0.25">
      <c r="B57" s="82" t="s">
        <v>87</v>
      </c>
      <c r="C57" s="83">
        <f>D57-D$56</f>
        <v>0.28681818181818164</v>
      </c>
      <c r="D57" s="84" t="str">
        <f>INDEX('CALC_EST - TRGTS'!$D$314:$O$314,1,MATCH($B57,'CALC_EST - TRGTS'!$D$270:$O$270,0))</f>
        <v>1.904</v>
      </c>
      <c r="E57" s="80"/>
      <c r="F57" s="83">
        <f>G57-G$56</f>
        <v>0.12555750000000002</v>
      </c>
      <c r="G57" s="84">
        <f>INDEX('CALC_EST - TRGTS'!$D$364:$O$364,1,MATCH($B57,'CALC_EST - TRGTS'!$D$320:$O$320,0))</f>
        <v>0.32800000000000001</v>
      </c>
      <c r="H57" s="85"/>
      <c r="I57" s="83">
        <f>J57-J$56</f>
        <v>3584.8363636363647</v>
      </c>
      <c r="J57" s="84" t="str">
        <f>INDEX('CALC_EST - TRGTS'!$D$415:$O$415,1,MATCH($B57,'CALC_EST - TRGTS'!$D$370:$O$370,0))</f>
        <v>-336,785</v>
      </c>
      <c r="K57" s="81"/>
      <c r="L57" s="83">
        <f>M57-M$56</f>
        <v>-0.16685833333333377</v>
      </c>
      <c r="M57" s="84">
        <f>INDEX('CALC_EST - TRGTS'!$D$465:$O$465,1,MATCH($B57,'CALC_EST - TRGTS'!$D$421:$O$421,0))</f>
        <v>-11.52</v>
      </c>
      <c r="O57" s="83">
        <f>P57-P$56</f>
        <v>-0.44681666666666675</v>
      </c>
      <c r="P57" s="84">
        <f>INDEX('CALC_EST - TRGTS'!$D$515:$O$515,1,MATCH($B57,'CALC_EST - TRGTS'!$D$471:$O$471,0))</f>
        <v>0.98099999999999998</v>
      </c>
    </row>
    <row r="58" spans="2:16" ht="15.75" x14ac:dyDescent="0.25">
      <c r="B58" s="82" t="s">
        <v>168</v>
      </c>
      <c r="C58" s="83">
        <f t="shared" ref="C58:C68" si="0">D58-D$56</f>
        <v>3.8181818181817206E-3</v>
      </c>
      <c r="D58" s="84">
        <f>INDEX('CALC_EST - TRGTS'!$D$314:$O$314,1,MATCH($B58,'CALC_EST - TRGTS'!$D$270:$O$270,0))</f>
        <v>1.621</v>
      </c>
      <c r="E58" s="80"/>
      <c r="F58" s="83">
        <f t="shared" ref="F58:F68" si="1">G58-G$56</f>
        <v>0.12841749999999999</v>
      </c>
      <c r="G58" s="84">
        <f>INDEX('CALC_EST - TRGTS'!$D$364:$O$364,1,MATCH($B58,'CALC_EST - TRGTS'!$D$320:$O$320,0))</f>
        <v>0.33085999999999999</v>
      </c>
      <c r="H58" s="86"/>
      <c r="I58" s="83">
        <f t="shared" ref="I58:I68" si="2">J58-J$56</f>
        <v>5191.8363636363647</v>
      </c>
      <c r="J58" s="84">
        <f>INDEX('CALC_EST - TRGTS'!$D$415:$O$415,1,MATCH($B58,'CALC_EST - TRGTS'!$D$370:$O$370,0))</f>
        <v>-335178</v>
      </c>
      <c r="K58" s="81"/>
      <c r="L58" s="83">
        <f t="shared" ref="L58:L68" si="3">M58-M$56</f>
        <v>-0.26885833333333409</v>
      </c>
      <c r="M58" s="84">
        <f>INDEX('CALC_EST - TRGTS'!$D$465:$O$465,1,MATCH($B58,'CALC_EST - TRGTS'!$D$421:$O$421,0))</f>
        <v>-11.622</v>
      </c>
      <c r="O58" s="83">
        <f t="shared" ref="O58:O68" si="4">P58-P$56</f>
        <v>9.5183333333333398E-2</v>
      </c>
      <c r="P58" s="84">
        <f>INDEX('CALC_EST - TRGTS'!$D$515:$O$515,1,MATCH($B58,'CALC_EST - TRGTS'!$D$471:$O$471,0))</f>
        <v>1.5230000000000001</v>
      </c>
    </row>
    <row r="59" spans="2:16" ht="15.75" x14ac:dyDescent="0.25">
      <c r="B59" s="82" t="s">
        <v>77</v>
      </c>
      <c r="C59" s="83">
        <f t="shared" si="0"/>
        <v>-4.6181818181818324E-2</v>
      </c>
      <c r="D59" s="84">
        <f>INDEX('CALC_EST - TRGTS'!$D$314:$O$314,1,MATCH($B59,'CALC_EST - TRGTS'!$D$270:$O$270,0))</f>
        <v>1.571</v>
      </c>
      <c r="E59" s="80"/>
      <c r="F59" s="83">
        <f t="shared" si="1"/>
        <v>4.0057499999999996E-2</v>
      </c>
      <c r="G59" s="84">
        <f>INDEX('CALC_EST - TRGTS'!$D$364:$O$364,1,MATCH($B59,'CALC_EST - TRGTS'!$D$320:$O$320,0))</f>
        <v>0.24249999999999999</v>
      </c>
      <c r="H59" s="86"/>
      <c r="I59" s="83">
        <f t="shared" si="2"/>
        <v>2525.8363636363647</v>
      </c>
      <c r="J59" s="84">
        <f>INDEX('CALC_EST - TRGTS'!$D$415:$O$415,1,MATCH($B59,'CALC_EST - TRGTS'!$D$370:$O$370,0))</f>
        <v>-337844</v>
      </c>
      <c r="K59" s="81"/>
      <c r="L59" s="83">
        <f t="shared" si="3"/>
        <v>6.4141666666666097E-2</v>
      </c>
      <c r="M59" s="84">
        <f>INDEX('CALC_EST - TRGTS'!$D$465:$O$465,1,MATCH($B59,'CALC_EST - TRGTS'!$D$421:$O$421,0))</f>
        <v>-11.289</v>
      </c>
      <c r="O59" s="83">
        <f t="shared" si="4"/>
        <v>0.82318333333333316</v>
      </c>
      <c r="P59" s="84">
        <f>INDEX('CALC_EST - TRGTS'!$D$515:$O$515,1,MATCH($B59,'CALC_EST - TRGTS'!$D$471:$O$471,0))</f>
        <v>2.2509999999999999</v>
      </c>
    </row>
    <row r="60" spans="2:16" ht="15.75" x14ac:dyDescent="0.25">
      <c r="B60" s="82" t="s">
        <v>169</v>
      </c>
      <c r="C60" s="83">
        <f t="shared" si="0"/>
        <v>0.15381818181818163</v>
      </c>
      <c r="D60" s="84">
        <f>INDEX('CALC_EST - TRGTS'!$D$314:$O$314,1,MATCH($B60,'CALC_EST - TRGTS'!$D$270:$O$270,0))</f>
        <v>1.7709999999999999</v>
      </c>
      <c r="E60" s="80"/>
      <c r="F60" s="83">
        <f t="shared" si="1"/>
        <v>8.6257500000000015E-2</v>
      </c>
      <c r="G60" s="84">
        <f>INDEX('CALC_EST - TRGTS'!$D$364:$O$364,1,MATCH($B60,'CALC_EST - TRGTS'!$D$320:$O$320,0))</f>
        <v>0.28870000000000001</v>
      </c>
      <c r="H60" s="86"/>
      <c r="I60" s="83">
        <f t="shared" si="2"/>
        <v>4563.0363636363763</v>
      </c>
      <c r="J60" s="84">
        <f>INDEX('CALC_EST - TRGTS'!$D$415:$O$415,1,MATCH($B60,'CALC_EST - TRGTS'!$D$370:$O$370,0))</f>
        <v>-335806.8</v>
      </c>
      <c r="K60" s="81"/>
      <c r="L60" s="83">
        <f t="shared" si="3"/>
        <v>-4.1858333333333775E-2</v>
      </c>
      <c r="M60" s="84">
        <f>INDEX('CALC_EST - TRGTS'!$D$465:$O$465,1,MATCH($B60,'CALC_EST - TRGTS'!$D$421:$O$421,0))</f>
        <v>-11.395</v>
      </c>
      <c r="O60" s="83">
        <f t="shared" si="4"/>
        <v>0.14018333333333333</v>
      </c>
      <c r="P60" s="84">
        <f>INDEX('CALC_EST - TRGTS'!$D$515:$O$515,1,MATCH($B60,'CALC_EST - TRGTS'!$D$471:$O$471,0))</f>
        <v>1.5680000000000001</v>
      </c>
    </row>
    <row r="61" spans="2:16" ht="15.75" x14ac:dyDescent="0.25">
      <c r="B61" s="82" t="s">
        <v>170</v>
      </c>
      <c r="C61" s="83">
        <f t="shared" si="0"/>
        <v>-0.66818181818181832</v>
      </c>
      <c r="D61" s="84">
        <f>INDEX('CALC_EST - TRGTS'!$D$314:$O$314,1,MATCH($B61,'CALC_EST - TRGTS'!$D$270:$O$270,0))</f>
        <v>0.94899999999999995</v>
      </c>
      <c r="E61" s="80"/>
      <c r="F61" s="83">
        <f t="shared" si="1"/>
        <v>-0.40844250000000004</v>
      </c>
      <c r="G61" s="84">
        <f>INDEX('CALC_EST - TRGTS'!$D$364:$O$364,1,MATCH($B61,'CALC_EST - TRGTS'!$D$320:$O$320,0))</f>
        <v>-0.20600000000000002</v>
      </c>
      <c r="H61" s="86"/>
      <c r="I61" s="83">
        <f t="shared" si="2"/>
        <v>-13785.163636363635</v>
      </c>
      <c r="J61" s="84">
        <f>INDEX('CALC_EST - TRGTS'!$D$415:$O$415,1,MATCH($B61,'CALC_EST - TRGTS'!$D$370:$O$370,0))</f>
        <v>-354155</v>
      </c>
      <c r="K61" s="81"/>
      <c r="L61" s="83">
        <f t="shared" si="3"/>
        <v>0.52214166666666628</v>
      </c>
      <c r="M61" s="84">
        <f>INDEX('CALC_EST - TRGTS'!$D$465:$O$465,1,MATCH($B61,'CALC_EST - TRGTS'!$D$421:$O$421,0))</f>
        <v>-10.831</v>
      </c>
      <c r="O61" s="83">
        <f t="shared" si="4"/>
        <v>0.83618333333333306</v>
      </c>
      <c r="P61" s="84">
        <f>INDEX('CALC_EST - TRGTS'!$D$515:$O$515,1,MATCH($B61,'CALC_EST - TRGTS'!$D$471:$O$471,0))</f>
        <v>2.2639999999999998</v>
      </c>
    </row>
    <row r="62" spans="2:16" ht="15.75" x14ac:dyDescent="0.25">
      <c r="B62" s="82" t="s">
        <v>171</v>
      </c>
      <c r="C62" s="83">
        <f t="shared" si="0"/>
        <v>0.14681818181818151</v>
      </c>
      <c r="D62" s="84">
        <f>INDEX('CALC_EST - TRGTS'!$D$314:$O$314,1,MATCH($B62,'CALC_EST - TRGTS'!$D$270:$O$270,0))</f>
        <v>1.7639999999999998</v>
      </c>
      <c r="E62" s="80"/>
      <c r="F62" s="83">
        <f t="shared" si="1"/>
        <v>3.3457500000000001E-2</v>
      </c>
      <c r="G62" s="84">
        <f>INDEX('CALC_EST - TRGTS'!$D$364:$O$364,1,MATCH($B62,'CALC_EST - TRGTS'!$D$320:$O$320,0))</f>
        <v>0.2359</v>
      </c>
      <c r="H62" s="86"/>
      <c r="I62" s="83">
        <f t="shared" si="2"/>
        <v>-159.16363636363531</v>
      </c>
      <c r="J62" s="84">
        <f>INDEX('CALC_EST - TRGTS'!$D$415:$O$415,1,MATCH($B62,'CALC_EST - TRGTS'!$D$370:$O$370,0))</f>
        <v>-340529</v>
      </c>
      <c r="K62" s="81"/>
      <c r="L62" s="83">
        <f t="shared" si="3"/>
        <v>-0.20955833333333374</v>
      </c>
      <c r="M62" s="84">
        <f>INDEX('CALC_EST - TRGTS'!$D$465:$O$465,1,MATCH($B62,'CALC_EST - TRGTS'!$D$421:$O$421,0))</f>
        <v>-11.5627</v>
      </c>
      <c r="O62" s="83">
        <f t="shared" si="4"/>
        <v>-3.4816666666666718E-2</v>
      </c>
      <c r="P62" s="84">
        <f>INDEX('CALC_EST - TRGTS'!$D$515:$O$515,1,MATCH($B62,'CALC_EST - TRGTS'!$D$471:$O$471,0))</f>
        <v>1.393</v>
      </c>
    </row>
    <row r="63" spans="2:16" ht="15.75" x14ac:dyDescent="0.25">
      <c r="B63" s="82" t="s">
        <v>172</v>
      </c>
      <c r="C63" s="83">
        <f t="shared" si="0"/>
        <v>0.46981818181818147</v>
      </c>
      <c r="D63" s="84">
        <f>INDEX('CALC_EST - TRGTS'!$D$314:$O$314,1,MATCH($B63,'CALC_EST - TRGTS'!$D$270:$O$270,0))</f>
        <v>2.0869999999999997</v>
      </c>
      <c r="E63" s="80"/>
      <c r="F63" s="83">
        <f t="shared" si="1"/>
        <v>0.13429750000000004</v>
      </c>
      <c r="G63" s="84">
        <f>INDEX('CALC_EST - TRGTS'!$D$364:$O$364,1,MATCH($B63,'CALC_EST - TRGTS'!$D$320:$O$320,0))</f>
        <v>0.33674000000000004</v>
      </c>
      <c r="H63" s="86"/>
      <c r="I63" s="83">
        <f t="shared" si="2"/>
        <v>5903.8363636363647</v>
      </c>
      <c r="J63" s="84">
        <f>INDEX('CALC_EST - TRGTS'!$D$415:$O$415,1,MATCH($B63,'CALC_EST - TRGTS'!$D$370:$O$370,0))</f>
        <v>-334466</v>
      </c>
      <c r="K63" s="81"/>
      <c r="L63" s="83">
        <f t="shared" si="3"/>
        <v>8.1141666666665557E-2</v>
      </c>
      <c r="M63" s="84">
        <f>INDEX('CALC_EST - TRGTS'!$D$465:$O$465,1,MATCH($B63,'CALC_EST - TRGTS'!$D$421:$O$421,0))</f>
        <v>-11.272</v>
      </c>
      <c r="O63" s="83">
        <f t="shared" si="4"/>
        <v>-0.40801666666666669</v>
      </c>
      <c r="P63" s="84">
        <f>INDEX('CALC_EST - TRGTS'!$D$515:$O$515,1,MATCH($B63,'CALC_EST - TRGTS'!$D$471:$O$471,0))</f>
        <v>1.0198</v>
      </c>
    </row>
    <row r="64" spans="2:16" ht="15.75" x14ac:dyDescent="0.25">
      <c r="B64" s="82" t="s">
        <v>173</v>
      </c>
      <c r="C64" s="83">
        <f t="shared" si="0"/>
        <v>0.39781818181818185</v>
      </c>
      <c r="D64" s="84">
        <f>INDEX('CALC_EST - TRGTS'!$D$314:$O$314,1,MATCH($B64,'CALC_EST - TRGTS'!$D$270:$O$270,0))</f>
        <v>2.0150000000000001</v>
      </c>
      <c r="E64" s="80"/>
      <c r="F64" s="83">
        <f t="shared" si="1"/>
        <v>9.6757500000000024E-2</v>
      </c>
      <c r="G64" s="84">
        <f>INDEX('CALC_EST - TRGTS'!$D$364:$O$364,1,MATCH($B64,'CALC_EST - TRGTS'!$D$320:$O$320,0))</f>
        <v>0.29920000000000002</v>
      </c>
      <c r="H64" s="86"/>
      <c r="I64" s="83">
        <f t="shared" si="2"/>
        <v>2453.8363636363647</v>
      </c>
      <c r="J64" s="84">
        <f>INDEX('CALC_EST - TRGTS'!$D$415:$O$415,1,MATCH($B64,'CALC_EST - TRGTS'!$D$370:$O$370,0))</f>
        <v>-337916</v>
      </c>
      <c r="K64" s="81"/>
      <c r="L64" s="83">
        <f t="shared" si="3"/>
        <v>-0.4698583333333346</v>
      </c>
      <c r="M64" s="84">
        <f>INDEX('CALC_EST - TRGTS'!$D$465:$O$465,1,MATCH($B64,'CALC_EST - TRGTS'!$D$421:$O$421,0))</f>
        <v>-11.823</v>
      </c>
      <c r="O64" s="83">
        <f t="shared" si="4"/>
        <v>-0.93181666666666674</v>
      </c>
      <c r="P64" s="84">
        <f>INDEX('CALC_EST - TRGTS'!$D$515:$O$515,1,MATCH($B64,'CALC_EST - TRGTS'!$D$471:$O$471,0))</f>
        <v>0.496</v>
      </c>
    </row>
    <row r="65" spans="2:16" ht="15.75" x14ac:dyDescent="0.25">
      <c r="B65" s="82" t="s">
        <v>174</v>
      </c>
      <c r="C65" s="83">
        <f t="shared" si="0"/>
        <v>3.0818181818181634E-2</v>
      </c>
      <c r="D65" s="84">
        <f>INDEX('CALC_EST - TRGTS'!$D$314:$O$314,1,MATCH($B65,'CALC_EST - TRGTS'!$D$270:$O$270,0))</f>
        <v>1.6479999999999999</v>
      </c>
      <c r="E65" s="80"/>
      <c r="F65" s="83">
        <f t="shared" si="1"/>
        <v>3.7057500000000021E-2</v>
      </c>
      <c r="G65" s="84">
        <f>INDEX('CALC_EST - TRGTS'!$D$364:$O$364,1,MATCH($B65,'CALC_EST - TRGTS'!$D$320:$O$320,0))</f>
        <v>0.23950000000000002</v>
      </c>
      <c r="H65" s="86"/>
      <c r="I65" s="83">
        <f t="shared" si="2"/>
        <v>3191.4363636363414</v>
      </c>
      <c r="J65" s="84">
        <f>INDEX('CALC_EST - TRGTS'!$D$415:$O$415,1,MATCH($B65,'CALC_EST - TRGTS'!$D$370:$O$370,0))</f>
        <v>-337178.4</v>
      </c>
      <c r="K65" s="81"/>
      <c r="L65" s="83">
        <f t="shared" si="3"/>
        <v>0.42514166666666675</v>
      </c>
      <c r="M65" s="84">
        <f>INDEX('CALC_EST - TRGTS'!$D$465:$O$465,1,MATCH($B65,'CALC_EST - TRGTS'!$D$421:$O$421,0))</f>
        <v>-10.927999999999999</v>
      </c>
      <c r="O65" s="83">
        <f t="shared" si="4"/>
        <v>-9.0816666666666768E-2</v>
      </c>
      <c r="P65" s="84">
        <f>INDEX('CALC_EST - TRGTS'!$D$515:$O$515,1,MATCH($B65,'CALC_EST - TRGTS'!$D$471:$O$471,0))</f>
        <v>1.337</v>
      </c>
    </row>
    <row r="66" spans="2:16" ht="15.75" x14ac:dyDescent="0.25">
      <c r="B66" s="82" t="s">
        <v>175</v>
      </c>
      <c r="C66" s="83">
        <f t="shared" si="0"/>
        <v>8.8818181818181685E-2</v>
      </c>
      <c r="D66" s="84">
        <f>INDEX('CALC_EST - TRGTS'!$D$314:$O$314,1,MATCH($B66,'CALC_EST - TRGTS'!$D$270:$O$270,0))</f>
        <v>1.706</v>
      </c>
      <c r="E66" s="80"/>
      <c r="F66" s="83">
        <f t="shared" si="1"/>
        <v>-1.6442499999999971E-2</v>
      </c>
      <c r="G66" s="84">
        <f>INDEX('CALC_EST - TRGTS'!$D$364:$O$364,1,MATCH($B66,'CALC_EST - TRGTS'!$D$320:$O$320,0))</f>
        <v>0.18600000000000003</v>
      </c>
      <c r="H66" s="86"/>
      <c r="I66" s="83">
        <f t="shared" si="2"/>
        <v>-275.16363636363531</v>
      </c>
      <c r="J66" s="84">
        <f>INDEX('CALC_EST - TRGTS'!$D$415:$O$415,1,MATCH($B66,'CALC_EST - TRGTS'!$D$370:$O$370,0))</f>
        <v>-340645</v>
      </c>
      <c r="K66" s="81"/>
      <c r="L66" s="83">
        <f t="shared" si="3"/>
        <v>0.26014166666666583</v>
      </c>
      <c r="M66" s="84">
        <f>INDEX('CALC_EST - TRGTS'!$D$465:$O$465,1,MATCH($B66,'CALC_EST - TRGTS'!$D$421:$O$421,0))</f>
        <v>-11.093</v>
      </c>
      <c r="O66" s="83">
        <f t="shared" si="4"/>
        <v>-0.15781666666666672</v>
      </c>
      <c r="P66" s="84">
        <f>INDEX('CALC_EST - TRGTS'!$D$515:$O$515,1,MATCH($B66,'CALC_EST - TRGTS'!$D$471:$O$471,0))</f>
        <v>1.27</v>
      </c>
    </row>
    <row r="67" spans="2:16" ht="15.75" x14ac:dyDescent="0.25">
      <c r="B67" s="82" t="s">
        <v>176</v>
      </c>
      <c r="C67" s="83">
        <f t="shared" si="0"/>
        <v>0.12081818181818171</v>
      </c>
      <c r="D67" s="84">
        <f>INDEX('CALC_EST - TRGTS'!$D$314:$O$314,1,MATCH($B67,'CALC_EST - TRGTS'!$D$270:$O$270,0))</f>
        <v>1.738</v>
      </c>
      <c r="E67" s="80"/>
      <c r="F67" s="83">
        <f t="shared" si="1"/>
        <v>0.12846750000000004</v>
      </c>
      <c r="G67" s="84">
        <f>INDEX('CALC_EST - TRGTS'!$D$364:$O$364,1,MATCH($B67,'CALC_EST - TRGTS'!$D$320:$O$320,0))</f>
        <v>0.33091000000000004</v>
      </c>
      <c r="H67" s="86"/>
      <c r="I67" s="83">
        <f t="shared" si="2"/>
        <v>5009.8363636363647</v>
      </c>
      <c r="J67" s="84">
        <f>INDEX('CALC_EST - TRGTS'!$D$415:$O$415,1,MATCH($B67,'CALC_EST - TRGTS'!$D$370:$O$370,0))</f>
        <v>-335360</v>
      </c>
      <c r="K67" s="81"/>
      <c r="L67" s="83">
        <f t="shared" si="3"/>
        <v>0.27214166666666628</v>
      </c>
      <c r="M67" s="84">
        <f>INDEX('CALC_EST - TRGTS'!$D$465:$O$465,1,MATCH($B67,'CALC_EST - TRGTS'!$D$421:$O$421,0))</f>
        <v>-11.081</v>
      </c>
      <c r="O67" s="83">
        <f t="shared" si="4"/>
        <v>-2.0816666666666706E-2</v>
      </c>
      <c r="P67" s="84">
        <f>INDEX('CALC_EST - TRGTS'!$D$515:$O$515,1,MATCH($B67,'CALC_EST - TRGTS'!$D$471:$O$471,0))</f>
        <v>1.407</v>
      </c>
    </row>
    <row r="68" spans="2:16" ht="16.5" thickBot="1" x14ac:dyDescent="0.3">
      <c r="B68" s="87" t="s">
        <v>177</v>
      </c>
      <c r="C68" s="123">
        <f t="shared" si="0"/>
        <v>-0.69818181818181835</v>
      </c>
      <c r="D68" s="88">
        <f>INDEX('CALC_EST - TRGTS'!$D$314:$O$314,1,MATCH($B68,'CALC_EST - TRGTS'!$D$270:$O$270,0))</f>
        <v>0.91899999999999993</v>
      </c>
      <c r="E68" s="80"/>
      <c r="F68" s="123">
        <f t="shared" si="1"/>
        <v>-0.38544250000000002</v>
      </c>
      <c r="G68" s="88">
        <f>INDEX('CALC_EST - TRGTS'!$D$364:$O$364,1,MATCH($B68,'CALC_EST - TRGTS'!$D$320:$O$320,0))</f>
        <v>-0.183</v>
      </c>
      <c r="H68" s="86"/>
      <c r="I68" s="123">
        <f t="shared" si="2"/>
        <v>-14620.163636363635</v>
      </c>
      <c r="J68" s="240">
        <f>INDEX('CALC_EST - TRGTS'!$D$415:$O$415,1,MATCH($B68,'CALC_EST - TRGTS'!$D$370:$O$370,0))</f>
        <v>-354990</v>
      </c>
      <c r="K68" s="81"/>
      <c r="L68" s="123">
        <f t="shared" si="3"/>
        <v>-0.46785833333333393</v>
      </c>
      <c r="M68" s="88">
        <f>INDEX('CALC_EST - TRGTS'!$D$465:$O$465,1,MATCH($B68,'CALC_EST - TRGTS'!$D$421:$O$421,0))</f>
        <v>-11.821</v>
      </c>
      <c r="O68" s="123">
        <f t="shared" si="4"/>
        <v>0.19618333333333338</v>
      </c>
      <c r="P68" s="88">
        <f>INDEX('CALC_EST - TRGTS'!$D$515:$O$515,1,MATCH($B68,'CALC_EST - TRGTS'!$D$471:$O$471,0))</f>
        <v>1.6240000000000001</v>
      </c>
    </row>
  </sheetData>
  <mergeCells count="21">
    <mergeCell ref="C2:P2"/>
    <mergeCell ref="C4:D4"/>
    <mergeCell ref="F4:G4"/>
    <mergeCell ref="I4:J4"/>
    <mergeCell ref="L4:M4"/>
    <mergeCell ref="O4:P4"/>
    <mergeCell ref="C6:D6"/>
    <mergeCell ref="F6:G6"/>
    <mergeCell ref="I6:J6"/>
    <mergeCell ref="L6:M6"/>
    <mergeCell ref="O6:P6"/>
    <mergeCell ref="C5:D5"/>
    <mergeCell ref="F5:G5"/>
    <mergeCell ref="I5:J5"/>
    <mergeCell ref="L5:M5"/>
    <mergeCell ref="O5:P5"/>
    <mergeCell ref="C7:D7"/>
    <mergeCell ref="F7:G7"/>
    <mergeCell ref="I7:J7"/>
    <mergeCell ref="L7:M7"/>
    <mergeCell ref="O7:P7"/>
  </mergeCells>
  <conditionalFormatting sqref="C5">
    <cfRule type="expression" dxfId="102" priority="8">
      <formula>C$5&lt;(#REF!-1)</formula>
    </cfRule>
  </conditionalFormatting>
  <conditionalFormatting sqref="C10:C53 F10:F53 I10:I53">
    <cfRule type="cellIs" dxfId="101" priority="6" operator="equal">
      <formula>0</formula>
    </cfRule>
  </conditionalFormatting>
  <conditionalFormatting sqref="F5 I5 L5 O5">
    <cfRule type="expression" dxfId="100" priority="1">
      <formula>F$5&lt;(#REF!-1)</formula>
    </cfRule>
  </conditionalFormatting>
  <conditionalFormatting sqref="L10:L53">
    <cfRule type="cellIs" dxfId="99" priority="2" operator="equal">
      <formula>0</formula>
    </cfRule>
  </conditionalFormatting>
  <conditionalFormatting sqref="O10:O53">
    <cfRule type="cellIs" dxfId="98" priority="4" operator="equal">
      <formula>0</formula>
    </cfRule>
  </conditionalFormatting>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CC647-02AC-4689-9D0E-89A10EE690D6}">
  <dimension ref="A1:AA107"/>
  <sheetViews>
    <sheetView topLeftCell="A20" workbookViewId="0">
      <selection sqref="A1:AA52"/>
    </sheetView>
  </sheetViews>
  <sheetFormatPr defaultRowHeight="15" x14ac:dyDescent="0.25"/>
  <sheetData>
    <row r="1" spans="1:27" ht="21" x14ac:dyDescent="0.35">
      <c r="A1" s="94"/>
      <c r="B1" s="94"/>
      <c r="C1" s="94"/>
      <c r="D1" s="94"/>
      <c r="E1" s="94"/>
      <c r="F1" s="94"/>
      <c r="G1" s="110" t="s">
        <v>5114</v>
      </c>
      <c r="H1" s="94"/>
      <c r="I1" s="94"/>
      <c r="J1" s="94"/>
      <c r="K1" s="94"/>
      <c r="L1" s="94"/>
      <c r="M1" s="94"/>
      <c r="N1" s="94"/>
      <c r="O1" s="94"/>
      <c r="P1" s="94"/>
      <c r="Q1" s="94"/>
      <c r="R1" s="94"/>
      <c r="S1" s="94"/>
      <c r="T1" s="94"/>
      <c r="U1" s="110" t="s">
        <v>5115</v>
      </c>
      <c r="V1" s="94"/>
      <c r="W1" s="94"/>
      <c r="X1" s="94"/>
      <c r="Y1" s="94"/>
      <c r="Z1" s="94"/>
      <c r="AA1" s="94"/>
    </row>
    <row r="2" spans="1:27" x14ac:dyDescent="0.25">
      <c r="A2" s="94"/>
      <c r="B2" s="94"/>
      <c r="C2" s="94"/>
      <c r="D2" s="94"/>
      <c r="E2" s="94"/>
      <c r="F2" s="94"/>
      <c r="G2" s="94"/>
      <c r="H2" s="94"/>
      <c r="I2" s="94"/>
      <c r="J2" s="94"/>
      <c r="K2" s="94"/>
      <c r="L2" s="94"/>
      <c r="M2" s="94"/>
      <c r="N2" s="94"/>
      <c r="O2" s="94"/>
      <c r="P2" s="94"/>
      <c r="Q2" s="94"/>
      <c r="R2" s="94"/>
      <c r="S2" s="94"/>
      <c r="T2" s="94"/>
      <c r="U2" s="94"/>
      <c r="V2" s="94"/>
      <c r="W2" s="94"/>
      <c r="X2" s="94"/>
      <c r="Y2" s="94"/>
      <c r="Z2" s="94"/>
      <c r="AA2" s="94"/>
    </row>
    <row r="3" spans="1:27" x14ac:dyDescent="0.25">
      <c r="A3" s="109"/>
      <c r="B3" s="109" t="s">
        <v>605</v>
      </c>
      <c r="C3" s="109" t="s">
        <v>606</v>
      </c>
      <c r="D3" s="109" t="s">
        <v>607</v>
      </c>
      <c r="E3" s="109" t="s">
        <v>608</v>
      </c>
      <c r="F3" s="109" t="s">
        <v>609</v>
      </c>
      <c r="G3" s="109" t="s">
        <v>610</v>
      </c>
      <c r="H3" s="109" t="s">
        <v>611</v>
      </c>
      <c r="I3" s="109" t="s">
        <v>612</v>
      </c>
      <c r="J3" s="109" t="s">
        <v>613</v>
      </c>
      <c r="K3" s="109" t="s">
        <v>614</v>
      </c>
      <c r="L3" s="109" t="s">
        <v>615</v>
      </c>
      <c r="M3" s="109" t="s">
        <v>616</v>
      </c>
      <c r="N3" s="109"/>
      <c r="O3" s="109"/>
      <c r="P3" s="109" t="s">
        <v>605</v>
      </c>
      <c r="Q3" s="109" t="s">
        <v>606</v>
      </c>
      <c r="R3" s="109" t="s">
        <v>607</v>
      </c>
      <c r="S3" s="109" t="s">
        <v>608</v>
      </c>
      <c r="T3" s="109" t="s">
        <v>609</v>
      </c>
      <c r="U3" s="109" t="s">
        <v>610</v>
      </c>
      <c r="V3" s="109" t="s">
        <v>611</v>
      </c>
      <c r="W3" s="109" t="s">
        <v>612</v>
      </c>
      <c r="X3" s="109" t="s">
        <v>613</v>
      </c>
      <c r="Y3" s="109" t="s">
        <v>614</v>
      </c>
      <c r="Z3" s="109" t="s">
        <v>615</v>
      </c>
      <c r="AA3" s="109" t="s">
        <v>616</v>
      </c>
    </row>
    <row r="4" spans="1:27" x14ac:dyDescent="0.25">
      <c r="A4" s="94" t="s">
        <v>224</v>
      </c>
      <c r="B4" s="124">
        <v>0.71236281080031083</v>
      </c>
      <c r="C4" s="124">
        <v>0.76112938596491231</v>
      </c>
      <c r="D4" s="124">
        <v>0.71747948232323244</v>
      </c>
      <c r="E4" s="124">
        <v>0.76040818729437654</v>
      </c>
      <c r="F4" s="124">
        <v>0.75890331890331886</v>
      </c>
      <c r="G4" s="124">
        <v>0.47500000000000003</v>
      </c>
      <c r="H4" s="124">
        <v>0.76279761904761889</v>
      </c>
      <c r="I4" s="124">
        <v>0.61822916666666661</v>
      </c>
      <c r="J4" s="124">
        <v>0.82984126984126971</v>
      </c>
      <c r="K4" s="124">
        <v>0.84769860272577657</v>
      </c>
      <c r="L4" s="124">
        <v>0.74894330117337082</v>
      </c>
      <c r="M4" s="124">
        <v>0.54377104377104379</v>
      </c>
      <c r="O4" s="94" t="s">
        <v>224</v>
      </c>
      <c r="P4" s="124">
        <v>0.64524948735475052</v>
      </c>
      <c r="Q4" s="124">
        <v>0.82917542016806722</v>
      </c>
      <c r="R4" s="124">
        <v>0.78766233766233773</v>
      </c>
      <c r="S4" s="124">
        <v>0.69645979020979021</v>
      </c>
      <c r="T4" s="124">
        <v>0.71543040293040294</v>
      </c>
      <c r="U4" s="124">
        <v>0.625</v>
      </c>
      <c r="V4" s="124">
        <v>0.875</v>
      </c>
      <c r="W4" s="124">
        <v>0.68273809523809526</v>
      </c>
      <c r="X4" s="124">
        <v>0.77380952380952384</v>
      </c>
      <c r="Y4" s="124">
        <v>0.80384615384615388</v>
      </c>
      <c r="Z4" s="124">
        <v>0.77445512820512818</v>
      </c>
      <c r="AA4" s="124">
        <v>0.7100279106858054</v>
      </c>
    </row>
    <row r="5" spans="1:27" x14ac:dyDescent="0.25">
      <c r="A5" s="94" t="s">
        <v>242</v>
      </c>
      <c r="B5" s="124">
        <v>0.48032167485292482</v>
      </c>
      <c r="C5" s="124">
        <v>0.52244674185463669</v>
      </c>
      <c r="D5" s="124">
        <v>0.52937184343434351</v>
      </c>
      <c r="E5" s="124">
        <v>0.46758245129408815</v>
      </c>
      <c r="F5" s="124">
        <v>0.33170274170274172</v>
      </c>
      <c r="G5" s="124">
        <v>0.37777777777777777</v>
      </c>
      <c r="H5" s="124">
        <v>0.41450892857142857</v>
      </c>
      <c r="I5" s="124">
        <v>0.4880208333333334</v>
      </c>
      <c r="J5" s="124">
        <v>0.47214285714285714</v>
      </c>
      <c r="K5" s="124">
        <v>0.25594896498429109</v>
      </c>
      <c r="L5" s="124">
        <v>0.27138179158303</v>
      </c>
      <c r="M5" s="124">
        <v>0.46625701459034791</v>
      </c>
      <c r="O5" s="94" t="s">
        <v>242</v>
      </c>
      <c r="P5" s="124">
        <v>0.34535201640464797</v>
      </c>
      <c r="Q5" s="124">
        <v>0.42056197478991597</v>
      </c>
      <c r="R5" s="124">
        <v>0.65357142857142858</v>
      </c>
      <c r="S5" s="124">
        <v>0.71350524475524479</v>
      </c>
      <c r="T5" s="124">
        <v>0.46886446886446886</v>
      </c>
      <c r="U5" s="124">
        <v>0.79583333333333339</v>
      </c>
      <c r="V5" s="124">
        <v>0.52857142857142858</v>
      </c>
      <c r="W5" s="124">
        <v>0.28601190476190474</v>
      </c>
      <c r="X5" s="124">
        <v>0.30357142857142855</v>
      </c>
      <c r="Y5" s="124">
        <v>0.26282051282051283</v>
      </c>
      <c r="Z5" s="124">
        <v>0.21554487179487181</v>
      </c>
      <c r="AA5" s="124">
        <v>0.497109250398724</v>
      </c>
    </row>
    <row r="6" spans="1:27" x14ac:dyDescent="0.25">
      <c r="A6" s="94" t="s">
        <v>246</v>
      </c>
      <c r="B6" s="124">
        <v>4.464285714285714E-3</v>
      </c>
      <c r="C6" s="124">
        <v>0</v>
      </c>
      <c r="D6" s="124">
        <v>0</v>
      </c>
      <c r="E6" s="124">
        <v>2.717391304347826E-3</v>
      </c>
      <c r="F6" s="124">
        <v>0</v>
      </c>
      <c r="G6" s="124">
        <v>0</v>
      </c>
      <c r="H6" s="124">
        <v>2.4553571428571428E-2</v>
      </c>
      <c r="I6" s="124">
        <v>0</v>
      </c>
      <c r="J6" s="124">
        <v>0</v>
      </c>
      <c r="K6" s="124">
        <v>0</v>
      </c>
      <c r="L6" s="124">
        <v>3.472222222222222E-3</v>
      </c>
      <c r="M6" s="124">
        <v>0</v>
      </c>
      <c r="O6" s="94" t="s">
        <v>246</v>
      </c>
      <c r="P6" s="124">
        <v>0</v>
      </c>
      <c r="Q6" s="124">
        <v>1.4705882352941176E-2</v>
      </c>
      <c r="R6" s="124">
        <v>0</v>
      </c>
      <c r="S6" s="124">
        <v>0</v>
      </c>
      <c r="T6" s="124">
        <v>0</v>
      </c>
      <c r="U6" s="124">
        <v>0</v>
      </c>
      <c r="V6" s="124">
        <v>0</v>
      </c>
      <c r="W6" s="124">
        <v>3.5714285714285712E-2</v>
      </c>
      <c r="X6" s="124">
        <v>8.3333333333333329E-2</v>
      </c>
      <c r="Y6" s="124">
        <v>0</v>
      </c>
      <c r="Z6" s="124">
        <v>1.9230769230769232E-2</v>
      </c>
      <c r="AA6" s="124">
        <v>0</v>
      </c>
    </row>
    <row r="7" spans="1:27" x14ac:dyDescent="0.25">
      <c r="A7" s="94" t="s">
        <v>250</v>
      </c>
      <c r="B7" s="124">
        <v>3.9653922466422464E-2</v>
      </c>
      <c r="C7" s="124">
        <v>7.2916666666666668E-3</v>
      </c>
      <c r="D7" s="124">
        <v>4.0143623737373735E-2</v>
      </c>
      <c r="E7" s="124">
        <v>7.0717578989637805E-2</v>
      </c>
      <c r="F7" s="124">
        <v>6.3492063492063492E-3</v>
      </c>
      <c r="G7" s="124">
        <v>6.1111111111111116E-2</v>
      </c>
      <c r="H7" s="124">
        <v>6.041666666666666E-2</v>
      </c>
      <c r="I7" s="124">
        <v>2.8645833333333332E-2</v>
      </c>
      <c r="J7" s="124">
        <v>2.222222222222222E-2</v>
      </c>
      <c r="K7" s="124">
        <v>4.6300747863247865E-2</v>
      </c>
      <c r="L7" s="124">
        <v>3.8609618526897933E-2</v>
      </c>
      <c r="M7" s="124">
        <v>7.4074074074074068E-3</v>
      </c>
      <c r="O7" s="94" t="s">
        <v>250</v>
      </c>
      <c r="P7" s="124">
        <v>3.5885167464114832E-2</v>
      </c>
      <c r="Q7" s="124">
        <v>8.0751050420168058E-2</v>
      </c>
      <c r="R7" s="124">
        <v>9.4155844155844159E-2</v>
      </c>
      <c r="S7" s="124">
        <v>0</v>
      </c>
      <c r="T7" s="124">
        <v>3.1135531135531136E-2</v>
      </c>
      <c r="U7" s="124">
        <v>3.125E-2</v>
      </c>
      <c r="V7" s="124">
        <v>0</v>
      </c>
      <c r="W7" s="124">
        <v>0.16696428571428573</v>
      </c>
      <c r="X7" s="124">
        <v>0</v>
      </c>
      <c r="Y7" s="124">
        <v>6.9230769230769235E-2</v>
      </c>
      <c r="Z7" s="124">
        <v>5.5897435897435899E-2</v>
      </c>
      <c r="AA7" s="124">
        <v>0.12579744816586921</v>
      </c>
    </row>
    <row r="8" spans="1:27" x14ac:dyDescent="0.25">
      <c r="A8" s="94" t="s">
        <v>253</v>
      </c>
      <c r="B8" s="124">
        <v>0.46308621933621941</v>
      </c>
      <c r="C8" s="124">
        <v>0.54858108813700923</v>
      </c>
      <c r="D8" s="124">
        <v>0.51028476731601724</v>
      </c>
      <c r="E8" s="124">
        <v>0.52790314970621877</v>
      </c>
      <c r="F8" s="124">
        <v>0.51887445887445893</v>
      </c>
      <c r="G8" s="124">
        <v>0.68611111111111101</v>
      </c>
      <c r="H8" s="124">
        <v>0.58750000000000002</v>
      </c>
      <c r="I8" s="124">
        <v>0.56302083333333341</v>
      </c>
      <c r="J8" s="124">
        <v>0.57261904761904769</v>
      </c>
      <c r="K8" s="124">
        <v>0.51091282660576143</v>
      </c>
      <c r="L8" s="124">
        <v>0.5897370452904509</v>
      </c>
      <c r="M8" s="124">
        <v>0.6563860830527497</v>
      </c>
      <c r="O8" s="94" t="s">
        <v>253</v>
      </c>
      <c r="P8" s="124">
        <v>0.49589883800410112</v>
      </c>
      <c r="Q8" s="124">
        <v>0.43395483193277312</v>
      </c>
      <c r="R8" s="124">
        <v>0.375</v>
      </c>
      <c r="S8" s="124">
        <v>0.47115384615384615</v>
      </c>
      <c r="T8" s="124">
        <v>0.5082989926739927</v>
      </c>
      <c r="U8" s="124">
        <v>0.52500000000000002</v>
      </c>
      <c r="V8" s="124">
        <v>0.43392857142857144</v>
      </c>
      <c r="W8" s="124">
        <v>0.42976190476190473</v>
      </c>
      <c r="X8" s="124">
        <v>0.67261904761904767</v>
      </c>
      <c r="Y8" s="124">
        <v>0.47051282051282051</v>
      </c>
      <c r="Z8" s="124">
        <v>0.55961538461538463</v>
      </c>
      <c r="AA8" s="124">
        <v>0.51520135566188197</v>
      </c>
    </row>
    <row r="9" spans="1:27" x14ac:dyDescent="0.25">
      <c r="A9" s="94" t="s">
        <v>257</v>
      </c>
      <c r="B9" s="124">
        <v>0.30153240856365854</v>
      </c>
      <c r="C9" s="124">
        <v>0.25050386382623224</v>
      </c>
      <c r="D9" s="124">
        <v>0.28351821789321791</v>
      </c>
      <c r="E9" s="124">
        <v>0.2557466750001916</v>
      </c>
      <c r="F9" s="124">
        <v>0.2883405483405484</v>
      </c>
      <c r="G9" s="124">
        <v>0.22222222222222221</v>
      </c>
      <c r="H9" s="124">
        <v>0.14866071428571428</v>
      </c>
      <c r="I9" s="124">
        <v>0.30468749999999994</v>
      </c>
      <c r="J9" s="124">
        <v>0.26904761904761904</v>
      </c>
      <c r="K9" s="124">
        <v>0.25707003594231853</v>
      </c>
      <c r="L9" s="124">
        <v>0.23002735085262177</v>
      </c>
      <c r="M9" s="124">
        <v>0.25571268237934908</v>
      </c>
      <c r="O9" s="94" t="s">
        <v>257</v>
      </c>
      <c r="P9" s="124">
        <v>0.43250170881749828</v>
      </c>
      <c r="Q9" s="124">
        <v>0.2452731092436975</v>
      </c>
      <c r="R9" s="124">
        <v>0.20162337662337659</v>
      </c>
      <c r="S9" s="124">
        <v>0.31402972027972031</v>
      </c>
      <c r="T9" s="124">
        <v>0.22218406593406592</v>
      </c>
      <c r="U9" s="124">
        <v>0.17499999999999999</v>
      </c>
      <c r="V9" s="124">
        <v>0.34285714285714286</v>
      </c>
      <c r="W9" s="124">
        <v>0.23363095238095238</v>
      </c>
      <c r="X9" s="124">
        <v>0.11904761904761904</v>
      </c>
      <c r="Y9" s="124">
        <v>0.13333333333333333</v>
      </c>
      <c r="Z9" s="124">
        <v>0.2926923076923077</v>
      </c>
      <c r="AA9" s="124">
        <v>0.25239234449760761</v>
      </c>
    </row>
    <row r="10" spans="1:27" x14ac:dyDescent="0.25">
      <c r="A10" s="94" t="s">
        <v>261</v>
      </c>
      <c r="B10" s="124">
        <v>0.1155849358974359</v>
      </c>
      <c r="C10" s="124">
        <v>0.11624242898913952</v>
      </c>
      <c r="D10" s="124">
        <v>0.11199382215007217</v>
      </c>
      <c r="E10" s="124">
        <v>0.10568374773138202</v>
      </c>
      <c r="F10" s="124">
        <v>0.12243867243867243</v>
      </c>
      <c r="G10" s="124">
        <v>1.6666666666666666E-2</v>
      </c>
      <c r="H10" s="124">
        <v>0.12938988095238096</v>
      </c>
      <c r="I10" s="124">
        <v>0.10364583333333333</v>
      </c>
      <c r="J10" s="124">
        <v>0.10611111111111111</v>
      </c>
      <c r="K10" s="124">
        <v>0.12532892077729033</v>
      </c>
      <c r="L10" s="124">
        <v>9.6913268512533221E-2</v>
      </c>
      <c r="M10" s="124">
        <v>3.1604938271604939E-2</v>
      </c>
      <c r="O10" s="94" t="s">
        <v>261</v>
      </c>
      <c r="P10" s="124">
        <v>0</v>
      </c>
      <c r="Q10" s="124">
        <v>0.11108193277310925</v>
      </c>
      <c r="R10" s="124">
        <v>0.23831168831168831</v>
      </c>
      <c r="S10" s="124">
        <v>0.14160839160839161</v>
      </c>
      <c r="T10" s="124">
        <v>0.17239010989010989</v>
      </c>
      <c r="U10" s="124">
        <v>0.15416666666666667</v>
      </c>
      <c r="V10" s="124">
        <v>0.2232142857142857</v>
      </c>
      <c r="W10" s="124">
        <v>6.6964285714285712E-2</v>
      </c>
      <c r="X10" s="124">
        <v>0.125</v>
      </c>
      <c r="Y10" s="124">
        <v>0.28846153846153844</v>
      </c>
      <c r="Z10" s="124">
        <v>4.3333333333333335E-2</v>
      </c>
      <c r="AA10" s="124">
        <v>0.10002990430622009</v>
      </c>
    </row>
    <row r="11" spans="1:27" x14ac:dyDescent="0.25">
      <c r="A11" s="94" t="s">
        <v>265</v>
      </c>
      <c r="B11" s="124">
        <v>7.5678228021978017E-2</v>
      </c>
      <c r="C11" s="124">
        <v>7.7380952380952384E-2</v>
      </c>
      <c r="D11" s="124">
        <v>5.4059568903318894E-2</v>
      </c>
      <c r="E11" s="124">
        <v>3.7231457268221968E-2</v>
      </c>
      <c r="F11" s="124">
        <v>6.3997113997113997E-2</v>
      </c>
      <c r="G11" s="124">
        <v>1.3888888888888888E-2</v>
      </c>
      <c r="H11" s="124">
        <v>4.9479166666666664E-2</v>
      </c>
      <c r="I11" s="124">
        <v>0</v>
      </c>
      <c r="J11" s="124">
        <v>3.0000000000000002E-2</v>
      </c>
      <c r="K11" s="124">
        <v>6.0387468811381857E-2</v>
      </c>
      <c r="L11" s="124">
        <v>4.1240494595274006E-2</v>
      </c>
      <c r="M11" s="124">
        <v>4.8888888888888891E-2</v>
      </c>
      <c r="O11" s="94" t="s">
        <v>265</v>
      </c>
      <c r="P11" s="124">
        <v>3.5714285714285712E-2</v>
      </c>
      <c r="Q11" s="124">
        <v>0.11423319327731093</v>
      </c>
      <c r="R11" s="124">
        <v>9.0909090909090912E-2</v>
      </c>
      <c r="S11" s="124">
        <v>7.3208041958041953E-2</v>
      </c>
      <c r="T11" s="124">
        <v>6.5991300366300368E-2</v>
      </c>
      <c r="U11" s="124">
        <v>0.11458333333333333</v>
      </c>
      <c r="V11" s="124">
        <v>0</v>
      </c>
      <c r="W11" s="124">
        <v>6.6964285714285712E-2</v>
      </c>
      <c r="X11" s="124">
        <v>0</v>
      </c>
      <c r="Y11" s="124">
        <v>3.8461538461538464E-2</v>
      </c>
      <c r="Z11" s="124">
        <v>2.9230769230769234E-2</v>
      </c>
      <c r="AA11" s="124">
        <v>6.5789473684210523E-3</v>
      </c>
    </row>
    <row r="12" spans="1:27" x14ac:dyDescent="0.25">
      <c r="A12" s="94" t="s">
        <v>304</v>
      </c>
      <c r="B12" s="124">
        <v>0.38311974483849492</v>
      </c>
      <c r="C12" s="124">
        <v>0.26017256683375101</v>
      </c>
      <c r="D12" s="124">
        <v>6.4342081529581527E-2</v>
      </c>
      <c r="E12" s="124">
        <v>7.1126953999396447E-2</v>
      </c>
      <c r="F12" s="124">
        <v>6.4603174603174593E-2</v>
      </c>
      <c r="G12" s="124">
        <v>9.9999999999999992E-2</v>
      </c>
      <c r="H12" s="124">
        <v>0.10312499999999998</v>
      </c>
      <c r="I12" s="124">
        <v>0</v>
      </c>
      <c r="J12" s="124">
        <v>1.111111111111111E-2</v>
      </c>
      <c r="K12" s="124">
        <v>8.9628336639206205E-2</v>
      </c>
      <c r="L12" s="124">
        <v>0.11416115408714093</v>
      </c>
      <c r="M12" s="124">
        <v>0.4876094276094276</v>
      </c>
      <c r="O12" s="94" t="s">
        <v>304</v>
      </c>
      <c r="P12" s="124">
        <v>0.55656185919343815</v>
      </c>
      <c r="Q12" s="124">
        <v>0.31355042016806728</v>
      </c>
      <c r="R12" s="124">
        <v>5.844155844155844E-2</v>
      </c>
      <c r="S12" s="124">
        <v>0.15843531468531469</v>
      </c>
      <c r="T12" s="124">
        <v>0.25835622710622713</v>
      </c>
      <c r="U12" s="124">
        <v>0</v>
      </c>
      <c r="V12" s="124">
        <v>0.125</v>
      </c>
      <c r="W12" s="124">
        <v>3.125E-2</v>
      </c>
      <c r="X12" s="124">
        <v>3.5714285714285712E-2</v>
      </c>
      <c r="Y12" s="124">
        <v>0.13846153846153847</v>
      </c>
      <c r="Z12" s="124">
        <v>0.26810897435897435</v>
      </c>
      <c r="AA12" s="124">
        <v>0.79694976076555024</v>
      </c>
    </row>
    <row r="13" spans="1:27" x14ac:dyDescent="0.25">
      <c r="A13" s="94" t="s">
        <v>307</v>
      </c>
      <c r="B13" s="124">
        <v>0.51596797299922292</v>
      </c>
      <c r="C13" s="124">
        <v>0.67860145154553064</v>
      </c>
      <c r="D13" s="124">
        <v>0.8230045995670997</v>
      </c>
      <c r="E13" s="124">
        <v>0.83025533272496199</v>
      </c>
      <c r="F13" s="124">
        <v>0.91507936507936494</v>
      </c>
      <c r="G13" s="124">
        <v>0.77500000000000002</v>
      </c>
      <c r="H13" s="124">
        <v>0.88437500000000002</v>
      </c>
      <c r="I13" s="124">
        <v>0.91666666666666663</v>
      </c>
      <c r="J13" s="124">
        <v>0.94444444444444453</v>
      </c>
      <c r="K13" s="124">
        <v>0.86041889873411614</v>
      </c>
      <c r="L13" s="124">
        <v>0.84537410232311549</v>
      </c>
      <c r="M13" s="124">
        <v>0.40472502805836136</v>
      </c>
      <c r="O13" s="94" t="s">
        <v>307</v>
      </c>
      <c r="P13" s="124">
        <v>0.2641831852358168</v>
      </c>
      <c r="Q13" s="124">
        <v>0.59506302521008414</v>
      </c>
      <c r="R13" s="124">
        <v>0.84610389610389602</v>
      </c>
      <c r="S13" s="124">
        <v>0.84156468531468531</v>
      </c>
      <c r="T13" s="124">
        <v>0.69848901098901106</v>
      </c>
      <c r="U13" s="124">
        <v>0.9375</v>
      </c>
      <c r="V13" s="124">
        <v>0.8392857142857143</v>
      </c>
      <c r="W13" s="124">
        <v>0.91874999999999996</v>
      </c>
      <c r="X13" s="124">
        <v>0.9642857142857143</v>
      </c>
      <c r="Y13" s="124">
        <v>0.84230769230769231</v>
      </c>
      <c r="Z13" s="124">
        <v>0.73189102564102559</v>
      </c>
      <c r="AA13" s="124">
        <v>0.1389055023923445</v>
      </c>
    </row>
    <row r="14" spans="1:27" x14ac:dyDescent="0.25">
      <c r="A14" s="94" t="s">
        <v>310</v>
      </c>
      <c r="B14" s="124">
        <v>8.2968333749583734E-2</v>
      </c>
      <c r="C14" s="124">
        <v>4.3749999999999997E-2</v>
      </c>
      <c r="D14" s="124">
        <v>9.1819985569985579E-2</v>
      </c>
      <c r="E14" s="124">
        <v>8.5760778543706936E-2</v>
      </c>
      <c r="F14" s="124">
        <v>1.5238095238095238E-2</v>
      </c>
      <c r="G14" s="124">
        <v>0.125</v>
      </c>
      <c r="H14" s="124">
        <v>0</v>
      </c>
      <c r="I14" s="124">
        <v>6.25E-2</v>
      </c>
      <c r="J14" s="124">
        <v>4.4444444444444439E-2</v>
      </c>
      <c r="K14" s="124">
        <v>3.6859087470500512E-2</v>
      </c>
      <c r="L14" s="124">
        <v>3.2652243589743592E-2</v>
      </c>
      <c r="M14" s="124">
        <v>7.1863075196408513E-2</v>
      </c>
      <c r="O14" s="94" t="s">
        <v>310</v>
      </c>
      <c r="P14" s="124">
        <v>0.15652768284347229</v>
      </c>
      <c r="Q14" s="124">
        <v>6.1974789915966388E-2</v>
      </c>
      <c r="R14" s="124">
        <v>7.2727272727272724E-2</v>
      </c>
      <c r="S14" s="124">
        <v>0</v>
      </c>
      <c r="T14" s="124">
        <v>4.3154761904761904E-2</v>
      </c>
      <c r="U14" s="124">
        <v>3.125E-2</v>
      </c>
      <c r="V14" s="124">
        <v>3.5714285714285712E-2</v>
      </c>
      <c r="W14" s="124">
        <v>0.05</v>
      </c>
      <c r="X14" s="124">
        <v>0</v>
      </c>
      <c r="Y14" s="124">
        <v>1.9230769230769232E-2</v>
      </c>
      <c r="Z14" s="124">
        <v>0</v>
      </c>
      <c r="AA14" s="124">
        <v>1.3157894736842105E-2</v>
      </c>
    </row>
    <row r="15" spans="1:27" x14ac:dyDescent="0.25">
      <c r="A15" s="94" t="s">
        <v>299</v>
      </c>
      <c r="B15" s="124">
        <v>7.2363400488400481E-2</v>
      </c>
      <c r="C15" s="124">
        <v>9.4435307017543865E-2</v>
      </c>
      <c r="D15" s="124">
        <v>1.3194444444444444E-2</v>
      </c>
      <c r="E15" s="124">
        <v>2.5704156954156957E-2</v>
      </c>
      <c r="F15" s="124">
        <v>8.2539682539682531E-3</v>
      </c>
      <c r="G15" s="124">
        <v>0</v>
      </c>
      <c r="H15" s="124">
        <v>0</v>
      </c>
      <c r="I15" s="124">
        <v>4.1666666666666664E-2</v>
      </c>
      <c r="J15" s="124">
        <v>0</v>
      </c>
      <c r="K15" s="124">
        <v>1.0306677018633539E-2</v>
      </c>
      <c r="L15" s="124">
        <v>7.8125E-3</v>
      </c>
      <c r="M15" s="124">
        <v>4.4135802469135801E-2</v>
      </c>
      <c r="O15" s="94" t="s">
        <v>299</v>
      </c>
      <c r="P15" s="124">
        <v>0.15276828434723172</v>
      </c>
      <c r="Q15" s="124">
        <v>4.5036764705882353E-2</v>
      </c>
      <c r="R15" s="124">
        <v>7.0454545454545464E-2</v>
      </c>
      <c r="S15" s="124">
        <v>6.4685314685314688E-2</v>
      </c>
      <c r="T15" s="124">
        <v>3.714514652014652E-2</v>
      </c>
      <c r="U15" s="124">
        <v>0</v>
      </c>
      <c r="V15" s="124">
        <v>0</v>
      </c>
      <c r="W15" s="124">
        <v>0</v>
      </c>
      <c r="X15" s="124">
        <v>3.5714285714285712E-2</v>
      </c>
      <c r="Y15" s="124">
        <v>0</v>
      </c>
      <c r="Z15" s="124">
        <v>0</v>
      </c>
      <c r="AA15" s="124">
        <v>3.125E-2</v>
      </c>
    </row>
    <row r="16" spans="1:27" x14ac:dyDescent="0.25">
      <c r="A16" s="94" t="s">
        <v>311</v>
      </c>
      <c r="B16" s="124">
        <v>0.39864076895326894</v>
      </c>
      <c r="C16" s="124">
        <v>0.47804928989139517</v>
      </c>
      <c r="D16" s="124">
        <v>0.33878855519480522</v>
      </c>
      <c r="E16" s="124">
        <v>0.48045466007422527</v>
      </c>
      <c r="F16" s="124">
        <v>0.35582972582972588</v>
      </c>
      <c r="G16" s="124">
        <v>0.35555555555555557</v>
      </c>
      <c r="H16" s="124">
        <v>0.46815476190476185</v>
      </c>
      <c r="I16" s="124">
        <v>0.45156249999999998</v>
      </c>
      <c r="J16" s="124">
        <v>0.61587301587301591</v>
      </c>
      <c r="K16" s="124">
        <v>0.44441713932203059</v>
      </c>
      <c r="L16" s="124">
        <v>0.38234589762018167</v>
      </c>
      <c r="M16" s="124">
        <v>0.45846240179573511</v>
      </c>
      <c r="O16" s="94" t="s">
        <v>311</v>
      </c>
      <c r="P16" s="124">
        <v>0.60594668489405323</v>
      </c>
      <c r="Q16" s="124">
        <v>0.64640231092436973</v>
      </c>
      <c r="R16" s="124">
        <v>0.44188311688311688</v>
      </c>
      <c r="S16" s="124">
        <v>0.5026223776223776</v>
      </c>
      <c r="T16" s="124">
        <v>0.51201923076923073</v>
      </c>
      <c r="U16" s="124">
        <v>0.51249999999999996</v>
      </c>
      <c r="V16" s="124">
        <v>0.64642857142857146</v>
      </c>
      <c r="W16" s="124">
        <v>0.72827380952380949</v>
      </c>
      <c r="X16" s="124">
        <v>0.6964285714285714</v>
      </c>
      <c r="Y16" s="124">
        <v>0.68717948717948718</v>
      </c>
      <c r="Z16" s="124">
        <v>0.51557692307692304</v>
      </c>
      <c r="AA16" s="124">
        <v>0.49466706539074956</v>
      </c>
    </row>
    <row r="17" spans="1:27" x14ac:dyDescent="0.25">
      <c r="A17" s="94" t="s">
        <v>312</v>
      </c>
      <c r="B17" s="124">
        <v>0.2454152618215118</v>
      </c>
      <c r="C17" s="124">
        <v>0.17957001879699247</v>
      </c>
      <c r="D17" s="124">
        <v>0.16017541486291487</v>
      </c>
      <c r="E17" s="124">
        <v>0.19215886415374905</v>
      </c>
      <c r="F17" s="124">
        <v>0.21748917748917751</v>
      </c>
      <c r="G17" s="124">
        <v>0.18611111111111112</v>
      </c>
      <c r="H17" s="124">
        <v>0.2949404761904762</v>
      </c>
      <c r="I17" s="124">
        <v>0.16458333333333333</v>
      </c>
      <c r="J17" s="124">
        <v>0.13690476190476189</v>
      </c>
      <c r="K17" s="124">
        <v>0.1515022266380962</v>
      </c>
      <c r="L17" s="124">
        <v>0.16483168587947999</v>
      </c>
      <c r="M17" s="124">
        <v>0.12219416386083053</v>
      </c>
      <c r="O17" s="94" t="s">
        <v>312</v>
      </c>
      <c r="P17" s="124">
        <v>0.14302802460697198</v>
      </c>
      <c r="Q17" s="124">
        <v>9.4537815126050417E-2</v>
      </c>
      <c r="R17" s="124">
        <v>0.28376623376623378</v>
      </c>
      <c r="S17" s="124">
        <v>0.22377622377622378</v>
      </c>
      <c r="T17" s="124">
        <v>0.13295558608058608</v>
      </c>
      <c r="U17" s="124">
        <v>0.16666666666666666</v>
      </c>
      <c r="V17" s="124">
        <v>6.0714285714285714E-2</v>
      </c>
      <c r="W17" s="124">
        <v>0.16904761904761906</v>
      </c>
      <c r="X17" s="124">
        <v>0.23214285714285715</v>
      </c>
      <c r="Y17" s="124">
        <v>0.19102564102564101</v>
      </c>
      <c r="Z17" s="124">
        <v>0.15839743589743588</v>
      </c>
      <c r="AA17" s="124">
        <v>0.24282296650717705</v>
      </c>
    </row>
    <row r="18" spans="1:27" x14ac:dyDescent="0.25">
      <c r="A18" s="94" t="s">
        <v>313</v>
      </c>
      <c r="B18" s="124">
        <v>4.8049259768009764E-2</v>
      </c>
      <c r="C18" s="124">
        <v>5.3453947368421052E-2</v>
      </c>
      <c r="D18" s="124">
        <v>4.5773584054834046E-2</v>
      </c>
      <c r="E18" s="124">
        <v>2.5209738045415792E-2</v>
      </c>
      <c r="F18" s="124">
        <v>7.7489177489177483E-2</v>
      </c>
      <c r="G18" s="124">
        <v>2.7777777777777776E-2</v>
      </c>
      <c r="H18" s="124">
        <v>2.0833333333333332E-2</v>
      </c>
      <c r="I18" s="124">
        <v>0</v>
      </c>
      <c r="J18" s="124">
        <v>2.7777777777777776E-2</v>
      </c>
      <c r="K18" s="124">
        <v>2.6581027667984189E-2</v>
      </c>
      <c r="L18" s="124">
        <v>4.7510816067317607E-2</v>
      </c>
      <c r="M18" s="124">
        <v>2.6666666666666668E-2</v>
      </c>
      <c r="O18" s="94" t="s">
        <v>313</v>
      </c>
      <c r="P18" s="124">
        <v>7.1770334928229665E-2</v>
      </c>
      <c r="Q18" s="124">
        <v>1.4705882352941176E-2</v>
      </c>
      <c r="R18" s="124">
        <v>2.5000000000000001E-2</v>
      </c>
      <c r="S18" s="124">
        <v>7.3208041958041953E-2</v>
      </c>
      <c r="T18" s="124">
        <v>7.0570054945054944E-2</v>
      </c>
      <c r="U18" s="124">
        <v>0</v>
      </c>
      <c r="V18" s="124">
        <v>0</v>
      </c>
      <c r="W18" s="124">
        <v>0</v>
      </c>
      <c r="X18" s="124">
        <v>0</v>
      </c>
      <c r="Y18" s="124">
        <v>8.3333333333333329E-2</v>
      </c>
      <c r="Z18" s="124">
        <v>0.12714743589743588</v>
      </c>
      <c r="AA18" s="124">
        <v>4.0570175438596492E-2</v>
      </c>
    </row>
    <row r="19" spans="1:27" x14ac:dyDescent="0.25">
      <c r="A19" s="94" t="s">
        <v>314</v>
      </c>
      <c r="B19" s="124">
        <v>9.2244127400377407E-2</v>
      </c>
      <c r="C19" s="124">
        <v>4.7668650793650791E-2</v>
      </c>
      <c r="D19" s="124">
        <v>0.15321856962481967</v>
      </c>
      <c r="E19" s="124">
        <v>6.6886372720771692E-2</v>
      </c>
      <c r="F19" s="124">
        <v>6.685425685425686E-2</v>
      </c>
      <c r="G19" s="124">
        <v>5.5555555555555552E-2</v>
      </c>
      <c r="H19" s="124">
        <v>4.7991071428571425E-2</v>
      </c>
      <c r="I19" s="124">
        <v>9.3229166666666669E-2</v>
      </c>
      <c r="J19" s="124">
        <v>8.2222222222222224E-2</v>
      </c>
      <c r="K19" s="124">
        <v>4.076528091473744E-2</v>
      </c>
      <c r="L19" s="124">
        <v>5.4731491955756661E-2</v>
      </c>
      <c r="M19" s="124">
        <v>7.2962962962962966E-2</v>
      </c>
      <c r="O19" s="94" t="s">
        <v>314</v>
      </c>
      <c r="P19" s="124">
        <v>9.7915242652084761E-2</v>
      </c>
      <c r="Q19" s="124">
        <v>0.10701155462184875</v>
      </c>
      <c r="R19" s="124">
        <v>0.11818181818181818</v>
      </c>
      <c r="S19" s="124">
        <v>0.12718531468531469</v>
      </c>
      <c r="T19" s="124">
        <v>0.10399496336996336</v>
      </c>
      <c r="U19" s="124">
        <v>0.16458333333333333</v>
      </c>
      <c r="V19" s="124">
        <v>0.13392857142857142</v>
      </c>
      <c r="W19" s="124">
        <v>0</v>
      </c>
      <c r="X19" s="124">
        <v>3.5714285714285712E-2</v>
      </c>
      <c r="Y19" s="124">
        <v>1.9230769230769232E-2</v>
      </c>
      <c r="Z19" s="124">
        <v>0.12839743589743591</v>
      </c>
      <c r="AA19" s="124">
        <v>6.2200956937799042E-2</v>
      </c>
    </row>
    <row r="20" spans="1:27" x14ac:dyDescent="0.25">
      <c r="A20" s="94" t="s">
        <v>315</v>
      </c>
      <c r="B20" s="124">
        <v>0.11052159645909646</v>
      </c>
      <c r="C20" s="124">
        <v>7.137896825396825E-2</v>
      </c>
      <c r="D20" s="124">
        <v>9.8759920634920645E-2</v>
      </c>
      <c r="E20" s="124">
        <v>4.4309326294620414E-2</v>
      </c>
      <c r="F20" s="124">
        <v>0.11764790764790764</v>
      </c>
      <c r="G20" s="124">
        <v>0</v>
      </c>
      <c r="H20" s="124">
        <v>8.8095238095238088E-2</v>
      </c>
      <c r="I20" s="124">
        <v>3.125E-2</v>
      </c>
      <c r="J20" s="124">
        <v>7.722222222222222E-2</v>
      </c>
      <c r="K20" s="124">
        <v>2.5771103896103896E-2</v>
      </c>
      <c r="L20" s="124">
        <v>1.7427884615384616E-2</v>
      </c>
      <c r="M20" s="124">
        <v>0.130331088664422</v>
      </c>
      <c r="O20" s="94" t="s">
        <v>315</v>
      </c>
      <c r="P20" s="124">
        <v>3.5885167464114832E-2</v>
      </c>
      <c r="Q20" s="124">
        <v>7.6680672268907568E-2</v>
      </c>
      <c r="R20" s="124">
        <v>0.10844155844155845</v>
      </c>
      <c r="S20" s="124">
        <v>5.3977272727272728E-2</v>
      </c>
      <c r="T20" s="124">
        <v>0.10170558608058608</v>
      </c>
      <c r="U20" s="124">
        <v>3.125E-2</v>
      </c>
      <c r="V20" s="124">
        <v>0.15892857142857142</v>
      </c>
      <c r="W20" s="124">
        <v>3.5714285714285712E-2</v>
      </c>
      <c r="X20" s="124">
        <v>3.5714285714285712E-2</v>
      </c>
      <c r="Y20" s="124">
        <v>1.9230769230769232E-2</v>
      </c>
      <c r="Z20" s="124">
        <v>0</v>
      </c>
      <c r="AA20" s="124">
        <v>8.6872009569377989E-2</v>
      </c>
    </row>
    <row r="21" spans="1:27" x14ac:dyDescent="0.25">
      <c r="A21" s="94" t="s">
        <v>316</v>
      </c>
      <c r="B21" s="124">
        <v>2.3012057387057389E-2</v>
      </c>
      <c r="C21" s="124">
        <v>6.7616959064327482E-3</v>
      </c>
      <c r="D21" s="124">
        <v>4.1666666666666666E-3</v>
      </c>
      <c r="E21" s="124">
        <v>6.3938618925831201E-3</v>
      </c>
      <c r="F21" s="124">
        <v>1.4285714285714285E-2</v>
      </c>
      <c r="G21" s="124">
        <v>2.7777777777777776E-2</v>
      </c>
      <c r="H21" s="124">
        <v>0</v>
      </c>
      <c r="I21" s="124">
        <v>0</v>
      </c>
      <c r="J21" s="124">
        <v>0</v>
      </c>
      <c r="K21" s="124">
        <v>1.3134057971014492E-2</v>
      </c>
      <c r="L21" s="124">
        <v>0</v>
      </c>
      <c r="M21" s="124">
        <v>2.4691358024691357E-2</v>
      </c>
      <c r="O21" s="94" t="s">
        <v>316</v>
      </c>
      <c r="P21" s="124">
        <v>2.2727272727272728E-2</v>
      </c>
      <c r="Q21" s="124">
        <v>4.5036764705882353E-2</v>
      </c>
      <c r="R21" s="124">
        <v>0</v>
      </c>
      <c r="S21" s="124">
        <v>0</v>
      </c>
      <c r="T21" s="124">
        <v>5.4945054945054944E-2</v>
      </c>
      <c r="U21" s="124">
        <v>0</v>
      </c>
      <c r="V21" s="124">
        <v>0</v>
      </c>
      <c r="W21" s="124">
        <v>0</v>
      </c>
      <c r="X21" s="124">
        <v>0</v>
      </c>
      <c r="Y21" s="124">
        <v>0</v>
      </c>
      <c r="Z21" s="124">
        <v>0</v>
      </c>
      <c r="AA21" s="124">
        <v>4.5454545454545456E-2</v>
      </c>
    </row>
    <row r="22" spans="1:27" x14ac:dyDescent="0.25">
      <c r="A22" s="94" t="s">
        <v>323</v>
      </c>
      <c r="B22" s="124">
        <v>0</v>
      </c>
      <c r="C22" s="124">
        <v>0</v>
      </c>
      <c r="D22" s="124">
        <v>0</v>
      </c>
      <c r="E22" s="124">
        <v>0</v>
      </c>
      <c r="F22" s="124">
        <v>0</v>
      </c>
      <c r="G22" s="124">
        <v>0</v>
      </c>
      <c r="H22" s="124">
        <v>0</v>
      </c>
      <c r="I22" s="124">
        <v>0</v>
      </c>
      <c r="J22" s="124">
        <v>0</v>
      </c>
      <c r="K22" s="124">
        <v>0</v>
      </c>
      <c r="L22" s="124">
        <v>0</v>
      </c>
      <c r="M22" s="124">
        <v>2.4691358024691358E-3</v>
      </c>
      <c r="O22" s="94" t="s">
        <v>323</v>
      </c>
      <c r="P22" s="124">
        <v>0</v>
      </c>
      <c r="Q22" s="124">
        <v>0</v>
      </c>
      <c r="R22" s="124">
        <v>0</v>
      </c>
      <c r="S22" s="124">
        <v>0</v>
      </c>
      <c r="T22" s="124">
        <v>0</v>
      </c>
      <c r="U22" s="124">
        <v>0</v>
      </c>
      <c r="V22" s="124">
        <v>0</v>
      </c>
      <c r="W22" s="124">
        <v>0</v>
      </c>
      <c r="X22" s="124">
        <v>0</v>
      </c>
      <c r="Y22" s="124">
        <v>0</v>
      </c>
      <c r="Z22" s="124">
        <v>0</v>
      </c>
      <c r="AA22" s="124">
        <v>0</v>
      </c>
    </row>
    <row r="23" spans="1:27" x14ac:dyDescent="0.25">
      <c r="A23" s="94" t="s">
        <v>324</v>
      </c>
      <c r="B23" s="124">
        <v>4.807692307692308E-3</v>
      </c>
      <c r="C23" s="124">
        <v>0</v>
      </c>
      <c r="D23" s="124">
        <v>0</v>
      </c>
      <c r="E23" s="124">
        <v>3.472222222222222E-3</v>
      </c>
      <c r="F23" s="124">
        <v>4.4444444444444444E-3</v>
      </c>
      <c r="G23" s="124">
        <v>0</v>
      </c>
      <c r="H23" s="124">
        <v>0</v>
      </c>
      <c r="I23" s="124">
        <v>0</v>
      </c>
      <c r="J23" s="124">
        <v>0</v>
      </c>
      <c r="K23" s="124">
        <v>0</v>
      </c>
      <c r="L23" s="124">
        <v>0</v>
      </c>
      <c r="M23" s="124">
        <v>0</v>
      </c>
      <c r="O23" s="94" t="s">
        <v>324</v>
      </c>
      <c r="P23" s="124">
        <v>0</v>
      </c>
      <c r="Q23" s="124">
        <v>0</v>
      </c>
      <c r="R23" s="124">
        <v>0</v>
      </c>
      <c r="S23" s="124">
        <v>0</v>
      </c>
      <c r="T23" s="124">
        <v>0</v>
      </c>
      <c r="U23" s="124">
        <v>3.125E-2</v>
      </c>
      <c r="V23" s="124">
        <v>0</v>
      </c>
      <c r="W23" s="124">
        <v>0</v>
      </c>
      <c r="X23" s="124">
        <v>0</v>
      </c>
      <c r="Y23" s="124">
        <v>0</v>
      </c>
      <c r="Z23" s="124">
        <v>0</v>
      </c>
      <c r="AA23" s="124">
        <v>0</v>
      </c>
    </row>
    <row r="24" spans="1:27" x14ac:dyDescent="0.25">
      <c r="A24" s="94" t="s">
        <v>325</v>
      </c>
      <c r="B24" s="124">
        <v>0</v>
      </c>
      <c r="C24" s="124">
        <v>0</v>
      </c>
      <c r="D24" s="124">
        <v>0</v>
      </c>
      <c r="E24" s="124">
        <v>0</v>
      </c>
      <c r="F24" s="124">
        <v>0</v>
      </c>
      <c r="G24" s="124">
        <v>1.6666666666666666E-2</v>
      </c>
      <c r="H24" s="124">
        <v>0</v>
      </c>
      <c r="I24" s="124">
        <v>0</v>
      </c>
      <c r="J24" s="124">
        <v>0</v>
      </c>
      <c r="K24" s="124">
        <v>0</v>
      </c>
      <c r="L24" s="124">
        <v>0</v>
      </c>
      <c r="M24" s="124">
        <v>0</v>
      </c>
      <c r="O24" s="94" t="s">
        <v>325</v>
      </c>
      <c r="P24" s="124">
        <v>0</v>
      </c>
      <c r="Q24" s="124">
        <v>0</v>
      </c>
      <c r="R24" s="124">
        <v>2.2727272727272728E-2</v>
      </c>
      <c r="S24" s="124">
        <v>2.2727272727272728E-2</v>
      </c>
      <c r="T24" s="124">
        <v>1.1904761904761904E-2</v>
      </c>
      <c r="U24" s="124">
        <v>0.14374999999999999</v>
      </c>
      <c r="V24" s="124">
        <v>0</v>
      </c>
      <c r="W24" s="124">
        <v>0</v>
      </c>
      <c r="X24" s="124">
        <v>0</v>
      </c>
      <c r="Y24" s="124">
        <v>0</v>
      </c>
      <c r="Z24" s="124">
        <v>0</v>
      </c>
      <c r="AA24" s="124">
        <v>0</v>
      </c>
    </row>
    <row r="25" spans="1:27" x14ac:dyDescent="0.25">
      <c r="A25" s="94" t="s">
        <v>322</v>
      </c>
      <c r="B25" s="124">
        <v>0.3053864538239538</v>
      </c>
      <c r="C25" s="124">
        <v>0.30685829156223893</v>
      </c>
      <c r="D25" s="124">
        <v>7.2197420634920642E-2</v>
      </c>
      <c r="E25" s="124">
        <v>0.21449985081698639</v>
      </c>
      <c r="F25" s="124">
        <v>4.717171717171717E-2</v>
      </c>
      <c r="G25" s="124">
        <v>0.23888888888888893</v>
      </c>
      <c r="H25" s="124">
        <v>0.15520833333333331</v>
      </c>
      <c r="I25" s="124">
        <v>0.35156250000000006</v>
      </c>
      <c r="J25" s="124">
        <v>0.15404761904761904</v>
      </c>
      <c r="K25" s="124">
        <v>5.4173430735930728E-2</v>
      </c>
      <c r="L25" s="124">
        <v>0.21657707322132633</v>
      </c>
      <c r="M25" s="124">
        <v>0.34875982042648707</v>
      </c>
      <c r="O25" s="94" t="s">
        <v>322</v>
      </c>
      <c r="P25" s="124">
        <v>0.57928913192071085</v>
      </c>
      <c r="Q25" s="124">
        <v>0.32786239495798319</v>
      </c>
      <c r="R25" s="124">
        <v>0.19935064935064933</v>
      </c>
      <c r="S25" s="124">
        <v>0.26507867132867136</v>
      </c>
      <c r="T25" s="124">
        <v>0.22229853479853479</v>
      </c>
      <c r="U25" s="124">
        <v>0.49583333333333329</v>
      </c>
      <c r="V25" s="124">
        <v>0.17321428571428571</v>
      </c>
      <c r="W25" s="124">
        <v>0.24047619047619045</v>
      </c>
      <c r="X25" s="124">
        <v>0.19047619047619047</v>
      </c>
      <c r="Y25" s="124">
        <v>0.27948717948717949</v>
      </c>
      <c r="Z25" s="124">
        <v>0.36525641025641026</v>
      </c>
      <c r="AA25" s="124">
        <v>0.62485047846889952</v>
      </c>
    </row>
    <row r="26" spans="1:27" x14ac:dyDescent="0.25">
      <c r="A26" s="94" t="s">
        <v>335</v>
      </c>
      <c r="B26" s="124">
        <v>6.7167467948717946E-2</v>
      </c>
      <c r="C26" s="124">
        <v>0.14599780701754386</v>
      </c>
      <c r="D26" s="124">
        <v>0.12652980699855698</v>
      </c>
      <c r="E26" s="124">
        <v>5.8917695866225278E-2</v>
      </c>
      <c r="F26" s="124">
        <v>8.5743145743145732E-2</v>
      </c>
      <c r="G26" s="124">
        <v>3.0555555555555558E-2</v>
      </c>
      <c r="H26" s="124">
        <v>9.947916666666666E-2</v>
      </c>
      <c r="I26" s="124">
        <v>0.18072916666666666</v>
      </c>
      <c r="J26" s="124">
        <v>6.507936507936507E-2</v>
      </c>
      <c r="K26" s="124">
        <v>5.14083139083139E-2</v>
      </c>
      <c r="L26" s="124">
        <v>3.7347374847374847E-2</v>
      </c>
      <c r="M26" s="124">
        <v>0.18858024691358027</v>
      </c>
      <c r="O26" s="94" t="s">
        <v>335</v>
      </c>
      <c r="P26" s="124">
        <v>2.2727272727272728E-2</v>
      </c>
      <c r="Q26" s="124">
        <v>0.1092436974789916</v>
      </c>
      <c r="R26" s="124">
        <v>0.16461038961038962</v>
      </c>
      <c r="S26" s="124">
        <v>9.5935314685314688E-2</v>
      </c>
      <c r="T26" s="124">
        <v>6.4560439560439553E-2</v>
      </c>
      <c r="U26" s="124">
        <v>0.12291666666666667</v>
      </c>
      <c r="V26" s="124">
        <v>7.1428571428571425E-2</v>
      </c>
      <c r="W26" s="124">
        <v>6.6964285714285712E-2</v>
      </c>
      <c r="X26" s="124">
        <v>7.1428571428571425E-2</v>
      </c>
      <c r="Y26" s="124">
        <v>0</v>
      </c>
      <c r="Z26" s="124">
        <v>2.6666666666666665E-2</v>
      </c>
      <c r="AA26" s="124">
        <v>3.7828947368421052E-2</v>
      </c>
    </row>
    <row r="27" spans="1:27" x14ac:dyDescent="0.25">
      <c r="A27" s="94" t="s">
        <v>328</v>
      </c>
      <c r="B27" s="124">
        <v>0.74563457375957387</v>
      </c>
      <c r="C27" s="124">
        <v>0.67666953842940691</v>
      </c>
      <c r="D27" s="124">
        <v>0.33846838924963929</v>
      </c>
      <c r="E27" s="124">
        <v>0.56552028888985417</v>
      </c>
      <c r="F27" s="124">
        <v>0.56995670995670999</v>
      </c>
      <c r="G27" s="124">
        <v>0.41388888888888881</v>
      </c>
      <c r="H27" s="124">
        <v>0.60639880952380953</v>
      </c>
      <c r="I27" s="124">
        <v>0.41614583333333338</v>
      </c>
      <c r="J27" s="124">
        <v>0.68087301587301596</v>
      </c>
      <c r="K27" s="124">
        <v>0.64905269096845175</v>
      </c>
      <c r="L27" s="124">
        <v>0.51580610061163468</v>
      </c>
      <c r="M27" s="124">
        <v>0.58769360269360271</v>
      </c>
      <c r="O27" s="94" t="s">
        <v>328</v>
      </c>
      <c r="P27" s="124">
        <v>0.7790498974709501</v>
      </c>
      <c r="Q27" s="124">
        <v>0.63550420168067223</v>
      </c>
      <c r="R27" s="124">
        <v>0.60746753246753238</v>
      </c>
      <c r="S27" s="124">
        <v>0.7399475524475525</v>
      </c>
      <c r="T27" s="124">
        <v>0.88856456043956034</v>
      </c>
      <c r="U27" s="124">
        <v>0.67916666666666659</v>
      </c>
      <c r="V27" s="124">
        <v>0.69285714285714284</v>
      </c>
      <c r="W27" s="124">
        <v>0.91874999999999996</v>
      </c>
      <c r="X27" s="124">
        <v>0.9642857142857143</v>
      </c>
      <c r="Y27" s="124">
        <v>0.88461538461538458</v>
      </c>
      <c r="Z27" s="124">
        <v>0.78003205128205122</v>
      </c>
      <c r="AA27" s="124">
        <v>0.89119816586921852</v>
      </c>
    </row>
    <row r="28" spans="1:27" x14ac:dyDescent="0.25">
      <c r="A28" s="94" t="s">
        <v>329</v>
      </c>
      <c r="B28" s="124">
        <v>3.2672275641025643E-2</v>
      </c>
      <c r="C28" s="124">
        <v>3.6449195906432745E-2</v>
      </c>
      <c r="D28" s="124">
        <v>6.2500000000000003E-3</v>
      </c>
      <c r="E28" s="124">
        <v>3.3211580086580088E-2</v>
      </c>
      <c r="F28" s="124">
        <v>5.0822510822510818E-2</v>
      </c>
      <c r="G28" s="124">
        <v>6.9444444444444434E-2</v>
      </c>
      <c r="H28" s="124">
        <v>3.6607142857142852E-2</v>
      </c>
      <c r="I28" s="124">
        <v>0</v>
      </c>
      <c r="J28" s="124">
        <v>6.7380952380952375E-2</v>
      </c>
      <c r="K28" s="124">
        <v>3.6531177156177153E-2</v>
      </c>
      <c r="L28" s="124">
        <v>3.6666509552538966E-2</v>
      </c>
      <c r="M28" s="124">
        <v>9.1358024691358022E-2</v>
      </c>
      <c r="O28" s="94" t="s">
        <v>329</v>
      </c>
      <c r="P28" s="124">
        <v>0</v>
      </c>
      <c r="Q28" s="124">
        <v>4.8188025210084029E-2</v>
      </c>
      <c r="R28" s="124">
        <v>0</v>
      </c>
      <c r="S28" s="124">
        <v>4.195804195804196E-2</v>
      </c>
      <c r="T28" s="124">
        <v>7.429029304029304E-2</v>
      </c>
      <c r="U28" s="124">
        <v>0</v>
      </c>
      <c r="V28" s="124">
        <v>0</v>
      </c>
      <c r="W28" s="124">
        <v>0</v>
      </c>
      <c r="X28" s="124">
        <v>0</v>
      </c>
      <c r="Y28" s="124">
        <v>1.9230769230769232E-2</v>
      </c>
      <c r="Z28" s="124">
        <v>1.9230769230769232E-2</v>
      </c>
      <c r="AA28" s="124">
        <v>0</v>
      </c>
    </row>
    <row r="29" spans="1:27" x14ac:dyDescent="0.25">
      <c r="A29" s="94" t="s">
        <v>330</v>
      </c>
      <c r="B29" s="124">
        <v>9.1090853590853588E-2</v>
      </c>
      <c r="C29" s="124">
        <v>5.7214651211361739E-2</v>
      </c>
      <c r="D29" s="124">
        <v>1.6145833333333331E-2</v>
      </c>
      <c r="E29" s="124">
        <v>4.3645846019567246E-2</v>
      </c>
      <c r="F29" s="124">
        <v>3.3333333333333333E-2</v>
      </c>
      <c r="G29" s="124">
        <v>2.7777777777777776E-2</v>
      </c>
      <c r="H29" s="124">
        <v>0</v>
      </c>
      <c r="I29" s="124">
        <v>0.11927083333333333</v>
      </c>
      <c r="J29" s="124">
        <v>9.5238095238095229E-3</v>
      </c>
      <c r="K29" s="124">
        <v>3.5714285714285712E-2</v>
      </c>
      <c r="L29" s="124">
        <v>4.4345462543991951E-2</v>
      </c>
      <c r="M29" s="124">
        <v>2.7160493827160494E-2</v>
      </c>
      <c r="O29" s="94" t="s">
        <v>330</v>
      </c>
      <c r="P29" s="124">
        <v>0.17583732057416268</v>
      </c>
      <c r="Q29" s="124">
        <v>0.21809348739495801</v>
      </c>
      <c r="R29" s="124">
        <v>4.5454545454545456E-2</v>
      </c>
      <c r="S29" s="124">
        <v>0.10664335664335664</v>
      </c>
      <c r="T29" s="124">
        <v>0.5028617216117216</v>
      </c>
      <c r="U29" s="124">
        <v>0.37291666666666667</v>
      </c>
      <c r="V29" s="124">
        <v>0.17499999999999999</v>
      </c>
      <c r="W29" s="124">
        <v>0.25476190476190474</v>
      </c>
      <c r="X29" s="124">
        <v>0.42857142857142855</v>
      </c>
      <c r="Y29" s="124">
        <v>0.29871794871794877</v>
      </c>
      <c r="Z29" s="124">
        <v>0.18227564102564103</v>
      </c>
      <c r="AA29" s="124">
        <v>0.33298444976076558</v>
      </c>
    </row>
    <row r="30" spans="1:27" x14ac:dyDescent="0.25">
      <c r="A30" s="94" t="s">
        <v>319</v>
      </c>
      <c r="B30" s="124">
        <v>0.11618849900099899</v>
      </c>
      <c r="C30" s="124">
        <v>8.1346595655806181E-2</v>
      </c>
      <c r="D30" s="124">
        <v>8.5249819624819631E-2</v>
      </c>
      <c r="E30" s="124">
        <v>0.1058860470305483</v>
      </c>
      <c r="F30" s="124">
        <v>0.11323232323232323</v>
      </c>
      <c r="G30" s="124">
        <v>6.9444444444444434E-2</v>
      </c>
      <c r="H30" s="124">
        <v>0.11800595238095236</v>
      </c>
      <c r="I30" s="124">
        <v>9.5312499999999994E-2</v>
      </c>
      <c r="J30" s="124">
        <v>9.1746031746031742E-2</v>
      </c>
      <c r="K30" s="124">
        <v>8.554717474554431E-2</v>
      </c>
      <c r="L30" s="124">
        <v>0.15178204632055251</v>
      </c>
      <c r="M30" s="124">
        <v>0</v>
      </c>
      <c r="O30" s="94" t="s">
        <v>319</v>
      </c>
      <c r="P30" s="124">
        <v>3.5885167464114832E-2</v>
      </c>
      <c r="Q30" s="124">
        <v>8.0751050420168058E-2</v>
      </c>
      <c r="R30" s="124">
        <v>2.2727272727272728E-2</v>
      </c>
      <c r="S30" s="124">
        <v>8.8942307692307696E-2</v>
      </c>
      <c r="T30" s="124">
        <v>5.5059523809523808E-2</v>
      </c>
      <c r="U30" s="124">
        <v>0.10416666666666666</v>
      </c>
      <c r="V30" s="124">
        <v>0.22142857142857142</v>
      </c>
      <c r="W30" s="124">
        <v>0</v>
      </c>
      <c r="X30" s="124">
        <v>0</v>
      </c>
      <c r="Y30" s="124">
        <v>1.9230769230769232E-2</v>
      </c>
      <c r="Z30" s="124">
        <v>0.01</v>
      </c>
      <c r="AA30" s="124">
        <v>0</v>
      </c>
    </row>
    <row r="31" spans="1:27" x14ac:dyDescent="0.25">
      <c r="A31" s="94" t="s">
        <v>318</v>
      </c>
      <c r="B31" s="124">
        <v>4.2210740648240645E-2</v>
      </c>
      <c r="C31" s="124">
        <v>3.9756944444444442E-2</v>
      </c>
      <c r="D31" s="124">
        <v>4.0798611111111112E-2</v>
      </c>
      <c r="E31" s="124">
        <v>2.9025712849242265E-2</v>
      </c>
      <c r="F31" s="124">
        <v>2.987012987012987E-2</v>
      </c>
      <c r="G31" s="124">
        <v>0</v>
      </c>
      <c r="H31" s="124">
        <v>1.5625E-2</v>
      </c>
      <c r="I31" s="124">
        <v>2.34375E-2</v>
      </c>
      <c r="J31" s="124">
        <v>1.3333333333333334E-2</v>
      </c>
      <c r="K31" s="124">
        <v>1.4953796203796204E-2</v>
      </c>
      <c r="L31" s="124">
        <v>7.8055438605941704E-2</v>
      </c>
      <c r="M31" s="124">
        <v>1.580246913580247E-2</v>
      </c>
      <c r="O31" s="94" t="s">
        <v>318</v>
      </c>
      <c r="P31" s="124">
        <v>0</v>
      </c>
      <c r="Q31" s="124">
        <v>0</v>
      </c>
      <c r="R31" s="124">
        <v>2.2727272727272728E-2</v>
      </c>
      <c r="S31" s="124">
        <v>2.2727272727272728E-2</v>
      </c>
      <c r="T31" s="124">
        <v>2.7529761904761904E-2</v>
      </c>
      <c r="U31" s="124">
        <v>0.1875</v>
      </c>
      <c r="V31" s="124">
        <v>0</v>
      </c>
      <c r="W31" s="124">
        <v>0</v>
      </c>
      <c r="X31" s="124">
        <v>0</v>
      </c>
      <c r="Y31" s="124">
        <v>1.9230769230769232E-2</v>
      </c>
      <c r="Z31" s="124">
        <v>0.01</v>
      </c>
      <c r="AA31" s="124">
        <v>0</v>
      </c>
    </row>
    <row r="32" spans="1:27" x14ac:dyDescent="0.25">
      <c r="A32" s="94" t="s">
        <v>320</v>
      </c>
      <c r="B32" s="124">
        <v>0</v>
      </c>
      <c r="C32" s="124">
        <v>7.8125E-3</v>
      </c>
      <c r="D32" s="124">
        <v>1.6666666666666666E-2</v>
      </c>
      <c r="E32" s="124">
        <v>3.1250000000000002E-3</v>
      </c>
      <c r="F32" s="124">
        <v>4.4444444444444444E-3</v>
      </c>
      <c r="G32" s="124">
        <v>1.6666666666666666E-2</v>
      </c>
      <c r="H32" s="124">
        <v>0</v>
      </c>
      <c r="I32" s="124">
        <v>2.34375E-2</v>
      </c>
      <c r="J32" s="124">
        <v>0</v>
      </c>
      <c r="K32" s="124">
        <v>5.8423913043478262E-3</v>
      </c>
      <c r="L32" s="124">
        <v>9.782318376068376E-3</v>
      </c>
      <c r="M32" s="124">
        <v>2.4691358024691358E-3</v>
      </c>
      <c r="O32" s="94" t="s">
        <v>320</v>
      </c>
      <c r="P32" s="124">
        <v>0</v>
      </c>
      <c r="Q32" s="124">
        <v>0</v>
      </c>
      <c r="R32" s="124">
        <v>2.5000000000000001E-2</v>
      </c>
      <c r="S32" s="124">
        <v>0</v>
      </c>
      <c r="T32" s="124">
        <v>4.0750915750915752E-2</v>
      </c>
      <c r="U32" s="124">
        <v>3.125E-2</v>
      </c>
      <c r="V32" s="124">
        <v>0</v>
      </c>
      <c r="W32" s="124">
        <v>0</v>
      </c>
      <c r="X32" s="124">
        <v>0</v>
      </c>
      <c r="Y32" s="124">
        <v>0</v>
      </c>
      <c r="Z32" s="124">
        <v>0</v>
      </c>
      <c r="AA32" s="124">
        <v>1.3157894736842105E-2</v>
      </c>
    </row>
    <row r="33" spans="1:27" x14ac:dyDescent="0.25">
      <c r="A33" s="94" t="s">
        <v>321</v>
      </c>
      <c r="B33" s="124">
        <v>5.4414682539682541E-2</v>
      </c>
      <c r="C33" s="124">
        <v>0.13426665622389305</v>
      </c>
      <c r="D33" s="124">
        <v>6.2231691919191923E-2</v>
      </c>
      <c r="E33" s="124">
        <v>0.10271386133758258</v>
      </c>
      <c r="F33" s="124">
        <v>9.4155844155844146E-2</v>
      </c>
      <c r="G33" s="124">
        <v>0.1388888888888889</v>
      </c>
      <c r="H33" s="124">
        <v>7.4479166666666666E-2</v>
      </c>
      <c r="I33" s="124">
        <v>0.23802083333333335</v>
      </c>
      <c r="J33" s="124">
        <v>6.8888888888888875E-2</v>
      </c>
      <c r="K33" s="124">
        <v>4.7791874490244059E-2</v>
      </c>
      <c r="L33" s="124">
        <v>0.12189661205237831</v>
      </c>
      <c r="M33" s="124">
        <v>0.13488776655443321</v>
      </c>
      <c r="O33" s="94" t="s">
        <v>321</v>
      </c>
      <c r="P33" s="124">
        <v>0.12081339712918661</v>
      </c>
      <c r="Q33" s="124">
        <v>7.4448529411764705E-2</v>
      </c>
      <c r="R33" s="124">
        <v>0.1288961038961039</v>
      </c>
      <c r="S33" s="124">
        <v>0.18684440559440557</v>
      </c>
      <c r="T33" s="124">
        <v>0.12419871794871794</v>
      </c>
      <c r="U33" s="124">
        <v>0.14166666666666666</v>
      </c>
      <c r="V33" s="124">
        <v>0.05</v>
      </c>
      <c r="W33" s="124">
        <v>0.15029761904761904</v>
      </c>
      <c r="X33" s="124">
        <v>0.19047619047619047</v>
      </c>
      <c r="Y33" s="124">
        <v>0.1076923076923077</v>
      </c>
      <c r="Z33" s="124">
        <v>0.19887820512820514</v>
      </c>
      <c r="AA33" s="124">
        <v>0.17678429027113235</v>
      </c>
    </row>
    <row r="34" spans="1:27" x14ac:dyDescent="0.25">
      <c r="A34" s="94" t="s">
        <v>326</v>
      </c>
      <c r="B34" s="124">
        <v>0</v>
      </c>
      <c r="C34" s="124">
        <v>1.4035087719298244E-2</v>
      </c>
      <c r="D34" s="124">
        <v>8.9285714285714281E-3</v>
      </c>
      <c r="E34" s="124">
        <v>1.1458333333333334E-2</v>
      </c>
      <c r="F34" s="124">
        <v>1.111111111111111E-2</v>
      </c>
      <c r="G34" s="124">
        <v>0</v>
      </c>
      <c r="H34" s="124">
        <v>0</v>
      </c>
      <c r="I34" s="124">
        <v>0</v>
      </c>
      <c r="J34" s="124">
        <v>0</v>
      </c>
      <c r="K34" s="124">
        <v>0</v>
      </c>
      <c r="L34" s="124">
        <v>3.0834208683473387E-2</v>
      </c>
      <c r="M34" s="124">
        <v>3.3333333333333333E-2</v>
      </c>
      <c r="O34" s="94" t="s">
        <v>326</v>
      </c>
      <c r="P34" s="124">
        <v>0.11688311688311688</v>
      </c>
      <c r="Q34" s="124">
        <v>0</v>
      </c>
      <c r="R34" s="124">
        <v>0</v>
      </c>
      <c r="S34" s="124">
        <v>0</v>
      </c>
      <c r="T34" s="124">
        <v>0</v>
      </c>
      <c r="U34" s="124">
        <v>3.125E-2</v>
      </c>
      <c r="V34" s="124">
        <v>6.25E-2</v>
      </c>
      <c r="W34" s="124">
        <v>0</v>
      </c>
      <c r="X34" s="124">
        <v>0</v>
      </c>
      <c r="Y34" s="124">
        <v>1.9230769230769232E-2</v>
      </c>
      <c r="Z34" s="124">
        <v>0</v>
      </c>
      <c r="AA34" s="124">
        <v>2.7412280701754384E-2</v>
      </c>
    </row>
    <row r="35" spans="1:27" x14ac:dyDescent="0.25">
      <c r="A35" s="94" t="s">
        <v>327</v>
      </c>
      <c r="B35" s="124">
        <v>2.9658882783882783E-2</v>
      </c>
      <c r="C35" s="124">
        <v>2.0957341269841272E-2</v>
      </c>
      <c r="D35" s="124">
        <v>1.4583333333333334E-2</v>
      </c>
      <c r="E35" s="124">
        <v>3.9174653848566894E-2</v>
      </c>
      <c r="F35" s="124">
        <v>2.7777777777777776E-2</v>
      </c>
      <c r="G35" s="124">
        <v>1.6666666666666666E-2</v>
      </c>
      <c r="H35" s="124">
        <v>1.2500000000000001E-2</v>
      </c>
      <c r="I35" s="124">
        <v>3.125E-2</v>
      </c>
      <c r="J35" s="124">
        <v>5.1111111111111107E-2</v>
      </c>
      <c r="K35" s="124">
        <v>7.6174399272225357E-2</v>
      </c>
      <c r="L35" s="124">
        <v>8.9942404087140923E-2</v>
      </c>
      <c r="M35" s="124">
        <v>6.7452300785634106E-2</v>
      </c>
      <c r="O35" s="94" t="s">
        <v>327</v>
      </c>
      <c r="P35" s="124">
        <v>2.2727272727272728E-2</v>
      </c>
      <c r="Q35" s="124">
        <v>9.0073529411764705E-2</v>
      </c>
      <c r="R35" s="124">
        <v>7.0454545454545464E-2</v>
      </c>
      <c r="S35" s="124">
        <v>0</v>
      </c>
      <c r="T35" s="124">
        <v>2.3809523809523808E-2</v>
      </c>
      <c r="U35" s="124">
        <v>0.28749999999999998</v>
      </c>
      <c r="V35" s="124">
        <v>0.05</v>
      </c>
      <c r="W35" s="124">
        <v>9.375E-2</v>
      </c>
      <c r="X35" s="124">
        <v>0.10714285714285714</v>
      </c>
      <c r="Y35" s="124">
        <v>0.05</v>
      </c>
      <c r="Z35" s="124">
        <v>0.15019230769230768</v>
      </c>
      <c r="AA35" s="124">
        <v>0.11727472089314193</v>
      </c>
    </row>
    <row r="36" spans="1:27" x14ac:dyDescent="0.25">
      <c r="A36" s="94" t="s">
        <v>317</v>
      </c>
      <c r="B36" s="124">
        <v>0</v>
      </c>
      <c r="C36" s="124">
        <v>0</v>
      </c>
      <c r="D36" s="124">
        <v>0</v>
      </c>
      <c r="E36" s="124">
        <v>0</v>
      </c>
      <c r="F36" s="124">
        <v>0</v>
      </c>
      <c r="G36" s="124">
        <v>0</v>
      </c>
      <c r="H36" s="124">
        <v>0</v>
      </c>
      <c r="I36" s="124">
        <v>0</v>
      </c>
      <c r="J36" s="124">
        <v>0</v>
      </c>
      <c r="K36" s="124">
        <v>0</v>
      </c>
      <c r="L36" s="124">
        <v>0</v>
      </c>
      <c r="M36" s="124">
        <v>0</v>
      </c>
      <c r="O36" s="94" t="s">
        <v>317</v>
      </c>
      <c r="P36" s="124">
        <v>0</v>
      </c>
      <c r="Q36" s="124">
        <v>0</v>
      </c>
      <c r="R36" s="124">
        <v>0</v>
      </c>
      <c r="S36" s="124">
        <v>0</v>
      </c>
      <c r="T36" s="124">
        <v>0</v>
      </c>
      <c r="U36" s="124">
        <v>0</v>
      </c>
      <c r="V36" s="124">
        <v>0</v>
      </c>
      <c r="W36" s="124">
        <v>0</v>
      </c>
      <c r="X36" s="124">
        <v>0</v>
      </c>
      <c r="Y36" s="124">
        <v>0</v>
      </c>
      <c r="Z36" s="124">
        <v>0</v>
      </c>
      <c r="AA36" s="124">
        <v>0</v>
      </c>
    </row>
    <row r="37" spans="1:27" x14ac:dyDescent="0.25">
      <c r="A37" s="94" t="s">
        <v>338</v>
      </c>
      <c r="B37" s="124">
        <v>3.2275450244200241E-2</v>
      </c>
      <c r="C37" s="124">
        <v>1.9956140350877193E-2</v>
      </c>
      <c r="D37" s="124">
        <v>3.90625E-3</v>
      </c>
      <c r="E37" s="124">
        <v>8.9673913043478264E-3</v>
      </c>
      <c r="F37" s="124">
        <v>2.2727272727272728E-2</v>
      </c>
      <c r="G37" s="124">
        <v>0</v>
      </c>
      <c r="H37" s="124">
        <v>4.1666666666666664E-2</v>
      </c>
      <c r="I37" s="124">
        <v>0.13958333333333334</v>
      </c>
      <c r="J37" s="124">
        <v>2.4444444444444446E-2</v>
      </c>
      <c r="K37" s="124">
        <v>0</v>
      </c>
      <c r="L37" s="124">
        <v>1.5873015873015872E-2</v>
      </c>
      <c r="M37" s="124">
        <v>1.9135802469135803E-2</v>
      </c>
      <c r="O37" s="94" t="s">
        <v>338</v>
      </c>
      <c r="P37" s="124">
        <v>1.3157894736842105E-2</v>
      </c>
      <c r="Q37" s="124">
        <v>0</v>
      </c>
      <c r="R37" s="124">
        <v>0</v>
      </c>
      <c r="S37" s="124">
        <v>0</v>
      </c>
      <c r="T37" s="124">
        <v>0</v>
      </c>
      <c r="U37" s="124">
        <v>0</v>
      </c>
      <c r="V37" s="124">
        <v>0</v>
      </c>
      <c r="W37" s="124">
        <v>0</v>
      </c>
      <c r="X37" s="124">
        <v>3.5714285714285712E-2</v>
      </c>
      <c r="Y37" s="124">
        <v>0</v>
      </c>
      <c r="Z37" s="124">
        <v>1.9230769230769232E-2</v>
      </c>
      <c r="AA37" s="124">
        <v>0</v>
      </c>
    </row>
    <row r="38" spans="1:27" x14ac:dyDescent="0.25">
      <c r="A38" s="94" t="s">
        <v>346</v>
      </c>
      <c r="B38" s="124">
        <v>0</v>
      </c>
      <c r="C38" s="124">
        <v>0</v>
      </c>
      <c r="D38" s="124">
        <v>0</v>
      </c>
      <c r="E38" s="124">
        <v>0</v>
      </c>
      <c r="F38" s="124">
        <v>0</v>
      </c>
      <c r="G38" s="124">
        <v>0</v>
      </c>
      <c r="H38" s="124">
        <v>0</v>
      </c>
      <c r="I38" s="124">
        <v>0</v>
      </c>
      <c r="J38" s="124">
        <v>0</v>
      </c>
      <c r="K38" s="124">
        <v>0</v>
      </c>
      <c r="L38" s="124">
        <v>0</v>
      </c>
      <c r="M38" s="124">
        <v>0</v>
      </c>
      <c r="O38" s="94" t="s">
        <v>346</v>
      </c>
      <c r="P38" s="124">
        <v>0</v>
      </c>
      <c r="Q38" s="124">
        <v>0</v>
      </c>
      <c r="R38" s="124">
        <v>0</v>
      </c>
      <c r="S38" s="124">
        <v>0</v>
      </c>
      <c r="T38" s="124">
        <v>0</v>
      </c>
      <c r="U38" s="124">
        <v>3.125E-2</v>
      </c>
      <c r="V38" s="124">
        <v>0</v>
      </c>
      <c r="W38" s="124">
        <v>0</v>
      </c>
      <c r="X38" s="124">
        <v>0</v>
      </c>
      <c r="Y38" s="124">
        <v>0</v>
      </c>
      <c r="Z38" s="124">
        <v>0</v>
      </c>
      <c r="AA38" s="124">
        <v>0</v>
      </c>
    </row>
    <row r="39" spans="1:27" x14ac:dyDescent="0.25">
      <c r="A39" s="94" t="s">
        <v>298</v>
      </c>
      <c r="B39" s="124">
        <v>5.7373187500000006E-2</v>
      </c>
      <c r="C39" s="124">
        <v>4.2122124999999996E-2</v>
      </c>
      <c r="D39" s="124">
        <v>4.0881124999999997E-2</v>
      </c>
      <c r="E39" s="124">
        <v>4.1836499999999999E-2</v>
      </c>
      <c r="F39" s="124">
        <v>3.5802066666666667E-2</v>
      </c>
      <c r="G39" s="124">
        <v>4.8902333333333332E-2</v>
      </c>
      <c r="H39" s="124">
        <v>4.8970562500000009E-2</v>
      </c>
      <c r="I39" s="124">
        <v>4.1459500000000003E-2</v>
      </c>
      <c r="J39" s="124">
        <v>4.1656999999999993E-2</v>
      </c>
      <c r="K39" s="124">
        <v>4.2699125000000004E-2</v>
      </c>
      <c r="L39" s="124">
        <v>3.7988562500000003E-2</v>
      </c>
      <c r="M39" s="124">
        <v>4.6281333333333334E-2</v>
      </c>
      <c r="O39" s="94" t="s">
        <v>298</v>
      </c>
      <c r="P39" s="124">
        <v>5.5066749999999991E-2</v>
      </c>
      <c r="Q39" s="124">
        <v>3.3461749999999998E-2</v>
      </c>
      <c r="R39" s="124">
        <v>3.3314999999999997E-2</v>
      </c>
      <c r="S39" s="124">
        <v>3.6889249999999991E-2</v>
      </c>
      <c r="T39" s="124">
        <v>2.7630000000000002E-2</v>
      </c>
      <c r="U39" s="124">
        <v>3.7145999999999998E-2</v>
      </c>
      <c r="V39" s="124">
        <v>4.0722249999999995E-2</v>
      </c>
      <c r="W39" s="124">
        <v>3.302625E-2</v>
      </c>
      <c r="X39" s="124">
        <v>3.1023499999999999E-2</v>
      </c>
      <c r="Y39" s="124">
        <v>3.2326500000000001E-2</v>
      </c>
      <c r="Z39" s="124">
        <v>3.2834250000000009E-2</v>
      </c>
      <c r="AA39" s="124">
        <v>4.5481749999999994E-2</v>
      </c>
    </row>
    <row r="40" spans="1:27" x14ac:dyDescent="0.25">
      <c r="A40" s="94" t="s">
        <v>269</v>
      </c>
      <c r="B40" s="124">
        <v>7.9668124999999982E-3</v>
      </c>
      <c r="C40" s="124">
        <v>4.25225E-3</v>
      </c>
      <c r="D40" s="124">
        <v>6.8816249999999997E-3</v>
      </c>
      <c r="E40" s="124">
        <v>1.31668125E-2</v>
      </c>
      <c r="F40" s="124">
        <v>5.5548666666666675E-3</v>
      </c>
      <c r="G40" s="124">
        <v>1.1516333333333332E-2</v>
      </c>
      <c r="H40" s="124">
        <v>1.3626375000000001E-2</v>
      </c>
      <c r="I40" s="124">
        <v>1.0314312499999997E-2</v>
      </c>
      <c r="J40" s="124">
        <v>1.0300933333333335E-2</v>
      </c>
      <c r="K40" s="124">
        <v>5.37625E-3</v>
      </c>
      <c r="L40" s="124">
        <v>1.6891625E-2</v>
      </c>
      <c r="M40" s="124">
        <v>1.0508E-3</v>
      </c>
      <c r="O40" s="94" t="s">
        <v>269</v>
      </c>
      <c r="P40" s="124">
        <v>8.6220000000000012E-3</v>
      </c>
      <c r="Q40" s="124">
        <v>4.1755000000000004E-3</v>
      </c>
      <c r="R40" s="124">
        <v>6.9505000000000001E-3</v>
      </c>
      <c r="S40" s="124">
        <v>1.3741250000000002E-2</v>
      </c>
      <c r="T40" s="124">
        <v>5.4307499999999998E-3</v>
      </c>
      <c r="U40" s="124">
        <v>1.2082000000000001E-2</v>
      </c>
      <c r="V40" s="124">
        <v>1.2648999999999999E-2</v>
      </c>
      <c r="W40" s="124">
        <v>9.8302499999999987E-3</v>
      </c>
      <c r="X40" s="124">
        <v>9.8897499999999992E-3</v>
      </c>
      <c r="Y40" s="124">
        <v>5.0167500000000004E-3</v>
      </c>
      <c r="Z40" s="124">
        <v>1.3692499999999998E-2</v>
      </c>
      <c r="AA40" s="124">
        <v>1.1392499999999999E-3</v>
      </c>
    </row>
    <row r="41" spans="1:27" x14ac:dyDescent="0.25">
      <c r="A41" s="94" t="s">
        <v>273</v>
      </c>
      <c r="B41" s="124">
        <v>5.9494749999999999E-2</v>
      </c>
      <c r="C41" s="124">
        <v>3.6396687500000004E-2</v>
      </c>
      <c r="D41" s="124">
        <v>4.4035999999999999E-2</v>
      </c>
      <c r="E41" s="124">
        <v>3.7163812500000004E-2</v>
      </c>
      <c r="F41" s="124">
        <v>5.5209799999999996E-2</v>
      </c>
      <c r="G41" s="124">
        <v>3.5048333333333334E-2</v>
      </c>
      <c r="H41" s="124">
        <v>4.3940500000000007E-2</v>
      </c>
      <c r="I41" s="124">
        <v>4.9484874999999991E-2</v>
      </c>
      <c r="J41" s="124">
        <v>3.4876666666666667E-2</v>
      </c>
      <c r="K41" s="124">
        <v>4.7149249999999997E-2</v>
      </c>
      <c r="L41" s="124">
        <v>5.372118750000001E-2</v>
      </c>
      <c r="M41" s="124">
        <v>4.7622000000000005E-2</v>
      </c>
      <c r="O41" s="94" t="s">
        <v>273</v>
      </c>
      <c r="P41" s="124">
        <v>6.0266750000000008E-2</v>
      </c>
      <c r="Q41" s="124">
        <v>3.7315750000000002E-2</v>
      </c>
      <c r="R41" s="124">
        <v>4.7726000000000005E-2</v>
      </c>
      <c r="S41" s="124">
        <v>4.0865249999999999E-2</v>
      </c>
      <c r="T41" s="124">
        <v>5.8230500000000004E-2</v>
      </c>
      <c r="U41" s="124">
        <v>4.2987249999999998E-2</v>
      </c>
      <c r="V41" s="124">
        <v>4.8167000000000001E-2</v>
      </c>
      <c r="W41" s="124">
        <v>5.3886999999999997E-2</v>
      </c>
      <c r="X41" s="124">
        <v>3.8873249999999998E-2</v>
      </c>
      <c r="Y41" s="124">
        <v>4.8994999999999997E-2</v>
      </c>
      <c r="Z41" s="124">
        <v>5.2355750000000006E-2</v>
      </c>
      <c r="AA41" s="124">
        <v>5.1576250000000018E-2</v>
      </c>
    </row>
    <row r="42" spans="1:27" x14ac:dyDescent="0.25">
      <c r="A42" s="94" t="s">
        <v>277</v>
      </c>
      <c r="B42" s="124">
        <v>0.14514768749999998</v>
      </c>
      <c r="C42" s="124">
        <v>0.33020256250000002</v>
      </c>
      <c r="D42" s="124">
        <v>0.2392075625</v>
      </c>
      <c r="E42" s="124">
        <v>0.26106943750000006</v>
      </c>
      <c r="F42" s="124">
        <v>8.9579999999999993E-2</v>
      </c>
      <c r="G42" s="124">
        <v>0.17444299999999999</v>
      </c>
      <c r="H42" s="124">
        <v>0.16144668749999999</v>
      </c>
      <c r="I42" s="124">
        <v>0.14138212500000003</v>
      </c>
      <c r="J42" s="124">
        <v>0.29659786666666665</v>
      </c>
      <c r="K42" s="124">
        <v>0.18492837499999998</v>
      </c>
      <c r="L42" s="124">
        <v>0.20480687499999997</v>
      </c>
      <c r="M42" s="124">
        <v>8.9724800000000007E-2</v>
      </c>
      <c r="O42" s="94" t="s">
        <v>277</v>
      </c>
      <c r="P42" s="124">
        <v>0.14029049999999998</v>
      </c>
      <c r="Q42" s="124">
        <v>0.34453149999999994</v>
      </c>
      <c r="R42" s="124">
        <v>0.240896</v>
      </c>
      <c r="S42" s="124">
        <v>0.25471349999999998</v>
      </c>
      <c r="T42" s="124">
        <v>8.7683750000000005E-2</v>
      </c>
      <c r="U42" s="124">
        <v>0.16888424999999999</v>
      </c>
      <c r="V42" s="124">
        <v>0.14696275</v>
      </c>
      <c r="W42" s="124">
        <v>0.1537695</v>
      </c>
      <c r="X42" s="124">
        <v>0.29455900000000002</v>
      </c>
      <c r="Y42" s="124">
        <v>0.17426849999999999</v>
      </c>
      <c r="Z42" s="124">
        <v>0.20817250000000004</v>
      </c>
      <c r="AA42" s="124">
        <v>8.9435249999999994E-2</v>
      </c>
    </row>
    <row r="43" spans="1:27" x14ac:dyDescent="0.25">
      <c r="A43" s="94" t="s">
        <v>297</v>
      </c>
      <c r="B43" s="124">
        <v>0.21082674999999998</v>
      </c>
      <c r="C43" s="124">
        <v>0.16833681250000002</v>
      </c>
      <c r="D43" s="124">
        <v>0.19473300000000002</v>
      </c>
      <c r="E43" s="124">
        <v>0.16670293749999998</v>
      </c>
      <c r="F43" s="124">
        <v>0.26097486666666669</v>
      </c>
      <c r="G43" s="124">
        <v>0.18675900000000001</v>
      </c>
      <c r="H43" s="124">
        <v>0.20223318750000002</v>
      </c>
      <c r="I43" s="124">
        <v>0.16142581249999996</v>
      </c>
      <c r="J43" s="124">
        <v>0.18628053333333336</v>
      </c>
      <c r="K43" s="124">
        <v>0.23129825000000001</v>
      </c>
      <c r="L43" s="124">
        <v>0.19866812499999997</v>
      </c>
      <c r="M43" s="124">
        <v>0.20009793333333331</v>
      </c>
      <c r="O43" s="94" t="s">
        <v>297</v>
      </c>
      <c r="P43" s="124">
        <v>0.21667924999999999</v>
      </c>
      <c r="Q43" s="124">
        <v>0.16783675000000003</v>
      </c>
      <c r="R43" s="124">
        <v>0.20067750000000001</v>
      </c>
      <c r="S43" s="124">
        <v>0.16894324999999999</v>
      </c>
      <c r="T43" s="124">
        <v>0.27542525000000007</v>
      </c>
      <c r="U43" s="124">
        <v>0.18573025000000001</v>
      </c>
      <c r="V43" s="124">
        <v>0.21021325000000002</v>
      </c>
      <c r="W43" s="124">
        <v>0.15693474999999998</v>
      </c>
      <c r="X43" s="124">
        <v>0.19456925</v>
      </c>
      <c r="Y43" s="124">
        <v>0.25366050000000001</v>
      </c>
      <c r="Z43" s="124">
        <v>0.20323475000000002</v>
      </c>
      <c r="AA43" s="124">
        <v>0.19705775000000003</v>
      </c>
    </row>
    <row r="44" spans="1:27" x14ac:dyDescent="0.25">
      <c r="A44" s="94" t="s">
        <v>281</v>
      </c>
      <c r="B44" s="124">
        <v>9.2141875000000019E-3</v>
      </c>
      <c r="C44" s="124">
        <v>8.9442500000000025E-3</v>
      </c>
      <c r="D44" s="124">
        <v>1.2568937500000002E-2</v>
      </c>
      <c r="E44" s="124">
        <v>9.2004375000000003E-3</v>
      </c>
      <c r="F44" s="124">
        <v>1.3124333333333337E-2</v>
      </c>
      <c r="G44" s="124">
        <v>9.346083333333333E-3</v>
      </c>
      <c r="H44" s="124">
        <v>1.0238437499999999E-2</v>
      </c>
      <c r="I44" s="124">
        <v>1.3578749999999999E-2</v>
      </c>
      <c r="J44" s="124">
        <v>7.9061999999999986E-3</v>
      </c>
      <c r="K44" s="124">
        <v>6.4768124999999999E-3</v>
      </c>
      <c r="L44" s="124">
        <v>1.0675187500000001E-2</v>
      </c>
      <c r="M44" s="124">
        <v>1.5361999999999999E-2</v>
      </c>
      <c r="O44" s="94" t="s">
        <v>281</v>
      </c>
      <c r="P44" s="124">
        <v>8.5197499999999995E-3</v>
      </c>
      <c r="Q44" s="124">
        <v>7.9155000000000007E-3</v>
      </c>
      <c r="R44" s="124">
        <v>1.1279500000000001E-2</v>
      </c>
      <c r="S44" s="124">
        <v>8.482E-3</v>
      </c>
      <c r="T44" s="124">
        <v>8.8637500000000001E-3</v>
      </c>
      <c r="U44" s="124">
        <v>8.5407499999999997E-3</v>
      </c>
      <c r="V44" s="124">
        <v>9.6229999999999996E-3</v>
      </c>
      <c r="W44" s="124">
        <v>1.1029249999999999E-2</v>
      </c>
      <c r="X44" s="124">
        <v>6.5762500000000005E-3</v>
      </c>
      <c r="Y44" s="124">
        <v>5.5145000000000003E-3</v>
      </c>
      <c r="Z44" s="124">
        <v>1.0127249999999997E-2</v>
      </c>
      <c r="AA44" s="124">
        <v>1.4683749999999999E-2</v>
      </c>
    </row>
    <row r="45" spans="1:27" x14ac:dyDescent="0.25">
      <c r="A45" s="94" t="s">
        <v>285</v>
      </c>
      <c r="B45" s="124">
        <v>3.2441874999999995E-2</v>
      </c>
      <c r="C45" s="124">
        <v>3.0458499999999999E-2</v>
      </c>
      <c r="D45" s="124">
        <v>4.3000999999999998E-2</v>
      </c>
      <c r="E45" s="124">
        <v>3.2334562499999997E-2</v>
      </c>
      <c r="F45" s="124">
        <v>6.6522533333333342E-2</v>
      </c>
      <c r="G45" s="124">
        <v>3.8627166666666664E-2</v>
      </c>
      <c r="H45" s="124">
        <v>3.6699187500000001E-2</v>
      </c>
      <c r="I45" s="124">
        <v>3.4068124999999998E-2</v>
      </c>
      <c r="J45" s="124">
        <v>2.6182866666666672E-2</v>
      </c>
      <c r="K45" s="124">
        <v>3.9837062500000006E-2</v>
      </c>
      <c r="L45" s="124">
        <v>3.0218250000000006E-2</v>
      </c>
      <c r="M45" s="124">
        <v>6.2056466666666664E-2</v>
      </c>
      <c r="O45" s="94" t="s">
        <v>285</v>
      </c>
      <c r="P45" s="124">
        <v>3.3658250000000001E-2</v>
      </c>
      <c r="Q45" s="124">
        <v>2.9975000000000005E-2</v>
      </c>
      <c r="R45" s="124">
        <v>4.3834249999999998E-2</v>
      </c>
      <c r="S45" s="124">
        <v>3.2299749999999995E-2</v>
      </c>
      <c r="T45" s="124">
        <v>6.6449750000000002E-2</v>
      </c>
      <c r="U45" s="124">
        <v>3.7172499999999997E-2</v>
      </c>
      <c r="V45" s="124">
        <v>3.6638749999999998E-2</v>
      </c>
      <c r="W45" s="124">
        <v>3.3604000000000002E-2</v>
      </c>
      <c r="X45" s="124">
        <v>2.6475999999999996E-2</v>
      </c>
      <c r="Y45" s="124">
        <v>4.0666999999999995E-2</v>
      </c>
      <c r="Z45" s="124">
        <v>3.1956000000000005E-2</v>
      </c>
      <c r="AA45" s="124">
        <v>6.1417000000000006E-2</v>
      </c>
    </row>
    <row r="46" spans="1:27" x14ac:dyDescent="0.25">
      <c r="A46" s="94" t="s">
        <v>288</v>
      </c>
      <c r="B46" s="124">
        <v>8.3884187500000013E-2</v>
      </c>
      <c r="C46" s="124">
        <v>8.0749062499999996E-2</v>
      </c>
      <c r="D46" s="124">
        <v>7.8128375000000028E-2</v>
      </c>
      <c r="E46" s="124">
        <v>6.2317000000000018E-2</v>
      </c>
      <c r="F46" s="124">
        <v>0.13119539999999999</v>
      </c>
      <c r="G46" s="124">
        <v>7.8701166666666669E-2</v>
      </c>
      <c r="H46" s="124">
        <v>6.0705687499999994E-2</v>
      </c>
      <c r="I46" s="124">
        <v>7.1084749999999988E-2</v>
      </c>
      <c r="J46" s="124">
        <v>9.2066933333333323E-2</v>
      </c>
      <c r="K46" s="124">
        <v>7.3347187499999994E-2</v>
      </c>
      <c r="L46" s="124">
        <v>0.10149968750000002</v>
      </c>
      <c r="M46" s="124">
        <v>0.16999753333333334</v>
      </c>
      <c r="O46" s="94" t="s">
        <v>288</v>
      </c>
      <c r="P46" s="124">
        <v>8.8538000000000006E-2</v>
      </c>
      <c r="Q46" s="124">
        <v>8.1332249999999995E-2</v>
      </c>
      <c r="R46" s="124">
        <v>8.3190999999999987E-2</v>
      </c>
      <c r="S46" s="124">
        <v>6.2223249999999994E-2</v>
      </c>
      <c r="T46" s="124">
        <v>0.13081225000000002</v>
      </c>
      <c r="U46" s="124">
        <v>7.4361500000000011E-2</v>
      </c>
      <c r="V46" s="124">
        <v>5.7516999999999992E-2</v>
      </c>
      <c r="W46" s="124">
        <v>7.6304750000000005E-2</v>
      </c>
      <c r="X46" s="124">
        <v>8.7634749999999983E-2</v>
      </c>
      <c r="Y46" s="124">
        <v>7.6991749999999998E-2</v>
      </c>
      <c r="Z46" s="124">
        <v>9.9497500000000003E-2</v>
      </c>
      <c r="AA46" s="124">
        <v>0.17818549999999994</v>
      </c>
    </row>
    <row r="47" spans="1:27" x14ac:dyDescent="0.25">
      <c r="A47" s="94" t="s">
        <v>291</v>
      </c>
      <c r="B47" s="124">
        <v>0.24396793750000001</v>
      </c>
      <c r="C47" s="124">
        <v>0.20916168749999997</v>
      </c>
      <c r="D47" s="124">
        <v>0.227896125</v>
      </c>
      <c r="E47" s="124">
        <v>0.24783975</v>
      </c>
      <c r="F47" s="124">
        <v>0.19306473333333329</v>
      </c>
      <c r="G47" s="124">
        <v>0.29641566666666669</v>
      </c>
      <c r="H47" s="124">
        <v>0.26527075</v>
      </c>
      <c r="I47" s="124">
        <v>0.28875612500000003</v>
      </c>
      <c r="J47" s="124">
        <v>0.18529500000000002</v>
      </c>
      <c r="K47" s="124">
        <v>0.21529175</v>
      </c>
      <c r="L47" s="124">
        <v>0.2262225625</v>
      </c>
      <c r="M47" s="124">
        <v>0.23729919999999996</v>
      </c>
      <c r="O47" s="94" t="s">
        <v>291</v>
      </c>
      <c r="P47" s="124">
        <v>0.23938975000000001</v>
      </c>
      <c r="Q47" s="124">
        <v>0.19932699999999998</v>
      </c>
      <c r="R47" s="124">
        <v>0.22577700000000001</v>
      </c>
      <c r="S47" s="124">
        <v>0.24602275000000001</v>
      </c>
      <c r="T47" s="124">
        <v>0.19053750000000003</v>
      </c>
      <c r="U47" s="124">
        <v>0.29740974999999997</v>
      </c>
      <c r="V47" s="124">
        <v>0.27215075</v>
      </c>
      <c r="W47" s="124">
        <v>0.28342975000000004</v>
      </c>
      <c r="X47" s="124">
        <v>0.18465075</v>
      </c>
      <c r="Y47" s="124">
        <v>0.208069</v>
      </c>
      <c r="Z47" s="124">
        <v>0.22614525000000002</v>
      </c>
      <c r="AA47" s="124">
        <v>0.24291225000000005</v>
      </c>
    </row>
    <row r="48" spans="1:27" x14ac:dyDescent="0.25">
      <c r="A48" s="94" t="s">
        <v>294</v>
      </c>
      <c r="B48" s="124">
        <v>0.12246068749999998</v>
      </c>
      <c r="C48" s="124">
        <v>7.7966374999999991E-2</v>
      </c>
      <c r="D48" s="124">
        <v>9.1463812500000019E-2</v>
      </c>
      <c r="E48" s="124">
        <v>9.7417000000000017E-2</v>
      </c>
      <c r="F48" s="124">
        <v>0.11996393333333333</v>
      </c>
      <c r="G48" s="124">
        <v>9.8967416666666655E-2</v>
      </c>
      <c r="H48" s="124">
        <v>0.10663943750000004</v>
      </c>
      <c r="I48" s="124">
        <v>0.122744375</v>
      </c>
      <c r="J48" s="124">
        <v>9.9545666666666671E-2</v>
      </c>
      <c r="K48" s="124">
        <v>0.118280625</v>
      </c>
      <c r="L48" s="124">
        <v>9.4095062499999993E-2</v>
      </c>
      <c r="M48" s="124">
        <v>9.2803933333333324E-2</v>
      </c>
      <c r="O48" s="94" t="s">
        <v>294</v>
      </c>
      <c r="P48" s="124">
        <v>0.12085850000000001</v>
      </c>
      <c r="Q48" s="124">
        <v>7.4851000000000015E-2</v>
      </c>
      <c r="R48" s="124">
        <v>8.9309750000000007E-2</v>
      </c>
      <c r="S48" s="124">
        <v>9.9341500000000013E-2</v>
      </c>
      <c r="T48" s="124">
        <v>0.11240725000000004</v>
      </c>
      <c r="U48" s="124">
        <v>0.10076025000000001</v>
      </c>
      <c r="V48" s="124">
        <v>0.10634974999999999</v>
      </c>
      <c r="W48" s="124">
        <v>0.11599625000000001</v>
      </c>
      <c r="X48" s="124">
        <v>9.5091499999999995E-2</v>
      </c>
      <c r="Y48" s="124">
        <v>0.11319024999999999</v>
      </c>
      <c r="Z48" s="124">
        <v>9.1916749999999992E-2</v>
      </c>
      <c r="AA48" s="124">
        <v>8.1829499999999999E-2</v>
      </c>
    </row>
    <row r="49" spans="1:27" x14ac:dyDescent="0.25">
      <c r="A49" s="94" t="s">
        <v>295</v>
      </c>
      <c r="B49" s="124">
        <v>3.54769375E-2</v>
      </c>
      <c r="C49" s="124">
        <v>2.5649437500000004E-2</v>
      </c>
      <c r="D49" s="124">
        <v>2.9112437500000001E-2</v>
      </c>
      <c r="E49" s="124">
        <v>2.6469937500000002E-2</v>
      </c>
      <c r="F49" s="124">
        <v>2.7463933333333339E-2</v>
      </c>
      <c r="G49" s="124">
        <v>2.4258666666666664E-2</v>
      </c>
      <c r="H49" s="124">
        <v>2.6173250000000002E-2</v>
      </c>
      <c r="I49" s="124">
        <v>2.5953749999999998E-2</v>
      </c>
      <c r="J49" s="124">
        <v>1.8893866666666669E-2</v>
      </c>
      <c r="K49" s="124">
        <v>2.4624187500000005E-2</v>
      </c>
      <c r="L49" s="124">
        <v>2.8490187499999996E-2</v>
      </c>
      <c r="M49" s="124">
        <v>3.3251000000000003E-2</v>
      </c>
      <c r="O49" s="94" t="s">
        <v>295</v>
      </c>
      <c r="P49" s="124">
        <v>3.612025E-2</v>
      </c>
      <c r="Q49" s="124">
        <v>2.5002250000000004E-2</v>
      </c>
      <c r="R49" s="124">
        <v>2.9457999999999998E-2</v>
      </c>
      <c r="S49" s="124">
        <v>2.6723750000000001E-2</v>
      </c>
      <c r="T49" s="124">
        <v>2.6696500000000001E-2</v>
      </c>
      <c r="U49" s="124">
        <v>2.6220500000000001E-2</v>
      </c>
      <c r="V49" s="124">
        <v>2.6315249999999998E-2</v>
      </c>
      <c r="W49" s="124">
        <v>2.4347000000000001E-2</v>
      </c>
      <c r="X49" s="124">
        <v>1.9802749999999997E-2</v>
      </c>
      <c r="Y49" s="124">
        <v>2.2812250000000003E-2</v>
      </c>
      <c r="Z49" s="124">
        <v>2.8008750000000002E-2</v>
      </c>
      <c r="AA49" s="124">
        <v>3.1417500000000001E-2</v>
      </c>
    </row>
    <row r="50" spans="1:27" x14ac:dyDescent="0.25">
      <c r="A50" s="94" t="s">
        <v>296</v>
      </c>
      <c r="B50" s="124">
        <v>4.9118500000000002E-2</v>
      </c>
      <c r="C50" s="124">
        <v>2.7882375000000001E-2</v>
      </c>
      <c r="D50" s="124">
        <v>3.2932062499999998E-2</v>
      </c>
      <c r="E50" s="124">
        <v>4.6312250000000006E-2</v>
      </c>
      <c r="F50" s="124">
        <v>3.928673333333333E-2</v>
      </c>
      <c r="G50" s="124">
        <v>4.6100833333333334E-2</v>
      </c>
      <c r="H50" s="124">
        <v>7.2745749999999998E-2</v>
      </c>
      <c r="I50" s="124">
        <v>8.0124062499999982E-2</v>
      </c>
      <c r="J50" s="124">
        <v>4.1804599999999997E-2</v>
      </c>
      <c r="K50" s="124">
        <v>5.3142312499999997E-2</v>
      </c>
      <c r="L50" s="124">
        <v>3.4646125E-2</v>
      </c>
      <c r="M50" s="124">
        <v>4.9436933333333329E-2</v>
      </c>
      <c r="O50" s="94" t="s">
        <v>296</v>
      </c>
      <c r="P50" s="124">
        <v>4.7057000000000002E-2</v>
      </c>
      <c r="Q50" s="124">
        <v>2.7738000000000006E-2</v>
      </c>
      <c r="R50" s="124">
        <v>3.2813750000000003E-2</v>
      </c>
      <c r="S50" s="124">
        <v>4.6643249999999997E-2</v>
      </c>
      <c r="T50" s="124">
        <v>3.7461500000000002E-2</v>
      </c>
      <c r="U50" s="124">
        <v>4.5846499999999998E-2</v>
      </c>
      <c r="V50" s="124">
        <v>7.3419749999999992E-2</v>
      </c>
      <c r="W50" s="124">
        <v>8.0860500000000002E-2</v>
      </c>
      <c r="X50" s="124">
        <v>4.1879E-2</v>
      </c>
      <c r="Y50" s="124">
        <v>5.0810749999999995E-2</v>
      </c>
      <c r="Z50" s="124">
        <v>3.4887000000000008E-2</v>
      </c>
      <c r="AA50" s="124">
        <v>5.0341999999999998E-2</v>
      </c>
    </row>
    <row r="51" spans="1:27" x14ac:dyDescent="0.25">
      <c r="A51" s="94" t="s">
        <v>339</v>
      </c>
      <c r="B51" s="124">
        <v>8825.0107421875</v>
      </c>
      <c r="C51" s="124">
        <v>8167.763671875</v>
      </c>
      <c r="D51" s="124">
        <v>9013.28515625</v>
      </c>
      <c r="E51" s="124">
        <v>7775.55126953125</v>
      </c>
      <c r="F51" s="124">
        <v>10676.7197265625</v>
      </c>
      <c r="G51" s="124">
        <v>6435.32666015625</v>
      </c>
      <c r="H51" s="124">
        <v>8380.4541015625</v>
      </c>
      <c r="I51" s="124">
        <v>9013.8876953125</v>
      </c>
      <c r="J51" s="124">
        <v>8052.7490234375</v>
      </c>
      <c r="K51" s="124">
        <v>13217.005859375</v>
      </c>
      <c r="L51" s="124">
        <v>11354.001953125</v>
      </c>
      <c r="M51" s="124">
        <v>7202.3525390625</v>
      </c>
      <c r="O51" s="94" t="s">
        <v>339</v>
      </c>
      <c r="P51" s="124">
        <v>7809.89990234375</v>
      </c>
      <c r="Q51" s="124">
        <v>9098.474609375</v>
      </c>
      <c r="R51" s="124">
        <v>7555.6064453125</v>
      </c>
      <c r="S51" s="124">
        <v>10436.0322265625</v>
      </c>
      <c r="T51" s="124">
        <v>6621.82373046875</v>
      </c>
      <c r="U51" s="124">
        <v>4014.07861328125</v>
      </c>
      <c r="V51" s="124">
        <v>8680.7099609375</v>
      </c>
      <c r="W51" s="124">
        <v>5255.62109375</v>
      </c>
      <c r="X51" s="124">
        <v>7696.3974609375</v>
      </c>
      <c r="Y51" s="124">
        <v>5510.19970703125</v>
      </c>
      <c r="Z51" s="124">
        <v>4637.77734375</v>
      </c>
      <c r="AA51" s="124">
        <v>5870.2138671875</v>
      </c>
    </row>
    <row r="52" spans="1:27" x14ac:dyDescent="0.25">
      <c r="A52" s="94" t="s">
        <v>357</v>
      </c>
      <c r="B52" s="124">
        <v>6948.22216796875</v>
      </c>
      <c r="C52" s="124">
        <v>7311.8671875</v>
      </c>
      <c r="D52" s="124">
        <v>7153.47412109375</v>
      </c>
      <c r="E52" s="124">
        <v>6685.98828125</v>
      </c>
      <c r="F52" s="124">
        <v>9227.6337890625</v>
      </c>
      <c r="G52" s="124">
        <v>11401.697265625</v>
      </c>
      <c r="H52" s="124">
        <v>8973.9912109375</v>
      </c>
      <c r="I52" s="124">
        <v>6455.01318359375</v>
      </c>
      <c r="J52" s="124">
        <v>8669.955078125</v>
      </c>
      <c r="K52" s="124">
        <v>9287.5791015625</v>
      </c>
      <c r="L52" s="124">
        <v>10298.0751953125</v>
      </c>
      <c r="M52" s="124">
        <v>7692.345703125</v>
      </c>
      <c r="O52" s="94" t="s">
        <v>357</v>
      </c>
      <c r="P52" s="124">
        <v>10072.41015625</v>
      </c>
      <c r="Q52" s="124">
        <v>9919.1923828125</v>
      </c>
      <c r="R52" s="124">
        <v>8257.728515625</v>
      </c>
      <c r="S52" s="124">
        <v>7666.01025390625</v>
      </c>
      <c r="T52" s="124">
        <v>6567.2470703125</v>
      </c>
      <c r="U52" s="124">
        <v>4378.1240234375</v>
      </c>
      <c r="V52" s="124">
        <v>8039.181640625</v>
      </c>
      <c r="W52" s="124">
        <v>9326.7626953125</v>
      </c>
      <c r="X52" s="124">
        <v>8726.451171875</v>
      </c>
      <c r="Y52" s="124">
        <v>10897.4951171875</v>
      </c>
      <c r="Z52" s="124">
        <v>10201.970703125</v>
      </c>
      <c r="AA52" s="124">
        <v>5794.37109375</v>
      </c>
    </row>
    <row r="54" spans="1:27" x14ac:dyDescent="0.25">
      <c r="A54" s="124"/>
      <c r="B54" s="124"/>
      <c r="C54" s="124"/>
      <c r="D54" s="124"/>
      <c r="E54" s="124"/>
      <c r="F54" s="124"/>
      <c r="G54" s="124"/>
      <c r="H54" s="124"/>
      <c r="I54" s="124"/>
      <c r="J54" s="124"/>
      <c r="K54" s="124"/>
      <c r="L54" s="124"/>
      <c r="M54" s="124"/>
      <c r="P54" s="124"/>
      <c r="Q54" s="124"/>
      <c r="R54" s="124"/>
      <c r="S54" s="124"/>
      <c r="T54" s="124"/>
      <c r="U54" s="124"/>
      <c r="V54" s="124"/>
      <c r="W54" s="124"/>
      <c r="X54" s="124"/>
      <c r="Y54" s="124"/>
      <c r="Z54" s="124"/>
      <c r="AA54" s="124"/>
    </row>
    <row r="55" spans="1:27" x14ac:dyDescent="0.25">
      <c r="A55" s="124"/>
      <c r="B55" s="124"/>
      <c r="C55" s="124"/>
      <c r="D55" s="124"/>
      <c r="E55" s="124"/>
      <c r="F55" s="124"/>
      <c r="G55" s="124"/>
      <c r="H55" s="124"/>
      <c r="I55" s="124"/>
      <c r="J55" s="124"/>
      <c r="K55" s="124"/>
      <c r="L55" s="124"/>
      <c r="M55" s="124"/>
      <c r="P55" s="124"/>
      <c r="Q55" s="124"/>
      <c r="R55" s="124"/>
      <c r="S55" s="124"/>
      <c r="T55" s="124"/>
      <c r="U55" s="124"/>
      <c r="V55" s="124"/>
      <c r="W55" s="124"/>
      <c r="X55" s="124"/>
      <c r="Y55" s="124"/>
      <c r="Z55" s="124"/>
      <c r="AA55" s="124"/>
    </row>
    <row r="56" spans="1:27" x14ac:dyDescent="0.25">
      <c r="A56" s="124"/>
      <c r="B56" s="124"/>
      <c r="C56" s="124"/>
      <c r="D56" s="124"/>
      <c r="E56" s="124"/>
      <c r="F56" s="124"/>
      <c r="G56" s="124"/>
      <c r="H56" s="124"/>
      <c r="I56" s="124"/>
      <c r="J56" s="124"/>
      <c r="K56" s="124"/>
      <c r="L56" s="124"/>
      <c r="M56" s="124"/>
      <c r="P56" s="124"/>
      <c r="Q56" s="124"/>
      <c r="R56" s="124"/>
      <c r="S56" s="124"/>
      <c r="T56" s="124"/>
      <c r="U56" s="124"/>
      <c r="V56" s="124"/>
      <c r="W56" s="124"/>
      <c r="X56" s="124"/>
      <c r="Y56" s="124"/>
      <c r="Z56" s="124"/>
      <c r="AA56" s="124"/>
    </row>
    <row r="57" spans="1:27" x14ac:dyDescent="0.25">
      <c r="A57" s="124"/>
      <c r="B57" s="124"/>
      <c r="C57" s="124"/>
      <c r="D57" s="124"/>
      <c r="E57" s="124"/>
      <c r="F57" s="124"/>
      <c r="G57" s="124"/>
      <c r="H57" s="124"/>
      <c r="I57" s="124"/>
      <c r="J57" s="124"/>
      <c r="K57" s="124"/>
      <c r="L57" s="124"/>
      <c r="M57" s="124"/>
      <c r="P57" s="124"/>
      <c r="Q57" s="124"/>
      <c r="R57" s="124"/>
      <c r="S57" s="124"/>
      <c r="T57" s="124"/>
      <c r="U57" s="124"/>
      <c r="V57" s="124"/>
      <c r="W57" s="124"/>
      <c r="X57" s="124"/>
      <c r="Y57" s="124"/>
      <c r="Z57" s="124"/>
      <c r="AA57" s="124"/>
    </row>
    <row r="58" spans="1:27" x14ac:dyDescent="0.25">
      <c r="A58" s="124"/>
      <c r="B58" s="124"/>
      <c r="C58" s="124"/>
      <c r="D58" s="124"/>
      <c r="E58" s="124"/>
      <c r="F58" s="124"/>
      <c r="G58" s="124"/>
      <c r="H58" s="124"/>
      <c r="I58" s="124"/>
      <c r="J58" s="124"/>
      <c r="K58" s="124"/>
      <c r="L58" s="124"/>
      <c r="M58" s="124"/>
      <c r="P58" s="124"/>
      <c r="Q58" s="124"/>
      <c r="R58" s="124"/>
      <c r="S58" s="124"/>
      <c r="T58" s="124"/>
      <c r="U58" s="124"/>
      <c r="V58" s="124"/>
      <c r="W58" s="124"/>
      <c r="X58" s="124"/>
      <c r="Y58" s="124"/>
      <c r="Z58" s="124"/>
      <c r="AA58" s="124"/>
    </row>
    <row r="59" spans="1:27" x14ac:dyDescent="0.25">
      <c r="A59" s="124"/>
      <c r="B59" s="124"/>
      <c r="C59" s="124"/>
      <c r="D59" s="124"/>
      <c r="E59" s="124"/>
      <c r="F59" s="124"/>
      <c r="G59" s="124"/>
      <c r="H59" s="124"/>
      <c r="I59" s="124"/>
      <c r="J59" s="124"/>
      <c r="K59" s="124"/>
      <c r="L59" s="124"/>
      <c r="M59" s="124"/>
      <c r="P59" s="124"/>
      <c r="Q59" s="124"/>
      <c r="R59" s="124"/>
      <c r="S59" s="124"/>
      <c r="T59" s="124"/>
      <c r="U59" s="124"/>
      <c r="V59" s="124"/>
      <c r="W59" s="124"/>
      <c r="X59" s="124"/>
      <c r="Y59" s="124"/>
      <c r="Z59" s="124"/>
      <c r="AA59" s="124"/>
    </row>
    <row r="60" spans="1:27" x14ac:dyDescent="0.25">
      <c r="A60" s="124"/>
      <c r="B60" s="124"/>
      <c r="C60" s="124"/>
      <c r="D60" s="124"/>
      <c r="E60" s="124"/>
      <c r="F60" s="124"/>
      <c r="G60" s="124"/>
      <c r="H60" s="124"/>
      <c r="I60" s="124"/>
      <c r="J60" s="124"/>
      <c r="K60" s="124"/>
      <c r="L60" s="124"/>
      <c r="M60" s="124"/>
      <c r="P60" s="124"/>
      <c r="Q60" s="124"/>
      <c r="R60" s="124"/>
      <c r="S60" s="124"/>
      <c r="T60" s="124"/>
      <c r="U60" s="124"/>
      <c r="V60" s="124"/>
      <c r="W60" s="124"/>
      <c r="X60" s="124"/>
      <c r="Y60" s="124"/>
      <c r="Z60" s="124"/>
      <c r="AA60" s="124"/>
    </row>
    <row r="61" spans="1:27" x14ac:dyDescent="0.25">
      <c r="A61" s="124"/>
      <c r="B61" s="124"/>
      <c r="C61" s="124"/>
      <c r="D61" s="124"/>
      <c r="E61" s="124"/>
      <c r="F61" s="124"/>
      <c r="G61" s="124"/>
      <c r="H61" s="124"/>
      <c r="I61" s="124"/>
      <c r="J61" s="124"/>
      <c r="K61" s="124"/>
      <c r="L61" s="124"/>
      <c r="M61" s="124"/>
      <c r="P61" s="124"/>
      <c r="Q61" s="124"/>
      <c r="R61" s="124"/>
      <c r="S61" s="124"/>
      <c r="T61" s="124"/>
      <c r="U61" s="124"/>
      <c r="V61" s="124"/>
      <c r="W61" s="124"/>
      <c r="X61" s="124"/>
      <c r="Y61" s="124"/>
      <c r="Z61" s="124"/>
      <c r="AA61" s="124"/>
    </row>
    <row r="62" spans="1:27" x14ac:dyDescent="0.25">
      <c r="A62" s="124"/>
      <c r="B62" s="124"/>
      <c r="C62" s="124"/>
      <c r="D62" s="124"/>
      <c r="E62" s="124"/>
      <c r="F62" s="124"/>
      <c r="G62" s="124"/>
      <c r="H62" s="124"/>
      <c r="I62" s="124"/>
      <c r="J62" s="124"/>
      <c r="K62" s="124"/>
      <c r="L62" s="124"/>
      <c r="M62" s="124"/>
      <c r="P62" s="124"/>
      <c r="Q62" s="124"/>
      <c r="R62" s="124"/>
      <c r="S62" s="124"/>
      <c r="T62" s="124"/>
      <c r="U62" s="124"/>
      <c r="V62" s="124"/>
      <c r="W62" s="124"/>
      <c r="X62" s="124"/>
      <c r="Y62" s="124"/>
      <c r="Z62" s="124"/>
      <c r="AA62" s="124"/>
    </row>
    <row r="63" spans="1:27" x14ac:dyDescent="0.25">
      <c r="A63" s="124"/>
      <c r="B63" s="124"/>
      <c r="C63" s="124"/>
      <c r="D63" s="124"/>
      <c r="E63" s="124"/>
      <c r="F63" s="124"/>
      <c r="G63" s="124"/>
      <c r="H63" s="124"/>
      <c r="I63" s="124"/>
      <c r="J63" s="124"/>
      <c r="K63" s="124"/>
      <c r="L63" s="124"/>
      <c r="M63" s="124"/>
      <c r="P63" s="124"/>
      <c r="Q63" s="124"/>
      <c r="R63" s="124"/>
      <c r="S63" s="124"/>
      <c r="T63" s="124"/>
      <c r="U63" s="124"/>
      <c r="V63" s="124"/>
      <c r="W63" s="124"/>
      <c r="X63" s="124"/>
      <c r="Y63" s="124"/>
      <c r="Z63" s="124"/>
      <c r="AA63" s="124"/>
    </row>
    <row r="64" spans="1:27" x14ac:dyDescent="0.25">
      <c r="A64" s="124"/>
      <c r="B64" s="124"/>
      <c r="C64" s="124"/>
      <c r="D64" s="124"/>
      <c r="E64" s="124"/>
      <c r="F64" s="124"/>
      <c r="G64" s="124"/>
      <c r="H64" s="124"/>
      <c r="I64" s="124"/>
      <c r="J64" s="124"/>
      <c r="K64" s="124"/>
      <c r="L64" s="124"/>
      <c r="M64" s="124"/>
      <c r="P64" s="124"/>
      <c r="Q64" s="124"/>
      <c r="R64" s="124"/>
      <c r="S64" s="124"/>
      <c r="T64" s="124"/>
      <c r="U64" s="124"/>
      <c r="V64" s="124"/>
      <c r="W64" s="124"/>
      <c r="X64" s="124"/>
      <c r="Y64" s="124"/>
      <c r="Z64" s="124"/>
      <c r="AA64" s="124"/>
    </row>
    <row r="65" spans="1:27" x14ac:dyDescent="0.25">
      <c r="A65" s="124"/>
      <c r="B65" s="124"/>
      <c r="C65" s="124"/>
      <c r="D65" s="124"/>
      <c r="E65" s="124"/>
      <c r="F65" s="124"/>
      <c r="G65" s="124"/>
      <c r="H65" s="124"/>
      <c r="I65" s="124"/>
      <c r="J65" s="124"/>
      <c r="K65" s="124"/>
      <c r="L65" s="124"/>
      <c r="M65" s="124"/>
      <c r="P65" s="124"/>
      <c r="Q65" s="124"/>
      <c r="R65" s="124"/>
      <c r="S65" s="124"/>
      <c r="T65" s="124"/>
      <c r="U65" s="124"/>
      <c r="V65" s="124"/>
      <c r="W65" s="124"/>
      <c r="X65" s="124"/>
      <c r="Y65" s="124"/>
      <c r="Z65" s="124"/>
      <c r="AA65" s="124"/>
    </row>
    <row r="66" spans="1:27" x14ac:dyDescent="0.25">
      <c r="A66" s="124"/>
      <c r="B66" s="124"/>
      <c r="C66" s="124"/>
      <c r="D66" s="124"/>
      <c r="E66" s="124"/>
      <c r="F66" s="124"/>
      <c r="G66" s="124"/>
      <c r="H66" s="124"/>
      <c r="I66" s="124"/>
      <c r="J66" s="124"/>
      <c r="K66" s="124"/>
      <c r="L66" s="124"/>
      <c r="M66" s="124"/>
      <c r="P66" s="124"/>
      <c r="Q66" s="124"/>
      <c r="R66" s="124"/>
      <c r="S66" s="124"/>
      <c r="T66" s="124"/>
      <c r="U66" s="124"/>
      <c r="V66" s="124"/>
      <c r="W66" s="124"/>
      <c r="X66" s="124"/>
      <c r="Y66" s="124"/>
      <c r="Z66" s="124"/>
      <c r="AA66" s="124"/>
    </row>
    <row r="67" spans="1:27" x14ac:dyDescent="0.25">
      <c r="A67" s="124"/>
      <c r="B67" s="124"/>
      <c r="C67" s="124"/>
      <c r="D67" s="124"/>
      <c r="E67" s="124"/>
      <c r="F67" s="124"/>
      <c r="G67" s="124"/>
      <c r="H67" s="124"/>
      <c r="I67" s="124"/>
      <c r="J67" s="124"/>
      <c r="K67" s="124"/>
      <c r="L67" s="124"/>
      <c r="M67" s="124"/>
      <c r="P67" s="124"/>
      <c r="Q67" s="124"/>
      <c r="R67" s="124"/>
      <c r="S67" s="124"/>
      <c r="T67" s="124"/>
      <c r="U67" s="124"/>
      <c r="V67" s="124"/>
      <c r="W67" s="124"/>
      <c r="X67" s="124"/>
      <c r="Y67" s="124"/>
      <c r="Z67" s="124"/>
      <c r="AA67" s="124"/>
    </row>
    <row r="68" spans="1:27" x14ac:dyDescent="0.25">
      <c r="A68" s="124"/>
      <c r="B68" s="124"/>
      <c r="C68" s="124"/>
      <c r="D68" s="124"/>
      <c r="E68" s="124"/>
      <c r="F68" s="124"/>
      <c r="G68" s="124"/>
      <c r="H68" s="124"/>
      <c r="I68" s="124"/>
      <c r="J68" s="124"/>
      <c r="K68" s="124"/>
      <c r="L68" s="124"/>
      <c r="M68" s="124"/>
      <c r="P68" s="124"/>
      <c r="Q68" s="124"/>
      <c r="R68" s="124"/>
      <c r="S68" s="124"/>
      <c r="T68" s="124"/>
      <c r="U68" s="124"/>
      <c r="V68" s="124"/>
      <c r="W68" s="124"/>
      <c r="X68" s="124"/>
      <c r="Y68" s="124"/>
      <c r="Z68" s="124"/>
      <c r="AA68" s="124"/>
    </row>
    <row r="69" spans="1:27" x14ac:dyDescent="0.25">
      <c r="A69" s="124"/>
      <c r="B69" s="124"/>
      <c r="C69" s="124"/>
      <c r="D69" s="124"/>
      <c r="E69" s="124"/>
      <c r="F69" s="124"/>
      <c r="G69" s="124"/>
      <c r="H69" s="124"/>
      <c r="I69" s="124"/>
      <c r="J69" s="124"/>
      <c r="K69" s="124"/>
      <c r="L69" s="124"/>
      <c r="M69" s="124"/>
      <c r="P69" s="124"/>
      <c r="Q69" s="124"/>
      <c r="R69" s="124"/>
      <c r="S69" s="124"/>
      <c r="T69" s="124"/>
      <c r="U69" s="124"/>
      <c r="V69" s="124"/>
      <c r="W69" s="124"/>
      <c r="X69" s="124"/>
      <c r="Y69" s="124"/>
      <c r="Z69" s="124"/>
      <c r="AA69" s="124"/>
    </row>
    <row r="70" spans="1:27" x14ac:dyDescent="0.25">
      <c r="A70" s="124"/>
      <c r="B70" s="124"/>
      <c r="C70" s="124"/>
      <c r="D70" s="124"/>
      <c r="E70" s="124"/>
      <c r="F70" s="124"/>
      <c r="G70" s="124"/>
      <c r="H70" s="124"/>
      <c r="I70" s="124"/>
      <c r="J70" s="124"/>
      <c r="K70" s="124"/>
      <c r="L70" s="124"/>
      <c r="M70" s="124"/>
      <c r="P70" s="124"/>
      <c r="Q70" s="124"/>
      <c r="R70" s="124"/>
      <c r="S70" s="124"/>
      <c r="T70" s="124"/>
      <c r="U70" s="124"/>
      <c r="V70" s="124"/>
      <c r="W70" s="124"/>
      <c r="X70" s="124"/>
      <c r="Y70" s="124"/>
      <c r="Z70" s="124"/>
      <c r="AA70" s="124"/>
    </row>
    <row r="71" spans="1:27" x14ac:dyDescent="0.25">
      <c r="A71" s="124"/>
      <c r="B71" s="124"/>
      <c r="C71" s="124"/>
      <c r="D71" s="124"/>
      <c r="E71" s="124"/>
      <c r="F71" s="124"/>
      <c r="G71" s="124"/>
      <c r="H71" s="124"/>
      <c r="I71" s="124"/>
      <c r="J71" s="124"/>
      <c r="K71" s="124"/>
      <c r="L71" s="124"/>
      <c r="M71" s="124"/>
      <c r="P71" s="124"/>
      <c r="Q71" s="124"/>
      <c r="R71" s="124"/>
      <c r="S71" s="124"/>
      <c r="T71" s="124"/>
      <c r="U71" s="124"/>
      <c r="V71" s="124"/>
      <c r="W71" s="124"/>
      <c r="X71" s="124"/>
      <c r="Y71" s="124"/>
      <c r="Z71" s="124"/>
      <c r="AA71" s="124"/>
    </row>
    <row r="72" spans="1:27" x14ac:dyDescent="0.25">
      <c r="A72" s="124"/>
      <c r="B72" s="124"/>
      <c r="C72" s="124"/>
      <c r="D72" s="124"/>
      <c r="E72" s="124"/>
      <c r="F72" s="124"/>
      <c r="G72" s="124"/>
      <c r="H72" s="124"/>
      <c r="I72" s="124"/>
      <c r="J72" s="124"/>
      <c r="K72" s="124"/>
      <c r="L72" s="124"/>
      <c r="M72" s="124"/>
      <c r="P72" s="124"/>
      <c r="Q72" s="124"/>
      <c r="R72" s="124"/>
      <c r="S72" s="124"/>
      <c r="T72" s="124"/>
      <c r="U72" s="124"/>
      <c r="V72" s="124"/>
      <c r="W72" s="124"/>
      <c r="X72" s="124"/>
      <c r="Y72" s="124"/>
      <c r="Z72" s="124"/>
      <c r="AA72" s="124"/>
    </row>
    <row r="73" spans="1:27" x14ac:dyDescent="0.25">
      <c r="A73" s="124"/>
      <c r="B73" s="124"/>
      <c r="C73" s="124"/>
      <c r="D73" s="124"/>
      <c r="E73" s="124"/>
      <c r="F73" s="124"/>
      <c r="G73" s="124"/>
      <c r="H73" s="124"/>
      <c r="I73" s="124"/>
      <c r="J73" s="124"/>
      <c r="K73" s="124"/>
      <c r="L73" s="124"/>
      <c r="M73" s="124"/>
      <c r="P73" s="124"/>
      <c r="Q73" s="124"/>
      <c r="R73" s="124"/>
      <c r="S73" s="124"/>
      <c r="T73" s="124"/>
      <c r="U73" s="124"/>
      <c r="V73" s="124"/>
      <c r="W73" s="124"/>
      <c r="X73" s="124"/>
      <c r="Y73" s="124"/>
      <c r="Z73" s="124"/>
      <c r="AA73" s="124"/>
    </row>
    <row r="74" spans="1:27" x14ac:dyDescent="0.25">
      <c r="A74" s="124"/>
      <c r="B74" s="124"/>
      <c r="C74" s="124"/>
      <c r="D74" s="124"/>
      <c r="E74" s="124"/>
      <c r="F74" s="124"/>
      <c r="G74" s="124"/>
      <c r="H74" s="124"/>
      <c r="I74" s="124"/>
      <c r="J74" s="124"/>
      <c r="K74" s="124"/>
      <c r="L74" s="124"/>
      <c r="M74" s="124"/>
      <c r="P74" s="124"/>
      <c r="Q74" s="124"/>
      <c r="R74" s="124"/>
      <c r="S74" s="124"/>
      <c r="T74" s="124"/>
      <c r="U74" s="124"/>
      <c r="V74" s="124"/>
      <c r="W74" s="124"/>
      <c r="X74" s="124"/>
      <c r="Y74" s="124"/>
      <c r="Z74" s="124"/>
      <c r="AA74" s="124"/>
    </row>
    <row r="75" spans="1:27" x14ac:dyDescent="0.25">
      <c r="A75" s="124"/>
      <c r="B75" s="124"/>
      <c r="C75" s="124"/>
      <c r="D75" s="124"/>
      <c r="E75" s="124"/>
      <c r="F75" s="124"/>
      <c r="G75" s="124"/>
      <c r="H75" s="124"/>
      <c r="I75" s="124"/>
      <c r="J75" s="124"/>
      <c r="K75" s="124"/>
      <c r="L75" s="124"/>
      <c r="M75" s="124"/>
      <c r="P75" s="124"/>
      <c r="Q75" s="124"/>
      <c r="R75" s="124"/>
      <c r="S75" s="124"/>
      <c r="T75" s="124"/>
      <c r="U75" s="124"/>
      <c r="V75" s="124"/>
      <c r="W75" s="124"/>
      <c r="X75" s="124"/>
      <c r="Y75" s="124"/>
      <c r="Z75" s="124"/>
      <c r="AA75" s="124"/>
    </row>
    <row r="76" spans="1:27" x14ac:dyDescent="0.25">
      <c r="A76" s="124"/>
      <c r="B76" s="124"/>
      <c r="C76" s="124"/>
      <c r="D76" s="124"/>
      <c r="E76" s="124"/>
      <c r="F76" s="124"/>
      <c r="G76" s="124"/>
      <c r="H76" s="124"/>
      <c r="I76" s="124"/>
      <c r="J76" s="124"/>
      <c r="K76" s="124"/>
      <c r="L76" s="124"/>
      <c r="M76" s="124"/>
      <c r="P76" s="124"/>
      <c r="Q76" s="124"/>
      <c r="R76" s="124"/>
      <c r="S76" s="124"/>
      <c r="T76" s="124"/>
      <c r="U76" s="124"/>
      <c r="V76" s="124"/>
      <c r="W76" s="124"/>
      <c r="X76" s="124"/>
      <c r="Y76" s="124"/>
      <c r="Z76" s="124"/>
      <c r="AA76" s="124"/>
    </row>
    <row r="77" spans="1:27" x14ac:dyDescent="0.25">
      <c r="A77" s="124"/>
      <c r="B77" s="124"/>
      <c r="C77" s="124"/>
      <c r="D77" s="124"/>
      <c r="E77" s="124"/>
      <c r="F77" s="124"/>
      <c r="G77" s="124"/>
      <c r="H77" s="124"/>
      <c r="I77" s="124"/>
      <c r="J77" s="124"/>
      <c r="K77" s="124"/>
      <c r="L77" s="124"/>
      <c r="M77" s="124"/>
      <c r="P77" s="124"/>
      <c r="Q77" s="124"/>
      <c r="R77" s="124"/>
      <c r="S77" s="124"/>
      <c r="T77" s="124"/>
      <c r="U77" s="124"/>
      <c r="V77" s="124"/>
      <c r="W77" s="124"/>
      <c r="X77" s="124"/>
      <c r="Y77" s="124"/>
      <c r="Z77" s="124"/>
      <c r="AA77" s="124"/>
    </row>
    <row r="78" spans="1:27" x14ac:dyDescent="0.25">
      <c r="A78" s="124"/>
      <c r="B78" s="124"/>
      <c r="C78" s="124"/>
      <c r="D78" s="124"/>
      <c r="E78" s="124"/>
      <c r="F78" s="124"/>
      <c r="G78" s="124"/>
      <c r="H78" s="124"/>
      <c r="I78" s="124"/>
      <c r="J78" s="124"/>
      <c r="K78" s="124"/>
      <c r="L78" s="124"/>
      <c r="M78" s="124"/>
      <c r="P78" s="124"/>
      <c r="Q78" s="124"/>
      <c r="R78" s="124"/>
      <c r="S78" s="124"/>
      <c r="T78" s="124"/>
      <c r="U78" s="124"/>
      <c r="V78" s="124"/>
      <c r="W78" s="124"/>
      <c r="X78" s="124"/>
      <c r="Y78" s="124"/>
      <c r="Z78" s="124"/>
      <c r="AA78" s="124"/>
    </row>
    <row r="79" spans="1:27" x14ac:dyDescent="0.25">
      <c r="A79" s="124"/>
      <c r="B79" s="124"/>
      <c r="C79" s="124"/>
      <c r="D79" s="124"/>
      <c r="E79" s="124"/>
      <c r="F79" s="124"/>
      <c r="G79" s="124"/>
      <c r="H79" s="124"/>
      <c r="I79" s="124"/>
      <c r="J79" s="124"/>
      <c r="K79" s="124"/>
      <c r="L79" s="124"/>
      <c r="M79" s="124"/>
      <c r="P79" s="124"/>
      <c r="Q79" s="124"/>
      <c r="R79" s="124"/>
      <c r="S79" s="124"/>
      <c r="T79" s="124"/>
      <c r="U79" s="124"/>
      <c r="V79" s="124"/>
      <c r="W79" s="124"/>
      <c r="X79" s="124"/>
      <c r="Y79" s="124"/>
      <c r="Z79" s="124"/>
      <c r="AA79" s="124"/>
    </row>
    <row r="80" spans="1:27" x14ac:dyDescent="0.25">
      <c r="A80" s="124"/>
      <c r="B80" s="124"/>
      <c r="C80" s="124"/>
      <c r="D80" s="124"/>
      <c r="E80" s="124"/>
      <c r="F80" s="124"/>
      <c r="G80" s="124"/>
      <c r="H80" s="124"/>
      <c r="I80" s="124"/>
      <c r="J80" s="124"/>
      <c r="K80" s="124"/>
      <c r="L80" s="124"/>
      <c r="M80" s="124"/>
      <c r="P80" s="124"/>
      <c r="Q80" s="124"/>
      <c r="R80" s="124"/>
      <c r="S80" s="124"/>
      <c r="T80" s="124"/>
      <c r="U80" s="124"/>
      <c r="V80" s="124"/>
      <c r="W80" s="124"/>
      <c r="X80" s="124"/>
      <c r="Y80" s="124"/>
      <c r="Z80" s="124"/>
      <c r="AA80" s="124"/>
    </row>
    <row r="81" spans="1:27" x14ac:dyDescent="0.25">
      <c r="A81" s="124"/>
      <c r="B81" s="124"/>
      <c r="C81" s="124"/>
      <c r="D81" s="124"/>
      <c r="E81" s="124"/>
      <c r="F81" s="124"/>
      <c r="G81" s="124"/>
      <c r="H81" s="124"/>
      <c r="I81" s="124"/>
      <c r="J81" s="124"/>
      <c r="K81" s="124"/>
      <c r="L81" s="124"/>
      <c r="M81" s="124"/>
      <c r="P81" s="124"/>
      <c r="Q81" s="124"/>
      <c r="R81" s="124"/>
      <c r="S81" s="124"/>
      <c r="T81" s="124"/>
      <c r="U81" s="124"/>
      <c r="V81" s="124"/>
      <c r="W81" s="124"/>
      <c r="X81" s="124"/>
      <c r="Y81" s="124"/>
      <c r="Z81" s="124"/>
      <c r="AA81" s="124"/>
    </row>
    <row r="82" spans="1:27" x14ac:dyDescent="0.25">
      <c r="A82" s="124"/>
      <c r="B82" s="124"/>
      <c r="C82" s="124"/>
      <c r="D82" s="124"/>
      <c r="E82" s="124"/>
      <c r="F82" s="124"/>
      <c r="G82" s="124"/>
      <c r="H82" s="124"/>
      <c r="I82" s="124"/>
      <c r="J82" s="124"/>
      <c r="K82" s="124"/>
      <c r="L82" s="124"/>
      <c r="M82" s="124"/>
      <c r="P82" s="124"/>
      <c r="Q82" s="124"/>
      <c r="R82" s="124"/>
      <c r="S82" s="124"/>
      <c r="T82" s="124"/>
      <c r="U82" s="124"/>
      <c r="V82" s="124"/>
      <c r="W82" s="124"/>
      <c r="X82" s="124"/>
      <c r="Y82" s="124"/>
      <c r="Z82" s="124"/>
      <c r="AA82" s="124"/>
    </row>
    <row r="83" spans="1:27" x14ac:dyDescent="0.25">
      <c r="A83" s="124"/>
      <c r="B83" s="124"/>
      <c r="C83" s="124"/>
      <c r="D83" s="124"/>
      <c r="E83" s="124"/>
      <c r="F83" s="124"/>
      <c r="G83" s="124"/>
      <c r="H83" s="124"/>
      <c r="I83" s="124"/>
      <c r="J83" s="124"/>
      <c r="K83" s="124"/>
      <c r="L83" s="124"/>
      <c r="M83" s="124"/>
      <c r="P83" s="124"/>
      <c r="Q83" s="124"/>
      <c r="R83" s="124"/>
      <c r="S83" s="124"/>
      <c r="T83" s="124"/>
      <c r="U83" s="124"/>
      <c r="V83" s="124"/>
      <c r="W83" s="124"/>
      <c r="X83" s="124"/>
      <c r="Y83" s="124"/>
      <c r="Z83" s="124"/>
      <c r="AA83" s="124"/>
    </row>
    <row r="84" spans="1:27" x14ac:dyDescent="0.25">
      <c r="A84" s="124"/>
      <c r="B84" s="124"/>
      <c r="C84" s="124"/>
      <c r="D84" s="124"/>
      <c r="E84" s="124"/>
      <c r="F84" s="124"/>
      <c r="G84" s="124"/>
      <c r="H84" s="124"/>
      <c r="I84" s="124"/>
      <c r="J84" s="124"/>
      <c r="K84" s="124"/>
      <c r="L84" s="124"/>
      <c r="M84" s="124"/>
      <c r="P84" s="124"/>
      <c r="Q84" s="124"/>
      <c r="R84" s="124"/>
      <c r="S84" s="124"/>
      <c r="T84" s="124"/>
      <c r="U84" s="124"/>
      <c r="V84" s="124"/>
      <c r="W84" s="124"/>
      <c r="X84" s="124"/>
      <c r="Y84" s="124"/>
      <c r="Z84" s="124"/>
      <c r="AA84" s="124"/>
    </row>
    <row r="85" spans="1:27" x14ac:dyDescent="0.25">
      <c r="A85" s="124"/>
      <c r="B85" s="124"/>
      <c r="C85" s="124"/>
      <c r="D85" s="124"/>
      <c r="E85" s="124"/>
      <c r="F85" s="124"/>
      <c r="G85" s="124"/>
      <c r="H85" s="124"/>
      <c r="I85" s="124"/>
      <c r="J85" s="124"/>
      <c r="K85" s="124"/>
      <c r="L85" s="124"/>
      <c r="M85" s="124"/>
      <c r="P85" s="124"/>
      <c r="Q85" s="124"/>
      <c r="R85" s="124"/>
      <c r="S85" s="124"/>
      <c r="T85" s="124"/>
      <c r="U85" s="124"/>
      <c r="V85" s="124"/>
      <c r="W85" s="124"/>
      <c r="X85" s="124"/>
      <c r="Y85" s="124"/>
      <c r="Z85" s="124"/>
      <c r="AA85" s="124"/>
    </row>
    <row r="86" spans="1:27" x14ac:dyDescent="0.25">
      <c r="A86" s="124"/>
      <c r="B86" s="124"/>
      <c r="C86" s="124"/>
      <c r="D86" s="124"/>
      <c r="E86" s="124"/>
      <c r="F86" s="124"/>
      <c r="G86" s="124"/>
      <c r="H86" s="124"/>
      <c r="I86" s="124"/>
      <c r="J86" s="124"/>
      <c r="K86" s="124"/>
      <c r="L86" s="124"/>
      <c r="M86" s="124"/>
      <c r="P86" s="124"/>
      <c r="Q86" s="124"/>
      <c r="R86" s="124"/>
      <c r="S86" s="124"/>
      <c r="T86" s="124"/>
      <c r="U86" s="124"/>
      <c r="V86" s="124"/>
      <c r="W86" s="124"/>
      <c r="X86" s="124"/>
      <c r="Y86" s="124"/>
      <c r="Z86" s="124"/>
      <c r="AA86" s="124"/>
    </row>
    <row r="87" spans="1:27" x14ac:dyDescent="0.25">
      <c r="A87" s="124"/>
      <c r="B87" s="124"/>
      <c r="C87" s="124"/>
      <c r="D87" s="124"/>
      <c r="E87" s="124"/>
      <c r="F87" s="124"/>
      <c r="G87" s="124"/>
      <c r="H87" s="124"/>
      <c r="I87" s="124"/>
      <c r="J87" s="124"/>
      <c r="K87" s="124"/>
      <c r="L87" s="124"/>
      <c r="M87" s="124"/>
      <c r="P87" s="124"/>
      <c r="Q87" s="124"/>
      <c r="R87" s="124"/>
      <c r="S87" s="124"/>
      <c r="T87" s="124"/>
      <c r="U87" s="124"/>
      <c r="V87" s="124"/>
      <c r="W87" s="124"/>
      <c r="X87" s="124"/>
      <c r="Y87" s="124"/>
      <c r="Z87" s="124"/>
      <c r="AA87" s="124"/>
    </row>
    <row r="88" spans="1:27" x14ac:dyDescent="0.25">
      <c r="A88" s="124"/>
      <c r="B88" s="124"/>
      <c r="C88" s="124"/>
      <c r="D88" s="124"/>
      <c r="E88" s="124"/>
      <c r="F88" s="124"/>
      <c r="G88" s="124"/>
      <c r="H88" s="124"/>
      <c r="I88" s="124"/>
      <c r="J88" s="124"/>
      <c r="K88" s="124"/>
      <c r="L88" s="124"/>
      <c r="M88" s="124"/>
      <c r="P88" s="124"/>
      <c r="Q88" s="124"/>
      <c r="R88" s="124"/>
      <c r="S88" s="124"/>
      <c r="T88" s="124"/>
      <c r="U88" s="124"/>
      <c r="V88" s="124"/>
      <c r="W88" s="124"/>
      <c r="X88" s="124"/>
      <c r="Y88" s="124"/>
      <c r="Z88" s="124"/>
      <c r="AA88" s="124"/>
    </row>
    <row r="89" spans="1:27" x14ac:dyDescent="0.25">
      <c r="A89" s="124"/>
      <c r="B89" s="124"/>
      <c r="C89" s="124"/>
      <c r="D89" s="124"/>
      <c r="E89" s="124"/>
      <c r="F89" s="124"/>
      <c r="G89" s="124"/>
      <c r="H89" s="124"/>
      <c r="I89" s="124"/>
      <c r="J89" s="124"/>
      <c r="K89" s="124"/>
      <c r="L89" s="124"/>
      <c r="M89" s="124"/>
      <c r="P89" s="124"/>
      <c r="Q89" s="124"/>
      <c r="R89" s="124"/>
      <c r="S89" s="124"/>
      <c r="T89" s="124"/>
      <c r="U89" s="124"/>
      <c r="V89" s="124"/>
      <c r="W89" s="124"/>
      <c r="X89" s="124"/>
      <c r="Y89" s="124"/>
      <c r="Z89" s="124"/>
      <c r="AA89" s="124"/>
    </row>
    <row r="90" spans="1:27" x14ac:dyDescent="0.25">
      <c r="A90" s="124"/>
      <c r="B90" s="124"/>
      <c r="C90" s="124"/>
      <c r="D90" s="124"/>
      <c r="E90" s="124"/>
      <c r="F90" s="124"/>
      <c r="G90" s="124"/>
      <c r="H90" s="124"/>
      <c r="I90" s="124"/>
      <c r="J90" s="124"/>
      <c r="K90" s="124"/>
      <c r="L90" s="124"/>
      <c r="M90" s="124"/>
      <c r="P90" s="124"/>
      <c r="Q90" s="124"/>
      <c r="R90" s="124"/>
      <c r="S90" s="124"/>
      <c r="T90" s="124"/>
      <c r="U90" s="124"/>
      <c r="V90" s="124"/>
      <c r="W90" s="124"/>
      <c r="X90" s="124"/>
      <c r="Y90" s="124"/>
      <c r="Z90" s="124"/>
      <c r="AA90" s="124"/>
    </row>
    <row r="91" spans="1:27" x14ac:dyDescent="0.25">
      <c r="A91" s="124"/>
      <c r="B91" s="124"/>
      <c r="C91" s="124"/>
      <c r="D91" s="124"/>
      <c r="E91" s="124"/>
      <c r="F91" s="124"/>
      <c r="G91" s="124"/>
      <c r="H91" s="124"/>
      <c r="I91" s="124"/>
      <c r="J91" s="124"/>
      <c r="K91" s="124"/>
      <c r="L91" s="124"/>
      <c r="M91" s="124"/>
      <c r="P91" s="124"/>
      <c r="Q91" s="124"/>
      <c r="R91" s="124"/>
      <c r="S91" s="124"/>
      <c r="T91" s="124"/>
      <c r="U91" s="124"/>
      <c r="V91" s="124"/>
      <c r="W91" s="124"/>
      <c r="X91" s="124"/>
      <c r="Y91" s="124"/>
      <c r="Z91" s="124"/>
      <c r="AA91" s="124"/>
    </row>
    <row r="92" spans="1:27" x14ac:dyDescent="0.25">
      <c r="A92" s="124"/>
      <c r="B92" s="124"/>
      <c r="C92" s="124"/>
      <c r="D92" s="124"/>
      <c r="E92" s="124"/>
      <c r="F92" s="124"/>
      <c r="G92" s="124"/>
      <c r="H92" s="124"/>
      <c r="I92" s="124"/>
      <c r="J92" s="124"/>
      <c r="K92" s="124"/>
      <c r="L92" s="124"/>
      <c r="M92" s="124"/>
      <c r="P92" s="124"/>
      <c r="Q92" s="124"/>
      <c r="R92" s="124"/>
      <c r="S92" s="124"/>
      <c r="T92" s="124"/>
      <c r="U92" s="124"/>
      <c r="V92" s="124"/>
      <c r="W92" s="124"/>
      <c r="X92" s="124"/>
      <c r="Y92" s="124"/>
      <c r="Z92" s="124"/>
      <c r="AA92" s="124"/>
    </row>
    <row r="93" spans="1:27" x14ac:dyDescent="0.25">
      <c r="A93" s="124"/>
      <c r="B93" s="124"/>
      <c r="C93" s="124"/>
      <c r="D93" s="124"/>
      <c r="E93" s="124"/>
      <c r="F93" s="124"/>
      <c r="G93" s="124"/>
      <c r="H93" s="124"/>
      <c r="I93" s="124"/>
      <c r="J93" s="124"/>
      <c r="K93" s="124"/>
      <c r="L93" s="124"/>
      <c r="M93" s="124"/>
      <c r="P93" s="124"/>
      <c r="Q93" s="124"/>
      <c r="R93" s="124"/>
      <c r="S93" s="124"/>
      <c r="T93" s="124"/>
      <c r="U93" s="124"/>
      <c r="V93" s="124"/>
      <c r="W93" s="124"/>
      <c r="X93" s="124"/>
      <c r="Y93" s="124"/>
      <c r="Z93" s="124"/>
      <c r="AA93" s="124"/>
    </row>
    <row r="94" spans="1:27" x14ac:dyDescent="0.25">
      <c r="A94" s="124"/>
      <c r="B94" s="124"/>
      <c r="C94" s="124"/>
      <c r="D94" s="124"/>
      <c r="E94" s="124"/>
      <c r="F94" s="124"/>
      <c r="G94" s="124"/>
      <c r="H94" s="124"/>
      <c r="I94" s="124"/>
      <c r="J94" s="124"/>
      <c r="K94" s="124"/>
      <c r="L94" s="124"/>
      <c r="M94" s="124"/>
      <c r="P94" s="124"/>
      <c r="Q94" s="124"/>
      <c r="R94" s="124"/>
      <c r="S94" s="124"/>
      <c r="T94" s="124"/>
      <c r="U94" s="124"/>
      <c r="V94" s="124"/>
      <c r="W94" s="124"/>
      <c r="X94" s="124"/>
      <c r="Y94" s="124"/>
      <c r="Z94" s="124"/>
      <c r="AA94" s="124"/>
    </row>
    <row r="95" spans="1:27" x14ac:dyDescent="0.25">
      <c r="A95" s="124"/>
      <c r="B95" s="124"/>
      <c r="C95" s="124"/>
      <c r="D95" s="124"/>
      <c r="E95" s="124"/>
      <c r="F95" s="124"/>
      <c r="G95" s="124"/>
      <c r="H95" s="124"/>
      <c r="I95" s="124"/>
      <c r="J95" s="124"/>
      <c r="K95" s="124"/>
      <c r="L95" s="124"/>
      <c r="M95" s="124"/>
      <c r="P95" s="124"/>
      <c r="Q95" s="124"/>
      <c r="R95" s="124"/>
      <c r="S95" s="124"/>
      <c r="T95" s="124"/>
      <c r="U95" s="124"/>
      <c r="V95" s="124"/>
      <c r="W95" s="124"/>
      <c r="X95" s="124"/>
      <c r="Y95" s="124"/>
      <c r="Z95" s="124"/>
      <c r="AA95" s="124"/>
    </row>
    <row r="96" spans="1:27" x14ac:dyDescent="0.25">
      <c r="A96" s="124"/>
      <c r="B96" s="124"/>
      <c r="C96" s="124"/>
      <c r="D96" s="124"/>
      <c r="E96" s="124"/>
      <c r="F96" s="124"/>
      <c r="G96" s="124"/>
      <c r="H96" s="124"/>
      <c r="I96" s="124"/>
      <c r="J96" s="124"/>
      <c r="K96" s="124"/>
      <c r="L96" s="124"/>
      <c r="M96" s="124"/>
      <c r="P96" s="124"/>
      <c r="Q96" s="124"/>
      <c r="R96" s="124"/>
      <c r="S96" s="124"/>
      <c r="T96" s="124"/>
      <c r="U96" s="124"/>
      <c r="V96" s="124"/>
      <c r="W96" s="124"/>
      <c r="X96" s="124"/>
      <c r="Y96" s="124"/>
      <c r="Z96" s="124"/>
      <c r="AA96" s="124"/>
    </row>
    <row r="97" spans="1:27" x14ac:dyDescent="0.25">
      <c r="A97" s="124"/>
      <c r="B97" s="124"/>
      <c r="C97" s="124"/>
      <c r="D97" s="124"/>
      <c r="E97" s="124"/>
      <c r="F97" s="124"/>
      <c r="G97" s="124"/>
      <c r="H97" s="124"/>
      <c r="I97" s="124"/>
      <c r="J97" s="124"/>
      <c r="K97" s="124"/>
      <c r="L97" s="124"/>
      <c r="M97" s="124"/>
      <c r="P97" s="124"/>
      <c r="Q97" s="124"/>
      <c r="R97" s="124"/>
      <c r="S97" s="124"/>
      <c r="T97" s="124"/>
      <c r="U97" s="124"/>
      <c r="V97" s="124"/>
      <c r="W97" s="124"/>
      <c r="X97" s="124"/>
      <c r="Y97" s="124"/>
      <c r="Z97" s="124"/>
      <c r="AA97" s="124"/>
    </row>
    <row r="98" spans="1:27" x14ac:dyDescent="0.25">
      <c r="A98" s="124"/>
      <c r="B98" s="124"/>
      <c r="C98" s="124"/>
      <c r="D98" s="124"/>
      <c r="E98" s="124"/>
      <c r="F98" s="124"/>
      <c r="G98" s="124"/>
      <c r="H98" s="124"/>
      <c r="I98" s="124"/>
      <c r="J98" s="124"/>
      <c r="K98" s="124"/>
      <c r="L98" s="124"/>
      <c r="M98" s="124"/>
      <c r="P98" s="124"/>
      <c r="Q98" s="124"/>
      <c r="R98" s="124"/>
      <c r="S98" s="124"/>
      <c r="T98" s="124"/>
      <c r="U98" s="124"/>
      <c r="V98" s="124"/>
      <c r="W98" s="124"/>
      <c r="X98" s="124"/>
      <c r="Y98" s="124"/>
      <c r="Z98" s="124"/>
      <c r="AA98" s="124"/>
    </row>
    <row r="99" spans="1:27" x14ac:dyDescent="0.25">
      <c r="A99" s="124"/>
      <c r="B99" s="124"/>
      <c r="C99" s="124"/>
      <c r="D99" s="124"/>
      <c r="E99" s="124"/>
      <c r="F99" s="124"/>
      <c r="G99" s="124"/>
      <c r="H99" s="124"/>
      <c r="I99" s="124"/>
      <c r="J99" s="124"/>
      <c r="K99" s="124"/>
      <c r="L99" s="124"/>
      <c r="M99" s="124"/>
      <c r="P99" s="124"/>
      <c r="Q99" s="124"/>
      <c r="R99" s="124"/>
      <c r="S99" s="124"/>
      <c r="T99" s="124"/>
      <c r="U99" s="124"/>
      <c r="V99" s="124"/>
      <c r="W99" s="124"/>
      <c r="X99" s="124"/>
      <c r="Y99" s="124"/>
      <c r="Z99" s="124"/>
      <c r="AA99" s="124"/>
    </row>
    <row r="100" spans="1:27" x14ac:dyDescent="0.25">
      <c r="A100" s="124"/>
      <c r="B100" s="124"/>
      <c r="C100" s="124"/>
      <c r="D100" s="124"/>
      <c r="E100" s="124"/>
      <c r="F100" s="124"/>
      <c r="G100" s="124"/>
      <c r="H100" s="124"/>
      <c r="I100" s="124"/>
      <c r="J100" s="124"/>
      <c r="K100" s="124"/>
      <c r="L100" s="124"/>
      <c r="M100" s="124"/>
      <c r="P100" s="124"/>
      <c r="Q100" s="124"/>
      <c r="R100" s="124"/>
      <c r="S100" s="124"/>
      <c r="T100" s="124"/>
      <c r="U100" s="124"/>
      <c r="V100" s="124"/>
      <c r="W100" s="124"/>
      <c r="X100" s="124"/>
      <c r="Y100" s="124"/>
      <c r="Z100" s="124"/>
      <c r="AA100" s="124"/>
    </row>
    <row r="101" spans="1:27" x14ac:dyDescent="0.25">
      <c r="A101" s="124"/>
      <c r="B101" s="124"/>
      <c r="C101" s="124"/>
      <c r="D101" s="124"/>
      <c r="E101" s="124"/>
      <c r="F101" s="124"/>
      <c r="G101" s="124"/>
      <c r="H101" s="124"/>
      <c r="I101" s="124"/>
      <c r="J101" s="124"/>
      <c r="K101" s="124"/>
      <c r="L101" s="124"/>
      <c r="M101" s="124"/>
      <c r="P101" s="124"/>
      <c r="Q101" s="124"/>
      <c r="R101" s="124"/>
      <c r="S101" s="124"/>
      <c r="T101" s="124"/>
      <c r="U101" s="124"/>
      <c r="V101" s="124"/>
      <c r="W101" s="124"/>
      <c r="X101" s="124"/>
      <c r="Y101" s="124"/>
      <c r="Z101" s="124"/>
      <c r="AA101" s="124"/>
    </row>
    <row r="102" spans="1:27" x14ac:dyDescent="0.25">
      <c r="A102" s="124"/>
      <c r="B102" s="124"/>
      <c r="C102" s="124"/>
      <c r="D102" s="124"/>
      <c r="E102" s="124"/>
      <c r="F102" s="124"/>
      <c r="G102" s="124"/>
      <c r="H102" s="124"/>
      <c r="I102" s="124"/>
      <c r="J102" s="124"/>
      <c r="K102" s="124"/>
      <c r="L102" s="124"/>
      <c r="M102" s="124"/>
      <c r="P102" s="124"/>
      <c r="Q102" s="124"/>
      <c r="R102" s="124"/>
      <c r="S102" s="124"/>
      <c r="T102" s="124"/>
      <c r="U102" s="124"/>
      <c r="V102" s="124"/>
      <c r="W102" s="124"/>
      <c r="X102" s="124"/>
      <c r="Y102" s="124"/>
      <c r="Z102" s="124"/>
      <c r="AA102" s="124"/>
    </row>
    <row r="103" spans="1:27" x14ac:dyDescent="0.25">
      <c r="A103" s="124"/>
      <c r="B103" s="124"/>
      <c r="C103" s="124"/>
      <c r="D103" s="124"/>
      <c r="E103" s="124"/>
      <c r="F103" s="124"/>
      <c r="G103" s="124"/>
      <c r="H103" s="124"/>
      <c r="I103" s="124"/>
      <c r="J103" s="124"/>
      <c r="K103" s="124"/>
      <c r="L103" s="124"/>
      <c r="M103" s="124"/>
      <c r="P103" s="124"/>
      <c r="Q103" s="124"/>
      <c r="R103" s="124"/>
      <c r="S103" s="124"/>
      <c r="T103" s="124"/>
      <c r="U103" s="124"/>
      <c r="V103" s="124"/>
      <c r="W103" s="124"/>
      <c r="X103" s="124"/>
      <c r="Y103" s="124"/>
      <c r="Z103" s="124"/>
      <c r="AA103" s="124"/>
    </row>
    <row r="104" spans="1:27" x14ac:dyDescent="0.25">
      <c r="A104" s="124"/>
      <c r="B104" s="124"/>
      <c r="C104" s="124"/>
      <c r="D104" s="124"/>
      <c r="E104" s="124"/>
      <c r="F104" s="124"/>
      <c r="G104" s="124"/>
      <c r="H104" s="124"/>
      <c r="I104" s="124"/>
      <c r="J104" s="124"/>
      <c r="K104" s="124"/>
      <c r="L104" s="124"/>
      <c r="M104" s="124"/>
      <c r="P104" s="124"/>
      <c r="Q104" s="124"/>
      <c r="R104" s="124"/>
      <c r="S104" s="124"/>
      <c r="T104" s="124"/>
      <c r="U104" s="124"/>
      <c r="V104" s="124"/>
      <c r="W104" s="124"/>
      <c r="X104" s="124"/>
      <c r="Y104" s="124"/>
      <c r="Z104" s="124"/>
      <c r="AA104" s="124"/>
    </row>
    <row r="105" spans="1:27" x14ac:dyDescent="0.25">
      <c r="A105" s="124"/>
      <c r="B105" s="124"/>
      <c r="C105" s="124"/>
      <c r="D105" s="124"/>
      <c r="E105" s="124"/>
      <c r="F105" s="124"/>
      <c r="G105" s="124"/>
      <c r="H105" s="124"/>
      <c r="I105" s="124"/>
      <c r="J105" s="124"/>
      <c r="K105" s="124"/>
      <c r="L105" s="124"/>
      <c r="M105" s="124"/>
      <c r="P105" s="124"/>
      <c r="Q105" s="124"/>
      <c r="R105" s="124"/>
      <c r="S105" s="124"/>
      <c r="T105" s="124"/>
      <c r="U105" s="124"/>
      <c r="V105" s="124"/>
      <c r="W105" s="124"/>
      <c r="X105" s="124"/>
      <c r="Y105" s="124"/>
      <c r="Z105" s="124"/>
      <c r="AA105" s="124"/>
    </row>
    <row r="106" spans="1:27" x14ac:dyDescent="0.25">
      <c r="A106" s="124"/>
      <c r="B106" s="124"/>
      <c r="C106" s="124"/>
      <c r="D106" s="124"/>
      <c r="E106" s="124"/>
      <c r="F106" s="124"/>
      <c r="G106" s="124"/>
      <c r="H106" s="124"/>
      <c r="I106" s="124"/>
      <c r="J106" s="124"/>
      <c r="K106" s="124"/>
      <c r="L106" s="124"/>
      <c r="M106" s="124"/>
      <c r="P106" s="124"/>
      <c r="Q106" s="124"/>
      <c r="R106" s="124"/>
      <c r="S106" s="124"/>
      <c r="T106" s="124"/>
      <c r="U106" s="124"/>
      <c r="V106" s="124"/>
      <c r="W106" s="124"/>
      <c r="X106" s="124"/>
      <c r="Y106" s="124"/>
      <c r="Z106" s="124"/>
      <c r="AA106" s="124"/>
    </row>
    <row r="107" spans="1:27" x14ac:dyDescent="0.25">
      <c r="A107" s="124"/>
      <c r="B107" s="124"/>
      <c r="C107" s="124"/>
      <c r="D107" s="124"/>
      <c r="E107" s="124"/>
      <c r="F107" s="124"/>
      <c r="G107" s="124"/>
      <c r="H107" s="124"/>
      <c r="I107" s="124"/>
      <c r="J107" s="124"/>
      <c r="K107" s="124"/>
      <c r="L107" s="124"/>
      <c r="M107" s="124"/>
      <c r="P107" s="124"/>
      <c r="Q107" s="124"/>
      <c r="R107" s="124"/>
      <c r="S107" s="124"/>
      <c r="T107" s="124"/>
      <c r="U107" s="124"/>
      <c r="V107" s="124"/>
      <c r="W107" s="124"/>
      <c r="X107" s="124"/>
      <c r="Y107" s="124"/>
      <c r="Z107" s="124"/>
      <c r="AA107" s="124"/>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902E9-AB42-4E5D-B111-E28A5B81C8D9}">
  <dimension ref="A1:BH25"/>
  <sheetViews>
    <sheetView workbookViewId="0">
      <selection activeCell="A14" sqref="A14:BB25"/>
    </sheetView>
  </sheetViews>
  <sheetFormatPr defaultColWidth="8.7109375" defaultRowHeight="15" x14ac:dyDescent="0.25"/>
  <cols>
    <col min="1" max="16384" width="8.7109375" style="124"/>
  </cols>
  <sheetData>
    <row r="1" spans="1:60" x14ac:dyDescent="0.25">
      <c r="A1" s="124" t="s">
        <v>5106</v>
      </c>
      <c r="B1" s="124" t="s">
        <v>5107</v>
      </c>
      <c r="C1" s="124" t="s">
        <v>5108</v>
      </c>
      <c r="D1" s="124" t="s">
        <v>224</v>
      </c>
      <c r="E1" s="124" t="s">
        <v>5109</v>
      </c>
      <c r="F1" s="124" t="s">
        <v>5110</v>
      </c>
      <c r="G1" s="124" t="s">
        <v>5117</v>
      </c>
      <c r="H1" s="124" t="s">
        <v>5118</v>
      </c>
      <c r="I1" s="124" t="s">
        <v>5119</v>
      </c>
      <c r="J1" s="124" t="s">
        <v>5120</v>
      </c>
      <c r="K1" s="124" t="s">
        <v>5121</v>
      </c>
      <c r="L1" s="124" t="s">
        <v>5122</v>
      </c>
      <c r="M1" s="124" t="s">
        <v>242</v>
      </c>
      <c r="N1" s="124" t="s">
        <v>246</v>
      </c>
      <c r="O1" s="124" t="s">
        <v>250</v>
      </c>
      <c r="P1" s="124" t="s">
        <v>253</v>
      </c>
      <c r="Q1" s="124" t="s">
        <v>257</v>
      </c>
      <c r="R1" s="124" t="s">
        <v>261</v>
      </c>
      <c r="S1" s="124" t="s">
        <v>265</v>
      </c>
      <c r="T1" s="124" t="s">
        <v>304</v>
      </c>
      <c r="U1" s="124" t="s">
        <v>307</v>
      </c>
      <c r="V1" s="124" t="s">
        <v>310</v>
      </c>
      <c r="W1" s="124" t="s">
        <v>299</v>
      </c>
      <c r="X1" s="124" t="s">
        <v>311</v>
      </c>
      <c r="Y1" s="124" t="s">
        <v>312</v>
      </c>
      <c r="Z1" s="124" t="s">
        <v>313</v>
      </c>
      <c r="AA1" s="124" t="s">
        <v>314</v>
      </c>
      <c r="AB1" s="124" t="s">
        <v>315</v>
      </c>
      <c r="AC1" s="124" t="s">
        <v>316</v>
      </c>
      <c r="AD1" s="124" t="s">
        <v>323</v>
      </c>
      <c r="AE1" s="124" t="s">
        <v>324</v>
      </c>
      <c r="AF1" s="124" t="s">
        <v>325</v>
      </c>
      <c r="AG1" s="124" t="s">
        <v>322</v>
      </c>
      <c r="AH1" s="124" t="s">
        <v>335</v>
      </c>
      <c r="AI1" s="124" t="s">
        <v>328</v>
      </c>
      <c r="AJ1" s="124" t="s">
        <v>329</v>
      </c>
      <c r="AK1" s="124" t="s">
        <v>330</v>
      </c>
      <c r="AL1" s="124" t="s">
        <v>319</v>
      </c>
      <c r="AM1" s="124" t="s">
        <v>318</v>
      </c>
      <c r="AN1" s="124" t="s">
        <v>320</v>
      </c>
      <c r="AO1" s="124" t="s">
        <v>321</v>
      </c>
      <c r="AP1" s="124" t="s">
        <v>326</v>
      </c>
      <c r="AQ1" s="124" t="s">
        <v>327</v>
      </c>
      <c r="AR1" s="124" t="s">
        <v>317</v>
      </c>
      <c r="AS1" s="124" t="s">
        <v>338</v>
      </c>
      <c r="AT1" s="124" t="s">
        <v>346</v>
      </c>
      <c r="AU1" s="124" t="s">
        <v>298</v>
      </c>
      <c r="AV1" s="124" t="s">
        <v>269</v>
      </c>
      <c r="AW1" s="124" t="s">
        <v>273</v>
      </c>
      <c r="AX1" s="124" t="s">
        <v>277</v>
      </c>
      <c r="AY1" s="124" t="s">
        <v>297</v>
      </c>
      <c r="AZ1" s="124" t="s">
        <v>281</v>
      </c>
      <c r="BA1" s="124" t="s">
        <v>285</v>
      </c>
      <c r="BB1" s="124" t="s">
        <v>288</v>
      </c>
      <c r="BC1" s="124" t="s">
        <v>291</v>
      </c>
      <c r="BD1" s="124" t="s">
        <v>294</v>
      </c>
      <c r="BE1" s="124" t="s">
        <v>295</v>
      </c>
      <c r="BF1" s="124" t="s">
        <v>296</v>
      </c>
      <c r="BG1" s="124" t="s">
        <v>339</v>
      </c>
      <c r="BH1" s="124" t="s">
        <v>357</v>
      </c>
    </row>
    <row r="2" spans="1:60" x14ac:dyDescent="0.25">
      <c r="A2" s="124" t="s">
        <v>605</v>
      </c>
      <c r="B2" s="124" t="s">
        <v>5123</v>
      </c>
      <c r="C2" s="124" t="s">
        <v>5112</v>
      </c>
      <c r="D2" s="124">
        <v>0.60038203262437917</v>
      </c>
      <c r="E2" s="124">
        <v>0.60038203001022339</v>
      </c>
      <c r="F2" s="124">
        <v>0.60038203001022339</v>
      </c>
      <c r="G2" s="124">
        <v>0.60038203001022339</v>
      </c>
      <c r="H2" s="124">
        <v>0.60038203001022339</v>
      </c>
      <c r="I2" s="124">
        <v>0.60038203001022339</v>
      </c>
      <c r="J2" s="124">
        <v>0.60038203001022339</v>
      </c>
      <c r="K2" s="124">
        <v>0.60038203001022339</v>
      </c>
      <c r="L2" s="124">
        <v>0.60038203001022339</v>
      </c>
      <c r="M2" s="124">
        <v>0.54309980632908073</v>
      </c>
      <c r="N2" s="124">
        <v>0.60011456416340314</v>
      </c>
      <c r="O2" s="124">
        <v>0.38963751902971799</v>
      </c>
      <c r="P2" s="124">
        <v>0</v>
      </c>
      <c r="Q2" s="124">
        <v>0</v>
      </c>
      <c r="R2" s="124">
        <v>0</v>
      </c>
      <c r="S2" s="124">
        <v>0</v>
      </c>
      <c r="T2" s="124">
        <v>0.33503887659025816</v>
      </c>
      <c r="U2" s="124">
        <v>0.51782824279733286</v>
      </c>
      <c r="V2" s="124">
        <v>0.12924206019678974</v>
      </c>
      <c r="W2" s="124">
        <v>0.14552131217234757</v>
      </c>
      <c r="X2" s="124">
        <v>0.20412604421513231</v>
      </c>
      <c r="Y2" s="124">
        <v>1.1450972076628124E-2</v>
      </c>
      <c r="Z2" s="124">
        <v>1.7631403858948771E-3</v>
      </c>
      <c r="AA2" s="124">
        <v>1.7631403858948771E-3</v>
      </c>
      <c r="AB2" s="124">
        <v>2.7601944382064526E-3</v>
      </c>
      <c r="AC2" s="124">
        <v>0</v>
      </c>
      <c r="AD2" s="124">
        <v>1.053928128805935E-2</v>
      </c>
      <c r="AE2" s="124">
        <v>2.1191967030965271E-2</v>
      </c>
      <c r="AF2" s="124">
        <v>3.0589213589926347E-3</v>
      </c>
      <c r="AG2" s="124">
        <v>0.75574764758663204</v>
      </c>
      <c r="AH2" s="124">
        <v>0.29647709693522817</v>
      </c>
      <c r="AI2" s="124">
        <v>1.7745300378513105E-2</v>
      </c>
      <c r="AJ2" s="124">
        <v>2.9594440458575208E-3</v>
      </c>
      <c r="AK2" s="124">
        <v>0.12197147740698625</v>
      </c>
      <c r="AL2" s="124">
        <v>8.4773634549083654E-4</v>
      </c>
      <c r="AM2" s="124">
        <v>6.1900707399798138E-2</v>
      </c>
      <c r="AN2" s="124">
        <v>1.0356415905055866E-2</v>
      </c>
      <c r="AO2" s="124">
        <v>9.3955497180859604E-2</v>
      </c>
      <c r="AP2" s="124">
        <v>1.1976209554572527E-2</v>
      </c>
      <c r="AQ2" s="124">
        <v>4.787808241232519E-2</v>
      </c>
      <c r="AR2" s="124">
        <v>3.7425149700598805E-4</v>
      </c>
      <c r="AS2" s="124">
        <v>1.0135730653974969E-3</v>
      </c>
      <c r="AT2" s="124">
        <v>5.6988387588239684E-3</v>
      </c>
      <c r="AU2" s="124">
        <v>5.737318750000002E-2</v>
      </c>
      <c r="AV2" s="124">
        <v>7.9668125000000017E-3</v>
      </c>
      <c r="AW2" s="124">
        <v>5.9494750000000013E-2</v>
      </c>
      <c r="AX2" s="124">
        <v>0.14514768749999996</v>
      </c>
      <c r="AY2" s="124">
        <v>0.21082674999999998</v>
      </c>
      <c r="AZ2" s="124">
        <v>9.2141874999999915E-3</v>
      </c>
      <c r="BA2" s="124">
        <v>3.2441874999999995E-2</v>
      </c>
      <c r="BB2" s="124">
        <v>8.3884187499999971E-2</v>
      </c>
      <c r="BC2" s="124">
        <v>0.24396793749999998</v>
      </c>
      <c r="BD2" s="124">
        <v>0.12246068750000003</v>
      </c>
      <c r="BE2" s="124">
        <v>3.5476937500000014E-2</v>
      </c>
      <c r="BF2" s="124">
        <v>4.9118500000000002E-2</v>
      </c>
      <c r="BG2" s="124">
        <v>286.15689086914063</v>
      </c>
      <c r="BH2" s="124">
        <v>2147.236572265625</v>
      </c>
    </row>
    <row r="3" spans="1:60" x14ac:dyDescent="0.25">
      <c r="A3" s="124" t="s">
        <v>606</v>
      </c>
      <c r="B3" s="124" t="s">
        <v>5123</v>
      </c>
      <c r="C3" s="124" t="s">
        <v>5112</v>
      </c>
      <c r="D3" s="124">
        <v>0.55787656697698584</v>
      </c>
      <c r="E3" s="124">
        <v>0.5578765869140625</v>
      </c>
      <c r="F3" s="124">
        <v>0.5578765869140625</v>
      </c>
      <c r="G3" s="124">
        <v>0.5578765869140625</v>
      </c>
      <c r="H3" s="124">
        <v>0.5578765869140625</v>
      </c>
      <c r="I3" s="124">
        <v>0.5578765869140625</v>
      </c>
      <c r="J3" s="124">
        <v>0.5578765869140625</v>
      </c>
      <c r="K3" s="124">
        <v>0.5578765869140625</v>
      </c>
      <c r="L3" s="124">
        <v>0.5578765869140625</v>
      </c>
      <c r="M3" s="124">
        <v>0.61505567894872748</v>
      </c>
      <c r="N3" s="124">
        <v>0.69946781455844886</v>
      </c>
      <c r="O3" s="124">
        <v>0.29885114488959413</v>
      </c>
      <c r="P3" s="124">
        <v>0</v>
      </c>
      <c r="Q3" s="124">
        <v>0</v>
      </c>
      <c r="R3" s="124">
        <v>0</v>
      </c>
      <c r="S3" s="124">
        <v>0</v>
      </c>
      <c r="T3" s="124">
        <v>0.27576009561157372</v>
      </c>
      <c r="U3" s="124">
        <v>0.51273308984364041</v>
      </c>
      <c r="V3" s="124">
        <v>0.18622542396598313</v>
      </c>
      <c r="W3" s="124">
        <v>0.17472054701090153</v>
      </c>
      <c r="X3" s="124">
        <v>0.2308967289477987</v>
      </c>
      <c r="Y3" s="124">
        <v>3.352368765148616E-3</v>
      </c>
      <c r="Z3" s="124">
        <v>0</v>
      </c>
      <c r="AA3" s="124">
        <v>1.6595179738562091E-3</v>
      </c>
      <c r="AB3" s="124">
        <v>0</v>
      </c>
      <c r="AC3" s="124">
        <v>0</v>
      </c>
      <c r="AD3" s="124">
        <v>9.0044568822553899E-4</v>
      </c>
      <c r="AE3" s="124">
        <v>1.4044222138366799E-3</v>
      </c>
      <c r="AF3" s="124">
        <v>2.4501568100358424E-3</v>
      </c>
      <c r="AG3" s="124">
        <v>0.81188564445157119</v>
      </c>
      <c r="AH3" s="124">
        <v>0.33658751755898331</v>
      </c>
      <c r="AI3" s="124">
        <v>1.2887070844405921E-2</v>
      </c>
      <c r="AJ3" s="124">
        <v>6.8953531259155288E-3</v>
      </c>
      <c r="AK3" s="124">
        <v>0.13212917645146696</v>
      </c>
      <c r="AL3" s="124">
        <v>8.6805555555555551E-4</v>
      </c>
      <c r="AM3" s="124">
        <v>9.5815858833740691E-2</v>
      </c>
      <c r="AN3" s="124">
        <v>2.3845935372234953E-2</v>
      </c>
      <c r="AO3" s="124">
        <v>0.12705891486016657</v>
      </c>
      <c r="AP3" s="124">
        <v>2.6212393145252616E-2</v>
      </c>
      <c r="AQ3" s="124">
        <v>6.2449671615577809E-2</v>
      </c>
      <c r="AR3" s="124">
        <v>0</v>
      </c>
      <c r="AS3" s="124">
        <v>0</v>
      </c>
      <c r="AT3" s="124">
        <v>5.8382982248398677E-3</v>
      </c>
      <c r="AU3" s="124">
        <v>4.2122124999999962E-2</v>
      </c>
      <c r="AV3" s="124">
        <v>4.2522500000000017E-3</v>
      </c>
      <c r="AW3" s="124">
        <v>3.6396687500000004E-2</v>
      </c>
      <c r="AX3" s="124">
        <v>0.33020256249999991</v>
      </c>
      <c r="AY3" s="124">
        <v>0.16833681249999999</v>
      </c>
      <c r="AZ3" s="124">
        <v>8.9442499999999991E-3</v>
      </c>
      <c r="BA3" s="124">
        <v>3.0458499999999999E-2</v>
      </c>
      <c r="BB3" s="124">
        <v>8.0749062500000024E-2</v>
      </c>
      <c r="BC3" s="124">
        <v>0.20916168749999992</v>
      </c>
      <c r="BD3" s="124">
        <v>7.7966375000000018E-2</v>
      </c>
      <c r="BE3" s="124">
        <v>2.5649437500000011E-2</v>
      </c>
      <c r="BF3" s="124">
        <v>2.7882374999999997E-2</v>
      </c>
      <c r="BG3" s="124">
        <v>307.24530029296875</v>
      </c>
      <c r="BH3" s="124">
        <v>2360.27978515625</v>
      </c>
    </row>
    <row r="4" spans="1:60" x14ac:dyDescent="0.25">
      <c r="A4" s="124" t="s">
        <v>607</v>
      </c>
      <c r="B4" s="124" t="s">
        <v>5123</v>
      </c>
      <c r="C4" s="124" t="s">
        <v>5112</v>
      </c>
      <c r="D4" s="124">
        <v>0.70303464945573102</v>
      </c>
      <c r="E4" s="124">
        <v>0.70303463935852051</v>
      </c>
      <c r="F4" s="124">
        <v>0.70303463935852051</v>
      </c>
      <c r="G4" s="124">
        <v>0.70303463935852051</v>
      </c>
      <c r="H4" s="124">
        <v>0.70303463935852051</v>
      </c>
      <c r="I4" s="124">
        <v>0.70303463935852051</v>
      </c>
      <c r="J4" s="124">
        <v>0.70303463935852051</v>
      </c>
      <c r="K4" s="124">
        <v>0.70303463935852051</v>
      </c>
      <c r="L4" s="124">
        <v>0.70303463935852051</v>
      </c>
      <c r="M4" s="124">
        <v>0.54479257700668993</v>
      </c>
      <c r="N4" s="124">
        <v>0.82709688194862396</v>
      </c>
      <c r="O4" s="124">
        <v>0.17156618142360214</v>
      </c>
      <c r="P4" s="124">
        <v>0</v>
      </c>
      <c r="Q4" s="124">
        <v>0</v>
      </c>
      <c r="R4" s="124">
        <v>0</v>
      </c>
      <c r="S4" s="124">
        <v>0</v>
      </c>
      <c r="T4" s="124">
        <v>0.23593966255557289</v>
      </c>
      <c r="U4" s="124">
        <v>0.60045566788298288</v>
      </c>
      <c r="V4" s="124">
        <v>0.13445575202123108</v>
      </c>
      <c r="W4" s="124">
        <v>0.11422412908922969</v>
      </c>
      <c r="X4" s="124">
        <v>3.9798204247644728E-2</v>
      </c>
      <c r="Y4" s="124">
        <v>0</v>
      </c>
      <c r="Z4" s="124">
        <v>0</v>
      </c>
      <c r="AA4" s="124">
        <v>0</v>
      </c>
      <c r="AB4" s="124">
        <v>0</v>
      </c>
      <c r="AC4" s="124">
        <v>0</v>
      </c>
      <c r="AD4" s="124">
        <v>0</v>
      </c>
      <c r="AE4" s="124">
        <v>5.9811331698538025E-3</v>
      </c>
      <c r="AF4" s="124">
        <v>5.4824561403508769E-4</v>
      </c>
      <c r="AG4" s="124">
        <v>0.76378849705440099</v>
      </c>
      <c r="AH4" s="124">
        <v>0.18780054149796263</v>
      </c>
      <c r="AI4" s="124">
        <v>0</v>
      </c>
      <c r="AJ4" s="124">
        <v>1.4243663774738803E-2</v>
      </c>
      <c r="AK4" s="124">
        <v>0.29361905312391057</v>
      </c>
      <c r="AL4" s="124">
        <v>0</v>
      </c>
      <c r="AM4" s="124">
        <v>0.14995751411077662</v>
      </c>
      <c r="AN4" s="124">
        <v>3.3541281064018602E-2</v>
      </c>
      <c r="AO4" s="124">
        <v>5.9732506521384392E-2</v>
      </c>
      <c r="AP4" s="124">
        <v>1.9613324342873231E-2</v>
      </c>
      <c r="AQ4" s="124">
        <v>2.9201944550569896E-2</v>
      </c>
      <c r="AR4" s="124">
        <v>0</v>
      </c>
      <c r="AS4" s="124">
        <v>0</v>
      </c>
      <c r="AT4" s="124">
        <v>1.8526166364550966E-2</v>
      </c>
      <c r="AU4" s="124">
        <v>4.0881125000000018E-2</v>
      </c>
      <c r="AV4" s="124">
        <v>6.881624999999998E-3</v>
      </c>
      <c r="AW4" s="124">
        <v>4.4036000000000006E-2</v>
      </c>
      <c r="AX4" s="124">
        <v>0.23920756249999997</v>
      </c>
      <c r="AY4" s="124">
        <v>0.19473300000000002</v>
      </c>
      <c r="AZ4" s="124">
        <v>1.2568937500000002E-2</v>
      </c>
      <c r="BA4" s="124">
        <v>4.3001000000000011E-2</v>
      </c>
      <c r="BB4" s="124">
        <v>7.8128374999999986E-2</v>
      </c>
      <c r="BC4" s="124">
        <v>0.22789612500000006</v>
      </c>
      <c r="BD4" s="124">
        <v>9.1463812500000005E-2</v>
      </c>
      <c r="BE4" s="124">
        <v>2.9112437499999987E-2</v>
      </c>
      <c r="BF4" s="124">
        <v>3.2932062500000005E-2</v>
      </c>
      <c r="BG4" s="124">
        <v>35.114372253417969</v>
      </c>
      <c r="BH4" s="124">
        <v>1885.83935546875</v>
      </c>
    </row>
    <row r="5" spans="1:60" x14ac:dyDescent="0.25">
      <c r="A5" s="124" t="s">
        <v>608</v>
      </c>
      <c r="B5" s="124" t="s">
        <v>5123</v>
      </c>
      <c r="C5" s="124" t="s">
        <v>5112</v>
      </c>
      <c r="D5" s="124">
        <v>0.76082938074728224</v>
      </c>
      <c r="E5" s="124">
        <v>0.7608293890953064</v>
      </c>
      <c r="F5" s="124">
        <v>0.7608293890953064</v>
      </c>
      <c r="G5" s="124">
        <v>0.7608293890953064</v>
      </c>
      <c r="H5" s="124">
        <v>0.7608293890953064</v>
      </c>
      <c r="I5" s="124">
        <v>0.7608293890953064</v>
      </c>
      <c r="J5" s="124">
        <v>0.7608293890953064</v>
      </c>
      <c r="K5" s="124">
        <v>0.7608293890953064</v>
      </c>
      <c r="L5" s="124">
        <v>0.7608293890953064</v>
      </c>
      <c r="M5" s="124">
        <v>0.53705404764255937</v>
      </c>
      <c r="N5" s="124">
        <v>0.79334695115806897</v>
      </c>
      <c r="O5" s="124">
        <v>0.20320542738444111</v>
      </c>
      <c r="P5" s="124">
        <v>0</v>
      </c>
      <c r="Q5" s="124">
        <v>0</v>
      </c>
      <c r="R5" s="124">
        <v>0</v>
      </c>
      <c r="S5" s="124">
        <v>0</v>
      </c>
      <c r="T5" s="124">
        <v>0.14302240835439642</v>
      </c>
      <c r="U5" s="124">
        <v>0.6847819808042056</v>
      </c>
      <c r="V5" s="124">
        <v>0.14467731016755236</v>
      </c>
      <c r="W5" s="124">
        <v>0.1515802724159093</v>
      </c>
      <c r="X5" s="124">
        <v>0.12844736860382591</v>
      </c>
      <c r="Y5" s="124">
        <v>3.2473009446693656E-3</v>
      </c>
      <c r="Z5" s="124">
        <v>2.6041666666666665E-3</v>
      </c>
      <c r="AA5" s="124">
        <v>0</v>
      </c>
      <c r="AB5" s="124">
        <v>0</v>
      </c>
      <c r="AC5" s="124">
        <v>0</v>
      </c>
      <c r="AD5" s="124">
        <v>5.2083333333333339E-3</v>
      </c>
      <c r="AE5" s="124">
        <v>2.1433878882187157E-2</v>
      </c>
      <c r="AF5" s="124">
        <v>3.3882783882783884E-3</v>
      </c>
      <c r="AG5" s="124">
        <v>0.84033958889802562</v>
      </c>
      <c r="AH5" s="124">
        <v>0.25271747287862945</v>
      </c>
      <c r="AI5" s="124">
        <v>8.5893929643929643E-3</v>
      </c>
      <c r="AJ5" s="124">
        <v>9.1726530048898466E-3</v>
      </c>
      <c r="AK5" s="124">
        <v>0.16344619854958198</v>
      </c>
      <c r="AL5" s="124">
        <v>4.1666666666666666E-3</v>
      </c>
      <c r="AM5" s="124">
        <v>0.15137962183931888</v>
      </c>
      <c r="AN5" s="124">
        <v>2.6818449809521236E-2</v>
      </c>
      <c r="AO5" s="124">
        <v>6.31784092082356E-2</v>
      </c>
      <c r="AP5" s="124">
        <v>9.6261260914622254E-3</v>
      </c>
      <c r="AQ5" s="124">
        <v>4.459611693067575E-2</v>
      </c>
      <c r="AR5" s="124">
        <v>0</v>
      </c>
      <c r="AS5" s="124">
        <v>0</v>
      </c>
      <c r="AT5" s="124">
        <v>1.1146426031294452E-2</v>
      </c>
      <c r="AU5" s="124">
        <v>4.1836499999999999E-2</v>
      </c>
      <c r="AV5" s="124">
        <v>1.3166812499999998E-2</v>
      </c>
      <c r="AW5" s="124">
        <v>3.7163812500000004E-2</v>
      </c>
      <c r="AX5" s="124">
        <v>0.2610694375</v>
      </c>
      <c r="AY5" s="124">
        <v>0.16670293749999998</v>
      </c>
      <c r="AZ5" s="124">
        <v>9.2004374999999985E-3</v>
      </c>
      <c r="BA5" s="124">
        <v>3.2334562499999997E-2</v>
      </c>
      <c r="BB5" s="124">
        <v>6.2317000000000018E-2</v>
      </c>
      <c r="BC5" s="124">
        <v>0.24783975</v>
      </c>
      <c r="BD5" s="124">
        <v>9.741699999999999E-2</v>
      </c>
      <c r="BE5" s="124">
        <v>2.6469937500000002E-2</v>
      </c>
      <c r="BF5" s="124">
        <v>4.6312250000000006E-2</v>
      </c>
      <c r="BG5" s="124">
        <v>202.66937255859375</v>
      </c>
      <c r="BH5" s="124">
        <v>2551.0859375</v>
      </c>
    </row>
    <row r="6" spans="1:60" x14ac:dyDescent="0.25">
      <c r="A6" s="124" t="s">
        <v>609</v>
      </c>
      <c r="B6" s="124" t="s">
        <v>5123</v>
      </c>
      <c r="C6" s="124" t="s">
        <v>5112</v>
      </c>
      <c r="D6" s="124">
        <v>0.66050088848825395</v>
      </c>
      <c r="E6" s="124">
        <v>0.66050088405609131</v>
      </c>
      <c r="F6" s="124">
        <v>0.66050088405609131</v>
      </c>
      <c r="G6" s="124">
        <v>0.66050088405609131</v>
      </c>
      <c r="H6" s="124">
        <v>0.66050088405609131</v>
      </c>
      <c r="I6" s="124">
        <v>0.66050088405609131</v>
      </c>
      <c r="J6" s="124">
        <v>0.66050088405609131</v>
      </c>
      <c r="K6" s="124">
        <v>0.66050088405609131</v>
      </c>
      <c r="L6" s="124">
        <v>0.66050088405609131</v>
      </c>
      <c r="M6" s="124">
        <v>0.56341970830551025</v>
      </c>
      <c r="N6" s="124">
        <v>0.60519074118618088</v>
      </c>
      <c r="O6" s="124">
        <v>0.38917351052406801</v>
      </c>
      <c r="P6" s="124">
        <v>0</v>
      </c>
      <c r="Q6" s="124">
        <v>0</v>
      </c>
      <c r="R6" s="124">
        <v>0</v>
      </c>
      <c r="S6" s="124">
        <v>0</v>
      </c>
      <c r="T6" s="124">
        <v>9.6048689569203358E-2</v>
      </c>
      <c r="U6" s="124">
        <v>0.77797605006825377</v>
      </c>
      <c r="V6" s="124">
        <v>0.10550996370345883</v>
      </c>
      <c r="W6" s="124">
        <v>7.9580978292074014E-2</v>
      </c>
      <c r="X6" s="124">
        <v>0.17459045333545636</v>
      </c>
      <c r="Y6" s="124">
        <v>2.1071267312079887E-2</v>
      </c>
      <c r="Z6" s="124">
        <v>0</v>
      </c>
      <c r="AA6" s="124">
        <v>2.5000000000000001E-3</v>
      </c>
      <c r="AB6" s="124">
        <v>0</v>
      </c>
      <c r="AC6" s="124">
        <v>0</v>
      </c>
      <c r="AD6" s="124">
        <v>0</v>
      </c>
      <c r="AE6" s="124">
        <v>1.3826488253483159E-2</v>
      </c>
      <c r="AF6" s="124">
        <v>3.2722513089005238E-4</v>
      </c>
      <c r="AG6" s="124">
        <v>0.62151090990509739</v>
      </c>
      <c r="AH6" s="124">
        <v>0.42326887588930406</v>
      </c>
      <c r="AI6" s="124">
        <v>1.3451398165928961E-2</v>
      </c>
      <c r="AJ6" s="124">
        <v>1.5419185399974117E-2</v>
      </c>
      <c r="AK6" s="124">
        <v>0.21311291301689261</v>
      </c>
      <c r="AL6" s="124">
        <v>3.7265366212734631E-3</v>
      </c>
      <c r="AM6" s="124">
        <v>0.17231890625681748</v>
      </c>
      <c r="AN6" s="124">
        <v>1.5649054909339721E-2</v>
      </c>
      <c r="AO6" s="124">
        <v>0.153804726835372</v>
      </c>
      <c r="AP6" s="124">
        <v>7.3367504525630291E-3</v>
      </c>
      <c r="AQ6" s="124">
        <v>4.2002712411411125E-2</v>
      </c>
      <c r="AR6" s="124">
        <v>0</v>
      </c>
      <c r="AS6" s="124">
        <v>0</v>
      </c>
      <c r="AT6" s="124">
        <v>5.1122180094110613E-3</v>
      </c>
      <c r="AU6" s="124">
        <v>3.5194937500000016E-2</v>
      </c>
      <c r="AV6" s="124">
        <v>5.572062499999998E-3</v>
      </c>
      <c r="AW6" s="124">
        <v>5.5345187499999983E-2</v>
      </c>
      <c r="AX6" s="124">
        <v>8.9719125000000011E-2</v>
      </c>
      <c r="AY6" s="124">
        <v>0.26049750000000005</v>
      </c>
      <c r="AZ6" s="124">
        <v>1.3018562500000004E-2</v>
      </c>
      <c r="BA6" s="124">
        <v>6.6494000000000025E-2</v>
      </c>
      <c r="BB6" s="124">
        <v>0.13117087500000008</v>
      </c>
      <c r="BC6" s="124">
        <v>0.19276137499999993</v>
      </c>
      <c r="BD6" s="124">
        <v>0.12040812499999994</v>
      </c>
      <c r="BE6" s="124">
        <v>2.7493124999999993E-2</v>
      </c>
      <c r="BF6" s="124">
        <v>3.9336687500000009E-2</v>
      </c>
      <c r="BG6" s="124">
        <v>725.04156494140625</v>
      </c>
      <c r="BH6" s="124">
        <v>2975.453125</v>
      </c>
    </row>
    <row r="7" spans="1:60" x14ac:dyDescent="0.25">
      <c r="A7" s="124" t="s">
        <v>610</v>
      </c>
      <c r="B7" s="124" t="s">
        <v>5123</v>
      </c>
      <c r="C7" s="124" t="s">
        <v>5112</v>
      </c>
      <c r="D7" s="124">
        <v>0.60108782551594675</v>
      </c>
      <c r="E7" s="124">
        <v>0.60108780860900879</v>
      </c>
      <c r="F7" s="124">
        <v>0.60108780860900879</v>
      </c>
      <c r="G7" s="124">
        <v>0.60108780860900879</v>
      </c>
      <c r="H7" s="124">
        <v>0.60108780860900879</v>
      </c>
      <c r="I7" s="124">
        <v>0.60108780860900879</v>
      </c>
      <c r="J7" s="124">
        <v>0.60108780860900879</v>
      </c>
      <c r="K7" s="124">
        <v>0.60108780860900879</v>
      </c>
      <c r="L7" s="124">
        <v>0.60108780860900879</v>
      </c>
      <c r="M7" s="124">
        <v>0.51960860423265265</v>
      </c>
      <c r="N7" s="124">
        <v>0.83857359334142856</v>
      </c>
      <c r="O7" s="124">
        <v>0.16142640665857153</v>
      </c>
      <c r="P7" s="124">
        <v>0</v>
      </c>
      <c r="Q7" s="124">
        <v>0</v>
      </c>
      <c r="R7" s="124">
        <v>0</v>
      </c>
      <c r="S7" s="124">
        <v>0</v>
      </c>
      <c r="T7" s="124">
        <v>8.6003658986361059E-2</v>
      </c>
      <c r="U7" s="124">
        <v>0.8325361357915928</v>
      </c>
      <c r="V7" s="124">
        <v>6.0901597163438272E-2</v>
      </c>
      <c r="W7" s="124">
        <v>4.3728254073847762E-2</v>
      </c>
      <c r="X7" s="124">
        <v>6.2940924805612905E-2</v>
      </c>
      <c r="Y7" s="124">
        <v>7.2509903791737407E-3</v>
      </c>
      <c r="Z7" s="124">
        <v>3.4775152439024391E-3</v>
      </c>
      <c r="AA7" s="124">
        <v>0</v>
      </c>
      <c r="AB7" s="124">
        <v>0</v>
      </c>
      <c r="AC7" s="124">
        <v>0</v>
      </c>
      <c r="AD7" s="124">
        <v>3.693953804347826E-3</v>
      </c>
      <c r="AE7" s="124">
        <v>4.5803150025083381E-2</v>
      </c>
      <c r="AF7" s="124">
        <v>1.0593220338983051E-3</v>
      </c>
      <c r="AG7" s="124">
        <v>0.90047199160634839</v>
      </c>
      <c r="AH7" s="124">
        <v>0.21381770069529199</v>
      </c>
      <c r="AI7" s="124">
        <v>1.0416666666666666E-2</v>
      </c>
      <c r="AJ7" s="124">
        <v>8.7242562929061782E-3</v>
      </c>
      <c r="AK7" s="124">
        <v>0.18765949107797075</v>
      </c>
      <c r="AL7" s="124">
        <v>0</v>
      </c>
      <c r="AM7" s="124">
        <v>0.16771599670881934</v>
      </c>
      <c r="AN7" s="124">
        <v>2.1601382488479265E-3</v>
      </c>
      <c r="AO7" s="124">
        <v>5.6412736986466247E-2</v>
      </c>
      <c r="AP7" s="124">
        <v>1.968625992063492E-3</v>
      </c>
      <c r="AQ7" s="124">
        <v>5.6959563208207969E-2</v>
      </c>
      <c r="AR7" s="124">
        <v>0</v>
      </c>
      <c r="AS7" s="124">
        <v>0</v>
      </c>
      <c r="AT7" s="124">
        <v>1.2045025118895747E-2</v>
      </c>
      <c r="AU7" s="124">
        <v>4.5511562499999991E-2</v>
      </c>
      <c r="AV7" s="124">
        <v>1.1423124999999998E-2</v>
      </c>
      <c r="AW7" s="124">
        <v>3.5350187500000005E-2</v>
      </c>
      <c r="AX7" s="124">
        <v>0.17529731250000002</v>
      </c>
      <c r="AY7" s="124">
        <v>0.18605312499999999</v>
      </c>
      <c r="AZ7" s="124">
        <v>9.4109374999999992E-3</v>
      </c>
      <c r="BA7" s="124">
        <v>3.8517687500000002E-2</v>
      </c>
      <c r="BB7" s="124">
        <v>7.81020625E-2</v>
      </c>
      <c r="BC7" s="124">
        <v>0.29613656250000009</v>
      </c>
      <c r="BD7" s="124">
        <v>9.9632687500000025E-2</v>
      </c>
      <c r="BE7" s="124">
        <v>2.4490000000000005E-2</v>
      </c>
      <c r="BF7" s="124">
        <v>4.57215625E-2</v>
      </c>
      <c r="BG7" s="124">
        <v>27.276250839233398</v>
      </c>
      <c r="BH7" s="124">
        <v>1625.23681640625</v>
      </c>
    </row>
    <row r="8" spans="1:60" x14ac:dyDescent="0.25">
      <c r="A8" s="124" t="s">
        <v>611</v>
      </c>
      <c r="B8" s="124" t="s">
        <v>5123</v>
      </c>
      <c r="C8" s="124" t="s">
        <v>5112</v>
      </c>
      <c r="D8" s="124">
        <v>0.70539662537167069</v>
      </c>
      <c r="E8" s="124">
        <v>0.70539665222167969</v>
      </c>
      <c r="F8" s="124">
        <v>0.70539665222167969</v>
      </c>
      <c r="G8" s="124">
        <v>0.70539665222167969</v>
      </c>
      <c r="H8" s="124">
        <v>0.70539665222167969</v>
      </c>
      <c r="I8" s="124">
        <v>0.70539665222167969</v>
      </c>
      <c r="J8" s="124">
        <v>0.70539665222167969</v>
      </c>
      <c r="K8" s="124">
        <v>0.70539659261703491</v>
      </c>
      <c r="L8" s="124">
        <v>0.70539659261703491</v>
      </c>
      <c r="M8" s="124">
        <v>0.68613460247279434</v>
      </c>
      <c r="N8" s="124">
        <v>0.67606802599287852</v>
      </c>
      <c r="O8" s="124">
        <v>0.31803833365624423</v>
      </c>
      <c r="P8" s="124">
        <v>0</v>
      </c>
      <c r="Q8" s="124">
        <v>0</v>
      </c>
      <c r="R8" s="124">
        <v>0</v>
      </c>
      <c r="S8" s="124">
        <v>0</v>
      </c>
      <c r="T8" s="124">
        <v>0.10420346614340488</v>
      </c>
      <c r="U8" s="124">
        <v>0.81236997992470994</v>
      </c>
      <c r="V8" s="124">
        <v>6.4418016173347387E-2</v>
      </c>
      <c r="W8" s="124">
        <v>4.0978498819356356E-2</v>
      </c>
      <c r="X8" s="124">
        <v>0.44006692567406047</v>
      </c>
      <c r="Y8" s="124">
        <v>1.844462798410167E-2</v>
      </c>
      <c r="Z8" s="124">
        <v>2.1551724137931034E-3</v>
      </c>
      <c r="AA8" s="124">
        <v>6.5934065934065934E-3</v>
      </c>
      <c r="AB8" s="124">
        <v>3.2894736842105261E-3</v>
      </c>
      <c r="AC8" s="124">
        <v>0</v>
      </c>
      <c r="AD8" s="124">
        <v>1.4127015771752613E-2</v>
      </c>
      <c r="AE8" s="124">
        <v>2.6641854712975404E-2</v>
      </c>
      <c r="AF8" s="124">
        <v>3.472222222222222E-3</v>
      </c>
      <c r="AG8" s="124">
        <v>0.8283231968718584</v>
      </c>
      <c r="AH8" s="124">
        <v>0.40481485629086578</v>
      </c>
      <c r="AI8" s="124">
        <v>1.1532738095238094E-2</v>
      </c>
      <c r="AJ8" s="124">
        <v>3.3574723582947268E-2</v>
      </c>
      <c r="AK8" s="124">
        <v>8.1865239089320307E-2</v>
      </c>
      <c r="AL8" s="124">
        <v>0</v>
      </c>
      <c r="AM8" s="124">
        <v>0.19280515011430388</v>
      </c>
      <c r="AN8" s="124">
        <v>2.3148148148148147E-3</v>
      </c>
      <c r="AO8" s="124">
        <v>0.14997330329397024</v>
      </c>
      <c r="AP8" s="124">
        <v>6.0885084942197021E-2</v>
      </c>
      <c r="AQ8" s="124">
        <v>6.5969609640208551E-2</v>
      </c>
      <c r="AR8" s="124">
        <v>0</v>
      </c>
      <c r="AS8" s="124">
        <v>0</v>
      </c>
      <c r="AT8" s="124">
        <v>3.7020397932376159E-2</v>
      </c>
      <c r="AU8" s="124">
        <v>4.8970562499999995E-2</v>
      </c>
      <c r="AV8" s="124">
        <v>1.3626375E-2</v>
      </c>
      <c r="AW8" s="124">
        <v>4.3940499999999993E-2</v>
      </c>
      <c r="AX8" s="124">
        <v>0.16144668750000002</v>
      </c>
      <c r="AY8" s="124">
        <v>0.20223318749999999</v>
      </c>
      <c r="AZ8" s="124">
        <v>1.0238437499999999E-2</v>
      </c>
      <c r="BA8" s="124">
        <v>3.6699187500000001E-2</v>
      </c>
      <c r="BB8" s="124">
        <v>6.0705687500000001E-2</v>
      </c>
      <c r="BC8" s="124">
        <v>0.26527074999999994</v>
      </c>
      <c r="BD8" s="124">
        <v>0.10663943750000002</v>
      </c>
      <c r="BE8" s="124">
        <v>2.6173249999999999E-2</v>
      </c>
      <c r="BF8" s="124">
        <v>7.2745750000000012E-2</v>
      </c>
      <c r="BG8" s="124">
        <v>360.72500610351563</v>
      </c>
      <c r="BH8" s="124">
        <v>3463.7109375</v>
      </c>
    </row>
    <row r="9" spans="1:60" x14ac:dyDescent="0.25">
      <c r="A9" s="124" t="s">
        <v>612</v>
      </c>
      <c r="B9" s="124" t="s">
        <v>5123</v>
      </c>
      <c r="C9" s="124" t="s">
        <v>5112</v>
      </c>
      <c r="D9" s="124">
        <v>0.66659318003028045</v>
      </c>
      <c r="E9" s="124">
        <v>0.66659319400787354</v>
      </c>
      <c r="F9" s="124">
        <v>0.66659319400787354</v>
      </c>
      <c r="G9" s="124">
        <v>0.66659319400787354</v>
      </c>
      <c r="H9" s="124">
        <v>0.66659319400787354</v>
      </c>
      <c r="I9" s="124">
        <v>0.66659319400787354</v>
      </c>
      <c r="J9" s="124">
        <v>0.66659319400787354</v>
      </c>
      <c r="K9" s="124">
        <v>0.66659319400787354</v>
      </c>
      <c r="L9" s="124">
        <v>0.66659319400787354</v>
      </c>
      <c r="M9" s="124">
        <v>0.62249584721012163</v>
      </c>
      <c r="N9" s="124">
        <v>0.68205916947325196</v>
      </c>
      <c r="O9" s="124">
        <v>0.3179408305267481</v>
      </c>
      <c r="P9" s="124">
        <v>0</v>
      </c>
      <c r="Q9" s="124">
        <v>0</v>
      </c>
      <c r="R9" s="124">
        <v>0</v>
      </c>
      <c r="S9" s="124">
        <v>0</v>
      </c>
      <c r="T9" s="124">
        <v>8.8848039215686271E-3</v>
      </c>
      <c r="U9" s="124">
        <v>0.91448965525452108</v>
      </c>
      <c r="V9" s="124">
        <v>5.5158149519562556E-2</v>
      </c>
      <c r="W9" s="124">
        <v>4.4608879179691203E-2</v>
      </c>
      <c r="X9" s="124">
        <v>0.34169005406417491</v>
      </c>
      <c r="Y9" s="124">
        <v>6.1991885429385427E-2</v>
      </c>
      <c r="Z9" s="124">
        <v>4.464285714285714E-3</v>
      </c>
      <c r="AA9" s="124">
        <v>0</v>
      </c>
      <c r="AB9" s="124">
        <v>0</v>
      </c>
      <c r="AC9" s="124">
        <v>0</v>
      </c>
      <c r="AD9" s="124">
        <v>0</v>
      </c>
      <c r="AE9" s="124">
        <v>1.0127314814814815E-2</v>
      </c>
      <c r="AF9" s="124">
        <v>0</v>
      </c>
      <c r="AG9" s="124">
        <v>0.74201765979059775</v>
      </c>
      <c r="AH9" s="124">
        <v>0.39020169615598005</v>
      </c>
      <c r="AI9" s="124">
        <v>2.3640046296296298E-2</v>
      </c>
      <c r="AJ9" s="124">
        <v>2.5584857340372046E-2</v>
      </c>
      <c r="AK9" s="124">
        <v>0.22380900660152578</v>
      </c>
      <c r="AL9" s="124">
        <v>0</v>
      </c>
      <c r="AM9" s="124">
        <v>0.16738789288941144</v>
      </c>
      <c r="AN9" s="124">
        <v>2.6041666666666665E-3</v>
      </c>
      <c r="AO9" s="124">
        <v>0.13824331816059759</v>
      </c>
      <c r="AP9" s="124">
        <v>3.2964629088350315E-2</v>
      </c>
      <c r="AQ9" s="124">
        <v>9.030257936507935E-2</v>
      </c>
      <c r="AR9" s="124">
        <v>0</v>
      </c>
      <c r="AS9" s="124">
        <v>0</v>
      </c>
      <c r="AT9" s="124">
        <v>2.6102941176470589E-2</v>
      </c>
      <c r="AU9" s="124">
        <v>4.1459500000000003E-2</v>
      </c>
      <c r="AV9" s="124">
        <v>1.0314312499999997E-2</v>
      </c>
      <c r="AW9" s="124">
        <v>4.9484874999999991E-2</v>
      </c>
      <c r="AX9" s="124">
        <v>0.14138212500000003</v>
      </c>
      <c r="AY9" s="124">
        <v>0.16142581249999996</v>
      </c>
      <c r="AZ9" s="124">
        <v>1.3578749999999999E-2</v>
      </c>
      <c r="BA9" s="124">
        <v>3.4068124999999991E-2</v>
      </c>
      <c r="BB9" s="124">
        <v>7.1084750000000002E-2</v>
      </c>
      <c r="BC9" s="124">
        <v>0.28875612500000003</v>
      </c>
      <c r="BD9" s="124">
        <v>0.122744375</v>
      </c>
      <c r="BE9" s="124">
        <v>2.5953749999999998E-2</v>
      </c>
      <c r="BF9" s="124">
        <v>8.0124062499999982E-2</v>
      </c>
      <c r="BG9" s="124">
        <v>408.58843994140625</v>
      </c>
      <c r="BH9" s="124">
        <v>2754.969482421875</v>
      </c>
    </row>
    <row r="10" spans="1:60" x14ac:dyDescent="0.25">
      <c r="A10" s="124" t="s">
        <v>613</v>
      </c>
      <c r="B10" s="124" t="s">
        <v>5123</v>
      </c>
      <c r="C10" s="124" t="s">
        <v>5112</v>
      </c>
      <c r="D10" s="124">
        <v>0.69733586810792703</v>
      </c>
      <c r="E10" s="124">
        <v>0.69733583927154541</v>
      </c>
      <c r="F10" s="124">
        <v>0.69733583927154541</v>
      </c>
      <c r="G10" s="124">
        <v>0.69733589887619019</v>
      </c>
      <c r="H10" s="124">
        <v>0.69733583927154541</v>
      </c>
      <c r="I10" s="124">
        <v>0.69733583927154541</v>
      </c>
      <c r="J10" s="124">
        <v>0.69733583927154541</v>
      </c>
      <c r="K10" s="124">
        <v>0.69733583927154541</v>
      </c>
      <c r="L10" s="124">
        <v>0.69733583927154541</v>
      </c>
      <c r="M10" s="124">
        <v>0.58162333479429063</v>
      </c>
      <c r="N10" s="124">
        <v>0.70225183483455544</v>
      </c>
      <c r="O10" s="124">
        <v>0.28990502791054262</v>
      </c>
      <c r="P10" s="124">
        <v>0</v>
      </c>
      <c r="Q10" s="124">
        <v>0</v>
      </c>
      <c r="R10" s="124">
        <v>0</v>
      </c>
      <c r="S10" s="124">
        <v>0</v>
      </c>
      <c r="T10" s="124">
        <v>2.9116334033613446E-2</v>
      </c>
      <c r="U10" s="124">
        <v>0.894838710785402</v>
      </c>
      <c r="V10" s="124">
        <v>6.0419955180984586E-2</v>
      </c>
      <c r="W10" s="124">
        <v>3.4657353131617837E-2</v>
      </c>
      <c r="X10" s="124">
        <v>0.13153631839293603</v>
      </c>
      <c r="Y10" s="124">
        <v>3.6764705882352941E-3</v>
      </c>
      <c r="Z10" s="124">
        <v>1.9105077928607342E-2</v>
      </c>
      <c r="AA10" s="124">
        <v>5.681818181818182E-3</v>
      </c>
      <c r="AB10" s="124">
        <v>0</v>
      </c>
      <c r="AC10" s="124">
        <v>0</v>
      </c>
      <c r="AD10" s="124">
        <v>0</v>
      </c>
      <c r="AE10" s="124">
        <v>1.8286860198624903E-2</v>
      </c>
      <c r="AF10" s="124">
        <v>3.90625E-3</v>
      </c>
      <c r="AG10" s="124">
        <v>0.59630588297867715</v>
      </c>
      <c r="AH10" s="124">
        <v>0.35560649181972709</v>
      </c>
      <c r="AI10" s="124">
        <v>0</v>
      </c>
      <c r="AJ10" s="124">
        <v>8.9285714285714281E-3</v>
      </c>
      <c r="AK10" s="124">
        <v>0.19331859759249465</v>
      </c>
      <c r="AL10" s="124">
        <v>2.3148148148148147E-3</v>
      </c>
      <c r="AM10" s="124">
        <v>0.1228894641578465</v>
      </c>
      <c r="AN10" s="124">
        <v>2.3148148148148147E-3</v>
      </c>
      <c r="AO10" s="124">
        <v>0.15800293286506523</v>
      </c>
      <c r="AP10" s="124">
        <v>8.713942307692308E-3</v>
      </c>
      <c r="AQ10" s="124">
        <v>8.7867699770273297E-2</v>
      </c>
      <c r="AR10" s="124">
        <v>0</v>
      </c>
      <c r="AS10" s="124">
        <v>0</v>
      </c>
      <c r="AT10" s="124">
        <v>2.2272798008092128E-2</v>
      </c>
      <c r="AU10" s="124">
        <v>4.0702937500000008E-2</v>
      </c>
      <c r="AV10" s="124">
        <v>1.0299562500000001E-2</v>
      </c>
      <c r="AW10" s="124">
        <v>3.49185625E-2</v>
      </c>
      <c r="AX10" s="124">
        <v>0.29653650000000004</v>
      </c>
      <c r="AY10" s="124">
        <v>0.18615593749999995</v>
      </c>
      <c r="AZ10" s="124">
        <v>7.8918124999999995E-3</v>
      </c>
      <c r="BA10" s="124">
        <v>2.6133125E-2</v>
      </c>
      <c r="BB10" s="124">
        <v>9.2256874999999988E-2</v>
      </c>
      <c r="BC10" s="124">
        <v>0.18535975000000002</v>
      </c>
      <c r="BD10" s="124">
        <v>9.9658937500000017E-2</v>
      </c>
      <c r="BE10" s="124">
        <v>1.888225E-2</v>
      </c>
      <c r="BF10" s="124">
        <v>4.1660750000000003E-2</v>
      </c>
      <c r="BG10" s="124">
        <v>741.30718994140625</v>
      </c>
      <c r="BH10" s="124">
        <v>2620.794677734375</v>
      </c>
    </row>
    <row r="11" spans="1:60" x14ac:dyDescent="0.25">
      <c r="A11" s="124" t="s">
        <v>614</v>
      </c>
      <c r="B11" s="124" t="s">
        <v>5123</v>
      </c>
      <c r="C11" s="124" t="s">
        <v>5112</v>
      </c>
      <c r="D11" s="124">
        <v>0.73611111111111105</v>
      </c>
      <c r="E11" s="124">
        <v>0.7361111044883728</v>
      </c>
      <c r="F11" s="124">
        <v>0.7361111044883728</v>
      </c>
      <c r="G11" s="124">
        <v>0.7361111044883728</v>
      </c>
      <c r="H11" s="124">
        <v>0.7361111044883728</v>
      </c>
      <c r="I11" s="124">
        <v>0.7361111044883728</v>
      </c>
      <c r="J11" s="124">
        <v>0.7361111044883728</v>
      </c>
      <c r="K11" s="124">
        <v>0.7361111044883728</v>
      </c>
      <c r="L11" s="124">
        <v>0.7361111044883728</v>
      </c>
      <c r="M11" s="124">
        <v>0.36361607142857144</v>
      </c>
      <c r="N11" s="124">
        <v>0.47041170634920637</v>
      </c>
      <c r="O11" s="124">
        <v>0.52958829365079363</v>
      </c>
      <c r="P11" s="124">
        <v>0</v>
      </c>
      <c r="Q11" s="124">
        <v>0</v>
      </c>
      <c r="R11" s="124">
        <v>0</v>
      </c>
      <c r="S11" s="124">
        <v>0</v>
      </c>
      <c r="T11" s="124">
        <v>7.6636904761904753E-2</v>
      </c>
      <c r="U11" s="124">
        <v>0.79208829365079358</v>
      </c>
      <c r="V11" s="124">
        <v>9.2212301587301579E-2</v>
      </c>
      <c r="W11" s="124">
        <v>4.3526785714285712E-2</v>
      </c>
      <c r="X11" s="124">
        <v>0.27703373015873023</v>
      </c>
      <c r="Y11" s="124">
        <v>6.7361111111111108E-2</v>
      </c>
      <c r="Z11" s="124">
        <v>5.208333333333333E-3</v>
      </c>
      <c r="AA11" s="124">
        <v>0</v>
      </c>
      <c r="AB11" s="124">
        <v>0</v>
      </c>
      <c r="AC11" s="124">
        <v>0</v>
      </c>
      <c r="AD11" s="124">
        <v>0</v>
      </c>
      <c r="AE11" s="124">
        <v>3.125E-2</v>
      </c>
      <c r="AF11" s="124">
        <v>0</v>
      </c>
      <c r="AG11" s="124">
        <v>0.37981150793650792</v>
      </c>
      <c r="AH11" s="124">
        <v>0.11423611111111112</v>
      </c>
      <c r="AI11" s="124">
        <v>0.14583333333333331</v>
      </c>
      <c r="AJ11" s="124">
        <v>1.0416666666666666E-2</v>
      </c>
      <c r="AK11" s="124">
        <v>9.2435515873015878E-2</v>
      </c>
      <c r="AL11" s="124">
        <v>0</v>
      </c>
      <c r="AM11" s="124">
        <v>0.26981646825396827</v>
      </c>
      <c r="AN11" s="124">
        <v>0</v>
      </c>
      <c r="AO11" s="124">
        <v>0.11284722222222222</v>
      </c>
      <c r="AP11" s="124">
        <v>1.8526785714285714E-2</v>
      </c>
      <c r="AQ11" s="124">
        <v>0.18102678571428571</v>
      </c>
      <c r="AR11" s="124">
        <v>0</v>
      </c>
      <c r="AS11" s="124">
        <v>0</v>
      </c>
      <c r="AT11" s="124">
        <v>0</v>
      </c>
      <c r="AU11" s="124">
        <v>4.2699125000000004E-2</v>
      </c>
      <c r="AV11" s="124">
        <v>5.37625E-3</v>
      </c>
      <c r="AW11" s="124">
        <v>4.7149250000000004E-2</v>
      </c>
      <c r="AX11" s="124">
        <v>0.18492837499999998</v>
      </c>
      <c r="AY11" s="124">
        <v>0.23129825000000001</v>
      </c>
      <c r="AZ11" s="124">
        <v>6.4768124999999999E-3</v>
      </c>
      <c r="BA11" s="124">
        <v>3.9837062499999999E-2</v>
      </c>
      <c r="BB11" s="124">
        <v>7.3347187499999994E-2</v>
      </c>
      <c r="BC11" s="124">
        <v>0.21529175</v>
      </c>
      <c r="BD11" s="124">
        <v>0.118280625</v>
      </c>
      <c r="BE11" s="124">
        <v>2.4624187500000002E-2</v>
      </c>
      <c r="BF11" s="124">
        <v>5.3142312499999997E-2</v>
      </c>
      <c r="BG11" s="124">
        <v>2996.6796875</v>
      </c>
      <c r="BH11" s="124">
        <v>5233.3466796875</v>
      </c>
    </row>
    <row r="12" spans="1:60" x14ac:dyDescent="0.25">
      <c r="A12" s="124" t="s">
        <v>615</v>
      </c>
      <c r="B12" s="124" t="s">
        <v>5123</v>
      </c>
      <c r="C12" s="124" t="s">
        <v>5112</v>
      </c>
      <c r="D12" s="124">
        <v>0.69525540273553588</v>
      </c>
      <c r="E12" s="124">
        <v>0.69525539875030518</v>
      </c>
      <c r="F12" s="124">
        <v>0.69525539875030518</v>
      </c>
      <c r="G12" s="124">
        <v>0.69525539875030518</v>
      </c>
      <c r="H12" s="124">
        <v>0.69525539875030518</v>
      </c>
      <c r="I12" s="124">
        <v>0.69525539875030518</v>
      </c>
      <c r="J12" s="124">
        <v>0.69525539875030518</v>
      </c>
      <c r="K12" s="124">
        <v>0.69525539875030518</v>
      </c>
      <c r="L12" s="124">
        <v>0.69525539875030518</v>
      </c>
      <c r="M12" s="124">
        <v>0.59301787320445976</v>
      </c>
      <c r="N12" s="124">
        <v>0.73833838705108512</v>
      </c>
      <c r="O12" s="124">
        <v>0.25105336198005523</v>
      </c>
      <c r="P12" s="124">
        <v>0</v>
      </c>
      <c r="Q12" s="124">
        <v>0</v>
      </c>
      <c r="R12" s="124">
        <v>0</v>
      </c>
      <c r="S12" s="124">
        <v>0</v>
      </c>
      <c r="T12" s="124">
        <v>0.18275125606670867</v>
      </c>
      <c r="U12" s="124">
        <v>0.69529807522388554</v>
      </c>
      <c r="V12" s="124">
        <v>9.0868124064669001E-2</v>
      </c>
      <c r="W12" s="124">
        <v>4.1930845790014437E-2</v>
      </c>
      <c r="X12" s="124">
        <v>0.14525125131551295</v>
      </c>
      <c r="Y12" s="124">
        <v>2.0324116093228491E-2</v>
      </c>
      <c r="Z12" s="124">
        <v>1.5458202511773942E-2</v>
      </c>
      <c r="AA12" s="124">
        <v>0</v>
      </c>
      <c r="AB12" s="124">
        <v>0</v>
      </c>
      <c r="AC12" s="124">
        <v>0</v>
      </c>
      <c r="AD12" s="124">
        <v>1.6957121519996701E-2</v>
      </c>
      <c r="AE12" s="124">
        <v>9.521276631961095E-3</v>
      </c>
      <c r="AF12" s="124">
        <v>1.4588709910281612E-2</v>
      </c>
      <c r="AG12" s="124">
        <v>0.87924801614234882</v>
      </c>
      <c r="AH12" s="124">
        <v>0.29966906833853679</v>
      </c>
      <c r="AI12" s="124">
        <v>1.3722321118648302E-2</v>
      </c>
      <c r="AJ12" s="124">
        <v>2.4090670102989813E-2</v>
      </c>
      <c r="AK12" s="124">
        <v>3.4315065321808856E-2</v>
      </c>
      <c r="AL12" s="124">
        <v>4.4005102040816325E-3</v>
      </c>
      <c r="AM12" s="124">
        <v>0.14605993956530872</v>
      </c>
      <c r="AN12" s="124">
        <v>2.2285117871641058E-2</v>
      </c>
      <c r="AO12" s="124">
        <v>0.12660186715647687</v>
      </c>
      <c r="AP12" s="124">
        <v>1.2071530599536064E-2</v>
      </c>
      <c r="AQ12" s="124">
        <v>3.9213453013468721E-2</v>
      </c>
      <c r="AR12" s="124">
        <v>0</v>
      </c>
      <c r="AS12" s="124">
        <v>1.5243902439024391E-3</v>
      </c>
      <c r="AT12" s="124">
        <v>8.30947349048442E-3</v>
      </c>
      <c r="AU12" s="124">
        <v>3.7988562500000003E-2</v>
      </c>
      <c r="AV12" s="124">
        <v>1.6891625E-2</v>
      </c>
      <c r="AW12" s="124">
        <v>5.3721187500000003E-2</v>
      </c>
      <c r="AX12" s="124">
        <v>0.20480687500000003</v>
      </c>
      <c r="AY12" s="124">
        <v>0.198668125</v>
      </c>
      <c r="AZ12" s="124">
        <v>1.0675187499999999E-2</v>
      </c>
      <c r="BA12" s="124">
        <v>3.0218249999999995E-2</v>
      </c>
      <c r="BB12" s="124">
        <v>0.10149968749999999</v>
      </c>
      <c r="BC12" s="124">
        <v>0.22622256249999995</v>
      </c>
      <c r="BD12" s="124">
        <v>9.4095062499999965E-2</v>
      </c>
      <c r="BE12" s="124">
        <v>2.8490187500000003E-2</v>
      </c>
      <c r="BF12" s="124">
        <v>3.4646124999999986E-2</v>
      </c>
      <c r="BG12" s="124">
        <v>317.42593383789063</v>
      </c>
      <c r="BH12" s="124">
        <v>2373.533203125</v>
      </c>
    </row>
    <row r="13" spans="1:60" x14ac:dyDescent="0.25">
      <c r="A13" s="124" t="s">
        <v>616</v>
      </c>
      <c r="B13" s="124" t="s">
        <v>5123</v>
      </c>
      <c r="C13" s="124" t="s">
        <v>5112</v>
      </c>
      <c r="D13" s="124">
        <v>0.58667517189522367</v>
      </c>
      <c r="E13" s="124">
        <v>0.58667516708374023</v>
      </c>
      <c r="F13" s="124">
        <v>0.58667516708374023</v>
      </c>
      <c r="G13" s="124">
        <v>0.58667516708374023</v>
      </c>
      <c r="H13" s="124">
        <v>0.58667516708374023</v>
      </c>
      <c r="I13" s="124">
        <v>0.58667516708374023</v>
      </c>
      <c r="J13" s="124">
        <v>0.58667516708374023</v>
      </c>
      <c r="K13" s="124">
        <v>0.58667516708374023</v>
      </c>
      <c r="L13" s="124">
        <v>0.58667516708374023</v>
      </c>
      <c r="M13" s="124">
        <v>0.49632180887190824</v>
      </c>
      <c r="N13" s="124">
        <v>0.58227244125028621</v>
      </c>
      <c r="O13" s="124">
        <v>0.41772755874971379</v>
      </c>
      <c r="P13" s="124">
        <v>0</v>
      </c>
      <c r="Q13" s="124">
        <v>0</v>
      </c>
      <c r="R13" s="124">
        <v>0</v>
      </c>
      <c r="S13" s="124">
        <v>0</v>
      </c>
      <c r="T13" s="124">
        <v>0.58104248914338152</v>
      </c>
      <c r="U13" s="124">
        <v>0.27512003766821008</v>
      </c>
      <c r="V13" s="124">
        <v>0.12866809785400496</v>
      </c>
      <c r="W13" s="124">
        <v>0.11792199005776355</v>
      </c>
      <c r="X13" s="124">
        <v>0.25223468146850409</v>
      </c>
      <c r="Y13" s="124">
        <v>1.5625000000000001E-3</v>
      </c>
      <c r="Z13" s="124">
        <v>1.0416666666666667E-3</v>
      </c>
      <c r="AA13" s="124">
        <v>0</v>
      </c>
      <c r="AB13" s="124">
        <v>0</v>
      </c>
      <c r="AC13" s="124">
        <v>0</v>
      </c>
      <c r="AD13" s="124">
        <v>1.7439138576779026E-3</v>
      </c>
      <c r="AE13" s="124">
        <v>1.4164932365980598E-2</v>
      </c>
      <c r="AF13" s="124">
        <v>6.17535055266283E-3</v>
      </c>
      <c r="AG13" s="124">
        <v>0.90542016418540816</v>
      </c>
      <c r="AH13" s="124">
        <v>0.30964898836661647</v>
      </c>
      <c r="AI13" s="124">
        <v>7.8125E-3</v>
      </c>
      <c r="AJ13" s="124">
        <v>1.8038617886178862E-3</v>
      </c>
      <c r="AK13" s="124">
        <v>0.25729134319993974</v>
      </c>
      <c r="AL13" s="124">
        <v>6.2500000000000003E-3</v>
      </c>
      <c r="AM13" s="124">
        <v>7.087251822239149E-2</v>
      </c>
      <c r="AN13" s="124">
        <v>4.5028848412480907E-2</v>
      </c>
      <c r="AO13" s="124">
        <v>0.22696626340282994</v>
      </c>
      <c r="AP13" s="124">
        <v>5.6773329310111649E-2</v>
      </c>
      <c r="AQ13" s="124">
        <v>0.2050181172879601</v>
      </c>
      <c r="AR13" s="124">
        <v>0</v>
      </c>
      <c r="AS13" s="124">
        <v>0</v>
      </c>
      <c r="AT13" s="124">
        <v>9.8687983735685162E-3</v>
      </c>
      <c r="AU13" s="124">
        <v>4.5220437500000009E-2</v>
      </c>
      <c r="AV13" s="124">
        <v>1.0501875000000001E-3</v>
      </c>
      <c r="AW13" s="124">
        <v>4.76230625E-2</v>
      </c>
      <c r="AX13" s="124">
        <v>8.9585874999999981E-2</v>
      </c>
      <c r="AY13" s="124">
        <v>0.20003974999999996</v>
      </c>
      <c r="AZ13" s="124">
        <v>1.5365687500000001E-2</v>
      </c>
      <c r="BA13" s="124">
        <v>6.206143749999999E-2</v>
      </c>
      <c r="BB13" s="124">
        <v>0.170153625</v>
      </c>
      <c r="BC13" s="124">
        <v>0.23737849999999999</v>
      </c>
      <c r="BD13" s="124">
        <v>9.2906749999999982E-2</v>
      </c>
      <c r="BE13" s="124">
        <v>3.3260999999999999E-2</v>
      </c>
      <c r="BF13" s="124">
        <v>4.9357999999999992E-2</v>
      </c>
      <c r="BG13" s="124">
        <v>467.44186401367188</v>
      </c>
      <c r="BH13" s="124">
        <v>1817.6846923828125</v>
      </c>
    </row>
    <row r="14" spans="1:60" x14ac:dyDescent="0.25">
      <c r="A14" s="124" t="s">
        <v>605</v>
      </c>
      <c r="B14" s="124" t="s">
        <v>5123</v>
      </c>
      <c r="C14" s="124" t="s">
        <v>5113</v>
      </c>
      <c r="D14" s="124">
        <v>0.54403484098672727</v>
      </c>
      <c r="E14" s="124">
        <v>0.56893795728683472</v>
      </c>
      <c r="F14" s="124">
        <v>0.57116657495498657</v>
      </c>
      <c r="G14" s="124">
        <v>0.57050174474716187</v>
      </c>
      <c r="H14" s="124">
        <v>0.57240664958953857</v>
      </c>
      <c r="I14" s="124">
        <v>0.56912678480148315</v>
      </c>
      <c r="J14" s="124">
        <v>0.57054430246353149</v>
      </c>
      <c r="K14" s="124">
        <v>0.57052409648895264</v>
      </c>
      <c r="L14" s="124">
        <v>0.57173281908035278</v>
      </c>
      <c r="M14" s="124">
        <v>0.48337424376243399</v>
      </c>
      <c r="N14" s="124">
        <v>0.54648663104103234</v>
      </c>
      <c r="O14" s="124">
        <v>0.44829994439070436</v>
      </c>
      <c r="P14" s="124">
        <v>0</v>
      </c>
      <c r="Q14" s="124">
        <v>0</v>
      </c>
      <c r="R14" s="124">
        <v>0</v>
      </c>
      <c r="S14" s="124">
        <v>0</v>
      </c>
      <c r="T14" s="124">
        <v>0.29361696410630256</v>
      </c>
      <c r="U14" s="124">
        <v>0.53320972053886218</v>
      </c>
      <c r="V14" s="124">
        <v>0.14889554586110082</v>
      </c>
      <c r="W14" s="124">
        <v>0.19901072592433994</v>
      </c>
      <c r="X14" s="124">
        <v>0.28888516106941475</v>
      </c>
      <c r="Y14" s="124">
        <v>4.2372881355932203E-3</v>
      </c>
      <c r="Z14" s="124">
        <v>0</v>
      </c>
      <c r="AA14" s="124">
        <v>0</v>
      </c>
      <c r="AB14" s="124">
        <v>5.1087801087801093E-3</v>
      </c>
      <c r="AC14" s="124">
        <v>0</v>
      </c>
      <c r="AD14" s="124">
        <v>2.6881720430107529E-3</v>
      </c>
      <c r="AE14" s="124">
        <v>9.2224979321753522E-3</v>
      </c>
      <c r="AF14" s="124">
        <v>0</v>
      </c>
      <c r="AG14" s="124">
        <v>0.80474856229366876</v>
      </c>
      <c r="AH14" s="124">
        <v>0.37446191952752916</v>
      </c>
      <c r="AI14" s="124">
        <v>1.7956237311076022E-2</v>
      </c>
      <c r="AJ14" s="124">
        <v>0</v>
      </c>
      <c r="AK14" s="124">
        <v>0.15481190336302419</v>
      </c>
      <c r="AL14" s="124">
        <v>9.3460682443733296E-3</v>
      </c>
      <c r="AM14" s="124">
        <v>0.11945774139595901</v>
      </c>
      <c r="AN14" s="124">
        <v>1.2626262626262627E-3</v>
      </c>
      <c r="AO14" s="124">
        <v>7.965762898786409E-2</v>
      </c>
      <c r="AP14" s="124">
        <v>2.6984867389460064E-2</v>
      </c>
      <c r="AQ14" s="124">
        <v>3.6207365321635418E-2</v>
      </c>
      <c r="AR14" s="124">
        <v>0</v>
      </c>
      <c r="AS14" s="124">
        <v>0</v>
      </c>
      <c r="AT14" s="124">
        <v>2.5252525252525255E-3</v>
      </c>
      <c r="AU14" s="124">
        <v>5.5066750000000018E-2</v>
      </c>
      <c r="AV14" s="124">
        <v>8.6220000000000081E-3</v>
      </c>
      <c r="AW14" s="124">
        <v>6.0266749999999987E-2</v>
      </c>
      <c r="AX14" s="124">
        <v>0.14029049999999998</v>
      </c>
      <c r="AY14" s="124">
        <v>0.21667924999999982</v>
      </c>
      <c r="AZ14" s="124">
        <v>8.5197500000000013E-3</v>
      </c>
      <c r="BA14" s="124">
        <v>3.3658250000000015E-2</v>
      </c>
      <c r="BB14" s="124">
        <v>8.8537999999999978E-2</v>
      </c>
      <c r="BC14" s="124">
        <v>0.23938974999999993</v>
      </c>
      <c r="BD14" s="124">
        <v>0.12085850000000004</v>
      </c>
      <c r="BE14" s="124">
        <v>3.6120249999999993E-2</v>
      </c>
      <c r="BF14" s="124">
        <v>4.7056999999999988E-2</v>
      </c>
      <c r="BG14" s="124">
        <v>295.572509765625</v>
      </c>
      <c r="BH14" s="124">
        <v>3425.387451171875</v>
      </c>
    </row>
    <row r="15" spans="1:60" x14ac:dyDescent="0.25">
      <c r="A15" s="124" t="s">
        <v>606</v>
      </c>
      <c r="B15" s="124" t="s">
        <v>5123</v>
      </c>
      <c r="C15" s="124" t="s">
        <v>5113</v>
      </c>
      <c r="D15" s="124">
        <v>0.66902761213489104</v>
      </c>
      <c r="E15" s="124">
        <v>0.73873317241668701</v>
      </c>
      <c r="F15" s="124">
        <v>0.73915433883666992</v>
      </c>
      <c r="G15" s="124">
        <v>0.73847252130508423</v>
      </c>
      <c r="H15" s="124">
        <v>0.73894047737121582</v>
      </c>
      <c r="I15" s="124">
        <v>0.73895937204360962</v>
      </c>
      <c r="J15" s="124">
        <v>0.73838073015213013</v>
      </c>
      <c r="K15" s="124">
        <v>0.73850297927856445</v>
      </c>
      <c r="L15" s="124">
        <v>0.73799329996109009</v>
      </c>
      <c r="M15" s="124">
        <v>0.60828502973022647</v>
      </c>
      <c r="N15" s="124">
        <v>0.62887070023125879</v>
      </c>
      <c r="O15" s="124">
        <v>0.3587891718710593</v>
      </c>
      <c r="P15" s="124">
        <v>0</v>
      </c>
      <c r="Q15" s="124">
        <v>0</v>
      </c>
      <c r="R15" s="124">
        <v>0</v>
      </c>
      <c r="S15" s="124">
        <v>0</v>
      </c>
      <c r="T15" s="124">
        <v>0.14726293831245163</v>
      </c>
      <c r="U15" s="124">
        <v>0.65422982469639268</v>
      </c>
      <c r="V15" s="124">
        <v>0.17922266464902942</v>
      </c>
      <c r="W15" s="124">
        <v>0.25737378012028883</v>
      </c>
      <c r="X15" s="124">
        <v>0.16785582229403645</v>
      </c>
      <c r="Y15" s="124">
        <v>0</v>
      </c>
      <c r="Z15" s="124">
        <v>0</v>
      </c>
      <c r="AA15" s="124">
        <v>6.9444444444444441E-3</v>
      </c>
      <c r="AB15" s="124">
        <v>0</v>
      </c>
      <c r="AC15" s="124">
        <v>0</v>
      </c>
      <c r="AD15" s="124">
        <v>0</v>
      </c>
      <c r="AE15" s="124">
        <v>0</v>
      </c>
      <c r="AF15" s="124">
        <v>0</v>
      </c>
      <c r="AG15" s="124">
        <v>0.77189344780859792</v>
      </c>
      <c r="AH15" s="124">
        <v>0.36885197724173602</v>
      </c>
      <c r="AI15" s="124">
        <v>4.7979797979797977E-2</v>
      </c>
      <c r="AJ15" s="124">
        <v>0</v>
      </c>
      <c r="AK15" s="124">
        <v>0.20120481155182804</v>
      </c>
      <c r="AL15" s="124">
        <v>0</v>
      </c>
      <c r="AM15" s="124">
        <v>0.12293293707280165</v>
      </c>
      <c r="AN15" s="124">
        <v>3.2033196971834293E-2</v>
      </c>
      <c r="AO15" s="124">
        <v>0.12722896549070903</v>
      </c>
      <c r="AP15" s="124">
        <v>2.3703764261318219E-2</v>
      </c>
      <c r="AQ15" s="124">
        <v>8.6389444594057369E-2</v>
      </c>
      <c r="AR15" s="124">
        <v>1.1363636363636364E-2</v>
      </c>
      <c r="AS15" s="124">
        <v>0</v>
      </c>
      <c r="AT15" s="124">
        <v>1.2340127897681855E-2</v>
      </c>
      <c r="AU15" s="124">
        <v>3.3461750000000019E-2</v>
      </c>
      <c r="AV15" s="124">
        <v>4.1754999999999987E-3</v>
      </c>
      <c r="AW15" s="124">
        <v>3.7315749999999988E-2</v>
      </c>
      <c r="AX15" s="124">
        <v>0.3445315000000001</v>
      </c>
      <c r="AY15" s="124">
        <v>0.16783674999999987</v>
      </c>
      <c r="AZ15" s="124">
        <v>7.9155000000000007E-3</v>
      </c>
      <c r="BA15" s="124">
        <v>2.9975000000000002E-2</v>
      </c>
      <c r="BB15" s="124">
        <v>8.1332249999999925E-2</v>
      </c>
      <c r="BC15" s="124">
        <v>0.19932699999999995</v>
      </c>
      <c r="BD15" s="124">
        <v>7.4850999999999945E-2</v>
      </c>
      <c r="BE15" s="124">
        <v>2.5002249999999997E-2</v>
      </c>
      <c r="BF15" s="124">
        <v>2.7737999999999985E-2</v>
      </c>
      <c r="BG15" s="124">
        <v>462.62374877929688</v>
      </c>
      <c r="BH15" s="124">
        <v>2546.15380859375</v>
      </c>
    </row>
    <row r="16" spans="1:60" x14ac:dyDescent="0.25">
      <c r="A16" s="124" t="s">
        <v>607</v>
      </c>
      <c r="B16" s="124" t="s">
        <v>5123</v>
      </c>
      <c r="C16" s="124" t="s">
        <v>5113</v>
      </c>
      <c r="D16" s="124">
        <v>0.7605443542943543</v>
      </c>
      <c r="E16" s="124">
        <v>0.83983808755874634</v>
      </c>
      <c r="F16" s="124">
        <v>0.82993924617767334</v>
      </c>
      <c r="G16" s="124">
        <v>0.83744353055953979</v>
      </c>
      <c r="H16" s="124">
        <v>0.8280985951423645</v>
      </c>
      <c r="I16" s="124">
        <v>0.84010255336761475</v>
      </c>
      <c r="J16" s="124">
        <v>0.82890331745147705</v>
      </c>
      <c r="K16" s="124">
        <v>0.83748257160186768</v>
      </c>
      <c r="L16" s="124">
        <v>0.82673323154449463</v>
      </c>
      <c r="M16" s="124">
        <v>0.48702226827226824</v>
      </c>
      <c r="N16" s="124">
        <v>0.91044428544428546</v>
      </c>
      <c r="O16" s="124">
        <v>8.9555714555714552E-2</v>
      </c>
      <c r="P16" s="124">
        <v>0</v>
      </c>
      <c r="Q16" s="124">
        <v>0</v>
      </c>
      <c r="R16" s="124">
        <v>0</v>
      </c>
      <c r="S16" s="124">
        <v>0</v>
      </c>
      <c r="T16" s="124">
        <v>0.2219376906876907</v>
      </c>
      <c r="U16" s="124">
        <v>0.51684295434295435</v>
      </c>
      <c r="V16" s="124">
        <v>0.21588968463968464</v>
      </c>
      <c r="W16" s="124">
        <v>8.2752551502551508E-2</v>
      </c>
      <c r="X16" s="124">
        <v>5.2860146610146611E-2</v>
      </c>
      <c r="Y16" s="124">
        <v>0</v>
      </c>
      <c r="Z16" s="124">
        <v>0</v>
      </c>
      <c r="AA16" s="124">
        <v>0</v>
      </c>
      <c r="AB16" s="124">
        <v>0</v>
      </c>
      <c r="AC16" s="124">
        <v>0</v>
      </c>
      <c r="AD16" s="124">
        <v>0</v>
      </c>
      <c r="AE16" s="124">
        <v>2.403846153846154E-3</v>
      </c>
      <c r="AF16" s="124">
        <v>0</v>
      </c>
      <c r="AG16" s="124">
        <v>0.85998798498798501</v>
      </c>
      <c r="AH16" s="124">
        <v>0.15801428301428302</v>
      </c>
      <c r="AI16" s="124">
        <v>5.7822245322245325E-3</v>
      </c>
      <c r="AJ16" s="124">
        <v>0</v>
      </c>
      <c r="AK16" s="124">
        <v>0.25548016173016175</v>
      </c>
      <c r="AL16" s="124">
        <v>0</v>
      </c>
      <c r="AM16" s="124">
        <v>0.15336099711099713</v>
      </c>
      <c r="AN16" s="124">
        <v>2.6962058212058212E-2</v>
      </c>
      <c r="AO16" s="124">
        <v>5.6693306693306689E-2</v>
      </c>
      <c r="AP16" s="124">
        <v>1.1363636363636364E-2</v>
      </c>
      <c r="AQ16" s="124">
        <v>1.4742014742014743E-2</v>
      </c>
      <c r="AR16" s="124">
        <v>0</v>
      </c>
      <c r="AS16" s="124">
        <v>0</v>
      </c>
      <c r="AT16" s="124">
        <v>1.7145860895860898E-2</v>
      </c>
      <c r="AU16" s="124">
        <v>3.3315000000000011E-2</v>
      </c>
      <c r="AV16" s="124">
        <v>6.9505000000000027E-3</v>
      </c>
      <c r="AW16" s="124">
        <v>4.7725999999999977E-2</v>
      </c>
      <c r="AX16" s="124">
        <v>0.24089599999999989</v>
      </c>
      <c r="AY16" s="124">
        <v>0.20067750000000001</v>
      </c>
      <c r="AZ16" s="124">
        <v>1.1279500000000005E-2</v>
      </c>
      <c r="BA16" s="124">
        <v>4.3834250000000005E-2</v>
      </c>
      <c r="BB16" s="124">
        <v>8.3190999999999932E-2</v>
      </c>
      <c r="BC16" s="124">
        <v>0.22577700000000003</v>
      </c>
      <c r="BD16" s="124">
        <v>8.9309750000000007E-2</v>
      </c>
      <c r="BE16" s="124">
        <v>2.9457999999999988E-2</v>
      </c>
      <c r="BF16" s="124">
        <v>3.2813749999999975E-2</v>
      </c>
      <c r="BG16" s="124">
        <v>0</v>
      </c>
      <c r="BH16" s="124">
        <v>3285.177490234375</v>
      </c>
    </row>
    <row r="17" spans="1:60" x14ac:dyDescent="0.25">
      <c r="A17" s="124" t="s">
        <v>608</v>
      </c>
      <c r="B17" s="124" t="s">
        <v>5123</v>
      </c>
      <c r="C17" s="124" t="s">
        <v>5113</v>
      </c>
      <c r="D17" s="124">
        <v>0.58248716153127922</v>
      </c>
      <c r="E17" s="124">
        <v>0.82151305675506592</v>
      </c>
      <c r="F17" s="124">
        <v>0.83381950855255127</v>
      </c>
      <c r="G17" s="124">
        <v>0.81989771127700806</v>
      </c>
      <c r="H17" s="124">
        <v>0.83240735530853271</v>
      </c>
      <c r="I17" s="124">
        <v>0.820992112159729</v>
      </c>
      <c r="J17" s="124">
        <v>0.83576923608779907</v>
      </c>
      <c r="K17" s="124">
        <v>0.8198314905166626</v>
      </c>
      <c r="L17" s="124">
        <v>0.83467298746109009</v>
      </c>
      <c r="M17" s="124">
        <v>0.5614349906629319</v>
      </c>
      <c r="N17" s="124">
        <v>0.6699929971988795</v>
      </c>
      <c r="O17" s="124">
        <v>0.33000700280112044</v>
      </c>
      <c r="P17" s="124">
        <v>0</v>
      </c>
      <c r="Q17" s="124">
        <v>0</v>
      </c>
      <c r="R17" s="124">
        <v>0</v>
      </c>
      <c r="S17" s="124">
        <v>0</v>
      </c>
      <c r="T17" s="124">
        <v>0.12349731559290383</v>
      </c>
      <c r="U17" s="124">
        <v>0.73862044817927175</v>
      </c>
      <c r="V17" s="124">
        <v>0.13052929505135388</v>
      </c>
      <c r="W17" s="124">
        <v>0.14529353408029877</v>
      </c>
      <c r="X17" s="124">
        <v>0.28495564892623715</v>
      </c>
      <c r="Y17" s="124">
        <v>5.5555555555555552E-2</v>
      </c>
      <c r="Z17" s="124">
        <v>0</v>
      </c>
      <c r="AA17" s="124">
        <v>1.5625E-2</v>
      </c>
      <c r="AB17" s="124">
        <v>0</v>
      </c>
      <c r="AC17" s="124">
        <v>0</v>
      </c>
      <c r="AD17" s="124">
        <v>0</v>
      </c>
      <c r="AE17" s="124">
        <v>8.9285714285714281E-3</v>
      </c>
      <c r="AF17" s="124">
        <v>0</v>
      </c>
      <c r="AG17" s="124">
        <v>0.93204365079365081</v>
      </c>
      <c r="AH17" s="124">
        <v>0.30667892156862742</v>
      </c>
      <c r="AI17" s="124">
        <v>8.9285714285714281E-3</v>
      </c>
      <c r="AJ17" s="124">
        <v>0</v>
      </c>
      <c r="AK17" s="124">
        <v>0.30510329131652658</v>
      </c>
      <c r="AL17" s="124">
        <v>0</v>
      </c>
      <c r="AM17" s="124">
        <v>0.49325980392156865</v>
      </c>
      <c r="AN17" s="124">
        <v>5.4621848739495799E-2</v>
      </c>
      <c r="AO17" s="124">
        <v>0.12514589169000934</v>
      </c>
      <c r="AP17" s="124">
        <v>1.5625E-2</v>
      </c>
      <c r="AQ17" s="124">
        <v>0</v>
      </c>
      <c r="AR17" s="124">
        <v>0</v>
      </c>
      <c r="AS17" s="124">
        <v>0</v>
      </c>
      <c r="AT17" s="124">
        <v>0</v>
      </c>
      <c r="AU17" s="124">
        <v>3.6889249999999991E-2</v>
      </c>
      <c r="AV17" s="124">
        <v>1.3741250000000002E-2</v>
      </c>
      <c r="AW17" s="124">
        <v>4.086525000000002E-2</v>
      </c>
      <c r="AX17" s="124">
        <v>0.25471350000000004</v>
      </c>
      <c r="AY17" s="124">
        <v>0.16894324999999999</v>
      </c>
      <c r="AZ17" s="124">
        <v>8.4819999999999982E-3</v>
      </c>
      <c r="BA17" s="124">
        <v>3.2299750000000002E-2</v>
      </c>
      <c r="BB17" s="124">
        <v>6.222324999999998E-2</v>
      </c>
      <c r="BC17" s="124">
        <v>0.24602275000000004</v>
      </c>
      <c r="BD17" s="124">
        <v>9.9341499999999999E-2</v>
      </c>
      <c r="BE17" s="124">
        <v>2.6723750000000004E-2</v>
      </c>
      <c r="BF17" s="124">
        <v>4.6643250000000004E-2</v>
      </c>
      <c r="BG17" s="124">
        <v>448.23001098632813</v>
      </c>
      <c r="BH17" s="124">
        <v>3296.44140625</v>
      </c>
    </row>
    <row r="18" spans="1:60" x14ac:dyDescent="0.25">
      <c r="A18" s="124" t="s">
        <v>609</v>
      </c>
      <c r="B18" s="124" t="s">
        <v>5123</v>
      </c>
      <c r="C18" s="124" t="s">
        <v>5113</v>
      </c>
      <c r="D18" s="124">
        <v>0.70793378995433787</v>
      </c>
      <c r="E18" s="124">
        <v>0.68814611434936523</v>
      </c>
      <c r="F18" s="124">
        <v>0.69470477104187012</v>
      </c>
      <c r="G18" s="124">
        <v>0.6862749457359314</v>
      </c>
      <c r="H18" s="124">
        <v>0.69313812255859375</v>
      </c>
      <c r="I18" s="124">
        <v>0.68828439712524414</v>
      </c>
      <c r="J18" s="124">
        <v>0.69431143999099731</v>
      </c>
      <c r="K18" s="124">
        <v>0.68629640340805054</v>
      </c>
      <c r="L18" s="124">
        <v>0.69256561994552612</v>
      </c>
      <c r="M18" s="124">
        <v>0.62358732876712331</v>
      </c>
      <c r="N18" s="124">
        <v>0.65079908675799092</v>
      </c>
      <c r="O18" s="124">
        <v>0.34577625570776255</v>
      </c>
      <c r="P18" s="124">
        <v>0</v>
      </c>
      <c r="Q18" s="124">
        <v>0</v>
      </c>
      <c r="R18" s="124">
        <v>0</v>
      </c>
      <c r="S18" s="124">
        <v>0</v>
      </c>
      <c r="T18" s="124">
        <v>9.8901255707762564E-2</v>
      </c>
      <c r="U18" s="124">
        <v>0.71565353881278537</v>
      </c>
      <c r="V18" s="124">
        <v>0.17368721461187214</v>
      </c>
      <c r="W18" s="124">
        <v>0.11005993150684931</v>
      </c>
      <c r="X18" s="124">
        <v>0.21474029680365297</v>
      </c>
      <c r="Y18" s="124">
        <v>3.2291666666666663E-2</v>
      </c>
      <c r="Z18" s="124">
        <v>0</v>
      </c>
      <c r="AA18" s="124">
        <v>0</v>
      </c>
      <c r="AB18" s="124">
        <v>0</v>
      </c>
      <c r="AC18" s="124">
        <v>0</v>
      </c>
      <c r="AD18" s="124">
        <v>0</v>
      </c>
      <c r="AE18" s="124">
        <v>2.7382990867579907E-2</v>
      </c>
      <c r="AF18" s="124">
        <v>0</v>
      </c>
      <c r="AG18" s="124">
        <v>0.6274400684931507</v>
      </c>
      <c r="AH18" s="124">
        <v>0.44031107305936074</v>
      </c>
      <c r="AI18" s="124">
        <v>1.0045662100456621E-2</v>
      </c>
      <c r="AJ18" s="124">
        <v>0</v>
      </c>
      <c r="AK18" s="124">
        <v>0.23991152968036528</v>
      </c>
      <c r="AL18" s="124">
        <v>0</v>
      </c>
      <c r="AM18" s="124">
        <v>0.13070776255707761</v>
      </c>
      <c r="AN18" s="124">
        <v>5.3581621004566204E-2</v>
      </c>
      <c r="AO18" s="124">
        <v>0.20886130136986303</v>
      </c>
      <c r="AP18" s="124">
        <v>8.3333333333333332E-3</v>
      </c>
      <c r="AQ18" s="124">
        <v>5.0970319634703193E-2</v>
      </c>
      <c r="AR18" s="124">
        <v>0</v>
      </c>
      <c r="AS18" s="124">
        <v>0</v>
      </c>
      <c r="AT18" s="124">
        <v>1.9049657534246575E-2</v>
      </c>
      <c r="AU18" s="124">
        <v>2.7629999999999974E-2</v>
      </c>
      <c r="AV18" s="124">
        <v>5.4307499999999955E-3</v>
      </c>
      <c r="AW18" s="124">
        <v>5.8230500000000032E-2</v>
      </c>
      <c r="AX18" s="124">
        <v>8.7683749999999963E-2</v>
      </c>
      <c r="AY18" s="124">
        <v>0.27542525000000001</v>
      </c>
      <c r="AZ18" s="124">
        <v>8.863750000000007E-3</v>
      </c>
      <c r="BA18" s="124">
        <v>6.6449749999999974E-2</v>
      </c>
      <c r="BB18" s="124">
        <v>0.13081225000000002</v>
      </c>
      <c r="BC18" s="124">
        <v>0.19053750000000014</v>
      </c>
      <c r="BD18" s="124">
        <v>0.11240725000000006</v>
      </c>
      <c r="BE18" s="124">
        <v>2.6696500000000005E-2</v>
      </c>
      <c r="BF18" s="124">
        <v>3.7461500000000016E-2</v>
      </c>
      <c r="BG18" s="124">
        <v>993.60626220703125</v>
      </c>
      <c r="BH18" s="124">
        <v>3856.09619140625</v>
      </c>
    </row>
    <row r="19" spans="1:60" x14ac:dyDescent="0.25">
      <c r="A19" s="124" t="s">
        <v>610</v>
      </c>
      <c r="B19" s="124" t="s">
        <v>5123</v>
      </c>
      <c r="C19" s="124" t="s">
        <v>5113</v>
      </c>
      <c r="D19" s="124">
        <v>0.63528138528138534</v>
      </c>
      <c r="E19" s="124">
        <v>0.56941753625869751</v>
      </c>
      <c r="F19" s="124">
        <v>0.55025923252105713</v>
      </c>
      <c r="G19" s="124">
        <v>0.55818909406661987</v>
      </c>
      <c r="H19" s="124">
        <v>0.54138338565826416</v>
      </c>
      <c r="I19" s="124">
        <v>0.56874179840087891</v>
      </c>
      <c r="J19" s="124">
        <v>0.5523446798324585</v>
      </c>
      <c r="K19" s="124">
        <v>0.55811858177185059</v>
      </c>
      <c r="L19" s="124">
        <v>0.54334747791290283</v>
      </c>
      <c r="M19" s="124">
        <v>0.41125541125541126</v>
      </c>
      <c r="N19" s="124">
        <v>0.75108225108225102</v>
      </c>
      <c r="O19" s="124">
        <v>0.24891774891774893</v>
      </c>
      <c r="P19" s="124">
        <v>0</v>
      </c>
      <c r="Q19" s="124">
        <v>0</v>
      </c>
      <c r="R19" s="124">
        <v>0</v>
      </c>
      <c r="S19" s="124">
        <v>0</v>
      </c>
      <c r="T19" s="124">
        <v>9.4155844155844159E-2</v>
      </c>
      <c r="U19" s="124">
        <v>0.7056277056277056</v>
      </c>
      <c r="V19" s="124">
        <v>0.14177489177489178</v>
      </c>
      <c r="W19" s="124">
        <v>2.2727272727272728E-2</v>
      </c>
      <c r="X19" s="124">
        <v>3.5714285714285712E-2</v>
      </c>
      <c r="Y19" s="124">
        <v>0</v>
      </c>
      <c r="Z19" s="124">
        <v>0</v>
      </c>
      <c r="AA19" s="124">
        <v>0</v>
      </c>
      <c r="AB19" s="124">
        <v>0</v>
      </c>
      <c r="AC19" s="124">
        <v>0</v>
      </c>
      <c r="AD19" s="124">
        <v>0</v>
      </c>
      <c r="AE19" s="124">
        <v>0</v>
      </c>
      <c r="AF19" s="124">
        <v>0.15476190476190477</v>
      </c>
      <c r="AG19" s="124">
        <v>0.76623376623376627</v>
      </c>
      <c r="AH19" s="124">
        <v>0.29437229437229434</v>
      </c>
      <c r="AI19" s="124">
        <v>4.5454545454545456E-2</v>
      </c>
      <c r="AJ19" s="124">
        <v>0</v>
      </c>
      <c r="AK19" s="124">
        <v>0.23593073593073594</v>
      </c>
      <c r="AL19" s="124">
        <v>0</v>
      </c>
      <c r="AM19" s="124">
        <v>0.81493506493506496</v>
      </c>
      <c r="AN19" s="124">
        <v>0</v>
      </c>
      <c r="AO19" s="124">
        <v>9.4155844155844159E-2</v>
      </c>
      <c r="AP19" s="124">
        <v>0</v>
      </c>
      <c r="AQ19" s="124">
        <v>4.5454545454545456E-2</v>
      </c>
      <c r="AR19" s="124">
        <v>0</v>
      </c>
      <c r="AS19" s="124">
        <v>0</v>
      </c>
      <c r="AT19" s="124">
        <v>5.844155844155844E-2</v>
      </c>
      <c r="AU19" s="124">
        <v>3.7146000000000005E-2</v>
      </c>
      <c r="AV19" s="124">
        <v>1.2081999999999999E-2</v>
      </c>
      <c r="AW19" s="124">
        <v>4.2987249999999998E-2</v>
      </c>
      <c r="AX19" s="124">
        <v>0.16888424999999999</v>
      </c>
      <c r="AY19" s="124">
        <v>0.18573025000000001</v>
      </c>
      <c r="AZ19" s="124">
        <v>8.5407499999999997E-3</v>
      </c>
      <c r="BA19" s="124">
        <v>3.7172500000000004E-2</v>
      </c>
      <c r="BB19" s="124">
        <v>7.4361499999999997E-2</v>
      </c>
      <c r="BC19" s="124">
        <v>0.29740974999999997</v>
      </c>
      <c r="BD19" s="124">
        <v>0.10076025000000001</v>
      </c>
      <c r="BE19" s="124">
        <v>2.6220500000000001E-2</v>
      </c>
      <c r="BF19" s="124">
        <v>4.5846500000000005E-2</v>
      </c>
      <c r="BG19" s="124">
        <v>307.03500366210938</v>
      </c>
      <c r="BH19" s="124">
        <v>2348.844970703125</v>
      </c>
    </row>
    <row r="20" spans="1:60" x14ac:dyDescent="0.25">
      <c r="A20" s="124" t="s">
        <v>611</v>
      </c>
      <c r="B20" s="124" t="s">
        <v>5123</v>
      </c>
      <c r="C20" s="124" t="s">
        <v>5113</v>
      </c>
      <c r="D20" s="124">
        <v>0.70362970362970356</v>
      </c>
      <c r="E20" s="124">
        <v>0.71873700618743896</v>
      </c>
      <c r="F20" s="124">
        <v>0.73345530033111572</v>
      </c>
      <c r="G20" s="124">
        <v>0.72134333848953247</v>
      </c>
      <c r="H20" s="124">
        <v>0.73542332649230957</v>
      </c>
      <c r="I20" s="124">
        <v>0.71907669305801392</v>
      </c>
      <c r="J20" s="124">
        <v>0.73247146606445313</v>
      </c>
      <c r="K20" s="124">
        <v>0.72138392925262451</v>
      </c>
      <c r="L20" s="124">
        <v>0.73435837030410767</v>
      </c>
      <c r="M20" s="124">
        <v>0.61405261405261402</v>
      </c>
      <c r="N20" s="124">
        <v>0.74075924075924071</v>
      </c>
      <c r="O20" s="124">
        <v>0.25924075924075923</v>
      </c>
      <c r="P20" s="124">
        <v>0</v>
      </c>
      <c r="Q20" s="124">
        <v>0</v>
      </c>
      <c r="R20" s="124">
        <v>0</v>
      </c>
      <c r="S20" s="124">
        <v>0</v>
      </c>
      <c r="T20" s="124">
        <v>5.0366300366300368E-2</v>
      </c>
      <c r="U20" s="124">
        <v>0.86113886113886118</v>
      </c>
      <c r="V20" s="124">
        <v>8.8494838494838496E-2</v>
      </c>
      <c r="W20" s="124">
        <v>1.9230769230769232E-2</v>
      </c>
      <c r="X20" s="124">
        <v>0.34149184149184147</v>
      </c>
      <c r="Y20" s="124">
        <v>0</v>
      </c>
      <c r="Z20" s="124">
        <v>0</v>
      </c>
      <c r="AA20" s="124">
        <v>0</v>
      </c>
      <c r="AB20" s="124">
        <v>1.9230769230769232E-2</v>
      </c>
      <c r="AC20" s="124">
        <v>0</v>
      </c>
      <c r="AD20" s="124">
        <v>0</v>
      </c>
      <c r="AE20" s="124">
        <v>1.1904761904761904E-2</v>
      </c>
      <c r="AF20" s="124">
        <v>0</v>
      </c>
      <c r="AG20" s="124">
        <v>0.90476190476190477</v>
      </c>
      <c r="AH20" s="124">
        <v>0.40026640026640026</v>
      </c>
      <c r="AI20" s="124">
        <v>3.4632034632034632E-2</v>
      </c>
      <c r="AJ20" s="124">
        <v>0</v>
      </c>
      <c r="AK20" s="124">
        <v>0.30661005661005658</v>
      </c>
      <c r="AL20" s="124">
        <v>0</v>
      </c>
      <c r="AM20" s="124">
        <v>0.32692307692307687</v>
      </c>
      <c r="AN20" s="124">
        <v>0</v>
      </c>
      <c r="AO20" s="124">
        <v>5.735930735930736E-2</v>
      </c>
      <c r="AP20" s="124">
        <v>3.1135531135531136E-2</v>
      </c>
      <c r="AQ20" s="124">
        <v>0</v>
      </c>
      <c r="AR20" s="124">
        <v>0</v>
      </c>
      <c r="AS20" s="124">
        <v>0</v>
      </c>
      <c r="AT20" s="124">
        <v>1.9230769230769232E-2</v>
      </c>
      <c r="AU20" s="124">
        <v>4.0722249999999995E-2</v>
      </c>
      <c r="AV20" s="124">
        <v>1.2648999999999999E-2</v>
      </c>
      <c r="AW20" s="124">
        <v>4.8167000000000008E-2</v>
      </c>
      <c r="AX20" s="124">
        <v>0.14696275</v>
      </c>
      <c r="AY20" s="124">
        <v>0.21021325000000002</v>
      </c>
      <c r="AZ20" s="124">
        <v>9.6229999999999996E-3</v>
      </c>
      <c r="BA20" s="124">
        <v>3.6638749999999998E-2</v>
      </c>
      <c r="BB20" s="124">
        <v>5.7516999999999992E-2</v>
      </c>
      <c r="BC20" s="124">
        <v>0.27215075</v>
      </c>
      <c r="BD20" s="124">
        <v>0.10634974999999999</v>
      </c>
      <c r="BE20" s="124">
        <v>2.6315249999999998E-2</v>
      </c>
      <c r="BF20" s="124">
        <v>7.3419750000000006E-2</v>
      </c>
      <c r="BG20" s="124">
        <v>117.86000061035156</v>
      </c>
      <c r="BH20" s="124">
        <v>2852.489990234375</v>
      </c>
    </row>
    <row r="21" spans="1:60" x14ac:dyDescent="0.25">
      <c r="A21" s="124" t="s">
        <v>612</v>
      </c>
      <c r="B21" s="124" t="s">
        <v>5123</v>
      </c>
      <c r="C21" s="124" t="s">
        <v>5113</v>
      </c>
      <c r="D21" s="124">
        <v>0.72499999999999998</v>
      </c>
      <c r="E21" s="124">
        <v>0.61082035303115845</v>
      </c>
      <c r="F21" s="124">
        <v>0.63371121883392334</v>
      </c>
      <c r="G21" s="124">
        <v>0.60803771018981934</v>
      </c>
      <c r="H21" s="124">
        <v>0.63126349449157715</v>
      </c>
      <c r="I21" s="124">
        <v>0.61104363203048706</v>
      </c>
      <c r="J21" s="124">
        <v>0.63323134183883667</v>
      </c>
      <c r="K21" s="124">
        <v>0.60807204246520996</v>
      </c>
      <c r="L21" s="124">
        <v>0.63053160905838013</v>
      </c>
      <c r="M21" s="124">
        <v>0.43333333333333335</v>
      </c>
      <c r="N21" s="124">
        <v>0.69166666666666665</v>
      </c>
      <c r="O21" s="124">
        <v>0.30833333333333329</v>
      </c>
      <c r="P21" s="124">
        <v>0</v>
      </c>
      <c r="Q21" s="124">
        <v>0</v>
      </c>
      <c r="R21" s="124">
        <v>0</v>
      </c>
      <c r="S21" s="124">
        <v>0</v>
      </c>
      <c r="T21" s="124">
        <v>0</v>
      </c>
      <c r="U21" s="124">
        <v>0.98333333333333339</v>
      </c>
      <c r="V21" s="124">
        <v>1.6666666666666666E-2</v>
      </c>
      <c r="W21" s="124">
        <v>5.8333333333333334E-2</v>
      </c>
      <c r="X21" s="124">
        <v>0.43333333333333335</v>
      </c>
      <c r="Y21" s="124">
        <v>2.5000000000000001E-2</v>
      </c>
      <c r="Z21" s="124">
        <v>0</v>
      </c>
      <c r="AA21" s="124">
        <v>0</v>
      </c>
      <c r="AB21" s="124">
        <v>0</v>
      </c>
      <c r="AC21" s="124">
        <v>0</v>
      </c>
      <c r="AD21" s="124">
        <v>0</v>
      </c>
      <c r="AE21" s="124">
        <v>2.5000000000000001E-2</v>
      </c>
      <c r="AF21" s="124">
        <v>0</v>
      </c>
      <c r="AG21" s="124">
        <v>0.8</v>
      </c>
      <c r="AH21" s="124">
        <v>0.43333333333333335</v>
      </c>
      <c r="AI21" s="124">
        <v>0.05</v>
      </c>
      <c r="AJ21" s="124">
        <v>0</v>
      </c>
      <c r="AK21" s="124">
        <v>0.30833333333333335</v>
      </c>
      <c r="AL21" s="124">
        <v>0</v>
      </c>
      <c r="AM21" s="124">
        <v>0.31666666666666665</v>
      </c>
      <c r="AN21" s="124">
        <v>0</v>
      </c>
      <c r="AO21" s="124">
        <v>8.3333333333333343E-2</v>
      </c>
      <c r="AP21" s="124">
        <v>8.3333333333333329E-2</v>
      </c>
      <c r="AQ21" s="124">
        <v>6.6666666666666666E-2</v>
      </c>
      <c r="AR21" s="124">
        <v>0</v>
      </c>
      <c r="AS21" s="124">
        <v>0</v>
      </c>
      <c r="AT21" s="124">
        <v>1.6666666666666666E-2</v>
      </c>
      <c r="AU21" s="124">
        <v>3.302625E-2</v>
      </c>
      <c r="AV21" s="124">
        <v>9.8302500000000004E-3</v>
      </c>
      <c r="AW21" s="124">
        <v>5.3886999999999997E-2</v>
      </c>
      <c r="AX21" s="124">
        <v>0.1537695</v>
      </c>
      <c r="AY21" s="124">
        <v>0.15693475000000001</v>
      </c>
      <c r="AZ21" s="124">
        <v>1.1029250000000001E-2</v>
      </c>
      <c r="BA21" s="124">
        <v>3.3604000000000002E-2</v>
      </c>
      <c r="BB21" s="124">
        <v>7.6304750000000005E-2</v>
      </c>
      <c r="BC21" s="124">
        <v>0.28342974999999998</v>
      </c>
      <c r="BD21" s="124">
        <v>0.11599625000000002</v>
      </c>
      <c r="BE21" s="124">
        <v>2.4346999999999997E-2</v>
      </c>
      <c r="BF21" s="124">
        <v>8.0860500000000002E-2</v>
      </c>
      <c r="BG21" s="124">
        <v>264.28250122070313</v>
      </c>
      <c r="BH21" s="124">
        <v>4598.7724609375</v>
      </c>
    </row>
    <row r="22" spans="1:60" x14ac:dyDescent="0.25">
      <c r="A22" s="124" t="s">
        <v>613</v>
      </c>
      <c r="B22" s="124" t="s">
        <v>5123</v>
      </c>
      <c r="C22" s="124" t="s">
        <v>5113</v>
      </c>
      <c r="D22" s="124">
        <v>0.53030303030303028</v>
      </c>
      <c r="E22" s="124">
        <v>0.83890688419342041</v>
      </c>
      <c r="F22" s="124">
        <v>0.86915457248687744</v>
      </c>
      <c r="G22" s="124">
        <v>0.83692526817321777</v>
      </c>
      <c r="H22" s="124">
        <v>0.8672863245010376</v>
      </c>
      <c r="I22" s="124">
        <v>0.83915597200393677</v>
      </c>
      <c r="J22" s="124">
        <v>0.86867862939834595</v>
      </c>
      <c r="K22" s="124">
        <v>0.83696162700653076</v>
      </c>
      <c r="L22" s="124">
        <v>0.86659526824951172</v>
      </c>
      <c r="M22" s="124">
        <v>0.57765151515151514</v>
      </c>
      <c r="N22" s="124">
        <v>0.78219696969696972</v>
      </c>
      <c r="O22" s="124">
        <v>0.2178030303030303</v>
      </c>
      <c r="P22" s="124">
        <v>0</v>
      </c>
      <c r="Q22" s="124">
        <v>0</v>
      </c>
      <c r="R22" s="124">
        <v>0</v>
      </c>
      <c r="S22" s="124">
        <v>0</v>
      </c>
      <c r="T22" s="124">
        <v>0</v>
      </c>
      <c r="U22" s="124">
        <v>0.95833333333333337</v>
      </c>
      <c r="V22" s="124">
        <v>4.1666666666666664E-2</v>
      </c>
      <c r="W22" s="124">
        <v>2.0833333333333332E-2</v>
      </c>
      <c r="X22" s="124">
        <v>0.44128787878787878</v>
      </c>
      <c r="Y22" s="124">
        <v>2.0833333333333332E-2</v>
      </c>
      <c r="Z22" s="124">
        <v>0</v>
      </c>
      <c r="AA22" s="124">
        <v>0</v>
      </c>
      <c r="AB22" s="124">
        <v>0</v>
      </c>
      <c r="AC22" s="124">
        <v>0</v>
      </c>
      <c r="AD22" s="124">
        <v>2.2727272727272728E-2</v>
      </c>
      <c r="AE22" s="124">
        <v>2.0833333333333332E-2</v>
      </c>
      <c r="AF22" s="124">
        <v>0</v>
      </c>
      <c r="AG22" s="124">
        <v>0.59848484848484851</v>
      </c>
      <c r="AH22" s="124">
        <v>0.31628787878787878</v>
      </c>
      <c r="AI22" s="124">
        <v>6.4393939393939392E-2</v>
      </c>
      <c r="AJ22" s="124">
        <v>0</v>
      </c>
      <c r="AK22" s="124">
        <v>0.34469696969696967</v>
      </c>
      <c r="AL22" s="124">
        <v>0</v>
      </c>
      <c r="AM22" s="124">
        <v>0.15151515151515149</v>
      </c>
      <c r="AN22" s="124">
        <v>0</v>
      </c>
      <c r="AO22" s="124">
        <v>0.50378787878787878</v>
      </c>
      <c r="AP22" s="124">
        <v>4.5454545454545456E-2</v>
      </c>
      <c r="AQ22" s="124">
        <v>6.6287878787878785E-2</v>
      </c>
      <c r="AR22" s="124">
        <v>0</v>
      </c>
      <c r="AS22" s="124">
        <v>0</v>
      </c>
      <c r="AT22" s="124">
        <v>0</v>
      </c>
      <c r="AU22" s="124">
        <v>3.1023500000000002E-2</v>
      </c>
      <c r="AV22" s="124">
        <v>9.8897499999999992E-3</v>
      </c>
      <c r="AW22" s="124">
        <v>3.8873250000000005E-2</v>
      </c>
      <c r="AX22" s="124">
        <v>0.29455900000000002</v>
      </c>
      <c r="AY22" s="124">
        <v>0.19456925</v>
      </c>
      <c r="AZ22" s="124">
        <v>6.5762499999999996E-3</v>
      </c>
      <c r="BA22" s="124">
        <v>2.6475999999999996E-2</v>
      </c>
      <c r="BB22" s="124">
        <v>8.7634749999999997E-2</v>
      </c>
      <c r="BC22" s="124">
        <v>0.18465074999999997</v>
      </c>
      <c r="BD22" s="124">
        <v>9.5091499999999995E-2</v>
      </c>
      <c r="BE22" s="124">
        <v>1.9802750000000001E-2</v>
      </c>
      <c r="BF22" s="124">
        <v>4.1879000000000006E-2</v>
      </c>
      <c r="BG22" s="124">
        <v>1244.13623046875</v>
      </c>
      <c r="BH22" s="124">
        <v>3885.1513671875</v>
      </c>
    </row>
    <row r="23" spans="1:60" x14ac:dyDescent="0.25">
      <c r="A23" s="124" t="s">
        <v>614</v>
      </c>
      <c r="B23" s="124" t="s">
        <v>5123</v>
      </c>
      <c r="C23" s="124" t="s">
        <v>5113</v>
      </c>
      <c r="D23" s="124">
        <v>0.83333333333333337</v>
      </c>
      <c r="E23" s="124">
        <v>0.36592009663581848</v>
      </c>
      <c r="F23" s="124">
        <v>0.31587150692939758</v>
      </c>
      <c r="G23" s="124">
        <v>0.35868966579437256</v>
      </c>
      <c r="H23" s="124">
        <v>0.31049457192420959</v>
      </c>
      <c r="I23" s="124">
        <v>0.36594018340110779</v>
      </c>
      <c r="J23" s="124">
        <v>0.31516996026039124</v>
      </c>
      <c r="K23" s="124">
        <v>0.35870456695556641</v>
      </c>
      <c r="L23" s="124">
        <v>0.30931246280670166</v>
      </c>
      <c r="M23" s="124">
        <v>0.26666666666666666</v>
      </c>
      <c r="N23" s="124">
        <v>9.9999999999999992E-2</v>
      </c>
      <c r="O23" s="124">
        <v>0.9</v>
      </c>
      <c r="P23" s="124">
        <v>0</v>
      </c>
      <c r="Q23" s="124">
        <v>0</v>
      </c>
      <c r="R23" s="124">
        <v>0</v>
      </c>
      <c r="S23" s="124">
        <v>0</v>
      </c>
      <c r="T23" s="124">
        <v>0.26666666666666666</v>
      </c>
      <c r="U23" s="124">
        <v>0.70000000000000007</v>
      </c>
      <c r="V23" s="124">
        <v>3.3333333333333333E-2</v>
      </c>
      <c r="W23" s="124">
        <v>0</v>
      </c>
      <c r="X23" s="124">
        <v>0.76666666666666661</v>
      </c>
      <c r="Y23" s="124">
        <v>0.19999999999999998</v>
      </c>
      <c r="Z23" s="124">
        <v>0</v>
      </c>
      <c r="AA23" s="124">
        <v>0</v>
      </c>
      <c r="AB23" s="124">
        <v>0</v>
      </c>
      <c r="AC23" s="124">
        <v>0</v>
      </c>
      <c r="AD23" s="124">
        <v>3.3333333333333333E-2</v>
      </c>
      <c r="AE23" s="124">
        <v>0</v>
      </c>
      <c r="AF23" s="124">
        <v>0</v>
      </c>
      <c r="AG23" s="124">
        <v>0.3</v>
      </c>
      <c r="AH23" s="124">
        <v>0.26666666666666666</v>
      </c>
      <c r="AI23" s="124">
        <v>0</v>
      </c>
      <c r="AJ23" s="124">
        <v>0</v>
      </c>
      <c r="AK23" s="124">
        <v>3.3333333333333333E-2</v>
      </c>
      <c r="AL23" s="124">
        <v>0.33333333333333331</v>
      </c>
      <c r="AM23" s="124">
        <v>0.3666666666666667</v>
      </c>
      <c r="AN23" s="124">
        <v>0</v>
      </c>
      <c r="AO23" s="124">
        <v>3.3333333333333333E-2</v>
      </c>
      <c r="AP23" s="124">
        <v>0</v>
      </c>
      <c r="AQ23" s="124">
        <v>9.9999999999999992E-2</v>
      </c>
      <c r="AR23" s="124">
        <v>0</v>
      </c>
      <c r="AS23" s="124">
        <v>0</v>
      </c>
      <c r="AT23" s="124">
        <v>0</v>
      </c>
      <c r="AU23" s="124">
        <v>2.9177999999999999E-2</v>
      </c>
      <c r="AV23" s="124">
        <v>5.1269999999999996E-3</v>
      </c>
      <c r="AW23" s="124">
        <v>5.0083333333333334E-2</v>
      </c>
      <c r="AX23" s="124">
        <v>0.17323033333333335</v>
      </c>
      <c r="AY23" s="124">
        <v>0.2530216666666667</v>
      </c>
      <c r="AZ23" s="124">
        <v>5.5446666666666665E-3</v>
      </c>
      <c r="BA23" s="124">
        <v>4.095066666666667E-2</v>
      </c>
      <c r="BB23" s="124">
        <v>7.7350666666666679E-2</v>
      </c>
      <c r="BC23" s="124">
        <v>0.20645533333333332</v>
      </c>
      <c r="BD23" s="124">
        <v>0.11514166666666668</v>
      </c>
      <c r="BE23" s="124">
        <v>2.2759333333333336E-2</v>
      </c>
      <c r="BF23" s="124">
        <v>5.0336666666666668E-2</v>
      </c>
      <c r="BG23" s="124">
        <v>4303.6416015625</v>
      </c>
      <c r="BH23" s="124">
        <v>8558.802734375</v>
      </c>
    </row>
    <row r="24" spans="1:60" x14ac:dyDescent="0.25">
      <c r="A24" s="124" t="s">
        <v>615</v>
      </c>
      <c r="B24" s="124" t="s">
        <v>5123</v>
      </c>
      <c r="C24" s="124" t="s">
        <v>5113</v>
      </c>
      <c r="D24" s="124">
        <v>0.66287586287586286</v>
      </c>
      <c r="E24" s="124">
        <v>0.78243613243103027</v>
      </c>
      <c r="F24" s="124">
        <v>0.80016511678695679</v>
      </c>
      <c r="G24" s="124">
        <v>0.78492510318756104</v>
      </c>
      <c r="H24" s="124">
        <v>0.80201154947280884</v>
      </c>
      <c r="I24" s="124">
        <v>0.78256267309188843</v>
      </c>
      <c r="J24" s="124">
        <v>0.7999531626701355</v>
      </c>
      <c r="K24" s="124">
        <v>0.78493762016296387</v>
      </c>
      <c r="L24" s="124">
        <v>0.80187076330184937</v>
      </c>
      <c r="M24" s="124">
        <v>0.53841113841113841</v>
      </c>
      <c r="N24" s="124">
        <v>0.74748742248742261</v>
      </c>
      <c r="O24" s="124">
        <v>0.2525125775125775</v>
      </c>
      <c r="P24" s="124">
        <v>0</v>
      </c>
      <c r="Q24" s="124">
        <v>0</v>
      </c>
      <c r="R24" s="124">
        <v>0</v>
      </c>
      <c r="S24" s="124">
        <v>0</v>
      </c>
      <c r="T24" s="124">
        <v>5.2992277992277993E-2</v>
      </c>
      <c r="U24" s="124">
        <v>0.85143617643617642</v>
      </c>
      <c r="V24" s="124">
        <v>9.2193167193167197E-2</v>
      </c>
      <c r="W24" s="124">
        <v>0.14026266526266526</v>
      </c>
      <c r="X24" s="124">
        <v>0.12036972036972036</v>
      </c>
      <c r="Y24" s="124">
        <v>0</v>
      </c>
      <c r="Z24" s="124">
        <v>0</v>
      </c>
      <c r="AA24" s="124">
        <v>0</v>
      </c>
      <c r="AB24" s="124">
        <v>0</v>
      </c>
      <c r="AC24" s="124">
        <v>0</v>
      </c>
      <c r="AD24" s="124">
        <v>0</v>
      </c>
      <c r="AE24" s="124">
        <v>6.7567567567567571E-3</v>
      </c>
      <c r="AF24" s="124">
        <v>2.2727272727272728E-2</v>
      </c>
      <c r="AG24" s="124">
        <v>0.92132034632034632</v>
      </c>
      <c r="AH24" s="124">
        <v>0.32372762372762376</v>
      </c>
      <c r="AI24" s="124">
        <v>4.5454545454545456E-2</v>
      </c>
      <c r="AJ24" s="124">
        <v>3.3783783783783786E-3</v>
      </c>
      <c r="AK24" s="124">
        <v>0.17801567801567802</v>
      </c>
      <c r="AL24" s="124">
        <v>0</v>
      </c>
      <c r="AM24" s="124">
        <v>0.13146718146718148</v>
      </c>
      <c r="AN24" s="124">
        <v>8.3002808002808015E-2</v>
      </c>
      <c r="AO24" s="124">
        <v>0.14686147186147186</v>
      </c>
      <c r="AP24" s="124">
        <v>1.0135135135135136E-2</v>
      </c>
      <c r="AQ24" s="124">
        <v>0</v>
      </c>
      <c r="AR24" s="124">
        <v>0</v>
      </c>
      <c r="AS24" s="124">
        <v>0</v>
      </c>
      <c r="AT24" s="124">
        <v>0</v>
      </c>
      <c r="AU24" s="124">
        <v>3.2834250000000009E-2</v>
      </c>
      <c r="AV24" s="124">
        <v>1.36925E-2</v>
      </c>
      <c r="AW24" s="124">
        <v>5.2355749999999979E-2</v>
      </c>
      <c r="AX24" s="124">
        <v>0.20817250000000004</v>
      </c>
      <c r="AY24" s="124">
        <v>0.20323475000000002</v>
      </c>
      <c r="AZ24" s="124">
        <v>1.0127249999999997E-2</v>
      </c>
      <c r="BA24" s="124">
        <v>3.1956000000000005E-2</v>
      </c>
      <c r="BB24" s="124">
        <v>9.9497500000000016E-2</v>
      </c>
      <c r="BC24" s="124">
        <v>0.2261452500000001</v>
      </c>
      <c r="BD24" s="124">
        <v>9.1916749999999978E-2</v>
      </c>
      <c r="BE24" s="124">
        <v>2.8008749999999992E-2</v>
      </c>
      <c r="BF24" s="124">
        <v>3.4887000000000015E-2</v>
      </c>
      <c r="BG24" s="124">
        <v>253.77874755859375</v>
      </c>
      <c r="BH24" s="124">
        <v>3530.125</v>
      </c>
    </row>
    <row r="25" spans="1:60" x14ac:dyDescent="0.25">
      <c r="A25" s="124" t="s">
        <v>616</v>
      </c>
      <c r="B25" s="124" t="s">
        <v>5123</v>
      </c>
      <c r="C25" s="124" t="s">
        <v>5113</v>
      </c>
      <c r="D25" s="124">
        <v>0.66209150326797395</v>
      </c>
      <c r="E25" s="124">
        <v>0.71746820211410522</v>
      </c>
      <c r="F25" s="124">
        <v>0.73600471019744873</v>
      </c>
      <c r="G25" s="124">
        <v>0.71191459894180298</v>
      </c>
      <c r="H25" s="124">
        <v>0.73136317729949951</v>
      </c>
      <c r="I25" s="124">
        <v>0.71747511625289917</v>
      </c>
      <c r="J25" s="124">
        <v>0.73621493577957153</v>
      </c>
      <c r="K25" s="124">
        <v>0.71192485094070435</v>
      </c>
      <c r="L25" s="124">
        <v>0.73132765293121338</v>
      </c>
      <c r="M25" s="124">
        <v>0.67107843137254897</v>
      </c>
      <c r="N25" s="124">
        <v>0.57892156862745103</v>
      </c>
      <c r="O25" s="124">
        <v>0.39330065359477123</v>
      </c>
      <c r="P25" s="124">
        <v>2.7777777777777776E-2</v>
      </c>
      <c r="Q25" s="124">
        <v>0</v>
      </c>
      <c r="R25" s="124">
        <v>0</v>
      </c>
      <c r="S25" s="124">
        <v>0</v>
      </c>
      <c r="T25" s="124">
        <v>0.46241830065359479</v>
      </c>
      <c r="U25" s="124">
        <v>0.43071895424836604</v>
      </c>
      <c r="V25" s="124">
        <v>7.3529411764705885E-2</v>
      </c>
      <c r="W25" s="124">
        <v>0.17058823529411762</v>
      </c>
      <c r="X25" s="124">
        <v>0.2091503267973856</v>
      </c>
      <c r="Y25" s="124">
        <v>0</v>
      </c>
      <c r="Z25" s="124">
        <v>0</v>
      </c>
      <c r="AA25" s="124">
        <v>0</v>
      </c>
      <c r="AB25" s="124">
        <v>0</v>
      </c>
      <c r="AC25" s="124">
        <v>0</v>
      </c>
      <c r="AD25" s="124">
        <v>0</v>
      </c>
      <c r="AE25" s="124">
        <v>1.6666666666666666E-2</v>
      </c>
      <c r="AF25" s="124">
        <v>0</v>
      </c>
      <c r="AG25" s="124">
        <v>0.96486928104575165</v>
      </c>
      <c r="AH25" s="124">
        <v>0.36045751633986928</v>
      </c>
      <c r="AI25" s="124">
        <v>9.9019607843137264E-2</v>
      </c>
      <c r="AJ25" s="124">
        <v>0</v>
      </c>
      <c r="AK25" s="124">
        <v>0.43333333333333329</v>
      </c>
      <c r="AL25" s="124">
        <v>0</v>
      </c>
      <c r="AM25" s="124">
        <v>9.1503267973856203E-2</v>
      </c>
      <c r="AN25" s="124">
        <v>0.1465686274509804</v>
      </c>
      <c r="AO25" s="124">
        <v>0.28415032679738561</v>
      </c>
      <c r="AP25" s="124">
        <v>6.6666666666666666E-2</v>
      </c>
      <c r="AQ25" s="124">
        <v>6.6666666666666666E-2</v>
      </c>
      <c r="AR25" s="124">
        <v>0</v>
      </c>
      <c r="AS25" s="124">
        <v>0</v>
      </c>
      <c r="AT25" s="124">
        <v>1.6666666666666666E-2</v>
      </c>
      <c r="AU25" s="124">
        <v>4.5481749999999994E-2</v>
      </c>
      <c r="AV25" s="124">
        <v>1.1392500000000001E-3</v>
      </c>
      <c r="AW25" s="124">
        <v>5.1576250000000004E-2</v>
      </c>
      <c r="AX25" s="124">
        <v>8.9435250000000022E-2</v>
      </c>
      <c r="AY25" s="124">
        <v>0.19705775000000006</v>
      </c>
      <c r="AZ25" s="124">
        <v>1.4683750000000002E-2</v>
      </c>
      <c r="BA25" s="124">
        <v>6.1416999999999999E-2</v>
      </c>
      <c r="BB25" s="124">
        <v>0.17818549999999994</v>
      </c>
      <c r="BC25" s="124">
        <v>0.24291225000000005</v>
      </c>
      <c r="BD25" s="124">
        <v>8.1829499999999999E-2</v>
      </c>
      <c r="BE25" s="124">
        <v>3.1417500000000001E-2</v>
      </c>
      <c r="BF25" s="124">
        <v>5.0342000000000005E-2</v>
      </c>
      <c r="BG25" s="124">
        <v>552.48748779296875</v>
      </c>
      <c r="BH25" s="124">
        <v>3804.309814453125</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2A796-EDE9-45D8-A36C-5F267245B2C8}">
  <dimension ref="A1:AA113"/>
  <sheetViews>
    <sheetView workbookViewId="0">
      <selection sqref="A1:AA52"/>
    </sheetView>
  </sheetViews>
  <sheetFormatPr defaultRowHeight="15" x14ac:dyDescent="0.25"/>
  <sheetData>
    <row r="1" spans="1:27" ht="21" x14ac:dyDescent="0.35">
      <c r="A1" s="94"/>
      <c r="B1" s="94"/>
      <c r="C1" s="94"/>
      <c r="D1" s="94"/>
      <c r="E1" s="94"/>
      <c r="F1" s="94"/>
      <c r="G1" s="110" t="s">
        <v>5114</v>
      </c>
      <c r="H1" s="94"/>
      <c r="I1" s="94"/>
      <c r="J1" s="94"/>
      <c r="K1" s="94"/>
      <c r="L1" s="94"/>
      <c r="M1" s="94"/>
      <c r="N1" s="94"/>
      <c r="O1" s="94"/>
      <c r="P1" s="94"/>
      <c r="Q1" s="94"/>
      <c r="R1" s="94"/>
      <c r="S1" s="94"/>
      <c r="T1" s="94"/>
      <c r="U1" s="110" t="s">
        <v>5115</v>
      </c>
      <c r="V1" s="94"/>
      <c r="W1" s="94"/>
      <c r="X1" s="94"/>
      <c r="Y1" s="94"/>
      <c r="Z1" s="94"/>
      <c r="AA1" s="94"/>
    </row>
    <row r="2" spans="1:27" x14ac:dyDescent="0.25">
      <c r="A2" s="94"/>
      <c r="B2" s="94"/>
      <c r="C2" s="94"/>
      <c r="D2" s="94"/>
      <c r="E2" s="94"/>
      <c r="F2" s="94"/>
      <c r="G2" s="94"/>
      <c r="H2" s="94"/>
      <c r="I2" s="94"/>
      <c r="J2" s="94"/>
      <c r="K2" s="94"/>
      <c r="L2" s="94"/>
      <c r="M2" s="94"/>
      <c r="N2" s="94"/>
      <c r="O2" s="94"/>
      <c r="P2" s="94"/>
      <c r="Q2" s="94"/>
      <c r="R2" s="94"/>
      <c r="S2" s="94"/>
      <c r="T2" s="94"/>
      <c r="U2" s="94"/>
      <c r="V2" s="94"/>
      <c r="W2" s="94"/>
      <c r="X2" s="94"/>
      <c r="Y2" s="94"/>
      <c r="Z2" s="94"/>
      <c r="AA2" s="94"/>
    </row>
    <row r="3" spans="1:27" x14ac:dyDescent="0.25">
      <c r="A3" s="109"/>
      <c r="B3" s="109" t="s">
        <v>605</v>
      </c>
      <c r="C3" s="109" t="s">
        <v>606</v>
      </c>
      <c r="D3" s="109" t="s">
        <v>607</v>
      </c>
      <c r="E3" s="109" t="s">
        <v>608</v>
      </c>
      <c r="F3" s="109" t="s">
        <v>609</v>
      </c>
      <c r="G3" s="109" t="s">
        <v>610</v>
      </c>
      <c r="H3" s="109" t="s">
        <v>611</v>
      </c>
      <c r="I3" s="109" t="s">
        <v>612</v>
      </c>
      <c r="J3" s="109" t="s">
        <v>613</v>
      </c>
      <c r="K3" s="109" t="s">
        <v>614</v>
      </c>
      <c r="L3" s="109" t="s">
        <v>615</v>
      </c>
      <c r="M3" s="109" t="s">
        <v>616</v>
      </c>
      <c r="N3" s="109"/>
      <c r="O3" s="109"/>
      <c r="P3" s="109" t="s">
        <v>605</v>
      </c>
      <c r="Q3" s="109" t="s">
        <v>606</v>
      </c>
      <c r="R3" s="109" t="s">
        <v>607</v>
      </c>
      <c r="S3" s="109" t="s">
        <v>608</v>
      </c>
      <c r="T3" s="109" t="s">
        <v>609</v>
      </c>
      <c r="U3" s="109" t="s">
        <v>610</v>
      </c>
      <c r="V3" s="109" t="s">
        <v>611</v>
      </c>
      <c r="W3" s="109" t="s">
        <v>612</v>
      </c>
      <c r="X3" s="109" t="s">
        <v>613</v>
      </c>
      <c r="Y3" s="109" t="s">
        <v>614</v>
      </c>
      <c r="Z3" s="109" t="s">
        <v>615</v>
      </c>
      <c r="AA3" s="109" t="s">
        <v>616</v>
      </c>
    </row>
    <row r="4" spans="1:27" x14ac:dyDescent="0.25">
      <c r="A4" s="94" t="s">
        <v>224</v>
      </c>
      <c r="B4" s="124">
        <v>0.60038203262437917</v>
      </c>
      <c r="C4" s="124">
        <v>0.55787656697698584</v>
      </c>
      <c r="D4" s="124">
        <v>0.70303464945573102</v>
      </c>
      <c r="E4" s="124">
        <v>0.76082938074728224</v>
      </c>
      <c r="F4" s="124">
        <v>0.66050088848825395</v>
      </c>
      <c r="G4" s="124">
        <v>0.60108782551594675</v>
      </c>
      <c r="H4" s="124">
        <v>0.70539662537167069</v>
      </c>
      <c r="I4" s="124">
        <v>0.66659318003028045</v>
      </c>
      <c r="J4" s="124">
        <v>0.69733586810792703</v>
      </c>
      <c r="K4" s="124">
        <v>0.73611111111111105</v>
      </c>
      <c r="L4" s="124">
        <v>0.69525540273553588</v>
      </c>
      <c r="M4" s="124">
        <v>0.58667517189522367</v>
      </c>
      <c r="O4" s="94" t="s">
        <v>224</v>
      </c>
      <c r="P4" s="124">
        <v>0.54403484098672727</v>
      </c>
      <c r="Q4" s="124">
        <v>0.66902761213489104</v>
      </c>
      <c r="R4" s="124">
        <v>0.7605443542943543</v>
      </c>
      <c r="S4" s="124">
        <v>0.58248716153127922</v>
      </c>
      <c r="T4" s="124">
        <v>0.70793378995433787</v>
      </c>
      <c r="U4" s="124">
        <v>0.63528138528138534</v>
      </c>
      <c r="V4" s="124">
        <v>0.70362970362970356</v>
      </c>
      <c r="W4" s="124">
        <v>0.72499999999999998</v>
      </c>
      <c r="X4" s="124">
        <v>0.53030303030303028</v>
      </c>
      <c r="Y4" s="124">
        <v>0.83333333333333337</v>
      </c>
      <c r="Z4" s="124">
        <v>0.66287586287586286</v>
      </c>
      <c r="AA4" s="124">
        <v>0.66209150326797395</v>
      </c>
    </row>
    <row r="5" spans="1:27" x14ac:dyDescent="0.25">
      <c r="A5" s="94" t="s">
        <v>242</v>
      </c>
      <c r="B5" s="124">
        <v>0.54309980632908073</v>
      </c>
      <c r="C5" s="124">
        <v>0.61505567894872748</v>
      </c>
      <c r="D5" s="124">
        <v>0.54479257700668993</v>
      </c>
      <c r="E5" s="124">
        <v>0.53705404764255937</v>
      </c>
      <c r="F5" s="124">
        <v>0.56341970830551025</v>
      </c>
      <c r="G5" s="124">
        <v>0.51960860423265265</v>
      </c>
      <c r="H5" s="124">
        <v>0.68613460247279434</v>
      </c>
      <c r="I5" s="124">
        <v>0.62249584721012163</v>
      </c>
      <c r="J5" s="124">
        <v>0.58162333479429063</v>
      </c>
      <c r="K5" s="124">
        <v>0.36361607142857144</v>
      </c>
      <c r="L5" s="124">
        <v>0.59301787320445976</v>
      </c>
      <c r="M5" s="124">
        <v>0.49632180887190824</v>
      </c>
      <c r="O5" s="94" t="s">
        <v>242</v>
      </c>
      <c r="P5" s="124">
        <v>0.48337424376243399</v>
      </c>
      <c r="Q5" s="124">
        <v>0.60828502973022647</v>
      </c>
      <c r="R5" s="124">
        <v>0.48702226827226824</v>
      </c>
      <c r="S5" s="124">
        <v>0.5614349906629319</v>
      </c>
      <c r="T5" s="124">
        <v>0.62358732876712331</v>
      </c>
      <c r="U5" s="124">
        <v>0.41125541125541126</v>
      </c>
      <c r="V5" s="124">
        <v>0.61405261405261402</v>
      </c>
      <c r="W5" s="124">
        <v>0.43333333333333335</v>
      </c>
      <c r="X5" s="124">
        <v>0.57765151515151514</v>
      </c>
      <c r="Y5" s="124">
        <v>0.26666666666666666</v>
      </c>
      <c r="Z5" s="124">
        <v>0.53841113841113841</v>
      </c>
      <c r="AA5" s="124">
        <v>0.67107843137254897</v>
      </c>
    </row>
    <row r="6" spans="1:27" x14ac:dyDescent="0.25">
      <c r="A6" s="94" t="s">
        <v>246</v>
      </c>
      <c r="B6" s="124">
        <v>0.60011456416340314</v>
      </c>
      <c r="C6" s="124">
        <v>0.69946781455844886</v>
      </c>
      <c r="D6" s="124">
        <v>0.82709688194862396</v>
      </c>
      <c r="E6" s="124">
        <v>0.79334695115806897</v>
      </c>
      <c r="F6" s="124">
        <v>0.60519074118618088</v>
      </c>
      <c r="G6" s="124">
        <v>0.83857359334142856</v>
      </c>
      <c r="H6" s="124">
        <v>0.67606802599287852</v>
      </c>
      <c r="I6" s="124">
        <v>0.68205916947325196</v>
      </c>
      <c r="J6" s="124">
        <v>0.70225183483455544</v>
      </c>
      <c r="K6" s="124">
        <v>0.47041170634920637</v>
      </c>
      <c r="L6" s="124">
        <v>0.73833838705108512</v>
      </c>
      <c r="M6" s="124">
        <v>0.58227244125028621</v>
      </c>
      <c r="O6" s="94" t="s">
        <v>246</v>
      </c>
      <c r="P6" s="124">
        <v>0.54648663104103234</v>
      </c>
      <c r="Q6" s="124">
        <v>0.62887070023125879</v>
      </c>
      <c r="R6" s="124">
        <v>0.91044428544428546</v>
      </c>
      <c r="S6" s="124">
        <v>0.6699929971988795</v>
      </c>
      <c r="T6" s="124">
        <v>0.65079908675799092</v>
      </c>
      <c r="U6" s="124">
        <v>0.75108225108225102</v>
      </c>
      <c r="V6" s="124">
        <v>0.74075924075924071</v>
      </c>
      <c r="W6" s="124">
        <v>0.69166666666666665</v>
      </c>
      <c r="X6" s="124">
        <v>0.78219696969696972</v>
      </c>
      <c r="Y6" s="124">
        <v>9.9999999999999992E-2</v>
      </c>
      <c r="Z6" s="124">
        <v>0.74748742248742261</v>
      </c>
      <c r="AA6" s="124">
        <v>0.57892156862745103</v>
      </c>
    </row>
    <row r="7" spans="1:27" x14ac:dyDescent="0.25">
      <c r="A7" s="94" t="s">
        <v>250</v>
      </c>
      <c r="B7" s="124">
        <v>0.38963751902971799</v>
      </c>
      <c r="C7" s="124">
        <v>0.29885114488959413</v>
      </c>
      <c r="D7" s="124">
        <v>0.17156618142360214</v>
      </c>
      <c r="E7" s="124">
        <v>0.20320542738444111</v>
      </c>
      <c r="F7" s="124">
        <v>0.38917351052406801</v>
      </c>
      <c r="G7" s="124">
        <v>0.16142640665857153</v>
      </c>
      <c r="H7" s="124">
        <v>0.31803833365624423</v>
      </c>
      <c r="I7" s="124">
        <v>0.3179408305267481</v>
      </c>
      <c r="J7" s="124">
        <v>0.28990502791054262</v>
      </c>
      <c r="K7" s="124">
        <v>0.52958829365079363</v>
      </c>
      <c r="L7" s="124">
        <v>0.25105336198005523</v>
      </c>
      <c r="M7" s="124">
        <v>0.41772755874971379</v>
      </c>
      <c r="O7" s="94" t="s">
        <v>250</v>
      </c>
      <c r="P7" s="124">
        <v>0.44829994439070436</v>
      </c>
      <c r="Q7" s="124">
        <v>0.3587891718710593</v>
      </c>
      <c r="R7" s="124">
        <v>8.9555714555714552E-2</v>
      </c>
      <c r="S7" s="124">
        <v>0.33000700280112044</v>
      </c>
      <c r="T7" s="124">
        <v>0.34577625570776255</v>
      </c>
      <c r="U7" s="124">
        <v>0.24891774891774893</v>
      </c>
      <c r="V7" s="124">
        <v>0.25924075924075923</v>
      </c>
      <c r="W7" s="124">
        <v>0.30833333333333329</v>
      </c>
      <c r="X7" s="124">
        <v>0.2178030303030303</v>
      </c>
      <c r="Y7" s="124">
        <v>0.9</v>
      </c>
      <c r="Z7" s="124">
        <v>0.2525125775125775</v>
      </c>
      <c r="AA7" s="124">
        <v>0.39330065359477123</v>
      </c>
    </row>
    <row r="8" spans="1:27" x14ac:dyDescent="0.25">
      <c r="A8" s="94" t="s">
        <v>253</v>
      </c>
      <c r="B8" s="124">
        <v>0</v>
      </c>
      <c r="C8" s="124">
        <v>0</v>
      </c>
      <c r="D8" s="124">
        <v>0</v>
      </c>
      <c r="E8" s="124">
        <v>0</v>
      </c>
      <c r="F8" s="124">
        <v>0</v>
      </c>
      <c r="G8" s="124">
        <v>0</v>
      </c>
      <c r="H8" s="124">
        <v>0</v>
      </c>
      <c r="I8" s="124">
        <v>0</v>
      </c>
      <c r="J8" s="124">
        <v>0</v>
      </c>
      <c r="K8" s="124">
        <v>0</v>
      </c>
      <c r="L8" s="124">
        <v>0</v>
      </c>
      <c r="M8" s="124">
        <v>0</v>
      </c>
      <c r="O8" s="94" t="s">
        <v>253</v>
      </c>
      <c r="P8" s="124">
        <v>0</v>
      </c>
      <c r="Q8" s="124">
        <v>0</v>
      </c>
      <c r="R8" s="124">
        <v>0</v>
      </c>
      <c r="S8" s="124">
        <v>0</v>
      </c>
      <c r="T8" s="124">
        <v>0</v>
      </c>
      <c r="U8" s="124">
        <v>0</v>
      </c>
      <c r="V8" s="124">
        <v>0</v>
      </c>
      <c r="W8" s="124">
        <v>0</v>
      </c>
      <c r="X8" s="124">
        <v>0</v>
      </c>
      <c r="Y8" s="124">
        <v>0</v>
      </c>
      <c r="Z8" s="124">
        <v>0</v>
      </c>
      <c r="AA8" s="124">
        <v>2.7777777777777776E-2</v>
      </c>
    </row>
    <row r="9" spans="1:27" x14ac:dyDescent="0.25">
      <c r="A9" s="94" t="s">
        <v>257</v>
      </c>
      <c r="B9" s="124">
        <v>0</v>
      </c>
      <c r="C9" s="124">
        <v>0</v>
      </c>
      <c r="D9" s="124">
        <v>0</v>
      </c>
      <c r="E9" s="124">
        <v>0</v>
      </c>
      <c r="F9" s="124">
        <v>0</v>
      </c>
      <c r="G9" s="124">
        <v>0</v>
      </c>
      <c r="H9" s="124">
        <v>0</v>
      </c>
      <c r="I9" s="124">
        <v>0</v>
      </c>
      <c r="J9" s="124">
        <v>0</v>
      </c>
      <c r="K9" s="124">
        <v>0</v>
      </c>
      <c r="L9" s="124">
        <v>0</v>
      </c>
      <c r="M9" s="124">
        <v>0</v>
      </c>
      <c r="O9" s="94" t="s">
        <v>257</v>
      </c>
      <c r="P9" s="124">
        <v>0</v>
      </c>
      <c r="Q9" s="124">
        <v>0</v>
      </c>
      <c r="R9" s="124">
        <v>0</v>
      </c>
      <c r="S9" s="124">
        <v>0</v>
      </c>
      <c r="T9" s="124">
        <v>0</v>
      </c>
      <c r="U9" s="124">
        <v>0</v>
      </c>
      <c r="V9" s="124">
        <v>0</v>
      </c>
      <c r="W9" s="124">
        <v>0</v>
      </c>
      <c r="X9" s="124">
        <v>0</v>
      </c>
      <c r="Y9" s="124">
        <v>0</v>
      </c>
      <c r="Z9" s="124">
        <v>0</v>
      </c>
      <c r="AA9" s="124">
        <v>0</v>
      </c>
    </row>
    <row r="10" spans="1:27" x14ac:dyDescent="0.25">
      <c r="A10" s="94" t="s">
        <v>261</v>
      </c>
      <c r="B10" s="124">
        <v>0</v>
      </c>
      <c r="C10" s="124">
        <v>0</v>
      </c>
      <c r="D10" s="124">
        <v>0</v>
      </c>
      <c r="E10" s="124">
        <v>0</v>
      </c>
      <c r="F10" s="124">
        <v>0</v>
      </c>
      <c r="G10" s="124">
        <v>0</v>
      </c>
      <c r="H10" s="124">
        <v>0</v>
      </c>
      <c r="I10" s="124">
        <v>0</v>
      </c>
      <c r="J10" s="124">
        <v>0</v>
      </c>
      <c r="K10" s="124">
        <v>0</v>
      </c>
      <c r="L10" s="124">
        <v>0</v>
      </c>
      <c r="M10" s="124">
        <v>0</v>
      </c>
      <c r="O10" s="94" t="s">
        <v>261</v>
      </c>
      <c r="P10" s="124">
        <v>0</v>
      </c>
      <c r="Q10" s="124">
        <v>0</v>
      </c>
      <c r="R10" s="124">
        <v>0</v>
      </c>
      <c r="S10" s="124">
        <v>0</v>
      </c>
      <c r="T10" s="124">
        <v>0</v>
      </c>
      <c r="U10" s="124">
        <v>0</v>
      </c>
      <c r="V10" s="124">
        <v>0</v>
      </c>
      <c r="W10" s="124">
        <v>0</v>
      </c>
      <c r="X10" s="124">
        <v>0</v>
      </c>
      <c r="Y10" s="124">
        <v>0</v>
      </c>
      <c r="Z10" s="124">
        <v>0</v>
      </c>
      <c r="AA10" s="124">
        <v>0</v>
      </c>
    </row>
    <row r="11" spans="1:27" x14ac:dyDescent="0.25">
      <c r="A11" s="94" t="s">
        <v>265</v>
      </c>
      <c r="B11" s="124">
        <v>0</v>
      </c>
      <c r="C11" s="124">
        <v>0</v>
      </c>
      <c r="D11" s="124">
        <v>0</v>
      </c>
      <c r="E11" s="124">
        <v>0</v>
      </c>
      <c r="F11" s="124">
        <v>0</v>
      </c>
      <c r="G11" s="124">
        <v>0</v>
      </c>
      <c r="H11" s="124">
        <v>0</v>
      </c>
      <c r="I11" s="124">
        <v>0</v>
      </c>
      <c r="J11" s="124">
        <v>0</v>
      </c>
      <c r="K11" s="124">
        <v>0</v>
      </c>
      <c r="L11" s="124">
        <v>0</v>
      </c>
      <c r="M11" s="124">
        <v>0</v>
      </c>
      <c r="O11" s="94" t="s">
        <v>265</v>
      </c>
      <c r="P11" s="124">
        <v>0</v>
      </c>
      <c r="Q11" s="124">
        <v>0</v>
      </c>
      <c r="R11" s="124">
        <v>0</v>
      </c>
      <c r="S11" s="124">
        <v>0</v>
      </c>
      <c r="T11" s="124">
        <v>0</v>
      </c>
      <c r="U11" s="124">
        <v>0</v>
      </c>
      <c r="V11" s="124">
        <v>0</v>
      </c>
      <c r="W11" s="124">
        <v>0</v>
      </c>
      <c r="X11" s="124">
        <v>0</v>
      </c>
      <c r="Y11" s="124">
        <v>0</v>
      </c>
      <c r="Z11" s="124">
        <v>0</v>
      </c>
      <c r="AA11" s="124">
        <v>0</v>
      </c>
    </row>
    <row r="12" spans="1:27" x14ac:dyDescent="0.25">
      <c r="A12" s="94" t="s">
        <v>304</v>
      </c>
      <c r="B12" s="124">
        <v>0.33503887659025816</v>
      </c>
      <c r="C12" s="124">
        <v>0.27576009561157372</v>
      </c>
      <c r="D12" s="124">
        <v>0.23593966255557289</v>
      </c>
      <c r="E12" s="124">
        <v>0.14302240835439642</v>
      </c>
      <c r="F12" s="124">
        <v>9.6048689569203358E-2</v>
      </c>
      <c r="G12" s="124">
        <v>8.6003658986361059E-2</v>
      </c>
      <c r="H12" s="124">
        <v>0.10420346614340488</v>
      </c>
      <c r="I12" s="124">
        <v>8.8848039215686271E-3</v>
      </c>
      <c r="J12" s="124">
        <v>2.9116334033613446E-2</v>
      </c>
      <c r="K12" s="124">
        <v>7.6636904761904753E-2</v>
      </c>
      <c r="L12" s="124">
        <v>0.18275125606670867</v>
      </c>
      <c r="M12" s="124">
        <v>0.58104248914338152</v>
      </c>
      <c r="O12" s="94" t="s">
        <v>304</v>
      </c>
      <c r="P12" s="124">
        <v>0.29361696410630256</v>
      </c>
      <c r="Q12" s="124">
        <v>0.14726293831245163</v>
      </c>
      <c r="R12" s="124">
        <v>0.2219376906876907</v>
      </c>
      <c r="S12" s="124">
        <v>0.12349731559290383</v>
      </c>
      <c r="T12" s="124">
        <v>9.8901255707762564E-2</v>
      </c>
      <c r="U12" s="124">
        <v>9.4155844155844159E-2</v>
      </c>
      <c r="V12" s="124">
        <v>5.0366300366300368E-2</v>
      </c>
      <c r="W12" s="124">
        <v>0</v>
      </c>
      <c r="X12" s="124">
        <v>0</v>
      </c>
      <c r="Y12" s="124">
        <v>0.26666666666666666</v>
      </c>
      <c r="Z12" s="124">
        <v>5.2992277992277993E-2</v>
      </c>
      <c r="AA12" s="124">
        <v>0.46241830065359479</v>
      </c>
    </row>
    <row r="13" spans="1:27" x14ac:dyDescent="0.25">
      <c r="A13" s="94" t="s">
        <v>307</v>
      </c>
      <c r="B13" s="124">
        <v>0.51782824279733286</v>
      </c>
      <c r="C13" s="124">
        <v>0.51273308984364041</v>
      </c>
      <c r="D13" s="124">
        <v>0.60045566788298288</v>
      </c>
      <c r="E13" s="124">
        <v>0.6847819808042056</v>
      </c>
      <c r="F13" s="124">
        <v>0.77797605006825377</v>
      </c>
      <c r="G13" s="124">
        <v>0.8325361357915928</v>
      </c>
      <c r="H13" s="124">
        <v>0.81236997992470994</v>
      </c>
      <c r="I13" s="124">
        <v>0.91448965525452108</v>
      </c>
      <c r="J13" s="124">
        <v>0.894838710785402</v>
      </c>
      <c r="K13" s="124">
        <v>0.79208829365079358</v>
      </c>
      <c r="L13" s="124">
        <v>0.69529807522388554</v>
      </c>
      <c r="M13" s="124">
        <v>0.27512003766821008</v>
      </c>
      <c r="O13" s="94" t="s">
        <v>307</v>
      </c>
      <c r="P13" s="124">
        <v>0.53320972053886218</v>
      </c>
      <c r="Q13" s="124">
        <v>0.65422982469639268</v>
      </c>
      <c r="R13" s="124">
        <v>0.51684295434295435</v>
      </c>
      <c r="S13" s="124">
        <v>0.73862044817927175</v>
      </c>
      <c r="T13" s="124">
        <v>0.71565353881278537</v>
      </c>
      <c r="U13" s="124">
        <v>0.7056277056277056</v>
      </c>
      <c r="V13" s="124">
        <v>0.86113886113886118</v>
      </c>
      <c r="W13" s="124">
        <v>0.98333333333333339</v>
      </c>
      <c r="X13" s="124">
        <v>0.95833333333333337</v>
      </c>
      <c r="Y13" s="124">
        <v>0.70000000000000007</v>
      </c>
      <c r="Z13" s="124">
        <v>0.85143617643617642</v>
      </c>
      <c r="AA13" s="124">
        <v>0.43071895424836604</v>
      </c>
    </row>
    <row r="14" spans="1:27" x14ac:dyDescent="0.25">
      <c r="A14" s="94" t="s">
        <v>310</v>
      </c>
      <c r="B14" s="124">
        <v>0.12924206019678974</v>
      </c>
      <c r="C14" s="124">
        <v>0.18622542396598313</v>
      </c>
      <c r="D14" s="124">
        <v>0.13445575202123108</v>
      </c>
      <c r="E14" s="124">
        <v>0.14467731016755236</v>
      </c>
      <c r="F14" s="124">
        <v>0.10550996370345883</v>
      </c>
      <c r="G14" s="124">
        <v>6.0901597163438272E-2</v>
      </c>
      <c r="H14" s="124">
        <v>6.4418016173347387E-2</v>
      </c>
      <c r="I14" s="124">
        <v>5.5158149519562556E-2</v>
      </c>
      <c r="J14" s="124">
        <v>6.0419955180984586E-2</v>
      </c>
      <c r="K14" s="124">
        <v>9.2212301587301579E-2</v>
      </c>
      <c r="L14" s="124">
        <v>9.0868124064669001E-2</v>
      </c>
      <c r="M14" s="124">
        <v>0.12866809785400496</v>
      </c>
      <c r="O14" s="94" t="s">
        <v>310</v>
      </c>
      <c r="P14" s="124">
        <v>0.14889554586110082</v>
      </c>
      <c r="Q14" s="124">
        <v>0.17922266464902942</v>
      </c>
      <c r="R14" s="124">
        <v>0.21588968463968464</v>
      </c>
      <c r="S14" s="124">
        <v>0.13052929505135388</v>
      </c>
      <c r="T14" s="124">
        <v>0.17368721461187214</v>
      </c>
      <c r="U14" s="124">
        <v>0.14177489177489178</v>
      </c>
      <c r="V14" s="124">
        <v>8.8494838494838496E-2</v>
      </c>
      <c r="W14" s="124">
        <v>1.6666666666666666E-2</v>
      </c>
      <c r="X14" s="124">
        <v>4.1666666666666664E-2</v>
      </c>
      <c r="Y14" s="124">
        <v>3.3333333333333333E-2</v>
      </c>
      <c r="Z14" s="124">
        <v>9.2193167193167197E-2</v>
      </c>
      <c r="AA14" s="124">
        <v>7.3529411764705885E-2</v>
      </c>
    </row>
    <row r="15" spans="1:27" x14ac:dyDescent="0.25">
      <c r="A15" s="94" t="s">
        <v>299</v>
      </c>
      <c r="B15" s="124">
        <v>0.14552131217234757</v>
      </c>
      <c r="C15" s="124">
        <v>0.17472054701090153</v>
      </c>
      <c r="D15" s="124">
        <v>0.11422412908922969</v>
      </c>
      <c r="E15" s="124">
        <v>0.1515802724159093</v>
      </c>
      <c r="F15" s="124">
        <v>7.9580978292074014E-2</v>
      </c>
      <c r="G15" s="124">
        <v>4.3728254073847762E-2</v>
      </c>
      <c r="H15" s="124">
        <v>4.0978498819356356E-2</v>
      </c>
      <c r="I15" s="124">
        <v>4.4608879179691203E-2</v>
      </c>
      <c r="J15" s="124">
        <v>3.4657353131617837E-2</v>
      </c>
      <c r="K15" s="124">
        <v>4.3526785714285712E-2</v>
      </c>
      <c r="L15" s="124">
        <v>4.1930845790014437E-2</v>
      </c>
      <c r="M15" s="124">
        <v>0.11792199005776355</v>
      </c>
      <c r="O15" s="94" t="s">
        <v>299</v>
      </c>
      <c r="P15" s="124">
        <v>0.19901072592433994</v>
      </c>
      <c r="Q15" s="124">
        <v>0.25737378012028883</v>
      </c>
      <c r="R15" s="124">
        <v>8.2752551502551508E-2</v>
      </c>
      <c r="S15" s="124">
        <v>0.14529353408029877</v>
      </c>
      <c r="T15" s="124">
        <v>0.11005993150684931</v>
      </c>
      <c r="U15" s="124">
        <v>2.2727272727272728E-2</v>
      </c>
      <c r="V15" s="124">
        <v>1.9230769230769232E-2</v>
      </c>
      <c r="W15" s="124">
        <v>5.8333333333333334E-2</v>
      </c>
      <c r="X15" s="124">
        <v>2.0833333333333332E-2</v>
      </c>
      <c r="Y15" s="124">
        <v>0</v>
      </c>
      <c r="Z15" s="124">
        <v>0.14026266526266526</v>
      </c>
      <c r="AA15" s="124">
        <v>0.17058823529411762</v>
      </c>
    </row>
    <row r="16" spans="1:27" x14ac:dyDescent="0.25">
      <c r="A16" s="94" t="s">
        <v>311</v>
      </c>
      <c r="B16" s="124">
        <v>0.20412604421513231</v>
      </c>
      <c r="C16" s="124">
        <v>0.2308967289477987</v>
      </c>
      <c r="D16" s="124">
        <v>3.9798204247644728E-2</v>
      </c>
      <c r="E16" s="124">
        <v>0.12844736860382591</v>
      </c>
      <c r="F16" s="124">
        <v>0.17459045333545636</v>
      </c>
      <c r="G16" s="124">
        <v>6.2940924805612905E-2</v>
      </c>
      <c r="H16" s="124">
        <v>0.44006692567406047</v>
      </c>
      <c r="I16" s="124">
        <v>0.34169005406417491</v>
      </c>
      <c r="J16" s="124">
        <v>0.13153631839293603</v>
      </c>
      <c r="K16" s="124">
        <v>0.27703373015873023</v>
      </c>
      <c r="L16" s="124">
        <v>0.14525125131551295</v>
      </c>
      <c r="M16" s="124">
        <v>0.25223468146850409</v>
      </c>
      <c r="O16" s="94" t="s">
        <v>311</v>
      </c>
      <c r="P16" s="124">
        <v>0.28888516106941475</v>
      </c>
      <c r="Q16" s="124">
        <v>0.16785582229403645</v>
      </c>
      <c r="R16" s="124">
        <v>5.2860146610146611E-2</v>
      </c>
      <c r="S16" s="124">
        <v>0.28495564892623715</v>
      </c>
      <c r="T16" s="124">
        <v>0.21474029680365297</v>
      </c>
      <c r="U16" s="124">
        <v>3.5714285714285712E-2</v>
      </c>
      <c r="V16" s="124">
        <v>0.34149184149184147</v>
      </c>
      <c r="W16" s="124">
        <v>0.43333333333333335</v>
      </c>
      <c r="X16" s="124">
        <v>0.44128787878787878</v>
      </c>
      <c r="Y16" s="124">
        <v>0.76666666666666661</v>
      </c>
      <c r="Z16" s="124">
        <v>0.12036972036972036</v>
      </c>
      <c r="AA16" s="124">
        <v>0.2091503267973856</v>
      </c>
    </row>
    <row r="17" spans="1:27" x14ac:dyDescent="0.25">
      <c r="A17" s="94" t="s">
        <v>312</v>
      </c>
      <c r="B17" s="124">
        <v>1.1450972076628124E-2</v>
      </c>
      <c r="C17" s="124">
        <v>3.352368765148616E-3</v>
      </c>
      <c r="D17" s="124">
        <v>0</v>
      </c>
      <c r="E17" s="124">
        <v>3.2473009446693656E-3</v>
      </c>
      <c r="F17" s="124">
        <v>2.1071267312079887E-2</v>
      </c>
      <c r="G17" s="124">
        <v>7.2509903791737407E-3</v>
      </c>
      <c r="H17" s="124">
        <v>1.844462798410167E-2</v>
      </c>
      <c r="I17" s="124">
        <v>6.1991885429385427E-2</v>
      </c>
      <c r="J17" s="124">
        <v>3.6764705882352941E-3</v>
      </c>
      <c r="K17" s="124">
        <v>6.7361111111111108E-2</v>
      </c>
      <c r="L17" s="124">
        <v>2.0324116093228491E-2</v>
      </c>
      <c r="M17" s="124">
        <v>1.5625000000000001E-3</v>
      </c>
      <c r="O17" s="94" t="s">
        <v>312</v>
      </c>
      <c r="P17" s="124">
        <v>4.2372881355932203E-3</v>
      </c>
      <c r="Q17" s="124">
        <v>0</v>
      </c>
      <c r="R17" s="124">
        <v>0</v>
      </c>
      <c r="S17" s="124">
        <v>5.5555555555555552E-2</v>
      </c>
      <c r="T17" s="124">
        <v>3.2291666666666663E-2</v>
      </c>
      <c r="U17" s="124">
        <v>0</v>
      </c>
      <c r="V17" s="124">
        <v>0</v>
      </c>
      <c r="W17" s="124">
        <v>2.5000000000000001E-2</v>
      </c>
      <c r="X17" s="124">
        <v>2.0833333333333332E-2</v>
      </c>
      <c r="Y17" s="124">
        <v>0.19999999999999998</v>
      </c>
      <c r="Z17" s="124">
        <v>0</v>
      </c>
      <c r="AA17" s="124">
        <v>0</v>
      </c>
    </row>
    <row r="18" spans="1:27" x14ac:dyDescent="0.25">
      <c r="A18" s="94" t="s">
        <v>313</v>
      </c>
      <c r="B18" s="124">
        <v>1.7631403858948771E-3</v>
      </c>
      <c r="C18" s="124">
        <v>0</v>
      </c>
      <c r="D18" s="124">
        <v>0</v>
      </c>
      <c r="E18" s="124">
        <v>2.6041666666666665E-3</v>
      </c>
      <c r="F18" s="124">
        <v>0</v>
      </c>
      <c r="G18" s="124">
        <v>3.4775152439024391E-3</v>
      </c>
      <c r="H18" s="124">
        <v>2.1551724137931034E-3</v>
      </c>
      <c r="I18" s="124">
        <v>4.464285714285714E-3</v>
      </c>
      <c r="J18" s="124">
        <v>1.9105077928607342E-2</v>
      </c>
      <c r="K18" s="124">
        <v>5.208333333333333E-3</v>
      </c>
      <c r="L18" s="124">
        <v>1.5458202511773942E-2</v>
      </c>
      <c r="M18" s="124">
        <v>1.0416666666666667E-3</v>
      </c>
      <c r="O18" s="94" t="s">
        <v>313</v>
      </c>
      <c r="P18" s="124">
        <v>0</v>
      </c>
      <c r="Q18" s="124">
        <v>0</v>
      </c>
      <c r="R18" s="124">
        <v>0</v>
      </c>
      <c r="S18" s="124">
        <v>0</v>
      </c>
      <c r="T18" s="124">
        <v>0</v>
      </c>
      <c r="U18" s="124">
        <v>0</v>
      </c>
      <c r="V18" s="124">
        <v>0</v>
      </c>
      <c r="W18" s="124">
        <v>0</v>
      </c>
      <c r="X18" s="124">
        <v>0</v>
      </c>
      <c r="Y18" s="124">
        <v>0</v>
      </c>
      <c r="Z18" s="124">
        <v>0</v>
      </c>
      <c r="AA18" s="124">
        <v>0</v>
      </c>
    </row>
    <row r="19" spans="1:27" x14ac:dyDescent="0.25">
      <c r="A19" s="94" t="s">
        <v>314</v>
      </c>
      <c r="B19" s="124">
        <v>1.7631403858948771E-3</v>
      </c>
      <c r="C19" s="124">
        <v>1.6595179738562091E-3</v>
      </c>
      <c r="D19" s="124">
        <v>0</v>
      </c>
      <c r="E19" s="124">
        <v>0</v>
      </c>
      <c r="F19" s="124">
        <v>2.5000000000000001E-3</v>
      </c>
      <c r="G19" s="124">
        <v>0</v>
      </c>
      <c r="H19" s="124">
        <v>6.5934065934065934E-3</v>
      </c>
      <c r="I19" s="124">
        <v>0</v>
      </c>
      <c r="J19" s="124">
        <v>5.681818181818182E-3</v>
      </c>
      <c r="K19" s="124">
        <v>0</v>
      </c>
      <c r="L19" s="124">
        <v>0</v>
      </c>
      <c r="M19" s="124">
        <v>0</v>
      </c>
      <c r="O19" s="94" t="s">
        <v>314</v>
      </c>
      <c r="P19" s="124">
        <v>0</v>
      </c>
      <c r="Q19" s="124">
        <v>6.9444444444444441E-3</v>
      </c>
      <c r="R19" s="124">
        <v>0</v>
      </c>
      <c r="S19" s="124">
        <v>1.5625E-2</v>
      </c>
      <c r="T19" s="124">
        <v>0</v>
      </c>
      <c r="U19" s="124">
        <v>0</v>
      </c>
      <c r="V19" s="124">
        <v>0</v>
      </c>
      <c r="W19" s="124">
        <v>0</v>
      </c>
      <c r="X19" s="124">
        <v>0</v>
      </c>
      <c r="Y19" s="124">
        <v>0</v>
      </c>
      <c r="Z19" s="124">
        <v>0</v>
      </c>
      <c r="AA19" s="124">
        <v>0</v>
      </c>
    </row>
    <row r="20" spans="1:27" x14ac:dyDescent="0.25">
      <c r="A20" s="94" t="s">
        <v>315</v>
      </c>
      <c r="B20" s="124">
        <v>2.7601944382064526E-3</v>
      </c>
      <c r="C20" s="124">
        <v>0</v>
      </c>
      <c r="D20" s="124">
        <v>0</v>
      </c>
      <c r="E20" s="124">
        <v>0</v>
      </c>
      <c r="F20" s="124">
        <v>0</v>
      </c>
      <c r="G20" s="124">
        <v>0</v>
      </c>
      <c r="H20" s="124">
        <v>3.2894736842105261E-3</v>
      </c>
      <c r="I20" s="124">
        <v>0</v>
      </c>
      <c r="J20" s="124">
        <v>0</v>
      </c>
      <c r="K20" s="124">
        <v>0</v>
      </c>
      <c r="L20" s="124">
        <v>0</v>
      </c>
      <c r="M20" s="124">
        <v>0</v>
      </c>
      <c r="O20" s="94" t="s">
        <v>315</v>
      </c>
      <c r="P20" s="124">
        <v>5.1087801087801093E-3</v>
      </c>
      <c r="Q20" s="124">
        <v>0</v>
      </c>
      <c r="R20" s="124">
        <v>0</v>
      </c>
      <c r="S20" s="124">
        <v>0</v>
      </c>
      <c r="T20" s="124">
        <v>0</v>
      </c>
      <c r="U20" s="124">
        <v>0</v>
      </c>
      <c r="V20" s="124">
        <v>1.9230769230769232E-2</v>
      </c>
      <c r="W20" s="124">
        <v>0</v>
      </c>
      <c r="X20" s="124">
        <v>0</v>
      </c>
      <c r="Y20" s="124">
        <v>0</v>
      </c>
      <c r="Z20" s="124">
        <v>0</v>
      </c>
      <c r="AA20" s="124">
        <v>0</v>
      </c>
    </row>
    <row r="21" spans="1:27" x14ac:dyDescent="0.25">
      <c r="A21" s="94" t="s">
        <v>316</v>
      </c>
      <c r="B21" s="124">
        <v>0</v>
      </c>
      <c r="C21" s="124">
        <v>0</v>
      </c>
      <c r="D21" s="124">
        <v>0</v>
      </c>
      <c r="E21" s="124">
        <v>0</v>
      </c>
      <c r="F21" s="124">
        <v>0</v>
      </c>
      <c r="G21" s="124">
        <v>0</v>
      </c>
      <c r="H21" s="124">
        <v>0</v>
      </c>
      <c r="I21" s="124">
        <v>0</v>
      </c>
      <c r="J21" s="124">
        <v>0</v>
      </c>
      <c r="K21" s="124">
        <v>0</v>
      </c>
      <c r="L21" s="124">
        <v>0</v>
      </c>
      <c r="M21" s="124">
        <v>0</v>
      </c>
      <c r="O21" s="94" t="s">
        <v>316</v>
      </c>
      <c r="P21" s="124">
        <v>0</v>
      </c>
      <c r="Q21" s="124">
        <v>0</v>
      </c>
      <c r="R21" s="124">
        <v>0</v>
      </c>
      <c r="S21" s="124">
        <v>0</v>
      </c>
      <c r="T21" s="124">
        <v>0</v>
      </c>
      <c r="U21" s="124">
        <v>0</v>
      </c>
      <c r="V21" s="124">
        <v>0</v>
      </c>
      <c r="W21" s="124">
        <v>0</v>
      </c>
      <c r="X21" s="124">
        <v>0</v>
      </c>
      <c r="Y21" s="124">
        <v>0</v>
      </c>
      <c r="Z21" s="124">
        <v>0</v>
      </c>
      <c r="AA21" s="124">
        <v>0</v>
      </c>
    </row>
    <row r="22" spans="1:27" x14ac:dyDescent="0.25">
      <c r="A22" s="94" t="s">
        <v>323</v>
      </c>
      <c r="B22" s="124">
        <v>1.053928128805935E-2</v>
      </c>
      <c r="C22" s="124">
        <v>9.0044568822553899E-4</v>
      </c>
      <c r="D22" s="124">
        <v>0</v>
      </c>
      <c r="E22" s="124">
        <v>5.2083333333333339E-3</v>
      </c>
      <c r="F22" s="124">
        <v>0</v>
      </c>
      <c r="G22" s="124">
        <v>3.693953804347826E-3</v>
      </c>
      <c r="H22" s="124">
        <v>1.4127015771752613E-2</v>
      </c>
      <c r="I22" s="124">
        <v>0</v>
      </c>
      <c r="J22" s="124">
        <v>0</v>
      </c>
      <c r="K22" s="124">
        <v>0</v>
      </c>
      <c r="L22" s="124">
        <v>1.6957121519996701E-2</v>
      </c>
      <c r="M22" s="124">
        <v>1.7439138576779026E-3</v>
      </c>
      <c r="O22" s="94" t="s">
        <v>323</v>
      </c>
      <c r="P22" s="124">
        <v>2.6881720430107529E-3</v>
      </c>
      <c r="Q22" s="124">
        <v>0</v>
      </c>
      <c r="R22" s="124">
        <v>0</v>
      </c>
      <c r="S22" s="124">
        <v>0</v>
      </c>
      <c r="T22" s="124">
        <v>0</v>
      </c>
      <c r="U22" s="124">
        <v>0</v>
      </c>
      <c r="V22" s="124">
        <v>0</v>
      </c>
      <c r="W22" s="124">
        <v>0</v>
      </c>
      <c r="X22" s="124">
        <v>2.2727272727272728E-2</v>
      </c>
      <c r="Y22" s="124">
        <v>3.3333333333333333E-2</v>
      </c>
      <c r="Z22" s="124">
        <v>0</v>
      </c>
      <c r="AA22" s="124">
        <v>0</v>
      </c>
    </row>
    <row r="23" spans="1:27" x14ac:dyDescent="0.25">
      <c r="A23" s="94" t="s">
        <v>324</v>
      </c>
      <c r="B23" s="124">
        <v>2.1191967030965271E-2</v>
      </c>
      <c r="C23" s="124">
        <v>1.4044222138366799E-3</v>
      </c>
      <c r="D23" s="124">
        <v>5.9811331698538025E-3</v>
      </c>
      <c r="E23" s="124">
        <v>2.1433878882187157E-2</v>
      </c>
      <c r="F23" s="124">
        <v>1.3826488253483159E-2</v>
      </c>
      <c r="G23" s="124">
        <v>4.5803150025083381E-2</v>
      </c>
      <c r="H23" s="124">
        <v>2.6641854712975404E-2</v>
      </c>
      <c r="I23" s="124">
        <v>1.0127314814814815E-2</v>
      </c>
      <c r="J23" s="124">
        <v>1.8286860198624903E-2</v>
      </c>
      <c r="K23" s="124">
        <v>3.125E-2</v>
      </c>
      <c r="L23" s="124">
        <v>9.521276631961095E-3</v>
      </c>
      <c r="M23" s="124">
        <v>1.4164932365980598E-2</v>
      </c>
      <c r="O23" s="94" t="s">
        <v>324</v>
      </c>
      <c r="P23" s="124">
        <v>9.2224979321753522E-3</v>
      </c>
      <c r="Q23" s="124">
        <v>0</v>
      </c>
      <c r="R23" s="124">
        <v>2.403846153846154E-3</v>
      </c>
      <c r="S23" s="124">
        <v>8.9285714285714281E-3</v>
      </c>
      <c r="T23" s="124">
        <v>2.7382990867579907E-2</v>
      </c>
      <c r="U23" s="124">
        <v>0</v>
      </c>
      <c r="V23" s="124">
        <v>1.1904761904761904E-2</v>
      </c>
      <c r="W23" s="124">
        <v>2.5000000000000001E-2</v>
      </c>
      <c r="X23" s="124">
        <v>2.0833333333333332E-2</v>
      </c>
      <c r="Y23" s="124">
        <v>0</v>
      </c>
      <c r="Z23" s="124">
        <v>6.7567567567567571E-3</v>
      </c>
      <c r="AA23" s="124">
        <v>1.6666666666666666E-2</v>
      </c>
    </row>
    <row r="24" spans="1:27" x14ac:dyDescent="0.25">
      <c r="A24" s="94" t="s">
        <v>325</v>
      </c>
      <c r="B24" s="124">
        <v>3.0589213589926347E-3</v>
      </c>
      <c r="C24" s="124">
        <v>2.4501568100358424E-3</v>
      </c>
      <c r="D24" s="124">
        <v>5.4824561403508769E-4</v>
      </c>
      <c r="E24" s="124">
        <v>3.3882783882783884E-3</v>
      </c>
      <c r="F24" s="124">
        <v>3.2722513089005238E-4</v>
      </c>
      <c r="G24" s="124">
        <v>1.0593220338983051E-3</v>
      </c>
      <c r="H24" s="124">
        <v>3.472222222222222E-3</v>
      </c>
      <c r="I24" s="124">
        <v>0</v>
      </c>
      <c r="J24" s="124">
        <v>3.90625E-3</v>
      </c>
      <c r="K24" s="124">
        <v>0</v>
      </c>
      <c r="L24" s="124">
        <v>1.4588709910281612E-2</v>
      </c>
      <c r="M24" s="124">
        <v>6.17535055266283E-3</v>
      </c>
      <c r="O24" s="94" t="s">
        <v>325</v>
      </c>
      <c r="P24" s="124">
        <v>0</v>
      </c>
      <c r="Q24" s="124">
        <v>0</v>
      </c>
      <c r="R24" s="124">
        <v>0</v>
      </c>
      <c r="S24" s="124">
        <v>0</v>
      </c>
      <c r="T24" s="124">
        <v>0</v>
      </c>
      <c r="U24" s="124">
        <v>0.15476190476190477</v>
      </c>
      <c r="V24" s="124">
        <v>0</v>
      </c>
      <c r="W24" s="124">
        <v>0</v>
      </c>
      <c r="X24" s="124">
        <v>0</v>
      </c>
      <c r="Y24" s="124">
        <v>0</v>
      </c>
      <c r="Z24" s="124">
        <v>2.2727272727272728E-2</v>
      </c>
      <c r="AA24" s="124">
        <v>0</v>
      </c>
    </row>
    <row r="25" spans="1:27" x14ac:dyDescent="0.25">
      <c r="A25" s="94" t="s">
        <v>322</v>
      </c>
      <c r="B25" s="124">
        <v>0.75574764758663204</v>
      </c>
      <c r="C25" s="124">
        <v>0.81188564445157119</v>
      </c>
      <c r="D25" s="124">
        <v>0.76378849705440099</v>
      </c>
      <c r="E25" s="124">
        <v>0.84033958889802562</v>
      </c>
      <c r="F25" s="124">
        <v>0.62151090990509739</v>
      </c>
      <c r="G25" s="124">
        <v>0.90047199160634839</v>
      </c>
      <c r="H25" s="124">
        <v>0.8283231968718584</v>
      </c>
      <c r="I25" s="124">
        <v>0.74201765979059775</v>
      </c>
      <c r="J25" s="124">
        <v>0.59630588297867715</v>
      </c>
      <c r="K25" s="124">
        <v>0.37981150793650792</v>
      </c>
      <c r="L25" s="124">
        <v>0.87924801614234882</v>
      </c>
      <c r="M25" s="124">
        <v>0.90542016418540816</v>
      </c>
      <c r="O25" s="94" t="s">
        <v>322</v>
      </c>
      <c r="P25" s="124">
        <v>0.80474856229366876</v>
      </c>
      <c r="Q25" s="124">
        <v>0.77189344780859792</v>
      </c>
      <c r="R25" s="124">
        <v>0.85998798498798501</v>
      </c>
      <c r="S25" s="124">
        <v>0.93204365079365081</v>
      </c>
      <c r="T25" s="124">
        <v>0.6274400684931507</v>
      </c>
      <c r="U25" s="124">
        <v>0.76623376623376627</v>
      </c>
      <c r="V25" s="124">
        <v>0.90476190476190477</v>
      </c>
      <c r="W25" s="124">
        <v>0.8</v>
      </c>
      <c r="X25" s="124">
        <v>0.59848484848484851</v>
      </c>
      <c r="Y25" s="124">
        <v>0.3</v>
      </c>
      <c r="Z25" s="124">
        <v>0.92132034632034632</v>
      </c>
      <c r="AA25" s="124">
        <v>0.96486928104575165</v>
      </c>
    </row>
    <row r="26" spans="1:27" x14ac:dyDescent="0.25">
      <c r="A26" s="94" t="s">
        <v>335</v>
      </c>
      <c r="B26" s="124">
        <v>0.29647709693522817</v>
      </c>
      <c r="C26" s="124">
        <v>0.33658751755898331</v>
      </c>
      <c r="D26" s="124">
        <v>0.18780054149796263</v>
      </c>
      <c r="E26" s="124">
        <v>0.25271747287862945</v>
      </c>
      <c r="F26" s="124">
        <v>0.42326887588930406</v>
      </c>
      <c r="G26" s="124">
        <v>0.21381770069529199</v>
      </c>
      <c r="H26" s="124">
        <v>0.40481485629086578</v>
      </c>
      <c r="I26" s="124">
        <v>0.39020169615598005</v>
      </c>
      <c r="J26" s="124">
        <v>0.35560649181972709</v>
      </c>
      <c r="K26" s="124">
        <v>0.11423611111111112</v>
      </c>
      <c r="L26" s="124">
        <v>0.29966906833853679</v>
      </c>
      <c r="M26" s="124">
        <v>0.30964898836661647</v>
      </c>
      <c r="O26" s="94" t="s">
        <v>335</v>
      </c>
      <c r="P26" s="124">
        <v>0.37446191952752916</v>
      </c>
      <c r="Q26" s="124">
        <v>0.36885197724173602</v>
      </c>
      <c r="R26" s="124">
        <v>0.15801428301428302</v>
      </c>
      <c r="S26" s="124">
        <v>0.30667892156862742</v>
      </c>
      <c r="T26" s="124">
        <v>0.44031107305936074</v>
      </c>
      <c r="U26" s="124">
        <v>0.29437229437229434</v>
      </c>
      <c r="V26" s="124">
        <v>0.40026640026640026</v>
      </c>
      <c r="W26" s="124">
        <v>0.43333333333333335</v>
      </c>
      <c r="X26" s="124">
        <v>0.31628787878787878</v>
      </c>
      <c r="Y26" s="124">
        <v>0.26666666666666666</v>
      </c>
      <c r="Z26" s="124">
        <v>0.32372762372762376</v>
      </c>
      <c r="AA26" s="124">
        <v>0.36045751633986928</v>
      </c>
    </row>
    <row r="27" spans="1:27" x14ac:dyDescent="0.25">
      <c r="A27" s="94" t="s">
        <v>328</v>
      </c>
      <c r="B27" s="124">
        <v>1.7745300378513105E-2</v>
      </c>
      <c r="C27" s="124">
        <v>1.2887070844405921E-2</v>
      </c>
      <c r="D27" s="124">
        <v>0</v>
      </c>
      <c r="E27" s="124">
        <v>8.5893929643929643E-3</v>
      </c>
      <c r="F27" s="124">
        <v>1.3451398165928961E-2</v>
      </c>
      <c r="G27" s="124">
        <v>1.0416666666666666E-2</v>
      </c>
      <c r="H27" s="124">
        <v>1.1532738095238094E-2</v>
      </c>
      <c r="I27" s="124">
        <v>2.3640046296296298E-2</v>
      </c>
      <c r="J27" s="124">
        <v>0</v>
      </c>
      <c r="K27" s="124">
        <v>0.14583333333333331</v>
      </c>
      <c r="L27" s="124">
        <v>1.3722321118648302E-2</v>
      </c>
      <c r="M27" s="124">
        <v>7.8125E-3</v>
      </c>
      <c r="O27" s="94" t="s">
        <v>328</v>
      </c>
      <c r="P27" s="124">
        <v>1.7956237311076022E-2</v>
      </c>
      <c r="Q27" s="124">
        <v>4.7979797979797977E-2</v>
      </c>
      <c r="R27" s="124">
        <v>5.7822245322245325E-3</v>
      </c>
      <c r="S27" s="124">
        <v>8.9285714285714281E-3</v>
      </c>
      <c r="T27" s="124">
        <v>1.0045662100456621E-2</v>
      </c>
      <c r="U27" s="124">
        <v>4.5454545454545456E-2</v>
      </c>
      <c r="V27" s="124">
        <v>3.4632034632034632E-2</v>
      </c>
      <c r="W27" s="124">
        <v>0.05</v>
      </c>
      <c r="X27" s="124">
        <v>6.4393939393939392E-2</v>
      </c>
      <c r="Y27" s="124">
        <v>0</v>
      </c>
      <c r="Z27" s="124">
        <v>4.5454545454545456E-2</v>
      </c>
      <c r="AA27" s="124">
        <v>9.9019607843137264E-2</v>
      </c>
    </row>
    <row r="28" spans="1:27" x14ac:dyDescent="0.25">
      <c r="A28" s="94" t="s">
        <v>329</v>
      </c>
      <c r="B28" s="124">
        <v>2.9594440458575208E-3</v>
      </c>
      <c r="C28" s="124">
        <v>6.8953531259155288E-3</v>
      </c>
      <c r="D28" s="124">
        <v>1.4243663774738803E-2</v>
      </c>
      <c r="E28" s="124">
        <v>9.1726530048898466E-3</v>
      </c>
      <c r="F28" s="124">
        <v>1.5419185399974117E-2</v>
      </c>
      <c r="G28" s="124">
        <v>8.7242562929061782E-3</v>
      </c>
      <c r="H28" s="124">
        <v>3.3574723582947268E-2</v>
      </c>
      <c r="I28" s="124">
        <v>2.5584857340372046E-2</v>
      </c>
      <c r="J28" s="124">
        <v>8.9285714285714281E-3</v>
      </c>
      <c r="K28" s="124">
        <v>1.0416666666666666E-2</v>
      </c>
      <c r="L28" s="124">
        <v>2.4090670102989813E-2</v>
      </c>
      <c r="M28" s="124">
        <v>1.8038617886178862E-3</v>
      </c>
      <c r="O28" s="94" t="s">
        <v>329</v>
      </c>
      <c r="P28" s="124">
        <v>0</v>
      </c>
      <c r="Q28" s="124">
        <v>0</v>
      </c>
      <c r="R28" s="124">
        <v>0</v>
      </c>
      <c r="S28" s="124">
        <v>0</v>
      </c>
      <c r="T28" s="124">
        <v>0</v>
      </c>
      <c r="U28" s="124">
        <v>0</v>
      </c>
      <c r="V28" s="124">
        <v>0</v>
      </c>
      <c r="W28" s="124">
        <v>0</v>
      </c>
      <c r="X28" s="124">
        <v>0</v>
      </c>
      <c r="Y28" s="124">
        <v>0</v>
      </c>
      <c r="Z28" s="124">
        <v>3.3783783783783786E-3</v>
      </c>
      <c r="AA28" s="124">
        <v>0</v>
      </c>
    </row>
    <row r="29" spans="1:27" x14ac:dyDescent="0.25">
      <c r="A29" s="94" t="s">
        <v>330</v>
      </c>
      <c r="B29" s="124">
        <v>0.12197147740698625</v>
      </c>
      <c r="C29" s="124">
        <v>0.13212917645146696</v>
      </c>
      <c r="D29" s="124">
        <v>0.29361905312391057</v>
      </c>
      <c r="E29" s="124">
        <v>0.16344619854958198</v>
      </c>
      <c r="F29" s="124">
        <v>0.21311291301689261</v>
      </c>
      <c r="G29" s="124">
        <v>0.18765949107797075</v>
      </c>
      <c r="H29" s="124">
        <v>8.1865239089320307E-2</v>
      </c>
      <c r="I29" s="124">
        <v>0.22380900660152578</v>
      </c>
      <c r="J29" s="124">
        <v>0.19331859759249465</v>
      </c>
      <c r="K29" s="124">
        <v>9.2435515873015878E-2</v>
      </c>
      <c r="L29" s="124">
        <v>3.4315065321808856E-2</v>
      </c>
      <c r="M29" s="124">
        <v>0.25729134319993974</v>
      </c>
      <c r="O29" s="94" t="s">
        <v>330</v>
      </c>
      <c r="P29" s="124">
        <v>0.15481190336302419</v>
      </c>
      <c r="Q29" s="124">
        <v>0.20120481155182804</v>
      </c>
      <c r="R29" s="124">
        <v>0.25548016173016175</v>
      </c>
      <c r="S29" s="124">
        <v>0.30510329131652658</v>
      </c>
      <c r="T29" s="124">
        <v>0.23991152968036528</v>
      </c>
      <c r="U29" s="124">
        <v>0.23593073593073594</v>
      </c>
      <c r="V29" s="124">
        <v>0.30661005661005658</v>
      </c>
      <c r="W29" s="124">
        <v>0.30833333333333335</v>
      </c>
      <c r="X29" s="124">
        <v>0.34469696969696967</v>
      </c>
      <c r="Y29" s="124">
        <v>3.3333333333333333E-2</v>
      </c>
      <c r="Z29" s="124">
        <v>0.17801567801567802</v>
      </c>
      <c r="AA29" s="124">
        <v>0.43333333333333329</v>
      </c>
    </row>
    <row r="30" spans="1:27" x14ac:dyDescent="0.25">
      <c r="A30" s="94" t="s">
        <v>319</v>
      </c>
      <c r="B30" s="124">
        <v>8.4773634549083654E-4</v>
      </c>
      <c r="C30" s="124">
        <v>8.6805555555555551E-4</v>
      </c>
      <c r="D30" s="124">
        <v>0</v>
      </c>
      <c r="E30" s="124">
        <v>4.1666666666666666E-3</v>
      </c>
      <c r="F30" s="124">
        <v>3.7265366212734631E-3</v>
      </c>
      <c r="G30" s="124">
        <v>0</v>
      </c>
      <c r="H30" s="124">
        <v>0</v>
      </c>
      <c r="I30" s="124">
        <v>0</v>
      </c>
      <c r="J30" s="124">
        <v>2.3148148148148147E-3</v>
      </c>
      <c r="K30" s="124">
        <v>0</v>
      </c>
      <c r="L30" s="124">
        <v>4.4005102040816325E-3</v>
      </c>
      <c r="M30" s="124">
        <v>6.2500000000000003E-3</v>
      </c>
      <c r="O30" s="94" t="s">
        <v>319</v>
      </c>
      <c r="P30" s="124">
        <v>9.3460682443733296E-3</v>
      </c>
      <c r="Q30" s="124">
        <v>0</v>
      </c>
      <c r="R30" s="124">
        <v>0</v>
      </c>
      <c r="S30" s="124">
        <v>0</v>
      </c>
      <c r="T30" s="124">
        <v>0</v>
      </c>
      <c r="U30" s="124">
        <v>0</v>
      </c>
      <c r="V30" s="124">
        <v>0</v>
      </c>
      <c r="W30" s="124">
        <v>0</v>
      </c>
      <c r="X30" s="124">
        <v>0</v>
      </c>
      <c r="Y30" s="124">
        <v>0.33333333333333331</v>
      </c>
      <c r="Z30" s="124">
        <v>0</v>
      </c>
      <c r="AA30" s="124">
        <v>0</v>
      </c>
    </row>
    <row r="31" spans="1:27" x14ac:dyDescent="0.25">
      <c r="A31" s="94" t="s">
        <v>318</v>
      </c>
      <c r="B31" s="124">
        <v>6.1900707399798138E-2</v>
      </c>
      <c r="C31" s="124">
        <v>9.5815858833740691E-2</v>
      </c>
      <c r="D31" s="124">
        <v>0.14995751411077662</v>
      </c>
      <c r="E31" s="124">
        <v>0.15137962183931888</v>
      </c>
      <c r="F31" s="124">
        <v>0.17231890625681748</v>
      </c>
      <c r="G31" s="124">
        <v>0.16771599670881934</v>
      </c>
      <c r="H31" s="124">
        <v>0.19280515011430388</v>
      </c>
      <c r="I31" s="124">
        <v>0.16738789288941144</v>
      </c>
      <c r="J31" s="124">
        <v>0.1228894641578465</v>
      </c>
      <c r="K31" s="124">
        <v>0.26981646825396827</v>
      </c>
      <c r="L31" s="124">
        <v>0.14605993956530872</v>
      </c>
      <c r="M31" s="124">
        <v>7.087251822239149E-2</v>
      </c>
      <c r="O31" s="94" t="s">
        <v>318</v>
      </c>
      <c r="P31" s="124">
        <v>0.11945774139595901</v>
      </c>
      <c r="Q31" s="124">
        <v>0.12293293707280165</v>
      </c>
      <c r="R31" s="124">
        <v>0.15336099711099713</v>
      </c>
      <c r="S31" s="124">
        <v>0.49325980392156865</v>
      </c>
      <c r="T31" s="124">
        <v>0.13070776255707761</v>
      </c>
      <c r="U31" s="124">
        <v>0.81493506493506496</v>
      </c>
      <c r="V31" s="124">
        <v>0.32692307692307687</v>
      </c>
      <c r="W31" s="124">
        <v>0.31666666666666665</v>
      </c>
      <c r="X31" s="124">
        <v>0.15151515151515149</v>
      </c>
      <c r="Y31" s="124">
        <v>0.3666666666666667</v>
      </c>
      <c r="Z31" s="124">
        <v>0.13146718146718148</v>
      </c>
      <c r="AA31" s="124">
        <v>9.1503267973856203E-2</v>
      </c>
    </row>
    <row r="32" spans="1:27" x14ac:dyDescent="0.25">
      <c r="A32" s="94" t="s">
        <v>320</v>
      </c>
      <c r="B32" s="124">
        <v>1.0356415905055866E-2</v>
      </c>
      <c r="C32" s="124">
        <v>2.3845935372234953E-2</v>
      </c>
      <c r="D32" s="124">
        <v>3.3541281064018602E-2</v>
      </c>
      <c r="E32" s="124">
        <v>2.6818449809521236E-2</v>
      </c>
      <c r="F32" s="124">
        <v>1.5649054909339721E-2</v>
      </c>
      <c r="G32" s="124">
        <v>2.1601382488479265E-3</v>
      </c>
      <c r="H32" s="124">
        <v>2.3148148148148147E-3</v>
      </c>
      <c r="I32" s="124">
        <v>2.6041666666666665E-3</v>
      </c>
      <c r="J32" s="124">
        <v>2.3148148148148147E-3</v>
      </c>
      <c r="K32" s="124">
        <v>0</v>
      </c>
      <c r="L32" s="124">
        <v>2.2285117871641058E-2</v>
      </c>
      <c r="M32" s="124">
        <v>4.5028848412480907E-2</v>
      </c>
      <c r="O32" s="94" t="s">
        <v>320</v>
      </c>
      <c r="P32" s="124">
        <v>1.2626262626262627E-3</v>
      </c>
      <c r="Q32" s="124">
        <v>3.2033196971834293E-2</v>
      </c>
      <c r="R32" s="124">
        <v>2.6962058212058212E-2</v>
      </c>
      <c r="S32" s="124">
        <v>5.4621848739495799E-2</v>
      </c>
      <c r="T32" s="124">
        <v>5.3581621004566204E-2</v>
      </c>
      <c r="U32" s="124">
        <v>0</v>
      </c>
      <c r="V32" s="124">
        <v>0</v>
      </c>
      <c r="W32" s="124">
        <v>0</v>
      </c>
      <c r="X32" s="124">
        <v>0</v>
      </c>
      <c r="Y32" s="124">
        <v>0</v>
      </c>
      <c r="Z32" s="124">
        <v>8.3002808002808015E-2</v>
      </c>
      <c r="AA32" s="124">
        <v>0.1465686274509804</v>
      </c>
    </row>
    <row r="33" spans="1:27" x14ac:dyDescent="0.25">
      <c r="A33" s="94" t="s">
        <v>321</v>
      </c>
      <c r="B33" s="124">
        <v>9.3955497180859604E-2</v>
      </c>
      <c r="C33" s="124">
        <v>0.12705891486016657</v>
      </c>
      <c r="D33" s="124">
        <v>5.9732506521384392E-2</v>
      </c>
      <c r="E33" s="124">
        <v>6.31784092082356E-2</v>
      </c>
      <c r="F33" s="124">
        <v>0.153804726835372</v>
      </c>
      <c r="G33" s="124">
        <v>5.6412736986466247E-2</v>
      </c>
      <c r="H33" s="124">
        <v>0.14997330329397024</v>
      </c>
      <c r="I33" s="124">
        <v>0.13824331816059759</v>
      </c>
      <c r="J33" s="124">
        <v>0.15800293286506523</v>
      </c>
      <c r="K33" s="124">
        <v>0.11284722222222222</v>
      </c>
      <c r="L33" s="124">
        <v>0.12660186715647687</v>
      </c>
      <c r="M33" s="124">
        <v>0.22696626340282994</v>
      </c>
      <c r="O33" s="94" t="s">
        <v>321</v>
      </c>
      <c r="P33" s="124">
        <v>7.965762898786409E-2</v>
      </c>
      <c r="Q33" s="124">
        <v>0.12722896549070903</v>
      </c>
      <c r="R33" s="124">
        <v>5.6693306693306689E-2</v>
      </c>
      <c r="S33" s="124">
        <v>0.12514589169000934</v>
      </c>
      <c r="T33" s="124">
        <v>0.20886130136986303</v>
      </c>
      <c r="U33" s="124">
        <v>9.4155844155844159E-2</v>
      </c>
      <c r="V33" s="124">
        <v>5.735930735930736E-2</v>
      </c>
      <c r="W33" s="124">
        <v>8.3333333333333343E-2</v>
      </c>
      <c r="X33" s="124">
        <v>0.50378787878787878</v>
      </c>
      <c r="Y33" s="124">
        <v>3.3333333333333333E-2</v>
      </c>
      <c r="Z33" s="124">
        <v>0.14686147186147186</v>
      </c>
      <c r="AA33" s="124">
        <v>0.28415032679738561</v>
      </c>
    </row>
    <row r="34" spans="1:27" x14ac:dyDescent="0.25">
      <c r="A34" s="94" t="s">
        <v>326</v>
      </c>
      <c r="B34" s="124">
        <v>1.1976209554572527E-2</v>
      </c>
      <c r="C34" s="124">
        <v>2.6212393145252616E-2</v>
      </c>
      <c r="D34" s="124">
        <v>1.9613324342873231E-2</v>
      </c>
      <c r="E34" s="124">
        <v>9.6261260914622254E-3</v>
      </c>
      <c r="F34" s="124">
        <v>7.3367504525630291E-3</v>
      </c>
      <c r="G34" s="124">
        <v>1.968625992063492E-3</v>
      </c>
      <c r="H34" s="124">
        <v>6.0885084942197021E-2</v>
      </c>
      <c r="I34" s="124">
        <v>3.2964629088350315E-2</v>
      </c>
      <c r="J34" s="124">
        <v>8.713942307692308E-3</v>
      </c>
      <c r="K34" s="124">
        <v>1.8526785714285714E-2</v>
      </c>
      <c r="L34" s="124">
        <v>1.2071530599536064E-2</v>
      </c>
      <c r="M34" s="124">
        <v>5.6773329310111649E-2</v>
      </c>
      <c r="O34" s="94" t="s">
        <v>326</v>
      </c>
      <c r="P34" s="124">
        <v>2.6984867389460064E-2</v>
      </c>
      <c r="Q34" s="124">
        <v>2.3703764261318219E-2</v>
      </c>
      <c r="R34" s="124">
        <v>1.1363636363636364E-2</v>
      </c>
      <c r="S34" s="124">
        <v>1.5625E-2</v>
      </c>
      <c r="T34" s="124">
        <v>8.3333333333333332E-3</v>
      </c>
      <c r="U34" s="124">
        <v>0</v>
      </c>
      <c r="V34" s="124">
        <v>3.1135531135531136E-2</v>
      </c>
      <c r="W34" s="124">
        <v>8.3333333333333329E-2</v>
      </c>
      <c r="X34" s="124">
        <v>4.5454545454545456E-2</v>
      </c>
      <c r="Y34" s="124">
        <v>0</v>
      </c>
      <c r="Z34" s="124">
        <v>1.0135135135135136E-2</v>
      </c>
      <c r="AA34" s="124">
        <v>6.6666666666666666E-2</v>
      </c>
    </row>
    <row r="35" spans="1:27" x14ac:dyDescent="0.25">
      <c r="A35" s="94" t="s">
        <v>327</v>
      </c>
      <c r="B35" s="124">
        <v>4.787808241232519E-2</v>
      </c>
      <c r="C35" s="124">
        <v>6.2449671615577809E-2</v>
      </c>
      <c r="D35" s="124">
        <v>2.9201944550569896E-2</v>
      </c>
      <c r="E35" s="124">
        <v>4.459611693067575E-2</v>
      </c>
      <c r="F35" s="124">
        <v>4.2002712411411125E-2</v>
      </c>
      <c r="G35" s="124">
        <v>5.6959563208207969E-2</v>
      </c>
      <c r="H35" s="124">
        <v>6.5969609640208551E-2</v>
      </c>
      <c r="I35" s="124">
        <v>9.030257936507935E-2</v>
      </c>
      <c r="J35" s="124">
        <v>8.7867699770273297E-2</v>
      </c>
      <c r="K35" s="124">
        <v>0.18102678571428571</v>
      </c>
      <c r="L35" s="124">
        <v>3.9213453013468721E-2</v>
      </c>
      <c r="M35" s="124">
        <v>0.2050181172879601</v>
      </c>
      <c r="O35" s="94" t="s">
        <v>327</v>
      </c>
      <c r="P35" s="124">
        <v>3.6207365321635418E-2</v>
      </c>
      <c r="Q35" s="124">
        <v>8.6389444594057369E-2</v>
      </c>
      <c r="R35" s="124">
        <v>1.4742014742014743E-2</v>
      </c>
      <c r="S35" s="124">
        <v>0</v>
      </c>
      <c r="T35" s="124">
        <v>5.0970319634703193E-2</v>
      </c>
      <c r="U35" s="124">
        <v>4.5454545454545456E-2</v>
      </c>
      <c r="V35" s="124">
        <v>0</v>
      </c>
      <c r="W35" s="124">
        <v>6.6666666666666666E-2</v>
      </c>
      <c r="X35" s="124">
        <v>6.6287878787878785E-2</v>
      </c>
      <c r="Y35" s="124">
        <v>9.9999999999999992E-2</v>
      </c>
      <c r="Z35" s="124">
        <v>0</v>
      </c>
      <c r="AA35" s="124">
        <v>6.6666666666666666E-2</v>
      </c>
    </row>
    <row r="36" spans="1:27" x14ac:dyDescent="0.25">
      <c r="A36" s="94" t="s">
        <v>317</v>
      </c>
      <c r="B36" s="124">
        <v>3.7425149700598805E-4</v>
      </c>
      <c r="C36" s="124">
        <v>0</v>
      </c>
      <c r="D36" s="124">
        <v>0</v>
      </c>
      <c r="E36" s="124">
        <v>0</v>
      </c>
      <c r="F36" s="124">
        <v>0</v>
      </c>
      <c r="G36" s="124">
        <v>0</v>
      </c>
      <c r="H36" s="124">
        <v>0</v>
      </c>
      <c r="I36" s="124">
        <v>0</v>
      </c>
      <c r="J36" s="124">
        <v>0</v>
      </c>
      <c r="K36" s="124">
        <v>0</v>
      </c>
      <c r="L36" s="124">
        <v>0</v>
      </c>
      <c r="M36" s="124">
        <v>0</v>
      </c>
      <c r="O36" s="94" t="s">
        <v>317</v>
      </c>
      <c r="P36" s="124">
        <v>0</v>
      </c>
      <c r="Q36" s="124">
        <v>1.1363636363636364E-2</v>
      </c>
      <c r="R36" s="124">
        <v>0</v>
      </c>
      <c r="S36" s="124">
        <v>0</v>
      </c>
      <c r="T36" s="124">
        <v>0</v>
      </c>
      <c r="U36" s="124">
        <v>0</v>
      </c>
      <c r="V36" s="124">
        <v>0</v>
      </c>
      <c r="W36" s="124">
        <v>0</v>
      </c>
      <c r="X36" s="124">
        <v>0</v>
      </c>
      <c r="Y36" s="124">
        <v>0</v>
      </c>
      <c r="Z36" s="124">
        <v>0</v>
      </c>
      <c r="AA36" s="124">
        <v>0</v>
      </c>
    </row>
    <row r="37" spans="1:27" x14ac:dyDescent="0.25">
      <c r="A37" s="94" t="s">
        <v>338</v>
      </c>
      <c r="B37" s="124">
        <v>1.0135730653974969E-3</v>
      </c>
      <c r="C37" s="124">
        <v>0</v>
      </c>
      <c r="D37" s="124">
        <v>0</v>
      </c>
      <c r="E37" s="124">
        <v>0</v>
      </c>
      <c r="F37" s="124">
        <v>0</v>
      </c>
      <c r="G37" s="124">
        <v>0</v>
      </c>
      <c r="H37" s="124">
        <v>0</v>
      </c>
      <c r="I37" s="124">
        <v>0</v>
      </c>
      <c r="J37" s="124">
        <v>0</v>
      </c>
      <c r="K37" s="124">
        <v>0</v>
      </c>
      <c r="L37" s="124">
        <v>1.5243902439024391E-3</v>
      </c>
      <c r="M37" s="124">
        <v>0</v>
      </c>
      <c r="O37" s="94" t="s">
        <v>338</v>
      </c>
      <c r="P37" s="124">
        <v>0</v>
      </c>
      <c r="Q37" s="124">
        <v>0</v>
      </c>
      <c r="R37" s="124">
        <v>0</v>
      </c>
      <c r="S37" s="124">
        <v>0</v>
      </c>
      <c r="T37" s="124">
        <v>0</v>
      </c>
      <c r="U37" s="124">
        <v>0</v>
      </c>
      <c r="V37" s="124">
        <v>0</v>
      </c>
      <c r="W37" s="124">
        <v>0</v>
      </c>
      <c r="X37" s="124">
        <v>0</v>
      </c>
      <c r="Y37" s="124">
        <v>0</v>
      </c>
      <c r="Z37" s="124">
        <v>0</v>
      </c>
      <c r="AA37" s="124">
        <v>0</v>
      </c>
    </row>
    <row r="38" spans="1:27" x14ac:dyDescent="0.25">
      <c r="A38" s="94" t="s">
        <v>346</v>
      </c>
      <c r="B38" s="124">
        <v>5.6988387588239684E-3</v>
      </c>
      <c r="C38" s="124">
        <v>5.8382982248398677E-3</v>
      </c>
      <c r="D38" s="124">
        <v>1.8526166364550966E-2</v>
      </c>
      <c r="E38" s="124">
        <v>1.1146426031294452E-2</v>
      </c>
      <c r="F38" s="124">
        <v>5.1122180094110613E-3</v>
      </c>
      <c r="G38" s="124">
        <v>1.2045025118895747E-2</v>
      </c>
      <c r="H38" s="124">
        <v>3.7020397932376159E-2</v>
      </c>
      <c r="I38" s="124">
        <v>2.6102941176470589E-2</v>
      </c>
      <c r="J38" s="124">
        <v>2.2272798008092128E-2</v>
      </c>
      <c r="K38" s="124">
        <v>0</v>
      </c>
      <c r="L38" s="124">
        <v>8.30947349048442E-3</v>
      </c>
      <c r="M38" s="124">
        <v>9.8687983735685162E-3</v>
      </c>
      <c r="O38" s="94" t="s">
        <v>346</v>
      </c>
      <c r="P38" s="124">
        <v>2.5252525252525255E-3</v>
      </c>
      <c r="Q38" s="124">
        <v>1.2340127897681855E-2</v>
      </c>
      <c r="R38" s="124">
        <v>1.7145860895860898E-2</v>
      </c>
      <c r="S38" s="124">
        <v>0</v>
      </c>
      <c r="T38" s="124">
        <v>1.9049657534246575E-2</v>
      </c>
      <c r="U38" s="124">
        <v>5.844155844155844E-2</v>
      </c>
      <c r="V38" s="124">
        <v>1.9230769230769232E-2</v>
      </c>
      <c r="W38" s="124">
        <v>1.6666666666666666E-2</v>
      </c>
      <c r="X38" s="124">
        <v>0</v>
      </c>
      <c r="Y38" s="124">
        <v>0</v>
      </c>
      <c r="Z38" s="124">
        <v>0</v>
      </c>
      <c r="AA38" s="124">
        <v>1.6666666666666666E-2</v>
      </c>
    </row>
    <row r="39" spans="1:27" x14ac:dyDescent="0.25">
      <c r="A39" s="94" t="s">
        <v>298</v>
      </c>
      <c r="B39" s="124">
        <v>5.737318750000002E-2</v>
      </c>
      <c r="C39" s="124">
        <v>4.2122124999999962E-2</v>
      </c>
      <c r="D39" s="124">
        <v>4.0881125000000018E-2</v>
      </c>
      <c r="E39" s="124">
        <v>4.1836499999999999E-2</v>
      </c>
      <c r="F39" s="124">
        <v>3.5194937500000016E-2</v>
      </c>
      <c r="G39" s="124">
        <v>4.5511562499999991E-2</v>
      </c>
      <c r="H39" s="124">
        <v>4.8970562499999995E-2</v>
      </c>
      <c r="I39" s="124">
        <v>4.1459500000000003E-2</v>
      </c>
      <c r="J39" s="124">
        <v>4.0702937500000008E-2</v>
      </c>
      <c r="K39" s="124">
        <v>4.2699125000000004E-2</v>
      </c>
      <c r="L39" s="124">
        <v>3.7988562500000003E-2</v>
      </c>
      <c r="M39" s="124">
        <v>4.5220437500000009E-2</v>
      </c>
      <c r="O39" s="94" t="s">
        <v>298</v>
      </c>
      <c r="P39" s="124">
        <v>5.5066750000000018E-2</v>
      </c>
      <c r="Q39" s="124">
        <v>3.3461750000000019E-2</v>
      </c>
      <c r="R39" s="124">
        <v>3.3315000000000011E-2</v>
      </c>
      <c r="S39" s="124">
        <v>3.6889249999999991E-2</v>
      </c>
      <c r="T39" s="124">
        <v>2.7629999999999974E-2</v>
      </c>
      <c r="U39" s="124">
        <v>3.7146000000000005E-2</v>
      </c>
      <c r="V39" s="124">
        <v>4.0722249999999995E-2</v>
      </c>
      <c r="W39" s="124">
        <v>3.302625E-2</v>
      </c>
      <c r="X39" s="124">
        <v>3.1023500000000002E-2</v>
      </c>
      <c r="Y39" s="124">
        <v>2.9177999999999999E-2</v>
      </c>
      <c r="Z39" s="124">
        <v>3.2834250000000009E-2</v>
      </c>
      <c r="AA39" s="124">
        <v>4.5481749999999994E-2</v>
      </c>
    </row>
    <row r="40" spans="1:27" x14ac:dyDescent="0.25">
      <c r="A40" s="94" t="s">
        <v>269</v>
      </c>
      <c r="B40" s="124">
        <v>7.9668125000000017E-3</v>
      </c>
      <c r="C40" s="124">
        <v>4.2522500000000017E-3</v>
      </c>
      <c r="D40" s="124">
        <v>6.881624999999998E-3</v>
      </c>
      <c r="E40" s="124">
        <v>1.3166812499999998E-2</v>
      </c>
      <c r="F40" s="124">
        <v>5.572062499999998E-3</v>
      </c>
      <c r="G40" s="124">
        <v>1.1423124999999998E-2</v>
      </c>
      <c r="H40" s="124">
        <v>1.3626375E-2</v>
      </c>
      <c r="I40" s="124">
        <v>1.0314312499999997E-2</v>
      </c>
      <c r="J40" s="124">
        <v>1.0299562500000001E-2</v>
      </c>
      <c r="K40" s="124">
        <v>5.37625E-3</v>
      </c>
      <c r="L40" s="124">
        <v>1.6891625E-2</v>
      </c>
      <c r="M40" s="124">
        <v>1.0501875000000001E-3</v>
      </c>
      <c r="O40" s="94" t="s">
        <v>269</v>
      </c>
      <c r="P40" s="124">
        <v>8.6220000000000081E-3</v>
      </c>
      <c r="Q40" s="124">
        <v>4.1754999999999987E-3</v>
      </c>
      <c r="R40" s="124">
        <v>6.9505000000000027E-3</v>
      </c>
      <c r="S40" s="124">
        <v>1.3741250000000002E-2</v>
      </c>
      <c r="T40" s="124">
        <v>5.4307499999999955E-3</v>
      </c>
      <c r="U40" s="124">
        <v>1.2081999999999999E-2</v>
      </c>
      <c r="V40" s="124">
        <v>1.2648999999999999E-2</v>
      </c>
      <c r="W40" s="124">
        <v>9.8302500000000004E-3</v>
      </c>
      <c r="X40" s="124">
        <v>9.8897499999999992E-3</v>
      </c>
      <c r="Y40" s="124">
        <v>5.1269999999999996E-3</v>
      </c>
      <c r="Z40" s="124">
        <v>1.36925E-2</v>
      </c>
      <c r="AA40" s="124">
        <v>1.1392500000000001E-3</v>
      </c>
    </row>
    <row r="41" spans="1:27" x14ac:dyDescent="0.25">
      <c r="A41" s="94" t="s">
        <v>273</v>
      </c>
      <c r="B41" s="124">
        <v>5.9494750000000013E-2</v>
      </c>
      <c r="C41" s="124">
        <v>3.6396687500000004E-2</v>
      </c>
      <c r="D41" s="124">
        <v>4.4036000000000006E-2</v>
      </c>
      <c r="E41" s="124">
        <v>3.7163812500000004E-2</v>
      </c>
      <c r="F41" s="124">
        <v>5.5345187499999983E-2</v>
      </c>
      <c r="G41" s="124">
        <v>3.5350187500000005E-2</v>
      </c>
      <c r="H41" s="124">
        <v>4.3940499999999993E-2</v>
      </c>
      <c r="I41" s="124">
        <v>4.9484874999999991E-2</v>
      </c>
      <c r="J41" s="124">
        <v>3.49185625E-2</v>
      </c>
      <c r="K41" s="124">
        <v>4.7149250000000004E-2</v>
      </c>
      <c r="L41" s="124">
        <v>5.3721187500000003E-2</v>
      </c>
      <c r="M41" s="124">
        <v>4.76230625E-2</v>
      </c>
      <c r="O41" s="94" t="s">
        <v>273</v>
      </c>
      <c r="P41" s="124">
        <v>6.0266749999999987E-2</v>
      </c>
      <c r="Q41" s="124">
        <v>3.7315749999999988E-2</v>
      </c>
      <c r="R41" s="124">
        <v>4.7725999999999977E-2</v>
      </c>
      <c r="S41" s="124">
        <v>4.086525000000002E-2</v>
      </c>
      <c r="T41" s="124">
        <v>5.8230500000000032E-2</v>
      </c>
      <c r="U41" s="124">
        <v>4.2987249999999998E-2</v>
      </c>
      <c r="V41" s="124">
        <v>4.8167000000000008E-2</v>
      </c>
      <c r="W41" s="124">
        <v>5.3886999999999997E-2</v>
      </c>
      <c r="X41" s="124">
        <v>3.8873250000000005E-2</v>
      </c>
      <c r="Y41" s="124">
        <v>5.0083333333333334E-2</v>
      </c>
      <c r="Z41" s="124">
        <v>5.2355749999999979E-2</v>
      </c>
      <c r="AA41" s="124">
        <v>5.1576250000000004E-2</v>
      </c>
    </row>
    <row r="42" spans="1:27" x14ac:dyDescent="0.25">
      <c r="A42" s="94" t="s">
        <v>277</v>
      </c>
      <c r="B42" s="124">
        <v>0.14514768749999996</v>
      </c>
      <c r="C42" s="124">
        <v>0.33020256249999991</v>
      </c>
      <c r="D42" s="124">
        <v>0.23920756249999997</v>
      </c>
      <c r="E42" s="124">
        <v>0.2610694375</v>
      </c>
      <c r="F42" s="124">
        <v>8.9719125000000011E-2</v>
      </c>
      <c r="G42" s="124">
        <v>0.17529731250000002</v>
      </c>
      <c r="H42" s="124">
        <v>0.16144668750000002</v>
      </c>
      <c r="I42" s="124">
        <v>0.14138212500000003</v>
      </c>
      <c r="J42" s="124">
        <v>0.29653650000000004</v>
      </c>
      <c r="K42" s="124">
        <v>0.18492837499999998</v>
      </c>
      <c r="L42" s="124">
        <v>0.20480687500000003</v>
      </c>
      <c r="M42" s="124">
        <v>8.9585874999999981E-2</v>
      </c>
      <c r="O42" s="94" t="s">
        <v>277</v>
      </c>
      <c r="P42" s="124">
        <v>0.14029049999999998</v>
      </c>
      <c r="Q42" s="124">
        <v>0.3445315000000001</v>
      </c>
      <c r="R42" s="124">
        <v>0.24089599999999989</v>
      </c>
      <c r="S42" s="124">
        <v>0.25471350000000004</v>
      </c>
      <c r="T42" s="124">
        <v>8.7683749999999963E-2</v>
      </c>
      <c r="U42" s="124">
        <v>0.16888424999999999</v>
      </c>
      <c r="V42" s="124">
        <v>0.14696275</v>
      </c>
      <c r="W42" s="124">
        <v>0.1537695</v>
      </c>
      <c r="X42" s="124">
        <v>0.29455900000000002</v>
      </c>
      <c r="Y42" s="124">
        <v>0.17323033333333335</v>
      </c>
      <c r="Z42" s="124">
        <v>0.20817250000000004</v>
      </c>
      <c r="AA42" s="124">
        <v>8.9435250000000022E-2</v>
      </c>
    </row>
    <row r="43" spans="1:27" x14ac:dyDescent="0.25">
      <c r="A43" s="94" t="s">
        <v>297</v>
      </c>
      <c r="B43" s="124">
        <v>0.21082674999999998</v>
      </c>
      <c r="C43" s="124">
        <v>0.16833681249999999</v>
      </c>
      <c r="D43" s="124">
        <v>0.19473300000000002</v>
      </c>
      <c r="E43" s="124">
        <v>0.16670293749999998</v>
      </c>
      <c r="F43" s="124">
        <v>0.26049750000000005</v>
      </c>
      <c r="G43" s="124">
        <v>0.18605312499999999</v>
      </c>
      <c r="H43" s="124">
        <v>0.20223318749999999</v>
      </c>
      <c r="I43" s="124">
        <v>0.16142581249999996</v>
      </c>
      <c r="J43" s="124">
        <v>0.18615593749999995</v>
      </c>
      <c r="K43" s="124">
        <v>0.23129825000000001</v>
      </c>
      <c r="L43" s="124">
        <v>0.198668125</v>
      </c>
      <c r="M43" s="124">
        <v>0.20003974999999996</v>
      </c>
      <c r="O43" s="94" t="s">
        <v>297</v>
      </c>
      <c r="P43" s="124">
        <v>0.21667924999999982</v>
      </c>
      <c r="Q43" s="124">
        <v>0.16783674999999987</v>
      </c>
      <c r="R43" s="124">
        <v>0.20067750000000001</v>
      </c>
      <c r="S43" s="124">
        <v>0.16894324999999999</v>
      </c>
      <c r="T43" s="124">
        <v>0.27542525000000001</v>
      </c>
      <c r="U43" s="124">
        <v>0.18573025000000001</v>
      </c>
      <c r="V43" s="124">
        <v>0.21021325000000002</v>
      </c>
      <c r="W43" s="124">
        <v>0.15693475000000001</v>
      </c>
      <c r="X43" s="124">
        <v>0.19456925</v>
      </c>
      <c r="Y43" s="124">
        <v>0.2530216666666667</v>
      </c>
      <c r="Z43" s="124">
        <v>0.20323475000000002</v>
      </c>
      <c r="AA43" s="124">
        <v>0.19705775000000006</v>
      </c>
    </row>
    <row r="44" spans="1:27" x14ac:dyDescent="0.25">
      <c r="A44" s="94" t="s">
        <v>281</v>
      </c>
      <c r="B44" s="124">
        <v>9.2141874999999915E-3</v>
      </c>
      <c r="C44" s="124">
        <v>8.9442499999999991E-3</v>
      </c>
      <c r="D44" s="124">
        <v>1.2568937500000002E-2</v>
      </c>
      <c r="E44" s="124">
        <v>9.2004374999999985E-3</v>
      </c>
      <c r="F44" s="124">
        <v>1.3018562500000004E-2</v>
      </c>
      <c r="G44" s="124">
        <v>9.4109374999999992E-3</v>
      </c>
      <c r="H44" s="124">
        <v>1.0238437499999999E-2</v>
      </c>
      <c r="I44" s="124">
        <v>1.3578749999999999E-2</v>
      </c>
      <c r="J44" s="124">
        <v>7.8918124999999995E-3</v>
      </c>
      <c r="K44" s="124">
        <v>6.4768124999999999E-3</v>
      </c>
      <c r="L44" s="124">
        <v>1.0675187499999999E-2</v>
      </c>
      <c r="M44" s="124">
        <v>1.5365687500000001E-2</v>
      </c>
      <c r="O44" s="94" t="s">
        <v>281</v>
      </c>
      <c r="P44" s="124">
        <v>8.5197500000000013E-3</v>
      </c>
      <c r="Q44" s="124">
        <v>7.9155000000000007E-3</v>
      </c>
      <c r="R44" s="124">
        <v>1.1279500000000005E-2</v>
      </c>
      <c r="S44" s="124">
        <v>8.4819999999999982E-3</v>
      </c>
      <c r="T44" s="124">
        <v>8.863750000000007E-3</v>
      </c>
      <c r="U44" s="124">
        <v>8.5407499999999997E-3</v>
      </c>
      <c r="V44" s="124">
        <v>9.6229999999999996E-3</v>
      </c>
      <c r="W44" s="124">
        <v>1.1029250000000001E-2</v>
      </c>
      <c r="X44" s="124">
        <v>6.5762499999999996E-3</v>
      </c>
      <c r="Y44" s="124">
        <v>5.5446666666666665E-3</v>
      </c>
      <c r="Z44" s="124">
        <v>1.0127249999999997E-2</v>
      </c>
      <c r="AA44" s="124">
        <v>1.4683750000000002E-2</v>
      </c>
    </row>
    <row r="45" spans="1:27" x14ac:dyDescent="0.25">
      <c r="A45" s="94" t="s">
        <v>285</v>
      </c>
      <c r="B45" s="124">
        <v>3.2441874999999995E-2</v>
      </c>
      <c r="C45" s="124">
        <v>3.0458499999999999E-2</v>
      </c>
      <c r="D45" s="124">
        <v>4.3001000000000011E-2</v>
      </c>
      <c r="E45" s="124">
        <v>3.2334562499999997E-2</v>
      </c>
      <c r="F45" s="124">
        <v>6.6494000000000025E-2</v>
      </c>
      <c r="G45" s="124">
        <v>3.8517687500000002E-2</v>
      </c>
      <c r="H45" s="124">
        <v>3.6699187500000001E-2</v>
      </c>
      <c r="I45" s="124">
        <v>3.4068124999999991E-2</v>
      </c>
      <c r="J45" s="124">
        <v>2.6133125E-2</v>
      </c>
      <c r="K45" s="124">
        <v>3.9837062499999999E-2</v>
      </c>
      <c r="L45" s="124">
        <v>3.0218249999999995E-2</v>
      </c>
      <c r="M45" s="124">
        <v>6.206143749999999E-2</v>
      </c>
      <c r="O45" s="94" t="s">
        <v>285</v>
      </c>
      <c r="P45" s="124">
        <v>3.3658250000000015E-2</v>
      </c>
      <c r="Q45" s="124">
        <v>2.9975000000000002E-2</v>
      </c>
      <c r="R45" s="124">
        <v>4.3834250000000005E-2</v>
      </c>
      <c r="S45" s="124">
        <v>3.2299750000000002E-2</v>
      </c>
      <c r="T45" s="124">
        <v>6.6449749999999974E-2</v>
      </c>
      <c r="U45" s="124">
        <v>3.7172500000000004E-2</v>
      </c>
      <c r="V45" s="124">
        <v>3.6638749999999998E-2</v>
      </c>
      <c r="W45" s="124">
        <v>3.3604000000000002E-2</v>
      </c>
      <c r="X45" s="124">
        <v>2.6475999999999996E-2</v>
      </c>
      <c r="Y45" s="124">
        <v>4.095066666666667E-2</v>
      </c>
      <c r="Z45" s="124">
        <v>3.1956000000000005E-2</v>
      </c>
      <c r="AA45" s="124">
        <v>6.1416999999999999E-2</v>
      </c>
    </row>
    <row r="46" spans="1:27" x14ac:dyDescent="0.25">
      <c r="A46" s="94" t="s">
        <v>288</v>
      </c>
      <c r="B46" s="124">
        <v>8.3884187499999971E-2</v>
      </c>
      <c r="C46" s="124">
        <v>8.0749062500000024E-2</v>
      </c>
      <c r="D46" s="124">
        <v>7.8128374999999986E-2</v>
      </c>
      <c r="E46" s="124">
        <v>6.2317000000000018E-2</v>
      </c>
      <c r="F46" s="124">
        <v>0.13117087500000008</v>
      </c>
      <c r="G46" s="124">
        <v>7.81020625E-2</v>
      </c>
      <c r="H46" s="124">
        <v>6.0705687500000001E-2</v>
      </c>
      <c r="I46" s="124">
        <v>7.1084750000000002E-2</v>
      </c>
      <c r="J46" s="124">
        <v>9.2256874999999988E-2</v>
      </c>
      <c r="K46" s="124">
        <v>7.3347187499999994E-2</v>
      </c>
      <c r="L46" s="124">
        <v>0.10149968749999999</v>
      </c>
      <c r="M46" s="124">
        <v>0.170153625</v>
      </c>
      <c r="O46" s="94" t="s">
        <v>288</v>
      </c>
      <c r="P46" s="124">
        <v>8.8537999999999978E-2</v>
      </c>
      <c r="Q46" s="124">
        <v>8.1332249999999925E-2</v>
      </c>
      <c r="R46" s="124">
        <v>8.3190999999999932E-2</v>
      </c>
      <c r="S46" s="124">
        <v>6.222324999999998E-2</v>
      </c>
      <c r="T46" s="124">
        <v>0.13081225000000002</v>
      </c>
      <c r="U46" s="124">
        <v>7.4361499999999997E-2</v>
      </c>
      <c r="V46" s="124">
        <v>5.7516999999999992E-2</v>
      </c>
      <c r="W46" s="124">
        <v>7.6304750000000005E-2</v>
      </c>
      <c r="X46" s="124">
        <v>8.7634749999999997E-2</v>
      </c>
      <c r="Y46" s="124">
        <v>7.7350666666666679E-2</v>
      </c>
      <c r="Z46" s="124">
        <v>9.9497500000000016E-2</v>
      </c>
      <c r="AA46" s="124">
        <v>0.17818549999999994</v>
      </c>
    </row>
    <row r="47" spans="1:27" x14ac:dyDescent="0.25">
      <c r="A47" s="94" t="s">
        <v>291</v>
      </c>
      <c r="B47" s="124">
        <v>0.24396793749999998</v>
      </c>
      <c r="C47" s="124">
        <v>0.20916168749999992</v>
      </c>
      <c r="D47" s="124">
        <v>0.22789612500000006</v>
      </c>
      <c r="E47" s="124">
        <v>0.24783975</v>
      </c>
      <c r="F47" s="124">
        <v>0.19276137499999993</v>
      </c>
      <c r="G47" s="124">
        <v>0.29613656250000009</v>
      </c>
      <c r="H47" s="124">
        <v>0.26527074999999994</v>
      </c>
      <c r="I47" s="124">
        <v>0.28875612500000003</v>
      </c>
      <c r="J47" s="124">
        <v>0.18535975000000002</v>
      </c>
      <c r="K47" s="124">
        <v>0.21529175</v>
      </c>
      <c r="L47" s="124">
        <v>0.22622256249999995</v>
      </c>
      <c r="M47" s="124">
        <v>0.23737849999999999</v>
      </c>
      <c r="O47" s="94" t="s">
        <v>291</v>
      </c>
      <c r="P47" s="124">
        <v>0.23938974999999993</v>
      </c>
      <c r="Q47" s="124">
        <v>0.19932699999999995</v>
      </c>
      <c r="R47" s="124">
        <v>0.22577700000000003</v>
      </c>
      <c r="S47" s="124">
        <v>0.24602275000000004</v>
      </c>
      <c r="T47" s="124">
        <v>0.19053750000000014</v>
      </c>
      <c r="U47" s="124">
        <v>0.29740974999999997</v>
      </c>
      <c r="V47" s="124">
        <v>0.27215075</v>
      </c>
      <c r="W47" s="124">
        <v>0.28342974999999998</v>
      </c>
      <c r="X47" s="124">
        <v>0.18465074999999997</v>
      </c>
      <c r="Y47" s="124">
        <v>0.20645533333333332</v>
      </c>
      <c r="Z47" s="124">
        <v>0.2261452500000001</v>
      </c>
      <c r="AA47" s="124">
        <v>0.24291225000000005</v>
      </c>
    </row>
    <row r="48" spans="1:27" x14ac:dyDescent="0.25">
      <c r="A48" s="94" t="s">
        <v>294</v>
      </c>
      <c r="B48" s="124">
        <v>0.12246068750000003</v>
      </c>
      <c r="C48" s="124">
        <v>7.7966375000000018E-2</v>
      </c>
      <c r="D48" s="124">
        <v>9.1463812500000005E-2</v>
      </c>
      <c r="E48" s="124">
        <v>9.741699999999999E-2</v>
      </c>
      <c r="F48" s="124">
        <v>0.12040812499999994</v>
      </c>
      <c r="G48" s="124">
        <v>9.9632687500000025E-2</v>
      </c>
      <c r="H48" s="124">
        <v>0.10663943750000002</v>
      </c>
      <c r="I48" s="124">
        <v>0.122744375</v>
      </c>
      <c r="J48" s="124">
        <v>9.9658937500000017E-2</v>
      </c>
      <c r="K48" s="124">
        <v>0.118280625</v>
      </c>
      <c r="L48" s="124">
        <v>9.4095062499999965E-2</v>
      </c>
      <c r="M48" s="124">
        <v>9.2906749999999982E-2</v>
      </c>
      <c r="O48" s="94" t="s">
        <v>294</v>
      </c>
      <c r="P48" s="124">
        <v>0.12085850000000004</v>
      </c>
      <c r="Q48" s="124">
        <v>7.4850999999999945E-2</v>
      </c>
      <c r="R48" s="124">
        <v>8.9309750000000007E-2</v>
      </c>
      <c r="S48" s="124">
        <v>9.9341499999999999E-2</v>
      </c>
      <c r="T48" s="124">
        <v>0.11240725000000006</v>
      </c>
      <c r="U48" s="124">
        <v>0.10076025000000001</v>
      </c>
      <c r="V48" s="124">
        <v>0.10634974999999999</v>
      </c>
      <c r="W48" s="124">
        <v>0.11599625000000002</v>
      </c>
      <c r="X48" s="124">
        <v>9.5091499999999995E-2</v>
      </c>
      <c r="Y48" s="124">
        <v>0.11514166666666668</v>
      </c>
      <c r="Z48" s="124">
        <v>9.1916749999999978E-2</v>
      </c>
      <c r="AA48" s="124">
        <v>8.1829499999999999E-2</v>
      </c>
    </row>
    <row r="49" spans="1:27" x14ac:dyDescent="0.25">
      <c r="A49" s="94" t="s">
        <v>295</v>
      </c>
      <c r="B49" s="124">
        <v>3.5476937500000014E-2</v>
      </c>
      <c r="C49" s="124">
        <v>2.5649437500000011E-2</v>
      </c>
      <c r="D49" s="124">
        <v>2.9112437499999987E-2</v>
      </c>
      <c r="E49" s="124">
        <v>2.6469937500000002E-2</v>
      </c>
      <c r="F49" s="124">
        <v>2.7493124999999993E-2</v>
      </c>
      <c r="G49" s="124">
        <v>2.4490000000000005E-2</v>
      </c>
      <c r="H49" s="124">
        <v>2.6173249999999999E-2</v>
      </c>
      <c r="I49" s="124">
        <v>2.5953749999999998E-2</v>
      </c>
      <c r="J49" s="124">
        <v>1.888225E-2</v>
      </c>
      <c r="K49" s="124">
        <v>2.4624187500000002E-2</v>
      </c>
      <c r="L49" s="124">
        <v>2.8490187500000003E-2</v>
      </c>
      <c r="M49" s="124">
        <v>3.3260999999999999E-2</v>
      </c>
      <c r="O49" s="94" t="s">
        <v>295</v>
      </c>
      <c r="P49" s="124">
        <v>3.6120249999999993E-2</v>
      </c>
      <c r="Q49" s="124">
        <v>2.5002249999999997E-2</v>
      </c>
      <c r="R49" s="124">
        <v>2.9457999999999988E-2</v>
      </c>
      <c r="S49" s="124">
        <v>2.6723750000000004E-2</v>
      </c>
      <c r="T49" s="124">
        <v>2.6696500000000005E-2</v>
      </c>
      <c r="U49" s="124">
        <v>2.6220500000000001E-2</v>
      </c>
      <c r="V49" s="124">
        <v>2.6315249999999998E-2</v>
      </c>
      <c r="W49" s="124">
        <v>2.4346999999999997E-2</v>
      </c>
      <c r="X49" s="124">
        <v>1.9802750000000001E-2</v>
      </c>
      <c r="Y49" s="124">
        <v>2.2759333333333336E-2</v>
      </c>
      <c r="Z49" s="124">
        <v>2.8008749999999992E-2</v>
      </c>
      <c r="AA49" s="124">
        <v>3.1417500000000001E-2</v>
      </c>
    </row>
    <row r="50" spans="1:27" x14ac:dyDescent="0.25">
      <c r="A50" s="94" t="s">
        <v>296</v>
      </c>
      <c r="B50" s="124">
        <v>4.9118500000000002E-2</v>
      </c>
      <c r="C50" s="124">
        <v>2.7882374999999997E-2</v>
      </c>
      <c r="D50" s="124">
        <v>3.2932062500000005E-2</v>
      </c>
      <c r="E50" s="124">
        <v>4.6312250000000006E-2</v>
      </c>
      <c r="F50" s="124">
        <v>3.9336687500000009E-2</v>
      </c>
      <c r="G50" s="124">
        <v>4.57215625E-2</v>
      </c>
      <c r="H50" s="124">
        <v>7.2745750000000012E-2</v>
      </c>
      <c r="I50" s="124">
        <v>8.0124062499999982E-2</v>
      </c>
      <c r="J50" s="124">
        <v>4.1660750000000003E-2</v>
      </c>
      <c r="K50" s="124">
        <v>5.3142312499999997E-2</v>
      </c>
      <c r="L50" s="124">
        <v>3.4646124999999986E-2</v>
      </c>
      <c r="M50" s="124">
        <v>4.9357999999999992E-2</v>
      </c>
      <c r="O50" s="94" t="s">
        <v>296</v>
      </c>
      <c r="P50" s="124">
        <v>4.7056999999999988E-2</v>
      </c>
      <c r="Q50" s="124">
        <v>2.7737999999999985E-2</v>
      </c>
      <c r="R50" s="124">
        <v>3.2813749999999975E-2</v>
      </c>
      <c r="S50" s="124">
        <v>4.6643250000000004E-2</v>
      </c>
      <c r="T50" s="124">
        <v>3.7461500000000016E-2</v>
      </c>
      <c r="U50" s="124">
        <v>4.5846500000000005E-2</v>
      </c>
      <c r="V50" s="124">
        <v>7.3419750000000006E-2</v>
      </c>
      <c r="W50" s="124">
        <v>8.0860500000000002E-2</v>
      </c>
      <c r="X50" s="124">
        <v>4.1879000000000006E-2</v>
      </c>
      <c r="Y50" s="124">
        <v>5.0336666666666668E-2</v>
      </c>
      <c r="Z50" s="124">
        <v>3.4887000000000015E-2</v>
      </c>
      <c r="AA50" s="124">
        <v>5.0342000000000005E-2</v>
      </c>
    </row>
    <row r="51" spans="1:27" x14ac:dyDescent="0.25">
      <c r="A51" s="94" t="s">
        <v>339</v>
      </c>
      <c r="B51" s="124">
        <v>286.15689086914063</v>
      </c>
      <c r="C51" s="124">
        <v>307.24530029296875</v>
      </c>
      <c r="D51" s="124">
        <v>35.114372253417969</v>
      </c>
      <c r="E51" s="124">
        <v>202.66937255859375</v>
      </c>
      <c r="F51" s="124">
        <v>725.04156494140625</v>
      </c>
      <c r="G51" s="124">
        <v>27.276250839233398</v>
      </c>
      <c r="H51" s="124">
        <v>360.72500610351563</v>
      </c>
      <c r="I51" s="124">
        <v>408.58843994140625</v>
      </c>
      <c r="J51" s="124">
        <v>741.30718994140625</v>
      </c>
      <c r="K51" s="124">
        <v>2996.6796875</v>
      </c>
      <c r="L51" s="124">
        <v>317.42593383789063</v>
      </c>
      <c r="M51" s="124">
        <v>467.44186401367188</v>
      </c>
      <c r="O51" s="94" t="s">
        <v>339</v>
      </c>
      <c r="P51" s="124">
        <v>295.572509765625</v>
      </c>
      <c r="Q51" s="124">
        <v>462.62374877929688</v>
      </c>
      <c r="R51" s="124">
        <v>0</v>
      </c>
      <c r="S51" s="124">
        <v>448.23001098632813</v>
      </c>
      <c r="T51" s="124">
        <v>993.60626220703125</v>
      </c>
      <c r="U51" s="124">
        <v>307.03500366210938</v>
      </c>
      <c r="V51" s="124">
        <v>117.86000061035156</v>
      </c>
      <c r="W51" s="124">
        <v>264.28250122070313</v>
      </c>
      <c r="X51" s="124">
        <v>1244.13623046875</v>
      </c>
      <c r="Y51" s="124">
        <v>4303.6416015625</v>
      </c>
      <c r="Z51" s="124">
        <v>253.77874755859375</v>
      </c>
      <c r="AA51" s="124">
        <v>552.48748779296875</v>
      </c>
    </row>
    <row r="52" spans="1:27" x14ac:dyDescent="0.25">
      <c r="A52" s="94" t="s">
        <v>357</v>
      </c>
      <c r="B52" s="124">
        <v>2147.236572265625</v>
      </c>
      <c r="C52" s="124">
        <v>2360.27978515625</v>
      </c>
      <c r="D52" s="124">
        <v>1885.83935546875</v>
      </c>
      <c r="E52" s="124">
        <v>2551.0859375</v>
      </c>
      <c r="F52" s="124">
        <v>2975.453125</v>
      </c>
      <c r="G52" s="124">
        <v>1625.23681640625</v>
      </c>
      <c r="H52" s="124">
        <v>3463.7109375</v>
      </c>
      <c r="I52" s="124">
        <v>2754.969482421875</v>
      </c>
      <c r="J52" s="124">
        <v>2620.794677734375</v>
      </c>
      <c r="K52" s="124">
        <v>5233.3466796875</v>
      </c>
      <c r="L52" s="124">
        <v>2373.533203125</v>
      </c>
      <c r="M52" s="124">
        <v>1817.6846923828125</v>
      </c>
      <c r="O52" s="94" t="s">
        <v>357</v>
      </c>
      <c r="P52" s="124">
        <v>3425.387451171875</v>
      </c>
      <c r="Q52" s="124">
        <v>2546.15380859375</v>
      </c>
      <c r="R52" s="124">
        <v>3285.177490234375</v>
      </c>
      <c r="S52" s="124">
        <v>3296.44140625</v>
      </c>
      <c r="T52" s="124">
        <v>3856.09619140625</v>
      </c>
      <c r="U52" s="124">
        <v>2348.844970703125</v>
      </c>
      <c r="V52" s="124">
        <v>2852.489990234375</v>
      </c>
      <c r="W52" s="124">
        <v>4598.7724609375</v>
      </c>
      <c r="X52" s="124">
        <v>3885.1513671875</v>
      </c>
      <c r="Y52" s="124">
        <v>8558.802734375</v>
      </c>
      <c r="Z52" s="124">
        <v>3530.125</v>
      </c>
      <c r="AA52" s="124">
        <v>3804.309814453125</v>
      </c>
    </row>
    <row r="54" spans="1:27" x14ac:dyDescent="0.25">
      <c r="A54" s="124"/>
      <c r="B54" s="124"/>
      <c r="C54" s="124"/>
      <c r="D54" s="124"/>
      <c r="E54" s="124"/>
      <c r="F54" s="124"/>
      <c r="G54" s="124"/>
      <c r="H54" s="124"/>
      <c r="I54" s="124"/>
      <c r="J54" s="124"/>
      <c r="K54" s="124"/>
      <c r="L54" s="124"/>
      <c r="M54" s="124"/>
      <c r="P54" s="124"/>
      <c r="Q54" s="124"/>
      <c r="R54" s="124"/>
      <c r="S54" s="124"/>
      <c r="T54" s="124"/>
      <c r="U54" s="124"/>
      <c r="V54" s="124"/>
      <c r="W54" s="124"/>
      <c r="X54" s="124"/>
      <c r="Y54" s="124"/>
      <c r="Z54" s="124"/>
      <c r="AA54" s="124"/>
    </row>
    <row r="55" spans="1:27" x14ac:dyDescent="0.25">
      <c r="A55" s="124"/>
      <c r="B55" s="124"/>
      <c r="C55" s="124"/>
      <c r="D55" s="124"/>
      <c r="E55" s="124"/>
      <c r="F55" s="124"/>
      <c r="G55" s="124"/>
      <c r="H55" s="124"/>
      <c r="I55" s="124"/>
      <c r="J55" s="124"/>
      <c r="K55" s="124"/>
      <c r="L55" s="124"/>
      <c r="M55" s="124"/>
      <c r="P55" s="124"/>
      <c r="Q55" s="124"/>
      <c r="R55" s="124"/>
      <c r="S55" s="124"/>
      <c r="T55" s="124"/>
      <c r="U55" s="124"/>
      <c r="V55" s="124"/>
      <c r="W55" s="124"/>
      <c r="X55" s="124"/>
      <c r="Y55" s="124"/>
      <c r="Z55" s="124"/>
      <c r="AA55" s="124"/>
    </row>
    <row r="56" spans="1:27" x14ac:dyDescent="0.25">
      <c r="A56" s="124"/>
      <c r="B56" s="124"/>
      <c r="C56" s="124"/>
      <c r="D56" s="124"/>
      <c r="E56" s="124"/>
      <c r="F56" s="124"/>
      <c r="G56" s="124"/>
      <c r="H56" s="124"/>
      <c r="I56" s="124"/>
      <c r="J56" s="124"/>
      <c r="K56" s="124"/>
      <c r="L56" s="124"/>
      <c r="M56" s="124"/>
      <c r="P56" s="124"/>
      <c r="Q56" s="124"/>
      <c r="R56" s="124"/>
      <c r="S56" s="124"/>
      <c r="T56" s="124"/>
      <c r="U56" s="124"/>
      <c r="V56" s="124"/>
      <c r="W56" s="124"/>
      <c r="X56" s="124"/>
      <c r="Y56" s="124"/>
      <c r="Z56" s="124"/>
      <c r="AA56" s="124"/>
    </row>
    <row r="57" spans="1:27" x14ac:dyDescent="0.25">
      <c r="A57" s="124"/>
      <c r="B57" s="124"/>
      <c r="C57" s="124"/>
      <c r="D57" s="124"/>
      <c r="E57" s="124"/>
      <c r="F57" s="124"/>
      <c r="G57" s="124"/>
      <c r="H57" s="124"/>
      <c r="I57" s="124"/>
      <c r="J57" s="124"/>
      <c r="K57" s="124"/>
      <c r="L57" s="124"/>
      <c r="M57" s="124"/>
      <c r="P57" s="124"/>
      <c r="Q57" s="124"/>
      <c r="R57" s="124"/>
      <c r="S57" s="124"/>
      <c r="T57" s="124"/>
      <c r="U57" s="124"/>
      <c r="V57" s="124"/>
      <c r="W57" s="124"/>
      <c r="X57" s="124"/>
      <c r="Y57" s="124"/>
      <c r="Z57" s="124"/>
      <c r="AA57" s="124"/>
    </row>
    <row r="58" spans="1:27" x14ac:dyDescent="0.25">
      <c r="A58" s="124"/>
      <c r="B58" s="124"/>
      <c r="C58" s="124"/>
      <c r="D58" s="124"/>
      <c r="E58" s="124"/>
      <c r="F58" s="124"/>
      <c r="G58" s="124"/>
      <c r="H58" s="124"/>
      <c r="I58" s="124"/>
      <c r="J58" s="124"/>
      <c r="K58" s="124"/>
      <c r="L58" s="124"/>
      <c r="M58" s="124"/>
      <c r="P58" s="124"/>
      <c r="Q58" s="124"/>
      <c r="R58" s="124"/>
      <c r="S58" s="124"/>
      <c r="T58" s="124"/>
      <c r="U58" s="124"/>
      <c r="V58" s="124"/>
      <c r="W58" s="124"/>
      <c r="X58" s="124"/>
      <c r="Y58" s="124"/>
      <c r="Z58" s="124"/>
      <c r="AA58" s="124"/>
    </row>
    <row r="59" spans="1:27" x14ac:dyDescent="0.25">
      <c r="A59" s="124"/>
      <c r="B59" s="124"/>
      <c r="C59" s="124"/>
      <c r="D59" s="124"/>
      <c r="E59" s="124"/>
      <c r="F59" s="124"/>
      <c r="G59" s="124"/>
      <c r="H59" s="124"/>
      <c r="I59" s="124"/>
      <c r="J59" s="124"/>
      <c r="K59" s="124"/>
      <c r="L59" s="124"/>
      <c r="M59" s="124"/>
      <c r="P59" s="124"/>
      <c r="Q59" s="124"/>
      <c r="R59" s="124"/>
      <c r="S59" s="124"/>
      <c r="T59" s="124"/>
      <c r="U59" s="124"/>
      <c r="V59" s="124"/>
      <c r="W59" s="124"/>
      <c r="X59" s="124"/>
      <c r="Y59" s="124"/>
      <c r="Z59" s="124"/>
      <c r="AA59" s="124"/>
    </row>
    <row r="60" spans="1:27" x14ac:dyDescent="0.25">
      <c r="A60" s="124"/>
      <c r="B60" s="124"/>
      <c r="C60" s="124"/>
      <c r="D60" s="124"/>
      <c r="E60" s="124"/>
      <c r="F60" s="124"/>
      <c r="G60" s="124"/>
      <c r="H60" s="124"/>
      <c r="I60" s="124"/>
      <c r="J60" s="124"/>
      <c r="K60" s="124"/>
      <c r="L60" s="124"/>
      <c r="M60" s="124"/>
      <c r="P60" s="124"/>
      <c r="Q60" s="124"/>
      <c r="R60" s="124"/>
      <c r="S60" s="124"/>
      <c r="T60" s="124"/>
      <c r="U60" s="124"/>
      <c r="V60" s="124"/>
      <c r="W60" s="124"/>
      <c r="X60" s="124"/>
      <c r="Y60" s="124"/>
      <c r="Z60" s="124"/>
      <c r="AA60" s="124"/>
    </row>
    <row r="61" spans="1:27" x14ac:dyDescent="0.25">
      <c r="A61" s="124"/>
      <c r="B61" s="124"/>
      <c r="C61" s="124"/>
      <c r="D61" s="124"/>
      <c r="E61" s="124"/>
      <c r="F61" s="124"/>
      <c r="G61" s="124"/>
      <c r="H61" s="124"/>
      <c r="I61" s="124"/>
      <c r="J61" s="124"/>
      <c r="K61" s="124"/>
      <c r="L61" s="124"/>
      <c r="M61" s="124"/>
      <c r="P61" s="124"/>
      <c r="Q61" s="124"/>
      <c r="R61" s="124"/>
      <c r="S61" s="124"/>
      <c r="T61" s="124"/>
      <c r="U61" s="124"/>
      <c r="V61" s="124"/>
      <c r="W61" s="124"/>
      <c r="X61" s="124"/>
      <c r="Y61" s="124"/>
      <c r="Z61" s="124"/>
      <c r="AA61" s="124"/>
    </row>
    <row r="62" spans="1:27" x14ac:dyDescent="0.25">
      <c r="A62" s="124"/>
      <c r="B62" s="124"/>
      <c r="C62" s="124"/>
      <c r="D62" s="124"/>
      <c r="E62" s="124"/>
      <c r="F62" s="124"/>
      <c r="G62" s="124"/>
      <c r="H62" s="124"/>
      <c r="I62" s="124"/>
      <c r="J62" s="124"/>
      <c r="K62" s="124"/>
      <c r="L62" s="124"/>
      <c r="M62" s="124"/>
      <c r="P62" s="124"/>
      <c r="Q62" s="124"/>
      <c r="R62" s="124"/>
      <c r="S62" s="124"/>
      <c r="T62" s="124"/>
      <c r="U62" s="124"/>
      <c r="V62" s="124"/>
      <c r="W62" s="124"/>
      <c r="X62" s="124"/>
      <c r="Y62" s="124"/>
      <c r="Z62" s="124"/>
      <c r="AA62" s="124"/>
    </row>
    <row r="63" spans="1:27" x14ac:dyDescent="0.25">
      <c r="A63" s="124"/>
      <c r="B63" s="124"/>
      <c r="C63" s="124"/>
      <c r="D63" s="124"/>
      <c r="E63" s="124"/>
      <c r="F63" s="124"/>
      <c r="G63" s="124"/>
      <c r="H63" s="124"/>
      <c r="I63" s="124"/>
      <c r="J63" s="124"/>
      <c r="K63" s="124"/>
      <c r="L63" s="124"/>
      <c r="M63" s="124"/>
      <c r="P63" s="124"/>
      <c r="Q63" s="124"/>
      <c r="R63" s="124"/>
      <c r="S63" s="124"/>
      <c r="T63" s="124"/>
      <c r="U63" s="124"/>
      <c r="V63" s="124"/>
      <c r="W63" s="124"/>
      <c r="X63" s="124"/>
      <c r="Y63" s="124"/>
      <c r="Z63" s="124"/>
      <c r="AA63" s="124"/>
    </row>
    <row r="64" spans="1:27" x14ac:dyDescent="0.25">
      <c r="A64" s="124"/>
      <c r="B64" s="124"/>
      <c r="C64" s="124"/>
      <c r="D64" s="124"/>
      <c r="E64" s="124"/>
      <c r="F64" s="124"/>
      <c r="G64" s="124"/>
      <c r="H64" s="124"/>
      <c r="I64" s="124"/>
      <c r="J64" s="124"/>
      <c r="K64" s="124"/>
      <c r="L64" s="124"/>
      <c r="M64" s="124"/>
      <c r="P64" s="124"/>
      <c r="Q64" s="124"/>
      <c r="R64" s="124"/>
      <c r="S64" s="124"/>
      <c r="T64" s="124"/>
      <c r="U64" s="124"/>
      <c r="V64" s="124"/>
      <c r="W64" s="124"/>
      <c r="X64" s="124"/>
      <c r="Y64" s="124"/>
      <c r="Z64" s="124"/>
      <c r="AA64" s="124"/>
    </row>
    <row r="65" spans="1:27" x14ac:dyDescent="0.25">
      <c r="A65" s="124"/>
      <c r="B65" s="124"/>
      <c r="C65" s="124"/>
      <c r="D65" s="124"/>
      <c r="E65" s="124"/>
      <c r="F65" s="124"/>
      <c r="G65" s="124"/>
      <c r="H65" s="124"/>
      <c r="I65" s="124"/>
      <c r="J65" s="124"/>
      <c r="K65" s="124"/>
      <c r="L65" s="124"/>
      <c r="M65" s="124"/>
      <c r="P65" s="124"/>
      <c r="Q65" s="124"/>
      <c r="R65" s="124"/>
      <c r="S65" s="124"/>
      <c r="T65" s="124"/>
      <c r="U65" s="124"/>
      <c r="V65" s="124"/>
      <c r="W65" s="124"/>
      <c r="X65" s="124"/>
      <c r="Y65" s="124"/>
      <c r="Z65" s="124"/>
      <c r="AA65" s="124"/>
    </row>
    <row r="66" spans="1:27" x14ac:dyDescent="0.25">
      <c r="A66" s="124"/>
      <c r="B66" s="124"/>
      <c r="C66" s="124"/>
      <c r="D66" s="124"/>
      <c r="E66" s="124"/>
      <c r="F66" s="124"/>
      <c r="G66" s="124"/>
      <c r="H66" s="124"/>
      <c r="I66" s="124"/>
      <c r="J66" s="124"/>
      <c r="K66" s="124"/>
      <c r="L66" s="124"/>
      <c r="M66" s="124"/>
      <c r="P66" s="124"/>
      <c r="Q66" s="124"/>
      <c r="R66" s="124"/>
      <c r="S66" s="124"/>
      <c r="T66" s="124"/>
      <c r="U66" s="124"/>
      <c r="V66" s="124"/>
      <c r="W66" s="124"/>
      <c r="X66" s="124"/>
      <c r="Y66" s="124"/>
      <c r="Z66" s="124"/>
      <c r="AA66" s="124"/>
    </row>
    <row r="67" spans="1:27" x14ac:dyDescent="0.25">
      <c r="A67" s="124"/>
      <c r="B67" s="124"/>
      <c r="C67" s="124"/>
      <c r="D67" s="124"/>
      <c r="E67" s="124"/>
      <c r="F67" s="124"/>
      <c r="G67" s="124"/>
      <c r="H67" s="124"/>
      <c r="I67" s="124"/>
      <c r="J67" s="124"/>
      <c r="K67" s="124"/>
      <c r="L67" s="124"/>
      <c r="M67" s="124"/>
      <c r="P67" s="124"/>
      <c r="Q67" s="124"/>
      <c r="R67" s="124"/>
      <c r="S67" s="124"/>
      <c r="T67" s="124"/>
      <c r="U67" s="124"/>
      <c r="V67" s="124"/>
      <c r="W67" s="124"/>
      <c r="X67" s="124"/>
      <c r="Y67" s="124"/>
      <c r="Z67" s="124"/>
      <c r="AA67" s="124"/>
    </row>
    <row r="68" spans="1:27" x14ac:dyDescent="0.25">
      <c r="A68" s="124"/>
      <c r="B68" s="124"/>
      <c r="C68" s="124"/>
      <c r="D68" s="124"/>
      <c r="E68" s="124"/>
      <c r="F68" s="124"/>
      <c r="G68" s="124"/>
      <c r="H68" s="124"/>
      <c r="I68" s="124"/>
      <c r="J68" s="124"/>
      <c r="K68" s="124"/>
      <c r="L68" s="124"/>
      <c r="M68" s="124"/>
      <c r="P68" s="124"/>
      <c r="Q68" s="124"/>
      <c r="R68" s="124"/>
      <c r="S68" s="124"/>
      <c r="T68" s="124"/>
      <c r="U68" s="124"/>
      <c r="V68" s="124"/>
      <c r="W68" s="124"/>
      <c r="X68" s="124"/>
      <c r="Y68" s="124"/>
      <c r="Z68" s="124"/>
      <c r="AA68" s="124"/>
    </row>
    <row r="69" spans="1:27" x14ac:dyDescent="0.25">
      <c r="A69" s="124"/>
      <c r="B69" s="124"/>
      <c r="C69" s="124"/>
      <c r="D69" s="124"/>
      <c r="E69" s="124"/>
      <c r="F69" s="124"/>
      <c r="G69" s="124"/>
      <c r="H69" s="124"/>
      <c r="I69" s="124"/>
      <c r="J69" s="124"/>
      <c r="K69" s="124"/>
      <c r="L69" s="124"/>
      <c r="M69" s="124"/>
      <c r="P69" s="124"/>
      <c r="Q69" s="124"/>
      <c r="R69" s="124"/>
      <c r="S69" s="124"/>
      <c r="T69" s="124"/>
      <c r="U69" s="124"/>
      <c r="V69" s="124"/>
      <c r="W69" s="124"/>
      <c r="X69" s="124"/>
      <c r="Y69" s="124"/>
      <c r="Z69" s="124"/>
      <c r="AA69" s="124"/>
    </row>
    <row r="70" spans="1:27" x14ac:dyDescent="0.25">
      <c r="A70" s="124"/>
      <c r="B70" s="124"/>
      <c r="C70" s="124"/>
      <c r="D70" s="124"/>
      <c r="E70" s="124"/>
      <c r="F70" s="124"/>
      <c r="G70" s="124"/>
      <c r="H70" s="124"/>
      <c r="I70" s="124"/>
      <c r="J70" s="124"/>
      <c r="K70" s="124"/>
      <c r="L70" s="124"/>
      <c r="M70" s="124"/>
      <c r="P70" s="124"/>
      <c r="Q70" s="124"/>
      <c r="R70" s="124"/>
      <c r="S70" s="124"/>
      <c r="T70" s="124"/>
      <c r="U70" s="124"/>
      <c r="V70" s="124"/>
      <c r="W70" s="124"/>
      <c r="X70" s="124"/>
      <c r="Y70" s="124"/>
      <c r="Z70" s="124"/>
      <c r="AA70" s="124"/>
    </row>
    <row r="71" spans="1:27" x14ac:dyDescent="0.25">
      <c r="A71" s="124"/>
      <c r="B71" s="124"/>
      <c r="C71" s="124"/>
      <c r="D71" s="124"/>
      <c r="E71" s="124"/>
      <c r="F71" s="124"/>
      <c r="G71" s="124"/>
      <c r="H71" s="124"/>
      <c r="I71" s="124"/>
      <c r="J71" s="124"/>
      <c r="K71" s="124"/>
      <c r="L71" s="124"/>
      <c r="M71" s="124"/>
      <c r="P71" s="124"/>
      <c r="Q71" s="124"/>
      <c r="R71" s="124"/>
      <c r="S71" s="124"/>
      <c r="T71" s="124"/>
      <c r="U71" s="124"/>
      <c r="V71" s="124"/>
      <c r="W71" s="124"/>
      <c r="X71" s="124"/>
      <c r="Y71" s="124"/>
      <c r="Z71" s="124"/>
      <c r="AA71" s="124"/>
    </row>
    <row r="72" spans="1:27" x14ac:dyDescent="0.25">
      <c r="A72" s="124"/>
      <c r="B72" s="124"/>
      <c r="C72" s="124"/>
      <c r="D72" s="124"/>
      <c r="E72" s="124"/>
      <c r="F72" s="124"/>
      <c r="G72" s="124"/>
      <c r="H72" s="124"/>
      <c r="I72" s="124"/>
      <c r="J72" s="124"/>
      <c r="K72" s="124"/>
      <c r="L72" s="124"/>
      <c r="M72" s="124"/>
      <c r="P72" s="124"/>
      <c r="Q72" s="124"/>
      <c r="R72" s="124"/>
      <c r="S72" s="124"/>
      <c r="T72" s="124"/>
      <c r="U72" s="124"/>
      <c r="V72" s="124"/>
      <c r="W72" s="124"/>
      <c r="X72" s="124"/>
      <c r="Y72" s="124"/>
      <c r="Z72" s="124"/>
      <c r="AA72" s="124"/>
    </row>
    <row r="73" spans="1:27" x14ac:dyDescent="0.25">
      <c r="A73" s="124"/>
      <c r="B73" s="124"/>
      <c r="C73" s="124"/>
      <c r="D73" s="124"/>
      <c r="E73" s="124"/>
      <c r="F73" s="124"/>
      <c r="G73" s="124"/>
      <c r="H73" s="124"/>
      <c r="I73" s="124"/>
      <c r="J73" s="124"/>
      <c r="K73" s="124"/>
      <c r="L73" s="124"/>
      <c r="M73" s="124"/>
      <c r="P73" s="124"/>
      <c r="Q73" s="124"/>
      <c r="R73" s="124"/>
      <c r="S73" s="124"/>
      <c r="T73" s="124"/>
      <c r="U73" s="124"/>
      <c r="V73" s="124"/>
      <c r="W73" s="124"/>
      <c r="X73" s="124"/>
      <c r="Y73" s="124"/>
      <c r="Z73" s="124"/>
      <c r="AA73" s="124"/>
    </row>
    <row r="74" spans="1:27" x14ac:dyDescent="0.25">
      <c r="A74" s="124"/>
      <c r="B74" s="124"/>
      <c r="C74" s="124"/>
      <c r="D74" s="124"/>
      <c r="E74" s="124"/>
      <c r="F74" s="124"/>
      <c r="G74" s="124"/>
      <c r="H74" s="124"/>
      <c r="I74" s="124"/>
      <c r="J74" s="124"/>
      <c r="K74" s="124"/>
      <c r="L74" s="124"/>
      <c r="M74" s="124"/>
      <c r="P74" s="124"/>
      <c r="Q74" s="124"/>
      <c r="R74" s="124"/>
      <c r="S74" s="124"/>
      <c r="T74" s="124"/>
      <c r="U74" s="124"/>
      <c r="V74" s="124"/>
      <c r="W74" s="124"/>
      <c r="X74" s="124"/>
      <c r="Y74" s="124"/>
      <c r="Z74" s="124"/>
      <c r="AA74" s="124"/>
    </row>
    <row r="75" spans="1:27" x14ac:dyDescent="0.25">
      <c r="A75" s="124"/>
      <c r="B75" s="124"/>
      <c r="C75" s="124"/>
      <c r="D75" s="124"/>
      <c r="E75" s="124"/>
      <c r="F75" s="124"/>
      <c r="G75" s="124"/>
      <c r="H75" s="124"/>
      <c r="I75" s="124"/>
      <c r="J75" s="124"/>
      <c r="K75" s="124"/>
      <c r="L75" s="124"/>
      <c r="M75" s="124"/>
      <c r="P75" s="124"/>
      <c r="Q75" s="124"/>
      <c r="R75" s="124"/>
      <c r="S75" s="124"/>
      <c r="T75" s="124"/>
      <c r="U75" s="124"/>
      <c r="V75" s="124"/>
      <c r="W75" s="124"/>
      <c r="X75" s="124"/>
      <c r="Y75" s="124"/>
      <c r="Z75" s="124"/>
      <c r="AA75" s="124"/>
    </row>
    <row r="76" spans="1:27" x14ac:dyDescent="0.25">
      <c r="A76" s="124"/>
      <c r="B76" s="124"/>
      <c r="C76" s="124"/>
      <c r="D76" s="124"/>
      <c r="E76" s="124"/>
      <c r="F76" s="124"/>
      <c r="G76" s="124"/>
      <c r="H76" s="124"/>
      <c r="I76" s="124"/>
      <c r="J76" s="124"/>
      <c r="K76" s="124"/>
      <c r="L76" s="124"/>
      <c r="M76" s="124"/>
      <c r="P76" s="124"/>
      <c r="Q76" s="124"/>
      <c r="R76" s="124"/>
      <c r="S76" s="124"/>
      <c r="T76" s="124"/>
      <c r="U76" s="124"/>
      <c r="V76" s="124"/>
      <c r="W76" s="124"/>
      <c r="X76" s="124"/>
      <c r="Y76" s="124"/>
      <c r="Z76" s="124"/>
      <c r="AA76" s="124"/>
    </row>
    <row r="77" spans="1:27" x14ac:dyDescent="0.25">
      <c r="A77" s="124"/>
      <c r="B77" s="124"/>
      <c r="C77" s="124"/>
      <c r="D77" s="124"/>
      <c r="E77" s="124"/>
      <c r="F77" s="124"/>
      <c r="G77" s="124"/>
      <c r="H77" s="124"/>
      <c r="I77" s="124"/>
      <c r="J77" s="124"/>
      <c r="K77" s="124"/>
      <c r="L77" s="124"/>
      <c r="M77" s="124"/>
      <c r="P77" s="124"/>
      <c r="Q77" s="124"/>
      <c r="R77" s="124"/>
      <c r="S77" s="124"/>
      <c r="T77" s="124"/>
      <c r="U77" s="124"/>
      <c r="V77" s="124"/>
      <c r="W77" s="124"/>
      <c r="X77" s="124"/>
      <c r="Y77" s="124"/>
      <c r="Z77" s="124"/>
      <c r="AA77" s="124"/>
    </row>
    <row r="78" spans="1:27" x14ac:dyDescent="0.25">
      <c r="A78" s="124"/>
      <c r="B78" s="124"/>
      <c r="C78" s="124"/>
      <c r="D78" s="124"/>
      <c r="E78" s="124"/>
      <c r="F78" s="124"/>
      <c r="G78" s="124"/>
      <c r="H78" s="124"/>
      <c r="I78" s="124"/>
      <c r="J78" s="124"/>
      <c r="K78" s="124"/>
      <c r="L78" s="124"/>
      <c r="M78" s="124"/>
      <c r="P78" s="124"/>
      <c r="Q78" s="124"/>
      <c r="R78" s="124"/>
      <c r="S78" s="124"/>
      <c r="T78" s="124"/>
      <c r="U78" s="124"/>
      <c r="V78" s="124"/>
      <c r="W78" s="124"/>
      <c r="X78" s="124"/>
      <c r="Y78" s="124"/>
      <c r="Z78" s="124"/>
      <c r="AA78" s="124"/>
    </row>
    <row r="79" spans="1:27" x14ac:dyDescent="0.25">
      <c r="A79" s="124"/>
      <c r="B79" s="124"/>
      <c r="C79" s="124"/>
      <c r="D79" s="124"/>
      <c r="E79" s="124"/>
      <c r="F79" s="124"/>
      <c r="G79" s="124"/>
      <c r="H79" s="124"/>
      <c r="I79" s="124"/>
      <c r="J79" s="124"/>
      <c r="K79" s="124"/>
      <c r="L79" s="124"/>
      <c r="M79" s="124"/>
      <c r="P79" s="124"/>
      <c r="Q79" s="124"/>
      <c r="R79" s="124"/>
      <c r="S79" s="124"/>
      <c r="T79" s="124"/>
      <c r="U79" s="124"/>
      <c r="V79" s="124"/>
      <c r="W79" s="124"/>
      <c r="X79" s="124"/>
      <c r="Y79" s="124"/>
      <c r="Z79" s="124"/>
      <c r="AA79" s="124"/>
    </row>
    <row r="80" spans="1:27" x14ac:dyDescent="0.25">
      <c r="A80" s="124"/>
      <c r="B80" s="124"/>
      <c r="C80" s="124"/>
      <c r="D80" s="124"/>
      <c r="E80" s="124"/>
      <c r="F80" s="124"/>
      <c r="G80" s="124"/>
      <c r="H80" s="124"/>
      <c r="I80" s="124"/>
      <c r="J80" s="124"/>
      <c r="K80" s="124"/>
      <c r="L80" s="124"/>
      <c r="M80" s="124"/>
      <c r="P80" s="124"/>
      <c r="Q80" s="124"/>
      <c r="R80" s="124"/>
      <c r="S80" s="124"/>
      <c r="T80" s="124"/>
      <c r="U80" s="124"/>
      <c r="V80" s="124"/>
      <c r="W80" s="124"/>
      <c r="X80" s="124"/>
      <c r="Y80" s="124"/>
      <c r="Z80" s="124"/>
      <c r="AA80" s="124"/>
    </row>
    <row r="81" spans="1:27" x14ac:dyDescent="0.25">
      <c r="A81" s="124"/>
      <c r="B81" s="124"/>
      <c r="C81" s="124"/>
      <c r="D81" s="124"/>
      <c r="E81" s="124"/>
      <c r="F81" s="124"/>
      <c r="G81" s="124"/>
      <c r="H81" s="124"/>
      <c r="I81" s="124"/>
      <c r="J81" s="124"/>
      <c r="K81" s="124"/>
      <c r="L81" s="124"/>
      <c r="M81" s="124"/>
      <c r="P81" s="124"/>
      <c r="Q81" s="124"/>
      <c r="R81" s="124"/>
      <c r="S81" s="124"/>
      <c r="T81" s="124"/>
      <c r="U81" s="124"/>
      <c r="V81" s="124"/>
      <c r="W81" s="124"/>
      <c r="X81" s="124"/>
      <c r="Y81" s="124"/>
      <c r="Z81" s="124"/>
      <c r="AA81" s="124"/>
    </row>
    <row r="82" spans="1:27" x14ac:dyDescent="0.25">
      <c r="A82" s="124"/>
      <c r="B82" s="124"/>
      <c r="C82" s="124"/>
      <c r="D82" s="124"/>
      <c r="E82" s="124"/>
      <c r="F82" s="124"/>
      <c r="G82" s="124"/>
      <c r="H82" s="124"/>
      <c r="I82" s="124"/>
      <c r="J82" s="124"/>
      <c r="K82" s="124"/>
      <c r="L82" s="124"/>
      <c r="M82" s="124"/>
      <c r="P82" s="124"/>
      <c r="Q82" s="124"/>
      <c r="R82" s="124"/>
      <c r="S82" s="124"/>
      <c r="T82" s="124"/>
      <c r="U82" s="124"/>
      <c r="V82" s="124"/>
      <c r="W82" s="124"/>
      <c r="X82" s="124"/>
      <c r="Y82" s="124"/>
      <c r="Z82" s="124"/>
      <c r="AA82" s="124"/>
    </row>
    <row r="83" spans="1:27" x14ac:dyDescent="0.25">
      <c r="A83" s="124"/>
      <c r="B83" s="124"/>
      <c r="C83" s="124"/>
      <c r="D83" s="124"/>
      <c r="E83" s="124"/>
      <c r="F83" s="124"/>
      <c r="G83" s="124"/>
      <c r="H83" s="124"/>
      <c r="I83" s="124"/>
      <c r="J83" s="124"/>
      <c r="K83" s="124"/>
      <c r="L83" s="124"/>
      <c r="M83" s="124"/>
      <c r="P83" s="124"/>
      <c r="Q83" s="124"/>
      <c r="R83" s="124"/>
      <c r="S83" s="124"/>
      <c r="T83" s="124"/>
      <c r="U83" s="124"/>
      <c r="V83" s="124"/>
      <c r="W83" s="124"/>
      <c r="X83" s="124"/>
      <c r="Y83" s="124"/>
      <c r="Z83" s="124"/>
      <c r="AA83" s="124"/>
    </row>
    <row r="84" spans="1:27" x14ac:dyDescent="0.25">
      <c r="A84" s="124"/>
      <c r="B84" s="124"/>
      <c r="C84" s="124"/>
      <c r="D84" s="124"/>
      <c r="E84" s="124"/>
      <c r="F84" s="124"/>
      <c r="G84" s="124"/>
      <c r="H84" s="124"/>
      <c r="I84" s="124"/>
      <c r="J84" s="124"/>
      <c r="K84" s="124"/>
      <c r="L84" s="124"/>
      <c r="M84" s="124"/>
      <c r="P84" s="124"/>
      <c r="Q84" s="124"/>
      <c r="R84" s="124"/>
      <c r="S84" s="124"/>
      <c r="T84" s="124"/>
      <c r="U84" s="124"/>
      <c r="V84" s="124"/>
      <c r="W84" s="124"/>
      <c r="X84" s="124"/>
      <c r="Y84" s="124"/>
      <c r="Z84" s="124"/>
      <c r="AA84" s="124"/>
    </row>
    <row r="85" spans="1:27" x14ac:dyDescent="0.25">
      <c r="A85" s="124"/>
      <c r="B85" s="124"/>
      <c r="C85" s="124"/>
      <c r="D85" s="124"/>
      <c r="E85" s="124"/>
      <c r="F85" s="124"/>
      <c r="G85" s="124"/>
      <c r="H85" s="124"/>
      <c r="I85" s="124"/>
      <c r="J85" s="124"/>
      <c r="K85" s="124"/>
      <c r="L85" s="124"/>
      <c r="M85" s="124"/>
      <c r="P85" s="124"/>
      <c r="Q85" s="124"/>
      <c r="R85" s="124"/>
      <c r="S85" s="124"/>
      <c r="T85" s="124"/>
      <c r="U85" s="124"/>
      <c r="V85" s="124"/>
      <c r="W85" s="124"/>
      <c r="X85" s="124"/>
      <c r="Y85" s="124"/>
      <c r="Z85" s="124"/>
      <c r="AA85" s="124"/>
    </row>
    <row r="86" spans="1:27" x14ac:dyDescent="0.25">
      <c r="A86" s="124"/>
      <c r="B86" s="124"/>
      <c r="C86" s="124"/>
      <c r="D86" s="124"/>
      <c r="E86" s="124"/>
      <c r="F86" s="124"/>
      <c r="G86" s="124"/>
      <c r="H86" s="124"/>
      <c r="I86" s="124"/>
      <c r="J86" s="124"/>
      <c r="K86" s="124"/>
      <c r="L86" s="124"/>
      <c r="M86" s="124"/>
      <c r="P86" s="124"/>
      <c r="Q86" s="124"/>
      <c r="R86" s="124"/>
      <c r="S86" s="124"/>
      <c r="T86" s="124"/>
      <c r="U86" s="124"/>
      <c r="V86" s="124"/>
      <c r="W86" s="124"/>
      <c r="X86" s="124"/>
      <c r="Y86" s="124"/>
      <c r="Z86" s="124"/>
      <c r="AA86" s="124"/>
    </row>
    <row r="87" spans="1:27" x14ac:dyDescent="0.25">
      <c r="A87" s="124"/>
      <c r="B87" s="124"/>
      <c r="C87" s="124"/>
      <c r="D87" s="124"/>
      <c r="E87" s="124"/>
      <c r="F87" s="124"/>
      <c r="G87" s="124"/>
      <c r="H87" s="124"/>
      <c r="I87" s="124"/>
      <c r="J87" s="124"/>
      <c r="K87" s="124"/>
      <c r="L87" s="124"/>
      <c r="M87" s="124"/>
      <c r="P87" s="124"/>
      <c r="Q87" s="124"/>
      <c r="R87" s="124"/>
      <c r="S87" s="124"/>
      <c r="T87" s="124"/>
      <c r="U87" s="124"/>
      <c r="V87" s="124"/>
      <c r="W87" s="124"/>
      <c r="X87" s="124"/>
      <c r="Y87" s="124"/>
      <c r="Z87" s="124"/>
      <c r="AA87" s="124"/>
    </row>
    <row r="88" spans="1:27" x14ac:dyDescent="0.25">
      <c r="A88" s="124"/>
      <c r="B88" s="124"/>
      <c r="C88" s="124"/>
      <c r="D88" s="124"/>
      <c r="E88" s="124"/>
      <c r="F88" s="124"/>
      <c r="G88" s="124"/>
      <c r="H88" s="124"/>
      <c r="I88" s="124"/>
      <c r="J88" s="124"/>
      <c r="K88" s="124"/>
      <c r="L88" s="124"/>
      <c r="M88" s="124"/>
      <c r="P88" s="124"/>
      <c r="Q88" s="124"/>
      <c r="R88" s="124"/>
      <c r="S88" s="124"/>
      <c r="T88" s="124"/>
      <c r="U88" s="124"/>
      <c r="V88" s="124"/>
      <c r="W88" s="124"/>
      <c r="X88" s="124"/>
      <c r="Y88" s="124"/>
      <c r="Z88" s="124"/>
      <c r="AA88" s="124"/>
    </row>
    <row r="89" spans="1:27" x14ac:dyDescent="0.25">
      <c r="A89" s="124"/>
      <c r="B89" s="124"/>
      <c r="C89" s="124"/>
      <c r="D89" s="124"/>
      <c r="E89" s="124"/>
      <c r="F89" s="124"/>
      <c r="G89" s="124"/>
      <c r="H89" s="124"/>
      <c r="I89" s="124"/>
      <c r="J89" s="124"/>
      <c r="K89" s="124"/>
      <c r="L89" s="124"/>
      <c r="M89" s="124"/>
      <c r="P89" s="124"/>
      <c r="Q89" s="124"/>
      <c r="R89" s="124"/>
      <c r="S89" s="124"/>
      <c r="T89" s="124"/>
      <c r="U89" s="124"/>
      <c r="V89" s="124"/>
      <c r="W89" s="124"/>
      <c r="X89" s="124"/>
      <c r="Y89" s="124"/>
      <c r="Z89" s="124"/>
      <c r="AA89" s="124"/>
    </row>
    <row r="90" spans="1:27" x14ac:dyDescent="0.25">
      <c r="A90" s="124"/>
      <c r="B90" s="124"/>
      <c r="C90" s="124"/>
      <c r="D90" s="124"/>
      <c r="E90" s="124"/>
      <c r="F90" s="124"/>
      <c r="G90" s="124"/>
      <c r="H90" s="124"/>
      <c r="I90" s="124"/>
      <c r="J90" s="124"/>
      <c r="K90" s="124"/>
      <c r="L90" s="124"/>
      <c r="M90" s="124"/>
      <c r="P90" s="124"/>
      <c r="Q90" s="124"/>
      <c r="R90" s="124"/>
      <c r="S90" s="124"/>
      <c r="T90" s="124"/>
      <c r="U90" s="124"/>
      <c r="V90" s="124"/>
      <c r="W90" s="124"/>
      <c r="X90" s="124"/>
      <c r="Y90" s="124"/>
      <c r="Z90" s="124"/>
      <c r="AA90" s="124"/>
    </row>
    <row r="91" spans="1:27" x14ac:dyDescent="0.25">
      <c r="A91" s="124"/>
      <c r="B91" s="124"/>
      <c r="C91" s="124"/>
      <c r="D91" s="124"/>
      <c r="E91" s="124"/>
      <c r="F91" s="124"/>
      <c r="G91" s="124"/>
      <c r="H91" s="124"/>
      <c r="I91" s="124"/>
      <c r="J91" s="124"/>
      <c r="K91" s="124"/>
      <c r="L91" s="124"/>
      <c r="M91" s="124"/>
      <c r="P91" s="124"/>
      <c r="Q91" s="124"/>
      <c r="R91" s="124"/>
      <c r="S91" s="124"/>
      <c r="T91" s="124"/>
      <c r="U91" s="124"/>
      <c r="V91" s="124"/>
      <c r="W91" s="124"/>
      <c r="X91" s="124"/>
      <c r="Y91" s="124"/>
      <c r="Z91" s="124"/>
      <c r="AA91" s="124"/>
    </row>
    <row r="92" spans="1:27" x14ac:dyDescent="0.25">
      <c r="A92" s="124"/>
      <c r="B92" s="124"/>
      <c r="C92" s="124"/>
      <c r="D92" s="124"/>
      <c r="E92" s="124"/>
      <c r="F92" s="124"/>
      <c r="G92" s="124"/>
      <c r="H92" s="124"/>
      <c r="I92" s="124"/>
      <c r="J92" s="124"/>
      <c r="K92" s="124"/>
      <c r="L92" s="124"/>
      <c r="M92" s="124"/>
      <c r="P92" s="124"/>
      <c r="Q92" s="124"/>
      <c r="R92" s="124"/>
      <c r="S92" s="124"/>
      <c r="T92" s="124"/>
      <c r="U92" s="124"/>
      <c r="V92" s="124"/>
      <c r="W92" s="124"/>
      <c r="X92" s="124"/>
      <c r="Y92" s="124"/>
      <c r="Z92" s="124"/>
      <c r="AA92" s="124"/>
    </row>
    <row r="93" spans="1:27" x14ac:dyDescent="0.25">
      <c r="A93" s="124"/>
      <c r="B93" s="124"/>
      <c r="C93" s="124"/>
      <c r="D93" s="124"/>
      <c r="E93" s="124"/>
      <c r="F93" s="124"/>
      <c r="G93" s="124"/>
      <c r="H93" s="124"/>
      <c r="I93" s="124"/>
      <c r="J93" s="124"/>
      <c r="K93" s="124"/>
      <c r="L93" s="124"/>
      <c r="M93" s="124"/>
      <c r="P93" s="124"/>
      <c r="Q93" s="124"/>
      <c r="R93" s="124"/>
      <c r="S93" s="124"/>
      <c r="T93" s="124"/>
      <c r="U93" s="124"/>
      <c r="V93" s="124"/>
      <c r="W93" s="124"/>
      <c r="X93" s="124"/>
      <c r="Y93" s="124"/>
      <c r="Z93" s="124"/>
      <c r="AA93" s="124"/>
    </row>
    <row r="94" spans="1:27" x14ac:dyDescent="0.25">
      <c r="A94" s="124"/>
      <c r="B94" s="124"/>
      <c r="C94" s="124"/>
      <c r="D94" s="124"/>
      <c r="E94" s="124"/>
      <c r="F94" s="124"/>
      <c r="G94" s="124"/>
      <c r="H94" s="124"/>
      <c r="I94" s="124"/>
      <c r="J94" s="124"/>
      <c r="K94" s="124"/>
      <c r="L94" s="124"/>
      <c r="M94" s="124"/>
      <c r="P94" s="124"/>
      <c r="Q94" s="124"/>
      <c r="R94" s="124"/>
      <c r="S94" s="124"/>
      <c r="T94" s="124"/>
      <c r="U94" s="124"/>
      <c r="V94" s="124"/>
      <c r="W94" s="124"/>
      <c r="X94" s="124"/>
      <c r="Y94" s="124"/>
      <c r="Z94" s="124"/>
      <c r="AA94" s="124"/>
    </row>
    <row r="95" spans="1:27" x14ac:dyDescent="0.25">
      <c r="A95" s="124"/>
      <c r="B95" s="124"/>
      <c r="C95" s="124"/>
      <c r="D95" s="124"/>
      <c r="E95" s="124"/>
      <c r="F95" s="124"/>
      <c r="G95" s="124"/>
      <c r="H95" s="124"/>
      <c r="I95" s="124"/>
      <c r="J95" s="124"/>
      <c r="K95" s="124"/>
      <c r="L95" s="124"/>
      <c r="M95" s="124"/>
      <c r="P95" s="124"/>
      <c r="Q95" s="124"/>
      <c r="R95" s="124"/>
      <c r="S95" s="124"/>
      <c r="T95" s="124"/>
      <c r="U95" s="124"/>
      <c r="V95" s="124"/>
      <c r="W95" s="124"/>
      <c r="X95" s="124"/>
      <c r="Y95" s="124"/>
      <c r="Z95" s="124"/>
      <c r="AA95" s="124"/>
    </row>
    <row r="96" spans="1:27" x14ac:dyDescent="0.25">
      <c r="A96" s="124"/>
      <c r="B96" s="124"/>
      <c r="C96" s="124"/>
      <c r="D96" s="124"/>
      <c r="E96" s="124"/>
      <c r="F96" s="124"/>
      <c r="G96" s="124"/>
      <c r="H96" s="124"/>
      <c r="I96" s="124"/>
      <c r="J96" s="124"/>
      <c r="K96" s="124"/>
      <c r="L96" s="124"/>
      <c r="M96" s="124"/>
      <c r="P96" s="124"/>
      <c r="Q96" s="124"/>
      <c r="R96" s="124"/>
      <c r="S96" s="124"/>
      <c r="T96" s="124"/>
      <c r="U96" s="124"/>
      <c r="V96" s="124"/>
      <c r="W96" s="124"/>
      <c r="X96" s="124"/>
      <c r="Y96" s="124"/>
      <c r="Z96" s="124"/>
      <c r="AA96" s="124"/>
    </row>
    <row r="97" spans="1:27" x14ac:dyDescent="0.25">
      <c r="A97" s="124"/>
      <c r="B97" s="124"/>
      <c r="C97" s="124"/>
      <c r="D97" s="124"/>
      <c r="E97" s="124"/>
      <c r="F97" s="124"/>
      <c r="G97" s="124"/>
      <c r="H97" s="124"/>
      <c r="I97" s="124"/>
      <c r="J97" s="124"/>
      <c r="K97" s="124"/>
      <c r="L97" s="124"/>
      <c r="M97" s="124"/>
      <c r="P97" s="124"/>
      <c r="Q97" s="124"/>
      <c r="R97" s="124"/>
      <c r="S97" s="124"/>
      <c r="T97" s="124"/>
      <c r="U97" s="124"/>
      <c r="V97" s="124"/>
      <c r="W97" s="124"/>
      <c r="X97" s="124"/>
      <c r="Y97" s="124"/>
      <c r="Z97" s="124"/>
      <c r="AA97" s="124"/>
    </row>
    <row r="98" spans="1:27" x14ac:dyDescent="0.25">
      <c r="A98" s="124"/>
      <c r="B98" s="124"/>
      <c r="C98" s="124"/>
      <c r="D98" s="124"/>
      <c r="E98" s="124"/>
      <c r="F98" s="124"/>
      <c r="G98" s="124"/>
      <c r="H98" s="124"/>
      <c r="I98" s="124"/>
      <c r="J98" s="124"/>
      <c r="K98" s="124"/>
      <c r="L98" s="124"/>
      <c r="M98" s="124"/>
      <c r="P98" s="124"/>
      <c r="Q98" s="124"/>
      <c r="R98" s="124"/>
      <c r="S98" s="124"/>
      <c r="T98" s="124"/>
      <c r="U98" s="124"/>
      <c r="V98" s="124"/>
      <c r="W98" s="124"/>
      <c r="X98" s="124"/>
      <c r="Y98" s="124"/>
      <c r="Z98" s="124"/>
      <c r="AA98" s="124"/>
    </row>
    <row r="99" spans="1:27" x14ac:dyDescent="0.25">
      <c r="A99" s="124"/>
      <c r="B99" s="124"/>
      <c r="C99" s="124"/>
      <c r="D99" s="124"/>
      <c r="E99" s="124"/>
      <c r="F99" s="124"/>
      <c r="G99" s="124"/>
      <c r="H99" s="124"/>
      <c r="I99" s="124"/>
      <c r="J99" s="124"/>
      <c r="K99" s="124"/>
      <c r="L99" s="124"/>
      <c r="M99" s="124"/>
      <c r="P99" s="124"/>
      <c r="Q99" s="124"/>
      <c r="R99" s="124"/>
      <c r="S99" s="124"/>
      <c r="T99" s="124"/>
      <c r="U99" s="124"/>
      <c r="V99" s="124"/>
      <c r="W99" s="124"/>
      <c r="X99" s="124"/>
      <c r="Y99" s="124"/>
      <c r="Z99" s="124"/>
      <c r="AA99" s="124"/>
    </row>
    <row r="100" spans="1:27" x14ac:dyDescent="0.25">
      <c r="A100" s="124"/>
      <c r="B100" s="124"/>
      <c r="C100" s="124"/>
      <c r="D100" s="124"/>
      <c r="E100" s="124"/>
      <c r="F100" s="124"/>
      <c r="G100" s="124"/>
      <c r="H100" s="124"/>
      <c r="I100" s="124"/>
      <c r="J100" s="124"/>
      <c r="K100" s="124"/>
      <c r="L100" s="124"/>
      <c r="M100" s="124"/>
      <c r="P100" s="124"/>
      <c r="Q100" s="124"/>
      <c r="R100" s="124"/>
      <c r="S100" s="124"/>
      <c r="T100" s="124"/>
      <c r="U100" s="124"/>
      <c r="V100" s="124"/>
      <c r="W100" s="124"/>
      <c r="X100" s="124"/>
      <c r="Y100" s="124"/>
      <c r="Z100" s="124"/>
      <c r="AA100" s="124"/>
    </row>
    <row r="101" spans="1:27" x14ac:dyDescent="0.25">
      <c r="A101" s="124"/>
      <c r="B101" s="124"/>
      <c r="C101" s="124"/>
      <c r="D101" s="124"/>
      <c r="E101" s="124"/>
      <c r="F101" s="124"/>
      <c r="G101" s="124"/>
      <c r="H101" s="124"/>
      <c r="I101" s="124"/>
      <c r="J101" s="124"/>
      <c r="K101" s="124"/>
      <c r="L101" s="124"/>
      <c r="M101" s="124"/>
      <c r="P101" s="124"/>
      <c r="Q101" s="124"/>
      <c r="R101" s="124"/>
      <c r="S101" s="124"/>
      <c r="T101" s="124"/>
      <c r="U101" s="124"/>
      <c r="V101" s="124"/>
      <c r="W101" s="124"/>
      <c r="X101" s="124"/>
      <c r="Y101" s="124"/>
      <c r="Z101" s="124"/>
      <c r="AA101" s="124"/>
    </row>
    <row r="102" spans="1:27" x14ac:dyDescent="0.25">
      <c r="A102" s="124"/>
      <c r="B102" s="124"/>
      <c r="C102" s="124"/>
      <c r="D102" s="124"/>
      <c r="E102" s="124"/>
      <c r="F102" s="124"/>
      <c r="G102" s="124"/>
      <c r="H102" s="124"/>
      <c r="I102" s="124"/>
      <c r="J102" s="124"/>
      <c r="K102" s="124"/>
      <c r="L102" s="124"/>
      <c r="M102" s="124"/>
      <c r="P102" s="124"/>
      <c r="Q102" s="124"/>
      <c r="R102" s="124"/>
      <c r="S102" s="124"/>
      <c r="T102" s="124"/>
      <c r="U102" s="124"/>
      <c r="V102" s="124"/>
      <c r="W102" s="124"/>
      <c r="X102" s="124"/>
      <c r="Y102" s="124"/>
      <c r="Z102" s="124"/>
      <c r="AA102" s="124"/>
    </row>
    <row r="103" spans="1:27" x14ac:dyDescent="0.25">
      <c r="A103" s="124"/>
      <c r="B103" s="124"/>
      <c r="C103" s="124"/>
      <c r="D103" s="124"/>
      <c r="E103" s="124"/>
      <c r="F103" s="124"/>
      <c r="G103" s="124"/>
      <c r="H103" s="124"/>
      <c r="I103" s="124"/>
      <c r="J103" s="124"/>
      <c r="K103" s="124"/>
      <c r="L103" s="124"/>
      <c r="M103" s="124"/>
      <c r="P103" s="124"/>
      <c r="Q103" s="124"/>
      <c r="R103" s="124"/>
      <c r="S103" s="124"/>
      <c r="T103" s="124"/>
      <c r="U103" s="124"/>
      <c r="V103" s="124"/>
      <c r="W103" s="124"/>
      <c r="X103" s="124"/>
      <c r="Y103" s="124"/>
      <c r="Z103" s="124"/>
      <c r="AA103" s="124"/>
    </row>
    <row r="104" spans="1:27" x14ac:dyDescent="0.25">
      <c r="A104" s="124"/>
      <c r="B104" s="124"/>
      <c r="C104" s="124"/>
      <c r="D104" s="124"/>
      <c r="E104" s="124"/>
      <c r="F104" s="124"/>
      <c r="G104" s="124"/>
      <c r="H104" s="124"/>
      <c r="I104" s="124"/>
      <c r="J104" s="124"/>
      <c r="K104" s="124"/>
      <c r="L104" s="124"/>
      <c r="M104" s="124"/>
      <c r="P104" s="124"/>
      <c r="Q104" s="124"/>
      <c r="R104" s="124"/>
      <c r="S104" s="124"/>
      <c r="T104" s="124"/>
      <c r="U104" s="124"/>
      <c r="V104" s="124"/>
      <c r="W104" s="124"/>
      <c r="X104" s="124"/>
      <c r="Y104" s="124"/>
      <c r="Z104" s="124"/>
      <c r="AA104" s="124"/>
    </row>
    <row r="105" spans="1:27" x14ac:dyDescent="0.25">
      <c r="A105" s="124"/>
      <c r="B105" s="124"/>
      <c r="C105" s="124"/>
      <c r="D105" s="124"/>
      <c r="E105" s="124"/>
      <c r="F105" s="124"/>
      <c r="G105" s="124"/>
      <c r="H105" s="124"/>
      <c r="I105" s="124"/>
      <c r="J105" s="124"/>
      <c r="K105" s="124"/>
      <c r="L105" s="124"/>
      <c r="M105" s="124"/>
      <c r="P105" s="124"/>
      <c r="Q105" s="124"/>
      <c r="R105" s="124"/>
      <c r="S105" s="124"/>
      <c r="T105" s="124"/>
      <c r="U105" s="124"/>
      <c r="V105" s="124"/>
      <c r="W105" s="124"/>
      <c r="X105" s="124"/>
      <c r="Y105" s="124"/>
      <c r="Z105" s="124"/>
      <c r="AA105" s="124"/>
    </row>
    <row r="106" spans="1:27" x14ac:dyDescent="0.25">
      <c r="A106" s="124"/>
      <c r="B106" s="124"/>
      <c r="C106" s="124"/>
      <c r="D106" s="124"/>
      <c r="E106" s="124"/>
      <c r="F106" s="124"/>
      <c r="G106" s="124"/>
      <c r="H106" s="124"/>
      <c r="I106" s="124"/>
      <c r="J106" s="124"/>
      <c r="K106" s="124"/>
      <c r="L106" s="124"/>
      <c r="M106" s="124"/>
      <c r="P106" s="124"/>
      <c r="Q106" s="124"/>
      <c r="R106" s="124"/>
      <c r="S106" s="124"/>
      <c r="T106" s="124"/>
      <c r="U106" s="124"/>
      <c r="V106" s="124"/>
      <c r="W106" s="124"/>
      <c r="X106" s="124"/>
      <c r="Y106" s="124"/>
      <c r="Z106" s="124"/>
      <c r="AA106" s="124"/>
    </row>
    <row r="107" spans="1:27" x14ac:dyDescent="0.25">
      <c r="A107" s="124"/>
      <c r="B107" s="124"/>
      <c r="C107" s="124"/>
      <c r="D107" s="124"/>
      <c r="E107" s="124"/>
      <c r="F107" s="124"/>
      <c r="G107" s="124"/>
      <c r="H107" s="124"/>
      <c r="I107" s="124"/>
      <c r="J107" s="124"/>
      <c r="K107" s="124"/>
      <c r="L107" s="124"/>
      <c r="M107" s="124"/>
      <c r="P107" s="124"/>
      <c r="Q107" s="124"/>
      <c r="R107" s="124"/>
      <c r="S107" s="124"/>
      <c r="T107" s="124"/>
      <c r="U107" s="124"/>
      <c r="V107" s="124"/>
      <c r="W107" s="124"/>
      <c r="X107" s="124"/>
      <c r="Y107" s="124"/>
      <c r="Z107" s="124"/>
      <c r="AA107" s="124"/>
    </row>
    <row r="108" spans="1:27" x14ac:dyDescent="0.25">
      <c r="A108" s="124"/>
      <c r="B108" s="124"/>
      <c r="C108" s="124"/>
      <c r="D108" s="124"/>
      <c r="E108" s="124"/>
      <c r="F108" s="124"/>
      <c r="G108" s="124"/>
      <c r="H108" s="124"/>
      <c r="I108" s="124"/>
      <c r="J108" s="124"/>
      <c r="K108" s="124"/>
      <c r="L108" s="124"/>
      <c r="M108" s="124"/>
      <c r="P108" s="124"/>
      <c r="Q108" s="124"/>
      <c r="R108" s="124"/>
      <c r="S108" s="124"/>
      <c r="T108" s="124"/>
      <c r="U108" s="124"/>
      <c r="V108" s="124"/>
      <c r="W108" s="124"/>
      <c r="X108" s="124"/>
      <c r="Y108" s="124"/>
      <c r="Z108" s="124"/>
      <c r="AA108" s="124"/>
    </row>
    <row r="109" spans="1:27" x14ac:dyDescent="0.25">
      <c r="A109" s="124"/>
      <c r="B109" s="124"/>
      <c r="C109" s="124"/>
      <c r="D109" s="124"/>
      <c r="E109" s="124"/>
      <c r="F109" s="124"/>
      <c r="G109" s="124"/>
      <c r="H109" s="124"/>
      <c r="I109" s="124"/>
      <c r="J109" s="124"/>
      <c r="K109" s="124"/>
      <c r="L109" s="124"/>
      <c r="M109" s="124"/>
      <c r="P109" s="124"/>
      <c r="Q109" s="124"/>
      <c r="R109" s="124"/>
      <c r="S109" s="124"/>
      <c r="T109" s="124"/>
      <c r="U109" s="124"/>
      <c r="V109" s="124"/>
      <c r="W109" s="124"/>
      <c r="X109" s="124"/>
      <c r="Y109" s="124"/>
      <c r="Z109" s="124"/>
      <c r="AA109" s="124"/>
    </row>
    <row r="110" spans="1:27" x14ac:dyDescent="0.25">
      <c r="A110" s="124"/>
      <c r="B110" s="124"/>
      <c r="C110" s="124"/>
      <c r="D110" s="124"/>
      <c r="E110" s="124"/>
      <c r="F110" s="124"/>
      <c r="G110" s="124"/>
      <c r="H110" s="124"/>
      <c r="I110" s="124"/>
      <c r="J110" s="124"/>
      <c r="K110" s="124"/>
      <c r="L110" s="124"/>
      <c r="M110" s="124"/>
      <c r="P110" s="124"/>
      <c r="Q110" s="124"/>
      <c r="R110" s="124"/>
      <c r="S110" s="124"/>
      <c r="T110" s="124"/>
      <c r="U110" s="124"/>
      <c r="V110" s="124"/>
      <c r="W110" s="124"/>
      <c r="X110" s="124"/>
      <c r="Y110" s="124"/>
      <c r="Z110" s="124"/>
      <c r="AA110" s="124"/>
    </row>
    <row r="111" spans="1:27" x14ac:dyDescent="0.25">
      <c r="A111" s="124"/>
      <c r="B111" s="124"/>
      <c r="C111" s="124"/>
      <c r="D111" s="124"/>
      <c r="E111" s="124"/>
      <c r="F111" s="124"/>
      <c r="G111" s="124"/>
      <c r="H111" s="124"/>
      <c r="I111" s="124"/>
      <c r="J111" s="124"/>
      <c r="K111" s="124"/>
      <c r="L111" s="124"/>
      <c r="M111" s="124"/>
      <c r="P111" s="124"/>
      <c r="Q111" s="124"/>
      <c r="R111" s="124"/>
      <c r="S111" s="124"/>
      <c r="T111" s="124"/>
      <c r="U111" s="124"/>
      <c r="V111" s="124"/>
      <c r="W111" s="124"/>
      <c r="X111" s="124"/>
      <c r="Y111" s="124"/>
      <c r="Z111" s="124"/>
      <c r="AA111" s="124"/>
    </row>
    <row r="112" spans="1:27" x14ac:dyDescent="0.25">
      <c r="A112" s="124"/>
      <c r="B112" s="124"/>
      <c r="C112" s="124"/>
      <c r="D112" s="124"/>
      <c r="E112" s="124"/>
      <c r="F112" s="124"/>
      <c r="G112" s="124"/>
      <c r="H112" s="124"/>
      <c r="I112" s="124"/>
      <c r="J112" s="124"/>
      <c r="K112" s="124"/>
      <c r="L112" s="124"/>
      <c r="M112" s="124"/>
      <c r="P112" s="124"/>
      <c r="Q112" s="124"/>
      <c r="R112" s="124"/>
      <c r="S112" s="124"/>
      <c r="T112" s="124"/>
      <c r="U112" s="124"/>
      <c r="V112" s="124"/>
      <c r="W112" s="124"/>
      <c r="X112" s="124"/>
      <c r="Y112" s="124"/>
      <c r="Z112" s="124"/>
      <c r="AA112" s="124"/>
    </row>
    <row r="113" spans="1:27" x14ac:dyDescent="0.25">
      <c r="A113" s="124"/>
      <c r="B113" s="124"/>
      <c r="C113" s="124"/>
      <c r="D113" s="124"/>
      <c r="E113" s="124"/>
      <c r="F113" s="124"/>
      <c r="G113" s="124"/>
      <c r="H113" s="124"/>
      <c r="I113" s="124"/>
      <c r="J113" s="124"/>
      <c r="K113" s="124"/>
      <c r="L113" s="124"/>
      <c r="M113" s="124"/>
      <c r="P113" s="124"/>
      <c r="Q113" s="124"/>
      <c r="R113" s="124"/>
      <c r="S113" s="124"/>
      <c r="T113" s="124"/>
      <c r="U113" s="124"/>
      <c r="V113" s="124"/>
      <c r="W113" s="124"/>
      <c r="X113" s="124"/>
      <c r="Y113" s="124"/>
      <c r="Z113" s="124"/>
      <c r="AA113" s="124"/>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0D8D8-0438-4CBA-BFA2-A5903FAB3E05}">
  <dimension ref="A1:F61"/>
  <sheetViews>
    <sheetView workbookViewId="0">
      <selection activeCell="A2" sqref="A2"/>
    </sheetView>
  </sheetViews>
  <sheetFormatPr defaultColWidth="8.7109375" defaultRowHeight="15" x14ac:dyDescent="0.25"/>
  <cols>
    <col min="1" max="2" width="8.7109375" style="124"/>
    <col min="3" max="3" width="8.5703125" style="124" bestFit="1" customWidth="1"/>
    <col min="4" max="16384" width="8.7109375" style="124"/>
  </cols>
  <sheetData>
    <row r="1" spans="1:6" x14ac:dyDescent="0.25">
      <c r="A1" s="124" t="s">
        <v>5124</v>
      </c>
      <c r="B1" s="124" t="s">
        <v>5106</v>
      </c>
      <c r="C1" s="124" t="s">
        <v>5107</v>
      </c>
      <c r="D1" s="124" t="s">
        <v>218</v>
      </c>
      <c r="E1" s="124" t="s">
        <v>5109</v>
      </c>
      <c r="F1" s="124" t="s">
        <v>5110</v>
      </c>
    </row>
    <row r="2" spans="1:6" x14ac:dyDescent="0.25">
      <c r="A2" s="124">
        <v>2018</v>
      </c>
      <c r="B2" s="124" t="s">
        <v>605</v>
      </c>
      <c r="C2" s="124" t="s">
        <v>5111</v>
      </c>
      <c r="D2" s="124">
        <v>0.80287679332852901</v>
      </c>
      <c r="E2" s="124">
        <v>0.78678900003433228</v>
      </c>
      <c r="F2" s="124">
        <v>0.79638141393661499</v>
      </c>
    </row>
    <row r="3" spans="1:6" x14ac:dyDescent="0.25">
      <c r="A3" s="124">
        <v>2019</v>
      </c>
      <c r="B3" s="124" t="s">
        <v>605</v>
      </c>
      <c r="C3" s="124" t="s">
        <v>5111</v>
      </c>
      <c r="D3" s="124">
        <v>0.815726458721454</v>
      </c>
      <c r="E3" s="124">
        <v>0.83612871170043945</v>
      </c>
      <c r="F3" s="124">
        <v>0.82721042633056641</v>
      </c>
    </row>
    <row r="4" spans="1:6" x14ac:dyDescent="0.25">
      <c r="A4" s="124">
        <v>2020</v>
      </c>
      <c r="B4" s="124" t="s">
        <v>605</v>
      </c>
      <c r="C4" s="124" t="s">
        <v>5111</v>
      </c>
      <c r="D4" s="124">
        <v>0.80238809505952824</v>
      </c>
      <c r="E4" s="124">
        <v>0.81314098834991455</v>
      </c>
      <c r="F4" s="124">
        <v>0.80227178335189819</v>
      </c>
    </row>
    <row r="5" spans="1:6" x14ac:dyDescent="0.25">
      <c r="A5" s="124">
        <v>2021</v>
      </c>
      <c r="B5" s="124" t="s">
        <v>605</v>
      </c>
      <c r="C5" s="124" t="s">
        <v>5111</v>
      </c>
      <c r="D5" s="124">
        <v>0.81481530148727266</v>
      </c>
      <c r="E5" s="124">
        <v>0.79974794387817383</v>
      </c>
      <c r="F5" s="124">
        <v>0.80994302034378052</v>
      </c>
    </row>
    <row r="6" spans="1:6" x14ac:dyDescent="0.25">
      <c r="A6" s="124">
        <v>2022</v>
      </c>
      <c r="B6" s="124" t="s">
        <v>605</v>
      </c>
      <c r="C6" s="124" t="s">
        <v>5111</v>
      </c>
      <c r="D6" s="124">
        <v>0.81881876660578723</v>
      </c>
      <c r="E6" s="124">
        <v>0.83223307132720947</v>
      </c>
      <c r="F6" s="124">
        <v>0.81265217065811157</v>
      </c>
    </row>
    <row r="7" spans="1:6" x14ac:dyDescent="0.25">
      <c r="A7" s="124">
        <v>2018</v>
      </c>
      <c r="B7" s="124" t="s">
        <v>606</v>
      </c>
      <c r="C7" s="124" t="s">
        <v>5111</v>
      </c>
      <c r="D7" s="124">
        <v>0.83686154370957366</v>
      </c>
      <c r="E7" s="124">
        <v>0.79212778806686401</v>
      </c>
      <c r="F7" s="124">
        <v>0.78168737888336182</v>
      </c>
    </row>
    <row r="8" spans="1:6" x14ac:dyDescent="0.25">
      <c r="A8" s="124">
        <v>2019</v>
      </c>
      <c r="B8" s="124" t="s">
        <v>606</v>
      </c>
      <c r="C8" s="124" t="s">
        <v>5111</v>
      </c>
      <c r="D8" s="124">
        <v>0.7363703224675282</v>
      </c>
      <c r="E8" s="124">
        <v>0.76526468992233276</v>
      </c>
      <c r="F8" s="124">
        <v>0.75936377048492432</v>
      </c>
    </row>
    <row r="9" spans="1:6" x14ac:dyDescent="0.25">
      <c r="A9" s="124">
        <v>2020</v>
      </c>
      <c r="B9" s="124" t="s">
        <v>606</v>
      </c>
      <c r="C9" s="124" t="s">
        <v>5111</v>
      </c>
      <c r="D9" s="124">
        <v>0.69142863431084645</v>
      </c>
      <c r="E9" s="124">
        <v>0.7195170521736145</v>
      </c>
      <c r="F9" s="124">
        <v>0.72116643190383911</v>
      </c>
    </row>
    <row r="10" spans="1:6" x14ac:dyDescent="0.25">
      <c r="A10" s="124">
        <v>2021</v>
      </c>
      <c r="B10" s="124" t="s">
        <v>606</v>
      </c>
      <c r="C10" s="124" t="s">
        <v>5111</v>
      </c>
      <c r="D10" s="124">
        <v>0.76995267758250563</v>
      </c>
      <c r="E10" s="124">
        <v>0.75770360231399536</v>
      </c>
      <c r="F10" s="124">
        <v>0.77239561080932617</v>
      </c>
    </row>
    <row r="11" spans="1:6" x14ac:dyDescent="0.25">
      <c r="A11" s="124">
        <v>2022</v>
      </c>
      <c r="B11" s="124" t="s">
        <v>606</v>
      </c>
      <c r="C11" s="124" t="s">
        <v>5111</v>
      </c>
      <c r="D11" s="124">
        <v>0.78184337963552952</v>
      </c>
      <c r="E11" s="124">
        <v>0.74959957599639893</v>
      </c>
      <c r="F11" s="124">
        <v>0.74767398834228516</v>
      </c>
    </row>
    <row r="12" spans="1:6" x14ac:dyDescent="0.25">
      <c r="A12" s="124">
        <v>2018</v>
      </c>
      <c r="B12" s="124" t="s">
        <v>607</v>
      </c>
      <c r="C12" s="124" t="s">
        <v>5111</v>
      </c>
      <c r="D12" s="124">
        <v>0.85991772445999981</v>
      </c>
      <c r="E12" s="124">
        <v>0.87409734725952148</v>
      </c>
      <c r="F12" s="124">
        <v>0.87039297819137573</v>
      </c>
    </row>
    <row r="13" spans="1:6" x14ac:dyDescent="0.25">
      <c r="A13" s="124">
        <v>2019</v>
      </c>
      <c r="B13" s="124" t="s">
        <v>607</v>
      </c>
      <c r="C13" s="124" t="s">
        <v>5111</v>
      </c>
      <c r="D13" s="124">
        <v>0.82011715729671075</v>
      </c>
      <c r="E13" s="124">
        <v>0.83358269929885864</v>
      </c>
      <c r="F13" s="124">
        <v>0.83726048469543457</v>
      </c>
    </row>
    <row r="14" spans="1:6" x14ac:dyDescent="0.25">
      <c r="A14" s="124">
        <v>2020</v>
      </c>
      <c r="B14" s="124" t="s">
        <v>607</v>
      </c>
      <c r="C14" s="124" t="s">
        <v>5111</v>
      </c>
      <c r="D14" s="124">
        <v>0.80096453945500168</v>
      </c>
      <c r="E14" s="124">
        <v>0.79850000143051147</v>
      </c>
      <c r="F14" s="124">
        <v>0.79620075225830078</v>
      </c>
    </row>
    <row r="15" spans="1:6" x14ac:dyDescent="0.25">
      <c r="A15" s="124">
        <v>2021</v>
      </c>
      <c r="B15" s="124" t="s">
        <v>607</v>
      </c>
      <c r="C15" s="124" t="s">
        <v>5111</v>
      </c>
      <c r="D15" s="124">
        <v>0.81328851758693665</v>
      </c>
      <c r="E15" s="124">
        <v>0.78810787200927734</v>
      </c>
      <c r="F15" s="124">
        <v>0.79043364524841309</v>
      </c>
    </row>
    <row r="16" spans="1:6" x14ac:dyDescent="0.25">
      <c r="A16" s="124">
        <v>2022</v>
      </c>
      <c r="B16" s="124" t="s">
        <v>607</v>
      </c>
      <c r="C16" s="124" t="s">
        <v>5111</v>
      </c>
      <c r="D16" s="124">
        <v>0.79975910232266167</v>
      </c>
      <c r="E16" s="124">
        <v>0.79335683584213257</v>
      </c>
      <c r="F16" s="124">
        <v>0.77720963954925537</v>
      </c>
    </row>
    <row r="17" spans="1:6" x14ac:dyDescent="0.25">
      <c r="A17" s="124">
        <v>2018</v>
      </c>
      <c r="B17" s="124" t="s">
        <v>608</v>
      </c>
      <c r="C17" s="124" t="s">
        <v>5111</v>
      </c>
      <c r="D17" s="124">
        <v>0.82454299361622008</v>
      </c>
      <c r="E17" s="124">
        <v>0.83052206039428711</v>
      </c>
      <c r="F17" s="124">
        <v>0.82238984107971191</v>
      </c>
    </row>
    <row r="18" spans="1:6" x14ac:dyDescent="0.25">
      <c r="A18" s="124">
        <v>2019</v>
      </c>
      <c r="B18" s="124" t="s">
        <v>608</v>
      </c>
      <c r="C18" s="124" t="s">
        <v>5111</v>
      </c>
      <c r="D18" s="124">
        <v>0.80654247989786698</v>
      </c>
      <c r="E18" s="124">
        <v>0.79674291610717773</v>
      </c>
      <c r="F18" s="124">
        <v>0.79510706663131714</v>
      </c>
    </row>
    <row r="19" spans="1:6" x14ac:dyDescent="0.25">
      <c r="A19" s="124">
        <v>2020</v>
      </c>
      <c r="B19" s="124" t="s">
        <v>608</v>
      </c>
      <c r="C19" s="124" t="s">
        <v>5111</v>
      </c>
      <c r="D19" s="124">
        <v>0.76369365020992319</v>
      </c>
      <c r="E19" s="124">
        <v>0.78856384754180908</v>
      </c>
      <c r="F19" s="124">
        <v>0.79281944036483765</v>
      </c>
    </row>
    <row r="20" spans="1:6" x14ac:dyDescent="0.25">
      <c r="A20" s="124">
        <v>2021</v>
      </c>
      <c r="B20" s="124" t="s">
        <v>608</v>
      </c>
      <c r="C20" s="124" t="s">
        <v>5111</v>
      </c>
      <c r="D20" s="124">
        <v>0.84390783697838079</v>
      </c>
      <c r="E20" s="124">
        <v>0.82285821437835693</v>
      </c>
      <c r="F20" s="124">
        <v>0.82837057113647461</v>
      </c>
    </row>
    <row r="21" spans="1:6" x14ac:dyDescent="0.25">
      <c r="A21" s="124">
        <v>2022</v>
      </c>
      <c r="B21" s="124" t="s">
        <v>608</v>
      </c>
      <c r="C21" s="124" t="s">
        <v>5111</v>
      </c>
      <c r="D21" s="124">
        <v>0.82081026147146208</v>
      </c>
      <c r="E21" s="124">
        <v>0.81862610578536987</v>
      </c>
      <c r="F21" s="124">
        <v>0.79343509674072266</v>
      </c>
    </row>
    <row r="22" spans="1:6" x14ac:dyDescent="0.25">
      <c r="A22" s="124">
        <v>2018</v>
      </c>
      <c r="B22" s="124" t="s">
        <v>609</v>
      </c>
      <c r="C22" s="124" t="s">
        <v>5111</v>
      </c>
      <c r="D22" s="124">
        <v>0.85879366835493243</v>
      </c>
      <c r="E22" s="124">
        <v>0.84667110443115234</v>
      </c>
      <c r="F22" s="124">
        <v>0.84885364770889282</v>
      </c>
    </row>
    <row r="23" spans="1:6" x14ac:dyDescent="0.25">
      <c r="A23" s="124">
        <v>2019</v>
      </c>
      <c r="B23" s="124" t="s">
        <v>609</v>
      </c>
      <c r="C23" s="124" t="s">
        <v>5111</v>
      </c>
      <c r="D23" s="124">
        <v>0.82159754605838109</v>
      </c>
      <c r="E23" s="124">
        <v>0.81250864267349243</v>
      </c>
      <c r="F23" s="124">
        <v>0.80838650465011597</v>
      </c>
    </row>
    <row r="24" spans="1:6" x14ac:dyDescent="0.25">
      <c r="A24" s="124">
        <v>2020</v>
      </c>
      <c r="B24" s="124" t="s">
        <v>609</v>
      </c>
      <c r="C24" s="124" t="s">
        <v>5111</v>
      </c>
      <c r="D24" s="124">
        <v>0.76516440324595481</v>
      </c>
      <c r="E24" s="124">
        <v>0.78154188394546509</v>
      </c>
      <c r="F24" s="124">
        <v>0.7911255955696106</v>
      </c>
    </row>
    <row r="25" spans="1:6" x14ac:dyDescent="0.25">
      <c r="A25" s="124">
        <v>2021</v>
      </c>
      <c r="B25" s="124" t="s">
        <v>609</v>
      </c>
      <c r="C25" s="124" t="s">
        <v>5111</v>
      </c>
      <c r="D25" s="124">
        <v>0.79745832759333246</v>
      </c>
      <c r="E25" s="124">
        <v>0.8022923469543457</v>
      </c>
      <c r="F25" s="124">
        <v>0.79464817047119141</v>
      </c>
    </row>
    <row r="26" spans="1:6" x14ac:dyDescent="0.25">
      <c r="A26" s="124">
        <v>2022</v>
      </c>
      <c r="B26" s="124" t="s">
        <v>609</v>
      </c>
      <c r="C26" s="124" t="s">
        <v>5111</v>
      </c>
      <c r="D26" s="124">
        <v>0.78784072610159572</v>
      </c>
      <c r="E26" s="124">
        <v>0.87549465894699097</v>
      </c>
      <c r="F26" s="124">
        <v>0.84523618221282959</v>
      </c>
    </row>
    <row r="27" spans="1:6" x14ac:dyDescent="0.25">
      <c r="A27" s="124">
        <v>2018</v>
      </c>
      <c r="B27" s="124" t="s">
        <v>610</v>
      </c>
      <c r="C27" s="124" t="s">
        <v>5111</v>
      </c>
      <c r="D27" s="124">
        <v>0.82257417257281218</v>
      </c>
      <c r="E27" s="124">
        <v>0.81216895580291748</v>
      </c>
      <c r="F27" s="124">
        <v>0.80971449613571167</v>
      </c>
    </row>
    <row r="28" spans="1:6" x14ac:dyDescent="0.25">
      <c r="A28" s="124">
        <v>2019</v>
      </c>
      <c r="B28" s="124" t="s">
        <v>610</v>
      </c>
      <c r="C28" s="124" t="s">
        <v>5111</v>
      </c>
      <c r="D28" s="124">
        <v>0.80050216450216449</v>
      </c>
      <c r="E28" s="124">
        <v>0.79894030094146729</v>
      </c>
      <c r="F28" s="124">
        <v>0.79540574550628662</v>
      </c>
    </row>
    <row r="29" spans="1:6" x14ac:dyDescent="0.25">
      <c r="A29" s="124">
        <v>2020</v>
      </c>
      <c r="B29" s="124" t="s">
        <v>610</v>
      </c>
      <c r="C29" s="124" t="s">
        <v>5111</v>
      </c>
      <c r="D29" s="124">
        <v>0.70780786337577761</v>
      </c>
      <c r="E29" s="124">
        <v>0.71993106603622437</v>
      </c>
      <c r="F29" s="124">
        <v>0.72886693477630615</v>
      </c>
    </row>
    <row r="30" spans="1:6" x14ac:dyDescent="0.25">
      <c r="A30" s="124">
        <v>2021</v>
      </c>
      <c r="B30" s="124" t="s">
        <v>610</v>
      </c>
      <c r="C30" s="124" t="s">
        <v>5111</v>
      </c>
      <c r="D30" s="124">
        <v>0.68119120939312749</v>
      </c>
      <c r="E30" s="124">
        <v>0.68103510141372681</v>
      </c>
      <c r="F30" s="124">
        <v>0.67808824777603149</v>
      </c>
    </row>
    <row r="31" spans="1:6" x14ac:dyDescent="0.25">
      <c r="A31" s="124">
        <v>2022</v>
      </c>
      <c r="B31" s="124" t="s">
        <v>610</v>
      </c>
      <c r="C31" s="124" t="s">
        <v>5111</v>
      </c>
      <c r="D31" s="124">
        <v>0.69812324122218095</v>
      </c>
      <c r="E31" s="124">
        <v>0.61775290966033936</v>
      </c>
      <c r="F31" s="124">
        <v>0.61970615386962891</v>
      </c>
    </row>
    <row r="32" spans="1:6" x14ac:dyDescent="0.25">
      <c r="A32" s="124">
        <v>2018</v>
      </c>
      <c r="B32" s="124" t="s">
        <v>611</v>
      </c>
      <c r="C32" s="124" t="s">
        <v>5111</v>
      </c>
      <c r="D32" s="124">
        <v>0.87327365728900264</v>
      </c>
      <c r="E32" s="124">
        <v>0.8668067455291748</v>
      </c>
      <c r="F32" s="124">
        <v>0.86412990093231201</v>
      </c>
    </row>
    <row r="33" spans="1:6" x14ac:dyDescent="0.25">
      <c r="A33" s="124">
        <v>2019</v>
      </c>
      <c r="B33" s="124" t="s">
        <v>611</v>
      </c>
      <c r="C33" s="124" t="s">
        <v>5111</v>
      </c>
      <c r="D33" s="124">
        <v>0.85029977570738446</v>
      </c>
      <c r="E33" s="124">
        <v>0.87382924556732178</v>
      </c>
      <c r="F33" s="124">
        <v>0.87763315439224243</v>
      </c>
    </row>
    <row r="34" spans="1:6" x14ac:dyDescent="0.25">
      <c r="A34" s="124">
        <v>2020</v>
      </c>
      <c r="B34" s="124" t="s">
        <v>611</v>
      </c>
      <c r="C34" s="124" t="s">
        <v>5111</v>
      </c>
      <c r="D34" s="124">
        <v>0.8581550028918451</v>
      </c>
      <c r="E34" s="124">
        <v>0.84900021553039551</v>
      </c>
      <c r="F34" s="124">
        <v>0.85134696960449219</v>
      </c>
    </row>
    <row r="35" spans="1:6" x14ac:dyDescent="0.25">
      <c r="A35" s="124">
        <v>2021</v>
      </c>
      <c r="B35" s="124" t="s">
        <v>611</v>
      </c>
      <c r="C35" s="124" t="s">
        <v>5111</v>
      </c>
      <c r="D35" s="124">
        <v>0.88569240196078425</v>
      </c>
      <c r="E35" s="124">
        <v>0.8777846097946167</v>
      </c>
      <c r="F35" s="124">
        <v>0.87431079149246216</v>
      </c>
    </row>
    <row r="36" spans="1:6" x14ac:dyDescent="0.25">
      <c r="A36" s="124">
        <v>2022</v>
      </c>
      <c r="B36" s="124" t="s">
        <v>611</v>
      </c>
      <c r="C36" s="124" t="s">
        <v>5111</v>
      </c>
      <c r="D36" s="124">
        <v>0.91958041958041958</v>
      </c>
      <c r="E36" s="124">
        <v>0.88124364614486694</v>
      </c>
      <c r="F36" s="124">
        <v>0.85183393955230713</v>
      </c>
    </row>
    <row r="37" spans="1:6" x14ac:dyDescent="0.25">
      <c r="A37" s="124">
        <v>2018</v>
      </c>
      <c r="B37" s="124" t="s">
        <v>612</v>
      </c>
      <c r="C37" s="124" t="s">
        <v>5111</v>
      </c>
      <c r="D37" s="124">
        <v>0.8419349172060453</v>
      </c>
      <c r="E37" s="124">
        <v>0.84658306837081909</v>
      </c>
      <c r="F37" s="124">
        <v>0.85361242294311523</v>
      </c>
    </row>
    <row r="38" spans="1:6" x14ac:dyDescent="0.25">
      <c r="A38" s="124">
        <v>2019</v>
      </c>
      <c r="B38" s="124" t="s">
        <v>612</v>
      </c>
      <c r="C38" s="124" t="s">
        <v>5111</v>
      </c>
      <c r="D38" s="124">
        <v>0.7951314649104283</v>
      </c>
      <c r="E38" s="124">
        <v>0.81020808219909668</v>
      </c>
      <c r="F38" s="124">
        <v>0.81369268894195557</v>
      </c>
    </row>
    <row r="39" spans="1:6" x14ac:dyDescent="0.25">
      <c r="A39" s="124">
        <v>2020</v>
      </c>
      <c r="B39" s="124" t="s">
        <v>612</v>
      </c>
      <c r="C39" s="124" t="s">
        <v>5111</v>
      </c>
      <c r="D39" s="124">
        <v>0.75579786765353774</v>
      </c>
      <c r="E39" s="124">
        <v>0.75827664136886597</v>
      </c>
      <c r="F39" s="124">
        <v>0.74907815456390381</v>
      </c>
    </row>
    <row r="40" spans="1:6" x14ac:dyDescent="0.25">
      <c r="A40" s="124">
        <v>2021</v>
      </c>
      <c r="B40" s="124" t="s">
        <v>612</v>
      </c>
      <c r="C40" s="124" t="s">
        <v>5111</v>
      </c>
      <c r="D40" s="124">
        <v>0.83290726732667741</v>
      </c>
      <c r="E40" s="124">
        <v>0.81070369482040405</v>
      </c>
      <c r="F40" s="124">
        <v>0.80938822031021118</v>
      </c>
    </row>
    <row r="41" spans="1:6" x14ac:dyDescent="0.25">
      <c r="A41" s="124">
        <v>2022</v>
      </c>
      <c r="B41" s="124" t="s">
        <v>612</v>
      </c>
      <c r="C41" s="124" t="s">
        <v>5111</v>
      </c>
      <c r="D41" s="124">
        <v>0.85995910167251599</v>
      </c>
      <c r="E41" s="124">
        <v>0.85660052299499512</v>
      </c>
      <c r="F41" s="124">
        <v>0.84251248836517334</v>
      </c>
    </row>
    <row r="42" spans="1:6" x14ac:dyDescent="0.25">
      <c r="A42" s="124">
        <v>2018</v>
      </c>
      <c r="B42" s="124" t="s">
        <v>613</v>
      </c>
      <c r="C42" s="124" t="s">
        <v>5111</v>
      </c>
      <c r="D42" s="124">
        <v>0.97437343358395989</v>
      </c>
      <c r="E42" s="124">
        <v>0.94088613986968994</v>
      </c>
      <c r="F42" s="124">
        <v>0.93715208768844604</v>
      </c>
    </row>
    <row r="43" spans="1:6" x14ac:dyDescent="0.25">
      <c r="A43" s="124">
        <v>2019</v>
      </c>
      <c r="B43" s="124" t="s">
        <v>613</v>
      </c>
      <c r="C43" s="124" t="s">
        <v>5111</v>
      </c>
      <c r="D43" s="124">
        <v>0.92662337662337668</v>
      </c>
      <c r="E43" s="124">
        <v>0.93254566192626953</v>
      </c>
      <c r="F43" s="124">
        <v>0.93000829219818115</v>
      </c>
    </row>
    <row r="44" spans="1:6" x14ac:dyDescent="0.25">
      <c r="A44" s="124">
        <v>2020</v>
      </c>
      <c r="B44" s="124" t="s">
        <v>613</v>
      </c>
      <c r="C44" s="124" t="s">
        <v>5111</v>
      </c>
      <c r="D44" s="124">
        <v>0.84351090086384195</v>
      </c>
      <c r="E44" s="124">
        <v>0.8942486047744751</v>
      </c>
      <c r="F44" s="124">
        <v>0.89871358871459961</v>
      </c>
    </row>
    <row r="45" spans="1:6" x14ac:dyDescent="0.25">
      <c r="A45" s="124">
        <v>2021</v>
      </c>
      <c r="B45" s="124" t="s">
        <v>613</v>
      </c>
      <c r="C45" s="124" t="s">
        <v>5111</v>
      </c>
      <c r="D45" s="124">
        <v>0.92063492063492058</v>
      </c>
      <c r="E45" s="124">
        <v>0.89746230840682983</v>
      </c>
      <c r="F45" s="124">
        <v>0.89926868677139282</v>
      </c>
    </row>
    <row r="46" spans="1:6" x14ac:dyDescent="0.25">
      <c r="A46" s="124">
        <v>2022</v>
      </c>
      <c r="B46" s="124" t="s">
        <v>613</v>
      </c>
      <c r="C46" s="124" t="s">
        <v>5111</v>
      </c>
      <c r="D46" s="124">
        <v>0.85638452817024246</v>
      </c>
      <c r="E46" s="124">
        <v>0.84193938970565796</v>
      </c>
      <c r="F46" s="124">
        <v>0.81842446327209473</v>
      </c>
    </row>
    <row r="47" spans="1:6" x14ac:dyDescent="0.25">
      <c r="A47" s="124">
        <v>2018</v>
      </c>
      <c r="B47" s="124" t="s">
        <v>614</v>
      </c>
      <c r="C47" s="124" t="s">
        <v>5111</v>
      </c>
      <c r="D47" s="124">
        <v>0.86195226863249397</v>
      </c>
      <c r="E47" s="124">
        <v>0.83980810642242432</v>
      </c>
      <c r="F47" s="124">
        <v>0.83141690492630005</v>
      </c>
    </row>
    <row r="48" spans="1:6" x14ac:dyDescent="0.25">
      <c r="A48" s="124">
        <v>2019</v>
      </c>
      <c r="B48" s="124" t="s">
        <v>614</v>
      </c>
      <c r="C48" s="124" t="s">
        <v>5111</v>
      </c>
      <c r="D48" s="124">
        <v>0.86214706197449498</v>
      </c>
      <c r="E48" s="124">
        <v>0.83651340007781982</v>
      </c>
      <c r="F48" s="124">
        <v>0.83698320388793945</v>
      </c>
    </row>
    <row r="49" spans="1:6" x14ac:dyDescent="0.25">
      <c r="A49" s="124">
        <v>2020</v>
      </c>
      <c r="B49" s="124" t="s">
        <v>614</v>
      </c>
      <c r="C49" s="124" t="s">
        <v>5111</v>
      </c>
      <c r="D49" s="124">
        <v>0.73912070594932233</v>
      </c>
      <c r="E49" s="124">
        <v>0.7506108283996582</v>
      </c>
      <c r="F49" s="124">
        <v>0.75698709487915039</v>
      </c>
    </row>
    <row r="50" spans="1:6" x14ac:dyDescent="0.25">
      <c r="A50" s="124">
        <v>2021</v>
      </c>
      <c r="B50" s="124" t="s">
        <v>614</v>
      </c>
      <c r="C50" s="124" t="s">
        <v>5111</v>
      </c>
      <c r="D50" s="124">
        <v>0.69131946567608327</v>
      </c>
      <c r="E50" s="124">
        <v>0.7276071310043335</v>
      </c>
      <c r="F50" s="124">
        <v>0.72915232181549072</v>
      </c>
    </row>
    <row r="51" spans="1:6" x14ac:dyDescent="0.25">
      <c r="A51" s="124">
        <v>2022</v>
      </c>
      <c r="B51" s="124" t="s">
        <v>614</v>
      </c>
      <c r="C51" s="124" t="s">
        <v>5111</v>
      </c>
      <c r="D51" s="124">
        <v>0.80925526086816402</v>
      </c>
      <c r="E51" s="124">
        <v>0.77315664291381836</v>
      </c>
      <c r="F51" s="124">
        <v>0.76342970132827759</v>
      </c>
    </row>
    <row r="52" spans="1:6" x14ac:dyDescent="0.25">
      <c r="A52" s="124">
        <v>2018</v>
      </c>
      <c r="B52" s="124" t="s">
        <v>615</v>
      </c>
      <c r="C52" s="124" t="s">
        <v>5111</v>
      </c>
      <c r="D52" s="124">
        <v>0.90009664885866925</v>
      </c>
      <c r="E52" s="124">
        <v>0.89448332786560059</v>
      </c>
      <c r="F52" s="124">
        <v>0.88936161994934082</v>
      </c>
    </row>
    <row r="53" spans="1:6" x14ac:dyDescent="0.25">
      <c r="A53" s="124">
        <v>2019</v>
      </c>
      <c r="B53" s="124" t="s">
        <v>615</v>
      </c>
      <c r="C53" s="124" t="s">
        <v>5111</v>
      </c>
      <c r="D53" s="124">
        <v>0.88746654217242449</v>
      </c>
      <c r="E53" s="124">
        <v>0.88437521457672119</v>
      </c>
      <c r="F53" s="124">
        <v>0.88207793235778809</v>
      </c>
    </row>
    <row r="54" spans="1:6" x14ac:dyDescent="0.25">
      <c r="A54" s="124">
        <v>2020</v>
      </c>
      <c r="B54" s="124" t="s">
        <v>615</v>
      </c>
      <c r="C54" s="124" t="s">
        <v>5111</v>
      </c>
      <c r="D54" s="124">
        <v>0.85316209482798311</v>
      </c>
      <c r="E54" s="124">
        <v>0.85376960039138794</v>
      </c>
      <c r="F54" s="124">
        <v>0.86333936452865601</v>
      </c>
    </row>
    <row r="55" spans="1:6" x14ac:dyDescent="0.25">
      <c r="A55" s="124">
        <v>2021</v>
      </c>
      <c r="B55" s="124" t="s">
        <v>615</v>
      </c>
      <c r="C55" s="124" t="s">
        <v>5111</v>
      </c>
      <c r="D55" s="124">
        <v>0.82431097090039362</v>
      </c>
      <c r="E55" s="124">
        <v>0.83240813016891479</v>
      </c>
      <c r="F55" s="124">
        <v>0.8302573561668396</v>
      </c>
    </row>
    <row r="56" spans="1:6" x14ac:dyDescent="0.25">
      <c r="A56" s="124">
        <v>2022</v>
      </c>
      <c r="B56" s="124" t="s">
        <v>615</v>
      </c>
      <c r="C56" s="124" t="s">
        <v>5111</v>
      </c>
      <c r="D56" s="124">
        <v>0.81589000497931674</v>
      </c>
      <c r="E56" s="124">
        <v>0.89535939693450928</v>
      </c>
      <c r="F56" s="124">
        <v>0.88771772384643555</v>
      </c>
    </row>
    <row r="57" spans="1:6" x14ac:dyDescent="0.25">
      <c r="A57" s="124">
        <v>2018</v>
      </c>
      <c r="B57" s="124" t="s">
        <v>616</v>
      </c>
      <c r="C57" s="124" t="s">
        <v>5111</v>
      </c>
      <c r="D57" s="124">
        <v>0.79307250153255904</v>
      </c>
      <c r="E57" s="124">
        <v>0.80236715078353882</v>
      </c>
      <c r="F57" s="124">
        <v>0.79066920280456543</v>
      </c>
    </row>
    <row r="58" spans="1:6" x14ac:dyDescent="0.25">
      <c r="A58" s="124">
        <v>2019</v>
      </c>
      <c r="B58" s="124" t="s">
        <v>616</v>
      </c>
      <c r="C58" s="124" t="s">
        <v>5111</v>
      </c>
      <c r="D58" s="124">
        <v>0.84561682391353776</v>
      </c>
      <c r="E58" s="124">
        <v>0.81536519527435303</v>
      </c>
      <c r="F58" s="124">
        <v>0.81810694932937622</v>
      </c>
    </row>
    <row r="59" spans="1:6" x14ac:dyDescent="0.25">
      <c r="A59" s="124">
        <v>2020</v>
      </c>
      <c r="B59" s="124" t="s">
        <v>616</v>
      </c>
      <c r="C59" s="124" t="s">
        <v>5111</v>
      </c>
      <c r="D59" s="124">
        <v>0.71047257612722503</v>
      </c>
      <c r="E59" s="124">
        <v>0.75812464952468872</v>
      </c>
      <c r="F59" s="124">
        <v>0.77016031742095947</v>
      </c>
    </row>
    <row r="60" spans="1:6" x14ac:dyDescent="0.25">
      <c r="A60" s="124">
        <v>2021</v>
      </c>
      <c r="B60" s="124" t="s">
        <v>616</v>
      </c>
      <c r="C60" s="124" t="s">
        <v>5111</v>
      </c>
      <c r="D60" s="124">
        <v>0.79862173776333711</v>
      </c>
      <c r="E60" s="124">
        <v>0.7719266414642334</v>
      </c>
      <c r="F60" s="124">
        <v>0.76884722709655762</v>
      </c>
    </row>
    <row r="61" spans="1:6" x14ac:dyDescent="0.25">
      <c r="A61" s="124">
        <v>2022</v>
      </c>
      <c r="B61" s="124" t="s">
        <v>616</v>
      </c>
      <c r="C61" s="124" t="s">
        <v>5111</v>
      </c>
      <c r="D61" s="124">
        <v>0.81890529129457512</v>
      </c>
      <c r="E61" s="124">
        <v>0.85687655210494995</v>
      </c>
      <c r="F61" s="124">
        <v>0.82827925682067871</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95D5B-624C-418D-BCBF-85F01393795E}">
  <dimension ref="A1:F61"/>
  <sheetViews>
    <sheetView workbookViewId="0">
      <selection activeCell="D2" sqref="D2"/>
    </sheetView>
  </sheetViews>
  <sheetFormatPr defaultColWidth="8.7109375" defaultRowHeight="15" x14ac:dyDescent="0.25"/>
  <cols>
    <col min="1" max="1" width="12.42578125" style="124" bestFit="1" customWidth="1"/>
    <col min="2" max="2" width="9.7109375" style="124" bestFit="1" customWidth="1"/>
    <col min="3" max="3" width="17.5703125" style="124" bestFit="1" customWidth="1"/>
    <col min="4" max="6" width="12.5703125" style="124" bestFit="1" customWidth="1"/>
    <col min="7" max="16384" width="8.7109375" style="124"/>
  </cols>
  <sheetData>
    <row r="1" spans="1:6" x14ac:dyDescent="0.25">
      <c r="A1" s="124" t="s">
        <v>5124</v>
      </c>
      <c r="B1" s="124" t="s">
        <v>5106</v>
      </c>
      <c r="C1" s="124" t="s">
        <v>5107</v>
      </c>
      <c r="D1" s="124" t="s">
        <v>218</v>
      </c>
      <c r="E1" s="124" t="s">
        <v>5109</v>
      </c>
      <c r="F1" s="124" t="s">
        <v>5110</v>
      </c>
    </row>
    <row r="2" spans="1:6" x14ac:dyDescent="0.25">
      <c r="A2" s="124">
        <v>2018</v>
      </c>
      <c r="B2" s="124" t="s">
        <v>605</v>
      </c>
      <c r="C2" s="124" t="s">
        <v>5125</v>
      </c>
      <c r="D2" s="124">
        <v>0.77578521697132452</v>
      </c>
      <c r="E2" s="124">
        <v>0.77403074502944946</v>
      </c>
      <c r="F2" s="124">
        <v>0.77756971120834351</v>
      </c>
    </row>
    <row r="3" spans="1:6" x14ac:dyDescent="0.25">
      <c r="A3" s="124">
        <v>2019</v>
      </c>
      <c r="B3" s="124" t="s">
        <v>605</v>
      </c>
      <c r="C3" s="124" t="s">
        <v>5125</v>
      </c>
      <c r="D3" s="124">
        <v>0.82017340801236061</v>
      </c>
      <c r="E3" s="124">
        <v>0.82336539030075073</v>
      </c>
      <c r="F3" s="124">
        <v>0.81856274604797363</v>
      </c>
    </row>
    <row r="4" spans="1:6" x14ac:dyDescent="0.25">
      <c r="A4" s="124">
        <v>2020</v>
      </c>
      <c r="B4" s="124" t="s">
        <v>605</v>
      </c>
      <c r="C4" s="124" t="s">
        <v>5125</v>
      </c>
      <c r="D4" s="124">
        <v>0.78063394938394937</v>
      </c>
      <c r="E4" s="124">
        <v>0.82155948877334595</v>
      </c>
      <c r="F4" s="124">
        <v>0.81834453344345093</v>
      </c>
    </row>
    <row r="5" spans="1:6" x14ac:dyDescent="0.25">
      <c r="A5" s="124">
        <v>2021</v>
      </c>
      <c r="B5" s="124" t="s">
        <v>605</v>
      </c>
      <c r="C5" s="124" t="s">
        <v>5125</v>
      </c>
      <c r="D5" s="124">
        <v>0.82591093117408909</v>
      </c>
      <c r="E5" s="124">
        <v>0.78354787826538086</v>
      </c>
      <c r="F5" s="124">
        <v>0.78802651166915894</v>
      </c>
    </row>
    <row r="6" spans="1:6" x14ac:dyDescent="0.25">
      <c r="A6" s="124">
        <v>2022</v>
      </c>
      <c r="B6" s="124" t="s">
        <v>605</v>
      </c>
      <c r="C6" s="124" t="s">
        <v>5125</v>
      </c>
      <c r="D6" s="124">
        <v>0.78071202447265964</v>
      </c>
      <c r="E6" s="124">
        <v>0.8045881986618042</v>
      </c>
      <c r="F6" s="124">
        <v>0.77506333589553833</v>
      </c>
    </row>
    <row r="7" spans="1:6" x14ac:dyDescent="0.25">
      <c r="A7" s="124">
        <v>2018</v>
      </c>
      <c r="B7" s="124" t="s">
        <v>606</v>
      </c>
      <c r="C7" s="124" t="s">
        <v>5125</v>
      </c>
      <c r="D7" s="124">
        <v>0.86737829951631384</v>
      </c>
      <c r="E7" s="124">
        <v>0.79612171649932861</v>
      </c>
      <c r="F7" s="124">
        <v>0.79315996170043945</v>
      </c>
    </row>
    <row r="8" spans="1:6" x14ac:dyDescent="0.25">
      <c r="A8" s="124">
        <v>2019</v>
      </c>
      <c r="B8" s="124" t="s">
        <v>606</v>
      </c>
      <c r="C8" s="124" t="s">
        <v>5125</v>
      </c>
      <c r="D8" s="124">
        <v>0.73146160321846021</v>
      </c>
      <c r="E8" s="124">
        <v>0.80200952291488647</v>
      </c>
      <c r="F8" s="124">
        <v>0.80068576335906982</v>
      </c>
    </row>
    <row r="9" spans="1:6" x14ac:dyDescent="0.25">
      <c r="A9" s="124">
        <v>2020</v>
      </c>
      <c r="B9" s="124" t="s">
        <v>606</v>
      </c>
      <c r="C9" s="124" t="s">
        <v>5125</v>
      </c>
      <c r="D9" s="124">
        <v>0.74045443261861177</v>
      </c>
      <c r="E9" s="124">
        <v>0.77037835121154785</v>
      </c>
      <c r="F9" s="124">
        <v>0.77020657062530518</v>
      </c>
    </row>
    <row r="10" spans="1:6" x14ac:dyDescent="0.25">
      <c r="A10" s="124">
        <v>2021</v>
      </c>
      <c r="B10" s="124" t="s">
        <v>606</v>
      </c>
      <c r="C10" s="124" t="s">
        <v>5125</v>
      </c>
      <c r="D10" s="124">
        <v>0.82094520254984527</v>
      </c>
      <c r="E10" s="124">
        <v>0.79172998666763306</v>
      </c>
      <c r="F10" s="124">
        <v>0.79618728160858154</v>
      </c>
    </row>
    <row r="11" spans="1:6" x14ac:dyDescent="0.25">
      <c r="A11" s="124">
        <v>2022</v>
      </c>
      <c r="B11" s="124" t="s">
        <v>606</v>
      </c>
      <c r="C11" s="124" t="s">
        <v>5125</v>
      </c>
      <c r="D11" s="124">
        <v>0.82030308054014944</v>
      </c>
      <c r="E11" s="124">
        <v>0.79203402996063232</v>
      </c>
      <c r="F11" s="124">
        <v>0.8048253059387207</v>
      </c>
    </row>
    <row r="12" spans="1:6" x14ac:dyDescent="0.25">
      <c r="A12" s="124">
        <v>2018</v>
      </c>
      <c r="B12" s="124" t="s">
        <v>607</v>
      </c>
      <c r="C12" s="124" t="s">
        <v>5125</v>
      </c>
      <c r="D12" s="124">
        <v>0.8189345831654754</v>
      </c>
      <c r="E12" s="124">
        <v>0.83744591474533081</v>
      </c>
      <c r="F12" s="124">
        <v>0.83475160598754883</v>
      </c>
    </row>
    <row r="13" spans="1:6" x14ac:dyDescent="0.25">
      <c r="A13" s="124">
        <v>2019</v>
      </c>
      <c r="B13" s="124" t="s">
        <v>607</v>
      </c>
      <c r="C13" s="124" t="s">
        <v>5125</v>
      </c>
      <c r="D13" s="124">
        <v>0.80317460317460321</v>
      </c>
      <c r="E13" s="124">
        <v>0.81972360610961914</v>
      </c>
      <c r="F13" s="124">
        <v>0.82059311866760254</v>
      </c>
    </row>
    <row r="14" spans="1:6" x14ac:dyDescent="0.25">
      <c r="A14" s="124">
        <v>2020</v>
      </c>
      <c r="B14" s="124" t="s">
        <v>607</v>
      </c>
      <c r="C14" s="124" t="s">
        <v>5125</v>
      </c>
      <c r="D14" s="124">
        <v>0.82663923604999112</v>
      </c>
      <c r="E14" s="124">
        <v>0.78860849142074585</v>
      </c>
      <c r="F14" s="124">
        <v>0.79076981544494629</v>
      </c>
    </row>
    <row r="15" spans="1:6" x14ac:dyDescent="0.25">
      <c r="A15" s="124">
        <v>2021</v>
      </c>
      <c r="B15" s="124" t="s">
        <v>607</v>
      </c>
      <c r="C15" s="124" t="s">
        <v>5125</v>
      </c>
      <c r="D15" s="124">
        <v>0.78688132348919893</v>
      </c>
      <c r="E15" s="124">
        <v>0.78985172510147095</v>
      </c>
      <c r="F15" s="124">
        <v>0.78951519727706909</v>
      </c>
    </row>
    <row r="16" spans="1:6" x14ac:dyDescent="0.25">
      <c r="A16" s="124">
        <v>2022</v>
      </c>
      <c r="B16" s="124" t="s">
        <v>607</v>
      </c>
      <c r="C16" s="124" t="s">
        <v>5125</v>
      </c>
      <c r="D16" s="124">
        <v>0.82909612270077393</v>
      </c>
      <c r="E16" s="124">
        <v>0.76916122436523438</v>
      </c>
      <c r="F16" s="124">
        <v>0.76521384716033936</v>
      </c>
    </row>
    <row r="17" spans="1:6" x14ac:dyDescent="0.25">
      <c r="A17" s="124">
        <v>2018</v>
      </c>
      <c r="B17" s="124" t="s">
        <v>608</v>
      </c>
      <c r="C17" s="124" t="s">
        <v>5125</v>
      </c>
      <c r="D17" s="124">
        <v>0.78323067655304812</v>
      </c>
      <c r="E17" s="124">
        <v>0.77673417329788208</v>
      </c>
      <c r="F17" s="124">
        <v>0.77185416221618652</v>
      </c>
    </row>
    <row r="18" spans="1:6" x14ac:dyDescent="0.25">
      <c r="A18" s="124">
        <v>2019</v>
      </c>
      <c r="B18" s="124" t="s">
        <v>608</v>
      </c>
      <c r="C18" s="124" t="s">
        <v>5125</v>
      </c>
      <c r="D18" s="124">
        <v>0.75599905867695627</v>
      </c>
      <c r="E18" s="124">
        <v>0.76427656412124634</v>
      </c>
      <c r="F18" s="124">
        <v>0.76505064964294434</v>
      </c>
    </row>
    <row r="19" spans="1:6" x14ac:dyDescent="0.25">
      <c r="A19" s="124">
        <v>2020</v>
      </c>
      <c r="B19" s="124" t="s">
        <v>608</v>
      </c>
      <c r="C19" s="124" t="s">
        <v>5125</v>
      </c>
      <c r="D19" s="124">
        <v>0.63734066156460367</v>
      </c>
      <c r="E19" s="124">
        <v>0.67699378728866577</v>
      </c>
      <c r="F19" s="124">
        <v>0.67751955986022949</v>
      </c>
    </row>
    <row r="20" spans="1:6" x14ac:dyDescent="0.25">
      <c r="A20" s="124">
        <v>2021</v>
      </c>
      <c r="B20" s="124" t="s">
        <v>608</v>
      </c>
      <c r="C20" s="124" t="s">
        <v>5125</v>
      </c>
      <c r="D20" s="124">
        <v>0.75243740269315718</v>
      </c>
      <c r="E20" s="124">
        <v>0.71100330352783203</v>
      </c>
      <c r="F20" s="124">
        <v>0.71458339691162109</v>
      </c>
    </row>
    <row r="21" spans="1:6" x14ac:dyDescent="0.25">
      <c r="A21" s="124">
        <v>2022</v>
      </c>
      <c r="B21" s="124" t="s">
        <v>608</v>
      </c>
      <c r="C21" s="124" t="s">
        <v>5125</v>
      </c>
      <c r="D21" s="124">
        <v>0.76322225120646936</v>
      </c>
      <c r="E21" s="124">
        <v>0.65569216012954712</v>
      </c>
      <c r="F21" s="124">
        <v>0.64189010858535767</v>
      </c>
    </row>
    <row r="22" spans="1:6" x14ac:dyDescent="0.25">
      <c r="A22" s="124">
        <v>2018</v>
      </c>
      <c r="B22" s="124" t="s">
        <v>609</v>
      </c>
      <c r="C22" s="124" t="s">
        <v>5125</v>
      </c>
      <c r="D22" s="124">
        <v>0.88042150722637713</v>
      </c>
      <c r="E22" s="124">
        <v>0.8647884726524353</v>
      </c>
      <c r="F22" s="124">
        <v>0.85964202880859375</v>
      </c>
    </row>
    <row r="23" spans="1:6" x14ac:dyDescent="0.25">
      <c r="A23" s="124">
        <v>2019</v>
      </c>
      <c r="B23" s="124" t="s">
        <v>609</v>
      </c>
      <c r="C23" s="124" t="s">
        <v>5125</v>
      </c>
      <c r="D23" s="124">
        <v>0.89107663204048737</v>
      </c>
      <c r="E23" s="124">
        <v>0.84755122661590576</v>
      </c>
      <c r="F23" s="124">
        <v>0.85098105669021606</v>
      </c>
    </row>
    <row r="24" spans="1:6" x14ac:dyDescent="0.25">
      <c r="A24" s="124">
        <v>2020</v>
      </c>
      <c r="B24" s="124" t="s">
        <v>609</v>
      </c>
      <c r="C24" s="124" t="s">
        <v>5125</v>
      </c>
      <c r="D24" s="124">
        <v>0.78863193993954028</v>
      </c>
      <c r="E24" s="124">
        <v>0.80989855527877808</v>
      </c>
      <c r="F24" s="124">
        <v>0.81765091419219971</v>
      </c>
    </row>
    <row r="25" spans="1:6" x14ac:dyDescent="0.25">
      <c r="A25" s="124">
        <v>2021</v>
      </c>
      <c r="B25" s="124" t="s">
        <v>609</v>
      </c>
      <c r="C25" s="124" t="s">
        <v>5125</v>
      </c>
      <c r="D25" s="124">
        <v>0.71945028011204482</v>
      </c>
      <c r="E25" s="124">
        <v>0.75734210014343262</v>
      </c>
      <c r="F25" s="124">
        <v>0.75130641460418701</v>
      </c>
    </row>
    <row r="26" spans="1:6" x14ac:dyDescent="0.25">
      <c r="A26" s="124">
        <v>2022</v>
      </c>
      <c r="B26" s="124" t="s">
        <v>609</v>
      </c>
      <c r="C26" s="124" t="s">
        <v>5125</v>
      </c>
      <c r="D26" s="124">
        <v>0.79128680599204637</v>
      </c>
      <c r="E26" s="124">
        <v>0.74192845821380615</v>
      </c>
      <c r="F26" s="124">
        <v>0.74490225315093994</v>
      </c>
    </row>
    <row r="27" spans="1:6" x14ac:dyDescent="0.25">
      <c r="A27" s="124">
        <v>2018</v>
      </c>
      <c r="B27" s="124" t="s">
        <v>610</v>
      </c>
      <c r="C27" s="124" t="s">
        <v>5125</v>
      </c>
      <c r="D27" s="124">
        <v>0.95</v>
      </c>
      <c r="E27" s="124">
        <v>0.8922882080078125</v>
      </c>
      <c r="F27" s="124">
        <v>0.89417183399200439</v>
      </c>
    </row>
    <row r="28" spans="1:6" x14ac:dyDescent="0.25">
      <c r="A28" s="124">
        <v>2019</v>
      </c>
      <c r="B28" s="124" t="s">
        <v>610</v>
      </c>
      <c r="C28" s="124" t="s">
        <v>5125</v>
      </c>
      <c r="D28" s="124">
        <v>0.74302486848397886</v>
      </c>
      <c r="E28" s="124">
        <v>0.7784615159034729</v>
      </c>
      <c r="F28" s="124">
        <v>0.77745640277862549</v>
      </c>
    </row>
    <row r="29" spans="1:6" x14ac:dyDescent="0.25">
      <c r="A29" s="124">
        <v>2020</v>
      </c>
      <c r="B29" s="124" t="s">
        <v>610</v>
      </c>
      <c r="C29" s="124" t="s">
        <v>5125</v>
      </c>
      <c r="D29" s="124">
        <v>0.72987565215040684</v>
      </c>
      <c r="E29" s="124">
        <v>0.73156827688217163</v>
      </c>
      <c r="F29" s="124">
        <v>0.73195183277130127</v>
      </c>
    </row>
    <row r="30" spans="1:6" x14ac:dyDescent="0.25">
      <c r="A30" s="124">
        <v>2021</v>
      </c>
      <c r="B30" s="124" t="s">
        <v>610</v>
      </c>
      <c r="C30" s="124" t="s">
        <v>5125</v>
      </c>
      <c r="D30" s="124">
        <v>0.62687045880174008</v>
      </c>
      <c r="E30" s="124">
        <v>0.6474529504776001</v>
      </c>
      <c r="F30" s="124">
        <v>0.6461908221244812</v>
      </c>
    </row>
    <row r="31" spans="1:6" x14ac:dyDescent="0.25">
      <c r="A31" s="124">
        <v>2022</v>
      </c>
      <c r="B31" s="124" t="s">
        <v>610</v>
      </c>
      <c r="C31" s="124" t="s">
        <v>5125</v>
      </c>
      <c r="D31" s="124">
        <v>0.69911419990869139</v>
      </c>
      <c r="E31" s="124">
        <v>0.54757314920425415</v>
      </c>
      <c r="F31" s="124">
        <v>0.55429708957672119</v>
      </c>
    </row>
    <row r="32" spans="1:6" x14ac:dyDescent="0.25">
      <c r="A32" s="124">
        <v>2018</v>
      </c>
      <c r="B32" s="124" t="s">
        <v>611</v>
      </c>
      <c r="C32" s="124" t="s">
        <v>5125</v>
      </c>
      <c r="D32" s="124">
        <v>0.92589285714285718</v>
      </c>
      <c r="E32" s="124">
        <v>0.93580907583236694</v>
      </c>
      <c r="F32" s="124">
        <v>0.93764293193817139</v>
      </c>
    </row>
    <row r="33" spans="1:6" x14ac:dyDescent="0.25">
      <c r="A33" s="124">
        <v>2019</v>
      </c>
      <c r="B33" s="124" t="s">
        <v>611</v>
      </c>
      <c r="C33" s="124" t="s">
        <v>5125</v>
      </c>
      <c r="D33" s="124">
        <v>0.87587719298245625</v>
      </c>
      <c r="E33" s="124">
        <v>0.90356284379959106</v>
      </c>
      <c r="F33" s="124">
        <v>0.89863908290863037</v>
      </c>
    </row>
    <row r="34" spans="1:6" x14ac:dyDescent="0.25">
      <c r="A34" s="124">
        <v>2020</v>
      </c>
      <c r="B34" s="124" t="s">
        <v>611</v>
      </c>
      <c r="C34" s="124" t="s">
        <v>5125</v>
      </c>
      <c r="D34" s="124">
        <v>0.85215643274853803</v>
      </c>
      <c r="E34" s="124">
        <v>0.84239411354064941</v>
      </c>
      <c r="F34" s="124">
        <v>0.84019184112548828</v>
      </c>
    </row>
    <row r="35" spans="1:6" x14ac:dyDescent="0.25">
      <c r="A35" s="124">
        <v>2021</v>
      </c>
      <c r="B35" s="124" t="s">
        <v>611</v>
      </c>
      <c r="C35" s="124" t="s">
        <v>5125</v>
      </c>
      <c r="D35" s="124">
        <v>0.78472222222222221</v>
      </c>
      <c r="E35" s="124">
        <v>0.75688260793685913</v>
      </c>
      <c r="F35" s="124">
        <v>0.76217484474182129</v>
      </c>
    </row>
    <row r="36" spans="1:6" x14ac:dyDescent="0.25">
      <c r="A36" s="124">
        <v>2022</v>
      </c>
      <c r="B36" s="124" t="s">
        <v>611</v>
      </c>
      <c r="C36" s="124" t="s">
        <v>5125</v>
      </c>
      <c r="D36" s="124">
        <v>0.80380036630036633</v>
      </c>
      <c r="E36" s="124">
        <v>0.63802933692932129</v>
      </c>
      <c r="F36" s="124">
        <v>0.6226850152015686</v>
      </c>
    </row>
    <row r="37" spans="1:6" x14ac:dyDescent="0.25">
      <c r="A37" s="124">
        <v>2018</v>
      </c>
      <c r="B37" s="124" t="s">
        <v>612</v>
      </c>
      <c r="C37" s="124" t="s">
        <v>5125</v>
      </c>
      <c r="D37" s="124">
        <v>0.73980769230769228</v>
      </c>
      <c r="E37" s="124">
        <v>0.74318617582321167</v>
      </c>
      <c r="F37" s="124">
        <v>0.7452278733253479</v>
      </c>
    </row>
    <row r="38" spans="1:6" x14ac:dyDescent="0.25">
      <c r="A38" s="124">
        <v>2019</v>
      </c>
      <c r="B38" s="124" t="s">
        <v>612</v>
      </c>
      <c r="C38" s="124" t="s">
        <v>5125</v>
      </c>
      <c r="D38" s="124">
        <v>0.77149503722084367</v>
      </c>
      <c r="E38" s="124">
        <v>0.75706243515014648</v>
      </c>
      <c r="F38" s="124">
        <v>0.76496016979217529</v>
      </c>
    </row>
    <row r="39" spans="1:6" x14ac:dyDescent="0.25">
      <c r="A39" s="124">
        <v>2020</v>
      </c>
      <c r="B39" s="124" t="s">
        <v>612</v>
      </c>
      <c r="C39" s="124" t="s">
        <v>5125</v>
      </c>
      <c r="D39" s="124">
        <v>0.70187842343415097</v>
      </c>
      <c r="E39" s="124">
        <v>0.72370880842208862</v>
      </c>
      <c r="F39" s="124">
        <v>0.71521937847137451</v>
      </c>
    </row>
    <row r="40" spans="1:6" x14ac:dyDescent="0.25">
      <c r="A40" s="124">
        <v>2021</v>
      </c>
      <c r="B40" s="124" t="s">
        <v>612</v>
      </c>
      <c r="C40" s="124" t="s">
        <v>5125</v>
      </c>
      <c r="D40" s="124">
        <v>0.81176470588235294</v>
      </c>
      <c r="E40" s="124">
        <v>0.80098843574523926</v>
      </c>
      <c r="F40" s="124">
        <v>0.79953837394714355</v>
      </c>
    </row>
    <row r="41" spans="1:6" x14ac:dyDescent="0.25">
      <c r="A41" s="124">
        <v>2022</v>
      </c>
      <c r="B41" s="124" t="s">
        <v>612</v>
      </c>
      <c r="C41" s="124" t="s">
        <v>5125</v>
      </c>
      <c r="D41" s="124">
        <v>0.71237373737373733</v>
      </c>
      <c r="E41" s="124">
        <v>0.65062499046325684</v>
      </c>
      <c r="F41" s="124">
        <v>0.63608253002166748</v>
      </c>
    </row>
    <row r="42" spans="1:6" x14ac:dyDescent="0.25">
      <c r="A42" s="124">
        <v>2018</v>
      </c>
      <c r="B42" s="124" t="s">
        <v>613</v>
      </c>
      <c r="C42" s="124" t="s">
        <v>5125</v>
      </c>
      <c r="D42" s="124">
        <v>0.88352272727272729</v>
      </c>
      <c r="E42" s="124">
        <v>0.8517463207244873</v>
      </c>
      <c r="F42" s="124">
        <v>0.85240137577056885</v>
      </c>
    </row>
    <row r="43" spans="1:6" x14ac:dyDescent="0.25">
      <c r="A43" s="124">
        <v>2019</v>
      </c>
      <c r="B43" s="124" t="s">
        <v>613</v>
      </c>
      <c r="C43" s="124" t="s">
        <v>5125</v>
      </c>
      <c r="D43" s="124">
        <v>0.78361344537815114</v>
      </c>
      <c r="E43" s="124">
        <v>0.81177061796188354</v>
      </c>
      <c r="F43" s="124">
        <v>0.8103669285774231</v>
      </c>
    </row>
    <row r="44" spans="1:6" x14ac:dyDescent="0.25">
      <c r="A44" s="124">
        <v>2020</v>
      </c>
      <c r="B44" s="124" t="s">
        <v>613</v>
      </c>
      <c r="C44" s="124" t="s">
        <v>5125</v>
      </c>
      <c r="D44" s="124">
        <v>0.71372053872053876</v>
      </c>
      <c r="E44" s="124">
        <v>0.77455639839172363</v>
      </c>
      <c r="F44" s="124">
        <v>0.77636909484863281</v>
      </c>
    </row>
    <row r="45" spans="1:6" x14ac:dyDescent="0.25">
      <c r="A45" s="124">
        <v>2021</v>
      </c>
      <c r="B45" s="124" t="s">
        <v>613</v>
      </c>
      <c r="C45" s="124" t="s">
        <v>5125</v>
      </c>
      <c r="D45" s="124">
        <v>0.84583333333333333</v>
      </c>
      <c r="E45" s="124">
        <v>0.78861671686172485</v>
      </c>
      <c r="F45" s="124">
        <v>0.78755265474319458</v>
      </c>
    </row>
    <row r="46" spans="1:6" x14ac:dyDescent="0.25">
      <c r="A46" s="124">
        <v>2022</v>
      </c>
      <c r="B46" s="124" t="s">
        <v>613</v>
      </c>
      <c r="C46" s="124" t="s">
        <v>5125</v>
      </c>
      <c r="D46" s="124">
        <v>0.87895927601809953</v>
      </c>
      <c r="E46" s="124">
        <v>0.70171648263931274</v>
      </c>
      <c r="F46" s="124">
        <v>0.68920207023620605</v>
      </c>
    </row>
    <row r="47" spans="1:6" x14ac:dyDescent="0.25">
      <c r="A47" s="124">
        <v>2018</v>
      </c>
      <c r="B47" s="124" t="s">
        <v>614</v>
      </c>
      <c r="C47" s="124" t="s">
        <v>5125</v>
      </c>
      <c r="D47" s="124">
        <v>0.85634893466036943</v>
      </c>
      <c r="E47" s="124">
        <v>0.86682713031768799</v>
      </c>
      <c r="F47" s="124">
        <v>0.86635458469390869</v>
      </c>
    </row>
    <row r="48" spans="1:6" x14ac:dyDescent="0.25">
      <c r="A48" s="124">
        <v>2019</v>
      </c>
      <c r="B48" s="124" t="s">
        <v>614</v>
      </c>
      <c r="C48" s="124" t="s">
        <v>5125</v>
      </c>
      <c r="D48" s="124">
        <v>0.85218356896239977</v>
      </c>
      <c r="E48" s="124">
        <v>0.8148047924041748</v>
      </c>
      <c r="F48" s="124">
        <v>0.81586670875549316</v>
      </c>
    </row>
    <row r="49" spans="1:6" x14ac:dyDescent="0.25">
      <c r="A49" s="124">
        <v>2020</v>
      </c>
      <c r="B49" s="124" t="s">
        <v>614</v>
      </c>
      <c r="C49" s="124" t="s">
        <v>5125</v>
      </c>
      <c r="D49" s="124">
        <v>0.71642038457895252</v>
      </c>
      <c r="E49" s="124">
        <v>0.75820654630661011</v>
      </c>
      <c r="F49" s="124">
        <v>0.76191419363021851</v>
      </c>
    </row>
    <row r="50" spans="1:6" x14ac:dyDescent="0.25">
      <c r="A50" s="124">
        <v>2021</v>
      </c>
      <c r="B50" s="124" t="s">
        <v>614</v>
      </c>
      <c r="C50" s="124" t="s">
        <v>5125</v>
      </c>
      <c r="D50" s="124">
        <v>0.6947744360902256</v>
      </c>
      <c r="E50" s="124">
        <v>0.67988884449005127</v>
      </c>
      <c r="F50" s="124">
        <v>0.67559188604354858</v>
      </c>
    </row>
    <row r="51" spans="1:6" x14ac:dyDescent="0.25">
      <c r="A51" s="124">
        <v>2022</v>
      </c>
      <c r="B51" s="124" t="s">
        <v>614</v>
      </c>
      <c r="C51" s="124" t="s">
        <v>5125</v>
      </c>
      <c r="D51" s="124">
        <v>0.76622023809523809</v>
      </c>
      <c r="E51" s="124">
        <v>0.72950237989425659</v>
      </c>
      <c r="F51" s="124">
        <v>0.73033785820007324</v>
      </c>
    </row>
    <row r="52" spans="1:6" x14ac:dyDescent="0.25">
      <c r="A52" s="124">
        <v>2018</v>
      </c>
      <c r="B52" s="124" t="s">
        <v>615</v>
      </c>
      <c r="C52" s="124" t="s">
        <v>5125</v>
      </c>
      <c r="D52" s="124">
        <v>0.913876312075806</v>
      </c>
      <c r="E52" s="124">
        <v>0.8692631721496582</v>
      </c>
      <c r="F52" s="124">
        <v>0.8678596019744873</v>
      </c>
    </row>
    <row r="53" spans="1:6" x14ac:dyDescent="0.25">
      <c r="A53" s="124">
        <v>2019</v>
      </c>
      <c r="B53" s="124" t="s">
        <v>615</v>
      </c>
      <c r="C53" s="124" t="s">
        <v>5125</v>
      </c>
      <c r="D53" s="124">
        <v>0.88377933468180425</v>
      </c>
      <c r="E53" s="124">
        <v>0.85826647281646729</v>
      </c>
      <c r="F53" s="124">
        <v>0.86368823051452637</v>
      </c>
    </row>
    <row r="54" spans="1:6" x14ac:dyDescent="0.25">
      <c r="A54" s="124">
        <v>2020</v>
      </c>
      <c r="B54" s="124" t="s">
        <v>615</v>
      </c>
      <c r="C54" s="124" t="s">
        <v>5125</v>
      </c>
      <c r="D54" s="124">
        <v>0.76516140109890107</v>
      </c>
      <c r="E54" s="124">
        <v>0.79983943700790405</v>
      </c>
      <c r="F54" s="124">
        <v>0.80234068632125854</v>
      </c>
    </row>
    <row r="55" spans="1:6" x14ac:dyDescent="0.25">
      <c r="A55" s="124">
        <v>2021</v>
      </c>
      <c r="B55" s="124" t="s">
        <v>615</v>
      </c>
      <c r="C55" s="124" t="s">
        <v>5125</v>
      </c>
      <c r="D55" s="124">
        <v>0.75731788710907699</v>
      </c>
      <c r="E55" s="124">
        <v>0.79276591539382935</v>
      </c>
      <c r="F55" s="124">
        <v>0.78624641895294189</v>
      </c>
    </row>
    <row r="56" spans="1:6" x14ac:dyDescent="0.25">
      <c r="A56" s="124">
        <v>2022</v>
      </c>
      <c r="B56" s="124" t="s">
        <v>615</v>
      </c>
      <c r="C56" s="124" t="s">
        <v>5125</v>
      </c>
      <c r="D56" s="124">
        <v>0.80220743225145286</v>
      </c>
      <c r="E56" s="124">
        <v>0.86245298385620117</v>
      </c>
      <c r="F56" s="124">
        <v>0.85451251268386841</v>
      </c>
    </row>
    <row r="57" spans="1:6" x14ac:dyDescent="0.25">
      <c r="A57" s="124">
        <v>2018</v>
      </c>
      <c r="B57" s="124" t="s">
        <v>616</v>
      </c>
      <c r="C57" s="124" t="s">
        <v>5125</v>
      </c>
      <c r="D57" s="124">
        <v>0.84415760869565215</v>
      </c>
      <c r="E57" s="124">
        <v>0.81381797790527344</v>
      </c>
      <c r="F57" s="124">
        <v>0.80220305919647217</v>
      </c>
    </row>
    <row r="58" spans="1:6" x14ac:dyDescent="0.25">
      <c r="A58" s="124">
        <v>2019</v>
      </c>
      <c r="B58" s="124" t="s">
        <v>616</v>
      </c>
      <c r="C58" s="124" t="s">
        <v>5125</v>
      </c>
      <c r="D58" s="124">
        <v>0.69436813186813184</v>
      </c>
      <c r="E58" s="124">
        <v>0.75266140699386597</v>
      </c>
      <c r="F58" s="124">
        <v>0.75697851181030273</v>
      </c>
    </row>
    <row r="59" spans="1:6" x14ac:dyDescent="0.25">
      <c r="A59" s="124">
        <v>2020</v>
      </c>
      <c r="B59" s="124" t="s">
        <v>616</v>
      </c>
      <c r="C59" s="124" t="s">
        <v>5125</v>
      </c>
      <c r="D59" s="124">
        <v>0.72086515634902737</v>
      </c>
      <c r="E59" s="124">
        <v>0.74622523784637451</v>
      </c>
      <c r="F59" s="124">
        <v>0.75180691480636597</v>
      </c>
    </row>
    <row r="60" spans="1:6" x14ac:dyDescent="0.25">
      <c r="A60" s="124">
        <v>2021</v>
      </c>
      <c r="B60" s="124" t="s">
        <v>616</v>
      </c>
      <c r="C60" s="124" t="s">
        <v>5125</v>
      </c>
      <c r="D60" s="124">
        <v>0.7910747285747286</v>
      </c>
      <c r="E60" s="124">
        <v>0.73776108026504517</v>
      </c>
      <c r="F60" s="124">
        <v>0.73947715759277344</v>
      </c>
    </row>
    <row r="61" spans="1:6" x14ac:dyDescent="0.25">
      <c r="A61" s="124">
        <v>2022</v>
      </c>
      <c r="B61" s="124" t="s">
        <v>616</v>
      </c>
      <c r="C61" s="124" t="s">
        <v>5125</v>
      </c>
      <c r="D61" s="124">
        <v>0.67562692138779101</v>
      </c>
      <c r="E61" s="124">
        <v>0.6445152759552002</v>
      </c>
      <c r="F61" s="124">
        <v>0.63878315687179565</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819C5-5E53-4B66-890F-3DC5D26A64AD}">
  <dimension ref="A1:L61"/>
  <sheetViews>
    <sheetView workbookViewId="0"/>
  </sheetViews>
  <sheetFormatPr defaultColWidth="8.7109375" defaultRowHeight="15" x14ac:dyDescent="0.25"/>
  <cols>
    <col min="1" max="16384" width="8.7109375" style="124"/>
  </cols>
  <sheetData>
    <row r="1" spans="1:12" x14ac:dyDescent="0.25">
      <c r="A1" s="124" t="s">
        <v>5124</v>
      </c>
      <c r="B1" s="124" t="s">
        <v>5106</v>
      </c>
      <c r="C1" s="124" t="s">
        <v>5107</v>
      </c>
      <c r="D1" s="124" t="s">
        <v>218</v>
      </c>
      <c r="E1" s="124" t="s">
        <v>5109</v>
      </c>
      <c r="F1" s="124" t="s">
        <v>5110</v>
      </c>
      <c r="G1" s="124" t="s">
        <v>5117</v>
      </c>
      <c r="H1" s="124" t="s">
        <v>5118</v>
      </c>
      <c r="I1" s="124" t="s">
        <v>5119</v>
      </c>
      <c r="J1" s="124" t="s">
        <v>5120</v>
      </c>
      <c r="K1" s="124" t="s">
        <v>5121</v>
      </c>
      <c r="L1" s="124" t="s">
        <v>5122</v>
      </c>
    </row>
    <row r="2" spans="1:12" x14ac:dyDescent="0.25">
      <c r="A2" s="124">
        <v>2018</v>
      </c>
      <c r="B2" s="124" t="s">
        <v>605</v>
      </c>
      <c r="C2" s="124" t="s">
        <v>5123</v>
      </c>
      <c r="D2" s="124">
        <v>0.75698605629446869</v>
      </c>
      <c r="E2" s="124">
        <v>0.74444842338562012</v>
      </c>
      <c r="F2" s="124">
        <v>0.74698007106781006</v>
      </c>
      <c r="G2" s="124">
        <v>0.75021243095397949</v>
      </c>
      <c r="H2" s="124">
        <v>0.75200068950653076</v>
      </c>
      <c r="I2" s="124">
        <v>0.74474018812179565</v>
      </c>
      <c r="J2" s="124">
        <v>0.74687910079956055</v>
      </c>
      <c r="K2" s="124">
        <v>0.75039190053939819</v>
      </c>
      <c r="L2" s="124">
        <v>0.75184381008148193</v>
      </c>
    </row>
    <row r="3" spans="1:12" x14ac:dyDescent="0.25">
      <c r="A3" s="124">
        <v>2019</v>
      </c>
      <c r="B3" s="124" t="s">
        <v>605</v>
      </c>
      <c r="C3" s="124" t="s">
        <v>5123</v>
      </c>
      <c r="D3" s="124">
        <v>0.77092911877394643</v>
      </c>
      <c r="E3" s="124">
        <v>0.77648830413818359</v>
      </c>
      <c r="F3" s="124">
        <v>0.77438461780548096</v>
      </c>
      <c r="G3" s="124">
        <v>0.77221900224685669</v>
      </c>
      <c r="H3" s="124">
        <v>0.77067470550537109</v>
      </c>
      <c r="I3" s="124">
        <v>0.77638304233551025</v>
      </c>
      <c r="J3" s="124">
        <v>0.77441829442977905</v>
      </c>
      <c r="K3" s="124">
        <v>0.77216017246246338</v>
      </c>
      <c r="L3" s="124">
        <v>0.77072238922119141</v>
      </c>
    </row>
    <row r="4" spans="1:12" x14ac:dyDescent="0.25">
      <c r="A4" s="124">
        <v>2020</v>
      </c>
      <c r="B4" s="124" t="s">
        <v>605</v>
      </c>
      <c r="C4" s="124" t="s">
        <v>5123</v>
      </c>
      <c r="D4" s="124">
        <v>0.74205334339447415</v>
      </c>
      <c r="E4" s="124">
        <v>0.75396603345870972</v>
      </c>
      <c r="F4" s="124">
        <v>0.75452911853790283</v>
      </c>
      <c r="G4" s="124">
        <v>0.75861972570419312</v>
      </c>
      <c r="H4" s="124">
        <v>0.75863981246948242</v>
      </c>
      <c r="I4" s="124">
        <v>0.75399339199066162</v>
      </c>
      <c r="J4" s="124">
        <v>0.75452041625976563</v>
      </c>
      <c r="K4" s="124">
        <v>0.75862538814544678</v>
      </c>
      <c r="L4" s="124">
        <v>0.75863474607467651</v>
      </c>
    </row>
    <row r="5" spans="1:12" x14ac:dyDescent="0.25">
      <c r="A5" s="124">
        <v>2021</v>
      </c>
      <c r="B5" s="124" t="s">
        <v>605</v>
      </c>
      <c r="C5" s="124" t="s">
        <v>5123</v>
      </c>
      <c r="D5" s="124">
        <v>0.77192467974215329</v>
      </c>
      <c r="E5" s="124">
        <v>0.76699042320251465</v>
      </c>
      <c r="F5" s="124">
        <v>0.765999436378479</v>
      </c>
      <c r="G5" s="124">
        <v>0.76084202527999878</v>
      </c>
      <c r="H5" s="124">
        <v>0.76057803630828857</v>
      </c>
      <c r="I5" s="124">
        <v>0.76677656173706055</v>
      </c>
      <c r="J5" s="124">
        <v>0.76607543230056763</v>
      </c>
      <c r="K5" s="124">
        <v>0.76071566343307495</v>
      </c>
      <c r="L5" s="124">
        <v>0.760692298412323</v>
      </c>
    </row>
    <row r="6" spans="1:12" x14ac:dyDescent="0.25">
      <c r="A6" s="124">
        <v>2022</v>
      </c>
      <c r="B6" s="124" t="s">
        <v>605</v>
      </c>
      <c r="C6" s="124" t="s">
        <v>5123</v>
      </c>
      <c r="D6" s="124">
        <v>0.75514247293972803</v>
      </c>
      <c r="E6" s="124">
        <v>0.78494662046432495</v>
      </c>
      <c r="F6" s="124">
        <v>0.78292226791381836</v>
      </c>
      <c r="G6" s="124">
        <v>0.77796518802642822</v>
      </c>
      <c r="H6" s="124">
        <v>0.77680099010467529</v>
      </c>
      <c r="I6" s="124">
        <v>0.78465735912322998</v>
      </c>
      <c r="J6" s="124">
        <v>0.78302353620529175</v>
      </c>
      <c r="K6" s="124">
        <v>0.77779066562652588</v>
      </c>
      <c r="L6" s="124">
        <v>0.77695584297180176</v>
      </c>
    </row>
    <row r="7" spans="1:12" x14ac:dyDescent="0.25">
      <c r="A7" s="124">
        <v>2018</v>
      </c>
      <c r="B7" s="124" t="s">
        <v>606</v>
      </c>
      <c r="C7" s="124" t="s">
        <v>5123</v>
      </c>
      <c r="D7" s="124">
        <v>0.74264775968751917</v>
      </c>
      <c r="E7" s="124">
        <v>0.74405276775360107</v>
      </c>
      <c r="F7" s="124">
        <v>0.74455463886260986</v>
      </c>
      <c r="G7" s="124">
        <v>0.74109309911727905</v>
      </c>
      <c r="H7" s="124">
        <v>0.74190711975097656</v>
      </c>
      <c r="I7" s="124">
        <v>0.74415713548660278</v>
      </c>
      <c r="J7" s="124">
        <v>0.74451756477355957</v>
      </c>
      <c r="K7" s="124">
        <v>0.74117100238800049</v>
      </c>
      <c r="L7" s="124">
        <v>0.74183917045593262</v>
      </c>
    </row>
    <row r="8" spans="1:12" x14ac:dyDescent="0.25">
      <c r="A8" s="124">
        <v>2019</v>
      </c>
      <c r="B8" s="124" t="s">
        <v>606</v>
      </c>
      <c r="C8" s="124" t="s">
        <v>5123</v>
      </c>
      <c r="D8" s="124">
        <v>0.77423578111078106</v>
      </c>
      <c r="E8" s="124">
        <v>0.74605906009674072</v>
      </c>
      <c r="F8" s="124">
        <v>0.74067497253417969</v>
      </c>
      <c r="G8" s="124">
        <v>0.74510443210601807</v>
      </c>
      <c r="H8" s="124">
        <v>0.74003505706787109</v>
      </c>
      <c r="I8" s="124">
        <v>0.74607300758361816</v>
      </c>
      <c r="J8" s="124">
        <v>0.7406575083732605</v>
      </c>
      <c r="K8" s="124">
        <v>0.74511635303497314</v>
      </c>
      <c r="L8" s="124">
        <v>0.74000453948974609</v>
      </c>
    </row>
    <row r="9" spans="1:12" x14ac:dyDescent="0.25">
      <c r="A9" s="124">
        <v>2020</v>
      </c>
      <c r="B9" s="124" t="s">
        <v>606</v>
      </c>
      <c r="C9" s="124" t="s">
        <v>5123</v>
      </c>
      <c r="D9" s="124">
        <v>0.70867644544774833</v>
      </c>
      <c r="E9" s="124">
        <v>0.76746171712875366</v>
      </c>
      <c r="F9" s="124">
        <v>0.7626073956489563</v>
      </c>
      <c r="G9" s="124">
        <v>0.76725506782531738</v>
      </c>
      <c r="H9" s="124">
        <v>0.7626112699508667</v>
      </c>
      <c r="I9" s="124">
        <v>0.76757383346557617</v>
      </c>
      <c r="J9" s="124">
        <v>0.76255524158477783</v>
      </c>
      <c r="K9" s="124">
        <v>0.76733064651489258</v>
      </c>
      <c r="L9" s="124">
        <v>0.7625243067741394</v>
      </c>
    </row>
    <row r="10" spans="1:12" x14ac:dyDescent="0.25">
      <c r="A10" s="124">
        <v>2021</v>
      </c>
      <c r="B10" s="124" t="s">
        <v>606</v>
      </c>
      <c r="C10" s="124" t="s">
        <v>5123</v>
      </c>
      <c r="D10" s="124">
        <v>0.75624335380542118</v>
      </c>
      <c r="E10" s="124">
        <v>0.72422981262207031</v>
      </c>
      <c r="F10" s="124">
        <v>0.73396635055541992</v>
      </c>
      <c r="G10" s="124">
        <v>0.72835075855255127</v>
      </c>
      <c r="H10" s="124">
        <v>0.73724985122680664</v>
      </c>
      <c r="I10" s="124">
        <v>0.72399938106536865</v>
      </c>
      <c r="J10" s="124">
        <v>0.7340729832649231</v>
      </c>
      <c r="K10" s="124">
        <v>0.72818535566329956</v>
      </c>
      <c r="L10" s="124">
        <v>0.73743534088134766</v>
      </c>
    </row>
    <row r="11" spans="1:12" x14ac:dyDescent="0.25">
      <c r="A11" s="124">
        <v>2022</v>
      </c>
      <c r="B11" s="124" t="s">
        <v>606</v>
      </c>
      <c r="C11" s="124" t="s">
        <v>5123</v>
      </c>
      <c r="D11" s="124">
        <v>0.77713452088452095</v>
      </c>
      <c r="E11" s="124">
        <v>0.72026026248931885</v>
      </c>
      <c r="F11" s="124">
        <v>0.71750205755233765</v>
      </c>
      <c r="G11" s="124">
        <v>0.72781878709793091</v>
      </c>
      <c r="H11" s="124">
        <v>0.72432035207748413</v>
      </c>
      <c r="I11" s="124">
        <v>0.72048050165176392</v>
      </c>
      <c r="J11" s="124">
        <v>0.71741509437561035</v>
      </c>
      <c r="K11" s="124">
        <v>0.72794556617736816</v>
      </c>
      <c r="L11" s="124">
        <v>0.72419112920761108</v>
      </c>
    </row>
    <row r="12" spans="1:12" x14ac:dyDescent="0.25">
      <c r="A12" s="124">
        <v>2018</v>
      </c>
      <c r="B12" s="124" t="s">
        <v>607</v>
      </c>
      <c r="C12" s="124" t="s">
        <v>5123</v>
      </c>
      <c r="D12" s="124">
        <v>0.71190183690183684</v>
      </c>
      <c r="E12" s="124">
        <v>0.71431261301040649</v>
      </c>
      <c r="F12" s="124">
        <v>0.71040576696395874</v>
      </c>
      <c r="G12" s="124">
        <v>0.71395164728164673</v>
      </c>
      <c r="H12" s="124">
        <v>0.7102360725402832</v>
      </c>
      <c r="I12" s="124">
        <v>0.71423220634460449</v>
      </c>
      <c r="J12" s="124">
        <v>0.71042627096176147</v>
      </c>
      <c r="K12" s="124">
        <v>0.71389883756637573</v>
      </c>
      <c r="L12" s="124">
        <v>0.71026986837387085</v>
      </c>
    </row>
    <row r="13" spans="1:12" x14ac:dyDescent="0.25">
      <c r="A13" s="124">
        <v>2019</v>
      </c>
      <c r="B13" s="124" t="s">
        <v>607</v>
      </c>
      <c r="C13" s="124" t="s">
        <v>5123</v>
      </c>
      <c r="D13" s="124">
        <v>0.68448088369963367</v>
      </c>
      <c r="E13" s="124">
        <v>0.66000074148178101</v>
      </c>
      <c r="F13" s="124">
        <v>0.66231775283813477</v>
      </c>
      <c r="G13" s="124">
        <v>0.66532862186431885</v>
      </c>
      <c r="H13" s="124">
        <v>0.66695940494537354</v>
      </c>
      <c r="I13" s="124">
        <v>0.6603238582611084</v>
      </c>
      <c r="J13" s="124">
        <v>0.6622048020362854</v>
      </c>
      <c r="K13" s="124">
        <v>0.66553032398223877</v>
      </c>
      <c r="L13" s="124">
        <v>0.66678160429000854</v>
      </c>
    </row>
    <row r="14" spans="1:12" x14ac:dyDescent="0.25">
      <c r="A14" s="124">
        <v>2020</v>
      </c>
      <c r="B14" s="124" t="s">
        <v>607</v>
      </c>
      <c r="C14" s="124" t="s">
        <v>5123</v>
      </c>
      <c r="D14" s="124">
        <v>0.7022307832193504</v>
      </c>
      <c r="E14" s="124">
        <v>0.74429571628570557</v>
      </c>
      <c r="F14" s="124">
        <v>0.74037981033325195</v>
      </c>
      <c r="G14" s="124">
        <v>0.74321258068084717</v>
      </c>
      <c r="H14" s="124">
        <v>0.73956912755966187</v>
      </c>
      <c r="I14" s="124">
        <v>0.74423754215240479</v>
      </c>
      <c r="J14" s="124">
        <v>0.74039214849472046</v>
      </c>
      <c r="K14" s="124">
        <v>0.74317657947540283</v>
      </c>
      <c r="L14" s="124">
        <v>0.73958784341812134</v>
      </c>
    </row>
    <row r="15" spans="1:12" x14ac:dyDescent="0.25">
      <c r="A15" s="124">
        <v>2021</v>
      </c>
      <c r="B15" s="124" t="s">
        <v>607</v>
      </c>
      <c r="C15" s="124" t="s">
        <v>5123</v>
      </c>
      <c r="D15" s="124">
        <v>0.72617587876501277</v>
      </c>
      <c r="E15" s="124">
        <v>0.70618033409118652</v>
      </c>
      <c r="F15" s="124">
        <v>0.71168613433837891</v>
      </c>
      <c r="G15" s="124">
        <v>0.70229655504226685</v>
      </c>
      <c r="H15" s="124">
        <v>0.70802485942840576</v>
      </c>
      <c r="I15" s="124">
        <v>0.70599585771560669</v>
      </c>
      <c r="J15" s="124">
        <v>0.71176624298095703</v>
      </c>
      <c r="K15" s="124">
        <v>0.70218372344970703</v>
      </c>
      <c r="L15" s="124">
        <v>0.70815002918243408</v>
      </c>
    </row>
    <row r="16" spans="1:12" x14ac:dyDescent="0.25">
      <c r="A16" s="124">
        <v>2022</v>
      </c>
      <c r="B16" s="124" t="s">
        <v>607</v>
      </c>
      <c r="C16" s="124" t="s">
        <v>5123</v>
      </c>
      <c r="D16" s="124">
        <v>0.78803041920609407</v>
      </c>
      <c r="E16" s="124">
        <v>0.66277718544006348</v>
      </c>
      <c r="F16" s="124">
        <v>0.64206689596176147</v>
      </c>
      <c r="G16" s="124">
        <v>0.65551149845123291</v>
      </c>
      <c r="H16" s="124">
        <v>0.63641452789306641</v>
      </c>
      <c r="I16" s="124">
        <v>0.66368228197097778</v>
      </c>
      <c r="J16" s="124">
        <v>0.64168828725814819</v>
      </c>
      <c r="K16" s="124">
        <v>0.65613698959350586</v>
      </c>
      <c r="L16" s="124">
        <v>0.63576972484588623</v>
      </c>
    </row>
    <row r="17" spans="1:12" x14ac:dyDescent="0.25">
      <c r="A17" s="124">
        <v>2018</v>
      </c>
      <c r="B17" s="124" t="s">
        <v>608</v>
      </c>
      <c r="C17" s="124" t="s">
        <v>5123</v>
      </c>
      <c r="D17" s="124">
        <v>0.80600512446227968</v>
      </c>
      <c r="E17" s="124">
        <v>0.81159126758575439</v>
      </c>
      <c r="F17" s="124">
        <v>0.8110884428024292</v>
      </c>
      <c r="G17" s="124">
        <v>0.81095719337463379</v>
      </c>
      <c r="H17" s="124">
        <v>0.81054478883743286</v>
      </c>
      <c r="I17" s="124">
        <v>0.81163686513900757</v>
      </c>
      <c r="J17" s="124">
        <v>0.81107056140899658</v>
      </c>
      <c r="K17" s="124">
        <v>0.81098949909210205</v>
      </c>
      <c r="L17" s="124">
        <v>0.81051379442214966</v>
      </c>
    </row>
    <row r="18" spans="1:12" x14ac:dyDescent="0.25">
      <c r="A18" s="124">
        <v>2019</v>
      </c>
      <c r="B18" s="124" t="s">
        <v>608</v>
      </c>
      <c r="C18" s="124" t="s">
        <v>5123</v>
      </c>
      <c r="D18" s="124">
        <v>0.83461423582391325</v>
      </c>
      <c r="E18" s="124">
        <v>0.8056410551071167</v>
      </c>
      <c r="F18" s="124">
        <v>0.80180871486663818</v>
      </c>
      <c r="G18" s="124">
        <v>0.80270415544509888</v>
      </c>
      <c r="H18" s="124">
        <v>0.79934871196746826</v>
      </c>
      <c r="I18" s="124">
        <v>0.80551737546920776</v>
      </c>
      <c r="J18" s="124">
        <v>0.8018452525138855</v>
      </c>
      <c r="K18" s="124">
        <v>0.80262941122055054</v>
      </c>
      <c r="L18" s="124">
        <v>0.79940396547317505</v>
      </c>
    </row>
    <row r="19" spans="1:12" x14ac:dyDescent="0.25">
      <c r="A19" s="124">
        <v>2020</v>
      </c>
      <c r="B19" s="124" t="s">
        <v>608</v>
      </c>
      <c r="C19" s="124" t="s">
        <v>5123</v>
      </c>
      <c r="D19" s="124">
        <v>0.79360856071382391</v>
      </c>
      <c r="E19" s="124">
        <v>0.7887147068977356</v>
      </c>
      <c r="F19" s="124">
        <v>0.78900563716888428</v>
      </c>
      <c r="G19" s="124">
        <v>0.79075884819030762</v>
      </c>
      <c r="H19" s="124">
        <v>0.79080963134765625</v>
      </c>
      <c r="I19" s="124">
        <v>0.78862208127975464</v>
      </c>
      <c r="J19" s="124">
        <v>0.789040207862854</v>
      </c>
      <c r="K19" s="124">
        <v>0.79069137573242188</v>
      </c>
      <c r="L19" s="124">
        <v>0.79087144136428833</v>
      </c>
    </row>
    <row r="20" spans="1:12" x14ac:dyDescent="0.25">
      <c r="A20" s="124">
        <v>2021</v>
      </c>
      <c r="B20" s="124" t="s">
        <v>608</v>
      </c>
      <c r="C20" s="124" t="s">
        <v>5123</v>
      </c>
      <c r="D20" s="124">
        <v>0.74069027526092757</v>
      </c>
      <c r="E20" s="124">
        <v>0.76897120475769043</v>
      </c>
      <c r="F20" s="124">
        <v>0.77301537990570068</v>
      </c>
      <c r="G20" s="124">
        <v>0.77049797773361206</v>
      </c>
      <c r="H20" s="124">
        <v>0.7742149829864502</v>
      </c>
      <c r="I20" s="124">
        <v>0.76914185285568237</v>
      </c>
      <c r="J20" s="124">
        <v>0.77296215295791626</v>
      </c>
      <c r="K20" s="124">
        <v>0.77060794830322266</v>
      </c>
      <c r="L20" s="124">
        <v>0.77412897348403931</v>
      </c>
    </row>
    <row r="21" spans="1:12" x14ac:dyDescent="0.25">
      <c r="A21" s="124">
        <v>2022</v>
      </c>
      <c r="B21" s="124" t="s">
        <v>608</v>
      </c>
      <c r="C21" s="124" t="s">
        <v>5123</v>
      </c>
      <c r="D21" s="124">
        <v>0.72109441602728053</v>
      </c>
      <c r="E21" s="124">
        <v>0.78371936082839966</v>
      </c>
      <c r="F21" s="124">
        <v>0.76953136920928955</v>
      </c>
      <c r="G21" s="124">
        <v>0.78184032440185547</v>
      </c>
      <c r="H21" s="124">
        <v>0.76841050386428833</v>
      </c>
      <c r="I21" s="124">
        <v>0.78371459245681763</v>
      </c>
      <c r="J21" s="124">
        <v>0.769500732421875</v>
      </c>
      <c r="K21" s="124">
        <v>0.78184223175048828</v>
      </c>
      <c r="L21" s="124">
        <v>0.76835668087005615</v>
      </c>
    </row>
    <row r="22" spans="1:12" x14ac:dyDescent="0.25">
      <c r="A22" s="124">
        <v>2018</v>
      </c>
      <c r="B22" s="124" t="s">
        <v>609</v>
      </c>
      <c r="C22" s="124" t="s">
        <v>5123</v>
      </c>
      <c r="D22" s="124">
        <v>0.8341925240428234</v>
      </c>
      <c r="E22" s="124">
        <v>0.79101228713989258</v>
      </c>
      <c r="F22" s="124">
        <v>0.79170036315917969</v>
      </c>
      <c r="G22" s="124">
        <v>0.79119199514389038</v>
      </c>
      <c r="H22" s="124">
        <v>0.79183334112167358</v>
      </c>
      <c r="I22" s="124">
        <v>0.79096895456314087</v>
      </c>
      <c r="J22" s="124">
        <v>0.7917177677154541</v>
      </c>
      <c r="K22" s="124">
        <v>0.79116249084472656</v>
      </c>
      <c r="L22" s="124">
        <v>0.79186272621154785</v>
      </c>
    </row>
    <row r="23" spans="1:12" x14ac:dyDescent="0.25">
      <c r="A23" s="124">
        <v>2019</v>
      </c>
      <c r="B23" s="124" t="s">
        <v>609</v>
      </c>
      <c r="C23" s="124" t="s">
        <v>5123</v>
      </c>
      <c r="D23" s="124">
        <v>0.81383327636788283</v>
      </c>
      <c r="E23" s="124">
        <v>0.79149293899536133</v>
      </c>
      <c r="F23" s="124">
        <v>0.79508465528488159</v>
      </c>
      <c r="G23" s="124">
        <v>0.78923571109771729</v>
      </c>
      <c r="H23" s="124">
        <v>0.79294168949127197</v>
      </c>
      <c r="I23" s="124">
        <v>0.79170459508895874</v>
      </c>
      <c r="J23" s="124">
        <v>0.79501539468765259</v>
      </c>
      <c r="K23" s="124">
        <v>0.78938353061676025</v>
      </c>
      <c r="L23" s="124">
        <v>0.79282116889953613</v>
      </c>
    </row>
    <row r="24" spans="1:12" x14ac:dyDescent="0.25">
      <c r="A24" s="124">
        <v>2020</v>
      </c>
      <c r="B24" s="124" t="s">
        <v>609</v>
      </c>
      <c r="C24" s="124" t="s">
        <v>5123</v>
      </c>
      <c r="D24" s="124">
        <v>0.73469156565094629</v>
      </c>
      <c r="E24" s="124">
        <v>0.80531579256057739</v>
      </c>
      <c r="F24" s="124">
        <v>0.80984222888946533</v>
      </c>
      <c r="G24" s="124">
        <v>0.80389457941055298</v>
      </c>
      <c r="H24" s="124">
        <v>0.80840551853179932</v>
      </c>
      <c r="I24" s="124">
        <v>0.80556941032409668</v>
      </c>
      <c r="J24" s="124">
        <v>0.80975973606109619</v>
      </c>
      <c r="K24" s="124">
        <v>0.80406814813613892</v>
      </c>
      <c r="L24" s="124">
        <v>0.80826455354690552</v>
      </c>
    </row>
    <row r="25" spans="1:12" x14ac:dyDescent="0.25">
      <c r="A25" s="124">
        <v>2021</v>
      </c>
      <c r="B25" s="124" t="s">
        <v>609</v>
      </c>
      <c r="C25" s="124" t="s">
        <v>5123</v>
      </c>
      <c r="D25" s="124">
        <v>0.80089125312055254</v>
      </c>
      <c r="E25" s="124">
        <v>0.79578757286071777</v>
      </c>
      <c r="F25" s="124">
        <v>0.78698134422302246</v>
      </c>
      <c r="G25" s="124">
        <v>0.79928630590438843</v>
      </c>
      <c r="H25" s="124">
        <v>0.79042810201644897</v>
      </c>
      <c r="I25" s="124">
        <v>0.79536563158035278</v>
      </c>
      <c r="J25" s="124">
        <v>0.78711569309234619</v>
      </c>
      <c r="K25" s="124">
        <v>0.79899448156356812</v>
      </c>
      <c r="L25" s="124">
        <v>0.79066014289855957</v>
      </c>
    </row>
    <row r="26" spans="1:12" x14ac:dyDescent="0.25">
      <c r="A26" s="124">
        <v>2022</v>
      </c>
      <c r="B26" s="124" t="s">
        <v>609</v>
      </c>
      <c r="C26" s="124" t="s">
        <v>5123</v>
      </c>
      <c r="D26" s="124">
        <v>0.72987967914438501</v>
      </c>
      <c r="E26" s="124">
        <v>0.77976840734481812</v>
      </c>
      <c r="F26" s="124">
        <v>0.77172702550888062</v>
      </c>
      <c r="G26" s="124">
        <v>0.77930766344070435</v>
      </c>
      <c r="H26" s="124">
        <v>0.77162826061248779</v>
      </c>
      <c r="I26" s="124">
        <v>0.77914249897003174</v>
      </c>
      <c r="J26" s="124">
        <v>0.77193772792816162</v>
      </c>
      <c r="K26" s="124">
        <v>0.77889013290405273</v>
      </c>
      <c r="L26" s="124">
        <v>0.77197957038879395</v>
      </c>
    </row>
    <row r="27" spans="1:12" x14ac:dyDescent="0.25">
      <c r="A27" s="124">
        <v>2018</v>
      </c>
      <c r="B27" s="124" t="s">
        <v>610</v>
      </c>
      <c r="C27" s="124" t="s">
        <v>5123</v>
      </c>
      <c r="D27" s="124">
        <v>0.68172518225112888</v>
      </c>
      <c r="E27" s="124">
        <v>0.69961607456207275</v>
      </c>
      <c r="F27" s="124">
        <v>0.70497000217437744</v>
      </c>
      <c r="G27" s="124">
        <v>0.69920980930328369</v>
      </c>
      <c r="H27" s="124">
        <v>0.70440256595611572</v>
      </c>
      <c r="I27" s="124">
        <v>0.69955122470855713</v>
      </c>
      <c r="J27" s="124">
        <v>0.705005943775177</v>
      </c>
      <c r="K27" s="124">
        <v>0.69916754961013794</v>
      </c>
      <c r="L27" s="124">
        <v>0.70446121692657471</v>
      </c>
    </row>
    <row r="28" spans="1:12" x14ac:dyDescent="0.25">
      <c r="A28" s="124">
        <v>2019</v>
      </c>
      <c r="B28" s="124" t="s">
        <v>610</v>
      </c>
      <c r="C28" s="124" t="s">
        <v>5123</v>
      </c>
      <c r="D28" s="124">
        <v>0.74650621118012417</v>
      </c>
      <c r="E28" s="124">
        <v>0.72495418787002563</v>
      </c>
      <c r="F28" s="124">
        <v>0.72164535522460938</v>
      </c>
      <c r="G28" s="124">
        <v>0.72348463535308838</v>
      </c>
      <c r="H28" s="124">
        <v>0.72046810388565063</v>
      </c>
      <c r="I28" s="124">
        <v>0.72510486841201782</v>
      </c>
      <c r="J28" s="124">
        <v>0.72158259153366089</v>
      </c>
      <c r="K28" s="124">
        <v>0.72358947992324829</v>
      </c>
      <c r="L28" s="124">
        <v>0.72036075592041016</v>
      </c>
    </row>
    <row r="29" spans="1:12" x14ac:dyDescent="0.25">
      <c r="A29" s="124">
        <v>2020</v>
      </c>
      <c r="B29" s="124" t="s">
        <v>610</v>
      </c>
      <c r="C29" s="124" t="s">
        <v>5123</v>
      </c>
      <c r="D29" s="124">
        <v>0.680614444590112</v>
      </c>
      <c r="E29" s="124">
        <v>0.70275068283081055</v>
      </c>
      <c r="F29" s="124">
        <v>0.70353931188583374</v>
      </c>
      <c r="G29" s="124">
        <v>0.70448094606399536</v>
      </c>
      <c r="H29" s="124">
        <v>0.70504528284072876</v>
      </c>
      <c r="I29" s="124">
        <v>0.70275032520294189</v>
      </c>
      <c r="J29" s="124">
        <v>0.70354121923446655</v>
      </c>
      <c r="K29" s="124">
        <v>0.70447593927383423</v>
      </c>
      <c r="L29" s="124">
        <v>0.70505201816558838</v>
      </c>
    </row>
    <row r="30" spans="1:12" x14ac:dyDescent="0.25">
      <c r="A30" s="124">
        <v>2021</v>
      </c>
      <c r="B30" s="124" t="s">
        <v>610</v>
      </c>
      <c r="C30" s="124" t="s">
        <v>5123</v>
      </c>
      <c r="D30" s="124">
        <v>0.72922077922077921</v>
      </c>
      <c r="E30" s="124">
        <v>0.71074569225311279</v>
      </c>
      <c r="F30" s="124">
        <v>0.70791202783584595</v>
      </c>
      <c r="G30" s="124">
        <v>0.71089118719100952</v>
      </c>
      <c r="H30" s="124">
        <v>0.70815062522888184</v>
      </c>
      <c r="I30" s="124">
        <v>0.71066021919250488</v>
      </c>
      <c r="J30" s="124">
        <v>0.70793682336807251</v>
      </c>
      <c r="K30" s="124">
        <v>0.71083360910415649</v>
      </c>
      <c r="L30" s="124">
        <v>0.70819258689880371</v>
      </c>
    </row>
    <row r="31" spans="1:12" x14ac:dyDescent="0.25">
      <c r="A31" s="124">
        <v>2022</v>
      </c>
      <c r="B31" s="124" t="s">
        <v>610</v>
      </c>
      <c r="C31" s="124" t="s">
        <v>5123</v>
      </c>
      <c r="D31" s="124">
        <v>0.71719426406926401</v>
      </c>
      <c r="E31" s="124">
        <v>0.68789947032928467</v>
      </c>
      <c r="F31" s="124">
        <v>0.66601741313934326</v>
      </c>
      <c r="G31" s="124">
        <v>0.69487005472183228</v>
      </c>
      <c r="H31" s="124">
        <v>0.67305171489715576</v>
      </c>
      <c r="I31" s="124">
        <v>0.68655037879943848</v>
      </c>
      <c r="J31" s="124">
        <v>0.66646122932434082</v>
      </c>
      <c r="K31" s="124">
        <v>0.69394832849502563</v>
      </c>
      <c r="L31" s="124">
        <v>0.67380845546722412</v>
      </c>
    </row>
    <row r="32" spans="1:12" x14ac:dyDescent="0.25">
      <c r="A32" s="124">
        <v>2018</v>
      </c>
      <c r="B32" s="124" t="s">
        <v>611</v>
      </c>
      <c r="C32" s="124" t="s">
        <v>5123</v>
      </c>
      <c r="D32" s="124">
        <v>0.86977495543672012</v>
      </c>
      <c r="E32" s="124">
        <v>0.86480253934860229</v>
      </c>
      <c r="F32" s="124">
        <v>0.86721956729888916</v>
      </c>
      <c r="G32" s="124">
        <v>0.85953789949417114</v>
      </c>
      <c r="H32" s="124">
        <v>0.86245131492614746</v>
      </c>
      <c r="I32" s="124">
        <v>0.86466133594512939</v>
      </c>
      <c r="J32" s="124">
        <v>0.86727678775787354</v>
      </c>
      <c r="K32" s="124">
        <v>0.85945773124694824</v>
      </c>
      <c r="L32" s="124">
        <v>0.86253571510314941</v>
      </c>
    </row>
    <row r="33" spans="1:12" x14ac:dyDescent="0.25">
      <c r="A33" s="124">
        <v>2019</v>
      </c>
      <c r="B33" s="124" t="s">
        <v>611</v>
      </c>
      <c r="C33" s="124" t="s">
        <v>5123</v>
      </c>
      <c r="D33" s="124">
        <v>0.80442583732057416</v>
      </c>
      <c r="E33" s="124">
        <v>0.81915283203125</v>
      </c>
      <c r="F33" s="124">
        <v>0.81298410892486572</v>
      </c>
      <c r="G33" s="124">
        <v>0.82130789756774902</v>
      </c>
      <c r="H33" s="124">
        <v>0.8151358962059021</v>
      </c>
      <c r="I33" s="124">
        <v>0.81966102123260498</v>
      </c>
      <c r="J33" s="124">
        <v>0.81278407573699951</v>
      </c>
      <c r="K33" s="124">
        <v>0.82164204120635986</v>
      </c>
      <c r="L33" s="124">
        <v>0.81480705738067627</v>
      </c>
    </row>
    <row r="34" spans="1:12" x14ac:dyDescent="0.25">
      <c r="A34" s="124">
        <v>2020</v>
      </c>
      <c r="B34" s="124" t="s">
        <v>611</v>
      </c>
      <c r="C34" s="124" t="s">
        <v>5123</v>
      </c>
      <c r="D34" s="124">
        <v>0.77807315233785834</v>
      </c>
      <c r="E34" s="124">
        <v>0.79620015621185303</v>
      </c>
      <c r="F34" s="124">
        <v>0.79975366592407227</v>
      </c>
      <c r="G34" s="124">
        <v>0.80040562152862549</v>
      </c>
      <c r="H34" s="124">
        <v>0.80335080623626709</v>
      </c>
      <c r="I34" s="124">
        <v>0.79622066020965576</v>
      </c>
      <c r="J34" s="124">
        <v>0.79975426197052002</v>
      </c>
      <c r="K34" s="124">
        <v>0.80040788650512695</v>
      </c>
      <c r="L34" s="124">
        <v>0.80336016416549683</v>
      </c>
    </row>
    <row r="35" spans="1:12" x14ac:dyDescent="0.25">
      <c r="A35" s="124">
        <v>2021</v>
      </c>
      <c r="B35" s="124" t="s">
        <v>611</v>
      </c>
      <c r="C35" s="124" t="s">
        <v>5123</v>
      </c>
      <c r="D35" s="124">
        <v>0.85416666666666663</v>
      </c>
      <c r="E35" s="124">
        <v>0.82628500461578369</v>
      </c>
      <c r="F35" s="124">
        <v>0.82648330926895142</v>
      </c>
      <c r="G35" s="124">
        <v>0.82518923282623291</v>
      </c>
      <c r="H35" s="124">
        <v>0.82550257444381714</v>
      </c>
      <c r="I35" s="124">
        <v>0.82589757442474365</v>
      </c>
      <c r="J35" s="124">
        <v>0.82662558555603027</v>
      </c>
      <c r="K35" s="124">
        <v>0.82493293285369873</v>
      </c>
      <c r="L35" s="124">
        <v>0.82573771476745605</v>
      </c>
    </row>
    <row r="36" spans="1:12" x14ac:dyDescent="0.25">
      <c r="A36" s="124">
        <v>2022</v>
      </c>
      <c r="B36" s="124" t="s">
        <v>611</v>
      </c>
      <c r="C36" s="124" t="s">
        <v>5123</v>
      </c>
      <c r="D36" s="124">
        <v>0.83624708624708621</v>
      </c>
      <c r="E36" s="124">
        <v>0.82821083068847656</v>
      </c>
      <c r="F36" s="124">
        <v>0.81304490566253662</v>
      </c>
      <c r="G36" s="124">
        <v>0.82402348518371582</v>
      </c>
      <c r="H36" s="124">
        <v>0.80991196632385254</v>
      </c>
      <c r="I36" s="124">
        <v>0.8268439769744873</v>
      </c>
      <c r="J36" s="124">
        <v>0.81351053714752197</v>
      </c>
      <c r="K36" s="124">
        <v>0.82312029600143433</v>
      </c>
      <c r="L36" s="124">
        <v>0.81068158149719238</v>
      </c>
    </row>
    <row r="37" spans="1:12" x14ac:dyDescent="0.25">
      <c r="A37" s="124">
        <v>2018</v>
      </c>
      <c r="B37" s="124" t="s">
        <v>612</v>
      </c>
      <c r="C37" s="124" t="s">
        <v>5123</v>
      </c>
      <c r="D37" s="124">
        <v>0.76172262109414501</v>
      </c>
      <c r="E37" s="124">
        <v>0.76494050025939941</v>
      </c>
      <c r="F37" s="124">
        <v>0.76974380016326904</v>
      </c>
      <c r="G37" s="124">
        <v>0.76539301872253418</v>
      </c>
      <c r="H37" s="124">
        <v>0.76996028423309326</v>
      </c>
      <c r="I37" s="124">
        <v>0.76491689682006836</v>
      </c>
      <c r="J37" s="124">
        <v>0.76976346969604492</v>
      </c>
      <c r="K37" s="124">
        <v>0.76537597179412842</v>
      </c>
      <c r="L37" s="124">
        <v>0.76999354362487793</v>
      </c>
    </row>
    <row r="38" spans="1:12" x14ac:dyDescent="0.25">
      <c r="A38" s="124">
        <v>2019</v>
      </c>
      <c r="B38" s="124" t="s">
        <v>612</v>
      </c>
      <c r="C38" s="124" t="s">
        <v>5123</v>
      </c>
      <c r="D38" s="124">
        <v>0.69114377470355726</v>
      </c>
      <c r="E38" s="124">
        <v>0.7493436336517334</v>
      </c>
      <c r="F38" s="124">
        <v>0.74161797761917114</v>
      </c>
      <c r="G38" s="124">
        <v>0.75048542022705078</v>
      </c>
      <c r="H38" s="124">
        <v>0.74293017387390137</v>
      </c>
      <c r="I38" s="124">
        <v>0.74944406747817993</v>
      </c>
      <c r="J38" s="124">
        <v>0.74156355857849121</v>
      </c>
      <c r="K38" s="124">
        <v>0.7505495548248291</v>
      </c>
      <c r="L38" s="124">
        <v>0.74284231662750244</v>
      </c>
    </row>
    <row r="39" spans="1:12" x14ac:dyDescent="0.25">
      <c r="A39" s="124">
        <v>2020</v>
      </c>
      <c r="B39" s="124" t="s">
        <v>612</v>
      </c>
      <c r="C39" s="124" t="s">
        <v>5123</v>
      </c>
      <c r="D39" s="124">
        <v>0.7918709150326797</v>
      </c>
      <c r="E39" s="124">
        <v>0.78182554244995117</v>
      </c>
      <c r="F39" s="124">
        <v>0.77638393640518188</v>
      </c>
      <c r="G39" s="124">
        <v>0.77869081497192383</v>
      </c>
      <c r="H39" s="124">
        <v>0.77381044626235962</v>
      </c>
      <c r="I39" s="124">
        <v>0.78171664476394653</v>
      </c>
      <c r="J39" s="124">
        <v>0.77641135454177856</v>
      </c>
      <c r="K39" s="124">
        <v>0.77862656116485596</v>
      </c>
      <c r="L39" s="124">
        <v>0.7738502025604248</v>
      </c>
    </row>
    <row r="40" spans="1:12" x14ac:dyDescent="0.25">
      <c r="A40" s="124">
        <v>2021</v>
      </c>
      <c r="B40" s="124" t="s">
        <v>612</v>
      </c>
      <c r="C40" s="124" t="s">
        <v>5123</v>
      </c>
      <c r="D40" s="124">
        <v>0.81845238095238093</v>
      </c>
      <c r="E40" s="124">
        <v>0.76708006858825684</v>
      </c>
      <c r="F40" s="124">
        <v>0.7754439115524292</v>
      </c>
      <c r="G40" s="124">
        <v>0.76862037181854248</v>
      </c>
      <c r="H40" s="124">
        <v>0.77648884057998657</v>
      </c>
      <c r="I40" s="124">
        <v>0.767112135887146</v>
      </c>
      <c r="J40" s="124">
        <v>0.77545130252838135</v>
      </c>
      <c r="K40" s="124">
        <v>0.76863765716552734</v>
      </c>
      <c r="L40" s="124">
        <v>0.77650362253189087</v>
      </c>
    </row>
    <row r="41" spans="1:12" x14ac:dyDescent="0.25">
      <c r="A41" s="124">
        <v>2022</v>
      </c>
      <c r="B41" s="124" t="s">
        <v>612</v>
      </c>
      <c r="C41" s="124" t="s">
        <v>5123</v>
      </c>
      <c r="D41" s="124">
        <v>0.84761904761904761</v>
      </c>
      <c r="E41" s="124">
        <v>0.77879965305328369</v>
      </c>
      <c r="F41" s="124">
        <v>0.76781493425369263</v>
      </c>
      <c r="G41" s="124">
        <v>0.78153544664382935</v>
      </c>
      <c r="H41" s="124">
        <v>0.77066820859909058</v>
      </c>
      <c r="I41" s="124">
        <v>0.77875512838363647</v>
      </c>
      <c r="J41" s="124">
        <v>0.76780617237091064</v>
      </c>
      <c r="K41" s="124">
        <v>0.78149819374084473</v>
      </c>
      <c r="L41" s="124">
        <v>0.7706601619720459</v>
      </c>
    </row>
    <row r="42" spans="1:12" x14ac:dyDescent="0.25">
      <c r="A42" s="124">
        <v>2018</v>
      </c>
      <c r="B42" s="124" t="s">
        <v>613</v>
      </c>
      <c r="C42" s="124" t="s">
        <v>5123</v>
      </c>
      <c r="D42" s="124">
        <v>0.76732821775925231</v>
      </c>
      <c r="E42" s="124">
        <v>0.81816840171813965</v>
      </c>
      <c r="F42" s="124">
        <v>0.81147825717926025</v>
      </c>
      <c r="G42" s="124">
        <v>0.82713478803634644</v>
      </c>
      <c r="H42" s="124">
        <v>0.81969845294952393</v>
      </c>
      <c r="I42" s="124">
        <v>0.81817853450775146</v>
      </c>
      <c r="J42" s="124">
        <v>0.8114592432975769</v>
      </c>
      <c r="K42" s="124">
        <v>0.82711708545684814</v>
      </c>
      <c r="L42" s="124">
        <v>0.81968581676483154</v>
      </c>
    </row>
    <row r="43" spans="1:12" x14ac:dyDescent="0.25">
      <c r="A43" s="124">
        <v>2019</v>
      </c>
      <c r="B43" s="124" t="s">
        <v>613</v>
      </c>
      <c r="C43" s="124" t="s">
        <v>5123</v>
      </c>
      <c r="D43" s="124">
        <v>0.79139732816203412</v>
      </c>
      <c r="E43" s="124">
        <v>0.82143312692642212</v>
      </c>
      <c r="F43" s="124">
        <v>0.81796020269393921</v>
      </c>
      <c r="G43" s="124">
        <v>0.81621038913726807</v>
      </c>
      <c r="H43" s="124">
        <v>0.81345653533935547</v>
      </c>
      <c r="I43" s="124">
        <v>0.82082712650299072</v>
      </c>
      <c r="J43" s="124">
        <v>0.81817406415939331</v>
      </c>
      <c r="K43" s="124">
        <v>0.8158191442489624</v>
      </c>
      <c r="L43" s="124">
        <v>0.81380289793014526</v>
      </c>
    </row>
    <row r="44" spans="1:12" x14ac:dyDescent="0.25">
      <c r="A44" s="124">
        <v>2020</v>
      </c>
      <c r="B44" s="124" t="s">
        <v>613</v>
      </c>
      <c r="C44" s="124" t="s">
        <v>5123</v>
      </c>
      <c r="D44" s="124">
        <v>0.87916666666666665</v>
      </c>
      <c r="E44" s="124">
        <v>0.80888462066650391</v>
      </c>
      <c r="F44" s="124">
        <v>0.82236021757125854</v>
      </c>
      <c r="G44" s="124">
        <v>0.80491906404495239</v>
      </c>
      <c r="H44" s="124">
        <v>0.81831872463226318</v>
      </c>
      <c r="I44" s="124">
        <v>0.80915367603302002</v>
      </c>
      <c r="J44" s="124">
        <v>0.8222925066947937</v>
      </c>
      <c r="K44" s="124">
        <v>0.80510991811752319</v>
      </c>
      <c r="L44" s="124">
        <v>0.81819647550582886</v>
      </c>
    </row>
    <row r="45" spans="1:12" x14ac:dyDescent="0.25">
      <c r="A45" s="124">
        <v>2021</v>
      </c>
      <c r="B45" s="124" t="s">
        <v>613</v>
      </c>
      <c r="C45" s="124" t="s">
        <v>5123</v>
      </c>
      <c r="D45" s="124">
        <v>0.84375</v>
      </c>
      <c r="E45" s="124">
        <v>0.8331560492515564</v>
      </c>
      <c r="F45" s="124">
        <v>0.82984358072280884</v>
      </c>
      <c r="G45" s="124">
        <v>0.83337801694869995</v>
      </c>
      <c r="H45" s="124">
        <v>0.83016848564147949</v>
      </c>
      <c r="I45" s="124">
        <v>0.83348286151885986</v>
      </c>
      <c r="J45" s="124">
        <v>0.82971638441085815</v>
      </c>
      <c r="K45" s="124">
        <v>0.83359611034393311</v>
      </c>
      <c r="L45" s="124">
        <v>0.82995706796646118</v>
      </c>
    </row>
    <row r="46" spans="1:12" x14ac:dyDescent="0.25">
      <c r="A46" s="124">
        <v>2022</v>
      </c>
      <c r="B46" s="124" t="s">
        <v>613</v>
      </c>
      <c r="C46" s="124" t="s">
        <v>5123</v>
      </c>
      <c r="D46" s="124">
        <v>0.8038202739289696</v>
      </c>
      <c r="E46" s="124">
        <v>0.84517383575439453</v>
      </c>
      <c r="F46" s="124">
        <v>0.81498587131500244</v>
      </c>
      <c r="G46" s="124">
        <v>0.8493645191192627</v>
      </c>
      <c r="H46" s="124">
        <v>0.81987231969833374</v>
      </c>
      <c r="I46" s="124">
        <v>0.84397709369659424</v>
      </c>
      <c r="J46" s="124">
        <v>0.81535494327545166</v>
      </c>
      <c r="K46" s="124">
        <v>0.84855234622955322</v>
      </c>
      <c r="L46" s="124">
        <v>0.82049936056137085</v>
      </c>
    </row>
    <row r="47" spans="1:12" x14ac:dyDescent="0.25">
      <c r="A47" s="124">
        <v>2018</v>
      </c>
      <c r="B47" s="124" t="s">
        <v>614</v>
      </c>
      <c r="C47" s="124" t="s">
        <v>5123</v>
      </c>
      <c r="D47" s="124">
        <v>0.83687839937839936</v>
      </c>
      <c r="E47" s="124">
        <v>0.83127319812774658</v>
      </c>
      <c r="F47" s="124">
        <v>0.82770681381225586</v>
      </c>
      <c r="G47" s="124">
        <v>0.83238387107849121</v>
      </c>
      <c r="H47" s="124">
        <v>0.8288307785987854</v>
      </c>
      <c r="I47" s="124">
        <v>0.83057260513305664</v>
      </c>
      <c r="J47" s="124">
        <v>0.82795512676239014</v>
      </c>
      <c r="K47" s="124">
        <v>0.83191210031509399</v>
      </c>
      <c r="L47" s="124">
        <v>0.82924765348434448</v>
      </c>
    </row>
    <row r="48" spans="1:12" x14ac:dyDescent="0.25">
      <c r="A48" s="124">
        <v>2019</v>
      </c>
      <c r="B48" s="124" t="s">
        <v>614</v>
      </c>
      <c r="C48" s="124" t="s">
        <v>5123</v>
      </c>
      <c r="D48" s="124">
        <v>0.73410947712418295</v>
      </c>
      <c r="E48" s="124">
        <v>0.7557380199432373</v>
      </c>
      <c r="F48" s="124">
        <v>0.76551651954650879</v>
      </c>
      <c r="G48" s="124">
        <v>0.7557138204574585</v>
      </c>
      <c r="H48" s="124">
        <v>0.7651175856590271</v>
      </c>
      <c r="I48" s="124">
        <v>0.75586163997650146</v>
      </c>
      <c r="J48" s="124">
        <v>0.76549363136291504</v>
      </c>
      <c r="K48" s="124">
        <v>0.75579661130905151</v>
      </c>
      <c r="L48" s="124">
        <v>0.76507848501205444</v>
      </c>
    </row>
    <row r="49" spans="1:12" x14ac:dyDescent="0.25">
      <c r="A49" s="124">
        <v>2020</v>
      </c>
      <c r="B49" s="124" t="s">
        <v>614</v>
      </c>
      <c r="C49" s="124" t="s">
        <v>5123</v>
      </c>
      <c r="D49" s="124">
        <v>0.77440476190476193</v>
      </c>
      <c r="E49" s="124">
        <v>0.79022777080535889</v>
      </c>
      <c r="F49" s="124">
        <v>0.78008103370666504</v>
      </c>
      <c r="G49" s="124">
        <v>0.78860914707183838</v>
      </c>
      <c r="H49" s="124">
        <v>0.77903544902801514</v>
      </c>
      <c r="I49" s="124">
        <v>0.78952485322952271</v>
      </c>
      <c r="J49" s="124">
        <v>0.78031516075134277</v>
      </c>
      <c r="K49" s="124">
        <v>0.78814321756362915</v>
      </c>
      <c r="L49" s="124">
        <v>0.77942353487014771</v>
      </c>
    </row>
    <row r="50" spans="1:12" x14ac:dyDescent="0.25">
      <c r="A50" s="124">
        <v>2021</v>
      </c>
      <c r="B50" s="124" t="s">
        <v>614</v>
      </c>
      <c r="C50" s="124" t="s">
        <v>5123</v>
      </c>
      <c r="D50" s="124">
        <v>0.8125</v>
      </c>
      <c r="E50" s="124">
        <v>0.78065365552902222</v>
      </c>
      <c r="F50" s="124">
        <v>0.78458821773529053</v>
      </c>
      <c r="G50" s="124">
        <v>0.7811858057975769</v>
      </c>
      <c r="H50" s="124">
        <v>0.78490883111953735</v>
      </c>
      <c r="I50" s="124">
        <v>0.78193354606628418</v>
      </c>
      <c r="J50" s="124">
        <v>0.78412872552871704</v>
      </c>
      <c r="K50" s="124">
        <v>0.78204071521759033</v>
      </c>
      <c r="L50" s="124">
        <v>0.78414297103881836</v>
      </c>
    </row>
    <row r="51" spans="1:12" x14ac:dyDescent="0.25">
      <c r="A51" s="124">
        <v>2022</v>
      </c>
      <c r="B51" s="124" t="s">
        <v>614</v>
      </c>
      <c r="C51" s="124" t="s">
        <v>5123</v>
      </c>
      <c r="D51" s="124">
        <v>0.81770833333333326</v>
      </c>
      <c r="E51" s="124">
        <v>0.9097602367401123</v>
      </c>
      <c r="F51" s="124">
        <v>0.9217192530632019</v>
      </c>
      <c r="G51" s="124">
        <v>0.90794456005096436</v>
      </c>
      <c r="H51" s="124">
        <v>0.91964536905288696</v>
      </c>
      <c r="I51" s="124">
        <v>0.90827757120132446</v>
      </c>
      <c r="J51" s="124">
        <v>0.92228931188583374</v>
      </c>
      <c r="K51" s="124">
        <v>0.90695738792419434</v>
      </c>
      <c r="L51" s="124">
        <v>0.92059159278869629</v>
      </c>
    </row>
    <row r="52" spans="1:12" x14ac:dyDescent="0.25">
      <c r="A52" s="124">
        <v>2018</v>
      </c>
      <c r="B52" s="124" t="s">
        <v>615</v>
      </c>
      <c r="C52" s="124" t="s">
        <v>5123</v>
      </c>
      <c r="D52" s="124">
        <v>0.85766302251285564</v>
      </c>
      <c r="E52" s="124">
        <v>0.81473040580749512</v>
      </c>
      <c r="F52" s="124">
        <v>0.81108760833740234</v>
      </c>
      <c r="G52" s="124">
        <v>0.81005924940109253</v>
      </c>
      <c r="H52" s="124">
        <v>0.80708026885986328</v>
      </c>
      <c r="I52" s="124">
        <v>0.81465208530426025</v>
      </c>
      <c r="J52" s="124">
        <v>0.81110799312591553</v>
      </c>
      <c r="K52" s="124">
        <v>0.81001949310302734</v>
      </c>
      <c r="L52" s="124">
        <v>0.80710500478744507</v>
      </c>
    </row>
    <row r="53" spans="1:12" x14ac:dyDescent="0.25">
      <c r="A53" s="124">
        <v>2019</v>
      </c>
      <c r="B53" s="124" t="s">
        <v>615</v>
      </c>
      <c r="C53" s="124" t="s">
        <v>5123</v>
      </c>
      <c r="D53" s="124">
        <v>0.83728111658135329</v>
      </c>
      <c r="E53" s="124">
        <v>0.85127174854278564</v>
      </c>
      <c r="F53" s="124">
        <v>0.84783190488815308</v>
      </c>
      <c r="G53" s="124">
        <v>0.85208326578140259</v>
      </c>
      <c r="H53" s="124">
        <v>0.84868532419204712</v>
      </c>
      <c r="I53" s="124">
        <v>0.85121828317642212</v>
      </c>
      <c r="J53" s="124">
        <v>0.84784358739852905</v>
      </c>
      <c r="K53" s="124">
        <v>0.85204529762268066</v>
      </c>
      <c r="L53" s="124">
        <v>0.84870678186416626</v>
      </c>
    </row>
    <row r="54" spans="1:12" x14ac:dyDescent="0.25">
      <c r="A54" s="124">
        <v>2020</v>
      </c>
      <c r="B54" s="124" t="s">
        <v>615</v>
      </c>
      <c r="C54" s="124" t="s">
        <v>5123</v>
      </c>
      <c r="D54" s="124">
        <v>0.83646145521145521</v>
      </c>
      <c r="E54" s="124">
        <v>0.84667140245437622</v>
      </c>
      <c r="F54" s="124">
        <v>0.84919941425323486</v>
      </c>
      <c r="G54" s="124">
        <v>0.85164117813110352</v>
      </c>
      <c r="H54" s="124">
        <v>0.8535149097442627</v>
      </c>
      <c r="I54" s="124">
        <v>0.84647536277770996</v>
      </c>
      <c r="J54" s="124">
        <v>0.84927695989608765</v>
      </c>
      <c r="K54" s="124">
        <v>0.85149645805358887</v>
      </c>
      <c r="L54" s="124">
        <v>0.85365426540374756</v>
      </c>
    </row>
    <row r="55" spans="1:12" x14ac:dyDescent="0.25">
      <c r="A55" s="124">
        <v>2021</v>
      </c>
      <c r="B55" s="124" t="s">
        <v>615</v>
      </c>
      <c r="C55" s="124" t="s">
        <v>5123</v>
      </c>
      <c r="D55" s="124">
        <v>0.84319620253164551</v>
      </c>
      <c r="E55" s="124">
        <v>0.86192822456359863</v>
      </c>
      <c r="F55" s="124">
        <v>0.86648279428482056</v>
      </c>
      <c r="G55" s="124">
        <v>0.86081808805465698</v>
      </c>
      <c r="H55" s="124">
        <v>0.86532121896743774</v>
      </c>
      <c r="I55" s="124">
        <v>0.86225605010986328</v>
      </c>
      <c r="J55" s="124">
        <v>0.86637324094772339</v>
      </c>
      <c r="K55" s="124">
        <v>0.86104047298431396</v>
      </c>
      <c r="L55" s="124">
        <v>0.86513566970825195</v>
      </c>
    </row>
    <row r="56" spans="1:12" x14ac:dyDescent="0.25">
      <c r="A56" s="124">
        <v>2022</v>
      </c>
      <c r="B56" s="124" t="s">
        <v>615</v>
      </c>
      <c r="C56" s="124" t="s">
        <v>5123</v>
      </c>
      <c r="D56" s="124">
        <v>0.82951965669988925</v>
      </c>
      <c r="E56" s="124">
        <v>0.87287825345993042</v>
      </c>
      <c r="F56" s="124">
        <v>0.86532461643218994</v>
      </c>
      <c r="G56" s="124">
        <v>0.86937320232391357</v>
      </c>
      <c r="H56" s="124">
        <v>0.8625037670135498</v>
      </c>
      <c r="I56" s="124">
        <v>0.87265884876251221</v>
      </c>
      <c r="J56" s="124">
        <v>0.86538761854171753</v>
      </c>
      <c r="K56" s="124">
        <v>0.86923599243164063</v>
      </c>
      <c r="L56" s="124">
        <v>0.86260241270065308</v>
      </c>
    </row>
    <row r="57" spans="1:12" x14ac:dyDescent="0.25">
      <c r="A57" s="124">
        <v>2018</v>
      </c>
      <c r="B57" s="124" t="s">
        <v>616</v>
      </c>
      <c r="C57" s="124" t="s">
        <v>5123</v>
      </c>
      <c r="D57" s="124">
        <v>0.70784258409401424</v>
      </c>
      <c r="E57" s="124">
        <v>0.70875740051269531</v>
      </c>
      <c r="F57" s="124">
        <v>0.70870870351791382</v>
      </c>
      <c r="G57" s="124">
        <v>0.70957446098327637</v>
      </c>
      <c r="H57" s="124">
        <v>0.70943611860275269</v>
      </c>
      <c r="I57" s="124">
        <v>0.70851457118988037</v>
      </c>
      <c r="J57" s="124">
        <v>0.70879745483398438</v>
      </c>
      <c r="K57" s="124">
        <v>0.70940971374511719</v>
      </c>
      <c r="L57" s="124">
        <v>0.70958590507507324</v>
      </c>
    </row>
    <row r="58" spans="1:12" x14ac:dyDescent="0.25">
      <c r="A58" s="124">
        <v>2019</v>
      </c>
      <c r="B58" s="124" t="s">
        <v>616</v>
      </c>
      <c r="C58" s="124" t="s">
        <v>5123</v>
      </c>
      <c r="D58" s="124">
        <v>0.69624746450304253</v>
      </c>
      <c r="E58" s="124">
        <v>0.71172946691513062</v>
      </c>
      <c r="F58" s="124">
        <v>0.71280753612518311</v>
      </c>
      <c r="G58" s="124">
        <v>0.7106931209564209</v>
      </c>
      <c r="H58" s="124">
        <v>0.71184563636779785</v>
      </c>
      <c r="I58" s="124">
        <v>0.71168768405914307</v>
      </c>
      <c r="J58" s="124">
        <v>0.71282529830932617</v>
      </c>
      <c r="K58" s="124">
        <v>0.71066796779632568</v>
      </c>
      <c r="L58" s="124">
        <v>0.71187305450439453</v>
      </c>
    </row>
    <row r="59" spans="1:12" x14ac:dyDescent="0.25">
      <c r="A59" s="124">
        <v>2020</v>
      </c>
      <c r="B59" s="124" t="s">
        <v>616</v>
      </c>
      <c r="C59" s="124" t="s">
        <v>5123</v>
      </c>
      <c r="D59" s="124">
        <v>0.73750000000000004</v>
      </c>
      <c r="E59" s="124">
        <v>0.71651655435562134</v>
      </c>
      <c r="F59" s="124">
        <v>0.71675097942352295</v>
      </c>
      <c r="G59" s="124">
        <v>0.71530485153198242</v>
      </c>
      <c r="H59" s="124">
        <v>0.71566593647003174</v>
      </c>
      <c r="I59" s="124">
        <v>0.71646720170974731</v>
      </c>
      <c r="J59" s="124">
        <v>0.71676957607269287</v>
      </c>
      <c r="K59" s="124">
        <v>0.7152751088142395</v>
      </c>
      <c r="L59" s="124">
        <v>0.71569442749023438</v>
      </c>
    </row>
    <row r="60" spans="1:12" x14ac:dyDescent="0.25">
      <c r="A60" s="124">
        <v>2021</v>
      </c>
      <c r="B60" s="124" t="s">
        <v>616</v>
      </c>
      <c r="C60" s="124" t="s">
        <v>5123</v>
      </c>
      <c r="D60" s="124">
        <v>0.8069245309622215</v>
      </c>
      <c r="E60" s="124">
        <v>0.81151115894317627</v>
      </c>
      <c r="F60" s="124">
        <v>0.81024736166000366</v>
      </c>
      <c r="G60" s="124">
        <v>0.81294220685958862</v>
      </c>
      <c r="H60" s="124">
        <v>0.81156694889068604</v>
      </c>
      <c r="I60" s="124">
        <v>0.81184512376785278</v>
      </c>
      <c r="J60" s="124">
        <v>0.81012225151062012</v>
      </c>
      <c r="K60" s="124">
        <v>0.81316179037094116</v>
      </c>
      <c r="L60" s="124">
        <v>0.81136119365692139</v>
      </c>
    </row>
    <row r="61" spans="1:12" x14ac:dyDescent="0.25">
      <c r="A61" s="124">
        <v>2022</v>
      </c>
      <c r="B61" s="124" t="s">
        <v>616</v>
      </c>
      <c r="C61" s="124" t="s">
        <v>5123</v>
      </c>
      <c r="D61" s="124">
        <v>0.69875794010889292</v>
      </c>
      <c r="E61" s="124">
        <v>0.7193644642829895</v>
      </c>
      <c r="F61" s="124">
        <v>0.71475750207901001</v>
      </c>
      <c r="G61" s="124">
        <v>0.72908127307891846</v>
      </c>
      <c r="H61" s="124">
        <v>0.72356367111206055</v>
      </c>
      <c r="I61" s="124">
        <v>0.71935915946960449</v>
      </c>
      <c r="J61" s="124">
        <v>0.71474891901016235</v>
      </c>
      <c r="K61" s="124">
        <v>0.72905123233795166</v>
      </c>
      <c r="L61" s="124">
        <v>0.72356975078582764</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1230B-4004-4ECC-8B48-67B448605B58}">
  <dimension ref="A1:F61"/>
  <sheetViews>
    <sheetView workbookViewId="0"/>
  </sheetViews>
  <sheetFormatPr defaultColWidth="8.7109375" defaultRowHeight="15" x14ac:dyDescent="0.25"/>
  <cols>
    <col min="1" max="16384" width="8.7109375" style="124"/>
  </cols>
  <sheetData>
    <row r="1" spans="1:6" x14ac:dyDescent="0.25">
      <c r="A1" s="124" t="s">
        <v>5124</v>
      </c>
      <c r="B1" s="124" t="s">
        <v>5106</v>
      </c>
      <c r="C1" s="124" t="s">
        <v>5107</v>
      </c>
      <c r="D1" s="124" t="s">
        <v>223</v>
      </c>
      <c r="E1" s="124" t="s">
        <v>5109</v>
      </c>
      <c r="F1" s="124" t="s">
        <v>5110</v>
      </c>
    </row>
    <row r="2" spans="1:6" x14ac:dyDescent="0.25">
      <c r="A2" s="124">
        <v>2018</v>
      </c>
      <c r="B2" s="124" t="s">
        <v>605</v>
      </c>
      <c r="C2" s="124" t="s">
        <v>5111</v>
      </c>
      <c r="D2" s="124">
        <v>5134.69140625</v>
      </c>
      <c r="E2" s="124">
        <v>4961.6728515625</v>
      </c>
      <c r="F2" s="124">
        <v>5093.376953125</v>
      </c>
    </row>
    <row r="3" spans="1:6" x14ac:dyDescent="0.25">
      <c r="A3" s="124">
        <v>2019</v>
      </c>
      <c r="B3" s="124" t="s">
        <v>605</v>
      </c>
      <c r="C3" s="124" t="s">
        <v>5111</v>
      </c>
      <c r="D3" s="124">
        <v>5605.576171875</v>
      </c>
      <c r="E3" s="124">
        <v>5972.337890625</v>
      </c>
      <c r="F3" s="124">
        <v>5867.72998046875</v>
      </c>
    </row>
    <row r="4" spans="1:6" x14ac:dyDescent="0.25">
      <c r="A4" s="124">
        <v>2020</v>
      </c>
      <c r="B4" s="124" t="s">
        <v>605</v>
      </c>
      <c r="C4" s="124" t="s">
        <v>5111</v>
      </c>
      <c r="D4" s="124">
        <v>5713.37255859375</v>
      </c>
      <c r="E4" s="124">
        <v>5794.4921875</v>
      </c>
      <c r="F4" s="124">
        <v>5658.4404296875</v>
      </c>
    </row>
    <row r="5" spans="1:6" x14ac:dyDescent="0.25">
      <c r="A5" s="124">
        <v>2021</v>
      </c>
      <c r="B5" s="124" t="s">
        <v>605</v>
      </c>
      <c r="C5" s="124" t="s">
        <v>5111</v>
      </c>
      <c r="D5" s="124">
        <v>6564.58984375</v>
      </c>
      <c r="E5" s="124">
        <v>6289.72705078125</v>
      </c>
      <c r="F5" s="124">
        <v>6398.6826171875</v>
      </c>
    </row>
    <row r="6" spans="1:6" x14ac:dyDescent="0.25">
      <c r="A6" s="124">
        <v>2022</v>
      </c>
      <c r="B6" s="124" t="s">
        <v>605</v>
      </c>
      <c r="C6" s="124" t="s">
        <v>5111</v>
      </c>
      <c r="D6" s="124">
        <v>6958.99853515625</v>
      </c>
      <c r="E6" s="124">
        <v>6383.095703125</v>
      </c>
      <c r="F6" s="124">
        <v>6094.62060546875</v>
      </c>
    </row>
    <row r="7" spans="1:6" x14ac:dyDescent="0.25">
      <c r="A7" s="124">
        <v>2018</v>
      </c>
      <c r="B7" s="124" t="s">
        <v>606</v>
      </c>
      <c r="C7" s="124" t="s">
        <v>5111</v>
      </c>
      <c r="D7" s="124">
        <v>5341.91259765625</v>
      </c>
      <c r="E7" s="124">
        <v>4755.44873046875</v>
      </c>
      <c r="F7" s="124">
        <v>4635.1708984375</v>
      </c>
    </row>
    <row r="8" spans="1:6" x14ac:dyDescent="0.25">
      <c r="A8" s="124">
        <v>2019</v>
      </c>
      <c r="B8" s="124" t="s">
        <v>606</v>
      </c>
      <c r="C8" s="124" t="s">
        <v>5111</v>
      </c>
      <c r="D8" s="124">
        <v>4487.40771484375</v>
      </c>
      <c r="E8" s="124">
        <v>4817.13525390625</v>
      </c>
      <c r="F8" s="124">
        <v>4730.7734375</v>
      </c>
    </row>
    <row r="9" spans="1:6" x14ac:dyDescent="0.25">
      <c r="A9" s="124">
        <v>2020</v>
      </c>
      <c r="B9" s="124" t="s">
        <v>606</v>
      </c>
      <c r="C9" s="124" t="s">
        <v>5111</v>
      </c>
      <c r="D9" s="124">
        <v>3206.0400390625</v>
      </c>
      <c r="E9" s="124">
        <v>3939.62451171875</v>
      </c>
      <c r="F9" s="124">
        <v>3957.615234375</v>
      </c>
    </row>
    <row r="10" spans="1:6" x14ac:dyDescent="0.25">
      <c r="A10" s="124">
        <v>2021</v>
      </c>
      <c r="B10" s="124" t="s">
        <v>606</v>
      </c>
      <c r="C10" s="124" t="s">
        <v>5111</v>
      </c>
      <c r="D10" s="124">
        <v>5917.72119140625</v>
      </c>
      <c r="E10" s="124">
        <v>5440.87255859375</v>
      </c>
      <c r="F10" s="124">
        <v>5629.52197265625</v>
      </c>
    </row>
    <row r="11" spans="1:6" x14ac:dyDescent="0.25">
      <c r="A11" s="124">
        <v>2022</v>
      </c>
      <c r="B11" s="124" t="s">
        <v>606</v>
      </c>
      <c r="C11" s="124" t="s">
        <v>5111</v>
      </c>
      <c r="D11" s="124">
        <v>5004.6923828125</v>
      </c>
      <c r="E11" s="124">
        <v>4005.84521484375</v>
      </c>
      <c r="F11" s="124">
        <v>3987.907958984375</v>
      </c>
    </row>
    <row r="12" spans="1:6" x14ac:dyDescent="0.25">
      <c r="A12" s="124">
        <v>2018</v>
      </c>
      <c r="B12" s="124" t="s">
        <v>607</v>
      </c>
      <c r="C12" s="124" t="s">
        <v>5111</v>
      </c>
      <c r="D12" s="124">
        <v>7188.2041015625</v>
      </c>
      <c r="E12" s="124">
        <v>7573.697265625</v>
      </c>
      <c r="F12" s="124">
        <v>7514.33984375</v>
      </c>
    </row>
    <row r="13" spans="1:6" x14ac:dyDescent="0.25">
      <c r="A13" s="124">
        <v>2019</v>
      </c>
      <c r="B13" s="124" t="s">
        <v>607</v>
      </c>
      <c r="C13" s="124" t="s">
        <v>5111</v>
      </c>
      <c r="D13" s="124">
        <v>6141.142578125</v>
      </c>
      <c r="E13" s="124">
        <v>6390.15234375</v>
      </c>
      <c r="F13" s="124">
        <v>6440.87939453125</v>
      </c>
    </row>
    <row r="14" spans="1:6" x14ac:dyDescent="0.25">
      <c r="A14" s="124">
        <v>2020</v>
      </c>
      <c r="B14" s="124" t="s">
        <v>607</v>
      </c>
      <c r="C14" s="124" t="s">
        <v>5111</v>
      </c>
      <c r="D14" s="124">
        <v>6143.53515625</v>
      </c>
      <c r="E14" s="124">
        <v>6360.57861328125</v>
      </c>
      <c r="F14" s="124">
        <v>6329.6640625</v>
      </c>
    </row>
    <row r="15" spans="1:6" x14ac:dyDescent="0.25">
      <c r="A15" s="124">
        <v>2021</v>
      </c>
      <c r="B15" s="124" t="s">
        <v>607</v>
      </c>
      <c r="C15" s="124" t="s">
        <v>5111</v>
      </c>
      <c r="D15" s="124">
        <v>7037.0986328125</v>
      </c>
      <c r="E15" s="124">
        <v>6185.5517578125</v>
      </c>
      <c r="F15" s="124">
        <v>6225.09619140625</v>
      </c>
    </row>
    <row r="16" spans="1:6" x14ac:dyDescent="0.25">
      <c r="A16" s="124">
        <v>2022</v>
      </c>
      <c r="B16" s="124" t="s">
        <v>607</v>
      </c>
      <c r="C16" s="124" t="s">
        <v>5111</v>
      </c>
      <c r="D16" s="124">
        <v>6785.021484375</v>
      </c>
      <c r="E16" s="124">
        <v>7036.7353515625</v>
      </c>
      <c r="F16" s="124">
        <v>6848.88720703125</v>
      </c>
    </row>
    <row r="17" spans="1:6" x14ac:dyDescent="0.25">
      <c r="A17" s="124">
        <v>2018</v>
      </c>
      <c r="B17" s="124" t="s">
        <v>608</v>
      </c>
      <c r="C17" s="124" t="s">
        <v>5111</v>
      </c>
      <c r="D17" s="124">
        <v>5617.9736328125</v>
      </c>
      <c r="E17" s="124">
        <v>5614.845703125</v>
      </c>
      <c r="F17" s="124">
        <v>5524.92626953125</v>
      </c>
    </row>
    <row r="18" spans="1:6" x14ac:dyDescent="0.25">
      <c r="A18" s="124">
        <v>2019</v>
      </c>
      <c r="B18" s="124" t="s">
        <v>608</v>
      </c>
      <c r="C18" s="124" t="s">
        <v>5111</v>
      </c>
      <c r="D18" s="124">
        <v>5051.97998046875</v>
      </c>
      <c r="E18" s="124">
        <v>5482.71484375</v>
      </c>
      <c r="F18" s="124">
        <v>5458.71484375</v>
      </c>
    </row>
    <row r="19" spans="1:6" x14ac:dyDescent="0.25">
      <c r="A19" s="124">
        <v>2020</v>
      </c>
      <c r="B19" s="124" t="s">
        <v>608</v>
      </c>
      <c r="C19" s="124" t="s">
        <v>5111</v>
      </c>
      <c r="D19" s="124">
        <v>5054.2548828125</v>
      </c>
      <c r="E19" s="124">
        <v>5864.458984375</v>
      </c>
      <c r="F19" s="124">
        <v>5913.14111328125</v>
      </c>
    </row>
    <row r="20" spans="1:6" x14ac:dyDescent="0.25">
      <c r="A20" s="124">
        <v>2021</v>
      </c>
      <c r="B20" s="124" t="s">
        <v>608</v>
      </c>
      <c r="C20" s="124" t="s">
        <v>5111</v>
      </c>
      <c r="D20" s="124">
        <v>8082.73974609375</v>
      </c>
      <c r="E20" s="124">
        <v>6844.92919921875</v>
      </c>
      <c r="F20" s="124">
        <v>6910.166015625</v>
      </c>
    </row>
    <row r="21" spans="1:6" x14ac:dyDescent="0.25">
      <c r="A21" s="124">
        <v>2022</v>
      </c>
      <c r="B21" s="124" t="s">
        <v>608</v>
      </c>
      <c r="C21" s="124" t="s">
        <v>5111</v>
      </c>
      <c r="D21" s="124">
        <v>7776.2685546875</v>
      </c>
      <c r="E21" s="124">
        <v>6824.3310546875</v>
      </c>
      <c r="F21" s="124">
        <v>6495.302734375</v>
      </c>
    </row>
    <row r="22" spans="1:6" x14ac:dyDescent="0.25">
      <c r="A22" s="124">
        <v>2018</v>
      </c>
      <c r="B22" s="124" t="s">
        <v>609</v>
      </c>
      <c r="C22" s="124" t="s">
        <v>5111</v>
      </c>
      <c r="D22" s="124">
        <v>5492.05224609375</v>
      </c>
      <c r="E22" s="124">
        <v>5267.40966796875</v>
      </c>
      <c r="F22" s="124">
        <v>5299.93115234375</v>
      </c>
    </row>
    <row r="23" spans="1:6" x14ac:dyDescent="0.25">
      <c r="A23" s="124">
        <v>2019</v>
      </c>
      <c r="B23" s="124" t="s">
        <v>609</v>
      </c>
      <c r="C23" s="124" t="s">
        <v>5111</v>
      </c>
      <c r="D23" s="124">
        <v>5707.3935546875</v>
      </c>
      <c r="E23" s="124">
        <v>5228.59619140625</v>
      </c>
      <c r="F23" s="124">
        <v>5181.25146484375</v>
      </c>
    </row>
    <row r="24" spans="1:6" x14ac:dyDescent="0.25">
      <c r="A24" s="124">
        <v>2020</v>
      </c>
      <c r="B24" s="124" t="s">
        <v>609</v>
      </c>
      <c r="C24" s="124" t="s">
        <v>5111</v>
      </c>
      <c r="D24" s="124">
        <v>4144.32373046875</v>
      </c>
      <c r="E24" s="124">
        <v>4865.298828125</v>
      </c>
      <c r="F24" s="124">
        <v>4983.64599609375</v>
      </c>
    </row>
    <row r="25" spans="1:6" x14ac:dyDescent="0.25">
      <c r="A25" s="124">
        <v>2021</v>
      </c>
      <c r="B25" s="124" t="s">
        <v>609</v>
      </c>
      <c r="C25" s="124" t="s">
        <v>5111</v>
      </c>
      <c r="D25" s="124">
        <v>6024.31494140625</v>
      </c>
      <c r="E25" s="124">
        <v>6006.7802734375</v>
      </c>
      <c r="F25" s="124">
        <v>5903.25634765625</v>
      </c>
    </row>
    <row r="26" spans="1:6" x14ac:dyDescent="0.25">
      <c r="A26" s="124">
        <v>2022</v>
      </c>
      <c r="B26" s="124" t="s">
        <v>609</v>
      </c>
      <c r="C26" s="124" t="s">
        <v>5111</v>
      </c>
      <c r="D26" s="124">
        <v>7206.88232421875</v>
      </c>
      <c r="E26" s="124">
        <v>6174.763671875</v>
      </c>
      <c r="F26" s="124">
        <v>5770.68359375</v>
      </c>
    </row>
    <row r="27" spans="1:6" x14ac:dyDescent="0.25">
      <c r="A27" s="124">
        <v>2018</v>
      </c>
      <c r="B27" s="124" t="s">
        <v>610</v>
      </c>
      <c r="C27" s="124" t="s">
        <v>5111</v>
      </c>
      <c r="D27" s="124">
        <v>5102.982421875</v>
      </c>
      <c r="E27" s="124">
        <v>5282.333984375</v>
      </c>
      <c r="F27" s="124">
        <v>5256.869140625</v>
      </c>
    </row>
    <row r="28" spans="1:6" x14ac:dyDescent="0.25">
      <c r="A28" s="124">
        <v>2019</v>
      </c>
      <c r="B28" s="124" t="s">
        <v>610</v>
      </c>
      <c r="C28" s="124" t="s">
        <v>5111</v>
      </c>
      <c r="D28" s="124">
        <v>5167.23095703125</v>
      </c>
      <c r="E28" s="124">
        <v>5307.02880859375</v>
      </c>
      <c r="F28" s="124">
        <v>5263.09765625</v>
      </c>
    </row>
    <row r="29" spans="1:6" x14ac:dyDescent="0.25">
      <c r="A29" s="124">
        <v>2020</v>
      </c>
      <c r="B29" s="124" t="s">
        <v>610</v>
      </c>
      <c r="C29" s="124" t="s">
        <v>5111</v>
      </c>
      <c r="D29" s="124">
        <v>4220.28515625</v>
      </c>
      <c r="E29" s="124">
        <v>3900.64697265625</v>
      </c>
      <c r="F29" s="124">
        <v>4003.0322265625</v>
      </c>
    </row>
    <row r="30" spans="1:6" x14ac:dyDescent="0.25">
      <c r="A30" s="124">
        <v>2021</v>
      </c>
      <c r="B30" s="124" t="s">
        <v>610</v>
      </c>
      <c r="C30" s="124" t="s">
        <v>5111</v>
      </c>
      <c r="D30" s="124">
        <v>3293.99365234375</v>
      </c>
      <c r="E30" s="124">
        <v>3294.482666015625</v>
      </c>
      <c r="F30" s="124">
        <v>3261.493408203125</v>
      </c>
    </row>
    <row r="31" spans="1:6" x14ac:dyDescent="0.25">
      <c r="A31" s="124">
        <v>2022</v>
      </c>
      <c r="B31" s="124" t="s">
        <v>610</v>
      </c>
      <c r="C31" s="124" t="s">
        <v>5111</v>
      </c>
      <c r="D31" s="124">
        <v>4291.26611328125</v>
      </c>
      <c r="E31" s="124">
        <v>2461.614013671875</v>
      </c>
      <c r="F31" s="124">
        <v>2459.9482421875</v>
      </c>
    </row>
    <row r="32" spans="1:6" x14ac:dyDescent="0.25">
      <c r="A32" s="124">
        <v>2018</v>
      </c>
      <c r="B32" s="124" t="s">
        <v>611</v>
      </c>
      <c r="C32" s="124" t="s">
        <v>5111</v>
      </c>
      <c r="D32" s="124">
        <v>5301.4814453125</v>
      </c>
      <c r="E32" s="124">
        <v>5522.01708984375</v>
      </c>
      <c r="F32" s="124">
        <v>5489.4248046875</v>
      </c>
    </row>
    <row r="33" spans="1:6" x14ac:dyDescent="0.25">
      <c r="A33" s="124">
        <v>2019</v>
      </c>
      <c r="B33" s="124" t="s">
        <v>611</v>
      </c>
      <c r="C33" s="124" t="s">
        <v>5111</v>
      </c>
      <c r="D33" s="124">
        <v>6059.517578125</v>
      </c>
      <c r="E33" s="124">
        <v>6021.99658203125</v>
      </c>
      <c r="F33" s="124">
        <v>6065.4287109375</v>
      </c>
    </row>
    <row r="34" spans="1:6" x14ac:dyDescent="0.25">
      <c r="A34" s="124">
        <v>2020</v>
      </c>
      <c r="B34" s="124" t="s">
        <v>611</v>
      </c>
      <c r="C34" s="124" t="s">
        <v>5111</v>
      </c>
      <c r="D34" s="124">
        <v>6139.52734375</v>
      </c>
      <c r="E34" s="124">
        <v>6281.43359375</v>
      </c>
      <c r="F34" s="124">
        <v>6317.2548828125</v>
      </c>
    </row>
    <row r="35" spans="1:6" x14ac:dyDescent="0.25">
      <c r="A35" s="124">
        <v>2021</v>
      </c>
      <c r="B35" s="124" t="s">
        <v>611</v>
      </c>
      <c r="C35" s="124" t="s">
        <v>5111</v>
      </c>
      <c r="D35" s="124">
        <v>6344.56640625</v>
      </c>
      <c r="E35" s="124">
        <v>6019.64501953125</v>
      </c>
      <c r="F35" s="124">
        <v>5972.98388671875</v>
      </c>
    </row>
    <row r="36" spans="1:6" x14ac:dyDescent="0.25">
      <c r="A36" s="124">
        <v>2022</v>
      </c>
      <c r="B36" s="124" t="s">
        <v>611</v>
      </c>
      <c r="C36" s="124" t="s">
        <v>5111</v>
      </c>
      <c r="D36" s="124">
        <v>8919.8515625</v>
      </c>
      <c r="E36" s="124">
        <v>5412.44287109375</v>
      </c>
      <c r="F36" s="124">
        <v>5066.27783203125</v>
      </c>
    </row>
    <row r="37" spans="1:6" x14ac:dyDescent="0.25">
      <c r="A37" s="124">
        <v>2018</v>
      </c>
      <c r="B37" s="124" t="s">
        <v>612</v>
      </c>
      <c r="C37" s="124" t="s">
        <v>5111</v>
      </c>
      <c r="D37" s="124">
        <v>5397.86865234375</v>
      </c>
      <c r="E37" s="124">
        <v>5168.86767578125</v>
      </c>
      <c r="F37" s="124">
        <v>5259.337890625</v>
      </c>
    </row>
    <row r="38" spans="1:6" x14ac:dyDescent="0.25">
      <c r="A38" s="124">
        <v>2019</v>
      </c>
      <c r="B38" s="124" t="s">
        <v>612</v>
      </c>
      <c r="C38" s="124" t="s">
        <v>5111</v>
      </c>
      <c r="D38" s="124">
        <v>5300.0615234375</v>
      </c>
      <c r="E38" s="124">
        <v>5316.1748046875</v>
      </c>
      <c r="F38" s="124">
        <v>5363.7734375</v>
      </c>
    </row>
    <row r="39" spans="1:6" x14ac:dyDescent="0.25">
      <c r="A39" s="124">
        <v>2020</v>
      </c>
      <c r="B39" s="124" t="s">
        <v>612</v>
      </c>
      <c r="C39" s="124" t="s">
        <v>5111</v>
      </c>
      <c r="D39" s="124">
        <v>4698.94482421875</v>
      </c>
      <c r="E39" s="124">
        <v>4742.4306640625</v>
      </c>
      <c r="F39" s="124">
        <v>4620.97021484375</v>
      </c>
    </row>
    <row r="40" spans="1:6" x14ac:dyDescent="0.25">
      <c r="A40" s="124">
        <v>2021</v>
      </c>
      <c r="B40" s="124" t="s">
        <v>612</v>
      </c>
      <c r="C40" s="124" t="s">
        <v>5111</v>
      </c>
      <c r="D40" s="124">
        <v>6066.16015625</v>
      </c>
      <c r="E40" s="124">
        <v>6235.5615234375</v>
      </c>
      <c r="F40" s="124">
        <v>6218.9541015625</v>
      </c>
    </row>
    <row r="41" spans="1:6" x14ac:dyDescent="0.25">
      <c r="A41" s="124">
        <v>2022</v>
      </c>
      <c r="B41" s="124" t="s">
        <v>612</v>
      </c>
      <c r="C41" s="124" t="s">
        <v>5111</v>
      </c>
      <c r="D41" s="124">
        <v>6755.05859375</v>
      </c>
      <c r="E41" s="124">
        <v>7785.05712890625</v>
      </c>
      <c r="F41" s="124">
        <v>7597.8642578125</v>
      </c>
    </row>
    <row r="42" spans="1:6" x14ac:dyDescent="0.25">
      <c r="A42" s="124">
        <v>2018</v>
      </c>
      <c r="B42" s="124" t="s">
        <v>613</v>
      </c>
      <c r="C42" s="124" t="s">
        <v>5111</v>
      </c>
      <c r="D42" s="124">
        <v>8049.6416015625</v>
      </c>
      <c r="E42" s="124">
        <v>7220.97607421875</v>
      </c>
      <c r="F42" s="124">
        <v>7155.7802734375</v>
      </c>
    </row>
    <row r="43" spans="1:6" x14ac:dyDescent="0.25">
      <c r="A43" s="124">
        <v>2019</v>
      </c>
      <c r="B43" s="124" t="s">
        <v>613</v>
      </c>
      <c r="C43" s="124" t="s">
        <v>5111</v>
      </c>
      <c r="D43" s="124">
        <v>6544.5361328125</v>
      </c>
      <c r="E43" s="124">
        <v>7003.083984375</v>
      </c>
      <c r="F43" s="124">
        <v>6970.34130859375</v>
      </c>
    </row>
    <row r="44" spans="1:6" x14ac:dyDescent="0.25">
      <c r="A44" s="124">
        <v>2020</v>
      </c>
      <c r="B44" s="124" t="s">
        <v>613</v>
      </c>
      <c r="C44" s="124" t="s">
        <v>5111</v>
      </c>
      <c r="D44" s="124">
        <v>5150.1025390625</v>
      </c>
      <c r="E44" s="124">
        <v>5864.8896484375</v>
      </c>
      <c r="F44" s="124">
        <v>5935.2822265625</v>
      </c>
    </row>
    <row r="45" spans="1:6" x14ac:dyDescent="0.25">
      <c r="A45" s="124">
        <v>2021</v>
      </c>
      <c r="B45" s="124" t="s">
        <v>613</v>
      </c>
      <c r="C45" s="124" t="s">
        <v>5111</v>
      </c>
      <c r="D45" s="124">
        <v>7470.14111328125</v>
      </c>
      <c r="E45" s="124">
        <v>7125.47216796875</v>
      </c>
      <c r="F45" s="124">
        <v>7153.017578125</v>
      </c>
    </row>
    <row r="46" spans="1:6" x14ac:dyDescent="0.25">
      <c r="A46" s="124">
        <v>2022</v>
      </c>
      <c r="B46" s="124" t="s">
        <v>613</v>
      </c>
      <c r="C46" s="124" t="s">
        <v>5111</v>
      </c>
      <c r="D46" s="124">
        <v>7097.38134765625</v>
      </c>
      <c r="E46" s="124">
        <v>5071.36572265625</v>
      </c>
      <c r="F46" s="124">
        <v>4775.4228515625</v>
      </c>
    </row>
    <row r="47" spans="1:6" x14ac:dyDescent="0.25">
      <c r="A47" s="124">
        <v>2018</v>
      </c>
      <c r="B47" s="124" t="s">
        <v>614</v>
      </c>
      <c r="C47" s="124" t="s">
        <v>5111</v>
      </c>
      <c r="D47" s="124">
        <v>7399.59619140625</v>
      </c>
      <c r="E47" s="124">
        <v>7562.40087890625</v>
      </c>
      <c r="F47" s="124">
        <v>7457.6337890625</v>
      </c>
    </row>
    <row r="48" spans="1:6" x14ac:dyDescent="0.25">
      <c r="A48" s="124">
        <v>2019</v>
      </c>
      <c r="B48" s="124" t="s">
        <v>614</v>
      </c>
      <c r="C48" s="124" t="s">
        <v>5111</v>
      </c>
      <c r="D48" s="124">
        <v>8792.0576171875</v>
      </c>
      <c r="E48" s="124">
        <v>8162.4443359375</v>
      </c>
      <c r="F48" s="124">
        <v>8165.98388671875</v>
      </c>
    </row>
    <row r="49" spans="1:6" x14ac:dyDescent="0.25">
      <c r="A49" s="124">
        <v>2020</v>
      </c>
      <c r="B49" s="124" t="s">
        <v>614</v>
      </c>
      <c r="C49" s="124" t="s">
        <v>5111</v>
      </c>
      <c r="D49" s="124">
        <v>6610.9072265625</v>
      </c>
      <c r="E49" s="124">
        <v>6612.1806640625</v>
      </c>
      <c r="F49" s="124">
        <v>6692.8857421875</v>
      </c>
    </row>
    <row r="50" spans="1:6" x14ac:dyDescent="0.25">
      <c r="A50" s="124">
        <v>2021</v>
      </c>
      <c r="B50" s="124" t="s">
        <v>614</v>
      </c>
      <c r="C50" s="124" t="s">
        <v>5111</v>
      </c>
      <c r="D50" s="124">
        <v>5609.98876953125</v>
      </c>
      <c r="E50" s="124">
        <v>6075.52294921875</v>
      </c>
      <c r="F50" s="124">
        <v>6096.0458984375</v>
      </c>
    </row>
    <row r="51" spans="1:6" x14ac:dyDescent="0.25">
      <c r="A51" s="124">
        <v>2022</v>
      </c>
      <c r="B51" s="124" t="s">
        <v>614</v>
      </c>
      <c r="C51" s="124" t="s">
        <v>5111</v>
      </c>
      <c r="D51" s="124">
        <v>7511.68115234375</v>
      </c>
      <c r="E51" s="124">
        <v>7922.119140625</v>
      </c>
      <c r="F51" s="124">
        <v>7793.701171875</v>
      </c>
    </row>
    <row r="52" spans="1:6" x14ac:dyDescent="0.25">
      <c r="A52" s="124">
        <v>2018</v>
      </c>
      <c r="B52" s="124" t="s">
        <v>615</v>
      </c>
      <c r="C52" s="124" t="s">
        <v>5111</v>
      </c>
      <c r="D52" s="124">
        <v>5762.1201171875</v>
      </c>
      <c r="E52" s="124">
        <v>5897.125</v>
      </c>
      <c r="F52" s="124">
        <v>5827.15283203125</v>
      </c>
    </row>
    <row r="53" spans="1:6" x14ac:dyDescent="0.25">
      <c r="A53" s="124">
        <v>2019</v>
      </c>
      <c r="B53" s="124" t="s">
        <v>615</v>
      </c>
      <c r="C53" s="124" t="s">
        <v>5111</v>
      </c>
      <c r="D53" s="124">
        <v>5791.3828125</v>
      </c>
      <c r="E53" s="124">
        <v>5625.3720703125</v>
      </c>
      <c r="F53" s="124">
        <v>5598.95166015625</v>
      </c>
    </row>
    <row r="54" spans="1:6" x14ac:dyDescent="0.25">
      <c r="A54" s="124">
        <v>2020</v>
      </c>
      <c r="B54" s="124" t="s">
        <v>615</v>
      </c>
      <c r="C54" s="124" t="s">
        <v>5111</v>
      </c>
      <c r="D54" s="124">
        <v>5638.22607421875</v>
      </c>
      <c r="E54" s="124">
        <v>5799.35595703125</v>
      </c>
      <c r="F54" s="124">
        <v>5916.083984375</v>
      </c>
    </row>
    <row r="55" spans="1:6" x14ac:dyDescent="0.25">
      <c r="A55" s="124">
        <v>2021</v>
      </c>
      <c r="B55" s="124" t="s">
        <v>615</v>
      </c>
      <c r="C55" s="124" t="s">
        <v>5111</v>
      </c>
      <c r="D55" s="124">
        <v>5886.7060546875</v>
      </c>
      <c r="E55" s="124">
        <v>5756.58203125</v>
      </c>
      <c r="F55" s="124">
        <v>5736.24658203125</v>
      </c>
    </row>
    <row r="56" spans="1:6" x14ac:dyDescent="0.25">
      <c r="A56" s="124">
        <v>2022</v>
      </c>
      <c r="B56" s="124" t="s">
        <v>615</v>
      </c>
      <c r="C56" s="124" t="s">
        <v>5111</v>
      </c>
      <c r="D56" s="124">
        <v>5216.451171875</v>
      </c>
      <c r="E56" s="124">
        <v>6175.37646484375</v>
      </c>
      <c r="F56" s="124">
        <v>6086.50048828125</v>
      </c>
    </row>
    <row r="57" spans="1:6" x14ac:dyDescent="0.25">
      <c r="A57" s="124">
        <v>2018</v>
      </c>
      <c r="B57" s="124" t="s">
        <v>616</v>
      </c>
      <c r="C57" s="124" t="s">
        <v>5111</v>
      </c>
      <c r="D57" s="124">
        <v>5393.25</v>
      </c>
      <c r="E57" s="124">
        <v>5178.72900390625</v>
      </c>
      <c r="F57" s="124">
        <v>5032.02490234375</v>
      </c>
    </row>
    <row r="58" spans="1:6" x14ac:dyDescent="0.25">
      <c r="A58" s="124">
        <v>2019</v>
      </c>
      <c r="B58" s="124" t="s">
        <v>616</v>
      </c>
      <c r="C58" s="124" t="s">
        <v>5111</v>
      </c>
      <c r="D58" s="124">
        <v>6251.23876953125</v>
      </c>
      <c r="E58" s="124">
        <v>6064.44921875</v>
      </c>
      <c r="F58" s="124">
        <v>6112.1533203125</v>
      </c>
    </row>
    <row r="59" spans="1:6" x14ac:dyDescent="0.25">
      <c r="A59" s="124">
        <v>2020</v>
      </c>
      <c r="B59" s="124" t="s">
        <v>616</v>
      </c>
      <c r="C59" s="124" t="s">
        <v>5111</v>
      </c>
      <c r="D59" s="124">
        <v>4817.16357421875</v>
      </c>
      <c r="E59" s="124">
        <v>5226.8037109375</v>
      </c>
      <c r="F59" s="124">
        <v>5379.82421875</v>
      </c>
    </row>
    <row r="60" spans="1:6" x14ac:dyDescent="0.25">
      <c r="A60" s="124">
        <v>2021</v>
      </c>
      <c r="B60" s="124" t="s">
        <v>616</v>
      </c>
      <c r="C60" s="124" t="s">
        <v>5111</v>
      </c>
      <c r="D60" s="124">
        <v>6422.31494140625</v>
      </c>
      <c r="E60" s="124">
        <v>6413.98583984375</v>
      </c>
      <c r="F60" s="124">
        <v>6359.96533203125</v>
      </c>
    </row>
    <row r="61" spans="1:6" x14ac:dyDescent="0.25">
      <c r="A61" s="124">
        <v>2022</v>
      </c>
      <c r="B61" s="124" t="s">
        <v>616</v>
      </c>
      <c r="C61" s="124" t="s">
        <v>5111</v>
      </c>
      <c r="D61" s="124">
        <v>7259.1640625</v>
      </c>
      <c r="E61" s="124">
        <v>8606.646484375</v>
      </c>
      <c r="F61" s="124">
        <v>8215.599609375</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2E795-F1B0-4E98-82DA-7C8866A71588}">
  <dimension ref="A1:F61"/>
  <sheetViews>
    <sheetView workbookViewId="0">
      <selection activeCell="C1" sqref="C1"/>
    </sheetView>
  </sheetViews>
  <sheetFormatPr defaultColWidth="8.7109375" defaultRowHeight="15" x14ac:dyDescent="0.25"/>
  <cols>
    <col min="1" max="16384" width="8.7109375" style="124"/>
  </cols>
  <sheetData>
    <row r="1" spans="1:6" x14ac:dyDescent="0.25">
      <c r="A1" s="124" t="s">
        <v>5124</v>
      </c>
      <c r="B1" s="124" t="s">
        <v>5106</v>
      </c>
      <c r="C1" s="124" t="s">
        <v>5107</v>
      </c>
      <c r="D1" s="124" t="s">
        <v>223</v>
      </c>
      <c r="E1" s="124" t="s">
        <v>5109</v>
      </c>
      <c r="F1" s="124" t="s">
        <v>5110</v>
      </c>
    </row>
    <row r="2" spans="1:6" x14ac:dyDescent="0.25">
      <c r="A2" s="124">
        <v>2018</v>
      </c>
      <c r="B2" s="124" t="s">
        <v>605</v>
      </c>
      <c r="C2" s="124" t="s">
        <v>5125</v>
      </c>
      <c r="D2" s="124">
        <v>4881.65234375</v>
      </c>
      <c r="E2" s="124">
        <v>5061.943359375</v>
      </c>
      <c r="F2" s="124">
        <v>5170.13916015625</v>
      </c>
    </row>
    <row r="3" spans="1:6" x14ac:dyDescent="0.25">
      <c r="A3" s="124">
        <v>2019</v>
      </c>
      <c r="B3" s="124" t="s">
        <v>605</v>
      </c>
      <c r="C3" s="124" t="s">
        <v>5125</v>
      </c>
      <c r="D3" s="124">
        <v>6111.9814453125</v>
      </c>
      <c r="E3" s="124">
        <v>6487.6943359375</v>
      </c>
      <c r="F3" s="124">
        <v>6372.7646484375</v>
      </c>
    </row>
    <row r="4" spans="1:6" x14ac:dyDescent="0.25">
      <c r="A4" s="124">
        <v>2020</v>
      </c>
      <c r="B4" s="124" t="s">
        <v>605</v>
      </c>
      <c r="C4" s="124" t="s">
        <v>5125</v>
      </c>
      <c r="D4" s="124">
        <v>5816.2724609375</v>
      </c>
      <c r="E4" s="124">
        <v>6368.6328125</v>
      </c>
      <c r="F4" s="124">
        <v>6297.443359375</v>
      </c>
    </row>
    <row r="5" spans="1:6" x14ac:dyDescent="0.25">
      <c r="A5" s="124">
        <v>2021</v>
      </c>
      <c r="B5" s="124" t="s">
        <v>605</v>
      </c>
      <c r="C5" s="124" t="s">
        <v>5125</v>
      </c>
      <c r="D5" s="124">
        <v>8174.34130859375</v>
      </c>
      <c r="E5" s="124">
        <v>7065.9765625</v>
      </c>
      <c r="F5" s="124">
        <v>7143.900390625</v>
      </c>
    </row>
    <row r="6" spans="1:6" x14ac:dyDescent="0.25">
      <c r="A6" s="124">
        <v>2022</v>
      </c>
      <c r="B6" s="124" t="s">
        <v>605</v>
      </c>
      <c r="C6" s="124" t="s">
        <v>5125</v>
      </c>
      <c r="D6" s="124">
        <v>7535.20751953125</v>
      </c>
      <c r="E6" s="124">
        <v>6476.00927734375</v>
      </c>
      <c r="F6" s="124">
        <v>5770.63916015625</v>
      </c>
    </row>
    <row r="7" spans="1:6" x14ac:dyDescent="0.25">
      <c r="A7" s="124">
        <v>2018</v>
      </c>
      <c r="B7" s="124" t="s">
        <v>606</v>
      </c>
      <c r="C7" s="124" t="s">
        <v>5125</v>
      </c>
      <c r="D7" s="124">
        <v>7984.59228515625</v>
      </c>
      <c r="E7" s="124">
        <v>6230.7353515625</v>
      </c>
      <c r="F7" s="124">
        <v>6144.46240234375</v>
      </c>
    </row>
    <row r="8" spans="1:6" x14ac:dyDescent="0.25">
      <c r="A8" s="124">
        <v>2019</v>
      </c>
      <c r="B8" s="124" t="s">
        <v>606</v>
      </c>
      <c r="C8" s="124" t="s">
        <v>5125</v>
      </c>
      <c r="D8" s="124">
        <v>4972.6025390625</v>
      </c>
      <c r="E8" s="124">
        <v>6555.4912109375</v>
      </c>
      <c r="F8" s="124">
        <v>6525.619140625</v>
      </c>
    </row>
    <row r="9" spans="1:6" x14ac:dyDescent="0.25">
      <c r="A9" s="124">
        <v>2020</v>
      </c>
      <c r="B9" s="124" t="s">
        <v>606</v>
      </c>
      <c r="C9" s="124" t="s">
        <v>5125</v>
      </c>
      <c r="D9" s="124">
        <v>5554.916015625</v>
      </c>
      <c r="E9" s="124">
        <v>6249.86083984375</v>
      </c>
      <c r="F9" s="124">
        <v>6252.4248046875</v>
      </c>
    </row>
    <row r="10" spans="1:6" x14ac:dyDescent="0.25">
      <c r="A10" s="124">
        <v>2021</v>
      </c>
      <c r="B10" s="124" t="s">
        <v>606</v>
      </c>
      <c r="C10" s="124" t="s">
        <v>5125</v>
      </c>
      <c r="D10" s="124">
        <v>7690.56005859375</v>
      </c>
      <c r="E10" s="124">
        <v>7166.58349609375</v>
      </c>
      <c r="F10" s="124">
        <v>7280.1640625</v>
      </c>
    </row>
    <row r="11" spans="1:6" x14ac:dyDescent="0.25">
      <c r="A11" s="124">
        <v>2022</v>
      </c>
      <c r="B11" s="124" t="s">
        <v>606</v>
      </c>
      <c r="C11" s="124" t="s">
        <v>5125</v>
      </c>
      <c r="D11" s="124">
        <v>8328.84375</v>
      </c>
      <c r="E11" s="124">
        <v>7216.4833984375</v>
      </c>
      <c r="F11" s="124">
        <v>7448.99072265625</v>
      </c>
    </row>
    <row r="12" spans="1:6" x14ac:dyDescent="0.25">
      <c r="A12" s="124">
        <v>2018</v>
      </c>
      <c r="B12" s="124" t="s">
        <v>607</v>
      </c>
      <c r="C12" s="124" t="s">
        <v>5125</v>
      </c>
      <c r="D12" s="124">
        <v>5929.2021484375</v>
      </c>
      <c r="E12" s="124">
        <v>6699.90966796875</v>
      </c>
      <c r="F12" s="124">
        <v>6629.3486328125</v>
      </c>
    </row>
    <row r="13" spans="1:6" x14ac:dyDescent="0.25">
      <c r="A13" s="124">
        <v>2019</v>
      </c>
      <c r="B13" s="124" t="s">
        <v>607</v>
      </c>
      <c r="C13" s="124" t="s">
        <v>5125</v>
      </c>
      <c r="D13" s="124">
        <v>6747.9013671875</v>
      </c>
      <c r="E13" s="124">
        <v>6311.0634765625</v>
      </c>
      <c r="F13" s="124">
        <v>6329.9951171875</v>
      </c>
    </row>
    <row r="14" spans="1:6" x14ac:dyDescent="0.25">
      <c r="A14" s="124">
        <v>2020</v>
      </c>
      <c r="B14" s="124" t="s">
        <v>607</v>
      </c>
      <c r="C14" s="124" t="s">
        <v>5125</v>
      </c>
      <c r="D14" s="124">
        <v>6931.15625</v>
      </c>
      <c r="E14" s="124">
        <v>6865.1416015625</v>
      </c>
      <c r="F14" s="124">
        <v>6919.78369140625</v>
      </c>
    </row>
    <row r="15" spans="1:6" x14ac:dyDescent="0.25">
      <c r="A15" s="124">
        <v>2021</v>
      </c>
      <c r="B15" s="124" t="s">
        <v>607</v>
      </c>
      <c r="C15" s="124" t="s">
        <v>5125</v>
      </c>
      <c r="D15" s="124">
        <v>7772.15869140625</v>
      </c>
      <c r="E15" s="124">
        <v>7504.3037109375</v>
      </c>
      <c r="F15" s="124">
        <v>7501.29150390625</v>
      </c>
    </row>
    <row r="16" spans="1:6" x14ac:dyDescent="0.25">
      <c r="A16" s="124">
        <v>2022</v>
      </c>
      <c r="B16" s="124" t="s">
        <v>607</v>
      </c>
      <c r="C16" s="124" t="s">
        <v>5125</v>
      </c>
      <c r="D16" s="124">
        <v>8781.716796875</v>
      </c>
      <c r="E16" s="124">
        <v>10837.7958984375</v>
      </c>
      <c r="F16" s="124">
        <v>10640.7119140625</v>
      </c>
    </row>
    <row r="17" spans="1:6" x14ac:dyDescent="0.25">
      <c r="A17" s="124">
        <v>2018</v>
      </c>
      <c r="B17" s="124" t="s">
        <v>608</v>
      </c>
      <c r="C17" s="124" t="s">
        <v>5125</v>
      </c>
      <c r="D17" s="124">
        <v>5565.271484375</v>
      </c>
      <c r="E17" s="124">
        <v>5454.05615234375</v>
      </c>
      <c r="F17" s="124">
        <v>5355.53759765625</v>
      </c>
    </row>
    <row r="18" spans="1:6" x14ac:dyDescent="0.25">
      <c r="A18" s="124">
        <v>2019</v>
      </c>
      <c r="B18" s="124" t="s">
        <v>608</v>
      </c>
      <c r="C18" s="124" t="s">
        <v>5125</v>
      </c>
      <c r="D18" s="124">
        <v>5138.9697265625</v>
      </c>
      <c r="E18" s="124">
        <v>5076.5888671875</v>
      </c>
      <c r="F18" s="124">
        <v>5087.07421875</v>
      </c>
    </row>
    <row r="19" spans="1:6" x14ac:dyDescent="0.25">
      <c r="A19" s="124">
        <v>2020</v>
      </c>
      <c r="B19" s="124" t="s">
        <v>608</v>
      </c>
      <c r="C19" s="124" t="s">
        <v>5125</v>
      </c>
      <c r="D19" s="124">
        <v>3142.1923828125</v>
      </c>
      <c r="E19" s="124">
        <v>3985.06884765625</v>
      </c>
      <c r="F19" s="124">
        <v>3989.5478515625</v>
      </c>
    </row>
    <row r="20" spans="1:6" x14ac:dyDescent="0.25">
      <c r="A20" s="124">
        <v>2021</v>
      </c>
      <c r="B20" s="124" t="s">
        <v>608</v>
      </c>
      <c r="C20" s="124" t="s">
        <v>5125</v>
      </c>
      <c r="D20" s="124">
        <v>5358.94482421875</v>
      </c>
      <c r="E20" s="124">
        <v>4689.66455078125</v>
      </c>
      <c r="F20" s="124">
        <v>4773.21923828125</v>
      </c>
    </row>
    <row r="21" spans="1:6" x14ac:dyDescent="0.25">
      <c r="A21" s="124">
        <v>2022</v>
      </c>
      <c r="B21" s="124" t="s">
        <v>608</v>
      </c>
      <c r="C21" s="124" t="s">
        <v>5125</v>
      </c>
      <c r="D21" s="124">
        <v>7169.205078125</v>
      </c>
      <c r="E21" s="124">
        <v>4343.61572265625</v>
      </c>
      <c r="F21" s="124">
        <v>3986.10205078125</v>
      </c>
    </row>
    <row r="22" spans="1:6" x14ac:dyDescent="0.25">
      <c r="A22" s="124">
        <v>2018</v>
      </c>
      <c r="B22" s="124" t="s">
        <v>609</v>
      </c>
      <c r="C22" s="124" t="s">
        <v>5125</v>
      </c>
      <c r="D22" s="124">
        <v>8224.1982421875</v>
      </c>
      <c r="E22" s="124">
        <v>7760.19970703125</v>
      </c>
      <c r="F22" s="124">
        <v>7649.890625</v>
      </c>
    </row>
    <row r="23" spans="1:6" x14ac:dyDescent="0.25">
      <c r="A23" s="124">
        <v>2019</v>
      </c>
      <c r="B23" s="124" t="s">
        <v>609</v>
      </c>
      <c r="C23" s="124" t="s">
        <v>5125</v>
      </c>
      <c r="D23" s="124">
        <v>9203.2275390625</v>
      </c>
      <c r="E23" s="124">
        <v>8242.080078125</v>
      </c>
      <c r="F23" s="124">
        <v>8328.11328125</v>
      </c>
    </row>
    <row r="24" spans="1:6" x14ac:dyDescent="0.25">
      <c r="A24" s="124">
        <v>2020</v>
      </c>
      <c r="B24" s="124" t="s">
        <v>609</v>
      </c>
      <c r="C24" s="124" t="s">
        <v>5125</v>
      </c>
      <c r="D24" s="124">
        <v>7269.447265625</v>
      </c>
      <c r="E24" s="124">
        <v>8112.4072265625</v>
      </c>
      <c r="F24" s="124">
        <v>8271.96484375</v>
      </c>
    </row>
    <row r="25" spans="1:6" x14ac:dyDescent="0.25">
      <c r="A25" s="124">
        <v>2021</v>
      </c>
      <c r="B25" s="124" t="s">
        <v>609</v>
      </c>
      <c r="C25" s="124" t="s">
        <v>5125</v>
      </c>
      <c r="D25" s="124">
        <v>7876.9111328125</v>
      </c>
      <c r="E25" s="124">
        <v>8459.09765625</v>
      </c>
      <c r="F25" s="124">
        <v>8323.81640625</v>
      </c>
    </row>
    <row r="26" spans="1:6" x14ac:dyDescent="0.25">
      <c r="A26" s="124">
        <v>2022</v>
      </c>
      <c r="B26" s="124" t="s">
        <v>609</v>
      </c>
      <c r="C26" s="124" t="s">
        <v>5125</v>
      </c>
      <c r="D26" s="124">
        <v>7834.93994140625</v>
      </c>
      <c r="E26" s="124">
        <v>8635.2744140625</v>
      </c>
      <c r="F26" s="124">
        <v>8681.607421875</v>
      </c>
    </row>
    <row r="27" spans="1:6" x14ac:dyDescent="0.25">
      <c r="A27" s="124">
        <v>2018</v>
      </c>
      <c r="B27" s="124" t="s">
        <v>610</v>
      </c>
      <c r="C27" s="124" t="s">
        <v>5125</v>
      </c>
      <c r="D27" s="124">
        <v>10510.083984375</v>
      </c>
      <c r="E27" s="124">
        <v>8407.1083984375</v>
      </c>
      <c r="F27" s="124">
        <v>8450.9541015625</v>
      </c>
    </row>
    <row r="28" spans="1:6" x14ac:dyDescent="0.25">
      <c r="A28" s="124">
        <v>2019</v>
      </c>
      <c r="B28" s="124" t="s">
        <v>610</v>
      </c>
      <c r="C28" s="124" t="s">
        <v>5125</v>
      </c>
      <c r="D28" s="124">
        <v>4240.3125</v>
      </c>
      <c r="E28" s="124">
        <v>5718.763671875</v>
      </c>
      <c r="F28" s="124">
        <v>5694.5615234375</v>
      </c>
    </row>
    <row r="29" spans="1:6" x14ac:dyDescent="0.25">
      <c r="A29" s="124">
        <v>2020</v>
      </c>
      <c r="B29" s="124" t="s">
        <v>610</v>
      </c>
      <c r="C29" s="124" t="s">
        <v>5125</v>
      </c>
      <c r="D29" s="124">
        <v>5150.18994140625</v>
      </c>
      <c r="E29" s="124">
        <v>5067.333984375</v>
      </c>
      <c r="F29" s="124">
        <v>5079.55908203125</v>
      </c>
    </row>
    <row r="30" spans="1:6" x14ac:dyDescent="0.25">
      <c r="A30" s="124">
        <v>2021</v>
      </c>
      <c r="B30" s="124" t="s">
        <v>610</v>
      </c>
      <c r="C30" s="124" t="s">
        <v>5125</v>
      </c>
      <c r="D30" s="124">
        <v>3036.25634765625</v>
      </c>
      <c r="E30" s="124">
        <v>3743.636474609375</v>
      </c>
      <c r="F30" s="124">
        <v>3711.7685546875</v>
      </c>
    </row>
    <row r="31" spans="1:6" x14ac:dyDescent="0.25">
      <c r="A31" s="124">
        <v>2022</v>
      </c>
      <c r="B31" s="124" t="s">
        <v>610</v>
      </c>
      <c r="C31" s="124" t="s">
        <v>5125</v>
      </c>
      <c r="D31" s="124">
        <v>5124.826171875</v>
      </c>
      <c r="E31" s="124">
        <v>2099.27587890625</v>
      </c>
      <c r="F31" s="124">
        <v>2196.83740234375</v>
      </c>
    </row>
    <row r="32" spans="1:6" x14ac:dyDescent="0.25">
      <c r="A32" s="124">
        <v>2018</v>
      </c>
      <c r="B32" s="124" t="s">
        <v>611</v>
      </c>
      <c r="C32" s="124" t="s">
        <v>5125</v>
      </c>
      <c r="D32" s="124">
        <v>9141.45703125</v>
      </c>
      <c r="E32" s="124">
        <v>8994.58203125</v>
      </c>
      <c r="F32" s="124">
        <v>9049.32421875</v>
      </c>
    </row>
    <row r="33" spans="1:6" x14ac:dyDescent="0.25">
      <c r="A33" s="124">
        <v>2019</v>
      </c>
      <c r="B33" s="124" t="s">
        <v>611</v>
      </c>
      <c r="C33" s="124" t="s">
        <v>5125</v>
      </c>
      <c r="D33" s="124">
        <v>8028.99365234375</v>
      </c>
      <c r="E33" s="124">
        <v>9246.6640625</v>
      </c>
      <c r="F33" s="124">
        <v>9140.005859375</v>
      </c>
    </row>
    <row r="34" spans="1:6" x14ac:dyDescent="0.25">
      <c r="A34" s="124">
        <v>2020</v>
      </c>
      <c r="B34" s="124" t="s">
        <v>611</v>
      </c>
      <c r="C34" s="124" t="s">
        <v>5125</v>
      </c>
      <c r="D34" s="124">
        <v>9169.876953125</v>
      </c>
      <c r="E34" s="124">
        <v>8682.51953125</v>
      </c>
      <c r="F34" s="124">
        <v>8643.466796875</v>
      </c>
    </row>
    <row r="35" spans="1:6" x14ac:dyDescent="0.25">
      <c r="A35" s="124">
        <v>2021</v>
      </c>
      <c r="B35" s="124" t="s">
        <v>611</v>
      </c>
      <c r="C35" s="124" t="s">
        <v>5125</v>
      </c>
      <c r="D35" s="124">
        <v>7772.76123046875</v>
      </c>
      <c r="E35" s="124">
        <v>7189.32373046875</v>
      </c>
      <c r="F35" s="124">
        <v>7280.29296875</v>
      </c>
    </row>
    <row r="36" spans="1:6" x14ac:dyDescent="0.25">
      <c r="A36" s="124">
        <v>2022</v>
      </c>
      <c r="B36" s="124" t="s">
        <v>611</v>
      </c>
      <c r="C36" s="124" t="s">
        <v>5125</v>
      </c>
      <c r="D36" s="124">
        <v>9666.97265625</v>
      </c>
      <c r="E36" s="124">
        <v>6042.4521484375</v>
      </c>
      <c r="F36" s="124">
        <v>5641.1103515625</v>
      </c>
    </row>
    <row r="37" spans="1:6" x14ac:dyDescent="0.25">
      <c r="A37" s="124">
        <v>2018</v>
      </c>
      <c r="B37" s="124" t="s">
        <v>612</v>
      </c>
      <c r="C37" s="124" t="s">
        <v>5125</v>
      </c>
      <c r="D37" s="124">
        <v>3982.6650390625</v>
      </c>
      <c r="E37" s="124">
        <v>4682.662109375</v>
      </c>
      <c r="F37" s="124">
        <v>4721.43603515625</v>
      </c>
    </row>
    <row r="38" spans="1:6" x14ac:dyDescent="0.25">
      <c r="A38" s="124">
        <v>2019</v>
      </c>
      <c r="B38" s="124" t="s">
        <v>612</v>
      </c>
      <c r="C38" s="124" t="s">
        <v>5125</v>
      </c>
      <c r="D38" s="124">
        <v>5888.62255859375</v>
      </c>
      <c r="E38" s="124">
        <v>5300.34375</v>
      </c>
      <c r="F38" s="124">
        <v>5494.701171875</v>
      </c>
    </row>
    <row r="39" spans="1:6" x14ac:dyDescent="0.25">
      <c r="A39" s="124">
        <v>2020</v>
      </c>
      <c r="B39" s="124" t="s">
        <v>612</v>
      </c>
      <c r="C39" s="124" t="s">
        <v>5125</v>
      </c>
      <c r="D39" s="124">
        <v>4494.91357421875</v>
      </c>
      <c r="E39" s="124">
        <v>5150.05712890625</v>
      </c>
      <c r="F39" s="124">
        <v>4955.337890625</v>
      </c>
    </row>
    <row r="40" spans="1:6" x14ac:dyDescent="0.25">
      <c r="A40" s="124">
        <v>2021</v>
      </c>
      <c r="B40" s="124" t="s">
        <v>612</v>
      </c>
      <c r="C40" s="124" t="s">
        <v>5125</v>
      </c>
      <c r="D40" s="124">
        <v>7708.2734375</v>
      </c>
      <c r="E40" s="124">
        <v>6941.41162109375</v>
      </c>
      <c r="F40" s="124">
        <v>6902.9990234375</v>
      </c>
    </row>
    <row r="41" spans="1:6" x14ac:dyDescent="0.25">
      <c r="A41" s="124">
        <v>2022</v>
      </c>
      <c r="B41" s="124" t="s">
        <v>612</v>
      </c>
      <c r="C41" s="124" t="s">
        <v>5125</v>
      </c>
      <c r="D41" s="124">
        <v>3961.532470703125</v>
      </c>
      <c r="E41" s="124">
        <v>4589.36669921875</v>
      </c>
      <c r="F41" s="124">
        <v>4254.42236328125</v>
      </c>
    </row>
    <row r="42" spans="1:6" x14ac:dyDescent="0.25">
      <c r="A42" s="124">
        <v>2018</v>
      </c>
      <c r="B42" s="124" t="s">
        <v>613</v>
      </c>
      <c r="C42" s="124" t="s">
        <v>5125</v>
      </c>
      <c r="D42" s="124">
        <v>6683.13134765625</v>
      </c>
      <c r="E42" s="124">
        <v>7314.8427734375</v>
      </c>
      <c r="F42" s="124">
        <v>7319.88671875</v>
      </c>
    </row>
    <row r="43" spans="1:6" x14ac:dyDescent="0.25">
      <c r="A43" s="124">
        <v>2019</v>
      </c>
      <c r="B43" s="124" t="s">
        <v>613</v>
      </c>
      <c r="C43" s="124" t="s">
        <v>5125</v>
      </c>
      <c r="D43" s="124">
        <v>6562.6025390625</v>
      </c>
      <c r="E43" s="124">
        <v>6482.5478515625</v>
      </c>
      <c r="F43" s="124">
        <v>6466.7529296875</v>
      </c>
    </row>
    <row r="44" spans="1:6" x14ac:dyDescent="0.25">
      <c r="A44" s="124">
        <v>2020</v>
      </c>
      <c r="B44" s="124" t="s">
        <v>613</v>
      </c>
      <c r="C44" s="124" t="s">
        <v>5125</v>
      </c>
      <c r="D44" s="124">
        <v>6137.9599609375</v>
      </c>
      <c r="E44" s="124">
        <v>6091.43017578125</v>
      </c>
      <c r="F44" s="124">
        <v>6127.37060546875</v>
      </c>
    </row>
    <row r="45" spans="1:6" x14ac:dyDescent="0.25">
      <c r="A45" s="124">
        <v>2021</v>
      </c>
      <c r="B45" s="124" t="s">
        <v>613</v>
      </c>
      <c r="C45" s="124" t="s">
        <v>5125</v>
      </c>
      <c r="D45" s="124">
        <v>8361.2939453125</v>
      </c>
      <c r="E45" s="124">
        <v>7856.16650390625</v>
      </c>
      <c r="F45" s="124">
        <v>7830.9765625</v>
      </c>
    </row>
    <row r="46" spans="1:6" x14ac:dyDescent="0.25">
      <c r="A46" s="124">
        <v>2022</v>
      </c>
      <c r="B46" s="124" t="s">
        <v>613</v>
      </c>
      <c r="C46" s="124" t="s">
        <v>5125</v>
      </c>
      <c r="D46" s="124">
        <v>5877.5361328125</v>
      </c>
      <c r="E46" s="124">
        <v>5727.380859375</v>
      </c>
      <c r="F46" s="124">
        <v>5457.3369140625</v>
      </c>
    </row>
    <row r="47" spans="1:6" x14ac:dyDescent="0.25">
      <c r="A47" s="124">
        <v>2018</v>
      </c>
      <c r="B47" s="124" t="s">
        <v>614</v>
      </c>
      <c r="C47" s="124" t="s">
        <v>5125</v>
      </c>
      <c r="D47" s="124">
        <v>7845.17138671875</v>
      </c>
      <c r="E47" s="124">
        <v>8293.71484375</v>
      </c>
      <c r="F47" s="124">
        <v>8289.20703125</v>
      </c>
    </row>
    <row r="48" spans="1:6" x14ac:dyDescent="0.25">
      <c r="A48" s="124">
        <v>2019</v>
      </c>
      <c r="B48" s="124" t="s">
        <v>614</v>
      </c>
      <c r="C48" s="124" t="s">
        <v>5125</v>
      </c>
      <c r="D48" s="124">
        <v>8550.189453125</v>
      </c>
      <c r="E48" s="124">
        <v>8130.1689453125</v>
      </c>
      <c r="F48" s="124">
        <v>8120.4013671875</v>
      </c>
    </row>
    <row r="49" spans="1:6" x14ac:dyDescent="0.25">
      <c r="A49" s="124">
        <v>2020</v>
      </c>
      <c r="B49" s="124" t="s">
        <v>614</v>
      </c>
      <c r="C49" s="124" t="s">
        <v>5125</v>
      </c>
      <c r="D49" s="124">
        <v>7123.5703125</v>
      </c>
      <c r="E49" s="124">
        <v>7784.9775390625</v>
      </c>
      <c r="F49" s="124">
        <v>7880.6123046875</v>
      </c>
    </row>
    <row r="50" spans="1:6" x14ac:dyDescent="0.25">
      <c r="A50" s="124">
        <v>2021</v>
      </c>
      <c r="B50" s="124" t="s">
        <v>614</v>
      </c>
      <c r="C50" s="124" t="s">
        <v>5125</v>
      </c>
      <c r="D50" s="124">
        <v>8072.0126953125</v>
      </c>
      <c r="E50" s="124">
        <v>7382.08251953125</v>
      </c>
      <c r="F50" s="124">
        <v>7300.72265625</v>
      </c>
    </row>
    <row r="51" spans="1:6" x14ac:dyDescent="0.25">
      <c r="A51" s="124">
        <v>2022</v>
      </c>
      <c r="B51" s="124" t="s">
        <v>614</v>
      </c>
      <c r="C51" s="124" t="s">
        <v>5125</v>
      </c>
      <c r="D51" s="124">
        <v>8400.236328125</v>
      </c>
      <c r="E51" s="124">
        <v>8378.302734375</v>
      </c>
      <c r="F51" s="124">
        <v>8387.607421875</v>
      </c>
    </row>
    <row r="52" spans="1:6" x14ac:dyDescent="0.25">
      <c r="A52" s="124">
        <v>2018</v>
      </c>
      <c r="B52" s="124" t="s">
        <v>615</v>
      </c>
      <c r="C52" s="124" t="s">
        <v>5125</v>
      </c>
      <c r="D52" s="124">
        <v>7181.9638671875</v>
      </c>
      <c r="E52" s="124">
        <v>6637.974609375</v>
      </c>
      <c r="F52" s="124">
        <v>6600.9501953125</v>
      </c>
    </row>
    <row r="53" spans="1:6" x14ac:dyDescent="0.25">
      <c r="A53" s="124">
        <v>2019</v>
      </c>
      <c r="B53" s="124" t="s">
        <v>615</v>
      </c>
      <c r="C53" s="124" t="s">
        <v>5125</v>
      </c>
      <c r="D53" s="124">
        <v>6821.978515625</v>
      </c>
      <c r="E53" s="124">
        <v>6308.1611328125</v>
      </c>
      <c r="F53" s="124">
        <v>6431.41845703125</v>
      </c>
    </row>
    <row r="54" spans="1:6" x14ac:dyDescent="0.25">
      <c r="A54" s="124">
        <v>2020</v>
      </c>
      <c r="B54" s="124" t="s">
        <v>615</v>
      </c>
      <c r="C54" s="124" t="s">
        <v>5125</v>
      </c>
      <c r="D54" s="124">
        <v>5659.00146484375</v>
      </c>
      <c r="E54" s="124">
        <v>5329.66552734375</v>
      </c>
      <c r="F54" s="124">
        <v>5394.53759765625</v>
      </c>
    </row>
    <row r="55" spans="1:6" x14ac:dyDescent="0.25">
      <c r="A55" s="124">
        <v>2021</v>
      </c>
      <c r="B55" s="124" t="s">
        <v>615</v>
      </c>
      <c r="C55" s="124" t="s">
        <v>5125</v>
      </c>
      <c r="D55" s="124">
        <v>5266.85009765625</v>
      </c>
      <c r="E55" s="124">
        <v>6653.99267578125</v>
      </c>
      <c r="F55" s="124">
        <v>6502.8876953125</v>
      </c>
    </row>
    <row r="56" spans="1:6" x14ac:dyDescent="0.25">
      <c r="A56" s="124">
        <v>2022</v>
      </c>
      <c r="B56" s="124" t="s">
        <v>615</v>
      </c>
      <c r="C56" s="124" t="s">
        <v>5125</v>
      </c>
      <c r="D56" s="124">
        <v>7139.3125</v>
      </c>
      <c r="E56" s="124">
        <v>8179.447265625</v>
      </c>
      <c r="F56" s="124">
        <v>7988.3388671875</v>
      </c>
    </row>
    <row r="57" spans="1:6" x14ac:dyDescent="0.25">
      <c r="A57" s="124">
        <v>2018</v>
      </c>
      <c r="B57" s="124" t="s">
        <v>616</v>
      </c>
      <c r="C57" s="124" t="s">
        <v>5125</v>
      </c>
      <c r="D57" s="124">
        <v>6152.41748046875</v>
      </c>
      <c r="E57" s="124">
        <v>7144.947265625</v>
      </c>
      <c r="F57" s="124">
        <v>6886.3681640625</v>
      </c>
    </row>
    <row r="58" spans="1:6" x14ac:dyDescent="0.25">
      <c r="A58" s="124">
        <v>2019</v>
      </c>
      <c r="B58" s="124" t="s">
        <v>616</v>
      </c>
      <c r="C58" s="124" t="s">
        <v>5125</v>
      </c>
      <c r="D58" s="124">
        <v>6408.20751953125</v>
      </c>
      <c r="E58" s="124">
        <v>6446.95947265625</v>
      </c>
      <c r="F58" s="124">
        <v>6541.8740234375</v>
      </c>
    </row>
    <row r="59" spans="1:6" x14ac:dyDescent="0.25">
      <c r="A59" s="124">
        <v>2020</v>
      </c>
      <c r="B59" s="124" t="s">
        <v>616</v>
      </c>
      <c r="C59" s="124" t="s">
        <v>5125</v>
      </c>
      <c r="D59" s="124">
        <v>7895.5302734375</v>
      </c>
      <c r="E59" s="124">
        <v>7102.927734375</v>
      </c>
      <c r="F59" s="124">
        <v>7221.5634765625</v>
      </c>
    </row>
    <row r="60" spans="1:6" x14ac:dyDescent="0.25">
      <c r="A60" s="124">
        <v>2021</v>
      </c>
      <c r="B60" s="124" t="s">
        <v>616</v>
      </c>
      <c r="C60" s="124" t="s">
        <v>5125</v>
      </c>
      <c r="D60" s="124">
        <v>6414.1162109375</v>
      </c>
      <c r="E60" s="124">
        <v>6175.4365234375</v>
      </c>
      <c r="F60" s="124">
        <v>6220.46533203125</v>
      </c>
    </row>
    <row r="61" spans="1:6" x14ac:dyDescent="0.25">
      <c r="A61" s="124">
        <v>2022</v>
      </c>
      <c r="B61" s="124" t="s">
        <v>616</v>
      </c>
      <c r="C61" s="124" t="s">
        <v>5125</v>
      </c>
      <c r="D61" s="124">
        <v>4855.92529296875</v>
      </c>
      <c r="E61" s="124">
        <v>5697.08642578125</v>
      </c>
      <c r="F61" s="124">
        <v>5514.65576171875</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005A4-10B4-4015-8D55-455E9B175E01}">
  <dimension ref="A1:L61"/>
  <sheetViews>
    <sheetView workbookViewId="0"/>
  </sheetViews>
  <sheetFormatPr defaultColWidth="8.7109375" defaultRowHeight="15" x14ac:dyDescent="0.25"/>
  <cols>
    <col min="1" max="16384" width="8.7109375" style="124"/>
  </cols>
  <sheetData>
    <row r="1" spans="1:12" x14ac:dyDescent="0.25">
      <c r="A1" s="124" t="s">
        <v>5124</v>
      </c>
      <c r="B1" s="124" t="s">
        <v>5106</v>
      </c>
      <c r="C1" s="124" t="s">
        <v>5107</v>
      </c>
      <c r="D1" s="124" t="s">
        <v>223</v>
      </c>
      <c r="E1" s="124" t="s">
        <v>5109</v>
      </c>
      <c r="F1" s="124" t="s">
        <v>5110</v>
      </c>
      <c r="G1" s="124" t="s">
        <v>5117</v>
      </c>
      <c r="H1" s="124" t="s">
        <v>5118</v>
      </c>
      <c r="I1" s="124" t="s">
        <v>5119</v>
      </c>
      <c r="J1" s="124" t="s">
        <v>5120</v>
      </c>
      <c r="K1" s="124" t="s">
        <v>5121</v>
      </c>
      <c r="L1" s="124" t="s">
        <v>5122</v>
      </c>
    </row>
    <row r="2" spans="1:12" x14ac:dyDescent="0.25">
      <c r="A2" s="124">
        <v>2018</v>
      </c>
      <c r="B2" s="124" t="s">
        <v>605</v>
      </c>
      <c r="C2" s="124" t="s">
        <v>5123</v>
      </c>
      <c r="D2" s="124">
        <v>2132.989990234375</v>
      </c>
      <c r="E2" s="124">
        <v>2312.23779296875</v>
      </c>
      <c r="F2" s="124">
        <v>2323.73974609375</v>
      </c>
      <c r="G2" s="124">
        <v>2412.10595703125</v>
      </c>
      <c r="H2" s="124">
        <v>2418.323486328125</v>
      </c>
      <c r="I2" s="124">
        <v>2293.704833984375</v>
      </c>
      <c r="J2" s="124">
        <v>2303.576171875</v>
      </c>
      <c r="K2" s="124">
        <v>2393.1748046875</v>
      </c>
      <c r="L2" s="124">
        <v>2398.008056640625</v>
      </c>
    </row>
    <row r="3" spans="1:12" x14ac:dyDescent="0.25">
      <c r="A3" s="124">
        <v>2019</v>
      </c>
      <c r="B3" s="124" t="s">
        <v>605</v>
      </c>
      <c r="C3" s="124" t="s">
        <v>5123</v>
      </c>
      <c r="D3" s="124">
        <v>2539.811279296875</v>
      </c>
      <c r="E3" s="124">
        <v>2624.024658203125</v>
      </c>
      <c r="F3" s="124">
        <v>2611.304931640625</v>
      </c>
      <c r="G3" s="124">
        <v>2545.49072265625</v>
      </c>
      <c r="H3" s="124">
        <v>2537.478271484375</v>
      </c>
      <c r="I3" s="124">
        <v>2629.956298828125</v>
      </c>
      <c r="J3" s="124">
        <v>2617.1689453125</v>
      </c>
      <c r="K3" s="124">
        <v>2551.006103515625</v>
      </c>
      <c r="L3" s="124">
        <v>2542.905517578125</v>
      </c>
    </row>
    <row r="4" spans="1:12" x14ac:dyDescent="0.25">
      <c r="A4" s="124">
        <v>2020</v>
      </c>
      <c r="B4" s="124" t="s">
        <v>605</v>
      </c>
      <c r="C4" s="124" t="s">
        <v>5123</v>
      </c>
      <c r="D4" s="124">
        <v>2209.208740234375</v>
      </c>
      <c r="E4" s="124">
        <v>2311.909423828125</v>
      </c>
      <c r="F4" s="124">
        <v>2312.24560546875</v>
      </c>
      <c r="G4" s="124">
        <v>2391.83984375</v>
      </c>
      <c r="H4" s="124">
        <v>2389.27783203125</v>
      </c>
      <c r="I4" s="124">
        <v>2309.02880859375</v>
      </c>
      <c r="J4" s="124">
        <v>2309.01708984375</v>
      </c>
      <c r="K4" s="124">
        <v>2389.650146484375</v>
      </c>
      <c r="L4" s="124">
        <v>2386.668212890625</v>
      </c>
    </row>
    <row r="5" spans="1:12" x14ac:dyDescent="0.25">
      <c r="A5" s="124">
        <v>2021</v>
      </c>
      <c r="B5" s="124" t="s">
        <v>605</v>
      </c>
      <c r="C5" s="124" t="s">
        <v>5123</v>
      </c>
      <c r="D5" s="124">
        <v>2870.123779296875</v>
      </c>
      <c r="E5" s="124">
        <v>2503.962158203125</v>
      </c>
      <c r="F5" s="124">
        <v>2504.84375</v>
      </c>
      <c r="G5" s="124">
        <v>2402.697021484375</v>
      </c>
      <c r="H5" s="124">
        <v>2407.05419921875</v>
      </c>
      <c r="I5" s="124">
        <v>2519.44384765625</v>
      </c>
      <c r="J5" s="124">
        <v>2522.37158203125</v>
      </c>
      <c r="K5" s="124">
        <v>2418.30322265625</v>
      </c>
      <c r="L5" s="124">
        <v>2424.55224609375</v>
      </c>
    </row>
    <row r="6" spans="1:12" x14ac:dyDescent="0.25">
      <c r="A6" s="124">
        <v>2022</v>
      </c>
      <c r="B6" s="124" t="s">
        <v>605</v>
      </c>
      <c r="C6" s="124" t="s">
        <v>5123</v>
      </c>
      <c r="D6" s="124">
        <v>3407.219970703125</v>
      </c>
      <c r="E6" s="124">
        <v>2534.41845703125</v>
      </c>
      <c r="F6" s="124">
        <v>2531.4296875</v>
      </c>
      <c r="G6" s="124">
        <v>2421.289794921875</v>
      </c>
      <c r="H6" s="124">
        <v>2422.7802734375</v>
      </c>
      <c r="I6" s="124">
        <v>2555.2490234375</v>
      </c>
      <c r="J6" s="124">
        <v>2554.740966796875</v>
      </c>
      <c r="K6" s="124">
        <v>2442.5576171875</v>
      </c>
      <c r="L6" s="124">
        <v>2446.274169921875</v>
      </c>
    </row>
    <row r="7" spans="1:12" x14ac:dyDescent="0.25">
      <c r="A7" s="124">
        <v>2018</v>
      </c>
      <c r="B7" s="124" t="s">
        <v>606</v>
      </c>
      <c r="C7" s="124" t="s">
        <v>5123</v>
      </c>
      <c r="D7" s="124">
        <v>2331.429931640625</v>
      </c>
      <c r="E7" s="124">
        <v>1928.735595703125</v>
      </c>
      <c r="F7" s="124">
        <v>1935.934326171875</v>
      </c>
      <c r="G7" s="124">
        <v>1881.80859375</v>
      </c>
      <c r="H7" s="124">
        <v>1889.5986328125</v>
      </c>
      <c r="I7" s="124">
        <v>1924.4620361328125</v>
      </c>
      <c r="J7" s="124">
        <v>1931.581298828125</v>
      </c>
      <c r="K7" s="124">
        <v>1876.6259765625</v>
      </c>
      <c r="L7" s="124">
        <v>1884.519287109375</v>
      </c>
    </row>
    <row r="8" spans="1:12" x14ac:dyDescent="0.25">
      <c r="A8" s="124">
        <v>2019</v>
      </c>
      <c r="B8" s="124" t="s">
        <v>606</v>
      </c>
      <c r="C8" s="124" t="s">
        <v>5123</v>
      </c>
      <c r="D8" s="124">
        <v>2193.288818359375</v>
      </c>
      <c r="E8" s="124">
        <v>1943.9208984375</v>
      </c>
      <c r="F8" s="124">
        <v>1914.580322265625</v>
      </c>
      <c r="G8" s="124">
        <v>1929.092041015625</v>
      </c>
      <c r="H8" s="124">
        <v>1904.683837890625</v>
      </c>
      <c r="I8" s="124">
        <v>1943.7890625</v>
      </c>
      <c r="J8" s="124">
        <v>1912.518310546875</v>
      </c>
      <c r="K8" s="124">
        <v>1928.7757568359375</v>
      </c>
      <c r="L8" s="124">
        <v>1902.403076171875</v>
      </c>
    </row>
    <row r="9" spans="1:12" x14ac:dyDescent="0.25">
      <c r="A9" s="124">
        <v>2020</v>
      </c>
      <c r="B9" s="124" t="s">
        <v>606</v>
      </c>
      <c r="C9" s="124" t="s">
        <v>5123</v>
      </c>
      <c r="D9" s="124">
        <v>1876.603759765625</v>
      </c>
      <c r="E9" s="124">
        <v>2811.42431640625</v>
      </c>
      <c r="F9" s="124">
        <v>2778.549072265625</v>
      </c>
      <c r="G9" s="124">
        <v>2799.78466796875</v>
      </c>
      <c r="H9" s="124">
        <v>2772.2587890625</v>
      </c>
      <c r="I9" s="124">
        <v>2802.63720703125</v>
      </c>
      <c r="J9" s="124">
        <v>2766.4892578125</v>
      </c>
      <c r="K9" s="124">
        <v>2790.119140625</v>
      </c>
      <c r="L9" s="124">
        <v>2759.454833984375</v>
      </c>
    </row>
    <row r="10" spans="1:12" x14ac:dyDescent="0.25">
      <c r="A10" s="124">
        <v>2021</v>
      </c>
      <c r="B10" s="124" t="s">
        <v>606</v>
      </c>
      <c r="C10" s="124" t="s">
        <v>5123</v>
      </c>
      <c r="D10" s="124">
        <v>2630.11376953125</v>
      </c>
      <c r="E10" s="124">
        <v>2347.35546875</v>
      </c>
      <c r="F10" s="124">
        <v>2402.37255859375</v>
      </c>
      <c r="G10" s="124">
        <v>2420.7509765625</v>
      </c>
      <c r="H10" s="124">
        <v>2464.89501953125</v>
      </c>
      <c r="I10" s="124">
        <v>2360.54833984375</v>
      </c>
      <c r="J10" s="124">
        <v>2420.847412109375</v>
      </c>
      <c r="K10" s="124">
        <v>2435.91552734375</v>
      </c>
      <c r="L10" s="124">
        <v>2485.05908203125</v>
      </c>
    </row>
    <row r="11" spans="1:12" x14ac:dyDescent="0.25">
      <c r="A11" s="124">
        <v>2022</v>
      </c>
      <c r="B11" s="124" t="s">
        <v>606</v>
      </c>
      <c r="C11" s="124" t="s">
        <v>5123</v>
      </c>
      <c r="D11" s="124">
        <v>3245.4287109375</v>
      </c>
      <c r="E11" s="124">
        <v>2055.844970703125</v>
      </c>
      <c r="F11" s="124">
        <v>2051.87255859375</v>
      </c>
      <c r="G11" s="124">
        <v>2211.864013671875</v>
      </c>
      <c r="H11" s="124">
        <v>2202.9296875</v>
      </c>
      <c r="I11" s="124">
        <v>2048.037353515625</v>
      </c>
      <c r="J11" s="124">
        <v>2042.803466796875</v>
      </c>
      <c r="K11" s="124">
        <v>2205.22021484375</v>
      </c>
      <c r="L11" s="124">
        <v>2194.91943359375</v>
      </c>
    </row>
    <row r="12" spans="1:12" x14ac:dyDescent="0.25">
      <c r="A12" s="124">
        <v>2018</v>
      </c>
      <c r="B12" s="124" t="s">
        <v>607</v>
      </c>
      <c r="C12" s="124" t="s">
        <v>5123</v>
      </c>
      <c r="D12" s="124">
        <v>1750.262451171875</v>
      </c>
      <c r="E12" s="124">
        <v>2172.426025390625</v>
      </c>
      <c r="F12" s="124">
        <v>2146.354736328125</v>
      </c>
      <c r="G12" s="124">
        <v>2160.135498046875</v>
      </c>
      <c r="H12" s="124">
        <v>2138.415283203125</v>
      </c>
      <c r="I12" s="124">
        <v>2175.584228515625</v>
      </c>
      <c r="J12" s="124">
        <v>2148.218505859375</v>
      </c>
      <c r="K12" s="124">
        <v>2163.416748046875</v>
      </c>
      <c r="L12" s="124">
        <v>2140.301513671875</v>
      </c>
    </row>
    <row r="13" spans="1:12" x14ac:dyDescent="0.25">
      <c r="A13" s="124">
        <v>2019</v>
      </c>
      <c r="B13" s="124" t="s">
        <v>607</v>
      </c>
      <c r="C13" s="124" t="s">
        <v>5123</v>
      </c>
      <c r="D13" s="124">
        <v>1274.1087646484375</v>
      </c>
      <c r="E13" s="124">
        <v>1224.2625732421875</v>
      </c>
      <c r="F13" s="124">
        <v>1241.65185546875</v>
      </c>
      <c r="G13" s="124">
        <v>1327.4622802734375</v>
      </c>
      <c r="H13" s="124">
        <v>1338.5645751953125</v>
      </c>
      <c r="I13" s="124">
        <v>1206.989501953125</v>
      </c>
      <c r="J13" s="124">
        <v>1223.2940673828125</v>
      </c>
      <c r="K13" s="124">
        <v>1309.936279296875</v>
      </c>
      <c r="L13" s="124">
        <v>1320.1807861328125</v>
      </c>
    </row>
    <row r="14" spans="1:12" x14ac:dyDescent="0.25">
      <c r="A14" s="124">
        <v>2020</v>
      </c>
      <c r="B14" s="124" t="s">
        <v>607</v>
      </c>
      <c r="C14" s="124" t="s">
        <v>5123</v>
      </c>
      <c r="D14" s="124">
        <v>2138.3525390625</v>
      </c>
      <c r="E14" s="124">
        <v>2436.220703125</v>
      </c>
      <c r="F14" s="124">
        <v>2411.25537109375</v>
      </c>
      <c r="G14" s="124">
        <v>2412.645263671875</v>
      </c>
      <c r="H14" s="124">
        <v>2392.267333984375</v>
      </c>
      <c r="I14" s="124">
        <v>2438.574462890625</v>
      </c>
      <c r="J14" s="124">
        <v>2412.28369140625</v>
      </c>
      <c r="K14" s="124">
        <v>2414.92236328125</v>
      </c>
      <c r="L14" s="124">
        <v>2393.156005859375</v>
      </c>
    </row>
    <row r="15" spans="1:12" x14ac:dyDescent="0.25">
      <c r="A15" s="124">
        <v>2021</v>
      </c>
      <c r="B15" s="124" t="s">
        <v>607</v>
      </c>
      <c r="C15" s="124" t="s">
        <v>5123</v>
      </c>
      <c r="D15" s="124">
        <v>2726.012451171875</v>
      </c>
      <c r="E15" s="124">
        <v>2055.82666015625</v>
      </c>
      <c r="F15" s="124">
        <v>2089.474365234375</v>
      </c>
      <c r="G15" s="124">
        <v>1988.4932861328125</v>
      </c>
      <c r="H15" s="124">
        <v>2019.4891357421875</v>
      </c>
      <c r="I15" s="124">
        <v>2067.587890625</v>
      </c>
      <c r="J15" s="124">
        <v>2104.940185546875</v>
      </c>
      <c r="K15" s="124">
        <v>2000.4608154296875</v>
      </c>
      <c r="L15" s="124">
        <v>2035.097900390625</v>
      </c>
    </row>
    <row r="16" spans="1:12" x14ac:dyDescent="0.25">
      <c r="A16" s="124">
        <v>2022</v>
      </c>
      <c r="B16" s="124" t="s">
        <v>607</v>
      </c>
      <c r="C16" s="124" t="s">
        <v>5123</v>
      </c>
      <c r="D16" s="124">
        <v>3200.396240234375</v>
      </c>
      <c r="E16" s="124">
        <v>-160.26776123046875</v>
      </c>
      <c r="F16" s="124">
        <v>-274.83505249023438</v>
      </c>
      <c r="G16" s="124">
        <v>-285.26495361328125</v>
      </c>
      <c r="H16" s="124">
        <v>-378.18206787109375</v>
      </c>
      <c r="I16" s="124">
        <v>-211.724609375</v>
      </c>
      <c r="J16" s="124">
        <v>-340.37200927734375</v>
      </c>
      <c r="K16" s="124">
        <v>-342.52789306640625</v>
      </c>
      <c r="L16" s="124">
        <v>-448.4803466796875</v>
      </c>
    </row>
    <row r="17" spans="1:12" x14ac:dyDescent="0.25">
      <c r="A17" s="124">
        <v>2018</v>
      </c>
      <c r="B17" s="124" t="s">
        <v>608</v>
      </c>
      <c r="C17" s="124" t="s">
        <v>5123</v>
      </c>
      <c r="D17" s="124">
        <v>2595.512451171875</v>
      </c>
      <c r="E17" s="124">
        <v>2525.009033203125</v>
      </c>
      <c r="F17" s="124">
        <v>2522.14404296875</v>
      </c>
      <c r="G17" s="124">
        <v>2513.531982421875</v>
      </c>
      <c r="H17" s="124">
        <v>2511.506103515625</v>
      </c>
      <c r="I17" s="124">
        <v>2522.329345703125</v>
      </c>
      <c r="J17" s="124">
        <v>2518.933349609375</v>
      </c>
      <c r="K17" s="124">
        <v>2510.49169921875</v>
      </c>
      <c r="L17" s="124">
        <v>2508.004150390625</v>
      </c>
    </row>
    <row r="18" spans="1:12" x14ac:dyDescent="0.25">
      <c r="A18" s="124">
        <v>2019</v>
      </c>
      <c r="B18" s="124" t="s">
        <v>608</v>
      </c>
      <c r="C18" s="124" t="s">
        <v>5123</v>
      </c>
      <c r="D18" s="124">
        <v>2542.544921875</v>
      </c>
      <c r="E18" s="124">
        <v>2214.7509765625</v>
      </c>
      <c r="F18" s="124">
        <v>2190.681884765625</v>
      </c>
      <c r="G18" s="124">
        <v>2158.169189453125</v>
      </c>
      <c r="H18" s="124">
        <v>2139.728759765625</v>
      </c>
      <c r="I18" s="124">
        <v>2221.146240234375</v>
      </c>
      <c r="J18" s="124">
        <v>2196.3291015625</v>
      </c>
      <c r="K18" s="124">
        <v>2164.443603515625</v>
      </c>
      <c r="L18" s="124">
        <v>2145.1640625</v>
      </c>
    </row>
    <row r="19" spans="1:12" x14ac:dyDescent="0.25">
      <c r="A19" s="124">
        <v>2020</v>
      </c>
      <c r="B19" s="124" t="s">
        <v>608</v>
      </c>
      <c r="C19" s="124" t="s">
        <v>5123</v>
      </c>
      <c r="D19" s="124">
        <v>2358.228759765625</v>
      </c>
      <c r="E19" s="124">
        <v>2778.3603515625</v>
      </c>
      <c r="F19" s="124">
        <v>2785.9326171875</v>
      </c>
      <c r="G19" s="124">
        <v>2824.80615234375</v>
      </c>
      <c r="H19" s="124">
        <v>2829.5869140625</v>
      </c>
      <c r="I19" s="124">
        <v>2786.396484375</v>
      </c>
      <c r="J19" s="124">
        <v>2795.49462890625</v>
      </c>
      <c r="K19" s="124">
        <v>2834.0634765625</v>
      </c>
      <c r="L19" s="124">
        <v>2840.140625</v>
      </c>
    </row>
    <row r="20" spans="1:12" x14ac:dyDescent="0.25">
      <c r="A20" s="124">
        <v>2021</v>
      </c>
      <c r="B20" s="124" t="s">
        <v>608</v>
      </c>
      <c r="C20" s="124" t="s">
        <v>5123</v>
      </c>
      <c r="D20" s="124">
        <v>2372.5</v>
      </c>
      <c r="E20" s="124">
        <v>2350.665771484375</v>
      </c>
      <c r="F20" s="124">
        <v>2370.02783203125</v>
      </c>
      <c r="G20" s="124">
        <v>2372.279052734375</v>
      </c>
      <c r="H20" s="124">
        <v>2387.964599609375</v>
      </c>
      <c r="I20" s="124">
        <v>2338.914306640625</v>
      </c>
      <c r="J20" s="124">
        <v>2358.029296875</v>
      </c>
      <c r="K20" s="124">
        <v>2359.787353515625</v>
      </c>
      <c r="L20" s="124">
        <v>2375.477294921875</v>
      </c>
    </row>
    <row r="21" spans="1:12" x14ac:dyDescent="0.25">
      <c r="A21" s="124">
        <v>2022</v>
      </c>
      <c r="B21" s="124" t="s">
        <v>608</v>
      </c>
      <c r="C21" s="124" t="s">
        <v>5123</v>
      </c>
      <c r="D21" s="124">
        <v>3039.159912109375</v>
      </c>
      <c r="E21" s="124">
        <v>1649.298583984375</v>
      </c>
      <c r="F21" s="124">
        <v>1579.4486083984375</v>
      </c>
      <c r="G21" s="124">
        <v>1633.579833984375</v>
      </c>
      <c r="H21" s="124">
        <v>1574.7744140625</v>
      </c>
      <c r="I21" s="124">
        <v>1654.663818359375</v>
      </c>
      <c r="J21" s="124">
        <v>1580.9482421875</v>
      </c>
      <c r="K21" s="124">
        <v>1639.2144775390625</v>
      </c>
      <c r="L21" s="124">
        <v>1576.3099365234375</v>
      </c>
    </row>
    <row r="22" spans="1:12" x14ac:dyDescent="0.25">
      <c r="A22" s="124">
        <v>2018</v>
      </c>
      <c r="B22" s="124" t="s">
        <v>609</v>
      </c>
      <c r="C22" s="124" t="s">
        <v>5123</v>
      </c>
      <c r="D22" s="124">
        <v>3074.69140625</v>
      </c>
      <c r="E22" s="124">
        <v>2497.1513671875</v>
      </c>
      <c r="F22" s="124">
        <v>2500.85302734375</v>
      </c>
      <c r="G22" s="124">
        <v>2500.018798828125</v>
      </c>
      <c r="H22" s="124">
        <v>2503.0625</v>
      </c>
      <c r="I22" s="124">
        <v>2499.599609375</v>
      </c>
      <c r="J22" s="124">
        <v>2503.85693359375</v>
      </c>
      <c r="K22" s="124">
        <v>2502.70703125</v>
      </c>
      <c r="L22" s="124">
        <v>2506.258544921875</v>
      </c>
    </row>
    <row r="23" spans="1:12" x14ac:dyDescent="0.25">
      <c r="A23" s="124">
        <v>2019</v>
      </c>
      <c r="B23" s="124" t="s">
        <v>609</v>
      </c>
      <c r="C23" s="124" t="s">
        <v>5123</v>
      </c>
      <c r="D23" s="124">
        <v>3010.717529296875</v>
      </c>
      <c r="E23" s="124">
        <v>3236.03759765625</v>
      </c>
      <c r="F23" s="124">
        <v>3255.46728515625</v>
      </c>
      <c r="G23" s="124">
        <v>3193.1484375</v>
      </c>
      <c r="H23" s="124">
        <v>3211.189697265625</v>
      </c>
      <c r="I23" s="124">
        <v>3223.03076171875</v>
      </c>
      <c r="J23" s="124">
        <v>3242.056640625</v>
      </c>
      <c r="K23" s="124">
        <v>3178.542236328125</v>
      </c>
      <c r="L23" s="124">
        <v>3196.564697265625</v>
      </c>
    </row>
    <row r="24" spans="1:12" x14ac:dyDescent="0.25">
      <c r="A24" s="124">
        <v>2020</v>
      </c>
      <c r="B24" s="124" t="s">
        <v>609</v>
      </c>
      <c r="C24" s="124" t="s">
        <v>5123</v>
      </c>
      <c r="D24" s="124">
        <v>2149.29248046875</v>
      </c>
      <c r="E24" s="124">
        <v>2660.02197265625</v>
      </c>
      <c r="F24" s="124">
        <v>2687.85546875</v>
      </c>
      <c r="G24" s="124">
        <v>2637.109375</v>
      </c>
      <c r="H24" s="124">
        <v>2661.5810546875</v>
      </c>
      <c r="I24" s="124">
        <v>2645.8662109375</v>
      </c>
      <c r="J24" s="124">
        <v>2673.6962890625</v>
      </c>
      <c r="K24" s="124">
        <v>2621.490478515625</v>
      </c>
      <c r="L24" s="124">
        <v>2646.352294921875</v>
      </c>
    </row>
    <row r="25" spans="1:12" x14ac:dyDescent="0.25">
      <c r="A25" s="124">
        <v>2021</v>
      </c>
      <c r="B25" s="124" t="s">
        <v>609</v>
      </c>
      <c r="C25" s="124" t="s">
        <v>5123</v>
      </c>
      <c r="D25" s="124">
        <v>3424.87744140625</v>
      </c>
      <c r="E25" s="124">
        <v>3266.36767578125</v>
      </c>
      <c r="F25" s="124">
        <v>3215.40283203125</v>
      </c>
      <c r="G25" s="124">
        <v>3329.302001953125</v>
      </c>
      <c r="H25" s="124">
        <v>3283.7451171875</v>
      </c>
      <c r="I25" s="124">
        <v>3291.08203125</v>
      </c>
      <c r="J25" s="124">
        <v>3239.96875</v>
      </c>
      <c r="K25" s="124">
        <v>3356.8388671875</v>
      </c>
      <c r="L25" s="124">
        <v>3310.4033203125</v>
      </c>
    </row>
    <row r="26" spans="1:12" x14ac:dyDescent="0.25">
      <c r="A26" s="124">
        <v>2022</v>
      </c>
      <c r="B26" s="124" t="s">
        <v>609</v>
      </c>
      <c r="C26" s="124" t="s">
        <v>5123</v>
      </c>
      <c r="D26" s="124">
        <v>2744.0986328125</v>
      </c>
      <c r="E26" s="124">
        <v>2585.892578125</v>
      </c>
      <c r="F26" s="124">
        <v>2538.798095703125</v>
      </c>
      <c r="G26" s="124">
        <v>2576.09765625</v>
      </c>
      <c r="H26" s="124">
        <v>2536.4208984375</v>
      </c>
      <c r="I26" s="124">
        <v>2622.40673828125</v>
      </c>
      <c r="J26" s="124">
        <v>2576.931640625</v>
      </c>
      <c r="K26" s="124">
        <v>2615.5810546875</v>
      </c>
      <c r="L26" s="124">
        <v>2576.675537109375</v>
      </c>
    </row>
    <row r="27" spans="1:12" x14ac:dyDescent="0.25">
      <c r="A27" s="124">
        <v>2018</v>
      </c>
      <c r="B27" s="124" t="s">
        <v>610</v>
      </c>
      <c r="C27" s="124" t="s">
        <v>5123</v>
      </c>
      <c r="D27" s="124">
        <v>1399.37255859375</v>
      </c>
      <c r="E27" s="124">
        <v>1485.911865234375</v>
      </c>
      <c r="F27" s="124">
        <v>1514.302001953125</v>
      </c>
      <c r="G27" s="124">
        <v>1474.7998046875</v>
      </c>
      <c r="H27" s="124">
        <v>1499.324462890625</v>
      </c>
      <c r="I27" s="124">
        <v>1488.7039794921875</v>
      </c>
      <c r="J27" s="124">
        <v>1519.303955078125</v>
      </c>
      <c r="K27" s="124">
        <v>1477.6978759765625</v>
      </c>
      <c r="L27" s="124">
        <v>1504.4521484375</v>
      </c>
    </row>
    <row r="28" spans="1:12" x14ac:dyDescent="0.25">
      <c r="A28" s="124">
        <v>2019</v>
      </c>
      <c r="B28" s="124" t="s">
        <v>610</v>
      </c>
      <c r="C28" s="124" t="s">
        <v>5123</v>
      </c>
      <c r="D28" s="124">
        <v>1980.96875</v>
      </c>
      <c r="E28" s="124">
        <v>2046.0892333984375</v>
      </c>
      <c r="F28" s="124">
        <v>2028.7894287109375</v>
      </c>
      <c r="G28" s="124">
        <v>2022.0999755859375</v>
      </c>
      <c r="H28" s="124">
        <v>2008.2515869140625</v>
      </c>
      <c r="I28" s="124">
        <v>2037.9486083984375</v>
      </c>
      <c r="J28" s="124">
        <v>2018.4749755859375</v>
      </c>
      <c r="K28" s="124">
        <v>2012.9915771484375</v>
      </c>
      <c r="L28" s="124">
        <v>1997.1435546875</v>
      </c>
    </row>
    <row r="29" spans="1:12" x14ac:dyDescent="0.25">
      <c r="A29" s="124">
        <v>2020</v>
      </c>
      <c r="B29" s="124" t="s">
        <v>610</v>
      </c>
      <c r="C29" s="124" t="s">
        <v>5123</v>
      </c>
      <c r="D29" s="124">
        <v>1718.3125</v>
      </c>
      <c r="E29" s="124">
        <v>1519.988525390625</v>
      </c>
      <c r="F29" s="124">
        <v>1521.664306640625</v>
      </c>
      <c r="G29" s="124">
        <v>1546.8992919921875</v>
      </c>
      <c r="H29" s="124">
        <v>1547.36474609375</v>
      </c>
      <c r="I29" s="124">
        <v>1518.76513671875</v>
      </c>
      <c r="J29" s="124">
        <v>1520.39306640625</v>
      </c>
      <c r="K29" s="124">
        <v>1545.886962890625</v>
      </c>
      <c r="L29" s="124">
        <v>1546.2890625</v>
      </c>
    </row>
    <row r="30" spans="1:12" x14ac:dyDescent="0.25">
      <c r="A30" s="124">
        <v>2021</v>
      </c>
      <c r="B30" s="124" t="s">
        <v>610</v>
      </c>
      <c r="C30" s="124" t="s">
        <v>5123</v>
      </c>
      <c r="D30" s="124">
        <v>1616.8699951171875</v>
      </c>
      <c r="E30" s="124">
        <v>1663.5340576171875</v>
      </c>
      <c r="F30" s="124">
        <v>1650.76806640625</v>
      </c>
      <c r="G30" s="124">
        <v>1671.7244873046875</v>
      </c>
      <c r="H30" s="124">
        <v>1660.5828857421875</v>
      </c>
      <c r="I30" s="124">
        <v>1670.1060791015625</v>
      </c>
      <c r="J30" s="124">
        <v>1657.3516845703125</v>
      </c>
      <c r="K30" s="124">
        <v>1678.947265625</v>
      </c>
      <c r="L30" s="124">
        <v>1667.6390380859375</v>
      </c>
    </row>
    <row r="31" spans="1:12" x14ac:dyDescent="0.25">
      <c r="A31" s="124">
        <v>2022</v>
      </c>
      <c r="B31" s="124" t="s">
        <v>610</v>
      </c>
      <c r="C31" s="124" t="s">
        <v>5123</v>
      </c>
      <c r="D31" s="124">
        <v>1379.3411865234375</v>
      </c>
      <c r="E31" s="124">
        <v>531.44549560546875</v>
      </c>
      <c r="F31" s="124">
        <v>394.44955444335938</v>
      </c>
      <c r="G31" s="124">
        <v>640.169189453125</v>
      </c>
      <c r="H31" s="124">
        <v>519.86328125</v>
      </c>
      <c r="I31" s="124">
        <v>606.0701904296875</v>
      </c>
      <c r="J31" s="124">
        <v>469.72637939453125</v>
      </c>
      <c r="K31" s="124">
        <v>722.36639404296875</v>
      </c>
      <c r="L31" s="124">
        <v>600.6787109375</v>
      </c>
    </row>
    <row r="32" spans="1:12" x14ac:dyDescent="0.25">
      <c r="A32" s="124">
        <v>2018</v>
      </c>
      <c r="B32" s="124" t="s">
        <v>611</v>
      </c>
      <c r="C32" s="124" t="s">
        <v>5123</v>
      </c>
      <c r="D32" s="124">
        <v>3563.8837890625</v>
      </c>
      <c r="E32" s="124">
        <v>3684.103759765625</v>
      </c>
      <c r="F32" s="124">
        <v>3697.477783203125</v>
      </c>
      <c r="G32" s="124">
        <v>3587.694091796875</v>
      </c>
      <c r="H32" s="124">
        <v>3602.495361328125</v>
      </c>
      <c r="I32" s="124">
        <v>3692.2080078125</v>
      </c>
      <c r="J32" s="124">
        <v>3707.4951171875</v>
      </c>
      <c r="K32" s="124">
        <v>3595.3564453125</v>
      </c>
      <c r="L32" s="124">
        <v>3612.08935546875</v>
      </c>
    </row>
    <row r="33" spans="1:12" x14ac:dyDescent="0.25">
      <c r="A33" s="124">
        <v>2019</v>
      </c>
      <c r="B33" s="124" t="s">
        <v>611</v>
      </c>
      <c r="C33" s="124" t="s">
        <v>5123</v>
      </c>
      <c r="D33" s="124">
        <v>3269.5185546875</v>
      </c>
      <c r="E33" s="124">
        <v>3312.527587890625</v>
      </c>
      <c r="F33" s="124">
        <v>3277.808349609375</v>
      </c>
      <c r="G33" s="124">
        <v>3352.7919921875</v>
      </c>
      <c r="H33" s="124">
        <v>3321.849609375</v>
      </c>
      <c r="I33" s="124">
        <v>3282.874755859375</v>
      </c>
      <c r="J33" s="124">
        <v>3242.0830078125</v>
      </c>
      <c r="K33" s="124">
        <v>3321.10546875</v>
      </c>
      <c r="L33" s="124">
        <v>3284.571533203125</v>
      </c>
    </row>
    <row r="34" spans="1:12" x14ac:dyDescent="0.25">
      <c r="A34" s="124">
        <v>2020</v>
      </c>
      <c r="B34" s="124" t="s">
        <v>611</v>
      </c>
      <c r="C34" s="124" t="s">
        <v>5123</v>
      </c>
      <c r="D34" s="124">
        <v>2688.762451171875</v>
      </c>
      <c r="E34" s="124">
        <v>2938.792724609375</v>
      </c>
      <c r="F34" s="124">
        <v>2965.00634765625</v>
      </c>
      <c r="G34" s="124">
        <v>3024.330078125</v>
      </c>
      <c r="H34" s="124">
        <v>3043.5615234375</v>
      </c>
      <c r="I34" s="124">
        <v>2940.115966796875</v>
      </c>
      <c r="J34" s="124">
        <v>2968.208740234375</v>
      </c>
      <c r="K34" s="124">
        <v>3026.764404296875</v>
      </c>
      <c r="L34" s="124">
        <v>3047.76025390625</v>
      </c>
    </row>
    <row r="35" spans="1:12" x14ac:dyDescent="0.25">
      <c r="A35" s="124">
        <v>2021</v>
      </c>
      <c r="B35" s="124" t="s">
        <v>611</v>
      </c>
      <c r="C35" s="124" t="s">
        <v>5123</v>
      </c>
      <c r="D35" s="124">
        <v>3910.357421875</v>
      </c>
      <c r="E35" s="124">
        <v>3497.098388671875</v>
      </c>
      <c r="F35" s="124">
        <v>3492.229736328125</v>
      </c>
      <c r="G35" s="124">
        <v>3467.706298828125</v>
      </c>
      <c r="H35" s="124">
        <v>3464.61572265625</v>
      </c>
      <c r="I35" s="124">
        <v>3517.32373046875</v>
      </c>
      <c r="J35" s="124">
        <v>3514.735595703125</v>
      </c>
      <c r="K35" s="124">
        <v>3489.29638671875</v>
      </c>
      <c r="L35" s="124">
        <v>3488.10107421875</v>
      </c>
    </row>
    <row r="36" spans="1:12" x14ac:dyDescent="0.25">
      <c r="A36" s="124">
        <v>2022</v>
      </c>
      <c r="B36" s="124" t="s">
        <v>611</v>
      </c>
      <c r="C36" s="124" t="s">
        <v>5123</v>
      </c>
      <c r="D36" s="124">
        <v>4012.878662109375</v>
      </c>
      <c r="E36" s="124">
        <v>2543.572265625</v>
      </c>
      <c r="F36" s="124">
        <v>2464.718505859375</v>
      </c>
      <c r="G36" s="124">
        <v>2480.584716796875</v>
      </c>
      <c r="H36" s="124">
        <v>2415.811279296875</v>
      </c>
      <c r="I36" s="124">
        <v>2627.78076171875</v>
      </c>
      <c r="J36" s="124">
        <v>2554.601318359375</v>
      </c>
      <c r="K36" s="124">
        <v>2571.1689453125</v>
      </c>
      <c r="L36" s="124">
        <v>2510.2431640625</v>
      </c>
    </row>
    <row r="37" spans="1:12" x14ac:dyDescent="0.25">
      <c r="A37" s="124">
        <v>2018</v>
      </c>
      <c r="B37" s="124" t="s">
        <v>612</v>
      </c>
      <c r="C37" s="124" t="s">
        <v>5123</v>
      </c>
      <c r="D37" s="124">
        <v>2636.208740234375</v>
      </c>
      <c r="E37" s="124">
        <v>2436.213623046875</v>
      </c>
      <c r="F37" s="124">
        <v>2467.11181640625</v>
      </c>
      <c r="G37" s="124">
        <v>2449.656494140625</v>
      </c>
      <c r="H37" s="124">
        <v>2475.437744140625</v>
      </c>
      <c r="I37" s="124">
        <v>2439.04833984375</v>
      </c>
      <c r="J37" s="124">
        <v>2472.325439453125</v>
      </c>
      <c r="K37" s="124">
        <v>2452.8876953125</v>
      </c>
      <c r="L37" s="124">
        <v>2481.03125</v>
      </c>
    </row>
    <row r="38" spans="1:12" x14ac:dyDescent="0.25">
      <c r="A38" s="124">
        <v>2019</v>
      </c>
      <c r="B38" s="124" t="s">
        <v>612</v>
      </c>
      <c r="C38" s="124" t="s">
        <v>5123</v>
      </c>
      <c r="D38" s="124">
        <v>2022.84619140625</v>
      </c>
      <c r="E38" s="124">
        <v>2637.244140625</v>
      </c>
      <c r="F38" s="124">
        <v>2591.1640625</v>
      </c>
      <c r="G38" s="124">
        <v>2655.28857421875</v>
      </c>
      <c r="H38" s="124">
        <v>2615.482421875</v>
      </c>
      <c r="I38" s="124">
        <v>2630.577392578125</v>
      </c>
      <c r="J38" s="124">
        <v>2580.636474609375</v>
      </c>
      <c r="K38" s="124">
        <v>2648.269775390625</v>
      </c>
      <c r="L38" s="124">
        <v>2604.615234375</v>
      </c>
    </row>
    <row r="39" spans="1:12" x14ac:dyDescent="0.25">
      <c r="A39" s="124">
        <v>2020</v>
      </c>
      <c r="B39" s="124" t="s">
        <v>612</v>
      </c>
      <c r="C39" s="124" t="s">
        <v>5123</v>
      </c>
      <c r="D39" s="124">
        <v>3253.331298828125</v>
      </c>
      <c r="E39" s="124">
        <v>3070.277587890625</v>
      </c>
      <c r="F39" s="124">
        <v>3044.508056640625</v>
      </c>
      <c r="G39" s="124">
        <v>3022.02392578125</v>
      </c>
      <c r="H39" s="124">
        <v>3001.841552734375</v>
      </c>
      <c r="I39" s="124">
        <v>3079.094970703125</v>
      </c>
      <c r="J39" s="124">
        <v>3052.77734375</v>
      </c>
      <c r="K39" s="124">
        <v>3031.022216796875</v>
      </c>
      <c r="L39" s="124">
        <v>3010.133056640625</v>
      </c>
    </row>
    <row r="40" spans="1:12" x14ac:dyDescent="0.25">
      <c r="A40" s="124">
        <v>2021</v>
      </c>
      <c r="B40" s="124" t="s">
        <v>612</v>
      </c>
      <c r="C40" s="124" t="s">
        <v>5123</v>
      </c>
      <c r="D40" s="124">
        <v>4022.5849609375</v>
      </c>
      <c r="E40" s="124">
        <v>3791.23583984375</v>
      </c>
      <c r="F40" s="124">
        <v>3832.1875</v>
      </c>
      <c r="G40" s="124">
        <v>3808.002197265625</v>
      </c>
      <c r="H40" s="124">
        <v>3842.20947265625</v>
      </c>
      <c r="I40" s="124">
        <v>3786.250244140625</v>
      </c>
      <c r="J40" s="124">
        <v>3829.231689453125</v>
      </c>
      <c r="K40" s="124">
        <v>3802.79150390625</v>
      </c>
      <c r="L40" s="124">
        <v>3839.191650390625</v>
      </c>
    </row>
    <row r="41" spans="1:12" x14ac:dyDescent="0.25">
      <c r="A41" s="124">
        <v>2022</v>
      </c>
      <c r="B41" s="124" t="s">
        <v>612</v>
      </c>
      <c r="C41" s="124" t="s">
        <v>5123</v>
      </c>
      <c r="D41" s="124">
        <v>3834.797607421875</v>
      </c>
      <c r="E41" s="124">
        <v>2087.49267578125</v>
      </c>
      <c r="F41" s="124">
        <v>2040.5506591796875</v>
      </c>
      <c r="G41" s="124">
        <v>2162.701171875</v>
      </c>
      <c r="H41" s="124">
        <v>2120.1259765625</v>
      </c>
      <c r="I41" s="124">
        <v>2097.17138671875</v>
      </c>
      <c r="J41" s="124">
        <v>2048.41162109375</v>
      </c>
      <c r="K41" s="124">
        <v>2174.076171875</v>
      </c>
      <c r="L41" s="124">
        <v>2129.256103515625</v>
      </c>
    </row>
    <row r="42" spans="1:12" x14ac:dyDescent="0.25">
      <c r="A42" s="124">
        <v>2018</v>
      </c>
      <c r="B42" s="124" t="s">
        <v>613</v>
      </c>
      <c r="C42" s="124" t="s">
        <v>5123</v>
      </c>
      <c r="D42" s="124">
        <v>1996.11376953125</v>
      </c>
      <c r="E42" s="124">
        <v>2676.83984375</v>
      </c>
      <c r="F42" s="124">
        <v>2634.442626953125</v>
      </c>
      <c r="G42" s="124">
        <v>2833.3955078125</v>
      </c>
      <c r="H42" s="124">
        <v>2791.78466796875</v>
      </c>
      <c r="I42" s="124">
        <v>2674.51220703125</v>
      </c>
      <c r="J42" s="124">
        <v>2629.05126953125</v>
      </c>
      <c r="K42" s="124">
        <v>2832.70068359375</v>
      </c>
      <c r="L42" s="124">
        <v>2787.724853515625</v>
      </c>
    </row>
    <row r="43" spans="1:12" x14ac:dyDescent="0.25">
      <c r="A43" s="124">
        <v>2019</v>
      </c>
      <c r="B43" s="124" t="s">
        <v>613</v>
      </c>
      <c r="C43" s="124" t="s">
        <v>5123</v>
      </c>
      <c r="D43" s="124">
        <v>3051.610107421875</v>
      </c>
      <c r="E43" s="124">
        <v>2403.8740234375</v>
      </c>
      <c r="F43" s="124">
        <v>2382.517333984375</v>
      </c>
      <c r="G43" s="124">
        <v>2306.805908203125</v>
      </c>
      <c r="H43" s="124">
        <v>2292.11328125</v>
      </c>
      <c r="I43" s="124">
        <v>2438.99365234375</v>
      </c>
      <c r="J43" s="124">
        <v>2420.75537109375</v>
      </c>
      <c r="K43" s="124">
        <v>2343.75732421875</v>
      </c>
      <c r="L43" s="124">
        <v>2331.5634765625</v>
      </c>
    </row>
    <row r="44" spans="1:12" x14ac:dyDescent="0.25">
      <c r="A44" s="124">
        <v>2020</v>
      </c>
      <c r="B44" s="124" t="s">
        <v>613</v>
      </c>
      <c r="C44" s="124" t="s">
        <v>5123</v>
      </c>
      <c r="D44" s="124">
        <v>2755.621337890625</v>
      </c>
      <c r="E44" s="124">
        <v>2873.301025390625</v>
      </c>
      <c r="F44" s="124">
        <v>2955.72705078125</v>
      </c>
      <c r="G44" s="124">
        <v>2809.22119140625</v>
      </c>
      <c r="H44" s="124">
        <v>2881.5576171875</v>
      </c>
      <c r="I44" s="124">
        <v>2859.625</v>
      </c>
      <c r="J44" s="124">
        <v>2945.6689453125</v>
      </c>
      <c r="K44" s="124">
        <v>2793.641357421875</v>
      </c>
      <c r="L44" s="124">
        <v>2870.1630859375</v>
      </c>
    </row>
    <row r="45" spans="1:12" x14ac:dyDescent="0.25">
      <c r="A45" s="124">
        <v>2021</v>
      </c>
      <c r="B45" s="124" t="s">
        <v>613</v>
      </c>
      <c r="C45" s="124" t="s">
        <v>5123</v>
      </c>
      <c r="D45" s="124">
        <v>3994.463623046875</v>
      </c>
      <c r="E45" s="124">
        <v>3843.7939453125</v>
      </c>
      <c r="F45" s="124">
        <v>3825.1220703125</v>
      </c>
      <c r="G45" s="124">
        <v>3848.38623046875</v>
      </c>
      <c r="H45" s="124">
        <v>3832.353271484375</v>
      </c>
      <c r="I45" s="124">
        <v>3824.677734375</v>
      </c>
      <c r="J45" s="124">
        <v>3802.3330078125</v>
      </c>
      <c r="K45" s="124">
        <v>3827.70947265625</v>
      </c>
      <c r="L45" s="124">
        <v>3808.357421875</v>
      </c>
    </row>
    <row r="46" spans="1:12" x14ac:dyDescent="0.25">
      <c r="A46" s="124">
        <v>2022</v>
      </c>
      <c r="B46" s="124" t="s">
        <v>613</v>
      </c>
      <c r="C46" s="124" t="s">
        <v>5123</v>
      </c>
      <c r="D46" s="124">
        <v>3913.027587890625</v>
      </c>
      <c r="E46" s="124">
        <v>2905.0673828125</v>
      </c>
      <c r="F46" s="124">
        <v>2740.2431640625</v>
      </c>
      <c r="G46" s="124">
        <v>2994.72509765625</v>
      </c>
      <c r="H46" s="124">
        <v>2851.447265625</v>
      </c>
      <c r="I46" s="124">
        <v>2979.3837890625</v>
      </c>
      <c r="J46" s="124">
        <v>2813.357666015625</v>
      </c>
      <c r="K46" s="124">
        <v>3076.365234375</v>
      </c>
      <c r="L46" s="124">
        <v>2929.8310546875</v>
      </c>
    </row>
    <row r="47" spans="1:12" x14ac:dyDescent="0.25">
      <c r="A47" s="124">
        <v>2018</v>
      </c>
      <c r="B47" s="124" t="s">
        <v>614</v>
      </c>
      <c r="C47" s="124" t="s">
        <v>5123</v>
      </c>
      <c r="D47" s="124">
        <v>3560.912353515625</v>
      </c>
      <c r="E47" s="124">
        <v>3896.8125</v>
      </c>
      <c r="F47" s="124">
        <v>3880.25244140625</v>
      </c>
      <c r="G47" s="124">
        <v>3923.185546875</v>
      </c>
      <c r="H47" s="124">
        <v>3908.171630859375</v>
      </c>
      <c r="I47" s="124">
        <v>3939.83935546875</v>
      </c>
      <c r="J47" s="124">
        <v>3927.72607421875</v>
      </c>
      <c r="K47" s="124">
        <v>3970.154296875</v>
      </c>
      <c r="L47" s="124">
        <v>3958.6064453125</v>
      </c>
    </row>
    <row r="48" spans="1:12" x14ac:dyDescent="0.25">
      <c r="A48" s="124">
        <v>2019</v>
      </c>
      <c r="B48" s="124" t="s">
        <v>614</v>
      </c>
      <c r="C48" s="124" t="s">
        <v>5123</v>
      </c>
      <c r="D48" s="124">
        <v>4055.171142578125</v>
      </c>
      <c r="E48" s="124">
        <v>3517.10107421875</v>
      </c>
      <c r="F48" s="124">
        <v>3565.517822265625</v>
      </c>
      <c r="G48" s="124">
        <v>3504.41162109375</v>
      </c>
      <c r="H48" s="124">
        <v>3546.012939453125</v>
      </c>
      <c r="I48" s="124">
        <v>3506.42822265625</v>
      </c>
      <c r="J48" s="124">
        <v>3556.63134765625</v>
      </c>
      <c r="K48" s="124">
        <v>3492.689208984375</v>
      </c>
      <c r="L48" s="124">
        <v>3536.423583984375</v>
      </c>
    </row>
    <row r="49" spans="1:12" x14ac:dyDescent="0.25">
      <c r="A49" s="124">
        <v>2020</v>
      </c>
      <c r="B49" s="124" t="s">
        <v>614</v>
      </c>
      <c r="C49" s="124" t="s">
        <v>5123</v>
      </c>
      <c r="D49" s="124">
        <v>4623.083984375</v>
      </c>
      <c r="E49" s="124">
        <v>4796.2587890625</v>
      </c>
      <c r="F49" s="124">
        <v>4744.36865234375</v>
      </c>
      <c r="G49" s="124">
        <v>4776.96875</v>
      </c>
      <c r="H49" s="124">
        <v>4733.5546875</v>
      </c>
      <c r="I49" s="124">
        <v>4840.49951171875</v>
      </c>
      <c r="J49" s="124">
        <v>4790.908203125</v>
      </c>
      <c r="K49" s="124">
        <v>4824.72021484375</v>
      </c>
      <c r="L49" s="124">
        <v>4782.60009765625</v>
      </c>
    </row>
    <row r="50" spans="1:12" x14ac:dyDescent="0.25">
      <c r="A50" s="124">
        <v>2021</v>
      </c>
      <c r="B50" s="124" t="s">
        <v>614</v>
      </c>
      <c r="C50" s="124" t="s">
        <v>5123</v>
      </c>
      <c r="D50" s="124">
        <v>3442.02490234375</v>
      </c>
      <c r="E50" s="124">
        <v>3471.02001953125</v>
      </c>
      <c r="F50" s="124">
        <v>3491.05322265625</v>
      </c>
      <c r="G50" s="124">
        <v>3476.626708984375</v>
      </c>
      <c r="H50" s="124">
        <v>3493.453369140625</v>
      </c>
      <c r="I50" s="124">
        <v>3394.42529296875</v>
      </c>
      <c r="J50" s="124">
        <v>3405.927001953125</v>
      </c>
      <c r="K50" s="124">
        <v>3393.629150390625</v>
      </c>
      <c r="L50" s="124">
        <v>3403.56201171875</v>
      </c>
    </row>
    <row r="51" spans="1:12" x14ac:dyDescent="0.25">
      <c r="A51" s="124">
        <v>2022</v>
      </c>
      <c r="B51" s="124" t="s">
        <v>614</v>
      </c>
      <c r="C51" s="124" t="s">
        <v>5123</v>
      </c>
      <c r="D51" s="124">
        <v>7280.55517578125</v>
      </c>
      <c r="E51" s="124">
        <v>4301.0146484375</v>
      </c>
      <c r="F51" s="124">
        <v>4422.453125</v>
      </c>
      <c r="G51" s="124">
        <v>4351.3857421875</v>
      </c>
      <c r="H51" s="124">
        <v>4452.8017578125</v>
      </c>
      <c r="I51" s="124">
        <v>4411.46728515625</v>
      </c>
      <c r="J51" s="124">
        <v>4555.01171875</v>
      </c>
      <c r="K51" s="124">
        <v>4471.75537109375</v>
      </c>
      <c r="L51" s="124">
        <v>4593.134765625</v>
      </c>
    </row>
    <row r="52" spans="1:12" x14ac:dyDescent="0.25">
      <c r="A52" s="124">
        <v>2018</v>
      </c>
      <c r="B52" s="124" t="s">
        <v>615</v>
      </c>
      <c r="C52" s="124" t="s">
        <v>5123</v>
      </c>
      <c r="D52" s="124">
        <v>2408.57373046875</v>
      </c>
      <c r="E52" s="124">
        <v>1988.689208984375</v>
      </c>
      <c r="F52" s="124">
        <v>1962.6240234375</v>
      </c>
      <c r="G52" s="124">
        <v>1895.739013671875</v>
      </c>
      <c r="H52" s="124">
        <v>1876.8978271484375</v>
      </c>
      <c r="I52" s="124">
        <v>1991.06787109375</v>
      </c>
      <c r="J52" s="124">
        <v>1963.608642578125</v>
      </c>
      <c r="K52" s="124">
        <v>1897.232666015625</v>
      </c>
      <c r="L52" s="124">
        <v>1877.047119140625</v>
      </c>
    </row>
    <row r="53" spans="1:12" x14ac:dyDescent="0.25">
      <c r="A53" s="124">
        <v>2019</v>
      </c>
      <c r="B53" s="124" t="s">
        <v>615</v>
      </c>
      <c r="C53" s="124" t="s">
        <v>5123</v>
      </c>
      <c r="D53" s="124">
        <v>2666.40869140625</v>
      </c>
      <c r="E53" s="124">
        <v>2845.70947265625</v>
      </c>
      <c r="F53" s="124">
        <v>2823.634765625</v>
      </c>
      <c r="G53" s="124">
        <v>2856.787109375</v>
      </c>
      <c r="H53" s="124">
        <v>2837.63134765625</v>
      </c>
      <c r="I53" s="124">
        <v>2847.84765625</v>
      </c>
      <c r="J53" s="124">
        <v>2824.608154296875</v>
      </c>
      <c r="K53" s="124">
        <v>2859.2353515625</v>
      </c>
      <c r="L53" s="124">
        <v>2838.8046875</v>
      </c>
    </row>
    <row r="54" spans="1:12" x14ac:dyDescent="0.25">
      <c r="A54" s="124">
        <v>2020</v>
      </c>
      <c r="B54" s="124" t="s">
        <v>615</v>
      </c>
      <c r="C54" s="124" t="s">
        <v>5123</v>
      </c>
      <c r="D54" s="124">
        <v>2362.586181640625</v>
      </c>
      <c r="E54" s="124">
        <v>2726.0126953125</v>
      </c>
      <c r="F54" s="124">
        <v>2741.711181640625</v>
      </c>
      <c r="G54" s="124">
        <v>2818.123046875</v>
      </c>
      <c r="H54" s="124">
        <v>2828.183349609375</v>
      </c>
      <c r="I54" s="124">
        <v>2738.087890625</v>
      </c>
      <c r="J54" s="124">
        <v>2756.361083984375</v>
      </c>
      <c r="K54" s="124">
        <v>2832.2939453125</v>
      </c>
      <c r="L54" s="124">
        <v>2844.555908203125</v>
      </c>
    </row>
    <row r="55" spans="1:12" x14ac:dyDescent="0.25">
      <c r="A55" s="124">
        <v>2021</v>
      </c>
      <c r="B55" s="124" t="s">
        <v>615</v>
      </c>
      <c r="C55" s="124" t="s">
        <v>5123</v>
      </c>
      <c r="D55" s="124">
        <v>3529.11376953125</v>
      </c>
      <c r="E55" s="124">
        <v>3406.271240234375</v>
      </c>
      <c r="F55" s="124">
        <v>3438.712890625</v>
      </c>
      <c r="G55" s="124">
        <v>3396.03369140625</v>
      </c>
      <c r="H55" s="124">
        <v>3423.97021484375</v>
      </c>
      <c r="I55" s="124">
        <v>3389.678955078125</v>
      </c>
      <c r="J55" s="124">
        <v>3422.104736328125</v>
      </c>
      <c r="K55" s="124">
        <v>3377.92041015625</v>
      </c>
      <c r="L55" s="124">
        <v>3406.2744140625</v>
      </c>
    </row>
    <row r="56" spans="1:12" x14ac:dyDescent="0.25">
      <c r="A56" s="124">
        <v>2022</v>
      </c>
      <c r="B56" s="124" t="s">
        <v>615</v>
      </c>
      <c r="C56" s="124" t="s">
        <v>5123</v>
      </c>
      <c r="D56" s="124">
        <v>3378.131103515625</v>
      </c>
      <c r="E56" s="124">
        <v>3139.24267578125</v>
      </c>
      <c r="F56" s="124">
        <v>3100.833251953125</v>
      </c>
      <c r="G56" s="124">
        <v>3083.4609375</v>
      </c>
      <c r="H56" s="124">
        <v>3052.80419921875</v>
      </c>
      <c r="I56" s="124">
        <v>3154.35205078125</v>
      </c>
      <c r="J56" s="124">
        <v>3115.37890625</v>
      </c>
      <c r="K56" s="124">
        <v>3099.1943359375</v>
      </c>
      <c r="L56" s="124">
        <v>3067.6689453125</v>
      </c>
    </row>
    <row r="57" spans="1:12" x14ac:dyDescent="0.25">
      <c r="A57" s="124">
        <v>2018</v>
      </c>
      <c r="B57" s="124" t="s">
        <v>616</v>
      </c>
      <c r="C57" s="124" t="s">
        <v>5123</v>
      </c>
      <c r="D57" s="124">
        <v>1099.195068359375</v>
      </c>
      <c r="E57" s="124">
        <v>1187.2918701171875</v>
      </c>
      <c r="F57" s="124">
        <v>1185.57666015625</v>
      </c>
      <c r="G57" s="124">
        <v>1199.8602294921875</v>
      </c>
      <c r="H57" s="124">
        <v>1197.95458984375</v>
      </c>
      <c r="I57" s="124">
        <v>1200.98291015625</v>
      </c>
      <c r="J57" s="124">
        <v>1200.9141845703125</v>
      </c>
      <c r="K57" s="124">
        <v>1214.854248046875</v>
      </c>
      <c r="L57" s="124">
        <v>1214.283935546875</v>
      </c>
    </row>
    <row r="58" spans="1:12" x14ac:dyDescent="0.25">
      <c r="A58" s="124">
        <v>2019</v>
      </c>
      <c r="B58" s="124" t="s">
        <v>616</v>
      </c>
      <c r="C58" s="124" t="s">
        <v>5123</v>
      </c>
      <c r="D58" s="124">
        <v>1609.9625244140625</v>
      </c>
      <c r="E58" s="124">
        <v>1777.9561767578125</v>
      </c>
      <c r="F58" s="124">
        <v>1786.9970703125</v>
      </c>
      <c r="G58" s="124">
        <v>1763.636962890625</v>
      </c>
      <c r="H58" s="124">
        <v>1771.8309326171875</v>
      </c>
      <c r="I58" s="124">
        <v>1781.666015625</v>
      </c>
      <c r="J58" s="124">
        <v>1791.77294921875</v>
      </c>
      <c r="K58" s="124">
        <v>1767.49267578125</v>
      </c>
      <c r="L58" s="124">
        <v>1776.7178955078125</v>
      </c>
    </row>
    <row r="59" spans="1:12" x14ac:dyDescent="0.25">
      <c r="A59" s="124">
        <v>2020</v>
      </c>
      <c r="B59" s="124" t="s">
        <v>616</v>
      </c>
      <c r="C59" s="124" t="s">
        <v>5123</v>
      </c>
      <c r="D59" s="124">
        <v>1811.208740234375</v>
      </c>
      <c r="E59" s="124">
        <v>1436.1500244140625</v>
      </c>
      <c r="F59" s="124">
        <v>1435.6097412109375</v>
      </c>
      <c r="G59" s="124">
        <v>1411.1641845703125</v>
      </c>
      <c r="H59" s="124">
        <v>1411.59521484375</v>
      </c>
      <c r="I59" s="124">
        <v>1438.235595703125</v>
      </c>
      <c r="J59" s="124">
        <v>1437.9281005859375</v>
      </c>
      <c r="K59" s="124">
        <v>1413.1341552734375</v>
      </c>
      <c r="L59" s="124">
        <v>1413.7945556640625</v>
      </c>
    </row>
    <row r="60" spans="1:12" x14ac:dyDescent="0.25">
      <c r="A60" s="124">
        <v>2021</v>
      </c>
      <c r="B60" s="124" t="s">
        <v>616</v>
      </c>
      <c r="C60" s="124" t="s">
        <v>5123</v>
      </c>
      <c r="D60" s="124">
        <v>3187.918701171875</v>
      </c>
      <c r="E60" s="124">
        <v>3306.88671875</v>
      </c>
      <c r="F60" s="124">
        <v>3300.1015625</v>
      </c>
      <c r="G60" s="124">
        <v>3333.62353515625</v>
      </c>
      <c r="H60" s="124">
        <v>3326.904296875</v>
      </c>
      <c r="I60" s="124">
        <v>3287.400634765625</v>
      </c>
      <c r="J60" s="124">
        <v>3277.669677734375</v>
      </c>
      <c r="K60" s="124">
        <v>3312.803955078125</v>
      </c>
      <c r="L60" s="124">
        <v>3303.488525390625</v>
      </c>
    </row>
    <row r="61" spans="1:12" x14ac:dyDescent="0.25">
      <c r="A61" s="124">
        <v>2022</v>
      </c>
      <c r="B61" s="124" t="s">
        <v>616</v>
      </c>
      <c r="C61" s="124" t="s">
        <v>5123</v>
      </c>
      <c r="D61" s="124">
        <v>1791.3687744140625</v>
      </c>
      <c r="E61" s="124">
        <v>1148.332275390625</v>
      </c>
      <c r="F61" s="124">
        <v>1126.9752197265625</v>
      </c>
      <c r="G61" s="124">
        <v>1332.8543701171875</v>
      </c>
      <c r="H61" s="124">
        <v>1308.1290283203125</v>
      </c>
      <c r="I61" s="124">
        <v>1150.8724365234375</v>
      </c>
      <c r="J61" s="124">
        <v>1128.448974609375</v>
      </c>
      <c r="K61" s="124">
        <v>1337.7650146484375</v>
      </c>
      <c r="L61" s="124">
        <v>1311.568115234375</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47DB8-1C49-4277-B53A-8B21E467C6FF}">
  <dimension ref="A1:F61"/>
  <sheetViews>
    <sheetView workbookViewId="0"/>
  </sheetViews>
  <sheetFormatPr defaultColWidth="8.7109375" defaultRowHeight="15" x14ac:dyDescent="0.25"/>
  <cols>
    <col min="1" max="16384" width="8.7109375" style="124"/>
  </cols>
  <sheetData>
    <row r="1" spans="1:6" x14ac:dyDescent="0.25">
      <c r="A1" s="124" t="s">
        <v>5124</v>
      </c>
      <c r="B1" s="124" t="s">
        <v>5106</v>
      </c>
      <c r="C1" s="124" t="s">
        <v>5107</v>
      </c>
      <c r="D1" s="124" t="s">
        <v>225</v>
      </c>
      <c r="E1" s="124" t="s">
        <v>5109</v>
      </c>
      <c r="F1" s="124" t="s">
        <v>5110</v>
      </c>
    </row>
    <row r="2" spans="1:6" x14ac:dyDescent="0.25">
      <c r="A2" s="124">
        <v>2018</v>
      </c>
      <c r="B2" s="124" t="s">
        <v>605</v>
      </c>
      <c r="C2" s="124" t="s">
        <v>5111</v>
      </c>
      <c r="D2" s="124">
        <v>0.23846233230134156</v>
      </c>
      <c r="E2" s="124">
        <v>0.22370493412017822</v>
      </c>
      <c r="F2" s="124">
        <v>0.2230999767780304</v>
      </c>
    </row>
    <row r="3" spans="1:6" x14ac:dyDescent="0.25">
      <c r="A3" s="124">
        <v>2019</v>
      </c>
      <c r="B3" s="124" t="s">
        <v>605</v>
      </c>
      <c r="C3" s="124" t="s">
        <v>5111</v>
      </c>
      <c r="D3" s="124">
        <v>0.19009825223528865</v>
      </c>
      <c r="E3" s="124">
        <v>0.24347209930419922</v>
      </c>
      <c r="F3" s="124">
        <v>0.24305278062820435</v>
      </c>
    </row>
    <row r="4" spans="1:6" x14ac:dyDescent="0.25">
      <c r="A4" s="124">
        <v>2020</v>
      </c>
      <c r="B4" s="124" t="s">
        <v>605</v>
      </c>
      <c r="C4" s="124" t="s">
        <v>5111</v>
      </c>
      <c r="D4" s="124">
        <v>0.30194939086340833</v>
      </c>
      <c r="E4" s="124">
        <v>0.26661872863769531</v>
      </c>
      <c r="F4" s="124">
        <v>0.26801863312721252</v>
      </c>
    </row>
    <row r="5" spans="1:6" x14ac:dyDescent="0.25">
      <c r="A5" s="124">
        <v>2021</v>
      </c>
      <c r="B5" s="124" t="s">
        <v>605</v>
      </c>
      <c r="C5" s="124" t="s">
        <v>5111</v>
      </c>
      <c r="D5" s="124">
        <v>0.30779344773909989</v>
      </c>
      <c r="E5" s="124">
        <v>0.30450764298439026</v>
      </c>
      <c r="F5" s="124">
        <v>0.30413201451301575</v>
      </c>
    </row>
    <row r="6" spans="1:6" x14ac:dyDescent="0.25">
      <c r="A6" s="124">
        <v>2022</v>
      </c>
      <c r="B6" s="124" t="s">
        <v>605</v>
      </c>
      <c r="C6" s="124" t="s">
        <v>5111</v>
      </c>
      <c r="D6" s="124">
        <v>0.32704598783164451</v>
      </c>
      <c r="E6" s="124">
        <v>0.29313349723815918</v>
      </c>
      <c r="F6" s="124">
        <v>0.29316967725753784</v>
      </c>
    </row>
    <row r="7" spans="1:6" x14ac:dyDescent="0.25">
      <c r="A7" s="124">
        <v>2018</v>
      </c>
      <c r="B7" s="124" t="s">
        <v>606</v>
      </c>
      <c r="C7" s="124" t="s">
        <v>5111</v>
      </c>
      <c r="D7" s="124">
        <v>0.30153912337424571</v>
      </c>
      <c r="E7" s="124">
        <v>0.35170620679855347</v>
      </c>
      <c r="F7" s="124">
        <v>0.35098221898078918</v>
      </c>
    </row>
    <row r="8" spans="1:6" x14ac:dyDescent="0.25">
      <c r="A8" s="124">
        <v>2019</v>
      </c>
      <c r="B8" s="124" t="s">
        <v>606</v>
      </c>
      <c r="C8" s="124" t="s">
        <v>5111</v>
      </c>
      <c r="D8" s="124">
        <v>0.24938247236634331</v>
      </c>
      <c r="E8" s="124">
        <v>0.30540329217910767</v>
      </c>
      <c r="F8" s="124">
        <v>0.30479705333709717</v>
      </c>
    </row>
    <row r="9" spans="1:6" x14ac:dyDescent="0.25">
      <c r="A9" s="124">
        <v>2020</v>
      </c>
      <c r="B9" s="124" t="s">
        <v>606</v>
      </c>
      <c r="C9" s="124" t="s">
        <v>5111</v>
      </c>
      <c r="D9" s="124">
        <v>0.38870091896407688</v>
      </c>
      <c r="E9" s="124">
        <v>0.27378413081169128</v>
      </c>
      <c r="F9" s="124">
        <v>0.27426391839981079</v>
      </c>
    </row>
    <row r="10" spans="1:6" x14ac:dyDescent="0.25">
      <c r="A10" s="124">
        <v>2021</v>
      </c>
      <c r="B10" s="124" t="s">
        <v>606</v>
      </c>
      <c r="C10" s="124" t="s">
        <v>5111</v>
      </c>
      <c r="D10" s="124">
        <v>0.29166666666666663</v>
      </c>
      <c r="E10" s="124">
        <v>0.30039551854133606</v>
      </c>
      <c r="F10" s="124">
        <v>0.30124598741531372</v>
      </c>
    </row>
    <row r="11" spans="1:6" x14ac:dyDescent="0.25">
      <c r="A11" s="124">
        <v>2022</v>
      </c>
      <c r="B11" s="124" t="s">
        <v>606</v>
      </c>
      <c r="C11" s="124" t="s">
        <v>5111</v>
      </c>
      <c r="D11" s="124">
        <v>0.38072959234931586</v>
      </c>
      <c r="E11" s="124">
        <v>0.37210524082183838</v>
      </c>
      <c r="F11" s="124">
        <v>0.37139168381690979</v>
      </c>
    </row>
    <row r="12" spans="1:6" x14ac:dyDescent="0.25">
      <c r="A12" s="124">
        <v>2018</v>
      </c>
      <c r="B12" s="124" t="s">
        <v>607</v>
      </c>
      <c r="C12" s="124" t="s">
        <v>5111</v>
      </c>
      <c r="D12" s="124">
        <v>0.31693973824026028</v>
      </c>
      <c r="E12" s="124">
        <v>0.27671357989311218</v>
      </c>
      <c r="F12" s="124">
        <v>0.27533581852912903</v>
      </c>
    </row>
    <row r="13" spans="1:6" x14ac:dyDescent="0.25">
      <c r="A13" s="124">
        <v>2019</v>
      </c>
      <c r="B13" s="124" t="s">
        <v>607</v>
      </c>
      <c r="C13" s="124" t="s">
        <v>5111</v>
      </c>
      <c r="D13" s="124">
        <v>0.40058569909316183</v>
      </c>
      <c r="E13" s="124">
        <v>0.36247760057449341</v>
      </c>
      <c r="F13" s="124">
        <v>0.36576166749000549</v>
      </c>
    </row>
    <row r="14" spans="1:6" x14ac:dyDescent="0.25">
      <c r="A14" s="124">
        <v>2020</v>
      </c>
      <c r="B14" s="124" t="s">
        <v>607</v>
      </c>
      <c r="C14" s="124" t="s">
        <v>5111</v>
      </c>
      <c r="D14" s="124">
        <v>0.45545997718128861</v>
      </c>
      <c r="E14" s="124">
        <v>0.44783151149749756</v>
      </c>
      <c r="F14" s="124">
        <v>0.44683173298835754</v>
      </c>
    </row>
    <row r="15" spans="1:6" x14ac:dyDescent="0.25">
      <c r="A15" s="124">
        <v>2021</v>
      </c>
      <c r="B15" s="124" t="s">
        <v>607</v>
      </c>
      <c r="C15" s="124" t="s">
        <v>5111</v>
      </c>
      <c r="D15" s="124">
        <v>0.33093317972350234</v>
      </c>
      <c r="E15" s="124">
        <v>0.41689586639404297</v>
      </c>
      <c r="F15" s="124">
        <v>0.41598936915397644</v>
      </c>
    </row>
    <row r="16" spans="1:6" x14ac:dyDescent="0.25">
      <c r="A16" s="124">
        <v>2022</v>
      </c>
      <c r="B16" s="124" t="s">
        <v>607</v>
      </c>
      <c r="C16" s="124" t="s">
        <v>5111</v>
      </c>
      <c r="D16" s="124">
        <v>0.50083595537757442</v>
      </c>
      <c r="E16" s="124">
        <v>0.39206743240356445</v>
      </c>
      <c r="F16" s="124">
        <v>0.39708548784255981</v>
      </c>
    </row>
    <row r="17" spans="1:6" x14ac:dyDescent="0.25">
      <c r="A17" s="124">
        <v>2018</v>
      </c>
      <c r="B17" s="124" t="s">
        <v>608</v>
      </c>
      <c r="C17" s="124" t="s">
        <v>5111</v>
      </c>
      <c r="D17" s="124">
        <v>0.47625846017494067</v>
      </c>
      <c r="E17" s="124">
        <v>0.42967486381530762</v>
      </c>
      <c r="F17" s="124">
        <v>0.42995995283126831</v>
      </c>
    </row>
    <row r="18" spans="1:6" x14ac:dyDescent="0.25">
      <c r="A18" s="124">
        <v>2019</v>
      </c>
      <c r="B18" s="124" t="s">
        <v>608</v>
      </c>
      <c r="C18" s="124" t="s">
        <v>5111</v>
      </c>
      <c r="D18" s="124">
        <v>0.45434945863867426</v>
      </c>
      <c r="E18" s="124">
        <v>0.42017596960067749</v>
      </c>
      <c r="F18" s="124">
        <v>0.41962736845016479</v>
      </c>
    </row>
    <row r="19" spans="1:6" x14ac:dyDescent="0.25">
      <c r="A19" s="124">
        <v>2020</v>
      </c>
      <c r="B19" s="124" t="s">
        <v>608</v>
      </c>
      <c r="C19" s="124" t="s">
        <v>5111</v>
      </c>
      <c r="D19" s="124">
        <v>0.4338989441930618</v>
      </c>
      <c r="E19" s="124">
        <v>0.45817813277244568</v>
      </c>
      <c r="F19" s="124">
        <v>0.45817843079566956</v>
      </c>
    </row>
    <row r="20" spans="1:6" x14ac:dyDescent="0.25">
      <c r="A20" s="124">
        <v>2021</v>
      </c>
      <c r="B20" s="124" t="s">
        <v>608</v>
      </c>
      <c r="C20" s="124" t="s">
        <v>5111</v>
      </c>
      <c r="D20" s="124">
        <v>0.4776785714285714</v>
      </c>
      <c r="E20" s="124">
        <v>0.5341564416885376</v>
      </c>
      <c r="F20" s="124">
        <v>0.53441965579986572</v>
      </c>
    </row>
    <row r="21" spans="1:6" x14ac:dyDescent="0.25">
      <c r="A21" s="124">
        <v>2022</v>
      </c>
      <c r="B21" s="124" t="s">
        <v>608</v>
      </c>
      <c r="C21" s="124" t="s">
        <v>5111</v>
      </c>
      <c r="D21" s="124">
        <v>0.53485190097259061</v>
      </c>
      <c r="E21" s="124">
        <v>0.74799597263336182</v>
      </c>
      <c r="F21" s="124">
        <v>0.75207006931304932</v>
      </c>
    </row>
    <row r="22" spans="1:6" x14ac:dyDescent="0.25">
      <c r="A22" s="124">
        <v>2018</v>
      </c>
      <c r="B22" s="124" t="s">
        <v>609</v>
      </c>
      <c r="C22" s="124" t="s">
        <v>5111</v>
      </c>
      <c r="D22" s="124">
        <v>0.36812307304110586</v>
      </c>
      <c r="E22" s="124">
        <v>0.36223536729812622</v>
      </c>
      <c r="F22" s="124">
        <v>0.36195477843284607</v>
      </c>
    </row>
    <row r="23" spans="1:6" x14ac:dyDescent="0.25">
      <c r="A23" s="124">
        <v>2019</v>
      </c>
      <c r="B23" s="124" t="s">
        <v>609</v>
      </c>
      <c r="C23" s="124" t="s">
        <v>5111</v>
      </c>
      <c r="D23" s="124">
        <v>0.44358579638752049</v>
      </c>
      <c r="E23" s="124">
        <v>0.42929241061210632</v>
      </c>
      <c r="F23" s="124">
        <v>0.42858791351318359</v>
      </c>
    </row>
    <row r="24" spans="1:6" x14ac:dyDescent="0.25">
      <c r="A24" s="124">
        <v>2020</v>
      </c>
      <c r="B24" s="124" t="s">
        <v>609</v>
      </c>
      <c r="C24" s="124" t="s">
        <v>5111</v>
      </c>
      <c r="D24" s="124">
        <v>0.45205269783381119</v>
      </c>
      <c r="E24" s="124">
        <v>0.48291236162185669</v>
      </c>
      <c r="F24" s="124">
        <v>0.48419469594955444</v>
      </c>
    </row>
    <row r="25" spans="1:6" x14ac:dyDescent="0.25">
      <c r="A25" s="124">
        <v>2021</v>
      </c>
      <c r="B25" s="124" t="s">
        <v>609</v>
      </c>
      <c r="C25" s="124" t="s">
        <v>5111</v>
      </c>
      <c r="D25" s="124">
        <v>0.55124635198916327</v>
      </c>
      <c r="E25" s="124">
        <v>0.54056775569915771</v>
      </c>
      <c r="F25" s="124">
        <v>0.54027056694030762</v>
      </c>
    </row>
    <row r="26" spans="1:6" x14ac:dyDescent="0.25">
      <c r="A26" s="124">
        <v>2022</v>
      </c>
      <c r="B26" s="124" t="s">
        <v>609</v>
      </c>
      <c r="C26" s="124" t="s">
        <v>5111</v>
      </c>
      <c r="D26" s="124">
        <v>0.59581135085613202</v>
      </c>
      <c r="E26" s="124">
        <v>0.57993805408477783</v>
      </c>
      <c r="F26" s="124">
        <v>0.57877671718597412</v>
      </c>
    </row>
    <row r="27" spans="1:6" x14ac:dyDescent="0.25">
      <c r="A27" s="124">
        <v>2018</v>
      </c>
      <c r="B27" s="124" t="s">
        <v>610</v>
      </c>
      <c r="C27" s="124" t="s">
        <v>5111</v>
      </c>
      <c r="D27" s="124">
        <v>0.18698076644366213</v>
      </c>
      <c r="E27" s="124">
        <v>0.13077214360237122</v>
      </c>
      <c r="F27" s="124">
        <v>0.13012304902076721</v>
      </c>
    </row>
    <row r="28" spans="1:6" x14ac:dyDescent="0.25">
      <c r="A28" s="124">
        <v>2019</v>
      </c>
      <c r="B28" s="124" t="s">
        <v>610</v>
      </c>
      <c r="C28" s="124" t="s">
        <v>5111</v>
      </c>
      <c r="D28" s="124">
        <v>0.24403556969346443</v>
      </c>
      <c r="E28" s="124">
        <v>0.23353613913059235</v>
      </c>
      <c r="F28" s="124">
        <v>0.23311646282672882</v>
      </c>
    </row>
    <row r="29" spans="1:6" x14ac:dyDescent="0.25">
      <c r="A29" s="124">
        <v>2020</v>
      </c>
      <c r="B29" s="124" t="s">
        <v>610</v>
      </c>
      <c r="C29" s="124" t="s">
        <v>5111</v>
      </c>
      <c r="D29" s="124">
        <v>0.28675505997001499</v>
      </c>
      <c r="E29" s="124">
        <v>0.32501888275146484</v>
      </c>
      <c r="F29" s="124">
        <v>0.32500621676445007</v>
      </c>
    </row>
    <row r="30" spans="1:6" x14ac:dyDescent="0.25">
      <c r="A30" s="124">
        <v>2021</v>
      </c>
      <c r="B30" s="124" t="s">
        <v>610</v>
      </c>
      <c r="C30" s="124" t="s">
        <v>5111</v>
      </c>
      <c r="D30" s="124">
        <v>0.24131710389446615</v>
      </c>
      <c r="E30" s="124">
        <v>0.26976132392883301</v>
      </c>
      <c r="F30" s="124">
        <v>0.27084276080131531</v>
      </c>
    </row>
    <row r="31" spans="1:6" x14ac:dyDescent="0.25">
      <c r="A31" s="124">
        <v>2022</v>
      </c>
      <c r="B31" s="124" t="s">
        <v>610</v>
      </c>
      <c r="C31" s="124" t="s">
        <v>5111</v>
      </c>
      <c r="D31" s="124">
        <v>0.27976190476190477</v>
      </c>
      <c r="E31" s="124">
        <v>0.26648685336112976</v>
      </c>
      <c r="F31" s="124">
        <v>0.27529743313789368</v>
      </c>
    </row>
    <row r="32" spans="1:6" x14ac:dyDescent="0.25">
      <c r="A32" s="124">
        <v>2018</v>
      </c>
      <c r="B32" s="124" t="s">
        <v>611</v>
      </c>
      <c r="C32" s="124" t="s">
        <v>5111</v>
      </c>
      <c r="D32" s="124">
        <v>0.32384365429979695</v>
      </c>
      <c r="E32" s="124">
        <v>0.32365530729293823</v>
      </c>
      <c r="F32" s="124">
        <v>0.32286316156387329</v>
      </c>
    </row>
    <row r="33" spans="1:6" x14ac:dyDescent="0.25">
      <c r="A33" s="124">
        <v>2019</v>
      </c>
      <c r="B33" s="124" t="s">
        <v>611</v>
      </c>
      <c r="C33" s="124" t="s">
        <v>5111</v>
      </c>
      <c r="D33" s="124">
        <v>0.34917702011918428</v>
      </c>
      <c r="E33" s="124">
        <v>0.33832752704620361</v>
      </c>
      <c r="F33" s="124">
        <v>0.33932653069496155</v>
      </c>
    </row>
    <row r="34" spans="1:6" x14ac:dyDescent="0.25">
      <c r="A34" s="124">
        <v>2020</v>
      </c>
      <c r="B34" s="124" t="s">
        <v>611</v>
      </c>
      <c r="C34" s="124" t="s">
        <v>5111</v>
      </c>
      <c r="D34" s="124">
        <v>0.44923287949603741</v>
      </c>
      <c r="E34" s="124">
        <v>0.40485191345214844</v>
      </c>
      <c r="F34" s="124">
        <v>0.40562492609024048</v>
      </c>
    </row>
    <row r="35" spans="1:6" x14ac:dyDescent="0.25">
      <c r="A35" s="124">
        <v>2021</v>
      </c>
      <c r="B35" s="124" t="s">
        <v>611</v>
      </c>
      <c r="C35" s="124" t="s">
        <v>5111</v>
      </c>
      <c r="D35" s="124">
        <v>0.29480519480519479</v>
      </c>
      <c r="E35" s="124">
        <v>0.35022398829460144</v>
      </c>
      <c r="F35" s="124">
        <v>0.34924411773681641</v>
      </c>
    </row>
    <row r="36" spans="1:6" x14ac:dyDescent="0.25">
      <c r="A36" s="124">
        <v>2022</v>
      </c>
      <c r="B36" s="124" t="s">
        <v>611</v>
      </c>
      <c r="C36" s="124" t="s">
        <v>5111</v>
      </c>
      <c r="D36" s="124">
        <v>0.35822515722832332</v>
      </c>
      <c r="E36" s="124">
        <v>0.40550118684768677</v>
      </c>
      <c r="F36" s="124">
        <v>0.40548992156982422</v>
      </c>
    </row>
    <row r="37" spans="1:6" x14ac:dyDescent="0.25">
      <c r="A37" s="124">
        <v>2018</v>
      </c>
      <c r="B37" s="124" t="s">
        <v>612</v>
      </c>
      <c r="C37" s="124" t="s">
        <v>5111</v>
      </c>
      <c r="D37" s="124">
        <v>0.25943444790008086</v>
      </c>
      <c r="E37" s="124">
        <v>0.18068709969520569</v>
      </c>
      <c r="F37" s="124">
        <v>0.18051950633525848</v>
      </c>
    </row>
    <row r="38" spans="1:6" x14ac:dyDescent="0.25">
      <c r="A38" s="124">
        <v>2019</v>
      </c>
      <c r="B38" s="124" t="s">
        <v>612</v>
      </c>
      <c r="C38" s="124" t="s">
        <v>5111</v>
      </c>
      <c r="D38" s="124">
        <v>0.32580532212885149</v>
      </c>
      <c r="E38" s="124">
        <v>0.34079188108444214</v>
      </c>
      <c r="F38" s="124">
        <v>0.34100568294525146</v>
      </c>
    </row>
    <row r="39" spans="1:6" x14ac:dyDescent="0.25">
      <c r="A39" s="124">
        <v>2020</v>
      </c>
      <c r="B39" s="124" t="s">
        <v>612</v>
      </c>
      <c r="C39" s="124" t="s">
        <v>5111</v>
      </c>
      <c r="D39" s="124">
        <v>0.31722526479646834</v>
      </c>
      <c r="E39" s="124">
        <v>0.33185127377510071</v>
      </c>
      <c r="F39" s="124">
        <v>0.33177781105041504</v>
      </c>
    </row>
    <row r="40" spans="1:6" x14ac:dyDescent="0.25">
      <c r="A40" s="124">
        <v>2021</v>
      </c>
      <c r="B40" s="124" t="s">
        <v>612</v>
      </c>
      <c r="C40" s="124" t="s">
        <v>5111</v>
      </c>
      <c r="D40" s="124">
        <v>0.37035892074635079</v>
      </c>
      <c r="E40" s="124">
        <v>0.41949370503425598</v>
      </c>
      <c r="F40" s="124">
        <v>0.41952097415924072</v>
      </c>
    </row>
    <row r="41" spans="1:6" x14ac:dyDescent="0.25">
      <c r="A41" s="124">
        <v>2022</v>
      </c>
      <c r="B41" s="124" t="s">
        <v>612</v>
      </c>
      <c r="C41" s="124" t="s">
        <v>5111</v>
      </c>
      <c r="D41" s="124">
        <v>0.4248444119745145</v>
      </c>
      <c r="E41" s="124">
        <v>0.53495597839355469</v>
      </c>
      <c r="F41" s="124">
        <v>0.53392255306243896</v>
      </c>
    </row>
    <row r="42" spans="1:6" x14ac:dyDescent="0.25">
      <c r="A42" s="124">
        <v>2018</v>
      </c>
      <c r="B42" s="124" t="s">
        <v>613</v>
      </c>
      <c r="C42" s="124" t="s">
        <v>5111</v>
      </c>
      <c r="D42" s="124">
        <v>0.62234848484848482</v>
      </c>
      <c r="E42" s="124">
        <v>0.64207088947296143</v>
      </c>
      <c r="F42" s="124">
        <v>0.64212113618850708</v>
      </c>
    </row>
    <row r="43" spans="1:6" x14ac:dyDescent="0.25">
      <c r="A43" s="124">
        <v>2019</v>
      </c>
      <c r="B43" s="124" t="s">
        <v>613</v>
      </c>
      <c r="C43" s="124" t="s">
        <v>5111</v>
      </c>
      <c r="D43" s="124">
        <v>0.60599602159704458</v>
      </c>
      <c r="E43" s="124">
        <v>0.62652528285980225</v>
      </c>
      <c r="F43" s="124">
        <v>0.62722909450531006</v>
      </c>
    </row>
    <row r="44" spans="1:6" x14ac:dyDescent="0.25">
      <c r="A44" s="124">
        <v>2020</v>
      </c>
      <c r="B44" s="124" t="s">
        <v>613</v>
      </c>
      <c r="C44" s="124" t="s">
        <v>5111</v>
      </c>
      <c r="D44" s="124">
        <v>0.64438339438339431</v>
      </c>
      <c r="E44" s="124">
        <v>0.55659925937652588</v>
      </c>
      <c r="F44" s="124">
        <v>0.55687928199768066</v>
      </c>
    </row>
    <row r="45" spans="1:6" x14ac:dyDescent="0.25">
      <c r="A45" s="124">
        <v>2021</v>
      </c>
      <c r="B45" s="124" t="s">
        <v>613</v>
      </c>
      <c r="C45" s="124" t="s">
        <v>5111</v>
      </c>
      <c r="D45" s="124">
        <v>0.49512859389038633</v>
      </c>
      <c r="E45" s="124">
        <v>0.54266113042831421</v>
      </c>
      <c r="F45" s="124">
        <v>0.54162704944610596</v>
      </c>
    </row>
    <row r="46" spans="1:6" x14ac:dyDescent="0.25">
      <c r="A46" s="124">
        <v>2022</v>
      </c>
      <c r="B46" s="124" t="s">
        <v>613</v>
      </c>
      <c r="C46" s="124" t="s">
        <v>5111</v>
      </c>
      <c r="D46" s="124">
        <v>0.52328465748150599</v>
      </c>
      <c r="E46" s="124">
        <v>0.68421840667724609</v>
      </c>
      <c r="F46" s="124">
        <v>0.68179053068161011</v>
      </c>
    </row>
    <row r="47" spans="1:6" x14ac:dyDescent="0.25">
      <c r="A47" s="124">
        <v>2018</v>
      </c>
      <c r="B47" s="124" t="s">
        <v>614</v>
      </c>
      <c r="C47" s="124" t="s">
        <v>5111</v>
      </c>
      <c r="D47" s="124">
        <v>0.20304906596750782</v>
      </c>
      <c r="E47" s="124">
        <v>0.21346335113048553</v>
      </c>
      <c r="F47" s="124">
        <v>0.21262133121490479</v>
      </c>
    </row>
    <row r="48" spans="1:6" x14ac:dyDescent="0.25">
      <c r="A48" s="124">
        <v>2019</v>
      </c>
      <c r="B48" s="124" t="s">
        <v>614</v>
      </c>
      <c r="C48" s="124" t="s">
        <v>5111</v>
      </c>
      <c r="D48" s="124">
        <v>0.26988087925587922</v>
      </c>
      <c r="E48" s="124">
        <v>0.3524354100227356</v>
      </c>
      <c r="F48" s="124">
        <v>0.35267847776412964</v>
      </c>
    </row>
    <row r="49" spans="1:6" x14ac:dyDescent="0.25">
      <c r="A49" s="124">
        <v>2020</v>
      </c>
      <c r="B49" s="124" t="s">
        <v>614</v>
      </c>
      <c r="C49" s="124" t="s">
        <v>5111</v>
      </c>
      <c r="D49" s="124">
        <v>0.36029102384291722</v>
      </c>
      <c r="E49" s="124">
        <v>0.29040992259979248</v>
      </c>
      <c r="F49" s="124">
        <v>0.28919190168380737</v>
      </c>
    </row>
    <row r="50" spans="1:6" x14ac:dyDescent="0.25">
      <c r="A50" s="124">
        <v>2021</v>
      </c>
      <c r="B50" s="124" t="s">
        <v>614</v>
      </c>
      <c r="C50" s="124" t="s">
        <v>5111</v>
      </c>
      <c r="D50" s="124">
        <v>0.45041478129713425</v>
      </c>
      <c r="E50" s="124">
        <v>0.42732709646224976</v>
      </c>
      <c r="F50" s="124">
        <v>0.42914402484893799</v>
      </c>
    </row>
    <row r="51" spans="1:6" x14ac:dyDescent="0.25">
      <c r="A51" s="124">
        <v>2022</v>
      </c>
      <c r="B51" s="124" t="s">
        <v>614</v>
      </c>
      <c r="C51" s="124" t="s">
        <v>5111</v>
      </c>
      <c r="D51" s="124">
        <v>0.42500000000000004</v>
      </c>
      <c r="E51" s="124">
        <v>0.38166877627372742</v>
      </c>
      <c r="F51" s="124">
        <v>0.37937638163566589</v>
      </c>
    </row>
    <row r="52" spans="1:6" x14ac:dyDescent="0.25">
      <c r="A52" s="124">
        <v>2018</v>
      </c>
      <c r="B52" s="124" t="s">
        <v>615</v>
      </c>
      <c r="C52" s="124" t="s">
        <v>5111</v>
      </c>
      <c r="D52" s="124">
        <v>0.24030071180806478</v>
      </c>
      <c r="E52" s="124">
        <v>0.24722559750080109</v>
      </c>
      <c r="F52" s="124">
        <v>0.24721673130989075</v>
      </c>
    </row>
    <row r="53" spans="1:6" x14ac:dyDescent="0.25">
      <c r="A53" s="124">
        <v>2019</v>
      </c>
      <c r="B53" s="124" t="s">
        <v>615</v>
      </c>
      <c r="C53" s="124" t="s">
        <v>5111</v>
      </c>
      <c r="D53" s="124">
        <v>0.25137608806963646</v>
      </c>
      <c r="E53" s="124">
        <v>0.28226727247238159</v>
      </c>
      <c r="F53" s="124">
        <v>0.28325530886650085</v>
      </c>
    </row>
    <row r="54" spans="1:6" x14ac:dyDescent="0.25">
      <c r="A54" s="124">
        <v>2020</v>
      </c>
      <c r="B54" s="124" t="s">
        <v>615</v>
      </c>
      <c r="C54" s="124" t="s">
        <v>5111</v>
      </c>
      <c r="D54" s="124">
        <v>0.40492172411644817</v>
      </c>
      <c r="E54" s="124">
        <v>0.36870545148849487</v>
      </c>
      <c r="F54" s="124">
        <v>0.36721092462539673</v>
      </c>
    </row>
    <row r="55" spans="1:6" x14ac:dyDescent="0.25">
      <c r="A55" s="124">
        <v>2021</v>
      </c>
      <c r="B55" s="124" t="s">
        <v>615</v>
      </c>
      <c r="C55" s="124" t="s">
        <v>5111</v>
      </c>
      <c r="D55" s="124">
        <v>0.41440791745555439</v>
      </c>
      <c r="E55" s="124">
        <v>0.4128081202507019</v>
      </c>
      <c r="F55" s="124">
        <v>0.41332349181175232</v>
      </c>
    </row>
    <row r="56" spans="1:6" x14ac:dyDescent="0.25">
      <c r="A56" s="124">
        <v>2022</v>
      </c>
      <c r="B56" s="124" t="s">
        <v>615</v>
      </c>
      <c r="C56" s="124" t="s">
        <v>5111</v>
      </c>
      <c r="D56" s="124">
        <v>0.43356331058365094</v>
      </c>
      <c r="E56" s="124">
        <v>0.36820593476295471</v>
      </c>
      <c r="F56" s="124">
        <v>0.37401944398880005</v>
      </c>
    </row>
    <row r="57" spans="1:6" x14ac:dyDescent="0.25">
      <c r="A57" s="124">
        <v>2018</v>
      </c>
      <c r="B57" s="124" t="s">
        <v>616</v>
      </c>
      <c r="C57" s="124" t="s">
        <v>5111</v>
      </c>
      <c r="D57" s="124">
        <v>0.11304892834793492</v>
      </c>
      <c r="E57" s="124">
        <v>0.11967939883470535</v>
      </c>
      <c r="F57" s="124">
        <v>0.118650883436203</v>
      </c>
    </row>
    <row r="58" spans="1:6" x14ac:dyDescent="0.25">
      <c r="A58" s="124">
        <v>2019</v>
      </c>
      <c r="B58" s="124" t="s">
        <v>616</v>
      </c>
      <c r="C58" s="124" t="s">
        <v>5111</v>
      </c>
      <c r="D58" s="124">
        <v>5.3888888888888889E-2</v>
      </c>
      <c r="E58" s="124">
        <v>0.11683765798807144</v>
      </c>
      <c r="F58" s="124">
        <v>0.11805696785449982</v>
      </c>
    </row>
    <row r="59" spans="1:6" x14ac:dyDescent="0.25">
      <c r="A59" s="124">
        <v>2020</v>
      </c>
      <c r="B59" s="124" t="s">
        <v>616</v>
      </c>
      <c r="C59" s="124" t="s">
        <v>5111</v>
      </c>
      <c r="D59" s="124">
        <v>0.47023809523809523</v>
      </c>
      <c r="E59" s="124">
        <v>0.40322068333625793</v>
      </c>
      <c r="F59" s="124">
        <v>0.40456551313400269</v>
      </c>
    </row>
    <row r="60" spans="1:6" x14ac:dyDescent="0.25">
      <c r="A60" s="124">
        <v>2021</v>
      </c>
      <c r="B60" s="124" t="s">
        <v>616</v>
      </c>
      <c r="C60" s="124" t="s">
        <v>5111</v>
      </c>
      <c r="D60" s="124">
        <v>0.43721014492753624</v>
      </c>
      <c r="E60" s="124">
        <v>0.43464833498001099</v>
      </c>
      <c r="F60" s="124">
        <v>0.43311271071434021</v>
      </c>
    </row>
    <row r="61" spans="1:6" x14ac:dyDescent="0.25">
      <c r="A61" s="124">
        <v>2022</v>
      </c>
      <c r="B61" s="124" t="s">
        <v>616</v>
      </c>
      <c r="C61" s="124" t="s">
        <v>5111</v>
      </c>
      <c r="D61" s="124">
        <v>0.21045131339248987</v>
      </c>
      <c r="E61" s="124">
        <v>0.21942397952079773</v>
      </c>
      <c r="F61" s="124">
        <v>0.21262022852897644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195DC-A7B7-4F8C-9C1A-536EF36E0B49}">
  <sheetPr codeName="Sheet27">
    <tabColor rgb="FFFF9999"/>
  </sheetPr>
  <dimension ref="B1:AI925"/>
  <sheetViews>
    <sheetView zoomScale="145" zoomScaleNormal="145" workbookViewId="0">
      <pane ySplit="7" topLeftCell="A8" activePane="bottomLeft" state="frozen"/>
      <selection activeCell="J47" sqref="J47"/>
      <selection pane="bottomLeft" activeCell="B8" sqref="B8"/>
    </sheetView>
  </sheetViews>
  <sheetFormatPr defaultColWidth="9.140625" defaultRowHeight="15" x14ac:dyDescent="0.25"/>
  <cols>
    <col min="1" max="1" width="1.42578125" customWidth="1"/>
    <col min="2" max="2" width="11.5703125" bestFit="1" customWidth="1"/>
    <col min="3" max="3" width="8.5703125" style="260" customWidth="1"/>
    <col min="4" max="4" width="0.85546875" style="260" customWidth="1"/>
    <col min="5" max="5" width="11.5703125" bestFit="1" customWidth="1"/>
    <col min="6" max="6" width="8.5703125" style="261" customWidth="1"/>
    <col min="7" max="7" width="0.7109375" style="255" customWidth="1"/>
    <col min="8" max="8" width="0.85546875" customWidth="1"/>
    <col min="9" max="9" width="11.85546875" style="261" bestFit="1" customWidth="1"/>
    <col min="10" max="10" width="6.5703125" style="257" customWidth="1"/>
    <col min="11" max="11" width="0.7109375" style="261" customWidth="1"/>
    <col min="12" max="12" width="11.85546875" bestFit="1" customWidth="1"/>
    <col min="13" max="13" width="8" style="257" customWidth="1"/>
    <col min="14" max="14" width="1" style="262" customWidth="1"/>
    <col min="15" max="15" width="0.85546875" customWidth="1"/>
    <col min="16" max="16" width="11.5703125" style="263" customWidth="1"/>
    <col min="17" max="17" width="12.28515625" bestFit="1" customWidth="1"/>
    <col min="18" max="18" width="0.85546875" customWidth="1"/>
    <col min="19" max="19" width="11.85546875" style="264" bestFit="1" customWidth="1"/>
    <col min="20" max="20" width="11.85546875" customWidth="1"/>
    <col min="21" max="21" width="0.85546875" style="261" customWidth="1"/>
    <col min="22" max="22" width="0.5703125" style="255" customWidth="1"/>
    <col min="23" max="23" width="11.85546875" bestFit="1" customWidth="1"/>
    <col min="24" max="24" width="8.5703125" style="261" customWidth="1"/>
    <col min="25" max="25" width="0.85546875" style="257" customWidth="1"/>
    <col min="26" max="26" width="11.85546875" style="261" bestFit="1" customWidth="1"/>
    <col min="28" max="29" width="1" customWidth="1"/>
    <col min="30" max="30" width="11.85546875" bestFit="1" customWidth="1"/>
    <col min="31" max="31" width="9.140625" customWidth="1"/>
    <col min="32" max="32" width="0.7109375" customWidth="1"/>
    <col min="33" max="33" width="11.85546875" bestFit="1" customWidth="1"/>
    <col min="35" max="35" width="0.7109375" customWidth="1"/>
  </cols>
  <sheetData>
    <row r="1" spans="2:35" ht="7.5" customHeight="1" thickBot="1" x14ac:dyDescent="0.3">
      <c r="C1" s="248"/>
      <c r="D1" s="248"/>
      <c r="F1" s="248"/>
      <c r="G1"/>
      <c r="I1" s="248"/>
      <c r="J1"/>
      <c r="K1" s="248"/>
      <c r="M1"/>
      <c r="N1" s="249"/>
      <c r="P1" s="249"/>
      <c r="S1" s="250"/>
      <c r="U1" s="250"/>
      <c r="V1"/>
      <c r="X1" s="250"/>
      <c r="Y1"/>
      <c r="Z1" s="250"/>
    </row>
    <row r="2" spans="2:35" ht="15" customHeight="1" x14ac:dyDescent="0.25">
      <c r="B2" s="365" t="s">
        <v>193</v>
      </c>
      <c r="C2" s="366"/>
      <c r="D2" s="366"/>
      <c r="E2" s="366"/>
      <c r="F2" s="366"/>
      <c r="G2" s="366"/>
      <c r="H2" s="366"/>
      <c r="I2" s="366"/>
      <c r="J2" s="366"/>
      <c r="K2" s="367"/>
      <c r="M2"/>
      <c r="N2"/>
      <c r="P2"/>
      <c r="S2"/>
      <c r="U2"/>
      <c r="V2"/>
      <c r="X2" s="250"/>
      <c r="Y2"/>
      <c r="Z2" s="250"/>
    </row>
    <row r="3" spans="2:35" ht="15.75" thickBot="1" x14ac:dyDescent="0.3">
      <c r="B3" s="368"/>
      <c r="C3" s="369"/>
      <c r="D3" s="369"/>
      <c r="E3" s="369"/>
      <c r="F3" s="369"/>
      <c r="G3" s="369"/>
      <c r="H3" s="369"/>
      <c r="I3" s="369"/>
      <c r="J3" s="369"/>
      <c r="K3" s="370"/>
      <c r="M3"/>
      <c r="N3"/>
      <c r="P3"/>
      <c r="S3"/>
      <c r="U3"/>
      <c r="V3"/>
      <c r="X3" s="250"/>
      <c r="Y3"/>
      <c r="Z3" s="250"/>
    </row>
    <row r="4" spans="2:35" ht="7.5" customHeight="1" thickBot="1" x14ac:dyDescent="0.35">
      <c r="B4" s="251"/>
      <c r="C4" s="252"/>
      <c r="D4" s="252"/>
      <c r="E4" s="251"/>
      <c r="F4" s="252"/>
      <c r="G4" s="251"/>
      <c r="H4" s="251"/>
      <c r="I4" s="252"/>
      <c r="J4" s="251"/>
      <c r="K4" s="252"/>
      <c r="L4" s="251"/>
      <c r="M4" s="251"/>
      <c r="N4" s="253"/>
      <c r="O4" s="251"/>
      <c r="P4" s="253"/>
      <c r="Q4" s="251"/>
      <c r="R4" s="251"/>
      <c r="S4" s="252"/>
      <c r="T4" s="251"/>
      <c r="U4" s="252"/>
      <c r="V4" s="251"/>
      <c r="W4" s="251"/>
      <c r="X4" s="252"/>
      <c r="Y4" s="251"/>
      <c r="Z4" s="252"/>
    </row>
    <row r="5" spans="2:35" ht="41.25" customHeight="1" thickBot="1" x14ac:dyDescent="0.3">
      <c r="B5" s="359" t="s">
        <v>179</v>
      </c>
      <c r="C5" s="360"/>
      <c r="D5" s="360"/>
      <c r="E5" s="360"/>
      <c r="F5" s="360"/>
      <c r="G5" s="361"/>
      <c r="I5" s="359" t="s">
        <v>180</v>
      </c>
      <c r="J5" s="360"/>
      <c r="K5" s="360"/>
      <c r="L5" s="360"/>
      <c r="M5" s="360"/>
      <c r="N5" s="361"/>
      <c r="P5" s="359" t="s">
        <v>181</v>
      </c>
      <c r="Q5" s="360"/>
      <c r="R5" s="360"/>
      <c r="S5" s="360"/>
      <c r="T5" s="360"/>
      <c r="U5" s="361"/>
      <c r="V5"/>
      <c r="W5" s="359" t="s">
        <v>182</v>
      </c>
      <c r="X5" s="360"/>
      <c r="Y5" s="360"/>
      <c r="Z5" s="360"/>
      <c r="AA5" s="360"/>
      <c r="AB5" s="361"/>
      <c r="AD5" s="359" t="s">
        <v>112</v>
      </c>
      <c r="AE5" s="360"/>
      <c r="AF5" s="360"/>
      <c r="AG5" s="360"/>
      <c r="AH5" s="360"/>
      <c r="AI5" s="361"/>
    </row>
    <row r="6" spans="2:35" ht="16.5" thickBot="1" x14ac:dyDescent="0.3">
      <c r="B6" s="362" t="s">
        <v>183</v>
      </c>
      <c r="C6" s="363"/>
      <c r="D6" s="364"/>
      <c r="E6" s="362" t="s">
        <v>184</v>
      </c>
      <c r="F6" s="363"/>
      <c r="G6" s="364"/>
      <c r="I6" s="362" t="s">
        <v>183</v>
      </c>
      <c r="J6" s="363"/>
      <c r="K6" s="364"/>
      <c r="L6" s="362" t="s">
        <v>184</v>
      </c>
      <c r="M6" s="363"/>
      <c r="N6" s="364"/>
      <c r="P6" s="362" t="s">
        <v>183</v>
      </c>
      <c r="Q6" s="363"/>
      <c r="R6" s="364"/>
      <c r="S6" s="362" t="s">
        <v>184</v>
      </c>
      <c r="T6" s="363"/>
      <c r="U6" s="364"/>
      <c r="V6"/>
      <c r="W6" s="362" t="s">
        <v>183</v>
      </c>
      <c r="X6" s="363"/>
      <c r="Y6" s="364"/>
      <c r="Z6" s="362" t="s">
        <v>184</v>
      </c>
      <c r="AA6" s="363"/>
      <c r="AB6" s="364"/>
      <c r="AD6" s="362" t="s">
        <v>183</v>
      </c>
      <c r="AE6" s="363"/>
      <c r="AF6" s="364"/>
      <c r="AG6" s="362" t="s">
        <v>184</v>
      </c>
      <c r="AH6" s="363"/>
      <c r="AI6" s="364"/>
    </row>
    <row r="7" spans="2:35" s="254" customFormat="1" ht="24" customHeight="1" thickBot="1" x14ac:dyDescent="0.3">
      <c r="B7" s="265" t="s">
        <v>86</v>
      </c>
      <c r="C7" s="282" t="s">
        <v>185</v>
      </c>
      <c r="D7" s="266"/>
      <c r="E7" s="265" t="s">
        <v>86</v>
      </c>
      <c r="F7" s="282" t="s">
        <v>185</v>
      </c>
      <c r="G7" s="267"/>
      <c r="H7"/>
      <c r="I7" s="265" t="s">
        <v>86</v>
      </c>
      <c r="J7" s="282" t="s">
        <v>185</v>
      </c>
      <c r="K7" s="266"/>
      <c r="L7" s="265" t="s">
        <v>86</v>
      </c>
      <c r="M7" s="282" t="s">
        <v>185</v>
      </c>
      <c r="N7" s="267"/>
      <c r="O7"/>
      <c r="P7" s="265" t="s">
        <v>86</v>
      </c>
      <c r="Q7" s="282" t="s">
        <v>185</v>
      </c>
      <c r="R7" s="266"/>
      <c r="S7" s="265" t="s">
        <v>86</v>
      </c>
      <c r="T7" s="282" t="s">
        <v>185</v>
      </c>
      <c r="U7" s="267"/>
      <c r="V7"/>
      <c r="W7" s="265" t="s">
        <v>86</v>
      </c>
      <c r="X7" s="282" t="s">
        <v>185</v>
      </c>
      <c r="Y7" s="266"/>
      <c r="Z7" s="265" t="s">
        <v>86</v>
      </c>
      <c r="AA7" s="282" t="s">
        <v>185</v>
      </c>
      <c r="AB7" s="267"/>
      <c r="AD7" s="265" t="s">
        <v>86</v>
      </c>
      <c r="AE7" s="282" t="s">
        <v>185</v>
      </c>
      <c r="AF7" s="266"/>
      <c r="AG7" s="265" t="s">
        <v>86</v>
      </c>
      <c r="AH7" s="282" t="s">
        <v>185</v>
      </c>
      <c r="AI7" s="267"/>
    </row>
    <row r="8" spans="2:35" ht="15.75" thickBot="1" x14ac:dyDescent="0.3">
      <c r="B8" s="272" t="str">
        <f>BTS!$C11</f>
        <v>R09-SouthEast</v>
      </c>
      <c r="C8" s="273">
        <f t="shared" ref="C8:C19" ca="1" si="0">SUMPRODUCT((INDIRECT("'Annual_q2er_dw'!$B$2:$B$61")="Region "&amp;SUMPRODUCT((INDIRECT("'BTS'!$C$3:$C$14")=B8)*(INDIRECT("'BTS'!$A$3:$A$14"))))*(INDIRECT("'Annual_q2er_dw'!$A$2:$A$61")=2021)*(INDIRECT("'Annual_q2er_dw'!$D$2:$D$61")))</f>
        <v>0.84583333333333333</v>
      </c>
      <c r="D8">
        <f t="shared" ref="D8:D19" ca="1" si="1">_xlfn.RANK.AVG(C8, C$8:C$19, 0)</f>
        <v>1</v>
      </c>
      <c r="E8" s="272" t="str">
        <f>BTS!$C11</f>
        <v>R09-SouthEast</v>
      </c>
      <c r="F8" s="273">
        <f t="shared" ref="F8:F19" ca="1" si="2">SUMPRODUCT((INDIRECT("'Annual_q2er_dw'!$B$2:$B$61")="Region "&amp;SUMPRODUCT((INDIRECT("'BTS'!$C$3:$C$14")=E8)*(INDIRECT("'BTS'!$A$3:$A$14"))))*(INDIRECT("'Annual_q2er_dw'!$A$2:$A$61")=2022)*(INDIRECT("'Annual_q2er_dw'!$D$2:$D$61")))</f>
        <v>0.87895927601809953</v>
      </c>
      <c r="G8">
        <f t="shared" ref="G8:G19" ca="1" si="3">_xlfn.RANK.AVG(F8, F$8:F$19, 0)</f>
        <v>1</v>
      </c>
      <c r="I8" s="272" t="str">
        <f>BTS!$C9</f>
        <v>R07-West</v>
      </c>
      <c r="J8" s="273">
        <f t="shared" ref="J8:J19" ca="1" si="4">SUMPRODUCT((INDIRECT("'Annual_q4er_dw'!$B$2:$B$61")="Region "&amp;SUMPRODUCT((INDIRECT("'BTS'!$C$3:$C$14")=I8)*(INDIRECT("'BTS'!$A$3:$A$14"))))*(INDIRECT("'Annual_q4er_dw'!$A$2:$A$61")=2021)*(INDIRECT("'Annual_q4er_dw'!$D$2:$D$61")))</f>
        <v>0.82858187134502925</v>
      </c>
      <c r="K8">
        <f t="shared" ref="K8:K19" ca="1" si="5">_xlfn.RANK.AVG(J8, J$8:J$19, 0)</f>
        <v>1</v>
      </c>
      <c r="L8" s="272" t="str">
        <f>BTS!$C3</f>
        <v>R01-NorthWest</v>
      </c>
      <c r="M8" s="273">
        <f t="shared" ref="M8:M19" ca="1" si="6">SUMPRODUCT((INDIRECT("'Annual_q4er_dw'!$B$2:$B$61")="Region "&amp;SUMPRODUCT((INDIRECT("'BTS'!$C$3:$C$14")=L8)*(INDIRECT("'BTS'!$A$3:$A$14"))))*(INDIRECT("'Annual_q4er_dw'!$A$2:$A$61")=2022)*(INDIRECT("'Annual_q4er_dw'!$D$2:$D$61")))</f>
        <v>0.86196450906816757</v>
      </c>
      <c r="N8">
        <f t="shared" ref="N8:N19" ca="1" si="7">_xlfn.RANK.AVG(M8, M$8:M$19, 0)</f>
        <v>1</v>
      </c>
      <c r="P8" s="272" t="str">
        <f>BTS!$C11</f>
        <v>R09-SouthEast</v>
      </c>
      <c r="Q8" s="274">
        <f t="shared" ref="Q8:Q19" ca="1" si="8">SUMPRODUCT((INDIRECT("'Annual_me_dw'!$B$2:$B$61")="Region "&amp;SUMPRODUCT((INDIRECT("'BTS'!$C$3:$C$14")=P8)*(INDIRECT("'BTS'!$A$3:$A$14"))))*(INDIRECT("'Annual_me_dw'!$A$2:$A$61")=2021)*(INDIRECT("'Annual_me_dw'!$D$2:$D$61")))</f>
        <v>8361.2939453125</v>
      </c>
      <c r="R8">
        <f t="shared" ref="R8:R19" ca="1" si="9">_xlfn.RANK.AVG(Q8, Q$8:Q$19, 0)</f>
        <v>1</v>
      </c>
      <c r="S8" s="272" t="str">
        <f>BTS!$C9</f>
        <v>R07-West</v>
      </c>
      <c r="T8" s="274">
        <f t="shared" ref="T8:T19" ca="1" si="10">SUMPRODUCT((INDIRECT("'Annual_me_dw'!$B$2:$B$61")="Region "&amp;SUMPRODUCT((INDIRECT("'BTS'!$C$3:$C$14")=S8)*(INDIRECT("'BTS'!$A$3:$A$14"))))*(INDIRECT("'Annual_me_dw'!$A$2:$A$61")=2022)*(INDIRECT("'Annual_me_dw'!$D$2:$D$61")))</f>
        <v>9666.97265625</v>
      </c>
      <c r="U8">
        <f t="shared" ref="U8:U19" ca="1" si="11">_xlfn.RANK.AVG(T8, T$8:T$19, 0)</f>
        <v>1</v>
      </c>
      <c r="V8"/>
      <c r="W8" s="272" t="str">
        <f>BTS!$C13</f>
        <v>R11-SouthWest</v>
      </c>
      <c r="X8" s="273">
        <f t="shared" ref="X8:X19" ca="1" si="12">SUMPRODUCT((INDIRECT("'Annual_cred_dw'!$B$2:$B$61")="Region "&amp;SUMPRODUCT((INDIRECT("'BTS'!$C$3:$C$14")=W8)*(INDIRECT("'BTS'!$A$3:$A$14"))))*(INDIRECT("'Annual_cred_dw'!$A$2:$A$61")=2021)*(INDIRECT("'Annual_cred_dw'!$D$2:$D$61")))</f>
        <v>0.97499999999999998</v>
      </c>
      <c r="Y8">
        <f t="shared" ref="Y8:Y19" ca="1" si="13">_xlfn.RANK.AVG(X8, X$8:X$19, 0)</f>
        <v>1</v>
      </c>
      <c r="Z8" s="272" t="str">
        <f>BTS!$C9</f>
        <v>R07-West</v>
      </c>
      <c r="AA8" s="273">
        <f t="shared" ref="AA8:AA19" ca="1" si="14">SUMPRODUCT((INDIRECT("'Annual_cred_dw'!$B$2:$B$61")="Region "&amp;SUMPRODUCT((INDIRECT("'BTS'!$C$3:$C$14")=Z8)*(INDIRECT("'BTS'!$A$3:$A$14"))))*(INDIRECT("'Annual_cred_dw'!$A$2:$A$61")=2022)*(INDIRECT("'Annual_cred_dw'!$D$2:$D$61")))</f>
        <v>0.875</v>
      </c>
      <c r="AB8">
        <f t="shared" ref="AB8:AB19" ca="1" si="15">_xlfn.RANK.AVG(AA8, AA$8:AA$19, 0)</f>
        <v>1</v>
      </c>
      <c r="AD8" s="272" t="str">
        <f>BTS!$C13</f>
        <v>R11-SouthWest</v>
      </c>
      <c r="AE8" s="273">
        <f t="shared" ref="AE8:AE19" ca="1" si="16">SUMPRODUCT((INDIRECT("'Annual_msg_dw'!$B$2:$B$61")="Region "&amp;SUMPRODUCT((INDIRECT("'BTS'!$C$3:$C$14")=AD8)*(INDIRECT("'BTS'!$A$3:$A$14"))))*(INDIRECT("'Annual_msg_dw'!$A$2:$A$61")=2021)*(INDIRECT("'Annual_msg_dw'!$D$2:$D$61")))</f>
        <v>0.2530103668261563</v>
      </c>
      <c r="AF8">
        <f t="shared" ref="AF8:AF19" ca="1" si="17">_xlfn.RANK.AVG(AE8, AE$8:AE$19, 0)</f>
        <v>10</v>
      </c>
      <c r="AG8" s="272" t="str">
        <f>BTS!$C9</f>
        <v>R07-West</v>
      </c>
      <c r="AH8" s="273">
        <f t="shared" ref="AH8:AH19" ca="1" si="18">SUMPRODUCT((INDIRECT("'Annual_msg_dw'!$B$2:$B$61")="Region "&amp;SUMPRODUCT((INDIRECT("'BTS'!$C$3:$C$14")=AG8)*(INDIRECT("'BTS'!$A$3:$A$14"))))*(INDIRECT("'Annual_msg_dw'!$A$2:$A$61")=2022)*(INDIRECT("'Annual_msg_dw'!$D$2:$D$61")))</f>
        <v>0.20736737677527151</v>
      </c>
      <c r="AI8" s="183">
        <f t="shared" ref="AI8:AI19" ca="1" si="19">_xlfn.RANK.AVG(AH8, AH$8:AH$19, 0)</f>
        <v>12</v>
      </c>
    </row>
    <row r="9" spans="2:35" ht="15.75" thickBot="1" x14ac:dyDescent="0.3">
      <c r="B9" s="117" t="str">
        <f>BTS!$C3</f>
        <v>R01-NorthWest</v>
      </c>
      <c r="C9" s="273">
        <f t="shared" ca="1" si="0"/>
        <v>0.82591093117408909</v>
      </c>
      <c r="D9">
        <f t="shared" ca="1" si="1"/>
        <v>2</v>
      </c>
      <c r="E9" s="117" t="str">
        <f>BTS!$C5</f>
        <v>R03-NorthEast</v>
      </c>
      <c r="F9" s="273">
        <f t="shared" ca="1" si="2"/>
        <v>0.82909612270077393</v>
      </c>
      <c r="G9">
        <f t="shared" ca="1" si="3"/>
        <v>2</v>
      </c>
      <c r="I9" s="117" t="str">
        <f>BTS!$C5</f>
        <v>R03-NorthEast</v>
      </c>
      <c r="J9" s="273">
        <f t="shared" ca="1" si="4"/>
        <v>0.82329988851727987</v>
      </c>
      <c r="K9">
        <f t="shared" ca="1" si="5"/>
        <v>2</v>
      </c>
      <c r="L9" s="117" t="str">
        <f>BTS!$C10</f>
        <v>R08-SouthCentral</v>
      </c>
      <c r="M9" s="273">
        <f t="shared" ca="1" si="6"/>
        <v>0.83232323232323235</v>
      </c>
      <c r="N9">
        <f t="shared" ca="1" si="7"/>
        <v>3</v>
      </c>
      <c r="P9" s="117" t="str">
        <f>BTS!$C3</f>
        <v>R01-NorthWest</v>
      </c>
      <c r="Q9" s="274">
        <f t="shared" ca="1" si="8"/>
        <v>8174.34130859375</v>
      </c>
      <c r="R9">
        <f t="shared" ca="1" si="9"/>
        <v>2</v>
      </c>
      <c r="S9" s="117" t="str">
        <f>BTS!$C5</f>
        <v>R03-NorthEast</v>
      </c>
      <c r="T9" s="274">
        <f t="shared" ca="1" si="10"/>
        <v>8781.716796875</v>
      </c>
      <c r="U9">
        <f t="shared" ca="1" si="11"/>
        <v>2</v>
      </c>
      <c r="V9"/>
      <c r="W9" s="117" t="str">
        <f>BTS!$C7</f>
        <v>R05-Central</v>
      </c>
      <c r="X9" s="273">
        <f t="shared" ca="1" si="12"/>
        <v>0.89999999999999991</v>
      </c>
      <c r="Y9">
        <f t="shared" ca="1" si="13"/>
        <v>2</v>
      </c>
      <c r="Z9" s="117" t="str">
        <f>BTS!$C11</f>
        <v>R09-SouthEast</v>
      </c>
      <c r="AA9" s="273">
        <f t="shared" ca="1" si="14"/>
        <v>0.77380952380952372</v>
      </c>
      <c r="AB9">
        <f t="shared" ca="1" si="15"/>
        <v>6</v>
      </c>
      <c r="AD9" s="117" t="str">
        <f>BTS!$C7</f>
        <v>R05-Central</v>
      </c>
      <c r="AE9" s="273">
        <f t="shared" ca="1" si="16"/>
        <v>0.27391116635302681</v>
      </c>
      <c r="AF9">
        <f t="shared" ca="1" si="17"/>
        <v>9</v>
      </c>
      <c r="AG9" s="117" t="str">
        <f>BTS!$C11</f>
        <v>R09-SouthEast</v>
      </c>
      <c r="AH9" s="273">
        <f t="shared" ca="1" si="18"/>
        <v>0.46044580419580422</v>
      </c>
      <c r="AI9" s="183">
        <f t="shared" ca="1" si="19"/>
        <v>4</v>
      </c>
    </row>
    <row r="10" spans="2:35" ht="15.75" thickBot="1" x14ac:dyDescent="0.3">
      <c r="B10" s="117" t="str">
        <f>BTS!$C4</f>
        <v>R02-Northern</v>
      </c>
      <c r="C10" s="273">
        <f t="shared" ca="1" si="0"/>
        <v>0.82094520254984527</v>
      </c>
      <c r="D10">
        <f t="shared" ca="1" si="1"/>
        <v>3</v>
      </c>
      <c r="E10" s="117" t="str">
        <f>BTS!$C4</f>
        <v>R02-Northern</v>
      </c>
      <c r="F10" s="273">
        <f t="shared" ca="1" si="2"/>
        <v>0.82030308054014944</v>
      </c>
      <c r="G10">
        <f t="shared" ca="1" si="3"/>
        <v>3</v>
      </c>
      <c r="I10" s="117" t="str">
        <f>BTS!$C7</f>
        <v>R05-Central</v>
      </c>
      <c r="J10" s="273">
        <f t="shared" ca="1" si="4"/>
        <v>0.79986514159911226</v>
      </c>
      <c r="K10">
        <f t="shared" ca="1" si="5"/>
        <v>3</v>
      </c>
      <c r="L10" s="117" t="str">
        <f>BTS!$C4</f>
        <v>R02-Northern</v>
      </c>
      <c r="M10" s="273">
        <f t="shared" ca="1" si="6"/>
        <v>0.8588484096548612</v>
      </c>
      <c r="N10">
        <f t="shared" ca="1" si="7"/>
        <v>2</v>
      </c>
      <c r="P10" s="117" t="str">
        <f>BTS!$C12</f>
        <v>R10-Southern</v>
      </c>
      <c r="Q10" s="274">
        <f t="shared" ca="1" si="8"/>
        <v>8072.0126953125</v>
      </c>
      <c r="R10">
        <f t="shared" ca="1" si="9"/>
        <v>3</v>
      </c>
      <c r="S10" s="117" t="str">
        <f>BTS!$C4</f>
        <v>R02-Northern</v>
      </c>
      <c r="T10" s="274">
        <f t="shared" ca="1" si="10"/>
        <v>8328.84375</v>
      </c>
      <c r="U10">
        <f t="shared" ca="1" si="11"/>
        <v>4</v>
      </c>
      <c r="V10"/>
      <c r="W10" s="117" t="str">
        <f>BTS!$C12</f>
        <v>R10-Southern</v>
      </c>
      <c r="X10" s="273">
        <f t="shared" ca="1" si="12"/>
        <v>0.89583333333333337</v>
      </c>
      <c r="Y10">
        <f t="shared" ca="1" si="13"/>
        <v>3</v>
      </c>
      <c r="Z10" s="117" t="str">
        <f>BTS!$C13</f>
        <v>R11-SouthWest</v>
      </c>
      <c r="AA10" s="273">
        <f t="shared" ca="1" si="14"/>
        <v>0.77445512820512818</v>
      </c>
      <c r="AB10">
        <f t="shared" ca="1" si="15"/>
        <v>5</v>
      </c>
      <c r="AD10" s="117" t="str">
        <f>BTS!$C12</f>
        <v>R10-Southern</v>
      </c>
      <c r="AE10" s="273">
        <f t="shared" ca="1" si="16"/>
        <v>0.56233766233766236</v>
      </c>
      <c r="AF10">
        <f t="shared" ca="1" si="17"/>
        <v>2</v>
      </c>
      <c r="AG10" s="117" t="str">
        <f>BTS!$C13</f>
        <v>R11-SouthWest</v>
      </c>
      <c r="AH10" s="273">
        <f t="shared" ca="1" si="18"/>
        <v>0.37576752515776907</v>
      </c>
      <c r="AI10" s="183">
        <f t="shared" ca="1" si="19"/>
        <v>6</v>
      </c>
    </row>
    <row r="11" spans="2:35" ht="15.75" thickBot="1" x14ac:dyDescent="0.3">
      <c r="B11" s="117" t="str">
        <f>BTS!$C10</f>
        <v>R08-SouthCentral</v>
      </c>
      <c r="C11" s="273">
        <f t="shared" ca="1" si="0"/>
        <v>0.81176470588235294</v>
      </c>
      <c r="D11">
        <f t="shared" ca="1" si="1"/>
        <v>4</v>
      </c>
      <c r="E11" s="117" t="str">
        <f>BTS!$C9</f>
        <v>R07-West</v>
      </c>
      <c r="F11" s="273">
        <f t="shared" ca="1" si="2"/>
        <v>0.80380036630036633</v>
      </c>
      <c r="G11">
        <f t="shared" ca="1" si="3"/>
        <v>4</v>
      </c>
      <c r="I11" s="117" t="str">
        <f>BTS!$C14</f>
        <v>R12-Marion</v>
      </c>
      <c r="J11" s="273">
        <f t="shared" ca="1" si="4"/>
        <v>0.78484015984015976</v>
      </c>
      <c r="K11">
        <f t="shared" ca="1" si="5"/>
        <v>4</v>
      </c>
      <c r="L11" s="117" t="str">
        <f>BTS!$C6</f>
        <v>R04-WestCentral</v>
      </c>
      <c r="M11" s="273">
        <f t="shared" ca="1" si="6"/>
        <v>0.82055318753356932</v>
      </c>
      <c r="N11">
        <f t="shared" ca="1" si="7"/>
        <v>5</v>
      </c>
      <c r="P11" s="117" t="str">
        <f>BTS!$C7</f>
        <v>R05-Central</v>
      </c>
      <c r="Q11" s="274">
        <f t="shared" ca="1" si="8"/>
        <v>7876.9111328125</v>
      </c>
      <c r="R11">
        <f t="shared" ca="1" si="9"/>
        <v>4</v>
      </c>
      <c r="S11" s="117" t="str">
        <f>BTS!$C12</f>
        <v>R10-Southern</v>
      </c>
      <c r="T11" s="274">
        <f t="shared" ca="1" si="10"/>
        <v>8400.236328125</v>
      </c>
      <c r="U11">
        <f t="shared" ca="1" si="11"/>
        <v>3</v>
      </c>
      <c r="V11"/>
      <c r="W11" s="117" t="str">
        <f>BTS!$C10</f>
        <v>R08-SouthCentral</v>
      </c>
      <c r="X11" s="273">
        <f t="shared" ca="1" si="12"/>
        <v>0.875</v>
      </c>
      <c r="Y11">
        <f t="shared" ca="1" si="13"/>
        <v>4</v>
      </c>
      <c r="Z11" s="117" t="str">
        <f>BTS!$C4</f>
        <v>R02-Northern</v>
      </c>
      <c r="AA11" s="273">
        <f t="shared" ca="1" si="14"/>
        <v>0.82917542016806722</v>
      </c>
      <c r="AB11">
        <f t="shared" ca="1" si="15"/>
        <v>2</v>
      </c>
      <c r="AD11" s="117" t="str">
        <f>BTS!$C10</f>
        <v>R08-SouthCentral</v>
      </c>
      <c r="AE11" s="273">
        <f t="shared" ca="1" si="16"/>
        <v>0.38127530364372469</v>
      </c>
      <c r="AF11">
        <f t="shared" ca="1" si="17"/>
        <v>4</v>
      </c>
      <c r="AG11" s="117" t="str">
        <f>BTS!$C4</f>
        <v>R02-Northern</v>
      </c>
      <c r="AH11" s="273">
        <f t="shared" ca="1" si="18"/>
        <v>0.35420567645074219</v>
      </c>
      <c r="AI11" s="183">
        <f t="shared" ca="1" si="19"/>
        <v>7</v>
      </c>
    </row>
    <row r="12" spans="2:35" ht="15.75" thickBot="1" x14ac:dyDescent="0.3">
      <c r="B12" s="117" t="str">
        <f>BTS!$C14</f>
        <v>R12-Marion</v>
      </c>
      <c r="C12" s="273">
        <f t="shared" ca="1" si="0"/>
        <v>0.7910747285747286</v>
      </c>
      <c r="D12">
        <f t="shared" ca="1" si="1"/>
        <v>5</v>
      </c>
      <c r="E12" s="117" t="str">
        <f>BTS!$C13</f>
        <v>R11-SouthWest</v>
      </c>
      <c r="F12" s="273">
        <f t="shared" ca="1" si="2"/>
        <v>0.80220743225145286</v>
      </c>
      <c r="G12">
        <f t="shared" ca="1" si="3"/>
        <v>5</v>
      </c>
      <c r="I12" s="117" t="str">
        <f>BTS!$C4</f>
        <v>R02-Northern</v>
      </c>
      <c r="J12" s="273">
        <f t="shared" ca="1" si="4"/>
        <v>0.73691793190636157</v>
      </c>
      <c r="K12">
        <f t="shared" ca="1" si="5"/>
        <v>5</v>
      </c>
      <c r="L12" s="117" t="str">
        <f>BTS!$C13</f>
        <v>R11-SouthWest</v>
      </c>
      <c r="M12" s="273">
        <f t="shared" ca="1" si="6"/>
        <v>0.79384900281688731</v>
      </c>
      <c r="N12">
        <f t="shared" ca="1" si="7"/>
        <v>7</v>
      </c>
      <c r="P12" s="117" t="str">
        <f>BTS!$C9</f>
        <v>R07-West</v>
      </c>
      <c r="Q12" s="274">
        <f t="shared" ca="1" si="8"/>
        <v>7772.76123046875</v>
      </c>
      <c r="R12">
        <f t="shared" ca="1" si="9"/>
        <v>5</v>
      </c>
      <c r="S12" s="117" t="str">
        <f>BTS!$C3</f>
        <v>R01-NorthWest</v>
      </c>
      <c r="T12" s="274">
        <f t="shared" ca="1" si="10"/>
        <v>7535.20751953125</v>
      </c>
      <c r="U12">
        <f t="shared" ca="1" si="11"/>
        <v>6</v>
      </c>
      <c r="V12"/>
      <c r="W12" s="117" t="str">
        <f>BTS!$C5</f>
        <v>R03-NorthEast</v>
      </c>
      <c r="X12" s="273">
        <f t="shared" ca="1" si="12"/>
        <v>0.84166666666666656</v>
      </c>
      <c r="Y12">
        <f t="shared" ca="1" si="13"/>
        <v>6</v>
      </c>
      <c r="Z12" s="117" t="str">
        <f>BTS!$C3</f>
        <v>R01-NorthWest</v>
      </c>
      <c r="AA12" s="273">
        <f t="shared" ca="1" si="14"/>
        <v>0.64524948735475052</v>
      </c>
      <c r="AB12">
        <f t="shared" ca="1" si="15"/>
        <v>11</v>
      </c>
      <c r="AD12" s="117" t="str">
        <f>BTS!$C5</f>
        <v>R03-NorthEast</v>
      </c>
      <c r="AE12" s="273">
        <f t="shared" ca="1" si="16"/>
        <v>0.37962123803009573</v>
      </c>
      <c r="AF12">
        <f t="shared" ca="1" si="17"/>
        <v>5</v>
      </c>
      <c r="AG12" s="117" t="str">
        <f>BTS!$C3</f>
        <v>R01-NorthWest</v>
      </c>
      <c r="AH12" s="273">
        <f t="shared" ca="1" si="18"/>
        <v>0.27944336986890178</v>
      </c>
      <c r="AI12" s="183">
        <f t="shared" ca="1" si="19"/>
        <v>10</v>
      </c>
    </row>
    <row r="13" spans="2:35" ht="15.75" thickBot="1" x14ac:dyDescent="0.3">
      <c r="B13" s="117" t="str">
        <f>BTS!$C5</f>
        <v>R03-NorthEast</v>
      </c>
      <c r="C13" s="273">
        <f t="shared" ca="1" si="0"/>
        <v>0.78688132348919893</v>
      </c>
      <c r="D13">
        <f t="shared" ca="1" si="1"/>
        <v>6</v>
      </c>
      <c r="E13" s="117" t="str">
        <f>BTS!$C7</f>
        <v>R05-Central</v>
      </c>
      <c r="F13" s="273">
        <f t="shared" ca="1" si="2"/>
        <v>0.79128680599204637</v>
      </c>
      <c r="G13">
        <f t="shared" ca="1" si="3"/>
        <v>6</v>
      </c>
      <c r="I13" s="117" t="str">
        <f>BTS!$C3</f>
        <v>R01-NorthWest</v>
      </c>
      <c r="J13" s="273">
        <f t="shared" ca="1" si="4"/>
        <v>0.72927401545822601</v>
      </c>
      <c r="K13">
        <f t="shared" ca="1" si="5"/>
        <v>6</v>
      </c>
      <c r="L13" s="117" t="str">
        <f>BTS!$C5</f>
        <v>R03-NorthEast</v>
      </c>
      <c r="M13" s="273">
        <f t="shared" ca="1" si="6"/>
        <v>0.82593115465084477</v>
      </c>
      <c r="N13">
        <f t="shared" ca="1" si="7"/>
        <v>4</v>
      </c>
      <c r="P13" s="117" t="str">
        <f>BTS!$C5</f>
        <v>R03-NorthEast</v>
      </c>
      <c r="Q13" s="274">
        <f t="shared" ca="1" si="8"/>
        <v>7772.15869140625</v>
      </c>
      <c r="R13">
        <f t="shared" ca="1" si="9"/>
        <v>6</v>
      </c>
      <c r="S13" s="117" t="str">
        <f>BTS!$C7</f>
        <v>R05-Central</v>
      </c>
      <c r="T13" s="274">
        <f t="shared" ca="1" si="10"/>
        <v>7834.93994140625</v>
      </c>
      <c r="U13">
        <f t="shared" ca="1" si="11"/>
        <v>5</v>
      </c>
      <c r="V13"/>
      <c r="W13" s="117" t="str">
        <f>BTS!$C9</f>
        <v>R07-West</v>
      </c>
      <c r="X13" s="273">
        <f t="shared" ca="1" si="12"/>
        <v>0.84166666666666667</v>
      </c>
      <c r="Y13">
        <f t="shared" ca="1" si="13"/>
        <v>5</v>
      </c>
      <c r="Z13" s="117" t="str">
        <f>BTS!$C5</f>
        <v>R03-NorthEast</v>
      </c>
      <c r="AA13" s="273">
        <f t="shared" ca="1" si="14"/>
        <v>0.78766233766233773</v>
      </c>
      <c r="AB13">
        <f t="shared" ca="1" si="15"/>
        <v>4</v>
      </c>
      <c r="AD13" s="117" t="str">
        <f>BTS!$C9</f>
        <v>R07-West</v>
      </c>
      <c r="AE13" s="273">
        <f t="shared" ca="1" si="16"/>
        <v>0.14166666666666666</v>
      </c>
      <c r="AF13">
        <f t="shared" ca="1" si="17"/>
        <v>12</v>
      </c>
      <c r="AG13" s="117" t="str">
        <f>BTS!$C5</f>
        <v>R03-NorthEast</v>
      </c>
      <c r="AH13" s="273">
        <f t="shared" ca="1" si="18"/>
        <v>0.46129142596533901</v>
      </c>
      <c r="AI13" s="183">
        <f t="shared" ca="1" si="19"/>
        <v>3</v>
      </c>
    </row>
    <row r="14" spans="2:35" ht="15.75" thickBot="1" x14ac:dyDescent="0.3">
      <c r="B14" s="117" t="str">
        <f>BTS!$C9</f>
        <v>R07-West</v>
      </c>
      <c r="C14" s="273">
        <f t="shared" ca="1" si="0"/>
        <v>0.78472222222222221</v>
      </c>
      <c r="D14">
        <f t="shared" ca="1" si="1"/>
        <v>7</v>
      </c>
      <c r="E14" s="117" t="str">
        <f>BTS!$C3</f>
        <v>R01-NorthWest</v>
      </c>
      <c r="F14" s="273">
        <f t="shared" ca="1" si="2"/>
        <v>0.78071202447265964</v>
      </c>
      <c r="G14">
        <f t="shared" ca="1" si="3"/>
        <v>7</v>
      </c>
      <c r="I14" s="117" t="str">
        <f>BTS!$C13</f>
        <v>R11-SouthWest</v>
      </c>
      <c r="J14" s="273">
        <f t="shared" ca="1" si="4"/>
        <v>0.72572463768115947</v>
      </c>
      <c r="K14">
        <f t="shared" ca="1" si="5"/>
        <v>7</v>
      </c>
      <c r="L14" s="117" t="str">
        <f>BTS!$C11</f>
        <v>R09-SouthEast</v>
      </c>
      <c r="M14" s="273">
        <f t="shared" ca="1" si="6"/>
        <v>0.80224358974358978</v>
      </c>
      <c r="N14">
        <f t="shared" ca="1" si="7"/>
        <v>6</v>
      </c>
      <c r="P14" s="117" t="str">
        <f>BTS!$C10</f>
        <v>R08-SouthCentral</v>
      </c>
      <c r="Q14" s="274">
        <f t="shared" ca="1" si="8"/>
        <v>7708.2734375</v>
      </c>
      <c r="R14">
        <f t="shared" ca="1" si="9"/>
        <v>7</v>
      </c>
      <c r="S14" s="117" t="str">
        <f>BTS!$C6</f>
        <v>R04-WestCentral</v>
      </c>
      <c r="T14" s="274">
        <f t="shared" ca="1" si="10"/>
        <v>7169.205078125</v>
      </c>
      <c r="U14">
        <f t="shared" ca="1" si="11"/>
        <v>7</v>
      </c>
      <c r="V14"/>
      <c r="W14" s="117" t="str">
        <f>BTS!$C11</f>
        <v>R09-SouthEast</v>
      </c>
      <c r="X14" s="273">
        <f t="shared" ca="1" si="12"/>
        <v>0.81666666666666665</v>
      </c>
      <c r="Y14">
        <f t="shared" ca="1" si="13"/>
        <v>7</v>
      </c>
      <c r="Z14" s="117" t="str">
        <f>BTS!$C12</f>
        <v>R10-Southern</v>
      </c>
      <c r="AA14" s="273">
        <f t="shared" ca="1" si="14"/>
        <v>0.80384615384615388</v>
      </c>
      <c r="AB14">
        <f t="shared" ca="1" si="15"/>
        <v>3</v>
      </c>
      <c r="AD14" s="117" t="str">
        <f>BTS!$C11</f>
        <v>R09-SouthEast</v>
      </c>
      <c r="AE14" s="273">
        <f t="shared" ca="1" si="16"/>
        <v>0.30952380952380948</v>
      </c>
      <c r="AF14">
        <f t="shared" ca="1" si="17"/>
        <v>7</v>
      </c>
      <c r="AG14" s="117" t="str">
        <f>BTS!$C12</f>
        <v>R10-Southern</v>
      </c>
      <c r="AH14" s="273">
        <f t="shared" ca="1" si="18"/>
        <v>0.5</v>
      </c>
      <c r="AI14" s="183">
        <f t="shared" ca="1" si="19"/>
        <v>2</v>
      </c>
    </row>
    <row r="15" spans="2:35" ht="15.75" thickBot="1" x14ac:dyDescent="0.3">
      <c r="B15" s="117" t="str">
        <f>BTS!$C13</f>
        <v>R11-SouthWest</v>
      </c>
      <c r="C15" s="273">
        <f t="shared" ca="1" si="0"/>
        <v>0.75731788710907699</v>
      </c>
      <c r="D15">
        <f t="shared" ca="1" si="1"/>
        <v>8</v>
      </c>
      <c r="E15" s="117" t="str">
        <f>BTS!$C12</f>
        <v>R10-Southern</v>
      </c>
      <c r="F15" s="273">
        <f t="shared" ca="1" si="2"/>
        <v>0.76622023809523809</v>
      </c>
      <c r="G15">
        <f t="shared" ca="1" si="3"/>
        <v>8</v>
      </c>
      <c r="I15" s="117" t="str">
        <f>BTS!$C12</f>
        <v>R10-Southern</v>
      </c>
      <c r="J15" s="273">
        <f t="shared" ca="1" si="4"/>
        <v>0.72409476376362902</v>
      </c>
      <c r="K15">
        <f t="shared" ca="1" si="5"/>
        <v>8</v>
      </c>
      <c r="L15" s="117" t="str">
        <f>BTS!$C12</f>
        <v>R10-Southern</v>
      </c>
      <c r="M15" s="273">
        <f t="shared" ca="1" si="6"/>
        <v>0.73482142857142863</v>
      </c>
      <c r="N15">
        <f t="shared" ca="1" si="7"/>
        <v>10</v>
      </c>
      <c r="P15" s="117" t="str">
        <f>BTS!$C4</f>
        <v>R02-Northern</v>
      </c>
      <c r="Q15" s="274">
        <f t="shared" ca="1" si="8"/>
        <v>7690.56005859375</v>
      </c>
      <c r="R15">
        <f t="shared" ca="1" si="9"/>
        <v>8</v>
      </c>
      <c r="S15" s="117" t="str">
        <f>BTS!$C13</f>
        <v>R11-SouthWest</v>
      </c>
      <c r="T15" s="274">
        <f t="shared" ca="1" si="10"/>
        <v>7139.3125</v>
      </c>
      <c r="U15">
        <f t="shared" ca="1" si="11"/>
        <v>8</v>
      </c>
      <c r="V15"/>
      <c r="W15" s="117" t="str">
        <f>BTS!$C6</f>
        <v>R04-WestCentral</v>
      </c>
      <c r="X15" s="273">
        <f t="shared" ca="1" si="12"/>
        <v>0.80641025641025654</v>
      </c>
      <c r="Y15">
        <f t="shared" ca="1" si="13"/>
        <v>8</v>
      </c>
      <c r="Z15" s="117" t="str">
        <f>BTS!$C6</f>
        <v>R04-WestCentral</v>
      </c>
      <c r="AA15" s="273">
        <f t="shared" ca="1" si="14"/>
        <v>0.69645979020979021</v>
      </c>
      <c r="AB15">
        <f t="shared" ca="1" si="15"/>
        <v>9</v>
      </c>
      <c r="AD15" s="117" t="str">
        <f>BTS!$C6</f>
        <v>R04-WestCentral</v>
      </c>
      <c r="AE15" s="273">
        <f t="shared" ca="1" si="16"/>
        <v>0.56381435102365329</v>
      </c>
      <c r="AF15">
        <f t="shared" ca="1" si="17"/>
        <v>1</v>
      </c>
      <c r="AG15" s="117" t="str">
        <f>BTS!$C6</f>
        <v>R04-WestCentral</v>
      </c>
      <c r="AH15" s="273">
        <f t="shared" ca="1" si="18"/>
        <v>0.64199735449735451</v>
      </c>
      <c r="AI15" s="183">
        <f t="shared" ca="1" si="19"/>
        <v>1</v>
      </c>
    </row>
    <row r="16" spans="2:35" ht="15.75" thickBot="1" x14ac:dyDescent="0.3">
      <c r="B16" s="117" t="str">
        <f>BTS!$C6</f>
        <v>R04-WestCentral</v>
      </c>
      <c r="C16" s="273">
        <f t="shared" ca="1" si="0"/>
        <v>0.75243740269315718</v>
      </c>
      <c r="D16">
        <f t="shared" ca="1" si="1"/>
        <v>9</v>
      </c>
      <c r="E16" s="117" t="str">
        <f>BTS!$C6</f>
        <v>R04-WestCentral</v>
      </c>
      <c r="F16" s="273">
        <f t="shared" ca="1" si="2"/>
        <v>0.76322225120646936</v>
      </c>
      <c r="G16">
        <f t="shared" ca="1" si="3"/>
        <v>9</v>
      </c>
      <c r="I16" s="117" t="str">
        <f>BTS!$C10</f>
        <v>R08-SouthCentral</v>
      </c>
      <c r="J16" s="273">
        <f t="shared" ca="1" si="4"/>
        <v>0.72161228864015248</v>
      </c>
      <c r="K16">
        <f t="shared" ca="1" si="5"/>
        <v>9</v>
      </c>
      <c r="L16" s="117" t="str">
        <f>BTS!$C7</f>
        <v>R05-Central</v>
      </c>
      <c r="M16" s="273">
        <f t="shared" ca="1" si="6"/>
        <v>0.75839394656710313</v>
      </c>
      <c r="N16">
        <f t="shared" ca="1" si="7"/>
        <v>9</v>
      </c>
      <c r="P16" s="117" t="str">
        <f>BTS!$C14</f>
        <v>R12-Marion</v>
      </c>
      <c r="Q16" s="274">
        <f t="shared" ca="1" si="8"/>
        <v>6414.1162109375</v>
      </c>
      <c r="R16">
        <f t="shared" ca="1" si="9"/>
        <v>9</v>
      </c>
      <c r="S16" s="117" t="str">
        <f>BTS!$C11</f>
        <v>R09-SouthEast</v>
      </c>
      <c r="T16" s="274">
        <f t="shared" ca="1" si="10"/>
        <v>5877.5361328125</v>
      </c>
      <c r="U16">
        <f t="shared" ca="1" si="11"/>
        <v>9</v>
      </c>
      <c r="V16"/>
      <c r="W16" s="117" t="str">
        <f>BTS!$C4</f>
        <v>R02-Northern</v>
      </c>
      <c r="X16" s="273">
        <f t="shared" ca="1" si="12"/>
        <v>0.72222222222222221</v>
      </c>
      <c r="Y16">
        <f t="shared" ca="1" si="13"/>
        <v>9</v>
      </c>
      <c r="Z16" s="117" t="str">
        <f>BTS!$C14</f>
        <v>R12-Marion</v>
      </c>
      <c r="AA16" s="273">
        <f t="shared" ca="1" si="14"/>
        <v>0.7100279106858054</v>
      </c>
      <c r="AB16">
        <f t="shared" ca="1" si="15"/>
        <v>8</v>
      </c>
      <c r="AD16" s="117" t="str">
        <f>BTS!$C4</f>
        <v>R02-Northern</v>
      </c>
      <c r="AE16" s="273">
        <f t="shared" ca="1" si="16"/>
        <v>0.21604580263088352</v>
      </c>
      <c r="AF16">
        <f t="shared" ca="1" si="17"/>
        <v>11</v>
      </c>
      <c r="AG16" s="117" t="str">
        <f>BTS!$C14</f>
        <v>R12-Marion</v>
      </c>
      <c r="AH16" s="273">
        <f t="shared" ca="1" si="18"/>
        <v>0.26931688804554077</v>
      </c>
      <c r="AI16" s="183">
        <f t="shared" ca="1" si="19"/>
        <v>11</v>
      </c>
    </row>
    <row r="17" spans="2:35" ht="15.75" thickBot="1" x14ac:dyDescent="0.3">
      <c r="B17" s="117" t="str">
        <f>BTS!$C7</f>
        <v>R05-Central</v>
      </c>
      <c r="C17" s="273">
        <f t="shared" ca="1" si="0"/>
        <v>0.71945028011204482</v>
      </c>
      <c r="D17">
        <f t="shared" ca="1" si="1"/>
        <v>10</v>
      </c>
      <c r="E17" s="117" t="str">
        <f>BTS!$C10</f>
        <v>R08-SouthCentral</v>
      </c>
      <c r="F17" s="273">
        <f t="shared" ca="1" si="2"/>
        <v>0.71237373737373733</v>
      </c>
      <c r="G17">
        <f t="shared" ca="1" si="3"/>
        <v>10</v>
      </c>
      <c r="I17" s="117" t="str">
        <f>BTS!$C11</f>
        <v>R09-SouthEast</v>
      </c>
      <c r="J17" s="273">
        <f t="shared" ca="1" si="4"/>
        <v>0.70719696969696966</v>
      </c>
      <c r="K17">
        <f t="shared" ca="1" si="5"/>
        <v>10</v>
      </c>
      <c r="L17" s="117" t="str">
        <f>BTS!$C9</f>
        <v>R07-West</v>
      </c>
      <c r="M17" s="273">
        <f t="shared" ca="1" si="6"/>
        <v>0.78472222222222221</v>
      </c>
      <c r="N17">
        <f t="shared" ca="1" si="7"/>
        <v>8</v>
      </c>
      <c r="P17" s="117" t="str">
        <f>BTS!$C6</f>
        <v>R04-WestCentral</v>
      </c>
      <c r="Q17" s="274">
        <f t="shared" ca="1" si="8"/>
        <v>5358.94482421875</v>
      </c>
      <c r="R17">
        <f t="shared" ca="1" si="9"/>
        <v>10</v>
      </c>
      <c r="S17" s="117" t="str">
        <f>BTS!$C14</f>
        <v>R12-Marion</v>
      </c>
      <c r="T17" s="274">
        <f t="shared" ca="1" si="10"/>
        <v>4855.92529296875</v>
      </c>
      <c r="U17">
        <f t="shared" ca="1" si="11"/>
        <v>11</v>
      </c>
      <c r="V17"/>
      <c r="W17" s="117" t="str">
        <f>BTS!$C3</f>
        <v>R01-NorthWest</v>
      </c>
      <c r="X17" s="273">
        <f t="shared" ca="1" si="12"/>
        <v>0.70161782661782657</v>
      </c>
      <c r="Y17">
        <f t="shared" ca="1" si="13"/>
        <v>10</v>
      </c>
      <c r="Z17" s="117" t="str">
        <f>BTS!$C7</f>
        <v>R05-Central</v>
      </c>
      <c r="AA17" s="273">
        <f t="shared" ca="1" si="14"/>
        <v>0.71543040293040294</v>
      </c>
      <c r="AB17">
        <f t="shared" ca="1" si="15"/>
        <v>7</v>
      </c>
      <c r="AD17" s="117" t="str">
        <f>BTS!$C3</f>
        <v>R01-NorthWest</v>
      </c>
      <c r="AE17" s="273">
        <f t="shared" ca="1" si="16"/>
        <v>0.30329304919908467</v>
      </c>
      <c r="AF17">
        <f t="shared" ca="1" si="17"/>
        <v>8</v>
      </c>
      <c r="AG17" s="117" t="str">
        <f>BTS!$C7</f>
        <v>R05-Central</v>
      </c>
      <c r="AH17" s="273">
        <f t="shared" ca="1" si="18"/>
        <v>0.31177083333333333</v>
      </c>
      <c r="AI17" s="183">
        <f t="shared" ca="1" si="19"/>
        <v>9</v>
      </c>
    </row>
    <row r="18" spans="2:35" ht="15.75" thickBot="1" x14ac:dyDescent="0.3">
      <c r="B18" s="117" t="str">
        <f>BTS!$C12</f>
        <v>R10-Southern</v>
      </c>
      <c r="C18" s="273">
        <f t="shared" ca="1" si="0"/>
        <v>0.6947744360902256</v>
      </c>
      <c r="D18">
        <f t="shared" ca="1" si="1"/>
        <v>11</v>
      </c>
      <c r="E18" s="117" t="str">
        <f>BTS!$C8</f>
        <v>R06-Eastern</v>
      </c>
      <c r="F18" s="273">
        <f t="shared" ca="1" si="2"/>
        <v>0.69911419990869139</v>
      </c>
      <c r="G18">
        <f t="shared" ca="1" si="3"/>
        <v>11</v>
      </c>
      <c r="I18" s="117" t="str">
        <f>BTS!$C8</f>
        <v>R06-Eastern</v>
      </c>
      <c r="J18" s="273">
        <f t="shared" ca="1" si="4"/>
        <v>0.70218829900943125</v>
      </c>
      <c r="K18">
        <f t="shared" ca="1" si="5"/>
        <v>11</v>
      </c>
      <c r="L18" s="117" t="str">
        <f>BTS!$C14</f>
        <v>R12-Marion</v>
      </c>
      <c r="M18" s="273">
        <f t="shared" ca="1" si="6"/>
        <v>0.71665165165165168</v>
      </c>
      <c r="N18">
        <f t="shared" ca="1" si="7"/>
        <v>11</v>
      </c>
      <c r="P18" s="117" t="str">
        <f>BTS!$C13</f>
        <v>R11-SouthWest</v>
      </c>
      <c r="Q18" s="274">
        <f t="shared" ca="1" si="8"/>
        <v>5266.85009765625</v>
      </c>
      <c r="R18">
        <f t="shared" ca="1" si="9"/>
        <v>11</v>
      </c>
      <c r="S18" s="117" t="str">
        <f>BTS!$C10</f>
        <v>R08-SouthCentral</v>
      </c>
      <c r="T18" s="274">
        <f t="shared" ca="1" si="10"/>
        <v>3961.532470703125</v>
      </c>
      <c r="U18">
        <f t="shared" ca="1" si="11"/>
        <v>12</v>
      </c>
      <c r="V18"/>
      <c r="W18" s="117" t="str">
        <f>BTS!$C8</f>
        <v>R06-Eastern</v>
      </c>
      <c r="X18" s="273">
        <f t="shared" ca="1" si="12"/>
        <v>0.62222222222222212</v>
      </c>
      <c r="Y18">
        <f t="shared" ca="1" si="13"/>
        <v>11</v>
      </c>
      <c r="Z18" s="117" t="str">
        <f>BTS!$C8</f>
        <v>R06-Eastern</v>
      </c>
      <c r="AA18" s="273">
        <f t="shared" ca="1" si="14"/>
        <v>0.625</v>
      </c>
      <c r="AB18">
        <f t="shared" ca="1" si="15"/>
        <v>12</v>
      </c>
      <c r="AD18" s="117" t="str">
        <f>BTS!$C8</f>
        <v>R06-Eastern</v>
      </c>
      <c r="AE18" s="273">
        <f t="shared" ca="1" si="16"/>
        <v>0.34327552752849866</v>
      </c>
      <c r="AF18">
        <f t="shared" ca="1" si="17"/>
        <v>6</v>
      </c>
      <c r="AG18" s="117" t="str">
        <f>BTS!$C8</f>
        <v>R06-Eastern</v>
      </c>
      <c r="AH18" s="273">
        <f t="shared" ca="1" si="18"/>
        <v>0.41442982456140354</v>
      </c>
      <c r="AI18" s="183">
        <f t="shared" ca="1" si="19"/>
        <v>5</v>
      </c>
    </row>
    <row r="19" spans="2:35" ht="15.75" thickBot="1" x14ac:dyDescent="0.3">
      <c r="B19" s="275" t="str">
        <f>BTS!$C8</f>
        <v>R06-Eastern</v>
      </c>
      <c r="C19" s="276">
        <f t="shared" ca="1" si="0"/>
        <v>0.62687045880174008</v>
      </c>
      <c r="D19">
        <f t="shared" ca="1" si="1"/>
        <v>12</v>
      </c>
      <c r="E19" s="275" t="str">
        <f>BTS!$C14</f>
        <v>R12-Marion</v>
      </c>
      <c r="F19" s="276">
        <f t="shared" ca="1" si="2"/>
        <v>0.67562692138779101</v>
      </c>
      <c r="G19">
        <f t="shared" ca="1" si="3"/>
        <v>12</v>
      </c>
      <c r="I19" s="275" t="str">
        <f>BTS!$C6</f>
        <v>R04-WestCentral</v>
      </c>
      <c r="J19" s="276">
        <f t="shared" ca="1" si="4"/>
        <v>0.66462669208621061</v>
      </c>
      <c r="K19">
        <f t="shared" ca="1" si="5"/>
        <v>12</v>
      </c>
      <c r="L19" s="275" t="str">
        <f>BTS!$C8</f>
        <v>R06-Eastern</v>
      </c>
      <c r="M19" s="276">
        <f t="shared" ca="1" si="6"/>
        <v>0.67344542759337367</v>
      </c>
      <c r="N19">
        <f t="shared" ca="1" si="7"/>
        <v>12</v>
      </c>
      <c r="P19" s="275" t="str">
        <f>BTS!$C8</f>
        <v>R06-Eastern</v>
      </c>
      <c r="Q19" s="277">
        <f t="shared" ca="1" si="8"/>
        <v>3036.25634765625</v>
      </c>
      <c r="R19">
        <f t="shared" ca="1" si="9"/>
        <v>12</v>
      </c>
      <c r="S19" s="275" t="str">
        <f>BTS!$C8</f>
        <v>R06-Eastern</v>
      </c>
      <c r="T19" s="277">
        <f t="shared" ca="1" si="10"/>
        <v>5124.826171875</v>
      </c>
      <c r="U19">
        <f t="shared" ca="1" si="11"/>
        <v>10</v>
      </c>
      <c r="V19"/>
      <c r="W19" s="275" t="str">
        <f>BTS!$C14</f>
        <v>R12-Marion</v>
      </c>
      <c r="X19" s="276">
        <f t="shared" ca="1" si="12"/>
        <v>0.56414141414141417</v>
      </c>
      <c r="Y19">
        <f t="shared" ca="1" si="13"/>
        <v>12</v>
      </c>
      <c r="Z19" s="275" t="str">
        <f>BTS!$C10</f>
        <v>R08-SouthCentral</v>
      </c>
      <c r="AA19" s="276">
        <f t="shared" ca="1" si="14"/>
        <v>0.68273809523809526</v>
      </c>
      <c r="AB19">
        <f t="shared" ca="1" si="15"/>
        <v>10</v>
      </c>
      <c r="AD19" s="275" t="str">
        <f>BTS!$C14</f>
        <v>R12-Marion</v>
      </c>
      <c r="AE19" s="276">
        <f t="shared" ca="1" si="16"/>
        <v>0.44945852758352761</v>
      </c>
      <c r="AF19">
        <f t="shared" ca="1" si="17"/>
        <v>3</v>
      </c>
      <c r="AG19" s="275" t="str">
        <f>BTS!$C10</f>
        <v>R08-SouthCentral</v>
      </c>
      <c r="AH19" s="276">
        <f t="shared" ca="1" si="18"/>
        <v>0.35344932844932847</v>
      </c>
      <c r="AI19" s="183">
        <f t="shared" ca="1" si="19"/>
        <v>8</v>
      </c>
    </row>
    <row r="20" spans="2:35" x14ac:dyDescent="0.25">
      <c r="C20"/>
      <c r="D20"/>
      <c r="F20"/>
      <c r="G20"/>
      <c r="I20"/>
      <c r="J20"/>
      <c r="K20"/>
      <c r="M20"/>
      <c r="N20"/>
      <c r="P20"/>
      <c r="S20"/>
      <c r="U20"/>
      <c r="V20"/>
      <c r="X20"/>
      <c r="Y20"/>
      <c r="Z20"/>
    </row>
    <row r="21" spans="2:35" ht="15.75" thickBot="1" x14ac:dyDescent="0.3">
      <c r="C21"/>
      <c r="D21"/>
      <c r="F21"/>
      <c r="G21"/>
      <c r="I21"/>
      <c r="J21"/>
      <c r="K21"/>
      <c r="M21"/>
      <c r="N21"/>
      <c r="P21"/>
      <c r="S21"/>
      <c r="U21"/>
      <c r="V21"/>
      <c r="X21"/>
      <c r="Y21"/>
      <c r="Z21"/>
    </row>
    <row r="22" spans="2:35" ht="15.75" thickBot="1" x14ac:dyDescent="0.3">
      <c r="B22" s="185" t="s">
        <v>186</v>
      </c>
      <c r="C22" s="270">
        <f ca="1">MEDIAN(C8:C19)</f>
        <v>0.78580177285571051</v>
      </c>
      <c r="D22" s="268"/>
      <c r="E22" s="269" t="s">
        <v>186</v>
      </c>
      <c r="F22" s="270">
        <f ca="1">MEDIAN(F8:F19)</f>
        <v>0.78599941523235306</v>
      </c>
      <c r="G22"/>
      <c r="I22" s="185" t="s">
        <v>186</v>
      </c>
      <c r="J22" s="270">
        <f ca="1">MEDIAN(J8:J19)</f>
        <v>0.72749932656969274</v>
      </c>
      <c r="K22" s="268"/>
      <c r="L22" s="269" t="s">
        <v>186</v>
      </c>
      <c r="M22" s="270">
        <f ca="1">MEDIAN(M8:M19)</f>
        <v>0.7980462962802386</v>
      </c>
      <c r="N22"/>
      <c r="P22" s="185" t="s">
        <v>186</v>
      </c>
      <c r="Q22" s="271">
        <f ca="1">MEDIAN(Q8:Q19)</f>
        <v>7740.216064453125</v>
      </c>
      <c r="R22" s="268"/>
      <c r="S22" s="269" t="s">
        <v>186</v>
      </c>
      <c r="T22" s="271">
        <f ca="1">MEDIAN(T8:T19)</f>
        <v>7352.206298828125</v>
      </c>
      <c r="U22"/>
      <c r="V22"/>
      <c r="W22" s="185" t="s">
        <v>186</v>
      </c>
      <c r="X22" s="270">
        <f ca="1">MEDIAN(X8:X19)</f>
        <v>0.82916666666666661</v>
      </c>
      <c r="Y22" s="268"/>
      <c r="Z22" s="269" t="s">
        <v>186</v>
      </c>
      <c r="AA22" s="270">
        <f ca="1">MEDIAN(AA8:AA19)</f>
        <v>0.74461996336996328</v>
      </c>
      <c r="AD22" s="185" t="s">
        <v>186</v>
      </c>
      <c r="AE22" s="270">
        <f ca="1">MEDIAN(AE8:AE19)</f>
        <v>0.3263996685261541</v>
      </c>
      <c r="AF22" s="268"/>
      <c r="AG22" s="269" t="s">
        <v>186</v>
      </c>
      <c r="AH22" s="270">
        <f ca="1">MEDIAN(AH8:AH19)</f>
        <v>0.3649866008042556</v>
      </c>
    </row>
    <row r="23" spans="2:35" x14ac:dyDescent="0.25">
      <c r="C23"/>
      <c r="D23"/>
      <c r="F23"/>
      <c r="G23"/>
      <c r="I23"/>
      <c r="J23"/>
      <c r="K23"/>
      <c r="M23"/>
      <c r="N23"/>
      <c r="P23"/>
      <c r="S23"/>
      <c r="U23"/>
      <c r="V23"/>
      <c r="X23"/>
      <c r="Y23"/>
      <c r="Z23"/>
    </row>
    <row r="24" spans="2:35" x14ac:dyDescent="0.25">
      <c r="B24" t="s">
        <v>187</v>
      </c>
      <c r="C24" s="89">
        <f ca="1">_xlfn.QUARTILE.EXC(C8:C19, 1)</f>
        <v>0.72769706075732288</v>
      </c>
      <c r="D24" s="89"/>
      <c r="E24" s="89"/>
      <c r="F24" s="89">
        <f t="shared" ref="F24" ca="1" si="20">_xlfn.QUARTILE.EXC(F8:F19, 1)</f>
        <v>0.72508586583192036</v>
      </c>
      <c r="G24"/>
      <c r="I24"/>
      <c r="J24" s="89">
        <f ca="1">_xlfn.QUARTILE.EXC(J8:J19, 1)</f>
        <v>0.71080079943276542</v>
      </c>
      <c r="K24" s="89"/>
      <c r="L24" s="89"/>
      <c r="M24" s="89">
        <f t="shared" ref="M24" ca="1" si="21">_xlfn.QUARTILE.EXC(M8:M19, 1)</f>
        <v>0.74071455807034725</v>
      </c>
      <c r="N24"/>
      <c r="P24"/>
      <c r="Q24" s="89">
        <f ca="1">_xlfn.QUARTILE.EXC(Q8:Q19, 1)</f>
        <v>5622.7376708984375</v>
      </c>
      <c r="R24" s="89"/>
      <c r="S24" s="89"/>
      <c r="T24" s="89">
        <f t="shared" ref="T24" ca="1" si="22">_xlfn.QUARTILE.EXC(T8:T19, 1)</f>
        <v>5313.003662109375</v>
      </c>
      <c r="U24"/>
      <c r="V24"/>
      <c r="X24" s="89">
        <f ca="1">_xlfn.QUARTILE.EXC(X8:X19, 1)</f>
        <v>0.70676892551892545</v>
      </c>
      <c r="Y24" s="89"/>
      <c r="Z24" s="89"/>
      <c r="AA24" s="89">
        <f t="shared" ref="AA24" ca="1" si="23">_xlfn.QUARTILE.EXC(AA8:AA19, 1)</f>
        <v>0.68616851898101894</v>
      </c>
      <c r="AE24" s="89">
        <f ca="1">_xlfn.QUARTILE.EXC(AE8:AE19, 1)</f>
        <v>0.25823556670787395</v>
      </c>
      <c r="AF24" s="89"/>
      <c r="AG24" s="89"/>
      <c r="AH24" s="89">
        <f t="shared" ref="AH24" ca="1" si="24">_xlfn.QUARTILE.EXC(AH8:AH19, 1)</f>
        <v>0.28752523573500965</v>
      </c>
    </row>
    <row r="25" spans="2:35" x14ac:dyDescent="0.25">
      <c r="B25" s="302" t="s">
        <v>188</v>
      </c>
      <c r="C25" s="89">
        <f ca="1">_xlfn.QUARTILE.EXC(C8:C19, 3)</f>
        <v>0.81865007838297221</v>
      </c>
      <c r="D25" s="89"/>
      <c r="E25" s="89"/>
      <c r="F25" s="89">
        <f t="shared" ref="F25" ca="1" si="25">_xlfn.QUARTILE.EXC(F8:F19, 3)</f>
        <v>0.81617740198020372</v>
      </c>
      <c r="G25"/>
      <c r="I25"/>
      <c r="J25" s="89">
        <f ca="1">_xlfn.QUARTILE.EXC(J8:J19, 3)</f>
        <v>0.79610889615937408</v>
      </c>
      <c r="K25" s="89"/>
      <c r="L25" s="89"/>
      <c r="M25" s="89">
        <f t="shared" ref="M25" ca="1" si="26">_xlfn.QUARTILE.EXC(M8:M19, 3)</f>
        <v>0.83072521290513546</v>
      </c>
      <c r="N25"/>
      <c r="P25"/>
      <c r="Q25" s="89">
        <f ca="1">_xlfn.QUARTILE.EXC(Q8:Q19, 3)</f>
        <v>8023.2373046875</v>
      </c>
      <c r="R25" s="89"/>
      <c r="S25" s="89"/>
      <c r="T25" s="89">
        <f t="shared" ref="T25" ca="1" si="27">_xlfn.QUARTILE.EXC(T8:T19, 3)</f>
        <v>8382.38818359375</v>
      </c>
      <c r="U25"/>
      <c r="V25"/>
      <c r="X25" s="89">
        <f ca="1">_xlfn.QUARTILE.EXC(X8:X19, 3)</f>
        <v>0.890625</v>
      </c>
      <c r="Y25" s="89"/>
      <c r="Z25" s="89"/>
      <c r="AA25" s="89">
        <f t="shared" ref="AA25" ca="1" si="28">_xlfn.QUARTILE.EXC(AA8:AA19, 3)</f>
        <v>0.79980019980019978</v>
      </c>
      <c r="AE25" s="89">
        <f ca="1">_xlfn.QUARTILE.EXC(AE8:AE19, 3)</f>
        <v>0.43241272159857691</v>
      </c>
      <c r="AF25" s="89"/>
      <c r="AG25" s="89"/>
      <c r="AH25" s="89">
        <f t="shared" ref="AH25" ca="1" si="29">_xlfn.QUARTILE.EXC(AH8:AH19, 3)</f>
        <v>0.46108002052295533</v>
      </c>
    </row>
    <row r="26" spans="2:35" ht="15" customHeight="1" x14ac:dyDescent="0.25">
      <c r="B26" s="303" t="s">
        <v>189</v>
      </c>
      <c r="C26"/>
      <c r="D26"/>
      <c r="F26"/>
      <c r="G26"/>
      <c r="I26"/>
      <c r="J26"/>
      <c r="K26"/>
      <c r="M26"/>
      <c r="N26"/>
      <c r="P26"/>
      <c r="S26"/>
      <c r="U26"/>
      <c r="V26"/>
      <c r="X26"/>
      <c r="Y26"/>
      <c r="Z26"/>
    </row>
    <row r="27" spans="2:35" x14ac:dyDescent="0.25">
      <c r="B27" s="304" t="s">
        <v>190</v>
      </c>
      <c r="C27"/>
      <c r="D27"/>
      <c r="F27"/>
      <c r="G27"/>
      <c r="I27"/>
      <c r="J27"/>
      <c r="K27"/>
      <c r="M27"/>
      <c r="N27"/>
      <c r="P27"/>
      <c r="S27"/>
      <c r="U27"/>
      <c r="V27"/>
      <c r="X27"/>
      <c r="Y27"/>
      <c r="Z27"/>
    </row>
    <row r="28" spans="2:35" x14ac:dyDescent="0.25">
      <c r="B28" s="305" t="s">
        <v>191</v>
      </c>
      <c r="C28"/>
      <c r="D28"/>
      <c r="F28"/>
      <c r="G28"/>
      <c r="I28"/>
      <c r="J28"/>
      <c r="K28"/>
      <c r="M28"/>
      <c r="N28"/>
      <c r="P28"/>
      <c r="S28"/>
      <c r="U28"/>
      <c r="V28"/>
      <c r="X28"/>
      <c r="Y28"/>
      <c r="Z28"/>
    </row>
    <row r="29" spans="2:35" x14ac:dyDescent="0.25">
      <c r="C29"/>
      <c r="D29"/>
      <c r="F29"/>
      <c r="G29"/>
      <c r="I29"/>
      <c r="J29"/>
      <c r="K29"/>
      <c r="M29"/>
      <c r="N29"/>
      <c r="P29"/>
      <c r="S29"/>
      <c r="U29"/>
      <c r="V29"/>
      <c r="X29"/>
      <c r="Y29"/>
      <c r="Z29"/>
    </row>
    <row r="30" spans="2:35" x14ac:dyDescent="0.25">
      <c r="C30"/>
      <c r="D30"/>
      <c r="F30"/>
      <c r="G30"/>
      <c r="I30"/>
      <c r="J30"/>
      <c r="K30"/>
      <c r="M30"/>
      <c r="N30"/>
      <c r="P30"/>
      <c r="S30"/>
      <c r="U30"/>
      <c r="V30"/>
      <c r="X30"/>
      <c r="Y30"/>
      <c r="Z30"/>
    </row>
    <row r="31" spans="2:35" x14ac:dyDescent="0.25">
      <c r="C31"/>
      <c r="D31"/>
      <c r="F31"/>
      <c r="G31"/>
      <c r="I31"/>
      <c r="J31"/>
      <c r="K31"/>
      <c r="M31"/>
      <c r="N31"/>
      <c r="P31"/>
      <c r="S31"/>
      <c r="U31"/>
      <c r="V31"/>
      <c r="X31"/>
      <c r="Y31"/>
      <c r="Z31"/>
    </row>
    <row r="32" spans="2:35" x14ac:dyDescent="0.25">
      <c r="C32"/>
      <c r="D32"/>
      <c r="F32"/>
      <c r="G32"/>
      <c r="I32"/>
      <c r="J32"/>
      <c r="K32"/>
      <c r="M32"/>
      <c r="N32"/>
      <c r="P32"/>
      <c r="S32"/>
      <c r="U32"/>
      <c r="V32"/>
      <c r="X32"/>
      <c r="Y32"/>
      <c r="Z32"/>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spans="3:26" x14ac:dyDescent="0.25">
      <c r="C49"/>
      <c r="D49"/>
      <c r="F49"/>
      <c r="G49"/>
      <c r="I49"/>
      <c r="J49"/>
      <c r="K49"/>
      <c r="M49"/>
      <c r="N49"/>
      <c r="P49"/>
      <c r="S49"/>
      <c r="U49"/>
      <c r="V49"/>
      <c r="X49"/>
      <c r="Y49"/>
      <c r="Z49"/>
    </row>
    <row r="50" spans="3:26" x14ac:dyDescent="0.25">
      <c r="C50"/>
      <c r="D50"/>
      <c r="F50"/>
      <c r="G50"/>
      <c r="I50"/>
      <c r="J50"/>
      <c r="K50"/>
      <c r="M50"/>
      <c r="N50"/>
      <c r="P50"/>
      <c r="S50"/>
      <c r="U50"/>
      <c r="V50"/>
      <c r="X50"/>
      <c r="Y50"/>
      <c r="Z50"/>
    </row>
    <row r="51" spans="3:26" x14ac:dyDescent="0.25">
      <c r="C51"/>
      <c r="D51"/>
      <c r="F51"/>
      <c r="G51"/>
      <c r="I51"/>
      <c r="J51"/>
      <c r="K51"/>
      <c r="M51"/>
      <c r="N51"/>
      <c r="P51"/>
      <c r="S51"/>
      <c r="U51"/>
      <c r="V51"/>
      <c r="X51"/>
      <c r="Y51"/>
      <c r="Z51"/>
    </row>
    <row r="52" spans="3:26" x14ac:dyDescent="0.25">
      <c r="C52"/>
      <c r="D52"/>
      <c r="F52"/>
      <c r="G52"/>
      <c r="I52"/>
      <c r="J52"/>
      <c r="K52"/>
      <c r="M52"/>
      <c r="N52"/>
      <c r="P52"/>
      <c r="S52"/>
      <c r="U52"/>
      <c r="V52"/>
      <c r="X52"/>
      <c r="Y52"/>
      <c r="Z52"/>
    </row>
    <row r="53" spans="3:26" x14ac:dyDescent="0.25">
      <c r="C53"/>
      <c r="D53"/>
      <c r="F53"/>
      <c r="G53"/>
      <c r="I53"/>
      <c r="J53"/>
      <c r="K53"/>
      <c r="M53"/>
      <c r="N53"/>
      <c r="P53"/>
      <c r="S53"/>
      <c r="U53"/>
      <c r="V53"/>
      <c r="X53"/>
      <c r="Y53"/>
      <c r="Z53"/>
    </row>
    <row r="54" spans="3:26" x14ac:dyDescent="0.25">
      <c r="C54"/>
      <c r="D54"/>
      <c r="F54"/>
      <c r="G54"/>
      <c r="I54"/>
      <c r="J54"/>
      <c r="K54"/>
      <c r="M54"/>
      <c r="N54"/>
      <c r="P54"/>
      <c r="S54"/>
      <c r="U54"/>
      <c r="V54"/>
      <c r="X54"/>
      <c r="Y54"/>
      <c r="Z54"/>
    </row>
    <row r="55" spans="3:26" x14ac:dyDescent="0.25">
      <c r="C55"/>
      <c r="D55"/>
      <c r="F55"/>
      <c r="G55"/>
      <c r="I55"/>
      <c r="J55"/>
      <c r="K55"/>
      <c r="M55"/>
      <c r="N55"/>
      <c r="P55"/>
      <c r="S55"/>
      <c r="U55"/>
      <c r="V55"/>
      <c r="X55"/>
      <c r="Y55"/>
      <c r="Z55"/>
    </row>
    <row r="56" spans="3:26" x14ac:dyDescent="0.25">
      <c r="C56"/>
      <c r="D56"/>
      <c r="F56"/>
      <c r="G56"/>
      <c r="I56"/>
      <c r="J56"/>
      <c r="K56"/>
      <c r="M56"/>
      <c r="N56"/>
      <c r="P56"/>
      <c r="S56"/>
      <c r="U56"/>
      <c r="V56"/>
      <c r="X56"/>
      <c r="Y56"/>
      <c r="Z56"/>
    </row>
    <row r="57" spans="3:26" x14ac:dyDescent="0.25">
      <c r="C57"/>
      <c r="D57"/>
      <c r="F57"/>
      <c r="G57"/>
      <c r="I57"/>
      <c r="J57"/>
      <c r="K57"/>
      <c r="M57"/>
      <c r="N57"/>
      <c r="P57"/>
      <c r="S57"/>
      <c r="U57"/>
      <c r="V57"/>
      <c r="X57"/>
      <c r="Y57"/>
      <c r="Z57"/>
    </row>
    <row r="58" spans="3:26" x14ac:dyDescent="0.25">
      <c r="C58"/>
      <c r="D58"/>
      <c r="F58"/>
      <c r="G58"/>
      <c r="I58"/>
      <c r="J58"/>
      <c r="K58"/>
      <c r="M58"/>
      <c r="N58"/>
      <c r="P58"/>
      <c r="S58"/>
      <c r="U58"/>
      <c r="V58"/>
      <c r="X58"/>
      <c r="Y58"/>
      <c r="Z58"/>
    </row>
    <row r="59" spans="3:26" x14ac:dyDescent="0.25">
      <c r="C59"/>
      <c r="D59"/>
      <c r="F59"/>
      <c r="G59"/>
      <c r="I59"/>
      <c r="J59"/>
      <c r="K59"/>
      <c r="M59"/>
      <c r="N59"/>
      <c r="P59"/>
      <c r="S59"/>
      <c r="U59"/>
      <c r="V59"/>
      <c r="X59"/>
      <c r="Y59"/>
      <c r="Z59"/>
    </row>
    <row r="60" spans="3:26" x14ac:dyDescent="0.25">
      <c r="C60"/>
      <c r="D60"/>
      <c r="F60"/>
      <c r="G60"/>
      <c r="I60"/>
      <c r="J60"/>
      <c r="K60"/>
      <c r="M60"/>
      <c r="N60"/>
      <c r="P60"/>
      <c r="S60"/>
      <c r="U60"/>
      <c r="V60"/>
      <c r="X60"/>
      <c r="Y60"/>
      <c r="Z60"/>
    </row>
    <row r="61" spans="3:26" x14ac:dyDescent="0.25">
      <c r="C61"/>
      <c r="D61"/>
      <c r="F61"/>
      <c r="G61"/>
      <c r="I61"/>
      <c r="J61"/>
      <c r="K61"/>
      <c r="M61"/>
      <c r="N61"/>
      <c r="P61"/>
      <c r="S61"/>
      <c r="U61"/>
      <c r="V61"/>
      <c r="X61"/>
      <c r="Y61"/>
      <c r="Z61"/>
    </row>
    <row r="62" spans="3:26" x14ac:dyDescent="0.25">
      <c r="C62"/>
      <c r="D62"/>
      <c r="F62"/>
      <c r="G62"/>
      <c r="I62"/>
      <c r="J62"/>
      <c r="K62"/>
      <c r="M62"/>
      <c r="N62"/>
      <c r="P62"/>
      <c r="S62"/>
      <c r="U62"/>
      <c r="V62"/>
      <c r="X62"/>
      <c r="Y62"/>
      <c r="Z62"/>
    </row>
    <row r="63" spans="3:26" x14ac:dyDescent="0.25">
      <c r="C63" s="256"/>
      <c r="D63" s="256"/>
      <c r="F63" s="258"/>
      <c r="G63"/>
      <c r="I63"/>
      <c r="J63"/>
      <c r="K63"/>
      <c r="M63"/>
      <c r="N63"/>
      <c r="P63"/>
      <c r="S63"/>
      <c r="U63"/>
      <c r="V63"/>
      <c r="X63"/>
      <c r="Y63"/>
      <c r="Z63"/>
    </row>
    <row r="64" spans="3:26" x14ac:dyDescent="0.25">
      <c r="C64" s="258"/>
      <c r="D64" s="258"/>
      <c r="F64" s="258"/>
      <c r="G64"/>
      <c r="I64"/>
      <c r="J64"/>
      <c r="K64"/>
      <c r="M64"/>
      <c r="N64"/>
      <c r="P64"/>
      <c r="S64"/>
      <c r="U64"/>
      <c r="V64"/>
      <c r="X64"/>
      <c r="Y64"/>
      <c r="Z64"/>
    </row>
    <row r="65" spans="3:26" x14ac:dyDescent="0.25">
      <c r="C65"/>
      <c r="D65"/>
      <c r="F65"/>
      <c r="I65"/>
      <c r="J65"/>
      <c r="K65"/>
      <c r="M65"/>
      <c r="N65"/>
      <c r="P65"/>
      <c r="S65"/>
      <c r="U65"/>
      <c r="V65"/>
      <c r="X65"/>
      <c r="Y65"/>
      <c r="Z65"/>
    </row>
    <row r="66" spans="3:26" x14ac:dyDescent="0.25">
      <c r="C66" s="259"/>
      <c r="D66" s="259"/>
      <c r="F66" s="259"/>
      <c r="I66"/>
      <c r="J66"/>
      <c r="K66"/>
      <c r="M66"/>
      <c r="N66"/>
      <c r="P66"/>
      <c r="S66"/>
      <c r="U66"/>
      <c r="V66"/>
      <c r="X66"/>
      <c r="Y66"/>
      <c r="Z66"/>
    </row>
    <row r="67" spans="3:26" x14ac:dyDescent="0.25">
      <c r="I67"/>
      <c r="J67"/>
      <c r="K67"/>
      <c r="M67"/>
      <c r="N67"/>
      <c r="P67"/>
      <c r="S67"/>
      <c r="U67"/>
      <c r="V67"/>
      <c r="X67"/>
      <c r="Y67"/>
      <c r="Z67"/>
    </row>
    <row r="68" spans="3:26" x14ac:dyDescent="0.25">
      <c r="I68"/>
      <c r="J68"/>
      <c r="K68"/>
      <c r="M68"/>
      <c r="N68"/>
      <c r="P68"/>
      <c r="S68"/>
      <c r="U68"/>
      <c r="V68"/>
      <c r="X68"/>
      <c r="Y68"/>
      <c r="Z68"/>
    </row>
    <row r="69" spans="3:26" x14ac:dyDescent="0.25">
      <c r="I69"/>
      <c r="J69"/>
      <c r="K69"/>
      <c r="M69"/>
      <c r="N69"/>
      <c r="P69"/>
      <c r="S69"/>
      <c r="U69"/>
      <c r="V69"/>
      <c r="X69"/>
      <c r="Y69"/>
      <c r="Z69"/>
    </row>
    <row r="70" spans="3:26" x14ac:dyDescent="0.25">
      <c r="I70"/>
      <c r="J70"/>
      <c r="K70"/>
      <c r="M70"/>
      <c r="N70"/>
      <c r="P70"/>
      <c r="S70"/>
      <c r="U70"/>
      <c r="V70"/>
      <c r="X70"/>
      <c r="Y70"/>
      <c r="Z70"/>
    </row>
    <row r="71" spans="3:26" x14ac:dyDescent="0.25">
      <c r="I71"/>
      <c r="J71"/>
      <c r="K71"/>
      <c r="M71"/>
      <c r="N71"/>
      <c r="P71"/>
      <c r="S71"/>
      <c r="U71"/>
      <c r="V71"/>
      <c r="X71"/>
      <c r="Y71"/>
      <c r="Z71"/>
    </row>
    <row r="72" spans="3:26" x14ac:dyDescent="0.25">
      <c r="I72"/>
      <c r="J72"/>
      <c r="K72"/>
      <c r="M72"/>
      <c r="N72"/>
      <c r="P72"/>
      <c r="S72"/>
      <c r="U72"/>
      <c r="V72"/>
      <c r="X72"/>
      <c r="Y72"/>
      <c r="Z72"/>
    </row>
    <row r="73" spans="3:26" x14ac:dyDescent="0.25">
      <c r="I73"/>
      <c r="J73"/>
      <c r="K73"/>
      <c r="M73"/>
      <c r="N73"/>
      <c r="P73"/>
      <c r="S73"/>
      <c r="U73"/>
      <c r="V73"/>
      <c r="X73"/>
      <c r="Y73"/>
      <c r="Z73"/>
    </row>
    <row r="74" spans="3:26" x14ac:dyDescent="0.25">
      <c r="I74"/>
      <c r="J74"/>
      <c r="K74"/>
      <c r="M74"/>
      <c r="N74"/>
      <c r="P74"/>
      <c r="S74"/>
      <c r="U74"/>
      <c r="V74"/>
      <c r="X74"/>
      <c r="Y74"/>
      <c r="Z74"/>
    </row>
    <row r="75" spans="3:26" x14ac:dyDescent="0.25">
      <c r="I75"/>
      <c r="J75"/>
      <c r="K75"/>
      <c r="M75"/>
      <c r="N75"/>
      <c r="P75"/>
      <c r="S75"/>
      <c r="U75"/>
      <c r="V75"/>
      <c r="X75"/>
      <c r="Y75"/>
      <c r="Z75"/>
    </row>
    <row r="76" spans="3:26" x14ac:dyDescent="0.25">
      <c r="I76"/>
      <c r="J76"/>
      <c r="K76"/>
      <c r="M76"/>
      <c r="N76"/>
      <c r="P76"/>
      <c r="S76"/>
      <c r="U76"/>
      <c r="V76"/>
      <c r="X76"/>
      <c r="Y76"/>
      <c r="Z76"/>
    </row>
    <row r="77" spans="3:26" x14ac:dyDescent="0.25">
      <c r="I77"/>
      <c r="J77"/>
      <c r="K77"/>
      <c r="M77"/>
      <c r="N77"/>
      <c r="P77"/>
      <c r="S77"/>
      <c r="U77"/>
      <c r="V77"/>
      <c r="X77"/>
      <c r="Y77"/>
      <c r="Z77"/>
    </row>
    <row r="78" spans="3:26" x14ac:dyDescent="0.25">
      <c r="I78"/>
      <c r="J78"/>
      <c r="K78"/>
      <c r="M78"/>
      <c r="N78"/>
      <c r="P78"/>
      <c r="S78"/>
      <c r="U78"/>
      <c r="V78"/>
      <c r="X78"/>
      <c r="Y78"/>
      <c r="Z78"/>
    </row>
    <row r="79" spans="3:26" x14ac:dyDescent="0.25">
      <c r="I79"/>
      <c r="J79"/>
      <c r="K79"/>
      <c r="M79"/>
      <c r="N79"/>
      <c r="P79"/>
      <c r="S79"/>
      <c r="U79"/>
      <c r="V79"/>
      <c r="X79"/>
      <c r="Y79"/>
      <c r="Z79"/>
    </row>
    <row r="80" spans="3:26" x14ac:dyDescent="0.25">
      <c r="I80"/>
      <c r="J80"/>
      <c r="K80"/>
      <c r="M80"/>
      <c r="N80"/>
      <c r="P80"/>
      <c r="S80"/>
      <c r="U80"/>
      <c r="V80"/>
      <c r="X80"/>
      <c r="Y80"/>
      <c r="Z80"/>
    </row>
    <row r="81" spans="9:26" x14ac:dyDescent="0.25">
      <c r="I81"/>
      <c r="J81"/>
      <c r="K81"/>
      <c r="M81"/>
      <c r="N81"/>
      <c r="P81"/>
      <c r="S81"/>
      <c r="U81"/>
      <c r="V81"/>
      <c r="X81"/>
      <c r="Y81"/>
      <c r="Z81"/>
    </row>
    <row r="82" spans="9:26" x14ac:dyDescent="0.25">
      <c r="I82"/>
      <c r="J82"/>
      <c r="K82"/>
      <c r="M82"/>
      <c r="N82"/>
      <c r="P82"/>
      <c r="S82"/>
      <c r="U82"/>
      <c r="V82"/>
      <c r="X82"/>
      <c r="Y82"/>
      <c r="Z82"/>
    </row>
    <row r="83" spans="9:26" x14ac:dyDescent="0.25">
      <c r="I83"/>
      <c r="J83"/>
      <c r="K83"/>
      <c r="M83"/>
      <c r="N83"/>
      <c r="P83"/>
      <c r="S83"/>
      <c r="U83"/>
      <c r="V83"/>
      <c r="X83"/>
      <c r="Y83"/>
      <c r="Z83"/>
    </row>
    <row r="84" spans="9:26" x14ac:dyDescent="0.25">
      <c r="I84"/>
      <c r="J84"/>
      <c r="K84"/>
      <c r="M84"/>
      <c r="N84"/>
      <c r="P84"/>
      <c r="S84"/>
      <c r="U84"/>
      <c r="V84"/>
      <c r="X84"/>
      <c r="Y84"/>
      <c r="Z84"/>
    </row>
    <row r="85" spans="9:26" x14ac:dyDescent="0.25">
      <c r="I85"/>
      <c r="J85"/>
      <c r="K85"/>
      <c r="M85"/>
      <c r="N85"/>
      <c r="P85"/>
      <c r="S85"/>
      <c r="U85"/>
      <c r="V85"/>
      <c r="X85"/>
      <c r="Y85"/>
      <c r="Z85"/>
    </row>
    <row r="86" spans="9:26" x14ac:dyDescent="0.25">
      <c r="I86"/>
      <c r="J86"/>
      <c r="K86"/>
      <c r="M86"/>
      <c r="N86"/>
      <c r="P86"/>
      <c r="S86"/>
      <c r="U86"/>
      <c r="V86"/>
      <c r="X86"/>
      <c r="Y86"/>
      <c r="Z86"/>
    </row>
    <row r="87" spans="9:26" x14ac:dyDescent="0.25">
      <c r="I87"/>
      <c r="J87"/>
      <c r="K87"/>
      <c r="M87"/>
      <c r="N87"/>
      <c r="P87"/>
      <c r="S87"/>
      <c r="U87"/>
      <c r="V87"/>
      <c r="X87"/>
      <c r="Y87"/>
      <c r="Z87"/>
    </row>
    <row r="88" spans="9:26" x14ac:dyDescent="0.25">
      <c r="I88"/>
      <c r="J88"/>
      <c r="K88"/>
      <c r="M88"/>
      <c r="N88"/>
      <c r="P88"/>
      <c r="S88"/>
      <c r="U88"/>
      <c r="V88"/>
      <c r="X88"/>
      <c r="Y88"/>
      <c r="Z88"/>
    </row>
    <row r="89" spans="9:26" x14ac:dyDescent="0.25">
      <c r="I89"/>
      <c r="J89"/>
      <c r="K89"/>
      <c r="M89"/>
      <c r="N89"/>
      <c r="P89"/>
      <c r="S89"/>
      <c r="U89"/>
      <c r="V89"/>
      <c r="X89"/>
      <c r="Y89"/>
      <c r="Z89"/>
    </row>
    <row r="90" spans="9:26" x14ac:dyDescent="0.25">
      <c r="I90"/>
      <c r="J90"/>
      <c r="K90"/>
      <c r="M90"/>
      <c r="N90"/>
      <c r="P90"/>
      <c r="S90"/>
      <c r="U90"/>
      <c r="V90"/>
      <c r="X90"/>
      <c r="Y90"/>
      <c r="Z90"/>
    </row>
    <row r="91" spans="9:26" x14ac:dyDescent="0.25">
      <c r="I91"/>
      <c r="J91"/>
      <c r="K91"/>
      <c r="M91"/>
      <c r="N91"/>
      <c r="P91"/>
      <c r="S91"/>
      <c r="U91"/>
      <c r="V91"/>
      <c r="X91"/>
      <c r="Y91"/>
      <c r="Z91"/>
    </row>
    <row r="92" spans="9:26" x14ac:dyDescent="0.25">
      <c r="I92"/>
      <c r="J92"/>
      <c r="K92"/>
      <c r="M92"/>
      <c r="N92"/>
      <c r="P92"/>
      <c r="S92"/>
      <c r="U92"/>
      <c r="V92"/>
      <c r="X92"/>
      <c r="Y92"/>
      <c r="Z92"/>
    </row>
    <row r="93" spans="9:26" x14ac:dyDescent="0.25">
      <c r="I93"/>
      <c r="J93"/>
      <c r="K93"/>
      <c r="M93"/>
      <c r="N93"/>
      <c r="P93"/>
      <c r="S93"/>
      <c r="U93"/>
      <c r="V93"/>
      <c r="X93"/>
      <c r="Y93"/>
      <c r="Z93"/>
    </row>
    <row r="94" spans="9:26" x14ac:dyDescent="0.25">
      <c r="I94"/>
      <c r="J94"/>
      <c r="K94"/>
      <c r="M94"/>
      <c r="N94"/>
      <c r="P94"/>
      <c r="S94"/>
      <c r="U94"/>
      <c r="V94"/>
      <c r="X94"/>
      <c r="Y94"/>
      <c r="Z94"/>
    </row>
    <row r="95" spans="9:26" x14ac:dyDescent="0.25">
      <c r="I95"/>
      <c r="J95"/>
      <c r="K95"/>
      <c r="M95"/>
      <c r="N95"/>
      <c r="P95"/>
      <c r="S95"/>
      <c r="U95"/>
      <c r="V95"/>
      <c r="X95"/>
      <c r="Y95"/>
      <c r="Z95"/>
    </row>
    <row r="96" spans="9:26" x14ac:dyDescent="0.25">
      <c r="I96"/>
      <c r="J96"/>
      <c r="K96"/>
      <c r="M96"/>
      <c r="N96"/>
      <c r="P96"/>
      <c r="S96"/>
      <c r="U96"/>
      <c r="V96"/>
      <c r="X96"/>
      <c r="Y96"/>
      <c r="Z96"/>
    </row>
    <row r="97" spans="9:26" x14ac:dyDescent="0.25">
      <c r="I97"/>
      <c r="J97"/>
      <c r="K97"/>
      <c r="M97"/>
      <c r="N97"/>
      <c r="P97"/>
      <c r="S97"/>
      <c r="U97"/>
      <c r="V97"/>
      <c r="X97"/>
      <c r="Y97"/>
      <c r="Z97"/>
    </row>
    <row r="98" spans="9:26" x14ac:dyDescent="0.25">
      <c r="I98"/>
      <c r="J98"/>
      <c r="K98"/>
      <c r="M98"/>
      <c r="N98"/>
      <c r="P98"/>
      <c r="S98"/>
      <c r="U98"/>
      <c r="V98"/>
      <c r="X98"/>
      <c r="Y98"/>
      <c r="Z98"/>
    </row>
    <row r="99" spans="9:26" x14ac:dyDescent="0.25">
      <c r="I99"/>
      <c r="J99"/>
      <c r="K99"/>
      <c r="M99"/>
      <c r="N99"/>
      <c r="P99"/>
      <c r="S99"/>
      <c r="U99"/>
      <c r="V99"/>
      <c r="X99"/>
      <c r="Y99"/>
      <c r="Z99"/>
    </row>
    <row r="100" spans="9:26" x14ac:dyDescent="0.25">
      <c r="I100"/>
      <c r="J100"/>
      <c r="K100"/>
      <c r="M100"/>
      <c r="N100"/>
      <c r="P100"/>
      <c r="S100"/>
      <c r="U100"/>
      <c r="V100"/>
      <c r="X100"/>
      <c r="Y100"/>
      <c r="Z100"/>
    </row>
    <row r="101" spans="9:26" x14ac:dyDescent="0.25">
      <c r="I101"/>
      <c r="J101"/>
      <c r="K101"/>
      <c r="M101"/>
      <c r="N101"/>
      <c r="P101"/>
      <c r="S101"/>
      <c r="U101"/>
      <c r="V101"/>
      <c r="X101"/>
      <c r="Y101"/>
      <c r="Z101"/>
    </row>
    <row r="102" spans="9:26" x14ac:dyDescent="0.25">
      <c r="I102"/>
      <c r="J102"/>
      <c r="K102"/>
      <c r="M102"/>
      <c r="N102"/>
      <c r="P102"/>
      <c r="S102"/>
      <c r="U102"/>
      <c r="V102"/>
      <c r="X102"/>
      <c r="Y102"/>
      <c r="Z102"/>
    </row>
    <row r="103" spans="9:26" x14ac:dyDescent="0.25">
      <c r="I103"/>
      <c r="J103"/>
      <c r="K103"/>
      <c r="M103"/>
      <c r="N103"/>
      <c r="P103"/>
      <c r="S103"/>
      <c r="U103"/>
      <c r="V103"/>
      <c r="X103"/>
      <c r="Y103"/>
      <c r="Z103"/>
    </row>
    <row r="104" spans="9:26" x14ac:dyDescent="0.25">
      <c r="I104"/>
      <c r="J104"/>
      <c r="K104"/>
      <c r="M104"/>
      <c r="N104"/>
      <c r="P104"/>
      <c r="S104"/>
      <c r="U104"/>
      <c r="V104"/>
      <c r="X104"/>
      <c r="Y104"/>
      <c r="Z104"/>
    </row>
    <row r="105" spans="9:26" x14ac:dyDescent="0.25">
      <c r="I105"/>
      <c r="J105"/>
      <c r="K105"/>
      <c r="M105"/>
      <c r="N105"/>
      <c r="P105"/>
      <c r="S105"/>
      <c r="U105"/>
      <c r="V105"/>
      <c r="X105"/>
      <c r="Y105"/>
      <c r="Z105"/>
    </row>
    <row r="106" spans="9:26" x14ac:dyDescent="0.25">
      <c r="I106"/>
      <c r="J106"/>
      <c r="K106"/>
      <c r="M106"/>
      <c r="N106"/>
      <c r="P106"/>
      <c r="S106"/>
      <c r="U106"/>
      <c r="V106"/>
      <c r="X106"/>
      <c r="Y106"/>
      <c r="Z106"/>
    </row>
    <row r="107" spans="9:26" x14ac:dyDescent="0.25">
      <c r="I107"/>
      <c r="J107"/>
      <c r="K107"/>
      <c r="M107"/>
      <c r="N107"/>
      <c r="P107"/>
      <c r="S107"/>
      <c r="U107"/>
      <c r="V107"/>
      <c r="X107"/>
      <c r="Y107"/>
      <c r="Z107"/>
    </row>
    <row r="108" spans="9:26" x14ac:dyDescent="0.25">
      <c r="I108"/>
      <c r="J108"/>
      <c r="K108"/>
      <c r="M108"/>
      <c r="N108"/>
      <c r="P108"/>
      <c r="S108"/>
      <c r="U108"/>
      <c r="V108"/>
      <c r="X108"/>
      <c r="Y108"/>
      <c r="Z108"/>
    </row>
    <row r="109" spans="9:26" x14ac:dyDescent="0.25">
      <c r="I109"/>
      <c r="J109"/>
      <c r="K109"/>
      <c r="M109"/>
      <c r="N109"/>
      <c r="P109"/>
      <c r="S109"/>
      <c r="U109"/>
      <c r="V109"/>
      <c r="X109"/>
      <c r="Y109"/>
      <c r="Z109"/>
    </row>
    <row r="110" spans="9:26" x14ac:dyDescent="0.25">
      <c r="I110"/>
      <c r="J110"/>
      <c r="K110"/>
      <c r="M110"/>
      <c r="N110"/>
      <c r="P110"/>
      <c r="S110"/>
      <c r="U110"/>
      <c r="V110"/>
      <c r="X110"/>
      <c r="Y110"/>
      <c r="Z110"/>
    </row>
    <row r="111" spans="9:26" x14ac:dyDescent="0.25">
      <c r="I111"/>
      <c r="J111"/>
      <c r="K111"/>
      <c r="M111"/>
      <c r="N111"/>
      <c r="P111"/>
      <c r="S111"/>
      <c r="U111"/>
      <c r="V111"/>
      <c r="X111"/>
      <c r="Y111"/>
      <c r="Z111"/>
    </row>
    <row r="112" spans="9:26" x14ac:dyDescent="0.25">
      <c r="I112"/>
      <c r="J112"/>
      <c r="K112"/>
      <c r="M112"/>
      <c r="N112"/>
      <c r="P112"/>
      <c r="S112"/>
      <c r="U112"/>
      <c r="V112"/>
      <c r="X112"/>
      <c r="Y112"/>
      <c r="Z112"/>
    </row>
    <row r="113" spans="9:26" x14ac:dyDescent="0.25">
      <c r="I113"/>
      <c r="J113"/>
      <c r="K113"/>
      <c r="M113"/>
      <c r="N113"/>
      <c r="P113"/>
      <c r="S113"/>
      <c r="U113"/>
      <c r="V113"/>
      <c r="X113"/>
      <c r="Y113"/>
      <c r="Z113"/>
    </row>
    <row r="114" spans="9:26" x14ac:dyDescent="0.25">
      <c r="I114"/>
      <c r="J114"/>
      <c r="K114"/>
      <c r="M114"/>
      <c r="N114"/>
      <c r="P114"/>
      <c r="S114"/>
      <c r="U114"/>
      <c r="V114"/>
      <c r="X114"/>
      <c r="Y114"/>
      <c r="Z114"/>
    </row>
    <row r="115" spans="9:26" x14ac:dyDescent="0.25">
      <c r="I115"/>
      <c r="J115"/>
      <c r="K115"/>
      <c r="M115"/>
      <c r="N115"/>
      <c r="P115"/>
      <c r="S115"/>
      <c r="U115"/>
      <c r="V115"/>
      <c r="X115"/>
      <c r="Y115"/>
      <c r="Z115"/>
    </row>
    <row r="116" spans="9:26" x14ac:dyDescent="0.25">
      <c r="I116"/>
      <c r="J116"/>
      <c r="K116"/>
      <c r="M116"/>
      <c r="N116"/>
      <c r="P116"/>
      <c r="S116"/>
      <c r="U116"/>
      <c r="V116"/>
      <c r="X116"/>
      <c r="Y116"/>
      <c r="Z116"/>
    </row>
    <row r="117" spans="9:26" x14ac:dyDescent="0.25">
      <c r="I117"/>
      <c r="J117"/>
      <c r="K117"/>
      <c r="M117"/>
      <c r="N117"/>
      <c r="P117"/>
      <c r="S117"/>
      <c r="U117"/>
      <c r="V117"/>
      <c r="X117"/>
      <c r="Y117"/>
      <c r="Z117"/>
    </row>
    <row r="118" spans="9:26" x14ac:dyDescent="0.25">
      <c r="I118"/>
      <c r="J118"/>
      <c r="K118"/>
      <c r="M118"/>
      <c r="N118"/>
      <c r="P118"/>
      <c r="S118"/>
      <c r="U118"/>
      <c r="V118"/>
      <c r="X118"/>
      <c r="Y118"/>
      <c r="Z118"/>
    </row>
    <row r="119" spans="9:26" x14ac:dyDescent="0.25">
      <c r="I119"/>
      <c r="J119"/>
      <c r="K119"/>
      <c r="M119"/>
      <c r="N119"/>
      <c r="P119"/>
      <c r="S119"/>
      <c r="U119"/>
      <c r="V119"/>
      <c r="X119"/>
      <c r="Y119"/>
      <c r="Z119"/>
    </row>
    <row r="120" spans="9:26" x14ac:dyDescent="0.25">
      <c r="I120"/>
      <c r="J120"/>
      <c r="K120"/>
      <c r="M120"/>
      <c r="N120"/>
      <c r="P120"/>
      <c r="S120"/>
      <c r="U120"/>
      <c r="V120"/>
      <c r="X120"/>
      <c r="Y120"/>
      <c r="Z120"/>
    </row>
    <row r="121" spans="9:26" x14ac:dyDescent="0.25">
      <c r="I121"/>
      <c r="J121"/>
      <c r="K121"/>
      <c r="M121"/>
      <c r="N121"/>
      <c r="P121"/>
      <c r="S121"/>
      <c r="U121"/>
      <c r="V121"/>
      <c r="X121"/>
      <c r="Y121"/>
      <c r="Z121"/>
    </row>
    <row r="122" spans="9:26" x14ac:dyDescent="0.25">
      <c r="I122"/>
      <c r="J122"/>
      <c r="K122"/>
      <c r="M122"/>
      <c r="N122"/>
      <c r="P122"/>
      <c r="S122"/>
      <c r="U122"/>
      <c r="V122"/>
      <c r="X122"/>
      <c r="Y122"/>
      <c r="Z122"/>
    </row>
    <row r="123" spans="9:26" x14ac:dyDescent="0.25">
      <c r="I123"/>
      <c r="J123"/>
      <c r="K123"/>
      <c r="M123"/>
      <c r="N123"/>
      <c r="P123"/>
      <c r="S123"/>
      <c r="U123"/>
      <c r="V123"/>
      <c r="X123"/>
      <c r="Y123"/>
      <c r="Z123"/>
    </row>
    <row r="124" spans="9:26" x14ac:dyDescent="0.25">
      <c r="I124"/>
      <c r="J124"/>
      <c r="K124"/>
      <c r="M124"/>
      <c r="N124"/>
      <c r="P124"/>
      <c r="S124"/>
      <c r="U124"/>
      <c r="V124"/>
      <c r="X124"/>
      <c r="Y124"/>
      <c r="Z124"/>
    </row>
    <row r="125" spans="9:26" x14ac:dyDescent="0.25">
      <c r="I125"/>
      <c r="J125"/>
      <c r="K125"/>
      <c r="M125"/>
      <c r="N125"/>
      <c r="P125"/>
      <c r="S125"/>
      <c r="U125"/>
      <c r="V125"/>
      <c r="X125"/>
      <c r="Y125"/>
      <c r="Z125"/>
    </row>
    <row r="126" spans="9:26" x14ac:dyDescent="0.25">
      <c r="I126"/>
      <c r="J126"/>
      <c r="K126"/>
      <c r="M126"/>
      <c r="N126"/>
      <c r="P126"/>
      <c r="S126"/>
      <c r="U126"/>
      <c r="V126"/>
      <c r="X126"/>
      <c r="Y126"/>
      <c r="Z126"/>
    </row>
    <row r="127" spans="9:26" x14ac:dyDescent="0.25">
      <c r="I127"/>
      <c r="J127"/>
      <c r="K127"/>
      <c r="M127"/>
      <c r="N127"/>
      <c r="P127"/>
      <c r="S127"/>
      <c r="U127"/>
      <c r="V127"/>
      <c r="X127"/>
      <c r="Y127"/>
      <c r="Z127"/>
    </row>
    <row r="128" spans="9:26" x14ac:dyDescent="0.25">
      <c r="I128"/>
      <c r="J128"/>
      <c r="K128"/>
      <c r="M128"/>
      <c r="N128"/>
      <c r="P128"/>
      <c r="S128"/>
      <c r="U128"/>
      <c r="V128"/>
      <c r="X128"/>
      <c r="Y128"/>
      <c r="Z128"/>
    </row>
    <row r="129" spans="9:26" x14ac:dyDescent="0.25">
      <c r="I129"/>
      <c r="J129"/>
      <c r="K129"/>
      <c r="M129"/>
      <c r="N129"/>
      <c r="P129"/>
      <c r="S129"/>
      <c r="U129"/>
      <c r="V129"/>
      <c r="X129"/>
      <c r="Y129"/>
      <c r="Z129"/>
    </row>
    <row r="130" spans="9:26" x14ac:dyDescent="0.25">
      <c r="I130"/>
      <c r="J130"/>
      <c r="K130"/>
      <c r="M130"/>
      <c r="N130"/>
      <c r="P130"/>
      <c r="S130"/>
      <c r="U130"/>
      <c r="V130"/>
      <c r="X130"/>
      <c r="Y130"/>
      <c r="Z130"/>
    </row>
    <row r="131" spans="9:26" x14ac:dyDescent="0.25">
      <c r="I131"/>
      <c r="J131"/>
      <c r="K131"/>
      <c r="M131"/>
      <c r="N131"/>
      <c r="P131"/>
      <c r="S131"/>
      <c r="U131"/>
      <c r="V131"/>
      <c r="X131"/>
      <c r="Y131"/>
      <c r="Z131"/>
    </row>
    <row r="132" spans="9:26" x14ac:dyDescent="0.25">
      <c r="I132"/>
      <c r="J132"/>
      <c r="K132"/>
      <c r="M132"/>
      <c r="N132"/>
      <c r="P132"/>
      <c r="S132"/>
      <c r="U132"/>
      <c r="V132"/>
      <c r="X132"/>
      <c r="Y132"/>
      <c r="Z132"/>
    </row>
    <row r="133" spans="9:26" x14ac:dyDescent="0.25">
      <c r="I133"/>
      <c r="J133"/>
      <c r="K133"/>
      <c r="M133"/>
      <c r="N133"/>
      <c r="P133"/>
      <c r="S133"/>
      <c r="U133"/>
      <c r="V133"/>
      <c r="X133"/>
      <c r="Y133"/>
      <c r="Z133"/>
    </row>
    <row r="134" spans="9:26" x14ac:dyDescent="0.25">
      <c r="I134"/>
      <c r="J134"/>
      <c r="K134"/>
      <c r="M134"/>
      <c r="N134"/>
      <c r="P134"/>
      <c r="S134"/>
      <c r="U134"/>
      <c r="V134"/>
      <c r="X134"/>
      <c r="Y134"/>
      <c r="Z134"/>
    </row>
    <row r="135" spans="9:26" x14ac:dyDescent="0.25">
      <c r="I135"/>
      <c r="J135"/>
      <c r="K135"/>
      <c r="M135"/>
      <c r="N135"/>
      <c r="P135"/>
      <c r="S135"/>
      <c r="U135"/>
      <c r="V135"/>
      <c r="X135"/>
      <c r="Y135"/>
      <c r="Z135"/>
    </row>
    <row r="136" spans="9:26" x14ac:dyDescent="0.25">
      <c r="I136"/>
      <c r="J136"/>
      <c r="K136"/>
      <c r="M136"/>
      <c r="N136"/>
      <c r="P136"/>
      <c r="S136"/>
      <c r="U136"/>
      <c r="V136"/>
      <c r="X136"/>
      <c r="Y136"/>
      <c r="Z136"/>
    </row>
    <row r="137" spans="9:26" x14ac:dyDescent="0.25">
      <c r="I137"/>
      <c r="J137"/>
      <c r="K137"/>
      <c r="M137"/>
      <c r="N137"/>
      <c r="P137"/>
      <c r="S137"/>
      <c r="U137"/>
      <c r="V137"/>
      <c r="X137"/>
      <c r="Y137"/>
      <c r="Z137"/>
    </row>
    <row r="138" spans="9:26" x14ac:dyDescent="0.25">
      <c r="I138"/>
      <c r="J138"/>
      <c r="K138"/>
      <c r="M138"/>
      <c r="N138"/>
      <c r="P138"/>
      <c r="S138"/>
      <c r="U138"/>
      <c r="V138"/>
      <c r="X138"/>
      <c r="Y138"/>
      <c r="Z138"/>
    </row>
    <row r="139" spans="9:26" x14ac:dyDescent="0.25">
      <c r="I139"/>
      <c r="J139"/>
      <c r="K139"/>
      <c r="M139"/>
      <c r="N139"/>
      <c r="P139"/>
      <c r="S139"/>
      <c r="U139"/>
      <c r="V139"/>
      <c r="X139"/>
      <c r="Y139"/>
      <c r="Z139"/>
    </row>
    <row r="140" spans="9:26" x14ac:dyDescent="0.25">
      <c r="I140"/>
      <c r="J140"/>
      <c r="K140"/>
      <c r="M140"/>
      <c r="N140"/>
      <c r="P140"/>
      <c r="S140"/>
      <c r="U140"/>
      <c r="V140"/>
      <c r="X140"/>
      <c r="Y140"/>
      <c r="Z140"/>
    </row>
    <row r="141" spans="9:26" x14ac:dyDescent="0.25">
      <c r="I141"/>
      <c r="J141"/>
      <c r="K141"/>
      <c r="M141"/>
      <c r="N141"/>
      <c r="P141"/>
      <c r="S141"/>
      <c r="U141"/>
      <c r="V141"/>
      <c r="X141"/>
      <c r="Y141"/>
      <c r="Z141"/>
    </row>
    <row r="142" spans="9:26" x14ac:dyDescent="0.25">
      <c r="I142"/>
      <c r="J142"/>
      <c r="K142"/>
      <c r="M142"/>
      <c r="N142"/>
      <c r="P142"/>
      <c r="S142"/>
      <c r="U142"/>
      <c r="V142"/>
      <c r="X142"/>
      <c r="Y142"/>
      <c r="Z142"/>
    </row>
    <row r="143" spans="9:26" x14ac:dyDescent="0.25">
      <c r="I143"/>
      <c r="J143"/>
      <c r="K143"/>
      <c r="M143"/>
      <c r="N143"/>
      <c r="P143"/>
      <c r="S143"/>
      <c r="U143"/>
      <c r="V143"/>
      <c r="X143"/>
      <c r="Y143"/>
      <c r="Z143"/>
    </row>
    <row r="144" spans="9:26" x14ac:dyDescent="0.25">
      <c r="I144"/>
      <c r="J144"/>
      <c r="K144"/>
      <c r="M144"/>
      <c r="N144"/>
      <c r="P144"/>
      <c r="S144"/>
      <c r="U144"/>
      <c r="V144"/>
      <c r="X144"/>
      <c r="Y144"/>
      <c r="Z144"/>
    </row>
    <row r="145" spans="9:26" x14ac:dyDescent="0.25">
      <c r="I145"/>
      <c r="J145"/>
      <c r="K145"/>
      <c r="M145"/>
      <c r="N145"/>
      <c r="P145"/>
      <c r="S145"/>
      <c r="U145"/>
      <c r="V145"/>
      <c r="X145"/>
      <c r="Y145"/>
      <c r="Z145"/>
    </row>
    <row r="146" spans="9:26" x14ac:dyDescent="0.25">
      <c r="I146"/>
      <c r="J146"/>
      <c r="K146"/>
      <c r="M146"/>
      <c r="N146"/>
      <c r="P146"/>
      <c r="S146"/>
      <c r="U146"/>
      <c r="V146"/>
      <c r="X146"/>
      <c r="Y146"/>
      <c r="Z146"/>
    </row>
    <row r="147" spans="9:26" x14ac:dyDescent="0.25">
      <c r="I147"/>
      <c r="J147"/>
      <c r="K147"/>
      <c r="M147"/>
      <c r="N147"/>
      <c r="P147"/>
      <c r="S147"/>
      <c r="U147"/>
      <c r="V147"/>
      <c r="X147"/>
      <c r="Y147"/>
      <c r="Z147"/>
    </row>
    <row r="148" spans="9:26" x14ac:dyDescent="0.25">
      <c r="I148"/>
      <c r="J148"/>
      <c r="K148"/>
      <c r="M148"/>
      <c r="N148"/>
      <c r="P148"/>
      <c r="S148"/>
      <c r="U148"/>
      <c r="V148"/>
      <c r="X148"/>
      <c r="Y148"/>
      <c r="Z148"/>
    </row>
    <row r="149" spans="9:26" x14ac:dyDescent="0.25">
      <c r="I149"/>
      <c r="J149"/>
      <c r="K149"/>
      <c r="M149"/>
      <c r="N149"/>
      <c r="P149"/>
      <c r="S149"/>
      <c r="U149"/>
      <c r="V149"/>
      <c r="X149"/>
      <c r="Y149"/>
      <c r="Z149"/>
    </row>
    <row r="150" spans="9:26" x14ac:dyDescent="0.25">
      <c r="I150"/>
      <c r="J150"/>
      <c r="K150"/>
      <c r="M150"/>
      <c r="N150"/>
      <c r="P150"/>
      <c r="S150"/>
      <c r="U150"/>
      <c r="V150"/>
      <c r="X150"/>
      <c r="Y150"/>
      <c r="Z150"/>
    </row>
    <row r="151" spans="9:26" x14ac:dyDescent="0.25">
      <c r="I151"/>
      <c r="J151"/>
      <c r="K151"/>
      <c r="M151"/>
      <c r="N151"/>
      <c r="P151"/>
      <c r="S151"/>
      <c r="U151"/>
      <c r="V151"/>
      <c r="X151"/>
      <c r="Y151"/>
      <c r="Z151"/>
    </row>
    <row r="152" spans="9:26" x14ac:dyDescent="0.25">
      <c r="I152"/>
      <c r="J152"/>
      <c r="K152"/>
      <c r="M152"/>
      <c r="N152"/>
      <c r="P152"/>
      <c r="S152"/>
      <c r="U152"/>
      <c r="V152"/>
      <c r="X152"/>
      <c r="Y152"/>
      <c r="Z152"/>
    </row>
    <row r="153" spans="9:26" x14ac:dyDescent="0.25">
      <c r="I153"/>
      <c r="J153"/>
      <c r="K153"/>
      <c r="M153"/>
      <c r="N153"/>
      <c r="P153"/>
      <c r="S153"/>
      <c r="U153"/>
      <c r="V153"/>
      <c r="X153"/>
      <c r="Y153"/>
      <c r="Z153"/>
    </row>
    <row r="154" spans="9:26" x14ac:dyDescent="0.25">
      <c r="I154"/>
      <c r="J154"/>
      <c r="K154"/>
      <c r="M154"/>
      <c r="N154"/>
      <c r="P154"/>
      <c r="S154"/>
      <c r="U154"/>
      <c r="V154"/>
      <c r="X154"/>
      <c r="Y154"/>
      <c r="Z154"/>
    </row>
    <row r="155" spans="9:26" x14ac:dyDescent="0.25">
      <c r="I155"/>
      <c r="J155"/>
      <c r="K155"/>
      <c r="M155"/>
      <c r="N155"/>
      <c r="P155"/>
      <c r="S155"/>
      <c r="U155"/>
      <c r="V155"/>
      <c r="X155"/>
      <c r="Y155"/>
      <c r="Z155"/>
    </row>
    <row r="156" spans="9:26" x14ac:dyDescent="0.25">
      <c r="I156"/>
      <c r="J156"/>
      <c r="K156"/>
      <c r="M156"/>
      <c r="N156"/>
      <c r="P156"/>
      <c r="S156"/>
      <c r="U156"/>
      <c r="V156"/>
      <c r="X156"/>
      <c r="Y156"/>
      <c r="Z156"/>
    </row>
    <row r="157" spans="9:26" x14ac:dyDescent="0.25">
      <c r="I157"/>
      <c r="J157"/>
      <c r="K157"/>
      <c r="M157"/>
      <c r="N157"/>
      <c r="P157"/>
      <c r="S157"/>
      <c r="U157"/>
      <c r="V157"/>
      <c r="X157"/>
      <c r="Y157"/>
      <c r="Z157"/>
    </row>
    <row r="158" spans="9:26" x14ac:dyDescent="0.25">
      <c r="I158"/>
      <c r="J158"/>
      <c r="K158"/>
      <c r="M158"/>
      <c r="N158"/>
      <c r="P158"/>
      <c r="S158"/>
      <c r="U158"/>
      <c r="V158"/>
      <c r="X158"/>
      <c r="Y158"/>
      <c r="Z158"/>
    </row>
    <row r="159" spans="9:26" x14ac:dyDescent="0.25">
      <c r="I159"/>
      <c r="J159"/>
      <c r="K159"/>
      <c r="M159"/>
      <c r="N159"/>
      <c r="P159"/>
      <c r="S159"/>
      <c r="U159"/>
      <c r="V159"/>
      <c r="X159"/>
      <c r="Y159"/>
      <c r="Z159"/>
    </row>
    <row r="160" spans="9:26" x14ac:dyDescent="0.25">
      <c r="I160"/>
      <c r="J160"/>
      <c r="K160"/>
      <c r="M160"/>
      <c r="N160"/>
      <c r="P160"/>
      <c r="S160"/>
      <c r="U160"/>
      <c r="V160"/>
      <c r="X160"/>
      <c r="Y160"/>
      <c r="Z160"/>
    </row>
    <row r="161" spans="9:26" x14ac:dyDescent="0.25">
      <c r="I161"/>
      <c r="J161"/>
      <c r="K161"/>
      <c r="M161"/>
      <c r="N161"/>
      <c r="P161"/>
      <c r="S161"/>
      <c r="U161"/>
      <c r="V161"/>
      <c r="X161"/>
      <c r="Y161"/>
      <c r="Z161"/>
    </row>
    <row r="162" spans="9:26" x14ac:dyDescent="0.25">
      <c r="I162"/>
      <c r="J162"/>
      <c r="K162"/>
      <c r="M162"/>
      <c r="N162"/>
      <c r="P162"/>
      <c r="S162"/>
      <c r="U162"/>
      <c r="V162"/>
      <c r="X162"/>
      <c r="Y162"/>
      <c r="Z162"/>
    </row>
    <row r="163" spans="9:26" x14ac:dyDescent="0.25">
      <c r="I163"/>
      <c r="J163"/>
      <c r="K163"/>
      <c r="M163"/>
      <c r="N163"/>
      <c r="P163"/>
      <c r="S163"/>
      <c r="U163"/>
      <c r="V163"/>
      <c r="X163"/>
      <c r="Y163"/>
      <c r="Z163"/>
    </row>
    <row r="164" spans="9:26" x14ac:dyDescent="0.25">
      <c r="I164"/>
      <c r="J164"/>
      <c r="K164"/>
      <c r="M164"/>
      <c r="N164"/>
      <c r="P164"/>
      <c r="S164"/>
      <c r="U164"/>
      <c r="V164"/>
      <c r="X164"/>
      <c r="Y164"/>
      <c r="Z164"/>
    </row>
    <row r="165" spans="9:26" x14ac:dyDescent="0.25">
      <c r="I165"/>
      <c r="J165"/>
      <c r="K165"/>
      <c r="M165"/>
      <c r="N165"/>
      <c r="P165"/>
      <c r="S165"/>
      <c r="U165"/>
      <c r="V165"/>
      <c r="X165"/>
      <c r="Y165"/>
      <c r="Z165"/>
    </row>
    <row r="166" spans="9:26" x14ac:dyDescent="0.25">
      <c r="I166"/>
      <c r="J166"/>
      <c r="K166"/>
      <c r="M166"/>
      <c r="N166"/>
      <c r="P166"/>
      <c r="S166"/>
      <c r="U166"/>
      <c r="V166"/>
      <c r="X166"/>
      <c r="Y166"/>
      <c r="Z166"/>
    </row>
    <row r="167" spans="9:26" x14ac:dyDescent="0.25">
      <c r="I167"/>
      <c r="J167"/>
      <c r="K167"/>
      <c r="M167"/>
      <c r="N167"/>
      <c r="P167"/>
      <c r="S167"/>
      <c r="U167"/>
      <c r="V167"/>
      <c r="X167"/>
      <c r="Y167"/>
      <c r="Z167"/>
    </row>
    <row r="168" spans="9:26" x14ac:dyDescent="0.25">
      <c r="I168"/>
      <c r="J168"/>
      <c r="K168"/>
      <c r="M168"/>
      <c r="N168"/>
      <c r="P168"/>
      <c r="S168"/>
      <c r="U168"/>
      <c r="V168"/>
      <c r="X168"/>
      <c r="Y168"/>
      <c r="Z168"/>
    </row>
    <row r="169" spans="9:26" x14ac:dyDescent="0.25">
      <c r="I169"/>
      <c r="J169"/>
      <c r="K169"/>
      <c r="M169"/>
      <c r="N169"/>
      <c r="P169"/>
      <c r="S169"/>
      <c r="U169"/>
      <c r="V169"/>
      <c r="X169"/>
      <c r="Y169"/>
      <c r="Z169"/>
    </row>
    <row r="170" spans="9:26" x14ac:dyDescent="0.25">
      <c r="I170"/>
      <c r="J170"/>
      <c r="K170"/>
      <c r="M170"/>
      <c r="N170"/>
      <c r="P170"/>
      <c r="S170"/>
      <c r="U170"/>
      <c r="V170"/>
      <c r="X170"/>
      <c r="Y170"/>
      <c r="Z170"/>
    </row>
    <row r="171" spans="9:26" x14ac:dyDescent="0.25">
      <c r="I171"/>
      <c r="J171"/>
      <c r="K171"/>
      <c r="M171"/>
      <c r="N171"/>
      <c r="P171"/>
      <c r="S171"/>
      <c r="U171"/>
      <c r="V171"/>
      <c r="X171"/>
      <c r="Y171"/>
      <c r="Z171"/>
    </row>
    <row r="172" spans="9:26" x14ac:dyDescent="0.25">
      <c r="I172"/>
      <c r="J172"/>
      <c r="K172"/>
      <c r="M172"/>
      <c r="N172"/>
      <c r="P172"/>
      <c r="S172"/>
      <c r="U172"/>
      <c r="V172"/>
      <c r="X172"/>
      <c r="Y172"/>
      <c r="Z172"/>
    </row>
    <row r="173" spans="9:26" x14ac:dyDescent="0.25">
      <c r="I173"/>
      <c r="J173"/>
      <c r="K173"/>
      <c r="M173"/>
      <c r="N173"/>
      <c r="P173"/>
      <c r="S173"/>
      <c r="U173"/>
      <c r="V173"/>
      <c r="X173"/>
      <c r="Y173"/>
      <c r="Z173"/>
    </row>
    <row r="174" spans="9:26" x14ac:dyDescent="0.25">
      <c r="I174"/>
      <c r="J174"/>
      <c r="K174"/>
      <c r="M174"/>
      <c r="N174"/>
      <c r="P174"/>
      <c r="S174"/>
      <c r="U174"/>
      <c r="V174"/>
      <c r="X174"/>
      <c r="Y174"/>
      <c r="Z174"/>
    </row>
    <row r="175" spans="9:26" x14ac:dyDescent="0.25">
      <c r="I175"/>
      <c r="J175"/>
      <c r="K175"/>
      <c r="M175"/>
      <c r="N175"/>
      <c r="P175"/>
      <c r="S175"/>
      <c r="U175"/>
      <c r="V175"/>
      <c r="X175"/>
      <c r="Y175"/>
      <c r="Z175"/>
    </row>
    <row r="176" spans="9:26" x14ac:dyDescent="0.25">
      <c r="I176"/>
      <c r="J176"/>
      <c r="K176"/>
      <c r="M176"/>
      <c r="N176"/>
      <c r="P176"/>
      <c r="S176"/>
      <c r="U176"/>
      <c r="V176"/>
      <c r="X176"/>
      <c r="Y176"/>
      <c r="Z176"/>
    </row>
    <row r="177" spans="9:26" x14ac:dyDescent="0.25">
      <c r="I177"/>
      <c r="J177"/>
      <c r="K177"/>
      <c r="M177"/>
      <c r="N177"/>
      <c r="P177"/>
      <c r="S177"/>
      <c r="U177"/>
      <c r="V177"/>
      <c r="X177"/>
      <c r="Y177"/>
      <c r="Z177"/>
    </row>
    <row r="178" spans="9:26" x14ac:dyDescent="0.25">
      <c r="I178"/>
      <c r="J178"/>
      <c r="K178"/>
      <c r="M178"/>
      <c r="N178"/>
      <c r="P178"/>
      <c r="S178"/>
      <c r="U178"/>
      <c r="V178"/>
      <c r="X178"/>
      <c r="Y178"/>
      <c r="Z178"/>
    </row>
    <row r="179" spans="9:26" x14ac:dyDescent="0.25">
      <c r="I179"/>
      <c r="J179"/>
      <c r="K179"/>
      <c r="M179"/>
      <c r="N179"/>
      <c r="P179"/>
      <c r="S179"/>
      <c r="U179"/>
      <c r="V179"/>
      <c r="X179"/>
      <c r="Y179"/>
      <c r="Z179"/>
    </row>
    <row r="180" spans="9:26" x14ac:dyDescent="0.25">
      <c r="I180"/>
      <c r="J180"/>
      <c r="K180"/>
      <c r="M180"/>
      <c r="N180"/>
      <c r="P180"/>
      <c r="S180"/>
      <c r="U180"/>
      <c r="V180"/>
      <c r="X180"/>
      <c r="Y180"/>
      <c r="Z180"/>
    </row>
    <row r="181" spans="9:26" x14ac:dyDescent="0.25">
      <c r="I181"/>
      <c r="J181"/>
      <c r="K181"/>
      <c r="M181"/>
      <c r="N181"/>
      <c r="P181"/>
      <c r="S181"/>
      <c r="U181"/>
      <c r="V181"/>
      <c r="X181"/>
      <c r="Y181"/>
      <c r="Z181"/>
    </row>
    <row r="182" spans="9:26" x14ac:dyDescent="0.25">
      <c r="I182"/>
      <c r="J182"/>
      <c r="K182"/>
      <c r="M182"/>
      <c r="N182"/>
      <c r="P182"/>
      <c r="S182"/>
      <c r="U182"/>
      <c r="V182"/>
      <c r="X182"/>
      <c r="Y182"/>
      <c r="Z182"/>
    </row>
    <row r="183" spans="9:26" x14ac:dyDescent="0.25">
      <c r="I183"/>
      <c r="J183"/>
      <c r="K183"/>
      <c r="M183"/>
      <c r="N183"/>
      <c r="P183"/>
      <c r="S183"/>
      <c r="U183"/>
      <c r="V183"/>
      <c r="X183"/>
      <c r="Y183"/>
      <c r="Z183"/>
    </row>
    <row r="184" spans="9:26" x14ac:dyDescent="0.25">
      <c r="I184"/>
      <c r="J184"/>
      <c r="K184"/>
      <c r="M184"/>
      <c r="N184"/>
      <c r="P184"/>
      <c r="S184"/>
      <c r="U184"/>
      <c r="V184"/>
      <c r="X184"/>
      <c r="Y184"/>
      <c r="Z184"/>
    </row>
    <row r="185" spans="9:26" x14ac:dyDescent="0.25">
      <c r="I185"/>
      <c r="J185"/>
      <c r="K185"/>
      <c r="M185"/>
      <c r="N185"/>
      <c r="P185"/>
      <c r="S185"/>
      <c r="U185"/>
      <c r="V185"/>
      <c r="X185"/>
      <c r="Y185"/>
      <c r="Z185"/>
    </row>
    <row r="186" spans="9:26" x14ac:dyDescent="0.25">
      <c r="I186"/>
      <c r="J186"/>
      <c r="K186"/>
      <c r="M186"/>
      <c r="N186"/>
      <c r="P186"/>
      <c r="S186"/>
      <c r="U186"/>
      <c r="V186"/>
      <c r="X186"/>
      <c r="Y186"/>
      <c r="Z186"/>
    </row>
    <row r="187" spans="9:26" x14ac:dyDescent="0.25">
      <c r="I187"/>
      <c r="J187"/>
      <c r="K187"/>
      <c r="M187"/>
      <c r="N187"/>
      <c r="P187"/>
      <c r="S187"/>
      <c r="U187"/>
      <c r="V187"/>
      <c r="X187"/>
      <c r="Y187"/>
      <c r="Z187"/>
    </row>
    <row r="188" spans="9:26" x14ac:dyDescent="0.25">
      <c r="I188"/>
      <c r="J188"/>
      <c r="K188"/>
      <c r="M188"/>
      <c r="N188"/>
      <c r="P188"/>
      <c r="S188"/>
      <c r="U188"/>
      <c r="V188"/>
      <c r="X188"/>
      <c r="Y188"/>
      <c r="Z188"/>
    </row>
    <row r="189" spans="9:26" x14ac:dyDescent="0.25">
      <c r="I189"/>
      <c r="J189"/>
      <c r="K189"/>
      <c r="M189"/>
      <c r="N189"/>
      <c r="P189"/>
      <c r="S189"/>
      <c r="U189"/>
      <c r="V189"/>
      <c r="X189"/>
      <c r="Y189"/>
      <c r="Z189"/>
    </row>
    <row r="190" spans="9:26" x14ac:dyDescent="0.25">
      <c r="I190"/>
      <c r="J190"/>
      <c r="K190"/>
      <c r="M190"/>
      <c r="N190"/>
      <c r="P190"/>
      <c r="S190"/>
      <c r="U190"/>
      <c r="V190"/>
      <c r="X190"/>
      <c r="Y190"/>
      <c r="Z190"/>
    </row>
    <row r="191" spans="9:26" x14ac:dyDescent="0.25">
      <c r="I191"/>
      <c r="J191"/>
      <c r="K191"/>
      <c r="M191"/>
      <c r="N191"/>
      <c r="P191"/>
      <c r="S191"/>
      <c r="U191"/>
      <c r="V191"/>
      <c r="X191"/>
      <c r="Y191"/>
      <c r="Z191"/>
    </row>
    <row r="192" spans="9:26" x14ac:dyDescent="0.25">
      <c r="I192"/>
      <c r="J192"/>
      <c r="K192"/>
      <c r="M192"/>
      <c r="N192"/>
      <c r="P192"/>
      <c r="S192"/>
      <c r="U192"/>
      <c r="V192"/>
      <c r="X192"/>
      <c r="Y192"/>
      <c r="Z192"/>
    </row>
    <row r="193" spans="9:26" x14ac:dyDescent="0.25">
      <c r="I193"/>
      <c r="J193"/>
      <c r="K193"/>
      <c r="M193"/>
      <c r="N193"/>
      <c r="P193"/>
      <c r="S193"/>
      <c r="U193"/>
      <c r="V193"/>
      <c r="X193"/>
      <c r="Y193"/>
      <c r="Z193"/>
    </row>
    <row r="194" spans="9:26" x14ac:dyDescent="0.25">
      <c r="I194"/>
      <c r="J194"/>
      <c r="K194"/>
      <c r="M194"/>
      <c r="N194"/>
      <c r="P194"/>
      <c r="S194"/>
      <c r="U194"/>
      <c r="V194"/>
      <c r="X194"/>
      <c r="Y194"/>
      <c r="Z194"/>
    </row>
    <row r="195" spans="9:26" x14ac:dyDescent="0.25">
      <c r="I195"/>
      <c r="J195"/>
      <c r="K195"/>
      <c r="M195"/>
      <c r="N195"/>
      <c r="P195"/>
      <c r="S195"/>
      <c r="U195"/>
      <c r="V195"/>
      <c r="X195"/>
      <c r="Y195"/>
      <c r="Z195"/>
    </row>
    <row r="196" spans="9:26" x14ac:dyDescent="0.25">
      <c r="I196"/>
      <c r="J196"/>
      <c r="K196"/>
      <c r="M196"/>
      <c r="N196"/>
      <c r="P196"/>
      <c r="S196"/>
      <c r="U196"/>
      <c r="V196"/>
      <c r="X196"/>
      <c r="Y196"/>
      <c r="Z196"/>
    </row>
    <row r="197" spans="9:26" x14ac:dyDescent="0.25">
      <c r="I197"/>
      <c r="J197"/>
      <c r="K197"/>
      <c r="M197"/>
      <c r="N197"/>
      <c r="P197"/>
      <c r="S197"/>
      <c r="U197"/>
      <c r="V197"/>
      <c r="X197"/>
      <c r="Y197"/>
      <c r="Z197"/>
    </row>
    <row r="198" spans="9:26" x14ac:dyDescent="0.25">
      <c r="I198"/>
      <c r="J198"/>
      <c r="K198"/>
      <c r="M198"/>
      <c r="N198"/>
      <c r="P198"/>
      <c r="S198"/>
      <c r="U198"/>
      <c r="V198"/>
      <c r="X198"/>
      <c r="Y198"/>
      <c r="Z198"/>
    </row>
    <row r="199" spans="9:26" x14ac:dyDescent="0.25">
      <c r="I199"/>
      <c r="J199"/>
      <c r="K199"/>
      <c r="M199"/>
      <c r="N199"/>
      <c r="P199"/>
      <c r="S199"/>
      <c r="U199"/>
      <c r="V199"/>
      <c r="X199"/>
      <c r="Y199"/>
      <c r="Z199"/>
    </row>
    <row r="200" spans="9:26" x14ac:dyDescent="0.25">
      <c r="I200"/>
      <c r="J200"/>
      <c r="K200"/>
      <c r="M200"/>
      <c r="N200"/>
      <c r="P200"/>
      <c r="S200"/>
      <c r="U200"/>
      <c r="V200"/>
      <c r="X200"/>
      <c r="Y200"/>
      <c r="Z200"/>
    </row>
    <row r="201" spans="9:26" x14ac:dyDescent="0.25">
      <c r="I201"/>
      <c r="J201"/>
      <c r="K201"/>
      <c r="M201"/>
      <c r="N201"/>
      <c r="P201"/>
      <c r="S201"/>
      <c r="U201"/>
      <c r="V201"/>
      <c r="X201"/>
      <c r="Y201"/>
      <c r="Z201"/>
    </row>
    <row r="202" spans="9:26" x14ac:dyDescent="0.25">
      <c r="I202"/>
      <c r="J202"/>
      <c r="K202"/>
      <c r="M202"/>
      <c r="N202"/>
      <c r="P202"/>
      <c r="S202"/>
      <c r="U202"/>
      <c r="V202"/>
      <c r="X202"/>
      <c r="Y202"/>
      <c r="Z202"/>
    </row>
    <row r="203" spans="9:26" x14ac:dyDescent="0.25">
      <c r="I203"/>
      <c r="J203"/>
      <c r="K203"/>
      <c r="M203"/>
      <c r="N203"/>
      <c r="P203"/>
      <c r="S203"/>
      <c r="U203"/>
      <c r="V203"/>
      <c r="X203"/>
      <c r="Y203"/>
      <c r="Z203"/>
    </row>
    <row r="204" spans="9:26" x14ac:dyDescent="0.25">
      <c r="I204"/>
      <c r="J204"/>
      <c r="K204"/>
      <c r="M204"/>
      <c r="N204"/>
      <c r="P204"/>
      <c r="S204"/>
      <c r="U204"/>
      <c r="V204"/>
      <c r="X204"/>
      <c r="Y204"/>
      <c r="Z204"/>
    </row>
    <row r="205" spans="9:26" x14ac:dyDescent="0.25">
      <c r="I205"/>
      <c r="J205"/>
      <c r="K205"/>
      <c r="M205"/>
      <c r="N205"/>
      <c r="P205"/>
      <c r="S205"/>
      <c r="U205"/>
      <c r="V205"/>
      <c r="X205"/>
      <c r="Y205"/>
      <c r="Z205"/>
    </row>
    <row r="206" spans="9:26" x14ac:dyDescent="0.25">
      <c r="I206"/>
      <c r="J206"/>
      <c r="K206"/>
      <c r="M206"/>
      <c r="N206"/>
      <c r="P206"/>
      <c r="S206"/>
      <c r="U206"/>
      <c r="V206"/>
      <c r="X206"/>
      <c r="Y206"/>
      <c r="Z206"/>
    </row>
    <row r="207" spans="9:26" x14ac:dyDescent="0.25">
      <c r="I207"/>
      <c r="J207"/>
      <c r="K207"/>
      <c r="M207"/>
      <c r="N207"/>
      <c r="P207"/>
      <c r="S207"/>
      <c r="U207"/>
      <c r="V207"/>
      <c r="X207"/>
      <c r="Y207"/>
      <c r="Z207"/>
    </row>
    <row r="208" spans="9:26" x14ac:dyDescent="0.25">
      <c r="I208"/>
      <c r="J208"/>
      <c r="K208"/>
      <c r="M208"/>
      <c r="N208"/>
      <c r="P208"/>
      <c r="S208"/>
      <c r="U208"/>
      <c r="V208"/>
      <c r="X208"/>
      <c r="Y208"/>
      <c r="Z208"/>
    </row>
    <row r="209" spans="9:26" x14ac:dyDescent="0.25">
      <c r="I209"/>
      <c r="J209"/>
      <c r="K209"/>
      <c r="M209"/>
      <c r="N209"/>
      <c r="P209"/>
      <c r="S209"/>
      <c r="U209"/>
      <c r="V209"/>
      <c r="X209"/>
      <c r="Y209"/>
      <c r="Z209"/>
    </row>
    <row r="210" spans="9:26" x14ac:dyDescent="0.25">
      <c r="I210"/>
      <c r="J210"/>
      <c r="K210"/>
      <c r="M210"/>
      <c r="N210"/>
      <c r="P210"/>
      <c r="S210"/>
      <c r="U210"/>
      <c r="V210"/>
      <c r="X210"/>
      <c r="Y210"/>
      <c r="Z210"/>
    </row>
    <row r="211" spans="9:26" x14ac:dyDescent="0.25">
      <c r="I211"/>
      <c r="J211"/>
      <c r="K211"/>
      <c r="M211"/>
      <c r="N211"/>
      <c r="P211"/>
      <c r="S211"/>
      <c r="U211"/>
      <c r="V211"/>
      <c r="X211"/>
      <c r="Y211"/>
      <c r="Z211"/>
    </row>
    <row r="212" spans="9:26" x14ac:dyDescent="0.25">
      <c r="I212"/>
      <c r="J212"/>
      <c r="K212"/>
      <c r="M212"/>
      <c r="N212"/>
      <c r="P212"/>
      <c r="S212"/>
      <c r="U212"/>
      <c r="V212"/>
      <c r="X212"/>
      <c r="Y212"/>
      <c r="Z212"/>
    </row>
    <row r="213" spans="9:26" x14ac:dyDescent="0.25">
      <c r="I213"/>
      <c r="J213"/>
      <c r="K213"/>
      <c r="M213"/>
      <c r="N213"/>
      <c r="P213"/>
      <c r="S213"/>
      <c r="U213"/>
      <c r="V213"/>
      <c r="X213"/>
      <c r="Y213"/>
      <c r="Z213"/>
    </row>
    <row r="214" spans="9:26" x14ac:dyDescent="0.25">
      <c r="I214"/>
      <c r="J214"/>
      <c r="K214"/>
      <c r="M214"/>
      <c r="N214"/>
      <c r="P214"/>
      <c r="S214"/>
      <c r="U214"/>
      <c r="V214"/>
      <c r="X214"/>
      <c r="Y214"/>
      <c r="Z214"/>
    </row>
    <row r="215" spans="9:26" x14ac:dyDescent="0.25">
      <c r="I215"/>
      <c r="J215"/>
      <c r="K215"/>
      <c r="M215"/>
      <c r="N215"/>
      <c r="P215"/>
      <c r="S215"/>
      <c r="U215"/>
      <c r="V215"/>
      <c r="X215"/>
      <c r="Y215"/>
      <c r="Z215"/>
    </row>
    <row r="216" spans="9:26" x14ac:dyDescent="0.25">
      <c r="I216"/>
      <c r="J216"/>
      <c r="K216"/>
      <c r="M216"/>
      <c r="N216"/>
      <c r="P216"/>
      <c r="S216"/>
      <c r="U216"/>
      <c r="V216"/>
      <c r="X216"/>
      <c r="Y216"/>
      <c r="Z216"/>
    </row>
    <row r="217" spans="9:26" x14ac:dyDescent="0.25">
      <c r="I217"/>
      <c r="J217"/>
      <c r="K217"/>
      <c r="M217"/>
      <c r="N217"/>
      <c r="P217"/>
      <c r="S217"/>
      <c r="U217"/>
      <c r="V217"/>
      <c r="X217"/>
      <c r="Y217"/>
      <c r="Z217"/>
    </row>
    <row r="218" spans="9:26" x14ac:dyDescent="0.25">
      <c r="I218"/>
      <c r="J218"/>
      <c r="K218"/>
      <c r="M218"/>
      <c r="N218"/>
      <c r="P218"/>
      <c r="S218"/>
      <c r="U218"/>
      <c r="V218"/>
      <c r="X218"/>
      <c r="Y218"/>
      <c r="Z218"/>
    </row>
    <row r="219" spans="9:26" x14ac:dyDescent="0.25">
      <c r="I219"/>
      <c r="J219"/>
      <c r="K219"/>
      <c r="M219"/>
      <c r="N219"/>
      <c r="P219"/>
      <c r="S219"/>
      <c r="U219"/>
      <c r="V219"/>
      <c r="X219"/>
      <c r="Y219"/>
      <c r="Z219"/>
    </row>
    <row r="220" spans="9:26" x14ac:dyDescent="0.25">
      <c r="I220"/>
      <c r="J220"/>
      <c r="K220"/>
      <c r="M220"/>
      <c r="N220"/>
      <c r="P220"/>
      <c r="S220"/>
      <c r="U220"/>
      <c r="V220"/>
      <c r="X220"/>
      <c r="Y220"/>
      <c r="Z220"/>
    </row>
    <row r="221" spans="9:26" x14ac:dyDescent="0.25">
      <c r="I221"/>
      <c r="J221"/>
      <c r="K221"/>
      <c r="M221"/>
      <c r="N221"/>
      <c r="P221"/>
      <c r="S221"/>
      <c r="U221"/>
      <c r="V221"/>
      <c r="X221"/>
      <c r="Y221"/>
      <c r="Z221"/>
    </row>
    <row r="222" spans="9:26" x14ac:dyDescent="0.25">
      <c r="I222"/>
      <c r="J222"/>
      <c r="K222"/>
      <c r="M222"/>
      <c r="N222"/>
      <c r="P222"/>
      <c r="S222"/>
      <c r="U222"/>
      <c r="V222"/>
      <c r="X222"/>
      <c r="Y222"/>
      <c r="Z222"/>
    </row>
    <row r="223" spans="9:26" x14ac:dyDescent="0.25">
      <c r="I223"/>
      <c r="J223"/>
      <c r="K223"/>
      <c r="M223"/>
      <c r="N223"/>
      <c r="P223"/>
      <c r="S223"/>
      <c r="U223"/>
      <c r="V223"/>
      <c r="X223"/>
      <c r="Y223"/>
      <c r="Z223"/>
    </row>
    <row r="224" spans="9:26" x14ac:dyDescent="0.25">
      <c r="I224"/>
      <c r="J224"/>
      <c r="K224"/>
      <c r="M224"/>
      <c r="N224"/>
      <c r="P224"/>
      <c r="S224"/>
      <c r="U224"/>
      <c r="V224"/>
      <c r="X224"/>
      <c r="Y224"/>
      <c r="Z224"/>
    </row>
    <row r="225" spans="9:26" x14ac:dyDescent="0.25">
      <c r="I225"/>
      <c r="J225"/>
      <c r="K225"/>
      <c r="M225"/>
      <c r="N225"/>
      <c r="P225"/>
      <c r="S225"/>
      <c r="U225"/>
      <c r="V225"/>
      <c r="X225"/>
      <c r="Y225"/>
      <c r="Z225"/>
    </row>
    <row r="226" spans="9:26" x14ac:dyDescent="0.25">
      <c r="I226"/>
      <c r="J226"/>
      <c r="K226"/>
      <c r="M226"/>
      <c r="N226"/>
      <c r="P226"/>
      <c r="S226"/>
      <c r="U226"/>
      <c r="V226"/>
      <c r="X226"/>
      <c r="Y226"/>
      <c r="Z226"/>
    </row>
    <row r="227" spans="9:26" x14ac:dyDescent="0.25">
      <c r="I227"/>
      <c r="J227"/>
      <c r="K227"/>
      <c r="M227"/>
      <c r="N227"/>
      <c r="P227"/>
      <c r="S227"/>
      <c r="U227"/>
      <c r="V227"/>
      <c r="X227"/>
      <c r="Y227"/>
      <c r="Z227"/>
    </row>
    <row r="228" spans="9:26" x14ac:dyDescent="0.25">
      <c r="I228"/>
      <c r="J228"/>
      <c r="K228"/>
      <c r="M228"/>
      <c r="N228"/>
      <c r="P228"/>
      <c r="S228"/>
      <c r="U228"/>
      <c r="V228"/>
      <c r="X228"/>
      <c r="Y228"/>
      <c r="Z228"/>
    </row>
    <row r="229" spans="9:26" x14ac:dyDescent="0.25">
      <c r="I229"/>
      <c r="J229"/>
      <c r="K229"/>
      <c r="M229"/>
      <c r="N229"/>
      <c r="P229"/>
      <c r="S229"/>
      <c r="U229"/>
      <c r="V229"/>
      <c r="X229"/>
      <c r="Y229"/>
      <c r="Z229"/>
    </row>
    <row r="230" spans="9:26" x14ac:dyDescent="0.25">
      <c r="I230"/>
      <c r="J230"/>
      <c r="K230"/>
      <c r="M230"/>
      <c r="N230"/>
      <c r="P230"/>
      <c r="S230"/>
      <c r="U230"/>
      <c r="V230"/>
      <c r="X230"/>
      <c r="Y230"/>
      <c r="Z230"/>
    </row>
    <row r="231" spans="9:26" x14ac:dyDescent="0.25">
      <c r="I231"/>
      <c r="J231"/>
      <c r="K231"/>
      <c r="M231"/>
      <c r="N231"/>
      <c r="P231"/>
      <c r="S231"/>
      <c r="U231"/>
      <c r="V231"/>
      <c r="X231"/>
      <c r="Y231"/>
      <c r="Z231"/>
    </row>
    <row r="232" spans="9:26" x14ac:dyDescent="0.25">
      <c r="I232"/>
      <c r="J232"/>
      <c r="K232"/>
      <c r="M232"/>
      <c r="N232"/>
      <c r="P232"/>
      <c r="S232"/>
      <c r="U232"/>
      <c r="V232"/>
      <c r="X232"/>
      <c r="Y232"/>
      <c r="Z232"/>
    </row>
    <row r="233" spans="9:26" x14ac:dyDescent="0.25">
      <c r="I233"/>
      <c r="J233"/>
      <c r="K233"/>
      <c r="M233"/>
      <c r="N233"/>
      <c r="P233"/>
      <c r="S233"/>
      <c r="U233"/>
      <c r="V233"/>
      <c r="X233"/>
      <c r="Y233"/>
      <c r="Z233"/>
    </row>
    <row r="234" spans="9:26" x14ac:dyDescent="0.25">
      <c r="I234"/>
      <c r="J234"/>
      <c r="K234"/>
      <c r="M234"/>
      <c r="N234"/>
      <c r="P234"/>
      <c r="S234"/>
      <c r="U234"/>
      <c r="V234"/>
      <c r="X234"/>
      <c r="Y234"/>
      <c r="Z234"/>
    </row>
    <row r="235" spans="9:26" x14ac:dyDescent="0.25">
      <c r="I235"/>
      <c r="J235"/>
      <c r="K235"/>
      <c r="M235"/>
      <c r="N235"/>
      <c r="P235"/>
      <c r="S235"/>
      <c r="U235"/>
      <c r="V235"/>
      <c r="X235"/>
      <c r="Y235"/>
      <c r="Z235"/>
    </row>
    <row r="236" spans="9:26" x14ac:dyDescent="0.25">
      <c r="I236"/>
      <c r="J236"/>
      <c r="K236"/>
      <c r="M236"/>
      <c r="N236"/>
      <c r="P236"/>
      <c r="S236"/>
      <c r="U236"/>
      <c r="V236"/>
      <c r="X236"/>
      <c r="Y236"/>
      <c r="Z236"/>
    </row>
    <row r="237" spans="9:26" x14ac:dyDescent="0.25">
      <c r="I237"/>
      <c r="J237"/>
      <c r="K237"/>
      <c r="M237"/>
      <c r="N237"/>
      <c r="P237"/>
      <c r="S237"/>
      <c r="U237"/>
      <c r="V237"/>
      <c r="X237"/>
      <c r="Y237"/>
      <c r="Z237"/>
    </row>
    <row r="238" spans="9:26" x14ac:dyDescent="0.25">
      <c r="I238"/>
      <c r="J238"/>
      <c r="K238"/>
      <c r="M238"/>
      <c r="N238"/>
      <c r="P238"/>
      <c r="S238"/>
      <c r="U238"/>
      <c r="V238"/>
      <c r="X238"/>
      <c r="Y238"/>
      <c r="Z238"/>
    </row>
    <row r="239" spans="9:26" x14ac:dyDescent="0.25">
      <c r="I239"/>
      <c r="J239"/>
      <c r="K239"/>
      <c r="M239"/>
      <c r="N239"/>
      <c r="P239"/>
      <c r="S239"/>
      <c r="U239"/>
      <c r="V239"/>
      <c r="X239"/>
      <c r="Y239"/>
      <c r="Z239"/>
    </row>
    <row r="240" spans="9:26" x14ac:dyDescent="0.25">
      <c r="I240"/>
      <c r="J240"/>
      <c r="K240"/>
      <c r="M240"/>
      <c r="N240"/>
      <c r="P240"/>
      <c r="S240"/>
      <c r="U240"/>
      <c r="V240"/>
      <c r="X240"/>
      <c r="Y240"/>
      <c r="Z240"/>
    </row>
    <row r="241" spans="9:26" x14ac:dyDescent="0.25">
      <c r="I241"/>
      <c r="J241"/>
      <c r="K241"/>
      <c r="M241"/>
      <c r="N241"/>
      <c r="P241"/>
      <c r="S241"/>
      <c r="U241"/>
      <c r="V241"/>
      <c r="X241"/>
      <c r="Y241"/>
      <c r="Z241"/>
    </row>
    <row r="242" spans="9:26" x14ac:dyDescent="0.25">
      <c r="I242"/>
      <c r="J242"/>
      <c r="K242"/>
      <c r="M242"/>
      <c r="N242"/>
      <c r="P242"/>
      <c r="S242"/>
      <c r="U242"/>
      <c r="V242"/>
      <c r="X242"/>
      <c r="Y242"/>
      <c r="Z242"/>
    </row>
    <row r="243" spans="9:26" x14ac:dyDescent="0.25">
      <c r="I243"/>
      <c r="J243"/>
      <c r="K243"/>
      <c r="M243"/>
      <c r="N243"/>
      <c r="P243"/>
      <c r="S243"/>
      <c r="U243"/>
      <c r="V243"/>
      <c r="X243"/>
      <c r="Y243"/>
      <c r="Z243"/>
    </row>
    <row r="244" spans="9:26" x14ac:dyDescent="0.25">
      <c r="I244"/>
      <c r="J244"/>
      <c r="K244"/>
      <c r="M244"/>
      <c r="N244"/>
      <c r="P244"/>
      <c r="S244"/>
      <c r="U244"/>
      <c r="V244"/>
      <c r="X244"/>
      <c r="Y244"/>
      <c r="Z244"/>
    </row>
    <row r="245" spans="9:26" x14ac:dyDescent="0.25">
      <c r="I245"/>
      <c r="J245"/>
      <c r="K245"/>
      <c r="M245"/>
      <c r="N245"/>
      <c r="P245"/>
      <c r="S245"/>
      <c r="U245"/>
      <c r="V245"/>
      <c r="X245"/>
      <c r="Y245"/>
      <c r="Z245"/>
    </row>
    <row r="246" spans="9:26" x14ac:dyDescent="0.25">
      <c r="I246"/>
      <c r="J246"/>
      <c r="K246"/>
      <c r="M246"/>
      <c r="N246"/>
      <c r="P246"/>
      <c r="S246"/>
      <c r="U246"/>
      <c r="V246"/>
      <c r="X246"/>
      <c r="Y246"/>
      <c r="Z246"/>
    </row>
    <row r="247" spans="9:26" x14ac:dyDescent="0.25">
      <c r="I247"/>
      <c r="J247"/>
      <c r="K247"/>
      <c r="M247"/>
      <c r="N247"/>
      <c r="P247"/>
      <c r="S247"/>
      <c r="U247"/>
      <c r="V247"/>
      <c r="X247"/>
      <c r="Y247"/>
      <c r="Z247"/>
    </row>
    <row r="248" spans="9:26" x14ac:dyDescent="0.25">
      <c r="I248"/>
      <c r="J248"/>
      <c r="K248"/>
      <c r="M248"/>
      <c r="N248"/>
      <c r="P248"/>
      <c r="S248"/>
      <c r="U248"/>
      <c r="V248"/>
      <c r="X248"/>
      <c r="Y248"/>
      <c r="Z248"/>
    </row>
    <row r="249" spans="9:26" x14ac:dyDescent="0.25">
      <c r="I249"/>
      <c r="J249"/>
      <c r="K249"/>
      <c r="M249"/>
      <c r="N249"/>
      <c r="P249"/>
      <c r="S249"/>
      <c r="U249"/>
      <c r="V249"/>
      <c r="X249"/>
      <c r="Y249"/>
      <c r="Z249"/>
    </row>
    <row r="250" spans="9:26" x14ac:dyDescent="0.25">
      <c r="I250"/>
      <c r="J250"/>
      <c r="K250"/>
      <c r="M250"/>
      <c r="N250"/>
      <c r="P250"/>
      <c r="S250"/>
      <c r="U250"/>
      <c r="V250"/>
      <c r="X250"/>
      <c r="Y250"/>
      <c r="Z250"/>
    </row>
    <row r="251" spans="9:26" x14ac:dyDescent="0.25">
      <c r="I251"/>
      <c r="J251"/>
      <c r="K251"/>
      <c r="M251"/>
      <c r="N251"/>
      <c r="P251"/>
      <c r="S251"/>
      <c r="U251"/>
      <c r="V251"/>
      <c r="X251"/>
      <c r="Y251"/>
      <c r="Z251"/>
    </row>
    <row r="252" spans="9:26" x14ac:dyDescent="0.25">
      <c r="I252"/>
      <c r="J252"/>
      <c r="K252"/>
      <c r="M252"/>
      <c r="N252"/>
      <c r="P252"/>
      <c r="S252"/>
      <c r="U252"/>
      <c r="V252"/>
      <c r="X252"/>
      <c r="Y252"/>
      <c r="Z252"/>
    </row>
    <row r="253" spans="9:26" x14ac:dyDescent="0.25">
      <c r="I253"/>
      <c r="J253"/>
      <c r="K253"/>
      <c r="M253"/>
      <c r="N253"/>
      <c r="P253"/>
      <c r="S253"/>
      <c r="U253"/>
      <c r="V253"/>
      <c r="X253"/>
      <c r="Y253"/>
      <c r="Z253"/>
    </row>
    <row r="254" spans="9:26" x14ac:dyDescent="0.25">
      <c r="I254"/>
      <c r="J254"/>
      <c r="K254"/>
      <c r="M254"/>
      <c r="N254"/>
      <c r="P254"/>
      <c r="S254"/>
      <c r="U254"/>
      <c r="V254"/>
      <c r="X254"/>
      <c r="Y254"/>
      <c r="Z254"/>
    </row>
    <row r="255" spans="9:26" x14ac:dyDescent="0.25">
      <c r="I255"/>
      <c r="J255"/>
      <c r="K255"/>
      <c r="M255"/>
      <c r="N255"/>
      <c r="P255"/>
      <c r="S255"/>
      <c r="U255"/>
      <c r="V255"/>
      <c r="X255"/>
      <c r="Y255"/>
      <c r="Z255"/>
    </row>
    <row r="256" spans="9:26" x14ac:dyDescent="0.25">
      <c r="I256"/>
      <c r="J256"/>
      <c r="K256"/>
      <c r="M256"/>
      <c r="N256"/>
      <c r="P256"/>
      <c r="S256"/>
      <c r="U256"/>
      <c r="V256"/>
      <c r="X256"/>
      <c r="Y256"/>
      <c r="Z256"/>
    </row>
    <row r="257" spans="9:26" x14ac:dyDescent="0.25">
      <c r="I257"/>
      <c r="J257"/>
      <c r="K257"/>
      <c r="M257"/>
      <c r="N257"/>
      <c r="P257"/>
      <c r="S257"/>
      <c r="U257"/>
      <c r="V257"/>
      <c r="X257"/>
      <c r="Y257"/>
      <c r="Z257"/>
    </row>
    <row r="258" spans="9:26" x14ac:dyDescent="0.25">
      <c r="I258"/>
      <c r="J258"/>
      <c r="K258"/>
      <c r="M258"/>
      <c r="N258"/>
      <c r="P258"/>
      <c r="S258"/>
      <c r="U258"/>
      <c r="V258"/>
      <c r="X258"/>
      <c r="Y258"/>
      <c r="Z258"/>
    </row>
    <row r="259" spans="9:26" x14ac:dyDescent="0.25">
      <c r="I259"/>
      <c r="J259"/>
      <c r="K259"/>
      <c r="M259"/>
      <c r="N259"/>
      <c r="P259"/>
      <c r="S259"/>
      <c r="U259"/>
      <c r="V259"/>
      <c r="X259"/>
      <c r="Y259"/>
      <c r="Z259"/>
    </row>
    <row r="260" spans="9:26" x14ac:dyDescent="0.25">
      <c r="I260"/>
      <c r="J260"/>
      <c r="K260"/>
      <c r="M260"/>
      <c r="N260"/>
      <c r="P260"/>
      <c r="S260"/>
      <c r="U260"/>
      <c r="V260"/>
      <c r="X260"/>
      <c r="Y260"/>
      <c r="Z260"/>
    </row>
    <row r="261" spans="9:26" x14ac:dyDescent="0.25">
      <c r="I261"/>
      <c r="J261"/>
      <c r="K261"/>
      <c r="M261"/>
      <c r="N261"/>
      <c r="P261"/>
      <c r="S261"/>
      <c r="U261"/>
      <c r="V261"/>
      <c r="X261"/>
      <c r="Y261"/>
      <c r="Z261"/>
    </row>
    <row r="262" spans="9:26" x14ac:dyDescent="0.25">
      <c r="I262"/>
      <c r="J262"/>
      <c r="K262"/>
      <c r="M262"/>
      <c r="N262"/>
      <c r="P262"/>
      <c r="S262"/>
      <c r="U262"/>
      <c r="V262"/>
      <c r="X262"/>
      <c r="Y262"/>
      <c r="Z262"/>
    </row>
    <row r="263" spans="9:26" x14ac:dyDescent="0.25">
      <c r="I263"/>
      <c r="J263"/>
      <c r="K263"/>
      <c r="M263"/>
      <c r="N263"/>
      <c r="P263"/>
      <c r="S263"/>
      <c r="U263"/>
      <c r="V263"/>
      <c r="X263"/>
      <c r="Y263"/>
      <c r="Z263"/>
    </row>
    <row r="264" spans="9:26" x14ac:dyDescent="0.25">
      <c r="I264"/>
      <c r="J264"/>
      <c r="K264"/>
      <c r="M264"/>
      <c r="N264"/>
      <c r="P264"/>
      <c r="S264"/>
      <c r="U264"/>
      <c r="V264"/>
      <c r="X264"/>
      <c r="Y264"/>
      <c r="Z264"/>
    </row>
    <row r="265" spans="9:26" x14ac:dyDescent="0.25">
      <c r="I265"/>
      <c r="J265"/>
      <c r="K265"/>
      <c r="M265"/>
      <c r="N265"/>
      <c r="P265"/>
      <c r="S265"/>
      <c r="U265"/>
      <c r="V265"/>
      <c r="X265"/>
      <c r="Y265"/>
      <c r="Z265"/>
    </row>
    <row r="266" spans="9:26" x14ac:dyDescent="0.25">
      <c r="I266"/>
      <c r="J266"/>
      <c r="K266"/>
      <c r="M266"/>
      <c r="N266"/>
      <c r="P266"/>
      <c r="S266"/>
      <c r="U266"/>
      <c r="V266"/>
      <c r="X266"/>
      <c r="Y266"/>
      <c r="Z266"/>
    </row>
    <row r="267" spans="9:26" x14ac:dyDescent="0.25">
      <c r="I267"/>
      <c r="J267"/>
      <c r="K267"/>
      <c r="M267"/>
      <c r="N267"/>
      <c r="P267"/>
      <c r="S267"/>
      <c r="U267"/>
      <c r="V267"/>
      <c r="X267"/>
      <c r="Y267"/>
      <c r="Z267"/>
    </row>
    <row r="268" spans="9:26" x14ac:dyDescent="0.25">
      <c r="I268"/>
      <c r="J268"/>
      <c r="K268"/>
      <c r="M268"/>
      <c r="N268"/>
      <c r="P268"/>
      <c r="S268"/>
      <c r="U268"/>
      <c r="V268"/>
      <c r="X268"/>
      <c r="Y268"/>
      <c r="Z268"/>
    </row>
    <row r="269" spans="9:26" x14ac:dyDescent="0.25">
      <c r="I269"/>
      <c r="J269"/>
      <c r="K269"/>
      <c r="M269"/>
      <c r="N269"/>
      <c r="P269"/>
      <c r="S269"/>
      <c r="U269"/>
      <c r="V269"/>
      <c r="X269"/>
      <c r="Y269"/>
      <c r="Z269"/>
    </row>
    <row r="270" spans="9:26" x14ac:dyDescent="0.25">
      <c r="I270"/>
      <c r="J270"/>
      <c r="K270"/>
      <c r="M270"/>
      <c r="N270"/>
      <c r="P270"/>
      <c r="S270"/>
      <c r="U270"/>
      <c r="V270"/>
      <c r="X270"/>
      <c r="Y270"/>
      <c r="Z270"/>
    </row>
    <row r="271" spans="9:26" x14ac:dyDescent="0.25">
      <c r="I271"/>
      <c r="J271"/>
      <c r="K271"/>
      <c r="M271"/>
      <c r="N271"/>
      <c r="P271"/>
      <c r="S271"/>
      <c r="U271"/>
      <c r="V271"/>
      <c r="X271"/>
      <c r="Y271"/>
      <c r="Z271"/>
    </row>
    <row r="272" spans="9:26" x14ac:dyDescent="0.25">
      <c r="I272"/>
      <c r="J272"/>
      <c r="K272"/>
      <c r="M272"/>
      <c r="N272"/>
      <c r="P272"/>
      <c r="S272"/>
      <c r="U272"/>
      <c r="V272"/>
      <c r="X272"/>
      <c r="Y272"/>
      <c r="Z272"/>
    </row>
    <row r="273" spans="9:26" x14ac:dyDescent="0.25">
      <c r="I273"/>
      <c r="J273"/>
      <c r="K273"/>
      <c r="M273"/>
      <c r="N273"/>
      <c r="P273"/>
      <c r="S273"/>
      <c r="U273"/>
      <c r="V273"/>
      <c r="X273"/>
      <c r="Y273"/>
      <c r="Z273"/>
    </row>
    <row r="274" spans="9:26" x14ac:dyDescent="0.25">
      <c r="I274"/>
      <c r="J274"/>
      <c r="K274"/>
      <c r="M274"/>
      <c r="N274"/>
      <c r="P274"/>
      <c r="S274"/>
      <c r="U274"/>
      <c r="V274"/>
      <c r="X274"/>
      <c r="Y274"/>
      <c r="Z274"/>
    </row>
    <row r="275" spans="9:26" x14ac:dyDescent="0.25">
      <c r="I275"/>
      <c r="J275"/>
      <c r="K275"/>
      <c r="M275"/>
      <c r="N275"/>
      <c r="P275"/>
      <c r="S275"/>
      <c r="U275"/>
      <c r="V275"/>
      <c r="X275"/>
      <c r="Y275"/>
      <c r="Z275"/>
    </row>
    <row r="276" spans="9:26" x14ac:dyDescent="0.25">
      <c r="I276"/>
      <c r="J276"/>
      <c r="K276"/>
      <c r="M276"/>
      <c r="N276"/>
      <c r="P276"/>
      <c r="S276"/>
      <c r="U276"/>
      <c r="V276"/>
      <c r="X276"/>
      <c r="Y276"/>
      <c r="Z276"/>
    </row>
    <row r="277" spans="9:26" x14ac:dyDescent="0.25">
      <c r="I277"/>
      <c r="J277"/>
      <c r="K277"/>
      <c r="M277"/>
      <c r="N277"/>
      <c r="P277"/>
      <c r="S277"/>
      <c r="U277"/>
      <c r="V277"/>
      <c r="X277"/>
      <c r="Y277"/>
      <c r="Z277"/>
    </row>
    <row r="278" spans="9:26" x14ac:dyDescent="0.25">
      <c r="I278"/>
      <c r="J278"/>
      <c r="K278"/>
      <c r="M278"/>
      <c r="N278"/>
      <c r="P278"/>
      <c r="S278"/>
      <c r="U278"/>
      <c r="V278"/>
      <c r="X278"/>
      <c r="Y278"/>
      <c r="Z278"/>
    </row>
    <row r="279" spans="9:26" x14ac:dyDescent="0.25">
      <c r="I279"/>
      <c r="J279"/>
      <c r="K279"/>
      <c r="M279"/>
      <c r="N279"/>
      <c r="P279"/>
      <c r="S279"/>
      <c r="U279"/>
      <c r="V279"/>
      <c r="X279"/>
      <c r="Y279"/>
      <c r="Z279"/>
    </row>
    <row r="280" spans="9:26" x14ac:dyDescent="0.25">
      <c r="I280"/>
      <c r="J280"/>
      <c r="K280"/>
      <c r="M280"/>
      <c r="N280"/>
      <c r="P280"/>
      <c r="S280"/>
      <c r="U280"/>
      <c r="V280"/>
      <c r="X280"/>
      <c r="Y280"/>
      <c r="Z280"/>
    </row>
    <row r="281" spans="9:26" x14ac:dyDescent="0.25">
      <c r="I281"/>
      <c r="J281"/>
      <c r="K281"/>
      <c r="M281"/>
      <c r="N281"/>
      <c r="P281"/>
      <c r="S281"/>
      <c r="U281"/>
      <c r="V281"/>
      <c r="X281"/>
      <c r="Y281"/>
      <c r="Z281"/>
    </row>
    <row r="282" spans="9:26" x14ac:dyDescent="0.25">
      <c r="I282"/>
      <c r="J282"/>
      <c r="K282"/>
      <c r="M282"/>
      <c r="N282"/>
      <c r="P282"/>
      <c r="S282"/>
      <c r="U282"/>
      <c r="V282"/>
      <c r="X282"/>
      <c r="Y282"/>
      <c r="Z282"/>
    </row>
    <row r="283" spans="9:26" x14ac:dyDescent="0.25">
      <c r="I283"/>
      <c r="J283"/>
      <c r="K283"/>
      <c r="M283"/>
      <c r="N283"/>
      <c r="P283"/>
      <c r="S283"/>
      <c r="U283"/>
      <c r="V283"/>
      <c r="X283"/>
      <c r="Y283"/>
      <c r="Z283"/>
    </row>
    <row r="284" spans="9:26" x14ac:dyDescent="0.25">
      <c r="I284"/>
      <c r="J284"/>
      <c r="K284"/>
      <c r="M284"/>
      <c r="N284"/>
      <c r="P284"/>
      <c r="S284"/>
      <c r="U284"/>
      <c r="V284"/>
      <c r="X284"/>
      <c r="Y284"/>
      <c r="Z284"/>
    </row>
    <row r="285" spans="9:26" x14ac:dyDescent="0.25">
      <c r="I285"/>
      <c r="J285"/>
      <c r="K285"/>
      <c r="M285"/>
      <c r="N285"/>
      <c r="P285"/>
      <c r="S285"/>
      <c r="U285"/>
      <c r="V285"/>
      <c r="X285"/>
      <c r="Y285"/>
      <c r="Z285"/>
    </row>
    <row r="286" spans="9:26" x14ac:dyDescent="0.25">
      <c r="I286"/>
      <c r="J286"/>
      <c r="K286"/>
      <c r="M286"/>
      <c r="N286"/>
      <c r="P286"/>
      <c r="S286"/>
      <c r="U286"/>
      <c r="V286"/>
      <c r="X286"/>
      <c r="Y286"/>
      <c r="Z286"/>
    </row>
    <row r="287" spans="9:26" x14ac:dyDescent="0.25">
      <c r="I287"/>
      <c r="J287"/>
      <c r="K287"/>
      <c r="M287"/>
      <c r="N287"/>
      <c r="P287"/>
      <c r="S287"/>
      <c r="U287"/>
      <c r="V287"/>
      <c r="X287"/>
      <c r="Y287"/>
      <c r="Z287"/>
    </row>
    <row r="288" spans="9:26" x14ac:dyDescent="0.25">
      <c r="I288"/>
      <c r="J288"/>
      <c r="K288"/>
      <c r="M288"/>
      <c r="N288"/>
      <c r="P288"/>
      <c r="S288"/>
      <c r="U288"/>
      <c r="V288"/>
      <c r="X288"/>
      <c r="Y288"/>
      <c r="Z288"/>
    </row>
    <row r="289" spans="9:26" x14ac:dyDescent="0.25">
      <c r="I289"/>
      <c r="J289"/>
      <c r="K289"/>
      <c r="M289"/>
      <c r="N289"/>
      <c r="P289"/>
      <c r="S289"/>
      <c r="U289"/>
      <c r="V289"/>
      <c r="X289"/>
      <c r="Y289"/>
      <c r="Z289"/>
    </row>
    <row r="290" spans="9:26" x14ac:dyDescent="0.25">
      <c r="I290"/>
      <c r="J290"/>
      <c r="K290"/>
      <c r="M290"/>
      <c r="N290"/>
      <c r="P290"/>
      <c r="S290"/>
      <c r="U290"/>
      <c r="V290"/>
      <c r="X290"/>
      <c r="Y290"/>
      <c r="Z290"/>
    </row>
    <row r="291" spans="9:26" x14ac:dyDescent="0.25">
      <c r="I291"/>
      <c r="J291"/>
      <c r="K291"/>
      <c r="M291"/>
      <c r="N291"/>
      <c r="P291"/>
      <c r="S291"/>
      <c r="U291"/>
      <c r="V291"/>
      <c r="X291"/>
      <c r="Y291"/>
      <c r="Z291"/>
    </row>
    <row r="292" spans="9:26" x14ac:dyDescent="0.25">
      <c r="I292"/>
      <c r="J292"/>
      <c r="K292"/>
      <c r="M292"/>
      <c r="N292"/>
      <c r="P292"/>
      <c r="S292"/>
      <c r="U292"/>
      <c r="V292"/>
      <c r="X292"/>
      <c r="Y292"/>
      <c r="Z292"/>
    </row>
    <row r="293" spans="9:26" x14ac:dyDescent="0.25">
      <c r="I293"/>
      <c r="J293"/>
      <c r="K293"/>
      <c r="M293"/>
      <c r="N293"/>
      <c r="P293"/>
      <c r="S293"/>
      <c r="U293"/>
      <c r="V293"/>
      <c r="X293"/>
      <c r="Y293"/>
      <c r="Z293"/>
    </row>
    <row r="294" spans="9:26" x14ac:dyDescent="0.25">
      <c r="I294"/>
      <c r="J294"/>
      <c r="K294"/>
      <c r="M294"/>
      <c r="N294"/>
      <c r="P294"/>
      <c r="S294"/>
      <c r="U294"/>
      <c r="V294"/>
      <c r="X294"/>
      <c r="Y294"/>
      <c r="Z294"/>
    </row>
    <row r="295" spans="9:26" x14ac:dyDescent="0.25">
      <c r="I295"/>
      <c r="J295"/>
      <c r="K295"/>
      <c r="M295"/>
      <c r="N295"/>
      <c r="P295"/>
      <c r="S295"/>
      <c r="U295"/>
      <c r="V295"/>
      <c r="X295"/>
      <c r="Y295"/>
      <c r="Z295"/>
    </row>
    <row r="296" spans="9:26" x14ac:dyDescent="0.25">
      <c r="I296"/>
      <c r="J296"/>
      <c r="K296"/>
      <c r="M296"/>
      <c r="N296"/>
      <c r="P296"/>
      <c r="S296"/>
      <c r="U296"/>
      <c r="V296"/>
      <c r="X296"/>
      <c r="Y296"/>
      <c r="Z296"/>
    </row>
    <row r="297" spans="9:26" x14ac:dyDescent="0.25">
      <c r="I297"/>
      <c r="J297"/>
      <c r="K297"/>
      <c r="M297"/>
      <c r="N297"/>
      <c r="P297"/>
      <c r="S297"/>
      <c r="U297"/>
      <c r="V297"/>
      <c r="X297"/>
      <c r="Y297"/>
      <c r="Z297"/>
    </row>
    <row r="298" spans="9:26" x14ac:dyDescent="0.25">
      <c r="I298"/>
      <c r="J298"/>
      <c r="K298"/>
      <c r="M298"/>
      <c r="N298"/>
      <c r="P298"/>
      <c r="S298"/>
      <c r="U298"/>
      <c r="V298"/>
      <c r="X298"/>
      <c r="Y298"/>
      <c r="Z298"/>
    </row>
    <row r="299" spans="9:26" x14ac:dyDescent="0.25">
      <c r="I299"/>
      <c r="J299"/>
      <c r="K299"/>
      <c r="M299"/>
      <c r="N299"/>
      <c r="P299"/>
      <c r="S299"/>
      <c r="U299"/>
      <c r="V299"/>
      <c r="X299"/>
      <c r="Y299"/>
      <c r="Z299"/>
    </row>
    <row r="300" spans="9:26" x14ac:dyDescent="0.25">
      <c r="I300"/>
      <c r="J300"/>
      <c r="K300"/>
      <c r="M300"/>
      <c r="N300"/>
      <c r="P300"/>
      <c r="S300"/>
      <c r="U300"/>
      <c r="V300"/>
      <c r="X300"/>
      <c r="Y300"/>
      <c r="Z300"/>
    </row>
    <row r="301" spans="9:26" x14ac:dyDescent="0.25">
      <c r="I301"/>
      <c r="J301"/>
      <c r="K301"/>
      <c r="M301"/>
      <c r="N301"/>
      <c r="P301"/>
      <c r="S301"/>
      <c r="U301"/>
      <c r="V301"/>
      <c r="X301"/>
      <c r="Y301"/>
      <c r="Z301"/>
    </row>
    <row r="302" spans="9:26" x14ac:dyDescent="0.25">
      <c r="I302"/>
      <c r="J302"/>
      <c r="K302"/>
      <c r="M302"/>
      <c r="N302"/>
      <c r="P302"/>
      <c r="S302"/>
      <c r="U302"/>
      <c r="V302"/>
      <c r="X302"/>
      <c r="Y302"/>
      <c r="Z302"/>
    </row>
    <row r="303" spans="9:26" x14ac:dyDescent="0.25">
      <c r="I303"/>
      <c r="J303"/>
      <c r="K303"/>
      <c r="M303"/>
      <c r="N303"/>
      <c r="P303"/>
      <c r="S303"/>
      <c r="U303"/>
      <c r="V303"/>
      <c r="X303"/>
      <c r="Y303"/>
      <c r="Z303"/>
    </row>
    <row r="304" spans="9:26" x14ac:dyDescent="0.25">
      <c r="I304"/>
      <c r="J304"/>
      <c r="K304"/>
      <c r="M304"/>
      <c r="N304"/>
      <c r="P304"/>
      <c r="S304"/>
      <c r="U304"/>
      <c r="V304"/>
      <c r="X304"/>
      <c r="Y304"/>
      <c r="Z304"/>
    </row>
    <row r="305" spans="9:26" x14ac:dyDescent="0.25">
      <c r="I305"/>
      <c r="J305"/>
      <c r="K305"/>
      <c r="M305"/>
      <c r="N305"/>
      <c r="P305"/>
      <c r="S305"/>
      <c r="U305"/>
      <c r="V305"/>
      <c r="X305"/>
      <c r="Y305"/>
      <c r="Z305"/>
    </row>
    <row r="306" spans="9:26" x14ac:dyDescent="0.25">
      <c r="I306"/>
      <c r="J306"/>
      <c r="K306"/>
      <c r="M306"/>
      <c r="N306"/>
      <c r="P306"/>
      <c r="S306"/>
      <c r="U306"/>
      <c r="V306"/>
      <c r="X306"/>
      <c r="Y306"/>
      <c r="Z306"/>
    </row>
    <row r="307" spans="9:26" x14ac:dyDescent="0.25">
      <c r="I307"/>
      <c r="J307"/>
      <c r="K307"/>
      <c r="M307"/>
      <c r="N307"/>
      <c r="P307"/>
      <c r="S307"/>
      <c r="U307"/>
      <c r="V307"/>
      <c r="X307"/>
      <c r="Y307"/>
      <c r="Z307"/>
    </row>
    <row r="308" spans="9:26" x14ac:dyDescent="0.25">
      <c r="I308"/>
      <c r="J308"/>
      <c r="K308"/>
      <c r="M308"/>
      <c r="N308"/>
      <c r="P308"/>
      <c r="S308"/>
      <c r="U308"/>
      <c r="V308"/>
      <c r="X308"/>
      <c r="Y308"/>
      <c r="Z308"/>
    </row>
    <row r="309" spans="9:26" x14ac:dyDescent="0.25">
      <c r="I309"/>
      <c r="J309"/>
      <c r="K309"/>
      <c r="M309"/>
      <c r="N309"/>
      <c r="P309"/>
      <c r="S309"/>
      <c r="U309"/>
      <c r="V309"/>
      <c r="X309"/>
      <c r="Y309"/>
      <c r="Z309"/>
    </row>
    <row r="310" spans="9:26" x14ac:dyDescent="0.25">
      <c r="I310"/>
      <c r="J310"/>
      <c r="K310"/>
      <c r="M310"/>
      <c r="N310"/>
      <c r="P310"/>
      <c r="S310"/>
      <c r="U310"/>
      <c r="V310"/>
      <c r="X310"/>
      <c r="Y310"/>
      <c r="Z310"/>
    </row>
    <row r="311" spans="9:26" x14ac:dyDescent="0.25">
      <c r="I311"/>
      <c r="J311"/>
      <c r="K311"/>
      <c r="M311"/>
      <c r="N311"/>
      <c r="P311"/>
      <c r="S311"/>
      <c r="U311"/>
      <c r="V311"/>
      <c r="X311"/>
      <c r="Y311"/>
      <c r="Z311"/>
    </row>
    <row r="312" spans="9:26" x14ac:dyDescent="0.25">
      <c r="I312"/>
      <c r="J312"/>
      <c r="K312"/>
      <c r="M312"/>
      <c r="N312"/>
      <c r="P312"/>
      <c r="S312"/>
      <c r="U312"/>
      <c r="V312"/>
      <c r="X312"/>
      <c r="Y312"/>
      <c r="Z312"/>
    </row>
    <row r="313" spans="9:26" x14ac:dyDescent="0.25">
      <c r="I313"/>
      <c r="J313"/>
      <c r="K313"/>
      <c r="M313"/>
      <c r="N313"/>
      <c r="P313"/>
      <c r="S313"/>
      <c r="U313"/>
      <c r="V313"/>
      <c r="X313"/>
      <c r="Y313"/>
      <c r="Z313"/>
    </row>
    <row r="314" spans="9:26" x14ac:dyDescent="0.25">
      <c r="I314"/>
      <c r="J314"/>
      <c r="K314"/>
      <c r="M314"/>
      <c r="N314"/>
      <c r="P314"/>
      <c r="S314"/>
      <c r="U314"/>
      <c r="V314"/>
      <c r="X314"/>
      <c r="Y314"/>
      <c r="Z314"/>
    </row>
    <row r="315" spans="9:26" x14ac:dyDescent="0.25">
      <c r="I315"/>
      <c r="J315"/>
      <c r="K315"/>
      <c r="M315"/>
      <c r="N315"/>
      <c r="P315"/>
      <c r="S315"/>
      <c r="U315"/>
      <c r="V315"/>
      <c r="X315"/>
      <c r="Y315"/>
      <c r="Z315"/>
    </row>
    <row r="316" spans="9:26" x14ac:dyDescent="0.25">
      <c r="I316"/>
      <c r="J316"/>
      <c r="K316"/>
      <c r="M316"/>
      <c r="N316"/>
      <c r="P316"/>
      <c r="S316"/>
      <c r="U316"/>
      <c r="V316"/>
      <c r="X316"/>
      <c r="Y316"/>
      <c r="Z316"/>
    </row>
    <row r="317" spans="9:26" x14ac:dyDescent="0.25">
      <c r="I317"/>
      <c r="J317"/>
      <c r="K317"/>
      <c r="M317"/>
      <c r="N317"/>
      <c r="P317"/>
      <c r="S317"/>
      <c r="U317"/>
      <c r="V317"/>
      <c r="X317"/>
      <c r="Y317"/>
      <c r="Z317"/>
    </row>
    <row r="318" spans="9:26" x14ac:dyDescent="0.25">
      <c r="I318"/>
      <c r="J318"/>
      <c r="K318"/>
      <c r="M318"/>
      <c r="N318"/>
      <c r="P318"/>
      <c r="S318"/>
      <c r="U318"/>
      <c r="V318"/>
      <c r="X318"/>
      <c r="Y318"/>
      <c r="Z318"/>
    </row>
    <row r="319" spans="9:26" x14ac:dyDescent="0.25">
      <c r="I319"/>
      <c r="J319"/>
      <c r="K319"/>
      <c r="M319"/>
      <c r="N319"/>
      <c r="P319"/>
      <c r="S319"/>
      <c r="U319"/>
      <c r="V319"/>
      <c r="X319"/>
      <c r="Y319"/>
      <c r="Z319"/>
    </row>
    <row r="320" spans="9:26" x14ac:dyDescent="0.25">
      <c r="I320"/>
      <c r="J320"/>
      <c r="K320"/>
      <c r="M320"/>
      <c r="N320"/>
      <c r="P320"/>
      <c r="S320"/>
      <c r="U320"/>
      <c r="V320"/>
      <c r="X320"/>
      <c r="Y320"/>
      <c r="Z320"/>
    </row>
    <row r="321" spans="9:26" x14ac:dyDescent="0.25">
      <c r="I321"/>
      <c r="J321"/>
      <c r="K321"/>
      <c r="M321"/>
      <c r="N321"/>
      <c r="P321"/>
      <c r="S321"/>
      <c r="U321"/>
      <c r="V321"/>
      <c r="X321"/>
      <c r="Y321"/>
      <c r="Z321"/>
    </row>
    <row r="322" spans="9:26" x14ac:dyDescent="0.25">
      <c r="I322"/>
      <c r="J322"/>
      <c r="K322"/>
      <c r="M322"/>
      <c r="N322"/>
      <c r="P322"/>
      <c r="S322"/>
      <c r="U322"/>
      <c r="V322"/>
      <c r="X322"/>
      <c r="Y322"/>
      <c r="Z322"/>
    </row>
    <row r="323" spans="9:26" x14ac:dyDescent="0.25">
      <c r="I323"/>
      <c r="J323"/>
      <c r="K323"/>
      <c r="M323"/>
      <c r="N323"/>
      <c r="P323"/>
      <c r="S323"/>
      <c r="U323"/>
      <c r="V323"/>
      <c r="X323"/>
      <c r="Y323"/>
      <c r="Z323"/>
    </row>
    <row r="324" spans="9:26" x14ac:dyDescent="0.25">
      <c r="I324"/>
      <c r="J324"/>
      <c r="K324"/>
      <c r="M324"/>
      <c r="N324"/>
      <c r="P324"/>
      <c r="S324"/>
      <c r="U324"/>
      <c r="V324"/>
      <c r="X324"/>
      <c r="Y324"/>
      <c r="Z324"/>
    </row>
    <row r="325" spans="9:26" x14ac:dyDescent="0.25">
      <c r="I325"/>
      <c r="J325"/>
      <c r="K325"/>
      <c r="M325"/>
      <c r="N325"/>
      <c r="P325"/>
      <c r="S325"/>
      <c r="U325"/>
      <c r="V325"/>
      <c r="X325"/>
      <c r="Y325"/>
      <c r="Z325"/>
    </row>
    <row r="326" spans="9:26" x14ac:dyDescent="0.25">
      <c r="I326"/>
      <c r="J326"/>
      <c r="K326"/>
      <c r="M326"/>
      <c r="N326"/>
      <c r="P326"/>
      <c r="S326"/>
      <c r="U326"/>
      <c r="V326"/>
      <c r="X326"/>
      <c r="Y326"/>
      <c r="Z326"/>
    </row>
    <row r="327" spans="9:26" x14ac:dyDescent="0.25">
      <c r="I327"/>
      <c r="J327"/>
      <c r="K327"/>
      <c r="M327"/>
      <c r="N327"/>
      <c r="P327"/>
      <c r="S327"/>
      <c r="U327"/>
      <c r="V327"/>
      <c r="X327"/>
      <c r="Y327"/>
      <c r="Z327"/>
    </row>
    <row r="328" spans="9:26" x14ac:dyDescent="0.25">
      <c r="I328"/>
      <c r="J328"/>
      <c r="K328"/>
      <c r="M328"/>
      <c r="N328"/>
      <c r="P328"/>
      <c r="S328"/>
      <c r="U328"/>
      <c r="V328"/>
      <c r="X328"/>
      <c r="Y328"/>
      <c r="Z328"/>
    </row>
    <row r="329" spans="9:26" x14ac:dyDescent="0.25">
      <c r="I329"/>
      <c r="J329"/>
      <c r="K329"/>
      <c r="M329"/>
      <c r="N329"/>
      <c r="P329"/>
      <c r="S329"/>
      <c r="U329"/>
      <c r="V329"/>
      <c r="X329"/>
      <c r="Y329"/>
      <c r="Z329"/>
    </row>
    <row r="330" spans="9:26" x14ac:dyDescent="0.25">
      <c r="I330"/>
      <c r="J330"/>
      <c r="K330"/>
      <c r="M330"/>
      <c r="N330"/>
      <c r="P330"/>
      <c r="S330"/>
      <c r="U330"/>
      <c r="V330"/>
      <c r="X330"/>
      <c r="Y330"/>
      <c r="Z330"/>
    </row>
    <row r="331" spans="9:26" x14ac:dyDescent="0.25">
      <c r="I331"/>
      <c r="J331"/>
      <c r="K331"/>
      <c r="M331"/>
      <c r="N331"/>
      <c r="P331"/>
      <c r="S331"/>
      <c r="U331"/>
      <c r="V331"/>
      <c r="X331"/>
      <c r="Y331"/>
      <c r="Z331"/>
    </row>
    <row r="332" spans="9:26" x14ac:dyDescent="0.25">
      <c r="I332"/>
      <c r="J332"/>
      <c r="K332"/>
      <c r="M332"/>
      <c r="N332"/>
      <c r="P332"/>
      <c r="S332"/>
      <c r="U332"/>
      <c r="V332"/>
      <c r="X332"/>
      <c r="Y332"/>
      <c r="Z332"/>
    </row>
    <row r="333" spans="9:26" x14ac:dyDescent="0.25">
      <c r="I333"/>
      <c r="J333"/>
      <c r="K333"/>
      <c r="M333"/>
      <c r="N333"/>
      <c r="P333"/>
      <c r="S333"/>
      <c r="U333"/>
      <c r="V333"/>
      <c r="X333"/>
      <c r="Y333"/>
      <c r="Z333"/>
    </row>
    <row r="334" spans="9:26" x14ac:dyDescent="0.25">
      <c r="I334"/>
      <c r="J334"/>
      <c r="K334"/>
      <c r="M334"/>
      <c r="N334"/>
      <c r="P334"/>
      <c r="S334"/>
      <c r="U334"/>
      <c r="V334"/>
      <c r="X334"/>
      <c r="Y334"/>
      <c r="Z334"/>
    </row>
    <row r="335" spans="9:26" x14ac:dyDescent="0.25">
      <c r="I335"/>
      <c r="J335"/>
      <c r="K335"/>
      <c r="M335"/>
      <c r="N335"/>
      <c r="P335"/>
      <c r="S335"/>
      <c r="U335"/>
      <c r="V335"/>
      <c r="X335"/>
      <c r="Y335"/>
      <c r="Z335"/>
    </row>
    <row r="336" spans="9:26" x14ac:dyDescent="0.25">
      <c r="I336"/>
      <c r="J336"/>
      <c r="K336"/>
      <c r="M336"/>
      <c r="N336"/>
      <c r="P336"/>
      <c r="S336"/>
      <c r="U336"/>
      <c r="V336"/>
      <c r="X336"/>
      <c r="Y336"/>
      <c r="Z336"/>
    </row>
    <row r="337" spans="9:26" x14ac:dyDescent="0.25">
      <c r="I337"/>
      <c r="J337"/>
      <c r="K337"/>
      <c r="M337"/>
      <c r="N337"/>
      <c r="P337"/>
      <c r="S337"/>
      <c r="U337"/>
      <c r="V337"/>
      <c r="X337"/>
      <c r="Y337"/>
      <c r="Z337"/>
    </row>
    <row r="338" spans="9:26" x14ac:dyDescent="0.25">
      <c r="I338"/>
      <c r="J338"/>
      <c r="K338"/>
      <c r="M338"/>
      <c r="N338"/>
      <c r="P338"/>
      <c r="S338"/>
      <c r="U338"/>
      <c r="V338"/>
      <c r="X338"/>
      <c r="Y338"/>
      <c r="Z338"/>
    </row>
    <row r="339" spans="9:26" x14ac:dyDescent="0.25">
      <c r="I339"/>
      <c r="J339"/>
      <c r="K339"/>
      <c r="M339"/>
      <c r="N339"/>
      <c r="P339"/>
      <c r="S339"/>
      <c r="U339"/>
      <c r="V339"/>
      <c r="X339"/>
      <c r="Y339"/>
      <c r="Z339"/>
    </row>
    <row r="340" spans="9:26" x14ac:dyDescent="0.25">
      <c r="I340"/>
      <c r="J340"/>
      <c r="K340"/>
      <c r="M340"/>
      <c r="N340"/>
      <c r="P340"/>
      <c r="S340"/>
      <c r="U340"/>
      <c r="V340"/>
      <c r="X340"/>
      <c r="Y340"/>
      <c r="Z340"/>
    </row>
    <row r="341" spans="9:26" x14ac:dyDescent="0.25">
      <c r="I341"/>
      <c r="J341"/>
      <c r="K341"/>
      <c r="M341"/>
      <c r="N341"/>
      <c r="P341"/>
      <c r="S341"/>
      <c r="U341"/>
      <c r="V341"/>
      <c r="X341"/>
      <c r="Y341"/>
      <c r="Z341"/>
    </row>
    <row r="342" spans="9:26" x14ac:dyDescent="0.25">
      <c r="I342"/>
      <c r="J342"/>
      <c r="K342"/>
      <c r="M342"/>
      <c r="N342"/>
      <c r="P342"/>
      <c r="S342"/>
      <c r="U342"/>
      <c r="V342"/>
      <c r="X342"/>
      <c r="Y342"/>
      <c r="Z342"/>
    </row>
    <row r="343" spans="9:26" x14ac:dyDescent="0.25">
      <c r="I343"/>
      <c r="J343"/>
      <c r="K343"/>
      <c r="M343"/>
      <c r="N343"/>
      <c r="P343"/>
      <c r="S343"/>
      <c r="U343"/>
      <c r="V343"/>
      <c r="X343"/>
      <c r="Y343"/>
      <c r="Z343"/>
    </row>
    <row r="344" spans="9:26" x14ac:dyDescent="0.25">
      <c r="I344"/>
      <c r="J344"/>
      <c r="K344"/>
      <c r="M344"/>
      <c r="N344"/>
      <c r="P344"/>
      <c r="S344"/>
      <c r="U344"/>
      <c r="V344"/>
      <c r="X344"/>
      <c r="Y344"/>
      <c r="Z344"/>
    </row>
    <row r="345" spans="9:26" x14ac:dyDescent="0.25">
      <c r="I345"/>
      <c r="J345"/>
      <c r="K345"/>
      <c r="M345"/>
      <c r="N345"/>
      <c r="P345"/>
      <c r="S345"/>
      <c r="U345"/>
      <c r="V345"/>
      <c r="X345"/>
      <c r="Y345"/>
      <c r="Z345"/>
    </row>
    <row r="346" spans="9:26" x14ac:dyDescent="0.25">
      <c r="I346"/>
      <c r="J346"/>
      <c r="K346"/>
      <c r="M346"/>
      <c r="N346"/>
      <c r="P346"/>
      <c r="S346"/>
      <c r="U346"/>
      <c r="V346"/>
      <c r="X346"/>
      <c r="Y346"/>
      <c r="Z346"/>
    </row>
    <row r="347" spans="9:26" x14ac:dyDescent="0.25">
      <c r="I347"/>
      <c r="J347"/>
      <c r="K347"/>
      <c r="M347"/>
      <c r="N347"/>
      <c r="P347"/>
      <c r="S347"/>
      <c r="U347"/>
      <c r="V347"/>
      <c r="X347"/>
      <c r="Y347"/>
      <c r="Z347"/>
    </row>
    <row r="348" spans="9:26" x14ac:dyDescent="0.25">
      <c r="I348"/>
      <c r="J348"/>
      <c r="K348"/>
      <c r="M348"/>
      <c r="N348"/>
      <c r="P348"/>
      <c r="S348"/>
      <c r="U348"/>
      <c r="V348"/>
      <c r="X348"/>
      <c r="Y348"/>
      <c r="Z348"/>
    </row>
    <row r="349" spans="9:26" x14ac:dyDescent="0.25">
      <c r="I349"/>
      <c r="J349"/>
      <c r="K349"/>
      <c r="M349"/>
      <c r="N349"/>
      <c r="P349"/>
      <c r="S349"/>
      <c r="U349"/>
      <c r="V349"/>
      <c r="X349"/>
      <c r="Y349"/>
      <c r="Z349"/>
    </row>
    <row r="350" spans="9:26" x14ac:dyDescent="0.25">
      <c r="I350"/>
      <c r="J350"/>
      <c r="K350"/>
      <c r="M350"/>
      <c r="N350"/>
      <c r="P350"/>
      <c r="S350"/>
      <c r="U350"/>
      <c r="V350"/>
      <c r="X350"/>
      <c r="Y350"/>
      <c r="Z350"/>
    </row>
    <row r="351" spans="9:26" x14ac:dyDescent="0.25">
      <c r="I351"/>
      <c r="J351"/>
      <c r="K351"/>
      <c r="M351"/>
      <c r="N351"/>
      <c r="P351"/>
      <c r="S351"/>
      <c r="U351"/>
      <c r="V351"/>
      <c r="X351"/>
      <c r="Y351"/>
      <c r="Z351"/>
    </row>
    <row r="352" spans="9:26" x14ac:dyDescent="0.25">
      <c r="I352"/>
      <c r="J352"/>
      <c r="K352"/>
      <c r="M352"/>
      <c r="N352"/>
      <c r="P352"/>
      <c r="S352"/>
      <c r="U352"/>
      <c r="V352"/>
      <c r="X352"/>
      <c r="Y352"/>
      <c r="Z352"/>
    </row>
    <row r="353" spans="9:26" x14ac:dyDescent="0.25">
      <c r="I353"/>
      <c r="J353"/>
      <c r="K353"/>
      <c r="M353"/>
      <c r="N353"/>
      <c r="P353"/>
      <c r="S353"/>
      <c r="U353"/>
      <c r="V353"/>
      <c r="X353"/>
      <c r="Y353"/>
      <c r="Z353"/>
    </row>
    <row r="354" spans="9:26" x14ac:dyDescent="0.25">
      <c r="I354"/>
      <c r="J354"/>
      <c r="K354"/>
      <c r="M354"/>
      <c r="N354"/>
      <c r="P354"/>
      <c r="S354"/>
      <c r="U354"/>
      <c r="V354"/>
      <c r="X354"/>
      <c r="Y354"/>
      <c r="Z354"/>
    </row>
    <row r="355" spans="9:26" x14ac:dyDescent="0.25">
      <c r="I355"/>
      <c r="J355"/>
      <c r="K355"/>
      <c r="M355"/>
      <c r="N355"/>
      <c r="P355"/>
      <c r="S355"/>
      <c r="U355"/>
      <c r="V355"/>
      <c r="X355"/>
      <c r="Y355"/>
      <c r="Z355"/>
    </row>
    <row r="356" spans="9:26" x14ac:dyDescent="0.25">
      <c r="I356"/>
      <c r="J356"/>
      <c r="K356"/>
      <c r="M356"/>
      <c r="N356"/>
      <c r="P356"/>
      <c r="S356"/>
      <c r="U356"/>
      <c r="V356"/>
      <c r="X356"/>
      <c r="Y356"/>
      <c r="Z356"/>
    </row>
    <row r="357" spans="9:26" x14ac:dyDescent="0.25">
      <c r="I357"/>
      <c r="J357"/>
      <c r="K357"/>
      <c r="M357"/>
      <c r="N357"/>
      <c r="P357"/>
      <c r="S357"/>
      <c r="U357"/>
      <c r="V357"/>
      <c r="X357"/>
      <c r="Y357"/>
      <c r="Z357"/>
    </row>
    <row r="358" spans="9:26" x14ac:dyDescent="0.25">
      <c r="I358"/>
      <c r="J358"/>
      <c r="K358"/>
      <c r="M358"/>
      <c r="N358"/>
      <c r="P358"/>
      <c r="S358"/>
      <c r="U358"/>
      <c r="V358"/>
      <c r="X358"/>
      <c r="Y358"/>
      <c r="Z358"/>
    </row>
    <row r="359" spans="9:26" x14ac:dyDescent="0.25">
      <c r="I359"/>
      <c r="J359"/>
      <c r="K359"/>
      <c r="M359"/>
      <c r="N359"/>
      <c r="P359"/>
      <c r="S359"/>
      <c r="U359"/>
      <c r="V359"/>
      <c r="X359"/>
      <c r="Y359"/>
      <c r="Z359"/>
    </row>
    <row r="360" spans="9:26" x14ac:dyDescent="0.25">
      <c r="I360"/>
      <c r="J360"/>
      <c r="K360"/>
      <c r="M360"/>
      <c r="N360"/>
      <c r="P360"/>
      <c r="S360"/>
      <c r="U360"/>
      <c r="V360"/>
      <c r="X360"/>
      <c r="Y360"/>
      <c r="Z360"/>
    </row>
    <row r="361" spans="9:26" x14ac:dyDescent="0.25">
      <c r="I361"/>
      <c r="J361"/>
      <c r="K361"/>
      <c r="M361"/>
      <c r="N361"/>
      <c r="P361"/>
      <c r="S361"/>
      <c r="U361"/>
      <c r="V361"/>
      <c r="X361"/>
      <c r="Y361"/>
      <c r="Z361"/>
    </row>
    <row r="362" spans="9:26" x14ac:dyDescent="0.25">
      <c r="I362"/>
      <c r="J362"/>
      <c r="K362"/>
      <c r="M362"/>
      <c r="N362"/>
      <c r="P362"/>
      <c r="S362"/>
      <c r="U362"/>
      <c r="V362"/>
      <c r="X362"/>
      <c r="Y362"/>
      <c r="Z362"/>
    </row>
    <row r="363" spans="9:26" x14ac:dyDescent="0.25">
      <c r="I363"/>
      <c r="J363"/>
      <c r="K363"/>
      <c r="M363"/>
      <c r="N363"/>
      <c r="P363"/>
      <c r="S363"/>
      <c r="U363"/>
      <c r="V363"/>
      <c r="X363"/>
      <c r="Y363"/>
      <c r="Z363"/>
    </row>
    <row r="364" spans="9:26" x14ac:dyDescent="0.25">
      <c r="I364"/>
      <c r="J364"/>
      <c r="K364"/>
      <c r="M364"/>
      <c r="N364"/>
      <c r="P364"/>
      <c r="S364"/>
      <c r="U364"/>
      <c r="V364"/>
      <c r="X364"/>
      <c r="Y364"/>
      <c r="Z364"/>
    </row>
    <row r="365" spans="9:26" x14ac:dyDescent="0.25">
      <c r="I365"/>
      <c r="J365"/>
      <c r="K365"/>
      <c r="M365"/>
      <c r="N365"/>
      <c r="P365"/>
      <c r="S365"/>
      <c r="U365"/>
      <c r="V365"/>
      <c r="X365"/>
      <c r="Y365"/>
      <c r="Z365"/>
    </row>
    <row r="366" spans="9:26" x14ac:dyDescent="0.25">
      <c r="I366"/>
      <c r="J366"/>
      <c r="K366"/>
      <c r="M366"/>
      <c r="N366"/>
      <c r="P366"/>
      <c r="S366"/>
      <c r="U366"/>
      <c r="V366"/>
      <c r="X366"/>
      <c r="Y366"/>
      <c r="Z366"/>
    </row>
    <row r="367" spans="9:26" x14ac:dyDescent="0.25">
      <c r="I367"/>
      <c r="J367"/>
      <c r="K367"/>
      <c r="M367"/>
      <c r="N367"/>
      <c r="P367"/>
      <c r="S367"/>
      <c r="U367"/>
      <c r="V367"/>
      <c r="X367"/>
      <c r="Y367"/>
      <c r="Z367"/>
    </row>
    <row r="368" spans="9:26" x14ac:dyDescent="0.25">
      <c r="I368"/>
      <c r="J368"/>
      <c r="K368"/>
      <c r="M368"/>
      <c r="N368"/>
      <c r="P368"/>
      <c r="S368"/>
      <c r="U368"/>
      <c r="V368"/>
      <c r="X368"/>
      <c r="Y368"/>
      <c r="Z368"/>
    </row>
    <row r="369" spans="9:26" x14ac:dyDescent="0.25">
      <c r="I369"/>
      <c r="J369"/>
      <c r="K369"/>
      <c r="M369"/>
      <c r="N369"/>
      <c r="P369"/>
      <c r="S369"/>
      <c r="U369"/>
      <c r="V369"/>
      <c r="X369"/>
      <c r="Y369"/>
      <c r="Z369"/>
    </row>
    <row r="370" spans="9:26" x14ac:dyDescent="0.25">
      <c r="I370"/>
      <c r="J370"/>
      <c r="K370"/>
      <c r="M370"/>
      <c r="N370"/>
      <c r="P370"/>
      <c r="S370"/>
      <c r="U370"/>
      <c r="V370"/>
      <c r="X370"/>
      <c r="Y370"/>
      <c r="Z370"/>
    </row>
    <row r="371" spans="9:26" x14ac:dyDescent="0.25">
      <c r="I371"/>
      <c r="J371"/>
      <c r="K371"/>
      <c r="M371"/>
      <c r="N371"/>
      <c r="P371"/>
      <c r="S371"/>
      <c r="U371"/>
      <c r="V371"/>
      <c r="X371"/>
      <c r="Y371"/>
      <c r="Z371"/>
    </row>
    <row r="372" spans="9:26" x14ac:dyDescent="0.25">
      <c r="I372"/>
      <c r="J372"/>
      <c r="K372"/>
      <c r="M372"/>
      <c r="N372"/>
      <c r="P372"/>
      <c r="S372"/>
      <c r="U372"/>
      <c r="V372"/>
      <c r="X372"/>
      <c r="Y372"/>
      <c r="Z372"/>
    </row>
    <row r="373" spans="9:26" x14ac:dyDescent="0.25">
      <c r="I373"/>
      <c r="J373"/>
      <c r="K373"/>
      <c r="M373"/>
      <c r="N373"/>
      <c r="P373"/>
      <c r="S373"/>
      <c r="U373"/>
      <c r="V373"/>
      <c r="X373"/>
      <c r="Y373"/>
      <c r="Z373"/>
    </row>
    <row r="374" spans="9:26" x14ac:dyDescent="0.25">
      <c r="I374"/>
      <c r="J374"/>
      <c r="K374"/>
      <c r="M374"/>
      <c r="N374"/>
      <c r="P374"/>
      <c r="S374"/>
      <c r="U374"/>
      <c r="V374"/>
      <c r="X374"/>
      <c r="Y374"/>
      <c r="Z374"/>
    </row>
    <row r="375" spans="9:26" x14ac:dyDescent="0.25">
      <c r="I375"/>
      <c r="J375"/>
      <c r="K375"/>
      <c r="M375"/>
      <c r="N375"/>
      <c r="P375"/>
      <c r="S375"/>
      <c r="U375"/>
      <c r="V375"/>
      <c r="X375"/>
      <c r="Y375"/>
      <c r="Z375"/>
    </row>
    <row r="376" spans="9:26" x14ac:dyDescent="0.25">
      <c r="I376"/>
      <c r="J376"/>
      <c r="K376"/>
      <c r="M376"/>
      <c r="N376"/>
      <c r="P376"/>
      <c r="S376"/>
      <c r="U376"/>
      <c r="V376"/>
      <c r="X376"/>
      <c r="Y376"/>
      <c r="Z376"/>
    </row>
    <row r="377" spans="9:26" x14ac:dyDescent="0.25">
      <c r="I377"/>
      <c r="J377"/>
      <c r="K377"/>
      <c r="M377"/>
      <c r="N377"/>
      <c r="P377"/>
      <c r="S377"/>
      <c r="U377"/>
      <c r="V377"/>
      <c r="X377"/>
      <c r="Y377"/>
      <c r="Z377"/>
    </row>
    <row r="378" spans="9:26" x14ac:dyDescent="0.25">
      <c r="I378"/>
      <c r="J378"/>
      <c r="K378"/>
      <c r="M378"/>
      <c r="N378"/>
      <c r="P378"/>
      <c r="S378"/>
      <c r="U378"/>
      <c r="V378"/>
      <c r="X378"/>
      <c r="Y378"/>
      <c r="Z378"/>
    </row>
    <row r="379" spans="9:26" x14ac:dyDescent="0.25">
      <c r="I379"/>
      <c r="J379"/>
      <c r="K379"/>
      <c r="M379"/>
      <c r="N379"/>
      <c r="P379"/>
      <c r="S379"/>
      <c r="U379"/>
      <c r="V379"/>
      <c r="X379"/>
      <c r="Y379"/>
      <c r="Z379"/>
    </row>
    <row r="380" spans="9:26" x14ac:dyDescent="0.25">
      <c r="I380"/>
      <c r="J380"/>
      <c r="K380"/>
      <c r="M380"/>
      <c r="N380"/>
      <c r="P380"/>
      <c r="S380"/>
      <c r="U380"/>
      <c r="V380"/>
      <c r="X380"/>
      <c r="Y380"/>
      <c r="Z380"/>
    </row>
    <row r="381" spans="9:26" x14ac:dyDescent="0.25">
      <c r="I381"/>
      <c r="J381"/>
      <c r="K381"/>
      <c r="M381"/>
      <c r="N381"/>
      <c r="P381"/>
      <c r="S381"/>
      <c r="U381"/>
      <c r="V381"/>
      <c r="X381"/>
      <c r="Y381"/>
      <c r="Z381"/>
    </row>
    <row r="382" spans="9:26" x14ac:dyDescent="0.25">
      <c r="I382"/>
      <c r="J382"/>
      <c r="K382"/>
      <c r="M382"/>
      <c r="N382"/>
      <c r="P382"/>
      <c r="S382"/>
      <c r="U382"/>
      <c r="V382"/>
      <c r="X382"/>
      <c r="Y382"/>
      <c r="Z382"/>
    </row>
    <row r="383" spans="9:26" x14ac:dyDescent="0.25">
      <c r="I383"/>
      <c r="J383"/>
      <c r="K383"/>
      <c r="M383"/>
      <c r="N383"/>
      <c r="P383"/>
      <c r="S383"/>
      <c r="U383"/>
      <c r="V383"/>
      <c r="X383"/>
      <c r="Y383"/>
      <c r="Z383"/>
    </row>
    <row r="384" spans="9:26" x14ac:dyDescent="0.25">
      <c r="I384"/>
      <c r="J384"/>
      <c r="K384"/>
      <c r="M384"/>
      <c r="N384"/>
      <c r="P384"/>
      <c r="S384"/>
      <c r="U384"/>
      <c r="V384"/>
      <c r="X384"/>
      <c r="Y384"/>
      <c r="Z384"/>
    </row>
    <row r="385" spans="9:26" x14ac:dyDescent="0.25">
      <c r="I385"/>
      <c r="J385"/>
      <c r="K385"/>
      <c r="M385"/>
      <c r="N385"/>
      <c r="P385"/>
      <c r="S385"/>
      <c r="U385"/>
      <c r="V385"/>
      <c r="X385"/>
      <c r="Y385"/>
      <c r="Z385"/>
    </row>
    <row r="386" spans="9:26" x14ac:dyDescent="0.25">
      <c r="I386"/>
      <c r="J386"/>
      <c r="K386"/>
      <c r="M386"/>
      <c r="N386"/>
      <c r="P386"/>
      <c r="S386"/>
      <c r="U386"/>
      <c r="V386"/>
      <c r="X386"/>
      <c r="Y386"/>
      <c r="Z386"/>
    </row>
    <row r="387" spans="9:26" x14ac:dyDescent="0.25">
      <c r="I387"/>
      <c r="J387"/>
      <c r="K387"/>
      <c r="M387"/>
      <c r="N387"/>
      <c r="P387"/>
      <c r="S387"/>
      <c r="U387"/>
      <c r="V387"/>
      <c r="X387"/>
      <c r="Y387"/>
      <c r="Z387"/>
    </row>
    <row r="388" spans="9:26" x14ac:dyDescent="0.25">
      <c r="I388"/>
      <c r="J388"/>
      <c r="K388"/>
      <c r="M388"/>
      <c r="N388"/>
      <c r="P388"/>
      <c r="S388"/>
      <c r="U388"/>
      <c r="V388"/>
      <c r="X388"/>
      <c r="Y388"/>
      <c r="Z388"/>
    </row>
    <row r="389" spans="9:26" x14ac:dyDescent="0.25">
      <c r="I389"/>
      <c r="J389"/>
      <c r="K389"/>
      <c r="M389"/>
      <c r="N389"/>
      <c r="P389"/>
      <c r="S389"/>
      <c r="U389"/>
      <c r="V389"/>
      <c r="X389"/>
      <c r="Y389"/>
      <c r="Z389"/>
    </row>
    <row r="390" spans="9:26" x14ac:dyDescent="0.25">
      <c r="I390"/>
      <c r="J390"/>
      <c r="K390"/>
      <c r="M390"/>
      <c r="N390"/>
      <c r="P390"/>
      <c r="S390"/>
      <c r="U390"/>
      <c r="V390"/>
      <c r="X390"/>
      <c r="Y390"/>
      <c r="Z390"/>
    </row>
    <row r="391" spans="9:26" x14ac:dyDescent="0.25">
      <c r="I391"/>
      <c r="J391"/>
      <c r="K391"/>
      <c r="M391"/>
      <c r="N391"/>
      <c r="P391"/>
      <c r="S391"/>
      <c r="U391"/>
      <c r="V391"/>
      <c r="X391"/>
      <c r="Y391"/>
      <c r="Z391"/>
    </row>
    <row r="392" spans="9:26" x14ac:dyDescent="0.25">
      <c r="I392"/>
      <c r="J392"/>
      <c r="K392"/>
      <c r="M392"/>
      <c r="N392"/>
      <c r="P392"/>
      <c r="S392"/>
      <c r="U392"/>
      <c r="V392"/>
      <c r="X392"/>
      <c r="Y392"/>
      <c r="Z392"/>
    </row>
    <row r="393" spans="9:26" x14ac:dyDescent="0.25">
      <c r="I393"/>
      <c r="J393"/>
      <c r="K393"/>
      <c r="M393"/>
      <c r="N393"/>
      <c r="P393"/>
      <c r="S393"/>
      <c r="U393"/>
      <c r="V393"/>
      <c r="X393"/>
      <c r="Y393"/>
      <c r="Z393"/>
    </row>
    <row r="394" spans="9:26" x14ac:dyDescent="0.25">
      <c r="I394"/>
      <c r="J394"/>
      <c r="K394"/>
      <c r="M394"/>
      <c r="N394"/>
      <c r="P394"/>
      <c r="S394"/>
      <c r="U394"/>
      <c r="V394"/>
      <c r="X394"/>
      <c r="Y394"/>
      <c r="Z394"/>
    </row>
    <row r="395" spans="9:26" x14ac:dyDescent="0.25">
      <c r="I395"/>
      <c r="J395"/>
      <c r="K395"/>
      <c r="M395"/>
      <c r="N395"/>
      <c r="P395"/>
      <c r="S395"/>
      <c r="U395"/>
      <c r="V395"/>
      <c r="X395"/>
      <c r="Y395"/>
      <c r="Z395"/>
    </row>
    <row r="396" spans="9:26" x14ac:dyDescent="0.25">
      <c r="I396"/>
      <c r="J396"/>
      <c r="K396"/>
      <c r="M396"/>
      <c r="N396"/>
      <c r="P396"/>
      <c r="S396"/>
      <c r="U396"/>
      <c r="V396"/>
      <c r="X396"/>
      <c r="Y396"/>
      <c r="Z396"/>
    </row>
    <row r="397" spans="9:26" x14ac:dyDescent="0.25">
      <c r="I397"/>
      <c r="J397"/>
      <c r="K397"/>
      <c r="M397"/>
      <c r="N397"/>
      <c r="P397"/>
      <c r="S397"/>
      <c r="U397"/>
      <c r="V397"/>
      <c r="X397"/>
      <c r="Y397"/>
      <c r="Z397"/>
    </row>
    <row r="398" spans="9:26" x14ac:dyDescent="0.25">
      <c r="I398"/>
      <c r="J398"/>
      <c r="K398"/>
      <c r="M398"/>
      <c r="N398"/>
      <c r="P398"/>
      <c r="S398"/>
      <c r="U398"/>
      <c r="V398"/>
      <c r="X398"/>
      <c r="Y398"/>
      <c r="Z398"/>
    </row>
    <row r="399" spans="9:26" x14ac:dyDescent="0.25">
      <c r="I399"/>
      <c r="J399"/>
      <c r="K399"/>
      <c r="M399"/>
      <c r="N399"/>
      <c r="P399"/>
      <c r="S399"/>
      <c r="U399"/>
      <c r="V399"/>
      <c r="X399"/>
      <c r="Y399"/>
      <c r="Z399"/>
    </row>
    <row r="400" spans="9:26" x14ac:dyDescent="0.25">
      <c r="I400"/>
      <c r="J400"/>
      <c r="K400"/>
      <c r="M400"/>
      <c r="N400"/>
      <c r="P400"/>
      <c r="S400"/>
      <c r="U400"/>
      <c r="V400"/>
      <c r="X400"/>
      <c r="Y400"/>
      <c r="Z400"/>
    </row>
    <row r="401" spans="9:26" x14ac:dyDescent="0.25">
      <c r="I401"/>
      <c r="J401"/>
      <c r="K401"/>
      <c r="M401"/>
      <c r="N401"/>
      <c r="P401"/>
      <c r="S401"/>
      <c r="U401"/>
      <c r="V401"/>
      <c r="X401"/>
      <c r="Y401"/>
      <c r="Z401"/>
    </row>
    <row r="402" spans="9:26" x14ac:dyDescent="0.25">
      <c r="I402"/>
      <c r="J402"/>
      <c r="K402"/>
      <c r="M402"/>
      <c r="N402"/>
      <c r="P402"/>
      <c r="S402"/>
      <c r="U402"/>
      <c r="V402"/>
      <c r="X402"/>
      <c r="Y402"/>
      <c r="Z402"/>
    </row>
    <row r="403" spans="9:26" x14ac:dyDescent="0.25">
      <c r="I403"/>
      <c r="J403"/>
      <c r="K403"/>
      <c r="M403"/>
      <c r="N403"/>
      <c r="P403"/>
      <c r="S403"/>
      <c r="U403"/>
      <c r="V403"/>
      <c r="X403"/>
      <c r="Y403"/>
      <c r="Z403"/>
    </row>
    <row r="404" spans="9:26" x14ac:dyDescent="0.25">
      <c r="I404"/>
      <c r="J404"/>
      <c r="K404"/>
      <c r="M404"/>
      <c r="N404"/>
      <c r="P404"/>
      <c r="S404"/>
      <c r="U404"/>
      <c r="V404"/>
      <c r="X404"/>
      <c r="Y404"/>
      <c r="Z404"/>
    </row>
    <row r="405" spans="9:26" x14ac:dyDescent="0.25">
      <c r="I405"/>
      <c r="J405"/>
      <c r="K405"/>
      <c r="M405"/>
      <c r="N405"/>
      <c r="P405"/>
      <c r="S405"/>
      <c r="U405"/>
      <c r="V405"/>
      <c r="X405"/>
      <c r="Y405"/>
      <c r="Z405"/>
    </row>
    <row r="406" spans="9:26" x14ac:dyDescent="0.25">
      <c r="I406"/>
      <c r="J406"/>
      <c r="K406"/>
      <c r="M406"/>
      <c r="N406"/>
      <c r="P406"/>
      <c r="S406"/>
      <c r="U406"/>
      <c r="V406"/>
      <c r="X406"/>
      <c r="Y406"/>
      <c r="Z406"/>
    </row>
    <row r="407" spans="9:26" x14ac:dyDescent="0.25">
      <c r="I407"/>
      <c r="J407"/>
      <c r="K407"/>
      <c r="M407"/>
      <c r="N407"/>
      <c r="P407"/>
      <c r="S407"/>
      <c r="U407"/>
      <c r="V407"/>
      <c r="X407"/>
      <c r="Y407"/>
      <c r="Z407"/>
    </row>
    <row r="408" spans="9:26" x14ac:dyDescent="0.25">
      <c r="I408"/>
      <c r="J408"/>
      <c r="K408"/>
      <c r="M408"/>
      <c r="N408"/>
      <c r="P408"/>
      <c r="S408"/>
      <c r="U408"/>
      <c r="V408"/>
      <c r="X408"/>
      <c r="Y408"/>
      <c r="Z408"/>
    </row>
    <row r="409" spans="9:26" x14ac:dyDescent="0.25">
      <c r="I409"/>
      <c r="J409"/>
      <c r="K409"/>
      <c r="M409"/>
      <c r="N409"/>
      <c r="P409"/>
      <c r="S409"/>
      <c r="U409"/>
      <c r="V409"/>
      <c r="X409"/>
      <c r="Y409"/>
      <c r="Z409"/>
    </row>
    <row r="410" spans="9:26" x14ac:dyDescent="0.25">
      <c r="I410"/>
      <c r="J410"/>
      <c r="K410"/>
      <c r="M410"/>
      <c r="N410"/>
      <c r="P410"/>
      <c r="S410"/>
      <c r="U410"/>
      <c r="V410"/>
      <c r="X410"/>
      <c r="Y410"/>
      <c r="Z410"/>
    </row>
    <row r="411" spans="9:26" x14ac:dyDescent="0.25">
      <c r="I411"/>
      <c r="J411"/>
      <c r="K411"/>
      <c r="M411"/>
      <c r="N411"/>
      <c r="P411"/>
      <c r="S411"/>
      <c r="U411"/>
      <c r="V411"/>
      <c r="X411"/>
      <c r="Y411"/>
      <c r="Z411"/>
    </row>
    <row r="412" spans="9:26" x14ac:dyDescent="0.25">
      <c r="I412"/>
      <c r="J412"/>
      <c r="K412"/>
      <c r="M412"/>
      <c r="N412"/>
      <c r="P412"/>
      <c r="S412"/>
      <c r="U412"/>
      <c r="V412"/>
      <c r="X412"/>
      <c r="Y412"/>
      <c r="Z412"/>
    </row>
    <row r="413" spans="9:26" x14ac:dyDescent="0.25">
      <c r="I413"/>
      <c r="J413"/>
      <c r="K413"/>
      <c r="M413"/>
      <c r="N413"/>
      <c r="P413"/>
      <c r="S413"/>
      <c r="U413"/>
      <c r="V413"/>
      <c r="X413"/>
      <c r="Y413"/>
      <c r="Z413"/>
    </row>
    <row r="414" spans="9:26" x14ac:dyDescent="0.25">
      <c r="I414"/>
      <c r="J414"/>
      <c r="K414"/>
      <c r="M414"/>
      <c r="N414"/>
      <c r="P414"/>
      <c r="S414"/>
      <c r="U414"/>
      <c r="V414"/>
      <c r="X414"/>
      <c r="Y414"/>
      <c r="Z414"/>
    </row>
    <row r="415" spans="9:26" x14ac:dyDescent="0.25">
      <c r="I415"/>
      <c r="J415"/>
      <c r="K415"/>
      <c r="M415"/>
      <c r="N415"/>
      <c r="P415"/>
      <c r="S415"/>
      <c r="U415"/>
      <c r="V415"/>
      <c r="X415"/>
      <c r="Y415"/>
      <c r="Z415"/>
    </row>
    <row r="416" spans="9:26" x14ac:dyDescent="0.25">
      <c r="I416"/>
      <c r="J416"/>
      <c r="K416"/>
      <c r="M416"/>
      <c r="N416"/>
      <c r="P416"/>
      <c r="S416"/>
      <c r="U416"/>
      <c r="V416"/>
      <c r="X416"/>
      <c r="Y416"/>
      <c r="Z416"/>
    </row>
    <row r="417" spans="9:26" x14ac:dyDescent="0.25">
      <c r="I417"/>
      <c r="J417"/>
      <c r="K417"/>
      <c r="M417"/>
      <c r="N417"/>
      <c r="P417"/>
      <c r="S417"/>
      <c r="U417"/>
      <c r="V417"/>
      <c r="X417"/>
      <c r="Y417"/>
      <c r="Z417"/>
    </row>
    <row r="418" spans="9:26" x14ac:dyDescent="0.25">
      <c r="I418"/>
      <c r="J418"/>
      <c r="K418"/>
      <c r="M418"/>
      <c r="N418"/>
      <c r="P418"/>
      <c r="S418"/>
      <c r="U418"/>
      <c r="V418"/>
      <c r="X418"/>
      <c r="Y418"/>
      <c r="Z418"/>
    </row>
    <row r="419" spans="9:26" x14ac:dyDescent="0.25">
      <c r="I419"/>
      <c r="J419"/>
      <c r="K419"/>
      <c r="M419"/>
      <c r="N419"/>
      <c r="P419"/>
      <c r="S419"/>
      <c r="U419"/>
      <c r="V419"/>
      <c r="X419"/>
      <c r="Y419"/>
      <c r="Z419"/>
    </row>
    <row r="420" spans="9:26" x14ac:dyDescent="0.25">
      <c r="I420"/>
      <c r="J420"/>
      <c r="K420"/>
      <c r="M420"/>
      <c r="N420"/>
      <c r="P420"/>
      <c r="S420"/>
      <c r="U420"/>
      <c r="V420"/>
      <c r="X420"/>
      <c r="Y420"/>
      <c r="Z420"/>
    </row>
    <row r="421" spans="9:26" x14ac:dyDescent="0.25">
      <c r="I421"/>
      <c r="J421"/>
      <c r="K421"/>
      <c r="M421"/>
      <c r="N421"/>
      <c r="P421"/>
      <c r="S421"/>
      <c r="U421"/>
      <c r="V421"/>
      <c r="X421"/>
      <c r="Y421"/>
      <c r="Z421"/>
    </row>
    <row r="422" spans="9:26" x14ac:dyDescent="0.25">
      <c r="I422"/>
      <c r="J422"/>
      <c r="K422"/>
      <c r="M422"/>
      <c r="N422"/>
      <c r="P422"/>
      <c r="S422"/>
      <c r="U422"/>
      <c r="V422"/>
      <c r="X422"/>
      <c r="Y422"/>
      <c r="Z422"/>
    </row>
    <row r="423" spans="9:26" x14ac:dyDescent="0.25">
      <c r="I423"/>
      <c r="J423"/>
      <c r="K423"/>
      <c r="M423"/>
      <c r="N423"/>
      <c r="P423"/>
      <c r="S423"/>
      <c r="U423"/>
      <c r="V423"/>
      <c r="X423"/>
      <c r="Y423"/>
      <c r="Z423"/>
    </row>
    <row r="424" spans="9:26" x14ac:dyDescent="0.25">
      <c r="I424"/>
      <c r="J424"/>
      <c r="K424"/>
      <c r="M424"/>
      <c r="N424"/>
      <c r="P424"/>
      <c r="S424"/>
      <c r="U424"/>
      <c r="V424"/>
      <c r="X424"/>
      <c r="Y424"/>
      <c r="Z424"/>
    </row>
    <row r="425" spans="9:26" x14ac:dyDescent="0.25">
      <c r="I425"/>
      <c r="J425"/>
      <c r="K425"/>
      <c r="M425"/>
      <c r="N425"/>
      <c r="P425"/>
      <c r="S425"/>
      <c r="U425"/>
      <c r="V425"/>
      <c r="X425"/>
      <c r="Y425"/>
      <c r="Z425"/>
    </row>
    <row r="426" spans="9:26" x14ac:dyDescent="0.25">
      <c r="I426"/>
      <c r="J426"/>
      <c r="K426"/>
      <c r="M426"/>
      <c r="N426"/>
      <c r="P426"/>
      <c r="S426"/>
      <c r="U426"/>
      <c r="V426"/>
      <c r="X426"/>
      <c r="Y426"/>
      <c r="Z426"/>
    </row>
    <row r="427" spans="9:26" x14ac:dyDescent="0.25">
      <c r="I427"/>
      <c r="J427"/>
      <c r="K427"/>
      <c r="M427"/>
      <c r="N427"/>
      <c r="P427"/>
      <c r="S427"/>
      <c r="U427"/>
      <c r="V427"/>
      <c r="X427"/>
      <c r="Y427"/>
      <c r="Z427"/>
    </row>
    <row r="428" spans="9:26" x14ac:dyDescent="0.25">
      <c r="I428"/>
      <c r="J428"/>
      <c r="K428"/>
      <c r="M428"/>
      <c r="N428"/>
      <c r="P428"/>
      <c r="S428"/>
      <c r="U428"/>
      <c r="V428"/>
      <c r="X428"/>
      <c r="Y428"/>
      <c r="Z428"/>
    </row>
    <row r="429" spans="9:26" x14ac:dyDescent="0.25">
      <c r="I429"/>
      <c r="J429"/>
      <c r="K429"/>
      <c r="M429"/>
      <c r="N429"/>
      <c r="P429"/>
      <c r="S429"/>
      <c r="U429"/>
      <c r="V429"/>
      <c r="X429"/>
      <c r="Y429"/>
      <c r="Z429"/>
    </row>
    <row r="430" spans="9:26" x14ac:dyDescent="0.25">
      <c r="I430"/>
      <c r="J430"/>
      <c r="K430"/>
      <c r="M430"/>
      <c r="N430"/>
      <c r="P430"/>
      <c r="S430"/>
      <c r="U430"/>
      <c r="V430"/>
      <c r="X430"/>
      <c r="Y430"/>
      <c r="Z430"/>
    </row>
    <row r="431" spans="9:26" x14ac:dyDescent="0.25">
      <c r="I431"/>
      <c r="J431"/>
      <c r="K431"/>
      <c r="M431"/>
      <c r="N431"/>
      <c r="P431"/>
      <c r="S431"/>
      <c r="U431"/>
      <c r="V431"/>
      <c r="X431"/>
      <c r="Y431"/>
      <c r="Z431"/>
    </row>
    <row r="432" spans="9:26" x14ac:dyDescent="0.25">
      <c r="I432"/>
      <c r="J432"/>
      <c r="K432"/>
      <c r="M432"/>
      <c r="N432"/>
      <c r="P432"/>
      <c r="S432"/>
      <c r="U432"/>
      <c r="V432"/>
      <c r="X432"/>
      <c r="Y432"/>
      <c r="Z432"/>
    </row>
    <row r="433" spans="9:26" x14ac:dyDescent="0.25">
      <c r="I433"/>
      <c r="J433"/>
      <c r="K433"/>
      <c r="M433"/>
      <c r="N433"/>
      <c r="P433"/>
      <c r="S433"/>
      <c r="U433"/>
      <c r="V433"/>
      <c r="X433"/>
      <c r="Y433"/>
      <c r="Z433"/>
    </row>
    <row r="434" spans="9:26" x14ac:dyDescent="0.25">
      <c r="I434"/>
      <c r="J434"/>
      <c r="K434"/>
      <c r="M434"/>
      <c r="N434"/>
      <c r="P434"/>
      <c r="S434"/>
      <c r="U434"/>
      <c r="V434"/>
      <c r="X434"/>
      <c r="Y434"/>
      <c r="Z434"/>
    </row>
    <row r="435" spans="9:26" x14ac:dyDescent="0.25">
      <c r="I435"/>
      <c r="J435"/>
      <c r="K435"/>
      <c r="M435"/>
      <c r="N435"/>
      <c r="P435"/>
      <c r="S435"/>
      <c r="U435"/>
      <c r="V435"/>
      <c r="X435"/>
      <c r="Y435"/>
      <c r="Z435"/>
    </row>
    <row r="436" spans="9:26" x14ac:dyDescent="0.25">
      <c r="I436"/>
      <c r="J436"/>
      <c r="K436"/>
      <c r="M436"/>
      <c r="N436"/>
      <c r="P436"/>
      <c r="S436"/>
      <c r="U436"/>
      <c r="V436"/>
      <c r="X436"/>
      <c r="Y436"/>
      <c r="Z436"/>
    </row>
    <row r="437" spans="9:26" x14ac:dyDescent="0.25">
      <c r="I437"/>
      <c r="J437"/>
      <c r="K437"/>
      <c r="M437"/>
      <c r="N437"/>
      <c r="P437"/>
      <c r="S437"/>
      <c r="U437"/>
      <c r="V437"/>
      <c r="X437"/>
      <c r="Y437"/>
      <c r="Z437"/>
    </row>
    <row r="438" spans="9:26" x14ac:dyDescent="0.25">
      <c r="I438"/>
      <c r="J438"/>
      <c r="K438"/>
      <c r="M438"/>
      <c r="N438"/>
      <c r="P438"/>
      <c r="S438"/>
      <c r="U438"/>
      <c r="V438"/>
      <c r="X438"/>
      <c r="Y438"/>
      <c r="Z438"/>
    </row>
    <row r="439" spans="9:26" x14ac:dyDescent="0.25">
      <c r="I439"/>
      <c r="J439"/>
      <c r="K439"/>
      <c r="M439"/>
      <c r="N439"/>
      <c r="P439"/>
      <c r="S439"/>
      <c r="U439"/>
      <c r="V439"/>
      <c r="X439"/>
      <c r="Y439"/>
      <c r="Z439"/>
    </row>
    <row r="440" spans="9:26" x14ac:dyDescent="0.25">
      <c r="I440"/>
      <c r="J440"/>
      <c r="K440"/>
      <c r="M440"/>
      <c r="N440"/>
      <c r="P440"/>
      <c r="S440"/>
      <c r="U440"/>
      <c r="V440"/>
      <c r="X440"/>
      <c r="Y440"/>
      <c r="Z440"/>
    </row>
    <row r="441" spans="9:26" x14ac:dyDescent="0.25">
      <c r="I441"/>
      <c r="J441"/>
      <c r="K441"/>
      <c r="M441"/>
      <c r="N441"/>
      <c r="P441"/>
      <c r="S441"/>
      <c r="U441"/>
      <c r="V441"/>
      <c r="X441"/>
      <c r="Y441"/>
      <c r="Z441"/>
    </row>
    <row r="442" spans="9:26" x14ac:dyDescent="0.25">
      <c r="I442"/>
      <c r="J442"/>
      <c r="K442"/>
      <c r="M442"/>
      <c r="N442"/>
      <c r="P442"/>
      <c r="S442"/>
      <c r="U442"/>
      <c r="V442"/>
      <c r="X442"/>
      <c r="Y442"/>
      <c r="Z442"/>
    </row>
    <row r="443" spans="9:26" x14ac:dyDescent="0.25">
      <c r="I443"/>
      <c r="J443"/>
      <c r="K443"/>
      <c r="M443"/>
      <c r="N443"/>
      <c r="P443"/>
      <c r="S443"/>
      <c r="U443"/>
      <c r="V443"/>
      <c r="X443"/>
      <c r="Y443"/>
      <c r="Z443"/>
    </row>
    <row r="444" spans="9:26" x14ac:dyDescent="0.25">
      <c r="I444"/>
      <c r="J444"/>
      <c r="K444"/>
      <c r="M444"/>
      <c r="N444"/>
      <c r="P444"/>
      <c r="S444"/>
      <c r="U444"/>
      <c r="V444"/>
      <c r="X444"/>
      <c r="Y444"/>
      <c r="Z444"/>
    </row>
    <row r="445" spans="9:26" x14ac:dyDescent="0.25">
      <c r="I445"/>
      <c r="J445"/>
      <c r="K445"/>
      <c r="M445"/>
      <c r="N445"/>
      <c r="P445"/>
      <c r="S445"/>
      <c r="U445"/>
      <c r="V445"/>
      <c r="X445"/>
      <c r="Y445"/>
      <c r="Z445"/>
    </row>
    <row r="446" spans="9:26" x14ac:dyDescent="0.25">
      <c r="I446"/>
      <c r="J446"/>
      <c r="K446"/>
      <c r="M446"/>
      <c r="N446"/>
      <c r="P446"/>
      <c r="S446"/>
      <c r="U446"/>
      <c r="V446"/>
      <c r="X446"/>
      <c r="Y446"/>
      <c r="Z446"/>
    </row>
    <row r="447" spans="9:26" x14ac:dyDescent="0.25">
      <c r="I447"/>
      <c r="J447"/>
      <c r="K447"/>
      <c r="M447"/>
      <c r="N447"/>
      <c r="P447"/>
      <c r="S447"/>
      <c r="U447"/>
      <c r="V447"/>
      <c r="X447"/>
      <c r="Y447"/>
      <c r="Z447"/>
    </row>
    <row r="448" spans="9:26" x14ac:dyDescent="0.25">
      <c r="I448"/>
      <c r="J448"/>
      <c r="K448"/>
      <c r="M448"/>
      <c r="N448"/>
      <c r="P448"/>
      <c r="S448"/>
      <c r="U448"/>
      <c r="V448"/>
      <c r="X448"/>
      <c r="Y448"/>
      <c r="Z448"/>
    </row>
    <row r="449" spans="9:26" x14ac:dyDescent="0.25">
      <c r="I449"/>
      <c r="J449"/>
      <c r="K449"/>
      <c r="M449"/>
      <c r="N449"/>
      <c r="P449"/>
      <c r="S449"/>
      <c r="U449"/>
      <c r="V449"/>
      <c r="X449"/>
      <c r="Y449"/>
      <c r="Z449"/>
    </row>
    <row r="450" spans="9:26" x14ac:dyDescent="0.25">
      <c r="I450"/>
      <c r="J450"/>
      <c r="K450"/>
      <c r="M450"/>
      <c r="N450"/>
      <c r="P450"/>
      <c r="S450"/>
      <c r="U450"/>
      <c r="V450"/>
      <c r="X450"/>
      <c r="Y450"/>
      <c r="Z450"/>
    </row>
    <row r="451" spans="9:26" x14ac:dyDescent="0.25">
      <c r="I451"/>
      <c r="J451"/>
      <c r="K451"/>
      <c r="M451"/>
      <c r="N451"/>
      <c r="P451"/>
      <c r="S451"/>
      <c r="U451"/>
      <c r="V451"/>
      <c r="X451"/>
      <c r="Y451"/>
      <c r="Z451"/>
    </row>
    <row r="452" spans="9:26" x14ac:dyDescent="0.25">
      <c r="I452"/>
      <c r="J452"/>
      <c r="K452"/>
      <c r="M452"/>
      <c r="N452"/>
      <c r="P452"/>
      <c r="S452"/>
      <c r="U452"/>
      <c r="V452"/>
      <c r="X452"/>
      <c r="Y452"/>
      <c r="Z452"/>
    </row>
    <row r="453" spans="9:26" x14ac:dyDescent="0.25">
      <c r="I453"/>
      <c r="J453"/>
      <c r="K453"/>
      <c r="M453"/>
      <c r="N453"/>
      <c r="P453"/>
      <c r="S453"/>
      <c r="U453"/>
      <c r="V453"/>
      <c r="X453"/>
      <c r="Y453"/>
      <c r="Z453"/>
    </row>
    <row r="454" spans="9:26" x14ac:dyDescent="0.25">
      <c r="I454"/>
      <c r="J454"/>
      <c r="K454"/>
      <c r="M454"/>
      <c r="N454"/>
      <c r="P454"/>
      <c r="S454"/>
      <c r="U454"/>
      <c r="V454"/>
      <c r="X454"/>
      <c r="Y454"/>
      <c r="Z454"/>
    </row>
    <row r="455" spans="9:26" x14ac:dyDescent="0.25">
      <c r="I455"/>
      <c r="J455"/>
      <c r="K455"/>
      <c r="M455"/>
      <c r="N455"/>
      <c r="P455"/>
      <c r="S455"/>
      <c r="U455"/>
      <c r="V455"/>
      <c r="X455"/>
      <c r="Y455"/>
      <c r="Z455"/>
    </row>
    <row r="456" spans="9:26" x14ac:dyDescent="0.25">
      <c r="I456"/>
      <c r="J456"/>
      <c r="K456"/>
      <c r="M456"/>
      <c r="N456"/>
      <c r="P456"/>
      <c r="S456"/>
      <c r="U456"/>
      <c r="V456"/>
      <c r="X456"/>
      <c r="Y456"/>
      <c r="Z456"/>
    </row>
    <row r="457" spans="9:26" x14ac:dyDescent="0.25">
      <c r="I457"/>
      <c r="J457"/>
      <c r="K457"/>
      <c r="M457"/>
      <c r="N457"/>
      <c r="P457"/>
      <c r="S457"/>
      <c r="U457"/>
      <c r="V457"/>
      <c r="X457"/>
      <c r="Y457"/>
      <c r="Z457"/>
    </row>
    <row r="458" spans="9:26" x14ac:dyDescent="0.25">
      <c r="I458"/>
      <c r="J458"/>
      <c r="K458"/>
      <c r="M458"/>
      <c r="N458"/>
      <c r="P458"/>
      <c r="S458"/>
      <c r="U458"/>
      <c r="V458"/>
      <c r="X458"/>
      <c r="Y458"/>
      <c r="Z458"/>
    </row>
    <row r="459" spans="9:26" x14ac:dyDescent="0.25">
      <c r="I459"/>
      <c r="J459"/>
      <c r="K459"/>
      <c r="M459"/>
      <c r="N459"/>
      <c r="P459"/>
      <c r="S459"/>
      <c r="U459"/>
      <c r="V459"/>
      <c r="X459"/>
      <c r="Y459"/>
      <c r="Z459"/>
    </row>
    <row r="460" spans="9:26" x14ac:dyDescent="0.25">
      <c r="I460"/>
      <c r="J460"/>
      <c r="K460"/>
      <c r="M460"/>
      <c r="N460"/>
      <c r="P460"/>
      <c r="S460"/>
      <c r="U460"/>
      <c r="V460"/>
      <c r="X460"/>
      <c r="Y460"/>
      <c r="Z460"/>
    </row>
    <row r="461" spans="9:26" x14ac:dyDescent="0.25">
      <c r="I461"/>
      <c r="J461"/>
      <c r="K461"/>
      <c r="M461"/>
      <c r="N461"/>
      <c r="P461"/>
      <c r="S461"/>
      <c r="U461"/>
      <c r="V461"/>
      <c r="X461"/>
      <c r="Y461"/>
      <c r="Z461"/>
    </row>
    <row r="462" spans="9:26" x14ac:dyDescent="0.25">
      <c r="I462"/>
      <c r="J462"/>
      <c r="K462"/>
      <c r="M462"/>
      <c r="N462"/>
      <c r="P462"/>
      <c r="S462"/>
      <c r="U462"/>
      <c r="V462"/>
      <c r="X462"/>
      <c r="Y462"/>
      <c r="Z462"/>
    </row>
    <row r="463" spans="9:26" x14ac:dyDescent="0.25">
      <c r="I463"/>
      <c r="J463"/>
      <c r="K463"/>
      <c r="M463"/>
      <c r="N463"/>
      <c r="P463"/>
      <c r="S463"/>
      <c r="U463"/>
      <c r="V463"/>
      <c r="X463"/>
      <c r="Y463"/>
      <c r="Z463"/>
    </row>
    <row r="464" spans="9:26" x14ac:dyDescent="0.25">
      <c r="I464"/>
      <c r="J464"/>
      <c r="K464"/>
      <c r="M464"/>
      <c r="N464"/>
      <c r="P464"/>
      <c r="S464"/>
      <c r="U464"/>
      <c r="V464"/>
      <c r="X464"/>
      <c r="Y464"/>
      <c r="Z464"/>
    </row>
    <row r="465" spans="9:26" x14ac:dyDescent="0.25">
      <c r="I465"/>
      <c r="J465"/>
      <c r="K465"/>
      <c r="M465"/>
      <c r="N465"/>
      <c r="P465"/>
      <c r="S465"/>
      <c r="U465"/>
      <c r="V465"/>
      <c r="X465"/>
      <c r="Y465"/>
      <c r="Z465"/>
    </row>
    <row r="466" spans="9:26" x14ac:dyDescent="0.25">
      <c r="I466"/>
      <c r="J466"/>
      <c r="K466"/>
      <c r="M466"/>
      <c r="N466"/>
      <c r="P466"/>
      <c r="S466"/>
      <c r="U466"/>
      <c r="V466"/>
      <c r="X466"/>
      <c r="Y466"/>
      <c r="Z466"/>
    </row>
    <row r="467" spans="9:26" x14ac:dyDescent="0.25">
      <c r="I467"/>
      <c r="J467"/>
      <c r="K467"/>
      <c r="M467"/>
      <c r="N467"/>
      <c r="P467"/>
      <c r="S467"/>
      <c r="U467"/>
      <c r="V467"/>
      <c r="X467"/>
      <c r="Y467"/>
      <c r="Z467"/>
    </row>
    <row r="468" spans="9:26" x14ac:dyDescent="0.25">
      <c r="I468"/>
      <c r="J468"/>
      <c r="K468"/>
      <c r="M468"/>
      <c r="N468"/>
      <c r="P468"/>
      <c r="S468"/>
      <c r="U468"/>
      <c r="V468"/>
      <c r="X468"/>
      <c r="Y468"/>
      <c r="Z468"/>
    </row>
    <row r="469" spans="9:26" x14ac:dyDescent="0.25">
      <c r="I469"/>
      <c r="J469"/>
      <c r="K469"/>
      <c r="M469"/>
      <c r="N469"/>
      <c r="P469"/>
      <c r="S469"/>
      <c r="U469"/>
      <c r="V469"/>
      <c r="X469"/>
      <c r="Y469"/>
      <c r="Z469"/>
    </row>
    <row r="470" spans="9:26" x14ac:dyDescent="0.25">
      <c r="I470"/>
      <c r="J470"/>
      <c r="K470"/>
      <c r="M470"/>
      <c r="N470"/>
      <c r="P470"/>
      <c r="S470"/>
      <c r="U470"/>
      <c r="V470"/>
      <c r="X470"/>
      <c r="Y470"/>
      <c r="Z470"/>
    </row>
    <row r="471" spans="9:26" x14ac:dyDescent="0.25">
      <c r="I471"/>
      <c r="J471"/>
      <c r="K471"/>
      <c r="M471"/>
      <c r="N471"/>
      <c r="P471"/>
      <c r="S471"/>
      <c r="U471"/>
      <c r="V471"/>
      <c r="X471"/>
      <c r="Y471"/>
      <c r="Z471"/>
    </row>
    <row r="472" spans="9:26" x14ac:dyDescent="0.25">
      <c r="I472"/>
      <c r="J472"/>
      <c r="K472"/>
      <c r="M472"/>
      <c r="N472"/>
      <c r="P472"/>
      <c r="S472"/>
      <c r="U472"/>
      <c r="V472"/>
      <c r="X472"/>
      <c r="Y472"/>
      <c r="Z472"/>
    </row>
    <row r="473" spans="9:26" x14ac:dyDescent="0.25">
      <c r="I473"/>
      <c r="J473"/>
      <c r="K473"/>
      <c r="M473"/>
      <c r="N473"/>
      <c r="P473"/>
      <c r="S473"/>
      <c r="U473"/>
      <c r="V473"/>
      <c r="X473"/>
      <c r="Y473"/>
      <c r="Z473"/>
    </row>
    <row r="474" spans="9:26" x14ac:dyDescent="0.25">
      <c r="I474"/>
      <c r="J474"/>
      <c r="K474"/>
      <c r="M474"/>
      <c r="N474"/>
      <c r="P474"/>
      <c r="S474"/>
      <c r="U474"/>
      <c r="V474"/>
      <c r="X474"/>
      <c r="Y474"/>
      <c r="Z474"/>
    </row>
    <row r="475" spans="9:26" x14ac:dyDescent="0.25">
      <c r="I475"/>
      <c r="J475"/>
      <c r="K475"/>
      <c r="M475"/>
      <c r="N475"/>
      <c r="P475"/>
      <c r="S475"/>
      <c r="U475"/>
      <c r="V475"/>
      <c r="X475"/>
      <c r="Y475"/>
      <c r="Z475"/>
    </row>
    <row r="476" spans="9:26" x14ac:dyDescent="0.25">
      <c r="I476"/>
      <c r="J476"/>
      <c r="K476"/>
      <c r="M476"/>
      <c r="N476"/>
      <c r="P476"/>
      <c r="S476"/>
      <c r="U476"/>
      <c r="V476"/>
      <c r="X476"/>
      <c r="Y476"/>
      <c r="Z476"/>
    </row>
    <row r="477" spans="9:26" x14ac:dyDescent="0.25">
      <c r="I477"/>
      <c r="J477"/>
      <c r="K477"/>
      <c r="M477"/>
      <c r="N477"/>
      <c r="P477"/>
      <c r="S477"/>
      <c r="U477"/>
      <c r="V477"/>
      <c r="X477"/>
      <c r="Y477"/>
      <c r="Z477"/>
    </row>
    <row r="478" spans="9:26" x14ac:dyDescent="0.25">
      <c r="I478"/>
      <c r="J478"/>
      <c r="K478"/>
      <c r="M478"/>
      <c r="N478"/>
      <c r="P478"/>
      <c r="S478"/>
      <c r="U478"/>
      <c r="V478"/>
      <c r="X478"/>
      <c r="Y478"/>
      <c r="Z478"/>
    </row>
    <row r="479" spans="9:26" x14ac:dyDescent="0.25">
      <c r="I479"/>
      <c r="J479"/>
      <c r="K479"/>
      <c r="M479"/>
      <c r="N479"/>
      <c r="P479"/>
      <c r="S479"/>
      <c r="U479"/>
      <c r="V479"/>
      <c r="X479"/>
      <c r="Y479"/>
      <c r="Z479"/>
    </row>
    <row r="480" spans="9:26" x14ac:dyDescent="0.25">
      <c r="I480"/>
      <c r="J480"/>
      <c r="K480"/>
      <c r="M480"/>
      <c r="N480"/>
      <c r="P480"/>
      <c r="S480"/>
      <c r="U480"/>
      <c r="V480"/>
      <c r="X480"/>
      <c r="Y480"/>
      <c r="Z480"/>
    </row>
    <row r="481" spans="9:26" x14ac:dyDescent="0.25">
      <c r="I481"/>
      <c r="J481"/>
      <c r="K481"/>
      <c r="M481"/>
      <c r="N481"/>
      <c r="P481"/>
      <c r="S481"/>
      <c r="U481"/>
      <c r="V481"/>
      <c r="X481"/>
      <c r="Y481"/>
      <c r="Z481"/>
    </row>
    <row r="482" spans="9:26" x14ac:dyDescent="0.25">
      <c r="I482"/>
      <c r="J482"/>
      <c r="K482"/>
      <c r="M482"/>
      <c r="N482"/>
      <c r="P482"/>
      <c r="S482"/>
      <c r="U482"/>
      <c r="V482"/>
      <c r="X482"/>
      <c r="Y482"/>
      <c r="Z482"/>
    </row>
    <row r="483" spans="9:26" x14ac:dyDescent="0.25">
      <c r="I483"/>
      <c r="J483"/>
      <c r="K483"/>
      <c r="M483"/>
      <c r="N483"/>
      <c r="P483"/>
      <c r="S483"/>
      <c r="U483"/>
      <c r="V483"/>
      <c r="X483"/>
      <c r="Y483"/>
      <c r="Z483"/>
    </row>
    <row r="484" spans="9:26" x14ac:dyDescent="0.25">
      <c r="I484"/>
      <c r="J484"/>
      <c r="K484"/>
      <c r="M484"/>
      <c r="N484"/>
      <c r="P484"/>
      <c r="S484"/>
      <c r="U484"/>
      <c r="V484"/>
      <c r="X484"/>
      <c r="Y484"/>
      <c r="Z484"/>
    </row>
    <row r="485" spans="9:26" x14ac:dyDescent="0.25">
      <c r="I485"/>
      <c r="J485"/>
      <c r="K485"/>
      <c r="M485"/>
      <c r="N485"/>
      <c r="P485"/>
      <c r="S485"/>
      <c r="U485"/>
      <c r="V485"/>
      <c r="X485"/>
      <c r="Y485"/>
      <c r="Z485"/>
    </row>
    <row r="486" spans="9:26" x14ac:dyDescent="0.25">
      <c r="I486"/>
      <c r="J486"/>
      <c r="K486"/>
      <c r="M486"/>
      <c r="N486"/>
      <c r="P486"/>
      <c r="S486"/>
      <c r="U486"/>
      <c r="V486"/>
      <c r="X486"/>
      <c r="Y486"/>
      <c r="Z486"/>
    </row>
    <row r="487" spans="9:26" x14ac:dyDescent="0.25">
      <c r="I487"/>
      <c r="J487"/>
      <c r="K487"/>
      <c r="M487"/>
      <c r="N487"/>
      <c r="P487"/>
      <c r="S487"/>
      <c r="U487"/>
      <c r="V487"/>
      <c r="X487"/>
      <c r="Y487"/>
      <c r="Z487"/>
    </row>
    <row r="488" spans="9:26" x14ac:dyDescent="0.25">
      <c r="I488"/>
      <c r="J488"/>
      <c r="K488"/>
      <c r="M488"/>
      <c r="N488"/>
      <c r="P488"/>
      <c r="S488"/>
      <c r="U488"/>
      <c r="V488"/>
      <c r="X488"/>
      <c r="Y488"/>
      <c r="Z488"/>
    </row>
    <row r="489" spans="9:26" x14ac:dyDescent="0.25">
      <c r="I489"/>
      <c r="J489"/>
      <c r="K489"/>
      <c r="M489"/>
      <c r="N489"/>
      <c r="P489"/>
      <c r="S489"/>
      <c r="U489"/>
      <c r="V489"/>
      <c r="X489"/>
      <c r="Y489"/>
      <c r="Z489"/>
    </row>
    <row r="490" spans="9:26" x14ac:dyDescent="0.25">
      <c r="I490"/>
      <c r="J490"/>
      <c r="K490"/>
      <c r="M490"/>
      <c r="N490"/>
      <c r="P490"/>
      <c r="S490"/>
      <c r="U490"/>
      <c r="V490"/>
      <c r="X490"/>
      <c r="Y490"/>
      <c r="Z490"/>
    </row>
    <row r="491" spans="9:26" x14ac:dyDescent="0.25">
      <c r="I491"/>
      <c r="J491"/>
      <c r="K491"/>
      <c r="M491"/>
      <c r="N491"/>
      <c r="P491"/>
      <c r="S491"/>
      <c r="U491"/>
      <c r="V491"/>
      <c r="X491"/>
      <c r="Y491"/>
      <c r="Z491"/>
    </row>
    <row r="492" spans="9:26" x14ac:dyDescent="0.25">
      <c r="I492"/>
      <c r="J492"/>
      <c r="K492"/>
      <c r="M492"/>
      <c r="N492"/>
      <c r="P492"/>
      <c r="S492"/>
      <c r="U492"/>
      <c r="V492"/>
      <c r="X492"/>
      <c r="Y492"/>
      <c r="Z492"/>
    </row>
    <row r="493" spans="9:26" x14ac:dyDescent="0.25">
      <c r="I493"/>
      <c r="J493"/>
      <c r="K493"/>
      <c r="M493"/>
      <c r="N493"/>
      <c r="P493"/>
      <c r="S493"/>
      <c r="U493"/>
      <c r="V493"/>
      <c r="X493"/>
      <c r="Y493"/>
      <c r="Z493"/>
    </row>
    <row r="494" spans="9:26" x14ac:dyDescent="0.25">
      <c r="I494"/>
      <c r="J494"/>
      <c r="K494"/>
      <c r="M494"/>
      <c r="N494"/>
      <c r="P494"/>
      <c r="S494"/>
      <c r="U494"/>
      <c r="V494"/>
      <c r="X494"/>
      <c r="Y494"/>
      <c r="Z494"/>
    </row>
    <row r="495" spans="9:26" x14ac:dyDescent="0.25">
      <c r="I495"/>
      <c r="J495"/>
      <c r="K495"/>
      <c r="M495"/>
      <c r="N495"/>
      <c r="P495"/>
      <c r="S495"/>
      <c r="U495"/>
      <c r="V495"/>
      <c r="X495"/>
      <c r="Y495"/>
      <c r="Z495"/>
    </row>
    <row r="496" spans="9:26" x14ac:dyDescent="0.25">
      <c r="I496"/>
      <c r="J496"/>
      <c r="K496"/>
      <c r="M496"/>
      <c r="N496"/>
      <c r="P496"/>
      <c r="S496"/>
      <c r="U496"/>
      <c r="V496"/>
      <c r="X496"/>
      <c r="Y496"/>
      <c r="Z496"/>
    </row>
    <row r="497" spans="9:26" x14ac:dyDescent="0.25">
      <c r="I497"/>
      <c r="J497"/>
      <c r="K497"/>
      <c r="M497"/>
      <c r="N497"/>
      <c r="P497"/>
      <c r="S497"/>
      <c r="U497"/>
      <c r="V497"/>
      <c r="X497"/>
      <c r="Y497"/>
      <c r="Z497"/>
    </row>
    <row r="498" spans="9:26" x14ac:dyDescent="0.25">
      <c r="I498"/>
      <c r="J498"/>
      <c r="K498"/>
      <c r="M498"/>
      <c r="N498"/>
      <c r="P498"/>
      <c r="S498"/>
      <c r="U498"/>
      <c r="V498"/>
      <c r="X498"/>
      <c r="Y498"/>
      <c r="Z498"/>
    </row>
    <row r="499" spans="9:26" x14ac:dyDescent="0.25">
      <c r="I499"/>
      <c r="J499"/>
      <c r="K499"/>
      <c r="M499"/>
      <c r="N499"/>
      <c r="P499"/>
      <c r="S499"/>
      <c r="U499"/>
      <c r="V499"/>
      <c r="X499"/>
      <c r="Y499"/>
      <c r="Z499"/>
    </row>
    <row r="500" spans="9:26" x14ac:dyDescent="0.25">
      <c r="I500"/>
      <c r="J500"/>
      <c r="K500"/>
      <c r="M500"/>
      <c r="N500"/>
      <c r="P500"/>
      <c r="S500"/>
      <c r="U500"/>
      <c r="V500"/>
      <c r="X500"/>
      <c r="Y500"/>
      <c r="Z500"/>
    </row>
    <row r="501" spans="9:26" x14ac:dyDescent="0.25">
      <c r="I501"/>
      <c r="J501"/>
      <c r="K501"/>
      <c r="M501"/>
      <c r="N501"/>
      <c r="P501"/>
      <c r="S501"/>
      <c r="U501"/>
      <c r="V501"/>
      <c r="X501"/>
      <c r="Y501"/>
      <c r="Z501"/>
    </row>
    <row r="502" spans="9:26" x14ac:dyDescent="0.25">
      <c r="I502"/>
      <c r="J502"/>
      <c r="K502"/>
      <c r="M502"/>
      <c r="N502"/>
      <c r="P502"/>
      <c r="S502"/>
      <c r="U502"/>
      <c r="V502"/>
      <c r="X502"/>
      <c r="Y502"/>
      <c r="Z502"/>
    </row>
    <row r="503" spans="9:26" x14ac:dyDescent="0.25">
      <c r="I503"/>
      <c r="J503"/>
      <c r="K503"/>
      <c r="M503"/>
      <c r="N503"/>
      <c r="P503"/>
      <c r="S503"/>
      <c r="U503"/>
      <c r="V503"/>
      <c r="X503"/>
      <c r="Y503"/>
      <c r="Z503"/>
    </row>
    <row r="504" spans="9:26" x14ac:dyDescent="0.25">
      <c r="I504"/>
      <c r="J504"/>
      <c r="K504"/>
      <c r="M504"/>
      <c r="N504"/>
      <c r="P504"/>
      <c r="S504"/>
      <c r="U504"/>
      <c r="V504"/>
      <c r="X504"/>
      <c r="Y504"/>
      <c r="Z504"/>
    </row>
    <row r="505" spans="9:26" x14ac:dyDescent="0.25">
      <c r="I505"/>
      <c r="J505"/>
      <c r="K505"/>
      <c r="M505"/>
      <c r="N505"/>
      <c r="P505"/>
      <c r="S505"/>
      <c r="U505"/>
      <c r="V505"/>
      <c r="X505"/>
      <c r="Y505"/>
      <c r="Z505"/>
    </row>
    <row r="506" spans="9:26" x14ac:dyDescent="0.25">
      <c r="I506"/>
      <c r="J506"/>
      <c r="K506"/>
      <c r="M506"/>
      <c r="N506"/>
      <c r="P506"/>
      <c r="S506"/>
      <c r="U506"/>
      <c r="V506"/>
      <c r="X506"/>
      <c r="Y506"/>
      <c r="Z506"/>
    </row>
    <row r="507" spans="9:26" x14ac:dyDescent="0.25">
      <c r="I507"/>
      <c r="J507"/>
      <c r="K507"/>
      <c r="M507"/>
      <c r="N507"/>
      <c r="P507"/>
      <c r="S507"/>
      <c r="U507"/>
      <c r="V507"/>
      <c r="X507"/>
      <c r="Y507"/>
      <c r="Z507"/>
    </row>
    <row r="508" spans="9:26" x14ac:dyDescent="0.25">
      <c r="I508"/>
      <c r="J508"/>
      <c r="K508"/>
      <c r="M508"/>
      <c r="N508"/>
      <c r="P508"/>
      <c r="S508"/>
      <c r="U508"/>
      <c r="V508"/>
      <c r="X508"/>
      <c r="Y508"/>
      <c r="Z508"/>
    </row>
    <row r="509" spans="9:26" x14ac:dyDescent="0.25">
      <c r="I509"/>
      <c r="J509"/>
      <c r="K509"/>
      <c r="M509"/>
      <c r="N509"/>
      <c r="P509"/>
      <c r="S509"/>
      <c r="U509"/>
      <c r="V509"/>
      <c r="X509"/>
      <c r="Y509"/>
      <c r="Z509"/>
    </row>
    <row r="510" spans="9:26" x14ac:dyDescent="0.25">
      <c r="I510"/>
      <c r="J510"/>
      <c r="K510"/>
      <c r="M510"/>
      <c r="N510"/>
      <c r="P510"/>
      <c r="S510"/>
      <c r="U510"/>
      <c r="V510"/>
      <c r="X510"/>
      <c r="Y510"/>
      <c r="Z510"/>
    </row>
    <row r="511" spans="9:26" x14ac:dyDescent="0.25">
      <c r="I511"/>
      <c r="J511"/>
      <c r="K511"/>
      <c r="M511"/>
      <c r="N511"/>
      <c r="P511"/>
      <c r="S511"/>
      <c r="U511"/>
      <c r="V511"/>
      <c r="X511"/>
      <c r="Y511"/>
      <c r="Z511"/>
    </row>
    <row r="512" spans="9:26" x14ac:dyDescent="0.25">
      <c r="I512"/>
      <c r="J512"/>
      <c r="K512"/>
      <c r="M512"/>
      <c r="N512"/>
      <c r="P512"/>
      <c r="S512"/>
      <c r="U512"/>
      <c r="V512"/>
      <c r="X512"/>
      <c r="Y512"/>
      <c r="Z512"/>
    </row>
    <row r="513" spans="9:26" x14ac:dyDescent="0.25">
      <c r="I513"/>
      <c r="J513"/>
      <c r="K513"/>
      <c r="M513"/>
      <c r="N513"/>
      <c r="P513"/>
      <c r="S513"/>
      <c r="U513"/>
      <c r="V513"/>
      <c r="X513"/>
      <c r="Y513"/>
      <c r="Z513"/>
    </row>
    <row r="514" spans="9:26" x14ac:dyDescent="0.25">
      <c r="I514"/>
      <c r="J514"/>
      <c r="K514"/>
      <c r="M514"/>
      <c r="N514"/>
      <c r="P514"/>
      <c r="S514"/>
      <c r="U514"/>
      <c r="V514"/>
      <c r="X514"/>
      <c r="Y514"/>
      <c r="Z514"/>
    </row>
    <row r="515" spans="9:26" x14ac:dyDescent="0.25">
      <c r="I515"/>
      <c r="J515"/>
      <c r="K515"/>
      <c r="M515"/>
      <c r="N515"/>
      <c r="P515"/>
      <c r="S515"/>
      <c r="U515"/>
      <c r="V515"/>
      <c r="X515"/>
      <c r="Y515"/>
      <c r="Z515"/>
    </row>
    <row r="516" spans="9:26" x14ac:dyDescent="0.25">
      <c r="I516"/>
      <c r="J516"/>
      <c r="K516"/>
      <c r="M516"/>
      <c r="N516"/>
      <c r="P516"/>
      <c r="S516"/>
      <c r="U516"/>
      <c r="V516"/>
      <c r="X516"/>
      <c r="Y516"/>
      <c r="Z516"/>
    </row>
    <row r="517" spans="9:26" x14ac:dyDescent="0.25">
      <c r="I517"/>
      <c r="J517"/>
      <c r="K517"/>
      <c r="M517"/>
      <c r="N517"/>
      <c r="P517"/>
      <c r="S517"/>
      <c r="U517"/>
      <c r="V517"/>
      <c r="X517"/>
      <c r="Y517"/>
      <c r="Z517"/>
    </row>
    <row r="518" spans="9:26" x14ac:dyDescent="0.25">
      <c r="I518"/>
      <c r="J518"/>
      <c r="K518"/>
      <c r="M518"/>
      <c r="N518"/>
      <c r="P518"/>
      <c r="S518"/>
      <c r="U518"/>
      <c r="V518"/>
      <c r="X518"/>
      <c r="Y518"/>
      <c r="Z518"/>
    </row>
    <row r="519" spans="9:26" x14ac:dyDescent="0.25">
      <c r="I519"/>
      <c r="J519"/>
      <c r="K519"/>
      <c r="M519"/>
      <c r="N519"/>
      <c r="P519"/>
      <c r="S519"/>
      <c r="U519"/>
      <c r="V519"/>
      <c r="X519"/>
      <c r="Y519"/>
      <c r="Z519"/>
    </row>
    <row r="520" spans="9:26" x14ac:dyDescent="0.25">
      <c r="I520"/>
      <c r="J520"/>
      <c r="K520"/>
      <c r="M520"/>
      <c r="N520"/>
      <c r="P520"/>
      <c r="S520"/>
      <c r="U520"/>
      <c r="V520"/>
      <c r="X520"/>
      <c r="Y520"/>
      <c r="Z520"/>
    </row>
    <row r="521" spans="9:26" x14ac:dyDescent="0.25">
      <c r="I521"/>
      <c r="J521"/>
      <c r="K521"/>
      <c r="M521"/>
      <c r="N521"/>
      <c r="P521"/>
      <c r="S521"/>
      <c r="U521"/>
      <c r="V521"/>
      <c r="X521"/>
      <c r="Y521"/>
      <c r="Z521"/>
    </row>
    <row r="522" spans="9:26" x14ac:dyDescent="0.25">
      <c r="I522"/>
      <c r="J522"/>
      <c r="K522"/>
      <c r="M522"/>
      <c r="N522"/>
      <c r="P522"/>
      <c r="S522"/>
      <c r="U522"/>
      <c r="V522"/>
      <c r="X522"/>
      <c r="Y522"/>
      <c r="Z522"/>
    </row>
    <row r="523" spans="9:26" x14ac:dyDescent="0.25">
      <c r="I523"/>
      <c r="J523"/>
      <c r="K523"/>
      <c r="M523"/>
      <c r="N523"/>
      <c r="P523"/>
      <c r="S523"/>
      <c r="U523"/>
      <c r="V523"/>
      <c r="X523"/>
      <c r="Y523"/>
      <c r="Z523"/>
    </row>
    <row r="524" spans="9:26" x14ac:dyDescent="0.25">
      <c r="I524"/>
      <c r="J524"/>
      <c r="K524"/>
      <c r="M524"/>
      <c r="N524"/>
      <c r="P524"/>
      <c r="S524"/>
      <c r="U524"/>
      <c r="V524"/>
      <c r="X524"/>
      <c r="Y524"/>
      <c r="Z524"/>
    </row>
    <row r="525" spans="9:26" x14ac:dyDescent="0.25">
      <c r="I525"/>
      <c r="J525"/>
      <c r="K525"/>
      <c r="M525"/>
      <c r="N525"/>
      <c r="P525"/>
      <c r="S525"/>
      <c r="U525"/>
      <c r="V525"/>
      <c r="X525"/>
      <c r="Y525"/>
      <c r="Z525"/>
    </row>
    <row r="526" spans="9:26" x14ac:dyDescent="0.25">
      <c r="I526"/>
      <c r="J526"/>
      <c r="K526"/>
      <c r="M526"/>
      <c r="N526"/>
      <c r="P526"/>
      <c r="S526"/>
      <c r="U526"/>
      <c r="V526"/>
      <c r="X526"/>
      <c r="Y526"/>
      <c r="Z526"/>
    </row>
    <row r="527" spans="9:26" x14ac:dyDescent="0.25">
      <c r="I527"/>
      <c r="J527"/>
      <c r="K527"/>
      <c r="M527"/>
      <c r="N527"/>
      <c r="P527"/>
      <c r="S527"/>
      <c r="U527"/>
      <c r="V527"/>
      <c r="X527"/>
      <c r="Y527"/>
      <c r="Z527"/>
    </row>
    <row r="528" spans="9:26" x14ac:dyDescent="0.25">
      <c r="I528"/>
      <c r="J528"/>
      <c r="K528"/>
      <c r="M528"/>
      <c r="N528"/>
      <c r="P528"/>
      <c r="S528"/>
      <c r="U528"/>
      <c r="V528"/>
      <c r="X528"/>
      <c r="Y528"/>
      <c r="Z528"/>
    </row>
    <row r="529" spans="9:26" x14ac:dyDescent="0.25">
      <c r="I529"/>
      <c r="J529"/>
      <c r="K529"/>
      <c r="M529"/>
      <c r="N529"/>
      <c r="P529"/>
      <c r="S529"/>
      <c r="U529"/>
      <c r="V529"/>
      <c r="X529"/>
      <c r="Y529"/>
      <c r="Z529"/>
    </row>
    <row r="530" spans="9:26" x14ac:dyDescent="0.25">
      <c r="I530"/>
      <c r="J530"/>
      <c r="K530"/>
      <c r="M530"/>
      <c r="N530"/>
      <c r="P530"/>
      <c r="S530"/>
      <c r="U530"/>
      <c r="V530"/>
      <c r="X530"/>
      <c r="Y530"/>
      <c r="Z530"/>
    </row>
    <row r="531" spans="9:26" x14ac:dyDescent="0.25">
      <c r="I531"/>
      <c r="J531"/>
      <c r="K531"/>
      <c r="M531"/>
      <c r="N531"/>
      <c r="P531"/>
      <c r="S531"/>
      <c r="U531"/>
      <c r="V531"/>
      <c r="X531"/>
      <c r="Y531"/>
      <c r="Z531"/>
    </row>
    <row r="532" spans="9:26" x14ac:dyDescent="0.25">
      <c r="I532"/>
      <c r="J532"/>
      <c r="K532"/>
      <c r="M532"/>
      <c r="N532"/>
      <c r="P532"/>
      <c r="S532"/>
      <c r="U532"/>
      <c r="V532"/>
      <c r="X532"/>
      <c r="Y532"/>
      <c r="Z532"/>
    </row>
    <row r="533" spans="9:26" x14ac:dyDescent="0.25">
      <c r="I533"/>
      <c r="J533"/>
      <c r="K533"/>
      <c r="M533"/>
      <c r="N533"/>
      <c r="P533"/>
      <c r="S533"/>
      <c r="U533"/>
      <c r="V533"/>
      <c r="X533"/>
      <c r="Y533"/>
      <c r="Z533"/>
    </row>
    <row r="534" spans="9:26" x14ac:dyDescent="0.25">
      <c r="I534"/>
      <c r="J534"/>
      <c r="K534"/>
      <c r="M534"/>
      <c r="N534"/>
      <c r="P534"/>
      <c r="S534"/>
      <c r="U534"/>
      <c r="V534"/>
      <c r="X534"/>
      <c r="Y534"/>
      <c r="Z534"/>
    </row>
    <row r="535" spans="9:26" x14ac:dyDescent="0.25">
      <c r="I535"/>
      <c r="J535"/>
      <c r="K535"/>
      <c r="M535"/>
      <c r="N535"/>
      <c r="P535"/>
      <c r="S535"/>
      <c r="U535"/>
      <c r="V535"/>
      <c r="X535"/>
      <c r="Y535"/>
      <c r="Z535"/>
    </row>
    <row r="536" spans="9:26" x14ac:dyDescent="0.25">
      <c r="I536"/>
      <c r="J536"/>
      <c r="K536"/>
      <c r="M536"/>
      <c r="N536"/>
      <c r="P536"/>
      <c r="S536"/>
      <c r="U536"/>
      <c r="V536"/>
      <c r="X536"/>
      <c r="Y536"/>
      <c r="Z536"/>
    </row>
    <row r="537" spans="9:26" x14ac:dyDescent="0.25">
      <c r="I537"/>
      <c r="J537"/>
      <c r="K537"/>
      <c r="M537"/>
      <c r="N537"/>
      <c r="P537"/>
      <c r="S537"/>
      <c r="U537"/>
      <c r="V537"/>
      <c r="X537"/>
      <c r="Y537"/>
      <c r="Z537"/>
    </row>
    <row r="538" spans="9:26" x14ac:dyDescent="0.25">
      <c r="I538"/>
      <c r="J538"/>
      <c r="K538"/>
      <c r="M538"/>
      <c r="N538"/>
      <c r="P538"/>
      <c r="S538"/>
      <c r="U538"/>
      <c r="V538"/>
      <c r="X538"/>
      <c r="Y538"/>
      <c r="Z538"/>
    </row>
    <row r="539" spans="9:26" x14ac:dyDescent="0.25">
      <c r="I539"/>
      <c r="J539"/>
      <c r="K539"/>
      <c r="M539"/>
      <c r="N539"/>
      <c r="P539"/>
      <c r="S539"/>
      <c r="U539"/>
      <c r="V539"/>
      <c r="X539"/>
      <c r="Y539"/>
      <c r="Z539"/>
    </row>
    <row r="540" spans="9:26" x14ac:dyDescent="0.25">
      <c r="I540"/>
      <c r="J540"/>
      <c r="K540"/>
      <c r="M540"/>
      <c r="N540"/>
      <c r="P540"/>
      <c r="S540"/>
      <c r="U540"/>
      <c r="V540"/>
      <c r="X540"/>
      <c r="Y540"/>
      <c r="Z540"/>
    </row>
    <row r="541" spans="9:26" x14ac:dyDescent="0.25">
      <c r="I541"/>
      <c r="J541"/>
      <c r="K541"/>
      <c r="M541"/>
      <c r="N541"/>
      <c r="P541"/>
      <c r="S541"/>
      <c r="U541"/>
      <c r="V541"/>
      <c r="X541"/>
      <c r="Y541"/>
      <c r="Z541"/>
    </row>
    <row r="542" spans="9:26" x14ac:dyDescent="0.25">
      <c r="I542"/>
      <c r="J542"/>
      <c r="K542"/>
      <c r="M542"/>
      <c r="N542"/>
      <c r="P542"/>
      <c r="S542"/>
      <c r="U542"/>
      <c r="V542"/>
      <c r="X542"/>
      <c r="Y542"/>
      <c r="Z542"/>
    </row>
    <row r="543" spans="9:26" x14ac:dyDescent="0.25">
      <c r="I543"/>
      <c r="J543"/>
      <c r="K543"/>
      <c r="M543"/>
      <c r="N543"/>
      <c r="P543"/>
      <c r="S543"/>
      <c r="U543"/>
      <c r="V543"/>
      <c r="X543"/>
      <c r="Y543"/>
      <c r="Z543"/>
    </row>
    <row r="544" spans="9:26" x14ac:dyDescent="0.25">
      <c r="I544"/>
      <c r="J544"/>
      <c r="K544"/>
      <c r="M544"/>
      <c r="N544"/>
      <c r="P544"/>
      <c r="S544"/>
      <c r="U544"/>
      <c r="V544"/>
      <c r="X544"/>
      <c r="Y544"/>
      <c r="Z544"/>
    </row>
    <row r="545" spans="9:26" x14ac:dyDescent="0.25">
      <c r="I545"/>
      <c r="J545"/>
      <c r="K545"/>
      <c r="M545"/>
      <c r="N545"/>
      <c r="P545"/>
      <c r="S545"/>
      <c r="U545"/>
      <c r="V545"/>
      <c r="X545"/>
      <c r="Y545"/>
      <c r="Z545"/>
    </row>
    <row r="546" spans="9:26" x14ac:dyDescent="0.25">
      <c r="I546"/>
      <c r="J546"/>
      <c r="K546"/>
      <c r="M546"/>
      <c r="N546"/>
      <c r="P546"/>
      <c r="S546"/>
      <c r="U546"/>
      <c r="V546"/>
      <c r="X546"/>
      <c r="Y546"/>
      <c r="Z546"/>
    </row>
    <row r="547" spans="9:26" x14ac:dyDescent="0.25">
      <c r="I547"/>
      <c r="J547"/>
      <c r="K547"/>
      <c r="M547"/>
      <c r="N547"/>
      <c r="P547"/>
      <c r="S547"/>
      <c r="U547"/>
      <c r="V547"/>
      <c r="X547"/>
      <c r="Y547"/>
      <c r="Z547"/>
    </row>
    <row r="548" spans="9:26" x14ac:dyDescent="0.25">
      <c r="I548"/>
      <c r="J548"/>
      <c r="K548"/>
      <c r="M548"/>
      <c r="N548"/>
      <c r="P548"/>
      <c r="S548"/>
      <c r="U548"/>
      <c r="V548"/>
      <c r="X548"/>
      <c r="Y548"/>
      <c r="Z548"/>
    </row>
    <row r="549" spans="9:26" x14ac:dyDescent="0.25">
      <c r="I549"/>
      <c r="J549"/>
      <c r="K549"/>
      <c r="M549"/>
      <c r="N549"/>
      <c r="P549"/>
      <c r="S549"/>
      <c r="U549"/>
      <c r="V549"/>
      <c r="X549"/>
      <c r="Y549"/>
      <c r="Z549"/>
    </row>
    <row r="550" spans="9:26" x14ac:dyDescent="0.25">
      <c r="I550"/>
      <c r="J550"/>
      <c r="K550"/>
      <c r="M550"/>
      <c r="N550"/>
      <c r="P550"/>
      <c r="S550"/>
      <c r="U550"/>
      <c r="V550"/>
      <c r="X550"/>
      <c r="Y550"/>
      <c r="Z550"/>
    </row>
    <row r="551" spans="9:26" x14ac:dyDescent="0.25">
      <c r="I551"/>
      <c r="J551"/>
      <c r="K551"/>
      <c r="M551"/>
      <c r="N551"/>
      <c r="P551"/>
      <c r="S551"/>
      <c r="U551"/>
      <c r="V551"/>
      <c r="X551"/>
      <c r="Y551"/>
      <c r="Z551"/>
    </row>
    <row r="552" spans="9:26" x14ac:dyDescent="0.25">
      <c r="I552"/>
      <c r="J552"/>
      <c r="K552"/>
      <c r="M552"/>
      <c r="N552"/>
      <c r="P552"/>
      <c r="S552"/>
      <c r="U552"/>
      <c r="V552"/>
      <c r="X552"/>
      <c r="Y552"/>
      <c r="Z552"/>
    </row>
    <row r="553" spans="9:26" x14ac:dyDescent="0.25">
      <c r="I553"/>
      <c r="J553"/>
      <c r="K553"/>
      <c r="M553"/>
      <c r="N553"/>
      <c r="P553"/>
      <c r="S553"/>
      <c r="U553"/>
      <c r="V553"/>
      <c r="X553"/>
      <c r="Y553"/>
      <c r="Z553"/>
    </row>
    <row r="554" spans="9:26" x14ac:dyDescent="0.25">
      <c r="I554"/>
      <c r="J554"/>
      <c r="K554"/>
      <c r="M554"/>
      <c r="N554"/>
      <c r="P554"/>
      <c r="S554"/>
      <c r="U554"/>
      <c r="V554"/>
      <c r="X554"/>
      <c r="Y554"/>
      <c r="Z554"/>
    </row>
    <row r="555" spans="9:26" x14ac:dyDescent="0.25">
      <c r="I555"/>
      <c r="J555"/>
      <c r="K555"/>
      <c r="M555"/>
      <c r="N555"/>
      <c r="P555"/>
      <c r="S555"/>
      <c r="U555"/>
      <c r="V555"/>
      <c r="X555"/>
      <c r="Y555"/>
      <c r="Z555"/>
    </row>
    <row r="556" spans="9:26" x14ac:dyDescent="0.25">
      <c r="I556"/>
      <c r="J556"/>
      <c r="K556"/>
      <c r="M556"/>
      <c r="N556"/>
      <c r="P556"/>
      <c r="S556"/>
      <c r="U556"/>
      <c r="V556"/>
      <c r="X556"/>
      <c r="Y556"/>
      <c r="Z556"/>
    </row>
    <row r="557" spans="9:26" x14ac:dyDescent="0.25">
      <c r="I557"/>
      <c r="J557"/>
      <c r="K557"/>
      <c r="M557"/>
      <c r="N557"/>
      <c r="P557"/>
      <c r="S557"/>
      <c r="U557"/>
      <c r="V557"/>
      <c r="X557"/>
      <c r="Y557"/>
      <c r="Z557"/>
    </row>
    <row r="558" spans="9:26" x14ac:dyDescent="0.25">
      <c r="I558"/>
      <c r="J558"/>
      <c r="K558"/>
      <c r="M558"/>
      <c r="N558"/>
      <c r="P558"/>
      <c r="S558"/>
      <c r="U558"/>
      <c r="V558"/>
      <c r="X558"/>
      <c r="Y558"/>
      <c r="Z558"/>
    </row>
    <row r="559" spans="9:26" x14ac:dyDescent="0.25">
      <c r="I559"/>
      <c r="J559"/>
      <c r="K559"/>
      <c r="M559"/>
      <c r="N559"/>
      <c r="P559"/>
      <c r="S559"/>
      <c r="U559"/>
      <c r="V559"/>
      <c r="X559"/>
      <c r="Y559"/>
      <c r="Z559"/>
    </row>
    <row r="560" spans="9:26" x14ac:dyDescent="0.25">
      <c r="I560"/>
      <c r="J560"/>
      <c r="K560"/>
      <c r="M560"/>
      <c r="N560"/>
      <c r="P560"/>
      <c r="S560"/>
      <c r="U560"/>
      <c r="V560"/>
      <c r="X560"/>
      <c r="Y560"/>
      <c r="Z560"/>
    </row>
    <row r="561" spans="9:26" x14ac:dyDescent="0.25">
      <c r="I561"/>
      <c r="J561"/>
      <c r="K561"/>
      <c r="M561"/>
      <c r="N561"/>
      <c r="P561"/>
      <c r="S561"/>
      <c r="U561"/>
      <c r="V561"/>
      <c r="X561"/>
      <c r="Y561"/>
      <c r="Z561"/>
    </row>
    <row r="562" spans="9:26" x14ac:dyDescent="0.25">
      <c r="I562"/>
      <c r="J562"/>
      <c r="K562"/>
      <c r="M562"/>
      <c r="N562"/>
      <c r="P562"/>
      <c r="S562"/>
      <c r="U562"/>
      <c r="V562"/>
      <c r="X562"/>
      <c r="Y562"/>
      <c r="Z562"/>
    </row>
    <row r="563" spans="9:26" x14ac:dyDescent="0.25">
      <c r="I563"/>
      <c r="J563"/>
      <c r="K563"/>
      <c r="M563"/>
      <c r="N563"/>
      <c r="P563"/>
      <c r="S563"/>
      <c r="U563"/>
      <c r="V563"/>
      <c r="X563"/>
      <c r="Y563"/>
      <c r="Z563"/>
    </row>
    <row r="564" spans="9:26" x14ac:dyDescent="0.25">
      <c r="I564"/>
      <c r="J564"/>
      <c r="K564"/>
      <c r="M564"/>
      <c r="N564"/>
      <c r="P564"/>
      <c r="S564"/>
      <c r="U564"/>
      <c r="V564"/>
      <c r="X564"/>
      <c r="Y564"/>
      <c r="Z564"/>
    </row>
    <row r="565" spans="9:26" x14ac:dyDescent="0.25">
      <c r="I565"/>
      <c r="J565"/>
      <c r="K565"/>
      <c r="M565"/>
      <c r="N565"/>
      <c r="P565"/>
      <c r="S565"/>
      <c r="U565"/>
      <c r="V565"/>
      <c r="X565"/>
      <c r="Y565"/>
      <c r="Z565"/>
    </row>
    <row r="566" spans="9:26" x14ac:dyDescent="0.25">
      <c r="I566"/>
      <c r="J566"/>
      <c r="K566"/>
      <c r="M566"/>
      <c r="N566"/>
      <c r="P566"/>
      <c r="S566"/>
      <c r="U566"/>
      <c r="V566"/>
      <c r="X566"/>
      <c r="Y566"/>
      <c r="Z566"/>
    </row>
    <row r="567" spans="9:26" x14ac:dyDescent="0.25">
      <c r="I567"/>
      <c r="J567"/>
      <c r="K567"/>
      <c r="M567"/>
      <c r="N567"/>
      <c r="P567"/>
      <c r="S567"/>
      <c r="U567"/>
      <c r="V567"/>
      <c r="X567"/>
      <c r="Y567"/>
      <c r="Z567"/>
    </row>
    <row r="568" spans="9:26" x14ac:dyDescent="0.25">
      <c r="I568"/>
      <c r="J568"/>
      <c r="K568"/>
      <c r="M568"/>
      <c r="N568"/>
      <c r="P568"/>
      <c r="S568"/>
      <c r="U568"/>
      <c r="V568"/>
      <c r="X568"/>
      <c r="Y568"/>
      <c r="Z568"/>
    </row>
    <row r="569" spans="9:26" x14ac:dyDescent="0.25">
      <c r="I569"/>
      <c r="J569"/>
      <c r="K569"/>
      <c r="M569"/>
      <c r="N569"/>
      <c r="P569"/>
      <c r="S569"/>
      <c r="U569"/>
      <c r="V569"/>
      <c r="X569"/>
      <c r="Y569"/>
      <c r="Z569"/>
    </row>
    <row r="570" spans="9:26" x14ac:dyDescent="0.25">
      <c r="I570"/>
      <c r="J570"/>
      <c r="K570"/>
      <c r="M570"/>
      <c r="N570"/>
      <c r="P570"/>
      <c r="S570"/>
      <c r="U570"/>
      <c r="V570"/>
      <c r="X570"/>
      <c r="Y570"/>
      <c r="Z570"/>
    </row>
    <row r="571" spans="9:26" x14ac:dyDescent="0.25">
      <c r="I571"/>
      <c r="J571"/>
      <c r="K571"/>
      <c r="M571"/>
      <c r="N571"/>
      <c r="P571"/>
      <c r="S571"/>
      <c r="U571"/>
      <c r="V571"/>
      <c r="X571"/>
      <c r="Y571"/>
      <c r="Z571"/>
    </row>
    <row r="572" spans="9:26" x14ac:dyDescent="0.25">
      <c r="I572"/>
      <c r="J572"/>
      <c r="K572"/>
      <c r="M572"/>
      <c r="N572"/>
      <c r="P572"/>
      <c r="S572"/>
      <c r="U572"/>
      <c r="V572"/>
      <c r="X572"/>
      <c r="Y572"/>
      <c r="Z572"/>
    </row>
    <row r="573" spans="9:26" x14ac:dyDescent="0.25">
      <c r="I573"/>
      <c r="J573"/>
      <c r="K573"/>
      <c r="M573"/>
      <c r="N573"/>
      <c r="P573"/>
      <c r="S573"/>
      <c r="U573"/>
      <c r="V573"/>
      <c r="X573"/>
      <c r="Y573"/>
      <c r="Z573"/>
    </row>
    <row r="574" spans="9:26" x14ac:dyDescent="0.25">
      <c r="I574"/>
      <c r="J574"/>
      <c r="K574"/>
      <c r="M574"/>
      <c r="N574"/>
      <c r="P574"/>
      <c r="S574"/>
      <c r="U574"/>
      <c r="V574"/>
      <c r="X574"/>
      <c r="Y574"/>
      <c r="Z574"/>
    </row>
    <row r="575" spans="9:26" x14ac:dyDescent="0.25">
      <c r="I575"/>
      <c r="J575"/>
      <c r="K575"/>
      <c r="M575"/>
      <c r="N575"/>
      <c r="P575"/>
      <c r="S575"/>
      <c r="U575"/>
      <c r="V575"/>
      <c r="X575"/>
      <c r="Y575"/>
      <c r="Z575"/>
    </row>
    <row r="576" spans="9:26" x14ac:dyDescent="0.25">
      <c r="I576"/>
      <c r="J576"/>
      <c r="K576"/>
      <c r="M576"/>
      <c r="N576"/>
      <c r="P576"/>
      <c r="S576"/>
      <c r="U576"/>
      <c r="V576"/>
      <c r="X576"/>
      <c r="Y576"/>
      <c r="Z576"/>
    </row>
    <row r="577" spans="9:26" x14ac:dyDescent="0.25">
      <c r="I577"/>
      <c r="J577"/>
      <c r="K577"/>
      <c r="M577"/>
      <c r="N577"/>
      <c r="P577"/>
      <c r="S577"/>
      <c r="U577"/>
      <c r="V577"/>
      <c r="X577"/>
      <c r="Y577"/>
      <c r="Z577"/>
    </row>
    <row r="578" spans="9:26" x14ac:dyDescent="0.25">
      <c r="I578"/>
      <c r="J578"/>
      <c r="K578"/>
      <c r="M578"/>
      <c r="N578"/>
      <c r="P578"/>
      <c r="S578"/>
      <c r="U578"/>
      <c r="V578"/>
      <c r="X578"/>
      <c r="Y578"/>
      <c r="Z578"/>
    </row>
    <row r="579" spans="9:26" x14ac:dyDescent="0.25">
      <c r="I579"/>
      <c r="J579"/>
      <c r="K579"/>
      <c r="M579"/>
      <c r="N579"/>
      <c r="P579"/>
      <c r="S579"/>
      <c r="U579"/>
      <c r="V579"/>
      <c r="X579"/>
      <c r="Y579"/>
      <c r="Z579"/>
    </row>
    <row r="580" spans="9:26" x14ac:dyDescent="0.25">
      <c r="I580"/>
      <c r="J580"/>
      <c r="K580"/>
      <c r="M580"/>
      <c r="N580"/>
      <c r="P580"/>
      <c r="S580"/>
      <c r="U580"/>
      <c r="V580"/>
      <c r="X580"/>
      <c r="Y580"/>
      <c r="Z580"/>
    </row>
    <row r="581" spans="9:26" x14ac:dyDescent="0.25">
      <c r="I581"/>
      <c r="J581"/>
      <c r="K581"/>
      <c r="M581"/>
      <c r="N581"/>
      <c r="P581"/>
      <c r="S581"/>
      <c r="U581"/>
      <c r="V581"/>
      <c r="X581"/>
      <c r="Y581"/>
      <c r="Z581"/>
    </row>
    <row r="582" spans="9:26" x14ac:dyDescent="0.25">
      <c r="I582"/>
      <c r="J582"/>
      <c r="K582"/>
      <c r="M582"/>
      <c r="N582"/>
      <c r="P582"/>
      <c r="S582"/>
      <c r="U582"/>
      <c r="V582"/>
      <c r="X582"/>
      <c r="Y582"/>
      <c r="Z582"/>
    </row>
    <row r="583" spans="9:26" x14ac:dyDescent="0.25">
      <c r="I583"/>
      <c r="J583"/>
      <c r="K583"/>
      <c r="M583"/>
      <c r="N583"/>
      <c r="P583"/>
      <c r="S583"/>
      <c r="U583"/>
      <c r="V583"/>
      <c r="X583"/>
      <c r="Y583"/>
      <c r="Z583"/>
    </row>
    <row r="584" spans="9:26" x14ac:dyDescent="0.25">
      <c r="I584"/>
      <c r="J584"/>
      <c r="K584"/>
      <c r="M584"/>
      <c r="N584"/>
      <c r="P584"/>
      <c r="S584"/>
      <c r="U584"/>
      <c r="V584"/>
      <c r="X584"/>
      <c r="Y584"/>
      <c r="Z584"/>
    </row>
    <row r="585" spans="9:26" x14ac:dyDescent="0.25">
      <c r="I585"/>
      <c r="J585"/>
      <c r="K585"/>
      <c r="M585"/>
      <c r="N585"/>
      <c r="P585"/>
      <c r="S585"/>
      <c r="U585"/>
      <c r="V585"/>
      <c r="X585"/>
      <c r="Y585"/>
      <c r="Z585"/>
    </row>
    <row r="586" spans="9:26" x14ac:dyDescent="0.25">
      <c r="I586"/>
      <c r="J586"/>
      <c r="K586"/>
      <c r="M586"/>
      <c r="N586"/>
      <c r="P586"/>
      <c r="S586"/>
      <c r="U586"/>
      <c r="V586"/>
      <c r="X586"/>
      <c r="Y586"/>
      <c r="Z586"/>
    </row>
    <row r="587" spans="9:26" x14ac:dyDescent="0.25">
      <c r="I587"/>
      <c r="J587"/>
      <c r="K587"/>
      <c r="M587"/>
      <c r="N587"/>
      <c r="P587"/>
      <c r="S587"/>
      <c r="U587"/>
      <c r="V587"/>
      <c r="X587"/>
      <c r="Y587"/>
      <c r="Z587"/>
    </row>
    <row r="588" spans="9:26" x14ac:dyDescent="0.25">
      <c r="I588"/>
      <c r="J588"/>
      <c r="K588"/>
      <c r="M588"/>
      <c r="N588"/>
      <c r="P588"/>
      <c r="S588"/>
      <c r="U588"/>
      <c r="V588"/>
      <c r="X588"/>
      <c r="Y588"/>
      <c r="Z588"/>
    </row>
    <row r="589" spans="9:26" x14ac:dyDescent="0.25">
      <c r="I589"/>
      <c r="J589"/>
      <c r="K589"/>
      <c r="M589"/>
      <c r="N589"/>
      <c r="P589"/>
      <c r="S589"/>
      <c r="U589"/>
      <c r="V589"/>
      <c r="X589"/>
      <c r="Y589"/>
      <c r="Z589"/>
    </row>
    <row r="590" spans="9:26" x14ac:dyDescent="0.25">
      <c r="I590"/>
      <c r="J590"/>
      <c r="K590"/>
      <c r="M590"/>
      <c r="N590"/>
      <c r="P590"/>
      <c r="S590"/>
      <c r="U590"/>
      <c r="V590"/>
      <c r="X590"/>
      <c r="Y590"/>
      <c r="Z590"/>
    </row>
    <row r="591" spans="9:26" x14ac:dyDescent="0.25">
      <c r="I591"/>
      <c r="J591"/>
      <c r="K591"/>
      <c r="M591"/>
      <c r="N591"/>
      <c r="P591"/>
      <c r="S591"/>
      <c r="U591"/>
      <c r="V591"/>
      <c r="X591"/>
      <c r="Y591"/>
      <c r="Z591"/>
    </row>
    <row r="592" spans="9:26" x14ac:dyDescent="0.25">
      <c r="I592"/>
      <c r="J592"/>
      <c r="K592"/>
      <c r="M592"/>
      <c r="N592"/>
      <c r="P592"/>
      <c r="S592"/>
      <c r="U592"/>
      <c r="V592"/>
      <c r="X592"/>
      <c r="Y592"/>
      <c r="Z592"/>
    </row>
    <row r="593" spans="9:26" x14ac:dyDescent="0.25">
      <c r="I593"/>
      <c r="J593"/>
      <c r="K593"/>
      <c r="M593"/>
      <c r="N593"/>
      <c r="P593"/>
      <c r="S593"/>
      <c r="U593"/>
      <c r="V593"/>
      <c r="X593"/>
      <c r="Y593"/>
      <c r="Z593"/>
    </row>
    <row r="594" spans="9:26" x14ac:dyDescent="0.25">
      <c r="I594"/>
      <c r="J594"/>
      <c r="K594"/>
      <c r="M594"/>
      <c r="N594"/>
      <c r="P594"/>
      <c r="S594"/>
      <c r="U594"/>
      <c r="V594"/>
      <c r="X594"/>
      <c r="Y594"/>
      <c r="Z594"/>
    </row>
    <row r="595" spans="9:26" x14ac:dyDescent="0.25">
      <c r="I595"/>
      <c r="J595"/>
      <c r="K595"/>
      <c r="M595"/>
      <c r="N595"/>
      <c r="P595"/>
      <c r="S595"/>
      <c r="U595"/>
      <c r="V595"/>
      <c r="X595"/>
      <c r="Y595"/>
      <c r="Z595"/>
    </row>
    <row r="596" spans="9:26" x14ac:dyDescent="0.25">
      <c r="I596"/>
      <c r="J596"/>
      <c r="K596"/>
      <c r="M596"/>
      <c r="N596"/>
      <c r="P596"/>
      <c r="S596"/>
      <c r="U596"/>
      <c r="V596"/>
      <c r="X596"/>
      <c r="Y596"/>
      <c r="Z596"/>
    </row>
    <row r="597" spans="9:26" x14ac:dyDescent="0.25">
      <c r="I597"/>
      <c r="J597"/>
      <c r="K597"/>
      <c r="M597"/>
      <c r="N597"/>
      <c r="P597"/>
      <c r="S597"/>
      <c r="U597"/>
      <c r="V597"/>
      <c r="X597"/>
      <c r="Y597"/>
      <c r="Z597"/>
    </row>
    <row r="598" spans="9:26" x14ac:dyDescent="0.25">
      <c r="I598"/>
      <c r="J598"/>
      <c r="K598"/>
      <c r="M598"/>
      <c r="N598"/>
      <c r="P598"/>
      <c r="S598"/>
      <c r="U598"/>
      <c r="V598"/>
      <c r="X598"/>
      <c r="Y598"/>
      <c r="Z598"/>
    </row>
    <row r="599" spans="9:26" x14ac:dyDescent="0.25">
      <c r="I599"/>
      <c r="J599"/>
      <c r="K599"/>
      <c r="M599"/>
      <c r="N599"/>
      <c r="P599"/>
      <c r="S599"/>
      <c r="U599"/>
      <c r="V599"/>
      <c r="X599"/>
      <c r="Y599"/>
      <c r="Z599"/>
    </row>
    <row r="600" spans="9:26" x14ac:dyDescent="0.25">
      <c r="I600"/>
      <c r="J600"/>
      <c r="K600"/>
      <c r="M600"/>
      <c r="N600"/>
      <c r="P600"/>
      <c r="S600"/>
      <c r="U600"/>
      <c r="V600"/>
      <c r="X600"/>
      <c r="Y600"/>
      <c r="Z600"/>
    </row>
    <row r="601" spans="9:26" x14ac:dyDescent="0.25">
      <c r="I601"/>
      <c r="J601"/>
      <c r="K601"/>
      <c r="M601"/>
      <c r="N601"/>
      <c r="P601"/>
      <c r="S601"/>
      <c r="U601"/>
      <c r="V601"/>
      <c r="X601"/>
      <c r="Y601"/>
      <c r="Z601"/>
    </row>
    <row r="602" spans="9:26" x14ac:dyDescent="0.25">
      <c r="I602"/>
      <c r="J602"/>
      <c r="K602"/>
      <c r="M602"/>
      <c r="N602"/>
      <c r="P602"/>
      <c r="S602"/>
      <c r="U602"/>
      <c r="V602"/>
      <c r="X602"/>
      <c r="Y602"/>
      <c r="Z602"/>
    </row>
    <row r="603" spans="9:26" x14ac:dyDescent="0.25">
      <c r="I603"/>
      <c r="J603"/>
      <c r="K603"/>
      <c r="M603"/>
      <c r="N603"/>
      <c r="P603"/>
      <c r="S603"/>
      <c r="U603"/>
      <c r="V603"/>
      <c r="X603"/>
      <c r="Y603"/>
      <c r="Z603"/>
    </row>
    <row r="604" spans="9:26" x14ac:dyDescent="0.25">
      <c r="I604"/>
      <c r="J604"/>
      <c r="K604"/>
      <c r="M604"/>
      <c r="N604"/>
      <c r="P604"/>
      <c r="S604"/>
      <c r="U604"/>
      <c r="V604"/>
      <c r="X604"/>
      <c r="Y604"/>
      <c r="Z604"/>
    </row>
    <row r="605" spans="9:26" x14ac:dyDescent="0.25">
      <c r="I605"/>
      <c r="J605"/>
      <c r="K605"/>
      <c r="M605"/>
      <c r="N605"/>
      <c r="P605"/>
      <c r="S605"/>
      <c r="U605"/>
      <c r="V605"/>
      <c r="X605"/>
      <c r="Y605"/>
      <c r="Z605"/>
    </row>
    <row r="606" spans="9:26" x14ac:dyDescent="0.25">
      <c r="I606"/>
      <c r="J606"/>
      <c r="K606"/>
      <c r="M606"/>
      <c r="N606"/>
      <c r="P606"/>
      <c r="S606"/>
      <c r="U606"/>
      <c r="V606"/>
      <c r="X606"/>
      <c r="Y606"/>
      <c r="Z606"/>
    </row>
    <row r="607" spans="9:26" x14ac:dyDescent="0.25">
      <c r="I607"/>
      <c r="J607"/>
      <c r="K607"/>
      <c r="M607"/>
      <c r="N607"/>
      <c r="P607"/>
      <c r="S607"/>
      <c r="U607"/>
      <c r="V607"/>
      <c r="X607"/>
      <c r="Y607"/>
      <c r="Z607"/>
    </row>
    <row r="608" spans="9:26" x14ac:dyDescent="0.25">
      <c r="I608"/>
      <c r="J608"/>
      <c r="K608"/>
      <c r="M608"/>
      <c r="N608"/>
      <c r="P608"/>
      <c r="S608"/>
      <c r="U608"/>
      <c r="V608"/>
      <c r="X608"/>
      <c r="Y608"/>
      <c r="Z608"/>
    </row>
    <row r="609" spans="9:26" x14ac:dyDescent="0.25">
      <c r="I609"/>
      <c r="J609"/>
      <c r="K609"/>
      <c r="M609"/>
      <c r="N609"/>
      <c r="P609"/>
      <c r="S609"/>
      <c r="U609"/>
      <c r="V609"/>
      <c r="X609"/>
      <c r="Y609"/>
      <c r="Z609"/>
    </row>
    <row r="610" spans="9:26" x14ac:dyDescent="0.25">
      <c r="I610"/>
      <c r="J610"/>
      <c r="K610"/>
      <c r="M610"/>
      <c r="N610"/>
      <c r="P610"/>
      <c r="S610"/>
      <c r="U610"/>
      <c r="V610"/>
      <c r="X610"/>
      <c r="Y610"/>
      <c r="Z610"/>
    </row>
    <row r="611" spans="9:26" x14ac:dyDescent="0.25">
      <c r="I611"/>
      <c r="J611"/>
      <c r="K611"/>
      <c r="M611"/>
      <c r="N611"/>
      <c r="P611"/>
      <c r="S611"/>
      <c r="U611"/>
      <c r="V611"/>
      <c r="X611"/>
      <c r="Y611"/>
      <c r="Z611"/>
    </row>
    <row r="612" spans="9:26" x14ac:dyDescent="0.25">
      <c r="I612"/>
      <c r="J612"/>
      <c r="K612"/>
      <c r="M612"/>
      <c r="N612"/>
      <c r="P612"/>
      <c r="S612"/>
      <c r="U612"/>
      <c r="V612"/>
      <c r="X612"/>
      <c r="Y612"/>
      <c r="Z612"/>
    </row>
    <row r="613" spans="9:26" x14ac:dyDescent="0.25">
      <c r="I613"/>
      <c r="J613"/>
      <c r="K613"/>
      <c r="M613"/>
      <c r="N613"/>
      <c r="P613"/>
      <c r="S613"/>
      <c r="U613"/>
      <c r="V613"/>
      <c r="X613"/>
      <c r="Y613"/>
      <c r="Z613"/>
    </row>
    <row r="614" spans="9:26" x14ac:dyDescent="0.25">
      <c r="I614"/>
      <c r="J614"/>
      <c r="K614"/>
      <c r="M614"/>
      <c r="N614"/>
      <c r="P614"/>
      <c r="S614"/>
      <c r="U614"/>
      <c r="V614"/>
      <c r="X614"/>
      <c r="Y614"/>
      <c r="Z614"/>
    </row>
    <row r="615" spans="9:26" x14ac:dyDescent="0.25">
      <c r="I615"/>
      <c r="J615"/>
      <c r="K615"/>
      <c r="M615"/>
      <c r="N615"/>
      <c r="P615"/>
      <c r="S615"/>
      <c r="U615"/>
      <c r="V615"/>
      <c r="X615"/>
      <c r="Y615"/>
      <c r="Z615"/>
    </row>
    <row r="616" spans="9:26" x14ac:dyDescent="0.25">
      <c r="I616"/>
      <c r="J616"/>
      <c r="K616"/>
      <c r="M616"/>
      <c r="N616"/>
      <c r="P616"/>
      <c r="S616"/>
      <c r="U616"/>
      <c r="V616"/>
      <c r="X616"/>
      <c r="Y616"/>
      <c r="Z616"/>
    </row>
    <row r="617" spans="9:26" x14ac:dyDescent="0.25">
      <c r="I617"/>
      <c r="J617"/>
      <c r="K617"/>
      <c r="M617"/>
      <c r="N617"/>
      <c r="P617"/>
      <c r="S617"/>
      <c r="U617"/>
      <c r="V617"/>
      <c r="X617"/>
      <c r="Y617"/>
      <c r="Z617"/>
    </row>
    <row r="618" spans="9:26" x14ac:dyDescent="0.25">
      <c r="I618"/>
      <c r="J618"/>
      <c r="K618"/>
      <c r="M618"/>
      <c r="N618"/>
      <c r="P618"/>
      <c r="S618"/>
      <c r="U618"/>
      <c r="V618"/>
      <c r="X618"/>
      <c r="Y618"/>
      <c r="Z618"/>
    </row>
    <row r="619" spans="9:26" x14ac:dyDescent="0.25">
      <c r="I619"/>
      <c r="J619"/>
      <c r="K619"/>
      <c r="M619"/>
      <c r="N619"/>
      <c r="P619"/>
      <c r="S619"/>
      <c r="U619"/>
      <c r="V619"/>
      <c r="X619"/>
      <c r="Y619"/>
      <c r="Z619"/>
    </row>
    <row r="620" spans="9:26" x14ac:dyDescent="0.25">
      <c r="I620"/>
      <c r="J620"/>
      <c r="K620"/>
      <c r="M620"/>
      <c r="N620"/>
      <c r="P620"/>
      <c r="S620"/>
      <c r="U620"/>
      <c r="V620"/>
      <c r="X620"/>
      <c r="Y620"/>
      <c r="Z620"/>
    </row>
    <row r="621" spans="9:26" x14ac:dyDescent="0.25">
      <c r="I621"/>
      <c r="J621"/>
      <c r="K621"/>
      <c r="M621"/>
      <c r="N621"/>
      <c r="P621"/>
      <c r="S621"/>
      <c r="U621"/>
      <c r="V621"/>
      <c r="X621"/>
      <c r="Y621"/>
      <c r="Z621"/>
    </row>
    <row r="622" spans="9:26" x14ac:dyDescent="0.25">
      <c r="I622"/>
      <c r="J622"/>
      <c r="K622"/>
      <c r="M622"/>
      <c r="N622"/>
      <c r="P622"/>
      <c r="S622"/>
      <c r="U622"/>
      <c r="V622"/>
      <c r="X622"/>
      <c r="Y622"/>
      <c r="Z622"/>
    </row>
    <row r="623" spans="9:26" x14ac:dyDescent="0.25">
      <c r="I623"/>
      <c r="J623"/>
      <c r="K623"/>
      <c r="M623"/>
      <c r="N623"/>
      <c r="P623"/>
      <c r="S623"/>
      <c r="U623"/>
      <c r="V623"/>
      <c r="X623"/>
      <c r="Y623"/>
      <c r="Z623"/>
    </row>
    <row r="624" spans="9:26" x14ac:dyDescent="0.25">
      <c r="I624"/>
      <c r="J624"/>
      <c r="K624"/>
      <c r="M624"/>
      <c r="N624"/>
      <c r="P624"/>
      <c r="S624"/>
      <c r="U624"/>
      <c r="V624"/>
      <c r="X624"/>
      <c r="Y624"/>
      <c r="Z624"/>
    </row>
    <row r="625" spans="9:26" x14ac:dyDescent="0.25">
      <c r="I625"/>
      <c r="J625"/>
      <c r="K625"/>
      <c r="M625"/>
      <c r="N625"/>
      <c r="P625"/>
      <c r="S625"/>
      <c r="U625"/>
      <c r="V625"/>
      <c r="X625"/>
      <c r="Y625"/>
      <c r="Z625"/>
    </row>
    <row r="626" spans="9:26" x14ac:dyDescent="0.25">
      <c r="I626"/>
      <c r="J626"/>
      <c r="K626"/>
      <c r="M626"/>
      <c r="N626"/>
      <c r="P626"/>
      <c r="S626"/>
      <c r="U626"/>
      <c r="V626"/>
      <c r="X626"/>
      <c r="Y626"/>
      <c r="Z626"/>
    </row>
    <row r="627" spans="9:26" x14ac:dyDescent="0.25">
      <c r="I627"/>
      <c r="J627"/>
      <c r="K627"/>
      <c r="M627"/>
      <c r="N627"/>
      <c r="P627"/>
      <c r="S627"/>
      <c r="U627"/>
      <c r="V627"/>
      <c r="X627"/>
      <c r="Y627"/>
      <c r="Z627"/>
    </row>
    <row r="628" spans="9:26" x14ac:dyDescent="0.25">
      <c r="I628"/>
      <c r="J628"/>
      <c r="K628"/>
      <c r="M628"/>
      <c r="N628"/>
      <c r="P628"/>
      <c r="S628"/>
      <c r="U628"/>
      <c r="V628"/>
      <c r="X628"/>
      <c r="Y628"/>
      <c r="Z628"/>
    </row>
    <row r="629" spans="9:26" x14ac:dyDescent="0.25">
      <c r="I629"/>
      <c r="J629"/>
      <c r="K629"/>
      <c r="M629"/>
      <c r="N629"/>
      <c r="P629"/>
      <c r="S629"/>
      <c r="U629"/>
      <c r="V629"/>
      <c r="X629"/>
      <c r="Y629"/>
      <c r="Z629"/>
    </row>
    <row r="630" spans="9:26" x14ac:dyDescent="0.25">
      <c r="I630"/>
      <c r="J630"/>
      <c r="K630"/>
      <c r="M630"/>
      <c r="N630"/>
      <c r="P630"/>
      <c r="S630"/>
      <c r="U630"/>
      <c r="V630"/>
      <c r="X630"/>
      <c r="Y630"/>
      <c r="Z630"/>
    </row>
    <row r="631" spans="9:26" x14ac:dyDescent="0.25">
      <c r="I631"/>
      <c r="J631"/>
      <c r="K631"/>
      <c r="M631"/>
      <c r="N631"/>
      <c r="P631"/>
      <c r="S631"/>
      <c r="U631"/>
      <c r="V631"/>
      <c r="X631"/>
      <c r="Y631"/>
      <c r="Z631"/>
    </row>
    <row r="632" spans="9:26" x14ac:dyDescent="0.25">
      <c r="I632"/>
      <c r="J632"/>
      <c r="K632"/>
      <c r="M632"/>
      <c r="N632"/>
      <c r="P632"/>
      <c r="S632"/>
      <c r="U632"/>
      <c r="V632"/>
      <c r="X632"/>
      <c r="Y632"/>
      <c r="Z632"/>
    </row>
    <row r="633" spans="9:26" x14ac:dyDescent="0.25">
      <c r="I633"/>
      <c r="J633"/>
      <c r="K633"/>
      <c r="M633"/>
      <c r="N633"/>
      <c r="P633"/>
      <c r="S633"/>
      <c r="U633"/>
      <c r="V633"/>
      <c r="X633"/>
      <c r="Y633"/>
      <c r="Z633"/>
    </row>
    <row r="634" spans="9:26" x14ac:dyDescent="0.25">
      <c r="I634"/>
      <c r="J634"/>
      <c r="K634"/>
      <c r="M634"/>
      <c r="N634"/>
      <c r="P634"/>
      <c r="S634"/>
      <c r="U634"/>
      <c r="V634"/>
      <c r="X634"/>
      <c r="Y634"/>
      <c r="Z634"/>
    </row>
    <row r="635" spans="9:26" x14ac:dyDescent="0.25">
      <c r="I635"/>
      <c r="J635"/>
      <c r="K635"/>
      <c r="M635"/>
      <c r="N635"/>
      <c r="P635"/>
      <c r="S635"/>
      <c r="U635"/>
      <c r="V635"/>
      <c r="X635"/>
      <c r="Y635"/>
      <c r="Z635"/>
    </row>
    <row r="636" spans="9:26" x14ac:dyDescent="0.25">
      <c r="I636"/>
      <c r="J636"/>
      <c r="K636"/>
      <c r="M636"/>
      <c r="N636"/>
      <c r="P636"/>
      <c r="S636"/>
      <c r="U636"/>
      <c r="V636"/>
      <c r="X636"/>
      <c r="Y636"/>
      <c r="Z636"/>
    </row>
    <row r="637" spans="9:26" x14ac:dyDescent="0.25">
      <c r="I637"/>
      <c r="J637"/>
      <c r="K637"/>
      <c r="M637"/>
      <c r="N637"/>
      <c r="P637"/>
      <c r="S637"/>
      <c r="U637"/>
      <c r="V637"/>
      <c r="X637"/>
      <c r="Y637"/>
      <c r="Z637"/>
    </row>
    <row r="638" spans="9:26" x14ac:dyDescent="0.25">
      <c r="I638"/>
      <c r="J638"/>
      <c r="K638"/>
      <c r="M638"/>
      <c r="N638"/>
      <c r="P638"/>
      <c r="S638"/>
      <c r="U638"/>
      <c r="V638"/>
      <c r="X638"/>
      <c r="Y638"/>
      <c r="Z638"/>
    </row>
    <row r="639" spans="9:26" x14ac:dyDescent="0.25">
      <c r="I639"/>
      <c r="J639"/>
      <c r="K639"/>
      <c r="M639"/>
      <c r="N639"/>
      <c r="P639"/>
      <c r="S639"/>
      <c r="U639"/>
      <c r="V639"/>
      <c r="X639"/>
      <c r="Y639"/>
      <c r="Z639"/>
    </row>
    <row r="640" spans="9:26" x14ac:dyDescent="0.25">
      <c r="I640"/>
      <c r="J640"/>
      <c r="K640"/>
      <c r="M640"/>
      <c r="N640"/>
      <c r="P640"/>
      <c r="S640"/>
      <c r="U640"/>
      <c r="V640"/>
      <c r="X640"/>
      <c r="Y640"/>
      <c r="Z640"/>
    </row>
    <row r="641" spans="9:26" x14ac:dyDescent="0.25">
      <c r="I641"/>
      <c r="J641"/>
      <c r="K641"/>
      <c r="M641"/>
      <c r="N641"/>
      <c r="P641"/>
      <c r="S641"/>
      <c r="U641"/>
      <c r="V641"/>
      <c r="X641"/>
      <c r="Y641"/>
      <c r="Z641"/>
    </row>
    <row r="642" spans="9:26" x14ac:dyDescent="0.25">
      <c r="I642"/>
      <c r="J642"/>
      <c r="K642"/>
      <c r="M642"/>
      <c r="N642"/>
      <c r="P642"/>
      <c r="S642"/>
      <c r="U642"/>
      <c r="V642"/>
      <c r="X642"/>
      <c r="Y642"/>
      <c r="Z642"/>
    </row>
    <row r="643" spans="9:26" x14ac:dyDescent="0.25">
      <c r="I643"/>
      <c r="J643"/>
      <c r="K643"/>
      <c r="M643"/>
      <c r="N643"/>
      <c r="P643"/>
      <c r="S643"/>
      <c r="U643"/>
      <c r="V643"/>
      <c r="X643"/>
      <c r="Y643"/>
      <c r="Z643"/>
    </row>
    <row r="644" spans="9:26" x14ac:dyDescent="0.25">
      <c r="I644"/>
      <c r="J644"/>
      <c r="K644"/>
      <c r="M644"/>
      <c r="N644"/>
      <c r="P644"/>
      <c r="S644"/>
      <c r="U644"/>
      <c r="V644"/>
      <c r="X644"/>
      <c r="Y644"/>
      <c r="Z644"/>
    </row>
    <row r="645" spans="9:26" x14ac:dyDescent="0.25">
      <c r="I645"/>
      <c r="J645"/>
      <c r="K645"/>
      <c r="M645"/>
      <c r="N645"/>
      <c r="P645"/>
      <c r="S645"/>
      <c r="U645"/>
      <c r="V645"/>
      <c r="X645"/>
      <c r="Y645"/>
      <c r="Z645"/>
    </row>
    <row r="646" spans="9:26" x14ac:dyDescent="0.25">
      <c r="I646"/>
      <c r="J646"/>
      <c r="K646"/>
      <c r="M646"/>
      <c r="N646"/>
      <c r="P646"/>
      <c r="S646"/>
      <c r="U646"/>
      <c r="V646"/>
      <c r="X646"/>
      <c r="Y646"/>
      <c r="Z646"/>
    </row>
    <row r="647" spans="9:26" x14ac:dyDescent="0.25">
      <c r="I647"/>
      <c r="J647"/>
      <c r="K647"/>
      <c r="M647"/>
      <c r="N647"/>
      <c r="P647"/>
      <c r="S647"/>
      <c r="U647"/>
      <c r="V647"/>
      <c r="X647"/>
      <c r="Y647"/>
      <c r="Z647"/>
    </row>
    <row r="648" spans="9:26" x14ac:dyDescent="0.25">
      <c r="I648"/>
      <c r="J648"/>
      <c r="K648"/>
      <c r="M648"/>
      <c r="N648"/>
      <c r="P648"/>
      <c r="S648"/>
      <c r="U648"/>
      <c r="V648"/>
      <c r="X648"/>
      <c r="Y648"/>
      <c r="Z648"/>
    </row>
    <row r="649" spans="9:26" x14ac:dyDescent="0.25">
      <c r="I649"/>
      <c r="J649"/>
      <c r="K649"/>
      <c r="M649"/>
      <c r="N649"/>
      <c r="P649"/>
      <c r="S649"/>
      <c r="U649"/>
      <c r="V649"/>
      <c r="X649"/>
      <c r="Y649"/>
      <c r="Z649"/>
    </row>
    <row r="650" spans="9:26" x14ac:dyDescent="0.25">
      <c r="I650"/>
      <c r="J650"/>
      <c r="K650"/>
      <c r="M650"/>
      <c r="N650"/>
      <c r="P650"/>
      <c r="S650"/>
      <c r="U650"/>
      <c r="V650"/>
      <c r="X650"/>
      <c r="Y650"/>
      <c r="Z650"/>
    </row>
    <row r="651" spans="9:26" x14ac:dyDescent="0.25">
      <c r="I651"/>
      <c r="J651"/>
      <c r="K651"/>
      <c r="M651"/>
      <c r="N651"/>
      <c r="P651"/>
      <c r="S651"/>
      <c r="U651"/>
      <c r="V651"/>
      <c r="X651"/>
      <c r="Y651"/>
      <c r="Z651"/>
    </row>
    <row r="652" spans="9:26" x14ac:dyDescent="0.25">
      <c r="I652"/>
      <c r="J652"/>
      <c r="K652"/>
      <c r="M652"/>
      <c r="N652"/>
      <c r="P652"/>
      <c r="S652"/>
      <c r="U652"/>
      <c r="V652"/>
      <c r="X652"/>
      <c r="Y652"/>
      <c r="Z652"/>
    </row>
    <row r="653" spans="9:26" x14ac:dyDescent="0.25">
      <c r="I653"/>
      <c r="J653"/>
      <c r="K653"/>
      <c r="M653"/>
      <c r="N653"/>
      <c r="P653"/>
      <c r="S653"/>
      <c r="U653"/>
      <c r="V653"/>
      <c r="X653"/>
      <c r="Y653"/>
      <c r="Z653"/>
    </row>
    <row r="654" spans="9:26" x14ac:dyDescent="0.25">
      <c r="I654"/>
      <c r="J654"/>
      <c r="K654"/>
      <c r="M654"/>
      <c r="N654"/>
      <c r="P654"/>
      <c r="S654"/>
      <c r="U654"/>
      <c r="V654"/>
      <c r="X654"/>
      <c r="Y654"/>
      <c r="Z654"/>
    </row>
    <row r="655" spans="9:26" x14ac:dyDescent="0.25">
      <c r="I655"/>
      <c r="J655"/>
      <c r="K655"/>
      <c r="M655"/>
      <c r="N655"/>
      <c r="P655"/>
      <c r="S655"/>
      <c r="U655"/>
      <c r="V655"/>
      <c r="X655"/>
      <c r="Y655"/>
      <c r="Z655"/>
    </row>
    <row r="656" spans="9:26" x14ac:dyDescent="0.25">
      <c r="I656"/>
      <c r="J656"/>
      <c r="K656"/>
      <c r="M656"/>
      <c r="N656"/>
      <c r="P656"/>
      <c r="S656"/>
      <c r="U656"/>
      <c r="V656"/>
      <c r="X656"/>
      <c r="Y656"/>
      <c r="Z656"/>
    </row>
    <row r="657" spans="9:26" x14ac:dyDescent="0.25">
      <c r="I657"/>
      <c r="J657"/>
      <c r="K657"/>
      <c r="M657"/>
      <c r="N657"/>
      <c r="P657"/>
      <c r="S657"/>
      <c r="U657"/>
      <c r="V657"/>
      <c r="X657"/>
      <c r="Y657"/>
      <c r="Z657"/>
    </row>
    <row r="658" spans="9:26" x14ac:dyDescent="0.25">
      <c r="I658"/>
      <c r="J658"/>
      <c r="K658"/>
      <c r="M658"/>
      <c r="N658"/>
      <c r="P658"/>
      <c r="S658"/>
      <c r="U658"/>
      <c r="V658"/>
      <c r="X658"/>
      <c r="Y658"/>
      <c r="Z658"/>
    </row>
    <row r="659" spans="9:26" x14ac:dyDescent="0.25">
      <c r="I659"/>
      <c r="J659"/>
      <c r="K659"/>
      <c r="M659"/>
      <c r="N659"/>
      <c r="P659"/>
      <c r="S659"/>
      <c r="U659"/>
      <c r="V659"/>
      <c r="X659"/>
      <c r="Y659"/>
      <c r="Z659"/>
    </row>
    <row r="660" spans="9:26" x14ac:dyDescent="0.25">
      <c r="I660"/>
      <c r="J660"/>
      <c r="K660"/>
      <c r="M660"/>
      <c r="N660"/>
      <c r="P660"/>
      <c r="S660"/>
      <c r="U660"/>
      <c r="V660"/>
      <c r="X660"/>
      <c r="Y660"/>
      <c r="Z660"/>
    </row>
    <row r="661" spans="9:26" x14ac:dyDescent="0.25">
      <c r="I661"/>
      <c r="J661"/>
      <c r="K661"/>
      <c r="M661"/>
      <c r="N661"/>
      <c r="P661"/>
      <c r="S661"/>
      <c r="U661"/>
      <c r="V661"/>
      <c r="X661"/>
      <c r="Y661"/>
      <c r="Z661"/>
    </row>
    <row r="662" spans="9:26" x14ac:dyDescent="0.25">
      <c r="I662"/>
      <c r="J662"/>
      <c r="K662"/>
      <c r="M662"/>
      <c r="N662"/>
      <c r="P662"/>
      <c r="S662"/>
      <c r="U662"/>
      <c r="V662"/>
      <c r="X662"/>
      <c r="Y662"/>
      <c r="Z662"/>
    </row>
    <row r="663" spans="9:26" x14ac:dyDescent="0.25">
      <c r="I663"/>
      <c r="J663"/>
      <c r="K663"/>
      <c r="M663"/>
      <c r="N663"/>
      <c r="P663"/>
      <c r="S663"/>
      <c r="U663"/>
      <c r="V663"/>
      <c r="X663"/>
      <c r="Y663"/>
      <c r="Z663"/>
    </row>
    <row r="664" spans="9:26" x14ac:dyDescent="0.25">
      <c r="I664"/>
      <c r="J664"/>
      <c r="K664"/>
      <c r="M664"/>
      <c r="N664"/>
      <c r="P664"/>
      <c r="S664"/>
      <c r="U664"/>
      <c r="V664"/>
      <c r="X664"/>
      <c r="Y664"/>
      <c r="Z664"/>
    </row>
    <row r="665" spans="9:26" x14ac:dyDescent="0.25">
      <c r="I665"/>
      <c r="J665"/>
      <c r="K665"/>
      <c r="M665"/>
      <c r="N665"/>
      <c r="P665"/>
      <c r="S665"/>
      <c r="U665"/>
      <c r="V665"/>
      <c r="X665"/>
      <c r="Y665"/>
      <c r="Z665"/>
    </row>
    <row r="666" spans="9:26" x14ac:dyDescent="0.25">
      <c r="I666"/>
      <c r="J666"/>
      <c r="K666"/>
      <c r="M666"/>
      <c r="N666"/>
      <c r="P666"/>
      <c r="S666"/>
      <c r="U666"/>
      <c r="V666"/>
      <c r="X666"/>
      <c r="Y666"/>
      <c r="Z666"/>
    </row>
    <row r="667" spans="9:26" x14ac:dyDescent="0.25">
      <c r="I667"/>
      <c r="J667"/>
      <c r="K667"/>
      <c r="M667"/>
      <c r="N667"/>
      <c r="P667"/>
      <c r="S667"/>
      <c r="U667"/>
      <c r="V667"/>
      <c r="X667"/>
      <c r="Y667"/>
      <c r="Z667"/>
    </row>
    <row r="668" spans="9:26" x14ac:dyDescent="0.25">
      <c r="I668"/>
      <c r="J668"/>
      <c r="K668"/>
      <c r="M668"/>
      <c r="N668"/>
      <c r="P668"/>
      <c r="S668"/>
      <c r="U668"/>
      <c r="V668"/>
      <c r="X668"/>
      <c r="Y668"/>
      <c r="Z668"/>
    </row>
    <row r="669" spans="9:26" x14ac:dyDescent="0.25">
      <c r="I669"/>
      <c r="J669"/>
      <c r="K669"/>
      <c r="M669"/>
      <c r="N669"/>
      <c r="P669"/>
      <c r="S669"/>
      <c r="U669"/>
      <c r="V669"/>
      <c r="X669"/>
      <c r="Y669"/>
      <c r="Z669"/>
    </row>
    <row r="670" spans="9:26" x14ac:dyDescent="0.25">
      <c r="I670"/>
      <c r="J670"/>
      <c r="K670"/>
      <c r="M670"/>
      <c r="N670"/>
      <c r="P670"/>
      <c r="S670"/>
      <c r="U670"/>
      <c r="V670"/>
      <c r="X670"/>
      <c r="Y670"/>
      <c r="Z670"/>
    </row>
    <row r="671" spans="9:26" x14ac:dyDescent="0.25">
      <c r="I671"/>
      <c r="J671"/>
      <c r="K671"/>
      <c r="M671"/>
      <c r="N671"/>
      <c r="P671"/>
      <c r="S671"/>
      <c r="U671"/>
      <c r="V671"/>
      <c r="X671"/>
      <c r="Y671"/>
      <c r="Z671"/>
    </row>
    <row r="672" spans="9:26" x14ac:dyDescent="0.25">
      <c r="I672"/>
      <c r="J672"/>
      <c r="K672"/>
      <c r="M672"/>
      <c r="N672"/>
      <c r="P672"/>
      <c r="S672"/>
      <c r="U672"/>
      <c r="V672"/>
      <c r="X672"/>
      <c r="Y672"/>
      <c r="Z672"/>
    </row>
    <row r="673" spans="9:26" x14ac:dyDescent="0.25">
      <c r="I673"/>
      <c r="J673"/>
      <c r="K673"/>
      <c r="M673"/>
      <c r="N673"/>
      <c r="P673"/>
      <c r="S673"/>
      <c r="U673"/>
      <c r="V673"/>
      <c r="X673"/>
      <c r="Y673"/>
      <c r="Z673"/>
    </row>
    <row r="674" spans="9:26" x14ac:dyDescent="0.25">
      <c r="I674"/>
      <c r="J674"/>
      <c r="K674"/>
      <c r="M674"/>
      <c r="N674"/>
      <c r="P674"/>
      <c r="S674"/>
      <c r="U674"/>
      <c r="V674"/>
      <c r="X674"/>
      <c r="Y674"/>
      <c r="Z674"/>
    </row>
    <row r="675" spans="9:26" x14ac:dyDescent="0.25">
      <c r="I675"/>
      <c r="J675"/>
      <c r="K675"/>
      <c r="M675"/>
      <c r="N675"/>
      <c r="P675"/>
      <c r="S675"/>
      <c r="U675"/>
      <c r="V675"/>
      <c r="X675"/>
      <c r="Y675"/>
      <c r="Z675"/>
    </row>
    <row r="676" spans="9:26" x14ac:dyDescent="0.25">
      <c r="I676"/>
      <c r="J676"/>
      <c r="K676"/>
      <c r="M676"/>
      <c r="N676"/>
      <c r="P676"/>
      <c r="S676"/>
      <c r="U676"/>
      <c r="V676"/>
      <c r="X676"/>
      <c r="Y676"/>
      <c r="Z676"/>
    </row>
    <row r="677" spans="9:26" x14ac:dyDescent="0.25">
      <c r="I677"/>
      <c r="J677"/>
      <c r="K677"/>
      <c r="M677"/>
      <c r="N677"/>
      <c r="P677"/>
      <c r="S677"/>
      <c r="U677"/>
      <c r="V677"/>
      <c r="X677"/>
      <c r="Y677"/>
      <c r="Z677"/>
    </row>
    <row r="678" spans="9:26" x14ac:dyDescent="0.25">
      <c r="I678"/>
      <c r="J678"/>
      <c r="K678"/>
      <c r="M678"/>
      <c r="N678"/>
      <c r="P678"/>
      <c r="S678"/>
      <c r="U678"/>
      <c r="V678"/>
      <c r="X678"/>
      <c r="Y678"/>
      <c r="Z678"/>
    </row>
    <row r="679" spans="9:26" x14ac:dyDescent="0.25">
      <c r="I679"/>
      <c r="J679"/>
      <c r="K679"/>
      <c r="M679"/>
      <c r="N679"/>
      <c r="P679"/>
      <c r="S679"/>
      <c r="U679"/>
      <c r="V679"/>
      <c r="X679"/>
      <c r="Y679"/>
      <c r="Z679"/>
    </row>
    <row r="680" spans="9:26" x14ac:dyDescent="0.25">
      <c r="I680"/>
      <c r="J680"/>
      <c r="K680"/>
      <c r="M680"/>
      <c r="N680"/>
      <c r="P680"/>
      <c r="S680"/>
      <c r="U680"/>
      <c r="V680"/>
      <c r="X680"/>
      <c r="Y680"/>
      <c r="Z680"/>
    </row>
    <row r="681" spans="9:26" x14ac:dyDescent="0.25">
      <c r="I681"/>
      <c r="J681"/>
      <c r="K681"/>
      <c r="M681"/>
      <c r="N681"/>
      <c r="P681"/>
      <c r="S681"/>
      <c r="U681"/>
      <c r="V681"/>
      <c r="X681"/>
      <c r="Y681"/>
      <c r="Z681"/>
    </row>
    <row r="682" spans="9:26" x14ac:dyDescent="0.25">
      <c r="I682"/>
      <c r="J682"/>
      <c r="K682"/>
      <c r="M682"/>
      <c r="N682"/>
      <c r="P682"/>
      <c r="S682"/>
      <c r="U682"/>
      <c r="V682"/>
      <c r="X682"/>
      <c r="Y682"/>
      <c r="Z682"/>
    </row>
    <row r="683" spans="9:26" x14ac:dyDescent="0.25">
      <c r="I683"/>
      <c r="J683"/>
      <c r="K683"/>
      <c r="M683"/>
      <c r="N683"/>
      <c r="P683"/>
      <c r="S683"/>
      <c r="U683"/>
      <c r="V683"/>
      <c r="X683"/>
      <c r="Y683"/>
      <c r="Z683"/>
    </row>
    <row r="684" spans="9:26" x14ac:dyDescent="0.25">
      <c r="I684"/>
      <c r="J684"/>
      <c r="K684"/>
      <c r="M684"/>
      <c r="N684"/>
      <c r="P684"/>
      <c r="S684"/>
      <c r="U684"/>
      <c r="V684"/>
      <c r="X684"/>
      <c r="Y684"/>
      <c r="Z684"/>
    </row>
    <row r="685" spans="9:26" x14ac:dyDescent="0.25">
      <c r="I685"/>
      <c r="J685"/>
      <c r="K685"/>
      <c r="M685"/>
      <c r="N685"/>
      <c r="P685"/>
      <c r="S685"/>
      <c r="U685"/>
      <c r="V685"/>
      <c r="X685"/>
      <c r="Y685"/>
      <c r="Z685"/>
    </row>
    <row r="686" spans="9:26" x14ac:dyDescent="0.25">
      <c r="I686"/>
      <c r="J686"/>
      <c r="K686"/>
      <c r="M686"/>
      <c r="N686"/>
      <c r="P686"/>
      <c r="S686"/>
      <c r="U686"/>
      <c r="V686"/>
      <c r="X686"/>
      <c r="Y686"/>
      <c r="Z686"/>
    </row>
    <row r="687" spans="9:26" x14ac:dyDescent="0.25">
      <c r="I687"/>
      <c r="J687"/>
      <c r="K687"/>
      <c r="M687"/>
      <c r="N687"/>
      <c r="P687"/>
      <c r="S687"/>
      <c r="U687"/>
      <c r="V687"/>
      <c r="X687"/>
      <c r="Y687"/>
      <c r="Z687"/>
    </row>
    <row r="688" spans="9:26" x14ac:dyDescent="0.25">
      <c r="I688"/>
      <c r="J688"/>
      <c r="K688"/>
      <c r="M688"/>
      <c r="N688"/>
      <c r="P688"/>
      <c r="S688"/>
      <c r="U688"/>
      <c r="V688"/>
      <c r="X688"/>
      <c r="Y688"/>
      <c r="Z688"/>
    </row>
    <row r="689" spans="9:26" x14ac:dyDescent="0.25">
      <c r="I689"/>
      <c r="J689"/>
      <c r="K689"/>
      <c r="M689"/>
      <c r="N689"/>
      <c r="P689"/>
      <c r="S689"/>
      <c r="U689"/>
      <c r="V689"/>
      <c r="X689"/>
      <c r="Y689"/>
      <c r="Z689"/>
    </row>
    <row r="690" spans="9:26" x14ac:dyDescent="0.25">
      <c r="I690"/>
      <c r="J690"/>
      <c r="K690"/>
      <c r="M690"/>
      <c r="N690"/>
      <c r="P690"/>
      <c r="S690"/>
      <c r="U690"/>
      <c r="V690"/>
      <c r="X690"/>
      <c r="Y690"/>
      <c r="Z690"/>
    </row>
    <row r="691" spans="9:26" x14ac:dyDescent="0.25">
      <c r="I691"/>
      <c r="J691"/>
      <c r="K691"/>
      <c r="M691"/>
      <c r="N691"/>
      <c r="P691"/>
      <c r="S691"/>
      <c r="U691"/>
      <c r="V691"/>
      <c r="X691"/>
      <c r="Y691"/>
      <c r="Z691"/>
    </row>
    <row r="692" spans="9:26" x14ac:dyDescent="0.25">
      <c r="I692"/>
      <c r="J692"/>
      <c r="K692"/>
      <c r="M692"/>
      <c r="N692"/>
      <c r="P692"/>
      <c r="S692"/>
      <c r="U692"/>
      <c r="V692"/>
      <c r="X692"/>
      <c r="Y692"/>
      <c r="Z692"/>
    </row>
    <row r="693" spans="9:26" x14ac:dyDescent="0.25">
      <c r="I693"/>
      <c r="J693"/>
      <c r="K693"/>
      <c r="M693"/>
      <c r="N693"/>
      <c r="P693"/>
      <c r="S693"/>
      <c r="U693"/>
      <c r="V693"/>
      <c r="X693"/>
      <c r="Y693"/>
      <c r="Z693"/>
    </row>
    <row r="694" spans="9:26" x14ac:dyDescent="0.25">
      <c r="I694"/>
      <c r="J694"/>
      <c r="K694"/>
      <c r="M694"/>
      <c r="N694"/>
      <c r="P694"/>
      <c r="S694"/>
      <c r="U694"/>
      <c r="V694"/>
      <c r="X694"/>
      <c r="Y694"/>
      <c r="Z694"/>
    </row>
    <row r="695" spans="9:26" x14ac:dyDescent="0.25">
      <c r="I695"/>
      <c r="J695"/>
      <c r="K695"/>
      <c r="M695"/>
      <c r="N695"/>
      <c r="P695"/>
      <c r="S695"/>
      <c r="U695"/>
      <c r="V695"/>
      <c r="X695"/>
      <c r="Y695"/>
      <c r="Z695"/>
    </row>
    <row r="696" spans="9:26" x14ac:dyDescent="0.25">
      <c r="I696"/>
      <c r="J696"/>
      <c r="K696"/>
      <c r="M696"/>
      <c r="N696"/>
      <c r="P696"/>
      <c r="S696"/>
      <c r="U696"/>
      <c r="V696"/>
      <c r="X696"/>
      <c r="Y696"/>
      <c r="Z696"/>
    </row>
    <row r="697" spans="9:26" x14ac:dyDescent="0.25">
      <c r="I697"/>
      <c r="J697"/>
      <c r="K697"/>
      <c r="M697"/>
      <c r="N697"/>
      <c r="P697"/>
      <c r="S697"/>
      <c r="U697"/>
      <c r="V697"/>
      <c r="X697"/>
      <c r="Y697"/>
      <c r="Z697"/>
    </row>
    <row r="698" spans="9:26" x14ac:dyDescent="0.25">
      <c r="I698"/>
      <c r="J698"/>
      <c r="K698"/>
      <c r="M698"/>
      <c r="N698"/>
      <c r="P698"/>
      <c r="S698"/>
      <c r="U698"/>
      <c r="V698"/>
      <c r="X698"/>
      <c r="Y698"/>
      <c r="Z698"/>
    </row>
    <row r="699" spans="9:26" x14ac:dyDescent="0.25">
      <c r="I699"/>
      <c r="J699"/>
      <c r="K699"/>
      <c r="M699"/>
      <c r="N699"/>
      <c r="P699"/>
      <c r="S699"/>
      <c r="U699"/>
      <c r="V699"/>
      <c r="X699"/>
      <c r="Y699"/>
      <c r="Z699"/>
    </row>
    <row r="700" spans="9:26" x14ac:dyDescent="0.25">
      <c r="I700"/>
      <c r="J700"/>
      <c r="K700"/>
      <c r="M700"/>
      <c r="N700"/>
      <c r="P700"/>
      <c r="S700"/>
      <c r="U700"/>
      <c r="V700"/>
      <c r="X700"/>
      <c r="Y700"/>
      <c r="Z700"/>
    </row>
    <row r="701" spans="9:26" x14ac:dyDescent="0.25">
      <c r="I701"/>
      <c r="J701"/>
      <c r="K701"/>
      <c r="M701"/>
      <c r="N701"/>
      <c r="P701"/>
      <c r="S701"/>
      <c r="U701"/>
      <c r="V701"/>
      <c r="X701"/>
      <c r="Y701"/>
      <c r="Z701"/>
    </row>
    <row r="702" spans="9:26" x14ac:dyDescent="0.25">
      <c r="I702"/>
      <c r="J702"/>
      <c r="K702"/>
      <c r="M702"/>
      <c r="N702"/>
      <c r="P702"/>
      <c r="S702"/>
      <c r="U702"/>
      <c r="V702"/>
      <c r="X702"/>
      <c r="Y702"/>
      <c r="Z702"/>
    </row>
    <row r="703" spans="9:26" x14ac:dyDescent="0.25">
      <c r="I703"/>
      <c r="J703"/>
      <c r="K703"/>
      <c r="M703"/>
      <c r="N703"/>
      <c r="P703"/>
      <c r="S703"/>
      <c r="U703"/>
      <c r="V703"/>
      <c r="X703"/>
      <c r="Y703"/>
      <c r="Z703"/>
    </row>
    <row r="704" spans="9:26" x14ac:dyDescent="0.25">
      <c r="I704"/>
      <c r="J704"/>
      <c r="K704"/>
      <c r="M704"/>
      <c r="N704"/>
      <c r="P704"/>
      <c r="S704"/>
      <c r="U704"/>
      <c r="V704"/>
      <c r="X704"/>
      <c r="Y704"/>
      <c r="Z704"/>
    </row>
    <row r="705" spans="9:26" x14ac:dyDescent="0.25">
      <c r="I705"/>
      <c r="J705"/>
      <c r="K705"/>
      <c r="M705"/>
      <c r="N705"/>
      <c r="P705"/>
      <c r="S705"/>
      <c r="U705"/>
      <c r="V705"/>
      <c r="X705"/>
      <c r="Y705"/>
      <c r="Z705"/>
    </row>
    <row r="706" spans="9:26" x14ac:dyDescent="0.25">
      <c r="I706"/>
      <c r="J706"/>
      <c r="K706"/>
      <c r="M706"/>
      <c r="N706"/>
      <c r="P706"/>
      <c r="S706"/>
      <c r="U706"/>
      <c r="V706"/>
      <c r="X706"/>
      <c r="Y706"/>
      <c r="Z706"/>
    </row>
    <row r="707" spans="9:26" x14ac:dyDescent="0.25">
      <c r="I707"/>
      <c r="J707"/>
      <c r="K707"/>
      <c r="M707"/>
      <c r="N707"/>
      <c r="P707"/>
      <c r="S707"/>
      <c r="U707"/>
      <c r="V707"/>
      <c r="X707"/>
      <c r="Y707"/>
      <c r="Z707"/>
    </row>
    <row r="708" spans="9:26" x14ac:dyDescent="0.25">
      <c r="I708"/>
      <c r="J708"/>
      <c r="K708"/>
      <c r="M708"/>
      <c r="N708"/>
      <c r="P708"/>
      <c r="S708"/>
      <c r="U708"/>
      <c r="V708"/>
      <c r="X708"/>
      <c r="Y708"/>
      <c r="Z708"/>
    </row>
    <row r="709" spans="9:26" x14ac:dyDescent="0.25">
      <c r="I709"/>
      <c r="J709"/>
      <c r="K709"/>
      <c r="M709"/>
      <c r="N709"/>
      <c r="P709"/>
      <c r="S709"/>
      <c r="U709"/>
      <c r="V709"/>
      <c r="X709"/>
      <c r="Y709"/>
      <c r="Z709"/>
    </row>
    <row r="710" spans="9:26" x14ac:dyDescent="0.25">
      <c r="I710"/>
      <c r="J710"/>
      <c r="K710"/>
      <c r="M710"/>
      <c r="N710"/>
      <c r="P710"/>
      <c r="S710"/>
      <c r="U710"/>
      <c r="V710"/>
      <c r="X710"/>
      <c r="Y710"/>
      <c r="Z710"/>
    </row>
    <row r="711" spans="9:26" x14ac:dyDescent="0.25">
      <c r="I711"/>
      <c r="J711"/>
      <c r="K711"/>
      <c r="M711"/>
      <c r="N711"/>
      <c r="P711"/>
      <c r="S711"/>
      <c r="U711"/>
      <c r="V711"/>
      <c r="X711"/>
      <c r="Y711"/>
      <c r="Z711"/>
    </row>
    <row r="712" spans="9:26" x14ac:dyDescent="0.25">
      <c r="I712"/>
      <c r="J712"/>
      <c r="K712"/>
      <c r="M712"/>
      <c r="N712"/>
      <c r="P712"/>
      <c r="S712"/>
      <c r="U712"/>
      <c r="V712"/>
      <c r="X712"/>
      <c r="Y712"/>
      <c r="Z712"/>
    </row>
    <row r="713" spans="9:26" x14ac:dyDescent="0.25">
      <c r="I713"/>
      <c r="J713"/>
      <c r="K713"/>
      <c r="M713"/>
      <c r="N713"/>
      <c r="P713"/>
      <c r="S713"/>
      <c r="U713"/>
      <c r="V713"/>
      <c r="X713"/>
      <c r="Y713"/>
      <c r="Z713"/>
    </row>
    <row r="714" spans="9:26" x14ac:dyDescent="0.25">
      <c r="I714"/>
      <c r="J714"/>
      <c r="K714"/>
      <c r="M714"/>
      <c r="N714"/>
      <c r="P714"/>
      <c r="S714"/>
      <c r="U714"/>
      <c r="V714"/>
      <c r="X714"/>
      <c r="Y714"/>
      <c r="Z714"/>
    </row>
    <row r="715" spans="9:26" x14ac:dyDescent="0.25">
      <c r="I715"/>
      <c r="J715"/>
      <c r="K715"/>
      <c r="M715"/>
      <c r="N715"/>
      <c r="P715"/>
      <c r="S715"/>
      <c r="U715"/>
      <c r="V715"/>
      <c r="X715"/>
      <c r="Y715"/>
      <c r="Z715"/>
    </row>
    <row r="716" spans="9:26" x14ac:dyDescent="0.25">
      <c r="I716"/>
      <c r="J716"/>
      <c r="K716"/>
      <c r="M716"/>
      <c r="N716"/>
      <c r="P716"/>
      <c r="S716"/>
      <c r="U716"/>
      <c r="V716"/>
      <c r="X716"/>
      <c r="Y716"/>
      <c r="Z716"/>
    </row>
    <row r="717" spans="9:26" x14ac:dyDescent="0.25">
      <c r="I717"/>
      <c r="J717"/>
      <c r="K717"/>
      <c r="M717"/>
      <c r="N717"/>
      <c r="P717"/>
      <c r="S717"/>
      <c r="U717"/>
      <c r="V717"/>
      <c r="X717"/>
      <c r="Y717"/>
      <c r="Z717"/>
    </row>
    <row r="718" spans="9:26" x14ac:dyDescent="0.25">
      <c r="I718"/>
      <c r="J718"/>
      <c r="K718"/>
      <c r="M718"/>
      <c r="N718"/>
      <c r="P718"/>
      <c r="S718"/>
      <c r="U718"/>
      <c r="V718"/>
      <c r="X718"/>
      <c r="Y718"/>
      <c r="Z718"/>
    </row>
    <row r="719" spans="9:26" x14ac:dyDescent="0.25">
      <c r="I719"/>
      <c r="J719"/>
      <c r="K719"/>
      <c r="M719"/>
      <c r="N719"/>
      <c r="P719"/>
      <c r="S719"/>
      <c r="U719"/>
      <c r="V719"/>
      <c r="X719"/>
      <c r="Y719"/>
      <c r="Z719"/>
    </row>
    <row r="720" spans="9:26" x14ac:dyDescent="0.25">
      <c r="I720"/>
      <c r="J720"/>
      <c r="K720"/>
      <c r="M720"/>
      <c r="N720"/>
      <c r="P720"/>
      <c r="S720"/>
      <c r="U720"/>
      <c r="V720"/>
      <c r="X720"/>
      <c r="Y720"/>
      <c r="Z720"/>
    </row>
    <row r="721" spans="9:26" x14ac:dyDescent="0.25">
      <c r="I721"/>
      <c r="J721"/>
      <c r="K721"/>
      <c r="M721"/>
      <c r="N721"/>
      <c r="P721"/>
      <c r="S721"/>
      <c r="U721"/>
      <c r="V721"/>
      <c r="X721"/>
      <c r="Y721"/>
      <c r="Z721"/>
    </row>
    <row r="722" spans="9:26" x14ac:dyDescent="0.25">
      <c r="I722"/>
      <c r="J722"/>
      <c r="K722"/>
      <c r="M722"/>
      <c r="N722"/>
      <c r="P722"/>
      <c r="S722"/>
      <c r="U722"/>
      <c r="V722"/>
      <c r="X722"/>
      <c r="Y722"/>
      <c r="Z722"/>
    </row>
    <row r="723" spans="9:26" x14ac:dyDescent="0.25">
      <c r="I723"/>
      <c r="J723"/>
      <c r="K723"/>
      <c r="M723"/>
      <c r="N723"/>
      <c r="P723"/>
      <c r="S723"/>
      <c r="U723"/>
      <c r="V723"/>
      <c r="X723"/>
      <c r="Y723"/>
      <c r="Z723"/>
    </row>
    <row r="724" spans="9:26" x14ac:dyDescent="0.25">
      <c r="I724"/>
      <c r="J724"/>
      <c r="K724"/>
      <c r="M724"/>
      <c r="N724"/>
      <c r="P724"/>
      <c r="S724"/>
      <c r="U724"/>
      <c r="V724"/>
      <c r="X724"/>
      <c r="Y724"/>
      <c r="Z724"/>
    </row>
    <row r="725" spans="9:26" x14ac:dyDescent="0.25">
      <c r="I725"/>
      <c r="J725"/>
      <c r="K725"/>
      <c r="M725"/>
      <c r="N725"/>
      <c r="P725"/>
      <c r="S725"/>
      <c r="U725"/>
      <c r="V725"/>
      <c r="X725"/>
      <c r="Y725"/>
      <c r="Z725"/>
    </row>
    <row r="726" spans="9:26" x14ac:dyDescent="0.25">
      <c r="I726"/>
      <c r="J726"/>
      <c r="K726"/>
      <c r="M726"/>
      <c r="N726"/>
      <c r="P726"/>
      <c r="S726"/>
      <c r="U726"/>
      <c r="V726"/>
      <c r="X726"/>
      <c r="Y726"/>
      <c r="Z726"/>
    </row>
    <row r="727" spans="9:26" x14ac:dyDescent="0.25">
      <c r="I727"/>
      <c r="J727"/>
      <c r="K727"/>
      <c r="M727"/>
      <c r="N727"/>
      <c r="P727"/>
      <c r="S727"/>
      <c r="U727"/>
      <c r="V727"/>
      <c r="X727"/>
      <c r="Y727"/>
      <c r="Z727"/>
    </row>
    <row r="728" spans="9:26" x14ac:dyDescent="0.25">
      <c r="I728"/>
      <c r="J728"/>
      <c r="K728"/>
      <c r="M728"/>
      <c r="N728"/>
      <c r="P728"/>
      <c r="S728"/>
      <c r="U728"/>
      <c r="V728"/>
      <c r="X728"/>
      <c r="Y728"/>
      <c r="Z728"/>
    </row>
    <row r="729" spans="9:26" x14ac:dyDescent="0.25">
      <c r="I729"/>
      <c r="J729"/>
      <c r="K729"/>
      <c r="M729"/>
      <c r="N729"/>
      <c r="P729"/>
      <c r="S729"/>
      <c r="U729"/>
      <c r="V729"/>
      <c r="X729"/>
      <c r="Y729"/>
      <c r="Z729"/>
    </row>
    <row r="730" spans="9:26" x14ac:dyDescent="0.25">
      <c r="I730"/>
      <c r="J730"/>
      <c r="K730"/>
      <c r="M730"/>
      <c r="N730"/>
      <c r="P730"/>
      <c r="S730"/>
      <c r="U730"/>
      <c r="V730"/>
      <c r="X730"/>
      <c r="Y730"/>
      <c r="Z730"/>
    </row>
    <row r="731" spans="9:26" x14ac:dyDescent="0.25">
      <c r="I731"/>
      <c r="J731"/>
      <c r="K731"/>
      <c r="M731"/>
      <c r="N731"/>
      <c r="P731"/>
      <c r="S731"/>
      <c r="U731"/>
      <c r="V731"/>
      <c r="X731"/>
      <c r="Y731"/>
      <c r="Z731"/>
    </row>
    <row r="732" spans="9:26" x14ac:dyDescent="0.25">
      <c r="I732"/>
      <c r="J732"/>
      <c r="K732"/>
      <c r="M732"/>
      <c r="N732"/>
      <c r="P732"/>
      <c r="S732"/>
      <c r="U732"/>
      <c r="V732"/>
      <c r="X732"/>
      <c r="Y732"/>
      <c r="Z732"/>
    </row>
    <row r="733" spans="9:26" x14ac:dyDescent="0.25">
      <c r="I733"/>
      <c r="J733"/>
      <c r="K733"/>
      <c r="M733"/>
      <c r="N733"/>
      <c r="P733"/>
      <c r="S733"/>
      <c r="U733"/>
      <c r="V733"/>
      <c r="X733"/>
      <c r="Y733"/>
      <c r="Z733"/>
    </row>
    <row r="734" spans="9:26" x14ac:dyDescent="0.25">
      <c r="I734"/>
      <c r="J734"/>
      <c r="K734"/>
      <c r="M734"/>
      <c r="N734"/>
      <c r="P734"/>
      <c r="S734"/>
      <c r="U734"/>
      <c r="V734"/>
      <c r="X734"/>
      <c r="Y734"/>
      <c r="Z734"/>
    </row>
    <row r="735" spans="9:26" x14ac:dyDescent="0.25">
      <c r="I735"/>
      <c r="J735"/>
      <c r="K735"/>
      <c r="M735"/>
      <c r="N735"/>
      <c r="P735"/>
      <c r="S735"/>
      <c r="U735"/>
      <c r="V735"/>
      <c r="X735"/>
      <c r="Y735"/>
      <c r="Z735"/>
    </row>
    <row r="736" spans="9:26" x14ac:dyDescent="0.25">
      <c r="I736"/>
      <c r="J736"/>
      <c r="K736"/>
      <c r="M736"/>
      <c r="N736"/>
      <c r="P736"/>
      <c r="S736"/>
      <c r="U736"/>
      <c r="V736"/>
      <c r="X736"/>
      <c r="Y736"/>
      <c r="Z736"/>
    </row>
    <row r="737" spans="9:26" x14ac:dyDescent="0.25">
      <c r="I737"/>
      <c r="J737"/>
      <c r="K737"/>
      <c r="M737"/>
      <c r="N737"/>
      <c r="P737"/>
      <c r="S737"/>
      <c r="U737"/>
      <c r="V737"/>
      <c r="X737"/>
      <c r="Y737"/>
      <c r="Z737"/>
    </row>
    <row r="738" spans="9:26" x14ac:dyDescent="0.25">
      <c r="I738"/>
      <c r="J738"/>
      <c r="K738"/>
      <c r="M738"/>
      <c r="N738"/>
      <c r="P738"/>
      <c r="S738"/>
      <c r="U738"/>
      <c r="V738"/>
      <c r="X738"/>
      <c r="Y738"/>
      <c r="Z738"/>
    </row>
    <row r="739" spans="9:26" x14ac:dyDescent="0.25">
      <c r="I739"/>
      <c r="J739"/>
      <c r="K739"/>
      <c r="M739"/>
      <c r="N739"/>
      <c r="P739"/>
      <c r="S739"/>
      <c r="U739"/>
      <c r="V739"/>
      <c r="X739"/>
      <c r="Y739"/>
      <c r="Z739"/>
    </row>
    <row r="740" spans="9:26" x14ac:dyDescent="0.25">
      <c r="I740"/>
      <c r="J740"/>
      <c r="K740"/>
      <c r="M740"/>
      <c r="N740"/>
      <c r="P740"/>
      <c r="S740"/>
      <c r="U740"/>
      <c r="V740"/>
      <c r="X740"/>
      <c r="Y740"/>
      <c r="Z740"/>
    </row>
    <row r="741" spans="9:26" x14ac:dyDescent="0.25">
      <c r="I741"/>
      <c r="J741"/>
      <c r="K741"/>
      <c r="M741"/>
      <c r="N741"/>
      <c r="P741"/>
      <c r="S741"/>
      <c r="U741"/>
      <c r="V741"/>
      <c r="X741"/>
      <c r="Y741"/>
      <c r="Z741"/>
    </row>
    <row r="742" spans="9:26" x14ac:dyDescent="0.25">
      <c r="I742"/>
      <c r="J742"/>
      <c r="K742"/>
      <c r="M742"/>
      <c r="N742"/>
      <c r="P742"/>
      <c r="S742"/>
      <c r="U742"/>
      <c r="V742"/>
      <c r="X742"/>
      <c r="Y742"/>
      <c r="Z742"/>
    </row>
    <row r="743" spans="9:26" x14ac:dyDescent="0.25">
      <c r="I743"/>
      <c r="J743"/>
      <c r="K743"/>
      <c r="M743"/>
      <c r="N743"/>
      <c r="P743"/>
      <c r="S743"/>
      <c r="U743"/>
      <c r="V743"/>
      <c r="X743"/>
      <c r="Y743"/>
      <c r="Z743"/>
    </row>
    <row r="744" spans="9:26" x14ac:dyDescent="0.25">
      <c r="I744"/>
      <c r="J744"/>
      <c r="K744"/>
      <c r="M744"/>
      <c r="N744"/>
      <c r="P744"/>
      <c r="S744"/>
      <c r="U744"/>
      <c r="V744"/>
      <c r="X744"/>
      <c r="Y744"/>
      <c r="Z744"/>
    </row>
    <row r="745" spans="9:26" x14ac:dyDescent="0.25">
      <c r="I745"/>
      <c r="J745"/>
      <c r="K745"/>
      <c r="M745"/>
      <c r="N745"/>
      <c r="P745"/>
      <c r="S745"/>
      <c r="U745"/>
      <c r="V745"/>
      <c r="X745"/>
      <c r="Y745"/>
      <c r="Z745"/>
    </row>
    <row r="746" spans="9:26" x14ac:dyDescent="0.25">
      <c r="I746"/>
      <c r="J746"/>
      <c r="K746"/>
      <c r="M746"/>
      <c r="N746"/>
      <c r="P746"/>
      <c r="S746"/>
      <c r="U746"/>
      <c r="V746"/>
      <c r="X746"/>
      <c r="Y746"/>
      <c r="Z746"/>
    </row>
    <row r="747" spans="9:26" x14ac:dyDescent="0.25">
      <c r="I747"/>
      <c r="J747"/>
      <c r="K747"/>
      <c r="M747"/>
      <c r="N747"/>
      <c r="P747"/>
      <c r="S747"/>
      <c r="U747"/>
      <c r="V747"/>
      <c r="X747"/>
      <c r="Y747"/>
      <c r="Z747"/>
    </row>
    <row r="748" spans="9:26" x14ac:dyDescent="0.25">
      <c r="I748"/>
      <c r="J748"/>
      <c r="K748"/>
      <c r="M748"/>
      <c r="N748"/>
      <c r="P748"/>
      <c r="S748"/>
      <c r="U748"/>
      <c r="V748"/>
      <c r="X748"/>
      <c r="Y748"/>
      <c r="Z748"/>
    </row>
    <row r="749" spans="9:26" x14ac:dyDescent="0.25">
      <c r="I749"/>
      <c r="J749"/>
      <c r="K749"/>
      <c r="M749"/>
      <c r="N749"/>
      <c r="P749"/>
      <c r="S749"/>
      <c r="U749"/>
      <c r="V749"/>
      <c r="X749"/>
      <c r="Y749"/>
      <c r="Z749"/>
    </row>
    <row r="750" spans="9:26" x14ac:dyDescent="0.25">
      <c r="I750"/>
      <c r="J750"/>
      <c r="K750"/>
      <c r="M750"/>
      <c r="N750"/>
      <c r="P750"/>
      <c r="S750"/>
      <c r="U750"/>
      <c r="V750"/>
      <c r="X750"/>
      <c r="Y750"/>
      <c r="Z750"/>
    </row>
    <row r="751" spans="9:26" x14ac:dyDescent="0.25">
      <c r="I751"/>
      <c r="J751"/>
      <c r="K751"/>
      <c r="M751"/>
      <c r="N751"/>
      <c r="P751"/>
      <c r="S751"/>
      <c r="U751"/>
      <c r="V751"/>
      <c r="X751"/>
      <c r="Y751"/>
      <c r="Z751"/>
    </row>
    <row r="752" spans="9:26" x14ac:dyDescent="0.25">
      <c r="I752"/>
      <c r="J752"/>
      <c r="K752"/>
      <c r="M752"/>
      <c r="N752"/>
      <c r="P752"/>
      <c r="S752"/>
      <c r="U752"/>
      <c r="V752"/>
      <c r="X752"/>
      <c r="Y752"/>
      <c r="Z752"/>
    </row>
    <row r="753" spans="9:26" x14ac:dyDescent="0.25">
      <c r="I753"/>
      <c r="J753"/>
      <c r="K753"/>
      <c r="M753"/>
      <c r="N753"/>
      <c r="P753"/>
      <c r="S753"/>
      <c r="U753"/>
      <c r="V753"/>
      <c r="X753"/>
      <c r="Y753"/>
      <c r="Z753"/>
    </row>
    <row r="754" spans="9:26" x14ac:dyDescent="0.25">
      <c r="I754"/>
      <c r="J754"/>
      <c r="K754"/>
      <c r="M754"/>
      <c r="N754"/>
      <c r="P754"/>
      <c r="S754"/>
      <c r="U754"/>
      <c r="V754"/>
      <c r="X754"/>
      <c r="Y754"/>
      <c r="Z754"/>
    </row>
    <row r="755" spans="9:26" x14ac:dyDescent="0.25">
      <c r="I755"/>
      <c r="J755"/>
      <c r="K755"/>
      <c r="M755"/>
      <c r="N755"/>
      <c r="P755"/>
      <c r="S755"/>
      <c r="U755"/>
      <c r="V755"/>
      <c r="X755"/>
      <c r="Y755"/>
      <c r="Z755"/>
    </row>
    <row r="756" spans="9:26" x14ac:dyDescent="0.25">
      <c r="I756"/>
      <c r="J756"/>
      <c r="K756"/>
      <c r="M756"/>
      <c r="N756"/>
      <c r="P756"/>
      <c r="S756"/>
      <c r="U756"/>
      <c r="V756"/>
      <c r="X756"/>
      <c r="Y756"/>
      <c r="Z756"/>
    </row>
    <row r="757" spans="9:26" x14ac:dyDescent="0.25">
      <c r="I757"/>
      <c r="J757"/>
      <c r="K757"/>
      <c r="M757"/>
      <c r="N757"/>
      <c r="P757"/>
      <c r="S757"/>
      <c r="U757"/>
      <c r="V757"/>
      <c r="X757"/>
      <c r="Y757"/>
      <c r="Z757"/>
    </row>
    <row r="758" spans="9:26" x14ac:dyDescent="0.25">
      <c r="I758"/>
      <c r="J758"/>
      <c r="K758"/>
      <c r="M758"/>
      <c r="N758"/>
      <c r="P758"/>
      <c r="S758"/>
      <c r="U758"/>
      <c r="V758"/>
      <c r="X758"/>
      <c r="Y758"/>
      <c r="Z758"/>
    </row>
    <row r="759" spans="9:26" x14ac:dyDescent="0.25">
      <c r="I759"/>
      <c r="J759"/>
      <c r="K759"/>
      <c r="M759"/>
      <c r="N759"/>
      <c r="P759"/>
      <c r="S759"/>
      <c r="U759"/>
      <c r="V759"/>
      <c r="X759"/>
      <c r="Y759"/>
      <c r="Z759"/>
    </row>
    <row r="760" spans="9:26" x14ac:dyDescent="0.25">
      <c r="I760"/>
      <c r="J760"/>
      <c r="K760"/>
      <c r="M760"/>
      <c r="N760"/>
      <c r="P760"/>
      <c r="S760"/>
      <c r="U760"/>
      <c r="V760"/>
      <c r="X760"/>
      <c r="Y760"/>
      <c r="Z760"/>
    </row>
    <row r="761" spans="9:26" x14ac:dyDescent="0.25">
      <c r="I761"/>
      <c r="J761"/>
      <c r="K761"/>
      <c r="M761"/>
      <c r="N761"/>
      <c r="P761"/>
      <c r="S761"/>
      <c r="U761"/>
      <c r="V761"/>
      <c r="X761"/>
      <c r="Y761"/>
      <c r="Z761"/>
    </row>
    <row r="762" spans="9:26" x14ac:dyDescent="0.25">
      <c r="I762"/>
      <c r="J762"/>
      <c r="K762"/>
      <c r="M762"/>
      <c r="N762"/>
      <c r="P762"/>
      <c r="S762"/>
      <c r="U762"/>
      <c r="V762"/>
      <c r="X762"/>
      <c r="Y762"/>
      <c r="Z762"/>
    </row>
    <row r="763" spans="9:26" x14ac:dyDescent="0.25">
      <c r="I763"/>
      <c r="J763"/>
      <c r="K763"/>
      <c r="M763"/>
      <c r="N763"/>
      <c r="P763"/>
      <c r="S763"/>
      <c r="U763"/>
      <c r="V763"/>
      <c r="X763"/>
      <c r="Y763"/>
      <c r="Z763"/>
    </row>
    <row r="764" spans="9:26" x14ac:dyDescent="0.25">
      <c r="I764"/>
      <c r="J764"/>
      <c r="K764"/>
      <c r="M764"/>
      <c r="N764"/>
      <c r="P764"/>
      <c r="S764"/>
      <c r="U764"/>
      <c r="V764"/>
      <c r="X764"/>
      <c r="Y764"/>
      <c r="Z764"/>
    </row>
    <row r="765" spans="9:26" x14ac:dyDescent="0.25">
      <c r="I765"/>
      <c r="J765"/>
      <c r="K765"/>
      <c r="M765"/>
      <c r="N765"/>
      <c r="P765"/>
      <c r="S765"/>
      <c r="U765"/>
      <c r="V765"/>
      <c r="X765"/>
      <c r="Y765"/>
      <c r="Z765"/>
    </row>
    <row r="766" spans="9:26" x14ac:dyDescent="0.25">
      <c r="I766"/>
      <c r="J766"/>
      <c r="K766"/>
      <c r="M766"/>
      <c r="N766"/>
      <c r="P766"/>
      <c r="S766"/>
      <c r="U766"/>
      <c r="V766"/>
      <c r="X766"/>
      <c r="Y766"/>
      <c r="Z766"/>
    </row>
    <row r="767" spans="9:26" x14ac:dyDescent="0.25">
      <c r="I767"/>
      <c r="J767"/>
      <c r="K767"/>
      <c r="M767"/>
      <c r="N767"/>
      <c r="P767"/>
      <c r="S767"/>
      <c r="U767"/>
      <c r="V767"/>
      <c r="X767"/>
      <c r="Y767"/>
      <c r="Z767"/>
    </row>
    <row r="768" spans="9:26" x14ac:dyDescent="0.25">
      <c r="I768"/>
      <c r="J768"/>
      <c r="K768"/>
      <c r="M768"/>
      <c r="N768"/>
      <c r="P768"/>
      <c r="S768"/>
      <c r="U768"/>
      <c r="V768"/>
      <c r="X768"/>
      <c r="Y768"/>
      <c r="Z768"/>
    </row>
    <row r="769" spans="9:26" x14ac:dyDescent="0.25">
      <c r="I769"/>
      <c r="J769"/>
      <c r="K769"/>
      <c r="M769"/>
      <c r="N769"/>
      <c r="P769"/>
      <c r="S769"/>
      <c r="U769"/>
      <c r="V769"/>
      <c r="X769"/>
      <c r="Y769"/>
      <c r="Z769"/>
    </row>
    <row r="770" spans="9:26" x14ac:dyDescent="0.25">
      <c r="I770"/>
      <c r="J770"/>
      <c r="K770"/>
      <c r="M770"/>
      <c r="N770"/>
      <c r="P770"/>
      <c r="S770"/>
      <c r="U770"/>
      <c r="V770"/>
      <c r="X770"/>
      <c r="Y770"/>
      <c r="Z770"/>
    </row>
    <row r="771" spans="9:26" x14ac:dyDescent="0.25">
      <c r="I771"/>
      <c r="J771"/>
      <c r="K771"/>
      <c r="M771"/>
      <c r="N771"/>
      <c r="P771"/>
      <c r="S771"/>
      <c r="U771"/>
      <c r="V771"/>
      <c r="X771"/>
      <c r="Y771"/>
      <c r="Z771"/>
    </row>
    <row r="772" spans="9:26" x14ac:dyDescent="0.25">
      <c r="I772"/>
      <c r="J772"/>
      <c r="K772"/>
      <c r="M772"/>
      <c r="N772"/>
      <c r="P772"/>
      <c r="S772"/>
      <c r="U772"/>
      <c r="V772"/>
      <c r="X772"/>
      <c r="Y772"/>
      <c r="Z772"/>
    </row>
    <row r="773" spans="9:26" x14ac:dyDescent="0.25">
      <c r="I773"/>
      <c r="J773"/>
      <c r="K773"/>
      <c r="M773"/>
      <c r="N773"/>
      <c r="P773"/>
      <c r="S773"/>
      <c r="U773"/>
      <c r="V773"/>
      <c r="X773"/>
      <c r="Y773"/>
      <c r="Z773"/>
    </row>
    <row r="774" spans="9:26" x14ac:dyDescent="0.25">
      <c r="I774"/>
      <c r="J774"/>
      <c r="K774"/>
      <c r="M774"/>
      <c r="N774"/>
      <c r="P774"/>
      <c r="S774"/>
      <c r="U774"/>
      <c r="V774"/>
      <c r="X774"/>
      <c r="Y774"/>
      <c r="Z774"/>
    </row>
    <row r="775" spans="9:26" x14ac:dyDescent="0.25">
      <c r="I775"/>
      <c r="J775"/>
      <c r="K775"/>
      <c r="M775"/>
      <c r="N775"/>
      <c r="P775"/>
      <c r="S775"/>
      <c r="U775"/>
      <c r="V775"/>
      <c r="X775"/>
      <c r="Y775"/>
      <c r="Z775"/>
    </row>
    <row r="776" spans="9:26" x14ac:dyDescent="0.25">
      <c r="I776"/>
      <c r="J776"/>
      <c r="K776"/>
      <c r="M776"/>
      <c r="N776"/>
      <c r="P776"/>
      <c r="S776"/>
      <c r="U776"/>
      <c r="V776"/>
      <c r="X776"/>
      <c r="Y776"/>
      <c r="Z776"/>
    </row>
    <row r="777" spans="9:26" x14ac:dyDescent="0.25">
      <c r="I777"/>
      <c r="J777"/>
      <c r="K777"/>
      <c r="M777"/>
      <c r="N777"/>
      <c r="P777"/>
      <c r="S777"/>
      <c r="U777"/>
      <c r="V777"/>
      <c r="X777"/>
      <c r="Y777"/>
      <c r="Z777"/>
    </row>
    <row r="778" spans="9:26" x14ac:dyDescent="0.25">
      <c r="I778"/>
      <c r="J778"/>
      <c r="K778"/>
      <c r="M778"/>
      <c r="N778"/>
      <c r="P778"/>
      <c r="S778"/>
      <c r="U778"/>
      <c r="V778"/>
      <c r="X778"/>
      <c r="Y778"/>
      <c r="Z778"/>
    </row>
    <row r="779" spans="9:26" x14ac:dyDescent="0.25">
      <c r="I779"/>
      <c r="J779"/>
      <c r="K779"/>
      <c r="M779"/>
      <c r="N779"/>
      <c r="P779"/>
      <c r="S779"/>
      <c r="U779"/>
      <c r="V779"/>
      <c r="X779"/>
      <c r="Y779"/>
      <c r="Z779"/>
    </row>
    <row r="780" spans="9:26" x14ac:dyDescent="0.25">
      <c r="I780"/>
      <c r="J780"/>
      <c r="K780"/>
      <c r="M780"/>
      <c r="N780"/>
      <c r="P780"/>
      <c r="S780"/>
      <c r="U780"/>
      <c r="V780"/>
      <c r="X780"/>
      <c r="Y780"/>
      <c r="Z780"/>
    </row>
    <row r="781" spans="9:26" x14ac:dyDescent="0.25">
      <c r="I781"/>
      <c r="J781"/>
      <c r="K781"/>
      <c r="M781"/>
      <c r="N781"/>
      <c r="P781"/>
      <c r="S781"/>
      <c r="U781"/>
      <c r="V781"/>
      <c r="X781"/>
      <c r="Y781"/>
      <c r="Z781"/>
    </row>
    <row r="782" spans="9:26" x14ac:dyDescent="0.25">
      <c r="I782"/>
      <c r="J782"/>
      <c r="K782"/>
      <c r="M782"/>
      <c r="N782"/>
      <c r="P782"/>
      <c r="S782"/>
      <c r="U782"/>
      <c r="V782"/>
      <c r="X782"/>
      <c r="Y782"/>
      <c r="Z782"/>
    </row>
    <row r="783" spans="9:26" x14ac:dyDescent="0.25">
      <c r="I783"/>
      <c r="J783"/>
      <c r="K783"/>
      <c r="M783"/>
      <c r="N783"/>
      <c r="P783"/>
      <c r="S783"/>
      <c r="U783"/>
      <c r="V783"/>
      <c r="X783"/>
      <c r="Y783"/>
      <c r="Z783"/>
    </row>
    <row r="784" spans="9:26" x14ac:dyDescent="0.25">
      <c r="I784"/>
      <c r="J784"/>
      <c r="K784"/>
      <c r="M784"/>
      <c r="N784"/>
      <c r="P784"/>
      <c r="S784"/>
      <c r="U784"/>
      <c r="V784"/>
      <c r="X784"/>
      <c r="Y784"/>
      <c r="Z784"/>
    </row>
    <row r="785" spans="9:26" x14ac:dyDescent="0.25">
      <c r="I785"/>
      <c r="J785"/>
      <c r="K785"/>
      <c r="M785"/>
      <c r="N785"/>
      <c r="P785"/>
      <c r="S785"/>
      <c r="U785"/>
      <c r="V785"/>
      <c r="X785"/>
      <c r="Y785"/>
      <c r="Z785"/>
    </row>
    <row r="786" spans="9:26" x14ac:dyDescent="0.25">
      <c r="I786"/>
      <c r="J786"/>
      <c r="K786"/>
      <c r="M786"/>
      <c r="N786"/>
      <c r="P786"/>
      <c r="S786"/>
      <c r="U786"/>
      <c r="V786"/>
      <c r="X786"/>
      <c r="Y786"/>
      <c r="Z786"/>
    </row>
    <row r="787" spans="9:26" x14ac:dyDescent="0.25">
      <c r="I787"/>
      <c r="J787"/>
      <c r="K787"/>
      <c r="M787"/>
      <c r="N787"/>
      <c r="P787"/>
      <c r="S787"/>
      <c r="U787"/>
      <c r="V787"/>
      <c r="X787"/>
      <c r="Y787"/>
      <c r="Z787"/>
    </row>
    <row r="788" spans="9:26" x14ac:dyDescent="0.25">
      <c r="I788"/>
      <c r="J788"/>
      <c r="K788"/>
      <c r="M788"/>
      <c r="N788"/>
      <c r="P788"/>
      <c r="S788"/>
      <c r="U788"/>
      <c r="V788"/>
      <c r="X788"/>
      <c r="Y788"/>
      <c r="Z788"/>
    </row>
    <row r="789" spans="9:26" x14ac:dyDescent="0.25">
      <c r="I789"/>
      <c r="J789"/>
      <c r="K789"/>
      <c r="M789"/>
      <c r="N789"/>
      <c r="P789"/>
      <c r="S789"/>
      <c r="U789"/>
      <c r="V789"/>
      <c r="X789"/>
      <c r="Y789"/>
      <c r="Z789"/>
    </row>
    <row r="790" spans="9:26" x14ac:dyDescent="0.25">
      <c r="I790"/>
      <c r="J790"/>
      <c r="K790"/>
      <c r="M790"/>
      <c r="N790"/>
      <c r="P790"/>
      <c r="S790"/>
      <c r="U790"/>
      <c r="V790"/>
      <c r="X790"/>
      <c r="Y790"/>
      <c r="Z790"/>
    </row>
    <row r="791" spans="9:26" x14ac:dyDescent="0.25">
      <c r="I791"/>
      <c r="J791"/>
      <c r="K791"/>
      <c r="M791"/>
      <c r="N791"/>
      <c r="P791"/>
      <c r="S791"/>
      <c r="U791"/>
      <c r="V791"/>
      <c r="X791"/>
      <c r="Y791"/>
      <c r="Z791"/>
    </row>
    <row r="792" spans="9:26" x14ac:dyDescent="0.25">
      <c r="I792"/>
      <c r="J792"/>
      <c r="K792"/>
      <c r="M792"/>
      <c r="N792"/>
      <c r="P792"/>
      <c r="S792"/>
      <c r="U792"/>
      <c r="V792"/>
      <c r="X792"/>
      <c r="Y792"/>
      <c r="Z792"/>
    </row>
    <row r="793" spans="9:26" x14ac:dyDescent="0.25">
      <c r="I793"/>
      <c r="J793"/>
      <c r="K793"/>
      <c r="M793"/>
      <c r="N793"/>
      <c r="P793"/>
      <c r="S793"/>
      <c r="U793"/>
      <c r="V793"/>
      <c r="X793"/>
      <c r="Y793"/>
      <c r="Z793"/>
    </row>
    <row r="794" spans="9:26" x14ac:dyDescent="0.25">
      <c r="I794"/>
      <c r="J794"/>
      <c r="K794"/>
      <c r="M794"/>
      <c r="N794"/>
      <c r="P794"/>
      <c r="S794"/>
      <c r="U794"/>
      <c r="V794"/>
      <c r="X794"/>
      <c r="Y794"/>
      <c r="Z794"/>
    </row>
    <row r="795" spans="9:26" x14ac:dyDescent="0.25">
      <c r="I795"/>
      <c r="J795"/>
      <c r="K795"/>
      <c r="M795"/>
      <c r="N795"/>
      <c r="P795"/>
      <c r="S795"/>
      <c r="U795"/>
      <c r="V795"/>
      <c r="X795"/>
      <c r="Y795"/>
      <c r="Z795"/>
    </row>
    <row r="796" spans="9:26" x14ac:dyDescent="0.25">
      <c r="I796"/>
      <c r="J796"/>
      <c r="K796"/>
      <c r="M796"/>
      <c r="N796"/>
      <c r="P796"/>
      <c r="S796"/>
      <c r="U796"/>
      <c r="V796"/>
      <c r="X796"/>
      <c r="Y796"/>
      <c r="Z796"/>
    </row>
    <row r="797" spans="9:26" x14ac:dyDescent="0.25">
      <c r="I797"/>
      <c r="J797"/>
      <c r="K797"/>
      <c r="M797"/>
      <c r="N797"/>
      <c r="P797"/>
      <c r="S797"/>
      <c r="U797"/>
      <c r="V797"/>
      <c r="X797"/>
      <c r="Y797"/>
      <c r="Z797"/>
    </row>
    <row r="798" spans="9:26" x14ac:dyDescent="0.25">
      <c r="I798"/>
      <c r="J798"/>
      <c r="K798"/>
      <c r="M798"/>
      <c r="N798"/>
      <c r="P798"/>
      <c r="S798"/>
      <c r="U798"/>
      <c r="V798"/>
      <c r="X798"/>
      <c r="Y798"/>
      <c r="Z798"/>
    </row>
    <row r="799" spans="9:26" x14ac:dyDescent="0.25">
      <c r="I799"/>
      <c r="J799"/>
      <c r="K799"/>
      <c r="M799"/>
      <c r="N799"/>
      <c r="P799"/>
      <c r="S799"/>
      <c r="U799"/>
      <c r="V799"/>
      <c r="X799"/>
      <c r="Y799"/>
      <c r="Z799"/>
    </row>
    <row r="800" spans="9:26" x14ac:dyDescent="0.25">
      <c r="I800"/>
      <c r="J800"/>
      <c r="K800"/>
      <c r="M800"/>
      <c r="N800"/>
      <c r="P800"/>
      <c r="S800"/>
      <c r="U800"/>
      <c r="V800"/>
      <c r="X800"/>
      <c r="Y800"/>
      <c r="Z800"/>
    </row>
    <row r="801" spans="9:26" x14ac:dyDescent="0.25">
      <c r="I801"/>
      <c r="J801"/>
      <c r="K801"/>
      <c r="M801"/>
      <c r="N801"/>
      <c r="P801"/>
      <c r="S801"/>
      <c r="U801"/>
      <c r="V801"/>
      <c r="X801"/>
      <c r="Y801"/>
      <c r="Z801"/>
    </row>
    <row r="802" spans="9:26" x14ac:dyDescent="0.25">
      <c r="I802"/>
      <c r="J802"/>
      <c r="K802"/>
      <c r="M802"/>
      <c r="N802"/>
      <c r="P802"/>
      <c r="S802"/>
      <c r="U802"/>
      <c r="V802"/>
      <c r="X802"/>
      <c r="Y802"/>
      <c r="Z802"/>
    </row>
    <row r="803" spans="9:26" x14ac:dyDescent="0.25">
      <c r="I803"/>
      <c r="J803"/>
      <c r="K803"/>
      <c r="M803"/>
      <c r="N803"/>
      <c r="P803"/>
      <c r="S803"/>
      <c r="U803"/>
      <c r="V803"/>
      <c r="X803"/>
      <c r="Y803"/>
      <c r="Z803"/>
    </row>
    <row r="804" spans="9:26" x14ac:dyDescent="0.25">
      <c r="I804"/>
      <c r="J804"/>
      <c r="K804"/>
      <c r="M804"/>
      <c r="N804"/>
      <c r="P804"/>
      <c r="S804"/>
      <c r="U804"/>
      <c r="V804"/>
      <c r="X804"/>
      <c r="Y804"/>
      <c r="Z804"/>
    </row>
    <row r="805" spans="9:26" x14ac:dyDescent="0.25">
      <c r="I805"/>
      <c r="J805"/>
      <c r="K805"/>
      <c r="M805"/>
      <c r="N805"/>
      <c r="P805"/>
      <c r="S805"/>
      <c r="U805"/>
      <c r="V805"/>
      <c r="X805"/>
      <c r="Y805"/>
      <c r="Z805"/>
    </row>
    <row r="806" spans="9:26" x14ac:dyDescent="0.25">
      <c r="I806"/>
      <c r="J806"/>
      <c r="K806"/>
      <c r="M806"/>
      <c r="N806"/>
      <c r="P806"/>
      <c r="S806"/>
      <c r="U806"/>
      <c r="V806"/>
      <c r="X806"/>
      <c r="Y806"/>
      <c r="Z806"/>
    </row>
    <row r="807" spans="9:26" x14ac:dyDescent="0.25">
      <c r="I807"/>
      <c r="J807"/>
      <c r="K807"/>
      <c r="M807"/>
      <c r="N807"/>
      <c r="P807"/>
      <c r="S807"/>
      <c r="U807"/>
      <c r="V807"/>
      <c r="X807"/>
      <c r="Y807"/>
      <c r="Z807"/>
    </row>
    <row r="808" spans="9:26" x14ac:dyDescent="0.25">
      <c r="I808"/>
      <c r="J808"/>
      <c r="K808"/>
      <c r="M808"/>
      <c r="N808"/>
      <c r="P808"/>
      <c r="S808"/>
      <c r="U808"/>
      <c r="V808"/>
      <c r="X808"/>
      <c r="Y808"/>
      <c r="Z808"/>
    </row>
    <row r="809" spans="9:26" x14ac:dyDescent="0.25">
      <c r="I809"/>
      <c r="J809"/>
      <c r="K809"/>
      <c r="M809"/>
      <c r="N809"/>
      <c r="P809"/>
      <c r="S809"/>
      <c r="U809"/>
      <c r="V809"/>
      <c r="X809"/>
      <c r="Y809"/>
      <c r="Z809"/>
    </row>
    <row r="810" spans="9:26" x14ac:dyDescent="0.25">
      <c r="I810"/>
      <c r="J810"/>
      <c r="K810"/>
      <c r="M810"/>
      <c r="N810"/>
      <c r="P810"/>
      <c r="S810"/>
      <c r="U810"/>
      <c r="V810"/>
      <c r="X810"/>
      <c r="Y810"/>
      <c r="Z810"/>
    </row>
    <row r="811" spans="9:26" x14ac:dyDescent="0.25">
      <c r="I811"/>
      <c r="J811"/>
      <c r="K811"/>
      <c r="M811"/>
      <c r="N811"/>
      <c r="P811"/>
      <c r="S811"/>
      <c r="U811"/>
      <c r="V811"/>
      <c r="X811"/>
      <c r="Y811"/>
      <c r="Z811"/>
    </row>
    <row r="812" spans="9:26" x14ac:dyDescent="0.25">
      <c r="I812"/>
      <c r="J812"/>
      <c r="K812"/>
      <c r="M812"/>
      <c r="N812"/>
      <c r="P812"/>
      <c r="S812"/>
      <c r="U812"/>
      <c r="V812"/>
      <c r="X812"/>
      <c r="Y812"/>
      <c r="Z812"/>
    </row>
    <row r="813" spans="9:26" x14ac:dyDescent="0.25">
      <c r="I813"/>
      <c r="J813"/>
      <c r="K813"/>
      <c r="M813"/>
      <c r="N813"/>
      <c r="P813"/>
      <c r="S813"/>
      <c r="U813"/>
      <c r="V813"/>
      <c r="X813"/>
      <c r="Y813"/>
      <c r="Z813"/>
    </row>
    <row r="814" spans="9:26" x14ac:dyDescent="0.25">
      <c r="I814"/>
      <c r="J814"/>
      <c r="K814"/>
      <c r="M814"/>
      <c r="N814"/>
      <c r="P814"/>
      <c r="S814"/>
      <c r="U814"/>
      <c r="V814"/>
      <c r="X814"/>
      <c r="Y814"/>
      <c r="Z814"/>
    </row>
    <row r="815" spans="9:26" x14ac:dyDescent="0.25">
      <c r="I815"/>
      <c r="J815"/>
      <c r="K815"/>
      <c r="M815"/>
      <c r="N815"/>
      <c r="P815"/>
      <c r="S815"/>
      <c r="U815"/>
      <c r="V815"/>
      <c r="X815"/>
      <c r="Y815"/>
      <c r="Z815"/>
    </row>
    <row r="816" spans="9:26" x14ac:dyDescent="0.25">
      <c r="I816"/>
      <c r="J816"/>
      <c r="K816"/>
      <c r="M816"/>
      <c r="N816"/>
      <c r="P816"/>
      <c r="S816"/>
      <c r="U816"/>
      <c r="V816"/>
      <c r="X816"/>
      <c r="Y816"/>
      <c r="Z816"/>
    </row>
    <row r="817" spans="9:26" x14ac:dyDescent="0.25">
      <c r="I817"/>
      <c r="J817"/>
      <c r="K817"/>
      <c r="M817"/>
      <c r="N817"/>
      <c r="P817"/>
      <c r="S817"/>
      <c r="U817"/>
      <c r="V817"/>
      <c r="X817"/>
      <c r="Y817"/>
      <c r="Z817"/>
    </row>
    <row r="818" spans="9:26" x14ac:dyDescent="0.25">
      <c r="I818"/>
      <c r="J818"/>
      <c r="K818"/>
      <c r="M818"/>
      <c r="N818"/>
      <c r="P818"/>
      <c r="S818"/>
      <c r="U818"/>
      <c r="V818"/>
      <c r="X818"/>
      <c r="Y818"/>
      <c r="Z818"/>
    </row>
    <row r="819" spans="9:26" x14ac:dyDescent="0.25">
      <c r="I819"/>
      <c r="J819"/>
      <c r="K819"/>
      <c r="M819"/>
      <c r="N819"/>
      <c r="P819"/>
      <c r="S819"/>
      <c r="U819"/>
      <c r="V819"/>
      <c r="X819"/>
      <c r="Y819"/>
      <c r="Z819"/>
    </row>
    <row r="820" spans="9:26" x14ac:dyDescent="0.25">
      <c r="I820"/>
      <c r="J820"/>
      <c r="K820"/>
      <c r="M820"/>
      <c r="N820"/>
      <c r="P820"/>
      <c r="S820"/>
      <c r="U820"/>
      <c r="V820"/>
      <c r="X820"/>
      <c r="Y820"/>
      <c r="Z820"/>
    </row>
    <row r="821" spans="9:26" x14ac:dyDescent="0.25">
      <c r="I821"/>
      <c r="J821"/>
      <c r="K821"/>
      <c r="M821"/>
      <c r="N821"/>
      <c r="P821"/>
      <c r="S821"/>
      <c r="U821"/>
      <c r="V821"/>
      <c r="X821"/>
      <c r="Y821"/>
      <c r="Z821"/>
    </row>
    <row r="822" spans="9:26" x14ac:dyDescent="0.25">
      <c r="I822"/>
      <c r="J822"/>
      <c r="K822"/>
      <c r="M822"/>
      <c r="N822"/>
      <c r="P822"/>
      <c r="S822"/>
      <c r="U822"/>
      <c r="V822"/>
      <c r="X822"/>
      <c r="Y822"/>
      <c r="Z822"/>
    </row>
    <row r="823" spans="9:26" x14ac:dyDescent="0.25">
      <c r="I823"/>
      <c r="J823"/>
      <c r="K823"/>
      <c r="M823"/>
      <c r="N823"/>
      <c r="P823"/>
      <c r="S823"/>
      <c r="U823"/>
      <c r="V823"/>
      <c r="X823"/>
      <c r="Y823"/>
      <c r="Z823"/>
    </row>
    <row r="824" spans="9:26" x14ac:dyDescent="0.25">
      <c r="I824"/>
      <c r="J824"/>
      <c r="K824"/>
      <c r="M824"/>
      <c r="N824"/>
      <c r="P824"/>
      <c r="S824"/>
      <c r="U824"/>
      <c r="V824"/>
      <c r="X824"/>
      <c r="Y824"/>
      <c r="Z824"/>
    </row>
    <row r="825" spans="9:26" x14ac:dyDescent="0.25">
      <c r="I825"/>
      <c r="J825"/>
      <c r="K825"/>
      <c r="M825"/>
      <c r="N825"/>
      <c r="P825"/>
      <c r="S825"/>
      <c r="U825"/>
      <c r="V825"/>
      <c r="X825"/>
      <c r="Y825"/>
      <c r="Z825"/>
    </row>
    <row r="826" spans="9:26" x14ac:dyDescent="0.25">
      <c r="I826"/>
      <c r="J826"/>
      <c r="K826"/>
      <c r="M826"/>
      <c r="N826"/>
      <c r="P826"/>
      <c r="S826"/>
      <c r="U826"/>
      <c r="V826"/>
      <c r="X826"/>
      <c r="Y826"/>
      <c r="Z826"/>
    </row>
    <row r="827" spans="9:26" x14ac:dyDescent="0.25">
      <c r="I827"/>
      <c r="J827"/>
      <c r="K827"/>
      <c r="M827"/>
      <c r="N827"/>
      <c r="P827"/>
      <c r="S827"/>
      <c r="U827"/>
      <c r="V827"/>
      <c r="X827"/>
      <c r="Y827"/>
      <c r="Z827"/>
    </row>
    <row r="828" spans="9:26" x14ac:dyDescent="0.25">
      <c r="I828"/>
      <c r="J828"/>
      <c r="K828"/>
      <c r="M828"/>
      <c r="N828"/>
      <c r="P828"/>
      <c r="S828"/>
      <c r="U828"/>
      <c r="V828"/>
      <c r="X828"/>
      <c r="Y828"/>
      <c r="Z828"/>
    </row>
    <row r="829" spans="9:26" x14ac:dyDescent="0.25">
      <c r="I829"/>
      <c r="J829"/>
      <c r="K829"/>
      <c r="M829"/>
      <c r="N829"/>
      <c r="P829"/>
      <c r="S829"/>
      <c r="U829"/>
      <c r="V829"/>
      <c r="X829"/>
      <c r="Y829"/>
      <c r="Z829"/>
    </row>
    <row r="830" spans="9:26" x14ac:dyDescent="0.25">
      <c r="I830"/>
      <c r="J830"/>
      <c r="K830"/>
      <c r="M830"/>
      <c r="N830"/>
      <c r="P830"/>
      <c r="S830"/>
      <c r="U830"/>
      <c r="V830"/>
      <c r="X830"/>
      <c r="Y830"/>
      <c r="Z830"/>
    </row>
    <row r="831" spans="9:26" x14ac:dyDescent="0.25">
      <c r="I831"/>
      <c r="J831"/>
      <c r="K831"/>
      <c r="M831"/>
      <c r="N831"/>
      <c r="P831"/>
      <c r="S831"/>
      <c r="U831"/>
      <c r="V831"/>
      <c r="X831"/>
      <c r="Y831"/>
      <c r="Z831"/>
    </row>
    <row r="832" spans="9:26" x14ac:dyDescent="0.25">
      <c r="I832"/>
      <c r="J832"/>
      <c r="K832"/>
      <c r="M832"/>
      <c r="N832"/>
      <c r="P832"/>
      <c r="S832"/>
      <c r="U832"/>
      <c r="V832"/>
      <c r="X832"/>
      <c r="Y832"/>
      <c r="Z832"/>
    </row>
    <row r="833" spans="9:26" x14ac:dyDescent="0.25">
      <c r="I833"/>
      <c r="J833"/>
      <c r="K833"/>
      <c r="M833"/>
      <c r="N833"/>
      <c r="P833"/>
      <c r="S833"/>
      <c r="U833"/>
      <c r="V833"/>
      <c r="X833"/>
      <c r="Y833"/>
      <c r="Z833"/>
    </row>
    <row r="834" spans="9:26" x14ac:dyDescent="0.25">
      <c r="I834"/>
      <c r="J834"/>
      <c r="K834"/>
      <c r="M834"/>
      <c r="N834"/>
      <c r="P834"/>
      <c r="S834"/>
      <c r="U834"/>
      <c r="V834"/>
      <c r="X834"/>
      <c r="Y834"/>
      <c r="Z834"/>
    </row>
    <row r="835" spans="9:26" x14ac:dyDescent="0.25">
      <c r="I835"/>
      <c r="J835"/>
      <c r="K835"/>
      <c r="M835"/>
      <c r="N835"/>
      <c r="P835"/>
      <c r="S835"/>
      <c r="U835"/>
      <c r="V835"/>
      <c r="X835"/>
      <c r="Y835"/>
      <c r="Z835"/>
    </row>
    <row r="836" spans="9:26" x14ac:dyDescent="0.25">
      <c r="I836"/>
      <c r="J836"/>
      <c r="K836"/>
      <c r="M836"/>
      <c r="N836"/>
      <c r="P836"/>
      <c r="S836"/>
      <c r="U836"/>
      <c r="V836"/>
      <c r="X836"/>
      <c r="Y836"/>
      <c r="Z836"/>
    </row>
    <row r="837" spans="9:26" x14ac:dyDescent="0.25">
      <c r="I837"/>
      <c r="J837"/>
      <c r="K837"/>
      <c r="M837"/>
      <c r="N837"/>
      <c r="P837"/>
      <c r="S837"/>
      <c r="U837"/>
      <c r="V837"/>
      <c r="X837"/>
      <c r="Y837"/>
      <c r="Z837"/>
    </row>
    <row r="838" spans="9:26" x14ac:dyDescent="0.25">
      <c r="I838"/>
      <c r="J838"/>
      <c r="K838"/>
      <c r="M838"/>
      <c r="N838"/>
      <c r="P838"/>
      <c r="S838"/>
      <c r="U838"/>
      <c r="V838"/>
      <c r="X838"/>
      <c r="Y838"/>
      <c r="Z838"/>
    </row>
    <row r="839" spans="9:26" x14ac:dyDescent="0.25">
      <c r="I839"/>
      <c r="J839"/>
      <c r="K839"/>
      <c r="M839"/>
      <c r="N839"/>
      <c r="P839"/>
      <c r="S839"/>
      <c r="U839"/>
      <c r="V839"/>
      <c r="X839"/>
      <c r="Y839"/>
      <c r="Z839"/>
    </row>
    <row r="840" spans="9:26" x14ac:dyDescent="0.25">
      <c r="I840"/>
      <c r="J840"/>
      <c r="K840"/>
      <c r="M840"/>
      <c r="N840"/>
      <c r="P840"/>
      <c r="S840"/>
      <c r="U840"/>
      <c r="V840"/>
      <c r="X840"/>
      <c r="Y840"/>
      <c r="Z840"/>
    </row>
    <row r="841" spans="9:26" x14ac:dyDescent="0.25">
      <c r="I841"/>
      <c r="J841"/>
      <c r="K841"/>
      <c r="M841"/>
      <c r="N841"/>
      <c r="P841"/>
      <c r="S841"/>
      <c r="U841"/>
      <c r="V841"/>
      <c r="X841"/>
      <c r="Y841"/>
      <c r="Z841"/>
    </row>
    <row r="842" spans="9:26" x14ac:dyDescent="0.25">
      <c r="I842"/>
      <c r="J842"/>
      <c r="K842"/>
      <c r="M842"/>
      <c r="N842"/>
      <c r="P842"/>
      <c r="S842"/>
      <c r="U842"/>
      <c r="V842"/>
      <c r="X842"/>
      <c r="Y842"/>
      <c r="Z842"/>
    </row>
    <row r="843" spans="9:26" x14ac:dyDescent="0.25">
      <c r="I843"/>
      <c r="J843"/>
      <c r="K843"/>
      <c r="M843"/>
      <c r="N843"/>
      <c r="P843"/>
      <c r="S843"/>
      <c r="U843"/>
      <c r="V843"/>
      <c r="X843"/>
      <c r="Y843"/>
      <c r="Z843"/>
    </row>
    <row r="844" spans="9:26" x14ac:dyDescent="0.25">
      <c r="I844"/>
      <c r="J844"/>
      <c r="K844"/>
      <c r="M844"/>
      <c r="N844"/>
      <c r="P844"/>
      <c r="S844"/>
      <c r="U844"/>
      <c r="V844"/>
      <c r="X844"/>
      <c r="Y844"/>
      <c r="Z844"/>
    </row>
    <row r="845" spans="9:26" x14ac:dyDescent="0.25">
      <c r="I845"/>
      <c r="J845"/>
      <c r="K845"/>
      <c r="M845"/>
      <c r="N845"/>
      <c r="P845"/>
      <c r="S845"/>
      <c r="U845"/>
      <c r="V845"/>
      <c r="X845"/>
      <c r="Y845"/>
      <c r="Z845"/>
    </row>
    <row r="846" spans="9:26" x14ac:dyDescent="0.25">
      <c r="I846"/>
      <c r="J846"/>
      <c r="K846"/>
      <c r="M846"/>
      <c r="N846"/>
      <c r="P846"/>
      <c r="S846"/>
      <c r="U846"/>
      <c r="V846"/>
      <c r="X846"/>
      <c r="Y846"/>
      <c r="Z846"/>
    </row>
    <row r="847" spans="9:26" x14ac:dyDescent="0.25">
      <c r="I847"/>
      <c r="J847"/>
      <c r="K847"/>
      <c r="M847"/>
      <c r="N847"/>
      <c r="P847"/>
      <c r="S847"/>
      <c r="U847"/>
      <c r="V847"/>
      <c r="X847"/>
      <c r="Y847"/>
      <c r="Z847"/>
    </row>
    <row r="848" spans="9:26" x14ac:dyDescent="0.25">
      <c r="I848"/>
      <c r="J848"/>
      <c r="K848"/>
      <c r="M848"/>
      <c r="N848"/>
      <c r="P848"/>
      <c r="S848"/>
      <c r="U848"/>
      <c r="V848"/>
      <c r="X848"/>
      <c r="Y848"/>
      <c r="Z848"/>
    </row>
    <row r="849" spans="9:26" x14ac:dyDescent="0.25">
      <c r="I849"/>
      <c r="J849"/>
      <c r="K849"/>
      <c r="M849"/>
      <c r="N849"/>
      <c r="P849"/>
      <c r="S849"/>
      <c r="U849"/>
      <c r="V849"/>
      <c r="X849"/>
      <c r="Y849"/>
      <c r="Z849"/>
    </row>
    <row r="850" spans="9:26" x14ac:dyDescent="0.25">
      <c r="I850"/>
      <c r="J850"/>
      <c r="K850"/>
      <c r="M850"/>
      <c r="N850"/>
      <c r="P850"/>
      <c r="S850"/>
      <c r="U850"/>
      <c r="V850"/>
      <c r="X850"/>
      <c r="Y850"/>
      <c r="Z850"/>
    </row>
    <row r="851" spans="9:26" x14ac:dyDescent="0.25">
      <c r="I851"/>
      <c r="J851"/>
      <c r="K851"/>
      <c r="M851"/>
      <c r="N851"/>
      <c r="P851"/>
      <c r="S851"/>
      <c r="U851"/>
      <c r="V851"/>
      <c r="X851"/>
      <c r="Y851"/>
      <c r="Z851"/>
    </row>
    <row r="852" spans="9:26" x14ac:dyDescent="0.25">
      <c r="I852"/>
      <c r="J852"/>
      <c r="K852"/>
      <c r="M852"/>
      <c r="N852"/>
      <c r="P852"/>
      <c r="S852"/>
      <c r="U852"/>
      <c r="V852"/>
      <c r="X852"/>
      <c r="Y852"/>
      <c r="Z852"/>
    </row>
    <row r="853" spans="9:26" x14ac:dyDescent="0.25">
      <c r="I853"/>
      <c r="J853"/>
      <c r="K853"/>
      <c r="M853"/>
      <c r="N853"/>
      <c r="P853"/>
      <c r="S853"/>
      <c r="U853"/>
      <c r="V853"/>
      <c r="X853"/>
      <c r="Y853"/>
      <c r="Z853"/>
    </row>
    <row r="854" spans="9:26" x14ac:dyDescent="0.25">
      <c r="I854"/>
      <c r="J854"/>
      <c r="K854"/>
      <c r="M854"/>
      <c r="N854"/>
      <c r="P854"/>
      <c r="S854"/>
      <c r="U854"/>
      <c r="V854"/>
      <c r="X854"/>
      <c r="Y854"/>
      <c r="Z854"/>
    </row>
    <row r="855" spans="9:26" x14ac:dyDescent="0.25">
      <c r="I855"/>
      <c r="J855"/>
      <c r="K855"/>
      <c r="M855"/>
      <c r="N855"/>
      <c r="P855"/>
      <c r="S855"/>
      <c r="U855"/>
      <c r="V855"/>
      <c r="X855"/>
      <c r="Y855"/>
      <c r="Z855"/>
    </row>
    <row r="856" spans="9:26" x14ac:dyDescent="0.25">
      <c r="I856"/>
      <c r="J856"/>
      <c r="K856"/>
      <c r="M856"/>
      <c r="N856"/>
      <c r="P856"/>
      <c r="S856"/>
      <c r="U856"/>
      <c r="V856"/>
      <c r="X856"/>
      <c r="Y856"/>
      <c r="Z856"/>
    </row>
    <row r="857" spans="9:26" x14ac:dyDescent="0.25">
      <c r="I857"/>
      <c r="J857"/>
      <c r="K857"/>
      <c r="M857"/>
      <c r="N857"/>
      <c r="P857"/>
      <c r="S857"/>
      <c r="U857"/>
      <c r="V857"/>
      <c r="X857"/>
      <c r="Y857"/>
      <c r="Z857"/>
    </row>
    <row r="858" spans="9:26" x14ac:dyDescent="0.25">
      <c r="I858"/>
      <c r="J858"/>
      <c r="K858"/>
      <c r="M858"/>
      <c r="N858"/>
      <c r="P858"/>
      <c r="S858"/>
      <c r="U858"/>
      <c r="V858"/>
      <c r="X858"/>
      <c r="Y858"/>
      <c r="Z858"/>
    </row>
    <row r="859" spans="9:26" x14ac:dyDescent="0.25">
      <c r="I859"/>
      <c r="J859"/>
      <c r="K859"/>
      <c r="M859"/>
      <c r="N859"/>
      <c r="P859"/>
      <c r="S859"/>
      <c r="U859"/>
      <c r="V859"/>
      <c r="X859"/>
      <c r="Y859"/>
      <c r="Z859"/>
    </row>
    <row r="860" spans="9:26" x14ac:dyDescent="0.25">
      <c r="I860"/>
      <c r="J860"/>
      <c r="K860"/>
      <c r="M860"/>
      <c r="N860"/>
      <c r="P860"/>
      <c r="S860"/>
      <c r="U860"/>
      <c r="V860"/>
      <c r="X860"/>
      <c r="Y860"/>
      <c r="Z860"/>
    </row>
    <row r="861" spans="9:26" x14ac:dyDescent="0.25">
      <c r="I861"/>
      <c r="J861"/>
      <c r="K861"/>
      <c r="M861"/>
      <c r="N861"/>
      <c r="P861"/>
      <c r="S861"/>
      <c r="U861"/>
      <c r="V861"/>
      <c r="X861"/>
      <c r="Y861"/>
      <c r="Z861"/>
    </row>
    <row r="862" spans="9:26" x14ac:dyDescent="0.25">
      <c r="I862"/>
      <c r="J862"/>
      <c r="K862"/>
      <c r="M862"/>
      <c r="N862"/>
      <c r="P862"/>
      <c r="S862"/>
      <c r="U862"/>
      <c r="V862"/>
      <c r="X862"/>
      <c r="Y862"/>
      <c r="Z862"/>
    </row>
    <row r="863" spans="9:26" x14ac:dyDescent="0.25">
      <c r="I863"/>
      <c r="J863"/>
      <c r="K863"/>
      <c r="M863"/>
      <c r="N863"/>
      <c r="P863"/>
      <c r="S863"/>
      <c r="U863"/>
      <c r="V863"/>
      <c r="X863"/>
      <c r="Y863"/>
      <c r="Z863"/>
    </row>
    <row r="864" spans="9:26" x14ac:dyDescent="0.25">
      <c r="I864"/>
      <c r="J864"/>
      <c r="K864"/>
      <c r="M864"/>
      <c r="N864"/>
      <c r="P864"/>
      <c r="S864"/>
      <c r="U864"/>
      <c r="V864"/>
      <c r="X864"/>
      <c r="Y864"/>
      <c r="Z864"/>
    </row>
    <row r="865" spans="9:26" x14ac:dyDescent="0.25">
      <c r="I865"/>
      <c r="J865"/>
      <c r="K865"/>
      <c r="M865"/>
      <c r="N865"/>
      <c r="P865"/>
      <c r="S865"/>
      <c r="U865"/>
      <c r="V865"/>
      <c r="X865"/>
      <c r="Y865"/>
      <c r="Z865"/>
    </row>
    <row r="866" spans="9:26" x14ac:dyDescent="0.25">
      <c r="I866"/>
      <c r="J866"/>
      <c r="K866"/>
      <c r="M866"/>
      <c r="N866"/>
      <c r="P866"/>
      <c r="S866"/>
      <c r="U866"/>
      <c r="V866"/>
      <c r="X866"/>
      <c r="Y866"/>
      <c r="Z866"/>
    </row>
    <row r="867" spans="9:26" x14ac:dyDescent="0.25">
      <c r="I867"/>
      <c r="J867"/>
      <c r="K867"/>
      <c r="M867"/>
      <c r="N867"/>
      <c r="P867"/>
      <c r="S867"/>
      <c r="U867"/>
      <c r="V867"/>
      <c r="X867"/>
      <c r="Y867"/>
      <c r="Z867"/>
    </row>
    <row r="868" spans="9:26" x14ac:dyDescent="0.25">
      <c r="I868"/>
      <c r="J868"/>
      <c r="K868"/>
      <c r="M868"/>
      <c r="N868"/>
      <c r="P868"/>
      <c r="S868"/>
      <c r="U868"/>
      <c r="V868"/>
      <c r="X868"/>
      <c r="Y868"/>
      <c r="Z868"/>
    </row>
    <row r="869" spans="9:26" x14ac:dyDescent="0.25">
      <c r="I869"/>
      <c r="J869"/>
      <c r="K869"/>
      <c r="M869"/>
      <c r="N869"/>
      <c r="P869"/>
      <c r="S869"/>
      <c r="U869"/>
      <c r="V869"/>
      <c r="X869"/>
      <c r="Y869"/>
      <c r="Z869"/>
    </row>
    <row r="870" spans="9:26" x14ac:dyDescent="0.25">
      <c r="I870"/>
      <c r="J870"/>
      <c r="K870"/>
      <c r="M870"/>
      <c r="N870"/>
      <c r="P870"/>
      <c r="S870"/>
      <c r="U870"/>
      <c r="V870"/>
      <c r="X870"/>
      <c r="Y870"/>
      <c r="Z870"/>
    </row>
    <row r="871" spans="9:26" x14ac:dyDescent="0.25">
      <c r="I871"/>
      <c r="J871"/>
      <c r="K871"/>
      <c r="M871"/>
      <c r="N871"/>
      <c r="P871"/>
      <c r="S871"/>
      <c r="U871"/>
      <c r="V871"/>
      <c r="X871"/>
      <c r="Y871"/>
      <c r="Z871"/>
    </row>
    <row r="872" spans="9:26" x14ac:dyDescent="0.25">
      <c r="I872"/>
      <c r="J872"/>
      <c r="K872"/>
      <c r="M872"/>
      <c r="N872"/>
      <c r="P872"/>
      <c r="S872"/>
      <c r="U872"/>
      <c r="V872"/>
      <c r="X872"/>
      <c r="Y872"/>
      <c r="Z872"/>
    </row>
    <row r="873" spans="9:26" x14ac:dyDescent="0.25">
      <c r="I873"/>
      <c r="J873"/>
      <c r="K873"/>
      <c r="M873"/>
      <c r="N873"/>
      <c r="P873"/>
      <c r="S873"/>
      <c r="U873"/>
      <c r="V873"/>
      <c r="X873"/>
      <c r="Y873"/>
      <c r="Z873"/>
    </row>
    <row r="874" spans="9:26" x14ac:dyDescent="0.25">
      <c r="I874"/>
      <c r="J874"/>
      <c r="K874"/>
      <c r="M874"/>
      <c r="N874"/>
      <c r="P874"/>
      <c r="S874"/>
      <c r="U874"/>
      <c r="V874"/>
      <c r="X874"/>
      <c r="Y874"/>
      <c r="Z874"/>
    </row>
    <row r="875" spans="9:26" x14ac:dyDescent="0.25">
      <c r="I875"/>
      <c r="J875"/>
      <c r="K875"/>
      <c r="M875"/>
      <c r="N875"/>
      <c r="P875"/>
      <c r="S875"/>
      <c r="U875"/>
      <c r="V875"/>
      <c r="X875"/>
      <c r="Y875"/>
      <c r="Z875"/>
    </row>
    <row r="876" spans="9:26" x14ac:dyDescent="0.25">
      <c r="I876"/>
      <c r="J876"/>
      <c r="K876"/>
      <c r="M876"/>
      <c r="N876"/>
      <c r="P876"/>
      <c r="S876"/>
      <c r="U876"/>
      <c r="V876"/>
      <c r="X876"/>
      <c r="Y876"/>
      <c r="Z876"/>
    </row>
    <row r="877" spans="9:26" x14ac:dyDescent="0.25">
      <c r="I877"/>
      <c r="J877"/>
      <c r="K877"/>
      <c r="M877"/>
      <c r="N877"/>
      <c r="P877"/>
      <c r="S877"/>
      <c r="U877"/>
      <c r="V877"/>
      <c r="X877"/>
      <c r="Y877"/>
      <c r="Z877"/>
    </row>
    <row r="878" spans="9:26" x14ac:dyDescent="0.25">
      <c r="I878"/>
      <c r="J878"/>
      <c r="K878"/>
      <c r="M878"/>
      <c r="N878"/>
      <c r="P878"/>
      <c r="S878"/>
      <c r="U878"/>
      <c r="V878"/>
      <c r="X878"/>
      <c r="Y878"/>
      <c r="Z878"/>
    </row>
    <row r="879" spans="9:26" x14ac:dyDescent="0.25">
      <c r="I879"/>
      <c r="J879"/>
      <c r="K879"/>
      <c r="M879"/>
      <c r="N879"/>
      <c r="P879"/>
      <c r="S879"/>
      <c r="U879"/>
      <c r="V879"/>
      <c r="X879"/>
      <c r="Y879"/>
      <c r="Z879"/>
    </row>
    <row r="880" spans="9:26" x14ac:dyDescent="0.25">
      <c r="I880"/>
      <c r="J880"/>
      <c r="K880"/>
      <c r="M880"/>
      <c r="N880"/>
      <c r="P880"/>
      <c r="S880"/>
      <c r="U880"/>
      <c r="V880"/>
      <c r="X880"/>
      <c r="Y880"/>
      <c r="Z880"/>
    </row>
    <row r="881" spans="9:26" x14ac:dyDescent="0.25">
      <c r="I881"/>
      <c r="J881"/>
      <c r="K881"/>
      <c r="M881"/>
      <c r="N881"/>
      <c r="P881"/>
      <c r="S881"/>
      <c r="U881"/>
      <c r="V881"/>
      <c r="X881"/>
      <c r="Y881"/>
      <c r="Z881"/>
    </row>
    <row r="882" spans="9:26" x14ac:dyDescent="0.25">
      <c r="I882"/>
      <c r="J882"/>
      <c r="K882"/>
      <c r="M882"/>
      <c r="N882"/>
      <c r="P882"/>
      <c r="S882"/>
      <c r="U882"/>
      <c r="V882"/>
      <c r="X882"/>
      <c r="Y882"/>
      <c r="Z882"/>
    </row>
    <row r="883" spans="9:26" x14ac:dyDescent="0.25">
      <c r="I883"/>
      <c r="J883"/>
      <c r="K883"/>
      <c r="M883"/>
      <c r="N883"/>
      <c r="P883"/>
      <c r="S883"/>
      <c r="U883"/>
      <c r="V883"/>
      <c r="X883"/>
      <c r="Y883"/>
      <c r="Z883"/>
    </row>
    <row r="884" spans="9:26" x14ac:dyDescent="0.25">
      <c r="I884"/>
      <c r="J884"/>
      <c r="K884"/>
      <c r="M884"/>
      <c r="N884"/>
      <c r="P884"/>
      <c r="S884"/>
      <c r="U884"/>
      <c r="V884"/>
      <c r="X884"/>
      <c r="Y884"/>
      <c r="Z884"/>
    </row>
    <row r="885" spans="9:26" x14ac:dyDescent="0.25">
      <c r="I885"/>
      <c r="J885"/>
      <c r="K885"/>
      <c r="M885"/>
      <c r="N885"/>
      <c r="P885"/>
      <c r="S885"/>
      <c r="U885"/>
      <c r="V885"/>
      <c r="X885"/>
      <c r="Y885"/>
      <c r="Z885"/>
    </row>
    <row r="886" spans="9:26" x14ac:dyDescent="0.25">
      <c r="I886"/>
      <c r="J886"/>
      <c r="K886"/>
      <c r="M886"/>
      <c r="N886"/>
      <c r="P886"/>
      <c r="S886"/>
      <c r="U886"/>
      <c r="V886"/>
      <c r="X886"/>
      <c r="Y886"/>
      <c r="Z886"/>
    </row>
    <row r="887" spans="9:26" x14ac:dyDescent="0.25">
      <c r="I887"/>
      <c r="J887"/>
      <c r="K887"/>
      <c r="M887"/>
      <c r="N887"/>
      <c r="P887"/>
      <c r="S887"/>
      <c r="U887"/>
      <c r="V887"/>
      <c r="X887"/>
      <c r="Y887"/>
      <c r="Z887"/>
    </row>
    <row r="888" spans="9:26" x14ac:dyDescent="0.25">
      <c r="I888"/>
      <c r="J888"/>
      <c r="K888"/>
      <c r="M888"/>
      <c r="N888"/>
      <c r="P888"/>
      <c r="S888"/>
      <c r="U888"/>
      <c r="V888"/>
      <c r="X888"/>
      <c r="Y888"/>
      <c r="Z888"/>
    </row>
    <row r="889" spans="9:26" x14ac:dyDescent="0.25">
      <c r="I889"/>
      <c r="J889"/>
      <c r="K889"/>
      <c r="M889"/>
      <c r="N889"/>
      <c r="P889"/>
      <c r="S889"/>
      <c r="U889"/>
      <c r="V889"/>
      <c r="X889"/>
      <c r="Y889"/>
      <c r="Z889"/>
    </row>
    <row r="890" spans="9:26" x14ac:dyDescent="0.25">
      <c r="I890"/>
      <c r="J890"/>
      <c r="K890"/>
      <c r="M890"/>
      <c r="N890"/>
      <c r="P890"/>
      <c r="S890"/>
      <c r="U890"/>
      <c r="V890"/>
      <c r="X890"/>
      <c r="Y890"/>
      <c r="Z890"/>
    </row>
    <row r="891" spans="9:26" x14ac:dyDescent="0.25">
      <c r="I891"/>
      <c r="J891"/>
      <c r="K891"/>
      <c r="M891"/>
      <c r="N891"/>
      <c r="P891"/>
      <c r="S891"/>
      <c r="U891"/>
      <c r="V891"/>
      <c r="X891"/>
      <c r="Y891"/>
      <c r="Z891"/>
    </row>
    <row r="892" spans="9:26" x14ac:dyDescent="0.25">
      <c r="I892"/>
      <c r="J892"/>
      <c r="K892"/>
      <c r="M892"/>
      <c r="N892"/>
      <c r="P892"/>
      <c r="S892"/>
      <c r="U892"/>
      <c r="V892"/>
      <c r="X892"/>
      <c r="Y892"/>
      <c r="Z892"/>
    </row>
    <row r="893" spans="9:26" x14ac:dyDescent="0.25">
      <c r="I893"/>
      <c r="J893"/>
      <c r="K893"/>
      <c r="M893"/>
      <c r="N893"/>
      <c r="P893"/>
      <c r="S893"/>
      <c r="U893"/>
      <c r="V893"/>
      <c r="X893"/>
      <c r="Y893"/>
      <c r="Z893"/>
    </row>
    <row r="894" spans="9:26" x14ac:dyDescent="0.25">
      <c r="I894"/>
      <c r="J894"/>
      <c r="K894"/>
      <c r="M894"/>
      <c r="N894"/>
      <c r="P894"/>
      <c r="S894"/>
      <c r="U894"/>
      <c r="V894"/>
      <c r="X894"/>
      <c r="Y894"/>
      <c r="Z894"/>
    </row>
    <row r="895" spans="9:26" x14ac:dyDescent="0.25">
      <c r="I895"/>
      <c r="J895"/>
      <c r="K895"/>
      <c r="M895"/>
      <c r="N895"/>
      <c r="P895"/>
      <c r="S895"/>
      <c r="U895"/>
      <c r="V895"/>
      <c r="X895"/>
      <c r="Y895"/>
      <c r="Z895"/>
    </row>
    <row r="896" spans="9:26" x14ac:dyDescent="0.25">
      <c r="I896"/>
      <c r="J896"/>
      <c r="K896"/>
      <c r="M896"/>
      <c r="N896"/>
      <c r="P896"/>
      <c r="S896"/>
      <c r="U896"/>
      <c r="V896"/>
      <c r="X896"/>
      <c r="Y896"/>
      <c r="Z896"/>
    </row>
    <row r="897" spans="9:26" x14ac:dyDescent="0.25">
      <c r="I897"/>
      <c r="J897"/>
      <c r="K897"/>
      <c r="M897"/>
      <c r="N897"/>
      <c r="P897"/>
      <c r="S897"/>
      <c r="U897"/>
      <c r="V897"/>
      <c r="X897"/>
      <c r="Y897"/>
      <c r="Z897"/>
    </row>
    <row r="898" spans="9:26" x14ac:dyDescent="0.25">
      <c r="I898"/>
      <c r="J898"/>
      <c r="K898"/>
      <c r="M898"/>
      <c r="N898"/>
      <c r="P898"/>
      <c r="S898"/>
      <c r="U898"/>
      <c r="V898"/>
      <c r="X898"/>
      <c r="Y898"/>
      <c r="Z898"/>
    </row>
    <row r="899" spans="9:26" x14ac:dyDescent="0.25">
      <c r="I899"/>
      <c r="J899"/>
      <c r="K899"/>
      <c r="M899"/>
      <c r="N899"/>
      <c r="P899"/>
      <c r="S899"/>
      <c r="U899"/>
      <c r="V899"/>
      <c r="X899"/>
      <c r="Y899"/>
      <c r="Z899"/>
    </row>
    <row r="900" spans="9:26" x14ac:dyDescent="0.25">
      <c r="I900"/>
      <c r="J900"/>
      <c r="K900"/>
      <c r="M900"/>
      <c r="N900"/>
      <c r="P900"/>
      <c r="S900"/>
      <c r="U900"/>
      <c r="V900"/>
      <c r="X900"/>
      <c r="Y900"/>
      <c r="Z900"/>
    </row>
    <row r="901" spans="9:26" x14ac:dyDescent="0.25">
      <c r="I901"/>
      <c r="J901"/>
      <c r="K901"/>
      <c r="M901"/>
      <c r="N901"/>
      <c r="P901"/>
      <c r="S901"/>
      <c r="U901"/>
      <c r="V901"/>
      <c r="X901"/>
      <c r="Y901"/>
      <c r="Z901"/>
    </row>
    <row r="902" spans="9:26" x14ac:dyDescent="0.25">
      <c r="I902"/>
      <c r="J902"/>
      <c r="K902"/>
      <c r="M902"/>
      <c r="N902"/>
      <c r="P902"/>
      <c r="S902"/>
      <c r="U902"/>
      <c r="V902"/>
      <c r="X902"/>
      <c r="Y902"/>
      <c r="Z902"/>
    </row>
    <row r="903" spans="9:26" x14ac:dyDescent="0.25">
      <c r="I903"/>
      <c r="J903"/>
      <c r="K903"/>
      <c r="M903"/>
      <c r="N903"/>
      <c r="P903"/>
      <c r="S903"/>
      <c r="U903"/>
      <c r="V903"/>
      <c r="X903"/>
      <c r="Y903"/>
      <c r="Z903"/>
    </row>
    <row r="904" spans="9:26" x14ac:dyDescent="0.25">
      <c r="I904"/>
      <c r="J904"/>
      <c r="K904"/>
      <c r="M904"/>
      <c r="N904"/>
      <c r="P904"/>
      <c r="S904"/>
      <c r="U904"/>
      <c r="V904"/>
      <c r="X904"/>
      <c r="Y904"/>
      <c r="Z904"/>
    </row>
    <row r="905" spans="9:26" x14ac:dyDescent="0.25">
      <c r="I905"/>
      <c r="J905"/>
      <c r="K905"/>
      <c r="M905"/>
      <c r="N905"/>
      <c r="P905"/>
      <c r="S905"/>
      <c r="U905"/>
      <c r="V905"/>
      <c r="X905"/>
      <c r="Y905"/>
      <c r="Z905"/>
    </row>
    <row r="906" spans="9:26" x14ac:dyDescent="0.25">
      <c r="I906"/>
      <c r="J906"/>
      <c r="K906"/>
      <c r="M906"/>
      <c r="N906"/>
      <c r="P906"/>
      <c r="S906"/>
      <c r="U906"/>
      <c r="V906"/>
      <c r="X906"/>
      <c r="Y906"/>
      <c r="Z906"/>
    </row>
    <row r="907" spans="9:26" x14ac:dyDescent="0.25">
      <c r="I907"/>
      <c r="J907"/>
      <c r="K907"/>
      <c r="M907"/>
      <c r="N907"/>
      <c r="P907"/>
      <c r="S907"/>
      <c r="U907"/>
      <c r="V907"/>
      <c r="X907"/>
      <c r="Y907"/>
      <c r="Z907"/>
    </row>
    <row r="908" spans="9:26" x14ac:dyDescent="0.25">
      <c r="I908"/>
      <c r="J908"/>
      <c r="K908"/>
      <c r="M908"/>
      <c r="N908"/>
      <c r="P908"/>
      <c r="S908"/>
      <c r="U908"/>
      <c r="V908"/>
      <c r="X908"/>
      <c r="Y908"/>
      <c r="Z908"/>
    </row>
    <row r="909" spans="9:26" x14ac:dyDescent="0.25">
      <c r="I909"/>
      <c r="J909"/>
      <c r="K909"/>
      <c r="M909"/>
      <c r="N909"/>
      <c r="P909"/>
      <c r="S909"/>
      <c r="U909"/>
      <c r="V909"/>
      <c r="X909"/>
      <c r="Y909"/>
      <c r="Z909"/>
    </row>
    <row r="910" spans="9:26" x14ac:dyDescent="0.25">
      <c r="I910"/>
      <c r="J910"/>
      <c r="K910"/>
      <c r="M910"/>
      <c r="N910"/>
      <c r="P910"/>
      <c r="S910"/>
      <c r="U910"/>
      <c r="V910"/>
      <c r="X910"/>
      <c r="Y910"/>
      <c r="Z910"/>
    </row>
    <row r="911" spans="9:26" x14ac:dyDescent="0.25">
      <c r="I911"/>
      <c r="J911"/>
      <c r="K911"/>
      <c r="M911"/>
      <c r="N911"/>
      <c r="P911"/>
      <c r="S911"/>
      <c r="U911"/>
      <c r="V911"/>
      <c r="X911"/>
      <c r="Y911"/>
      <c r="Z911"/>
    </row>
    <row r="912" spans="9:26" x14ac:dyDescent="0.25">
      <c r="I912"/>
      <c r="J912"/>
      <c r="K912"/>
      <c r="M912"/>
      <c r="N912"/>
      <c r="P912"/>
      <c r="S912"/>
      <c r="U912"/>
      <c r="V912"/>
      <c r="X912"/>
      <c r="Y912"/>
      <c r="Z912"/>
    </row>
    <row r="913" spans="9:26" x14ac:dyDescent="0.25">
      <c r="I913"/>
      <c r="J913"/>
      <c r="K913"/>
      <c r="M913"/>
      <c r="N913"/>
      <c r="P913"/>
      <c r="S913"/>
      <c r="U913"/>
      <c r="V913"/>
      <c r="X913"/>
      <c r="Y913"/>
      <c r="Z913"/>
    </row>
    <row r="914" spans="9:26" x14ac:dyDescent="0.25">
      <c r="I914"/>
      <c r="J914"/>
      <c r="K914"/>
      <c r="M914"/>
      <c r="N914"/>
      <c r="P914"/>
      <c r="S914"/>
      <c r="U914"/>
      <c r="V914"/>
      <c r="X914"/>
      <c r="Y914"/>
      <c r="Z914"/>
    </row>
    <row r="915" spans="9:26" x14ac:dyDescent="0.25">
      <c r="I915"/>
      <c r="J915"/>
      <c r="K915"/>
      <c r="M915"/>
      <c r="N915"/>
      <c r="P915"/>
      <c r="S915"/>
      <c r="U915"/>
      <c r="V915"/>
      <c r="X915"/>
      <c r="Y915"/>
      <c r="Z915"/>
    </row>
    <row r="916" spans="9:26" x14ac:dyDescent="0.25">
      <c r="I916"/>
      <c r="J916"/>
      <c r="K916"/>
      <c r="M916"/>
      <c r="N916"/>
      <c r="P916"/>
      <c r="S916"/>
      <c r="U916"/>
      <c r="V916"/>
      <c r="X916"/>
      <c r="Y916"/>
      <c r="Z916"/>
    </row>
    <row r="917" spans="9:26" x14ac:dyDescent="0.25">
      <c r="I917"/>
      <c r="J917"/>
      <c r="K917"/>
      <c r="M917"/>
      <c r="N917"/>
      <c r="P917"/>
      <c r="S917"/>
      <c r="U917"/>
      <c r="V917"/>
      <c r="X917"/>
      <c r="Y917"/>
      <c r="Z917"/>
    </row>
    <row r="918" spans="9:26" x14ac:dyDescent="0.25">
      <c r="I918"/>
      <c r="J918"/>
      <c r="K918"/>
      <c r="M918"/>
      <c r="N918"/>
      <c r="P918"/>
      <c r="S918"/>
      <c r="U918"/>
      <c r="V918"/>
      <c r="X918"/>
      <c r="Y918"/>
      <c r="Z918"/>
    </row>
    <row r="919" spans="9:26" x14ac:dyDescent="0.25">
      <c r="I919"/>
      <c r="J919"/>
      <c r="K919"/>
      <c r="M919"/>
      <c r="N919"/>
      <c r="P919"/>
      <c r="S919"/>
      <c r="U919"/>
      <c r="V919"/>
      <c r="X919"/>
      <c r="Y919"/>
      <c r="Z919"/>
    </row>
    <row r="920" spans="9:26" x14ac:dyDescent="0.25">
      <c r="I920"/>
      <c r="J920"/>
      <c r="K920"/>
      <c r="M920"/>
      <c r="N920"/>
      <c r="P920"/>
      <c r="S920"/>
      <c r="U920"/>
      <c r="V920"/>
      <c r="X920"/>
      <c r="Y920"/>
      <c r="Z920"/>
    </row>
    <row r="921" spans="9:26" x14ac:dyDescent="0.25">
      <c r="I921"/>
      <c r="J921"/>
      <c r="K921"/>
      <c r="M921"/>
      <c r="N921"/>
      <c r="P921"/>
      <c r="S921"/>
      <c r="U921"/>
      <c r="V921"/>
      <c r="X921"/>
      <c r="Y921"/>
      <c r="Z921"/>
    </row>
    <row r="922" spans="9:26" x14ac:dyDescent="0.25">
      <c r="I922"/>
      <c r="J922"/>
      <c r="K922"/>
      <c r="M922"/>
      <c r="N922"/>
      <c r="P922"/>
      <c r="S922"/>
      <c r="U922"/>
      <c r="V922"/>
      <c r="X922"/>
      <c r="Y922"/>
      <c r="Z922"/>
    </row>
    <row r="923" spans="9:26" x14ac:dyDescent="0.25">
      <c r="I923"/>
      <c r="J923"/>
      <c r="K923"/>
      <c r="M923"/>
      <c r="N923"/>
      <c r="P923"/>
      <c r="S923"/>
      <c r="U923"/>
      <c r="V923"/>
      <c r="X923"/>
      <c r="Y923"/>
      <c r="Z923"/>
    </row>
    <row r="924" spans="9:26" x14ac:dyDescent="0.25">
      <c r="I924"/>
      <c r="J924"/>
      <c r="K924"/>
      <c r="M924"/>
      <c r="N924"/>
      <c r="P924"/>
      <c r="S924"/>
      <c r="U924"/>
      <c r="V924"/>
      <c r="X924"/>
      <c r="Y924"/>
      <c r="Z924"/>
    </row>
    <row r="925" spans="9:26" x14ac:dyDescent="0.25">
      <c r="I925"/>
      <c r="J925"/>
      <c r="K925"/>
      <c r="M925"/>
      <c r="N925"/>
      <c r="P925"/>
      <c r="S925"/>
      <c r="U925"/>
      <c r="V925"/>
      <c r="X925"/>
      <c r="Y925"/>
      <c r="Z925"/>
    </row>
  </sheetData>
  <sortState xmlns:xlrd2="http://schemas.microsoft.com/office/spreadsheetml/2017/richdata2" ref="E8:F19">
    <sortCondition descending="1" ref="F8:F19"/>
  </sortState>
  <mergeCells count="16">
    <mergeCell ref="AD5:AI5"/>
    <mergeCell ref="B2:K3"/>
    <mergeCell ref="B5:G5"/>
    <mergeCell ref="I5:N5"/>
    <mergeCell ref="P5:U5"/>
    <mergeCell ref="W5:AB5"/>
    <mergeCell ref="W6:Y6"/>
    <mergeCell ref="Z6:AB6"/>
    <mergeCell ref="AD6:AF6"/>
    <mergeCell ref="AG6:AI6"/>
    <mergeCell ref="B6:D6"/>
    <mergeCell ref="E6:G6"/>
    <mergeCell ref="I6:K6"/>
    <mergeCell ref="L6:N6"/>
    <mergeCell ref="P6:R6"/>
    <mergeCell ref="S6:U6"/>
  </mergeCells>
  <conditionalFormatting sqref="B8:C19">
    <cfRule type="expression" dxfId="97" priority="40">
      <formula>AND($C8 &lt; $C$22, $C8 &gt; $C$24)</formula>
    </cfRule>
    <cfRule type="expression" dxfId="96" priority="39">
      <formula>$C8 &gt; $C$25</formula>
    </cfRule>
    <cfRule type="expression" dxfId="95" priority="38">
      <formula>$C8 &lt; $C$24</formula>
    </cfRule>
    <cfRule type="expression" dxfId="94" priority="37">
      <formula>AND($C8 &gt; $C$22, $C8 &lt; $C$25)</formula>
    </cfRule>
  </conditionalFormatting>
  <conditionalFormatting sqref="E8:F19">
    <cfRule type="expression" dxfId="93" priority="36">
      <formula>$F8 &gt; $F$25</formula>
    </cfRule>
    <cfRule type="expression" dxfId="92" priority="35">
      <formula>$F8 &lt; $F$24</formula>
    </cfRule>
    <cfRule type="expression" dxfId="91" priority="34">
      <formula>AND( $F8 &lt;$F$25, $F8 &gt; $F$22)</formula>
    </cfRule>
    <cfRule type="expression" dxfId="90" priority="33">
      <formula>AND($F8&lt; $F$22, $F8 &gt; $F$24)</formula>
    </cfRule>
  </conditionalFormatting>
  <conditionalFormatting sqref="I8:J19">
    <cfRule type="expression" dxfId="89" priority="32">
      <formula>AND($C8 &lt; $C$22, $C8 &gt; $C$24)</formula>
    </cfRule>
    <cfRule type="expression" dxfId="88" priority="31">
      <formula>$C8 &gt; $C$25</formula>
    </cfRule>
    <cfRule type="expression" dxfId="87" priority="30">
      <formula>$C8 &lt; $C$24</formula>
    </cfRule>
    <cfRule type="expression" dxfId="86" priority="29">
      <formula>AND($C8 &gt; $C$22, $C8 &lt; $C$25)</formula>
    </cfRule>
  </conditionalFormatting>
  <conditionalFormatting sqref="L8:M19">
    <cfRule type="expression" dxfId="85" priority="28">
      <formula>$F8 &gt; $F$25</formula>
    </cfRule>
    <cfRule type="expression" dxfId="84" priority="27">
      <formula>$F8 &lt; $F$24</formula>
    </cfRule>
    <cfRule type="expression" dxfId="83" priority="26">
      <formula>AND( $F8 &lt;$F$25, $F8 &gt; $F$22)</formula>
    </cfRule>
    <cfRule type="expression" dxfId="82" priority="25">
      <formula>AND($F8&lt; $F$22, $F8 &gt; $F$24)</formula>
    </cfRule>
  </conditionalFormatting>
  <conditionalFormatting sqref="P8:Q19">
    <cfRule type="expression" dxfId="81" priority="21">
      <formula>AND($C8 &gt; $C$22, $C8 &lt; $C$25)</formula>
    </cfRule>
    <cfRule type="expression" dxfId="80" priority="22">
      <formula>$C8 &lt; $C$24</formula>
    </cfRule>
    <cfRule type="expression" dxfId="79" priority="23">
      <formula>$C8 &gt; $C$25</formula>
    </cfRule>
    <cfRule type="expression" dxfId="78" priority="24">
      <formula>AND($C8 &lt; $C$22, $C8 &gt; $C$24)</formula>
    </cfRule>
  </conditionalFormatting>
  <conditionalFormatting sqref="S8:T19">
    <cfRule type="expression" dxfId="77" priority="20">
      <formula>$F8 &gt; $F$25</formula>
    </cfRule>
    <cfRule type="expression" dxfId="76" priority="19">
      <formula>$F8 &lt; $F$24</formula>
    </cfRule>
    <cfRule type="expression" dxfId="75" priority="18">
      <formula>AND( $F8 &lt;$F$25, $F8 &gt; $F$22)</formula>
    </cfRule>
    <cfRule type="expression" dxfId="74" priority="17">
      <formula>AND($F8&lt; $F$22, $F8 &gt; $F$24)</formula>
    </cfRule>
  </conditionalFormatting>
  <conditionalFormatting sqref="W8:X19">
    <cfRule type="expression" dxfId="73" priority="16">
      <formula>AND($C8 &lt; $C$22, $C8 &gt; $C$24)</formula>
    </cfRule>
    <cfRule type="expression" dxfId="72" priority="15">
      <formula>$C8 &gt; $C$25</formula>
    </cfRule>
    <cfRule type="expression" dxfId="71" priority="14">
      <formula>$C8 &lt; $C$24</formula>
    </cfRule>
    <cfRule type="expression" dxfId="70" priority="13">
      <formula>AND($C8 &gt; $C$22, $C8 &lt; $C$25)</formula>
    </cfRule>
  </conditionalFormatting>
  <conditionalFormatting sqref="Z8:AA19">
    <cfRule type="expression" dxfId="69" priority="12">
      <formula>$F8 &gt; $F$25</formula>
    </cfRule>
    <cfRule type="expression" dxfId="68" priority="11">
      <formula>$F8 &lt; $F$24</formula>
    </cfRule>
    <cfRule type="expression" dxfId="67" priority="10">
      <formula>AND( $F8 &lt;$F$25, $F8 &gt; $F$22)</formula>
    </cfRule>
    <cfRule type="expression" dxfId="66" priority="9">
      <formula>AND($F8&lt; $F$22, $F8 &gt; $F$24)</formula>
    </cfRule>
  </conditionalFormatting>
  <conditionalFormatting sqref="AD8:AE19">
    <cfRule type="expression" dxfId="65" priority="5">
      <formula>AND($C8 &gt; $C$22, $C8 &lt; $C$25)</formula>
    </cfRule>
    <cfRule type="expression" dxfId="64" priority="8">
      <formula>AND($C8 &lt; $C$22, $C8 &gt; $C$24)</formula>
    </cfRule>
    <cfRule type="expression" dxfId="63" priority="7">
      <formula>$C8 &gt; $C$25</formula>
    </cfRule>
    <cfRule type="expression" dxfId="62" priority="6">
      <formula>$C8 &lt; $C$24</formula>
    </cfRule>
  </conditionalFormatting>
  <conditionalFormatting sqref="AG8:AH19">
    <cfRule type="expression" dxfId="61" priority="2">
      <formula>AND( $F8 &lt;$F$25, $F8 &gt; $F$22)</formula>
    </cfRule>
    <cfRule type="expression" dxfId="60" priority="3">
      <formula>$F8 &lt; $F$24</formula>
    </cfRule>
    <cfRule type="expression" dxfId="59" priority="4">
      <formula>$F8 &gt; $F$25</formula>
    </cfRule>
    <cfRule type="expression" dxfId="58" priority="1">
      <formula>AND($F8&lt; $F$22, $F8 &gt; $F$24)</formula>
    </cfRule>
  </conditionalFormatting>
  <pageMargins left="0.7" right="0.7" top="0.75" bottom="0.75" header="0.3" footer="0.3"/>
  <pageSetup orientation="portrait"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DE89F-1EDD-46DC-8E46-1A1EED3B9847}">
  <dimension ref="A1:F61"/>
  <sheetViews>
    <sheetView workbookViewId="0">
      <selection activeCell="C1" sqref="C1"/>
    </sheetView>
  </sheetViews>
  <sheetFormatPr defaultColWidth="8.7109375" defaultRowHeight="15" x14ac:dyDescent="0.25"/>
  <cols>
    <col min="1" max="16384" width="8.7109375" style="124"/>
  </cols>
  <sheetData>
    <row r="1" spans="1:6" x14ac:dyDescent="0.25">
      <c r="A1" s="124" t="s">
        <v>5124</v>
      </c>
      <c r="B1" s="124" t="s">
        <v>5106</v>
      </c>
      <c r="C1" s="124" t="s">
        <v>5107</v>
      </c>
      <c r="D1" s="124" t="s">
        <v>225</v>
      </c>
      <c r="E1" s="124" t="s">
        <v>5109</v>
      </c>
      <c r="F1" s="124" t="s">
        <v>5110</v>
      </c>
    </row>
    <row r="2" spans="1:6" x14ac:dyDescent="0.25">
      <c r="A2" s="124">
        <v>2018</v>
      </c>
      <c r="B2" s="124" t="s">
        <v>605</v>
      </c>
      <c r="C2" s="124" t="s">
        <v>5125</v>
      </c>
      <c r="D2" s="124">
        <v>0.28030303030303028</v>
      </c>
      <c r="E2" s="124">
        <v>0.20825174450874329</v>
      </c>
      <c r="F2" s="124">
        <v>0.20535764098167419</v>
      </c>
    </row>
    <row r="3" spans="1:6" x14ac:dyDescent="0.25">
      <c r="A3" s="124">
        <v>2019</v>
      </c>
      <c r="B3" s="124" t="s">
        <v>605</v>
      </c>
      <c r="C3" s="124" t="s">
        <v>5125</v>
      </c>
      <c r="D3" s="124">
        <v>0.19625983742363051</v>
      </c>
      <c r="E3" s="124">
        <v>0.24297046661376953</v>
      </c>
      <c r="F3" s="124">
        <v>0.25600224733352661</v>
      </c>
    </row>
    <row r="4" spans="1:6" x14ac:dyDescent="0.25">
      <c r="A4" s="124">
        <v>2020</v>
      </c>
      <c r="B4" s="124" t="s">
        <v>605</v>
      </c>
      <c r="C4" s="124" t="s">
        <v>5125</v>
      </c>
      <c r="D4" s="124">
        <v>0.32361111111111113</v>
      </c>
      <c r="E4" s="124">
        <v>0.30551716685295105</v>
      </c>
      <c r="F4" s="124">
        <v>0.29267391562461853</v>
      </c>
    </row>
    <row r="5" spans="1:6" x14ac:dyDescent="0.25">
      <c r="A5" s="124">
        <v>2021</v>
      </c>
      <c r="B5" s="124" t="s">
        <v>605</v>
      </c>
      <c r="C5" s="124" t="s">
        <v>5125</v>
      </c>
      <c r="D5" s="124">
        <v>0.30329304919908467</v>
      </c>
      <c r="E5" s="124">
        <v>0.34672760963439941</v>
      </c>
      <c r="F5" s="124">
        <v>0.34943324327468872</v>
      </c>
    </row>
    <row r="6" spans="1:6" x14ac:dyDescent="0.25">
      <c r="A6" s="124">
        <v>2022</v>
      </c>
      <c r="B6" s="124" t="s">
        <v>605</v>
      </c>
      <c r="C6" s="124" t="s">
        <v>5125</v>
      </c>
      <c r="D6" s="124">
        <v>0.27944336986890178</v>
      </c>
      <c r="E6" s="124">
        <v>0.36751642823219299</v>
      </c>
      <c r="F6" s="124">
        <v>0.37880900502204895</v>
      </c>
    </row>
    <row r="7" spans="1:6" x14ac:dyDescent="0.25">
      <c r="A7" s="124">
        <v>2018</v>
      </c>
      <c r="B7" s="124" t="s">
        <v>606</v>
      </c>
      <c r="C7" s="124" t="s">
        <v>5125</v>
      </c>
      <c r="D7" s="124">
        <v>0.12586936090225564</v>
      </c>
      <c r="E7" s="124">
        <v>0.12055438756942749</v>
      </c>
      <c r="F7" s="124">
        <v>0.1501474529504776</v>
      </c>
    </row>
    <row r="8" spans="1:6" x14ac:dyDescent="0.25">
      <c r="A8" s="124">
        <v>2019</v>
      </c>
      <c r="B8" s="124" t="s">
        <v>606</v>
      </c>
      <c r="C8" s="124" t="s">
        <v>5125</v>
      </c>
      <c r="D8" s="124">
        <v>2.8605015673981191E-2</v>
      </c>
      <c r="E8" s="124">
        <v>8.172934502363205E-2</v>
      </c>
      <c r="F8" s="124">
        <v>7.8483797609806061E-2</v>
      </c>
    </row>
    <row r="9" spans="1:6" x14ac:dyDescent="0.25">
      <c r="A9" s="124">
        <v>2020</v>
      </c>
      <c r="B9" s="124" t="s">
        <v>606</v>
      </c>
      <c r="C9" s="124" t="s">
        <v>5125</v>
      </c>
      <c r="D9" s="124">
        <v>0.22859923614070748</v>
      </c>
      <c r="E9" s="124">
        <v>0.20337985455989838</v>
      </c>
      <c r="F9" s="124">
        <v>0.19798614084720612</v>
      </c>
    </row>
    <row r="10" spans="1:6" x14ac:dyDescent="0.25">
      <c r="A10" s="124">
        <v>2021</v>
      </c>
      <c r="B10" s="124" t="s">
        <v>606</v>
      </c>
      <c r="C10" s="124" t="s">
        <v>5125</v>
      </c>
      <c r="D10" s="124">
        <v>0.21604580263088352</v>
      </c>
      <c r="E10" s="124">
        <v>0.19345581531524658</v>
      </c>
      <c r="F10" s="124">
        <v>0.17250201106071472</v>
      </c>
    </row>
    <row r="11" spans="1:6" x14ac:dyDescent="0.25">
      <c r="A11" s="124">
        <v>2022</v>
      </c>
      <c r="B11" s="124" t="s">
        <v>606</v>
      </c>
      <c r="C11" s="124" t="s">
        <v>5125</v>
      </c>
      <c r="D11" s="124">
        <v>0.35420567645074219</v>
      </c>
      <c r="E11" s="124">
        <v>0.21543794870376587</v>
      </c>
      <c r="F11" s="124">
        <v>0.21587675809860229</v>
      </c>
    </row>
    <row r="12" spans="1:6" x14ac:dyDescent="0.25">
      <c r="A12" s="124">
        <v>2018</v>
      </c>
      <c r="B12" s="124" t="s">
        <v>607</v>
      </c>
      <c r="C12" s="124" t="s">
        <v>5125</v>
      </c>
      <c r="D12" s="124">
        <v>0.33931646815180955</v>
      </c>
      <c r="E12" s="124">
        <v>0.26994216442108154</v>
      </c>
      <c r="F12" s="124">
        <v>0.28619691729545593</v>
      </c>
    </row>
    <row r="13" spans="1:6" x14ac:dyDescent="0.25">
      <c r="A13" s="124">
        <v>2019</v>
      </c>
      <c r="B13" s="124" t="s">
        <v>607</v>
      </c>
      <c r="C13" s="124" t="s">
        <v>5125</v>
      </c>
      <c r="D13" s="124">
        <v>0.40521756183093394</v>
      </c>
      <c r="E13" s="124">
        <v>0.39207452535629272</v>
      </c>
      <c r="F13" s="124">
        <v>0.37110626697540283</v>
      </c>
    </row>
    <row r="14" spans="1:6" x14ac:dyDescent="0.25">
      <c r="A14" s="124">
        <v>2020</v>
      </c>
      <c r="B14" s="124" t="s">
        <v>607</v>
      </c>
      <c r="C14" s="124" t="s">
        <v>5125</v>
      </c>
      <c r="D14" s="124">
        <v>0.40795481324378463</v>
      </c>
      <c r="E14" s="124">
        <v>0.41457542777061462</v>
      </c>
      <c r="F14" s="124">
        <v>0.42583575844764709</v>
      </c>
    </row>
    <row r="15" spans="1:6" x14ac:dyDescent="0.25">
      <c r="A15" s="124">
        <v>2021</v>
      </c>
      <c r="B15" s="124" t="s">
        <v>607</v>
      </c>
      <c r="C15" s="124" t="s">
        <v>5125</v>
      </c>
      <c r="D15" s="124">
        <v>0.37962123803009573</v>
      </c>
      <c r="E15" s="124">
        <v>0.45551797747612</v>
      </c>
      <c r="F15" s="124">
        <v>0.44897112250328064</v>
      </c>
    </row>
    <row r="16" spans="1:6" x14ac:dyDescent="0.25">
      <c r="A16" s="124">
        <v>2022</v>
      </c>
      <c r="B16" s="124" t="s">
        <v>607</v>
      </c>
      <c r="C16" s="124" t="s">
        <v>5125</v>
      </c>
      <c r="D16" s="124">
        <v>0.46129142596533901</v>
      </c>
      <c r="E16" s="124">
        <v>0.6008765697479248</v>
      </c>
      <c r="F16" s="124">
        <v>0.50222629308700562</v>
      </c>
    </row>
    <row r="17" spans="1:6" x14ac:dyDescent="0.25">
      <c r="A17" s="124">
        <v>2018</v>
      </c>
      <c r="B17" s="124" t="s">
        <v>608</v>
      </c>
      <c r="C17" s="124" t="s">
        <v>5125</v>
      </c>
      <c r="D17" s="124">
        <v>0.2310485931218863</v>
      </c>
      <c r="E17" s="124">
        <v>0.31458446383476257</v>
      </c>
      <c r="F17" s="124">
        <v>0.31572824716567993</v>
      </c>
    </row>
    <row r="18" spans="1:6" x14ac:dyDescent="0.25">
      <c r="A18" s="124">
        <v>2019</v>
      </c>
      <c r="B18" s="124" t="s">
        <v>608</v>
      </c>
      <c r="C18" s="124" t="s">
        <v>5125</v>
      </c>
      <c r="D18" s="124">
        <v>0.2954711775420551</v>
      </c>
      <c r="E18" s="124">
        <v>0.32415243983268738</v>
      </c>
      <c r="F18" s="124">
        <v>0.32975733280181885</v>
      </c>
    </row>
    <row r="19" spans="1:6" x14ac:dyDescent="0.25">
      <c r="A19" s="124">
        <v>2020</v>
      </c>
      <c r="B19" s="124" t="s">
        <v>608</v>
      </c>
      <c r="C19" s="124" t="s">
        <v>5125</v>
      </c>
      <c r="D19" s="124">
        <v>0.44200839092526167</v>
      </c>
      <c r="E19" s="124">
        <v>0.40109416842460632</v>
      </c>
      <c r="F19" s="124">
        <v>0.4054560661315918</v>
      </c>
    </row>
    <row r="20" spans="1:6" x14ac:dyDescent="0.25">
      <c r="A20" s="124">
        <v>2021</v>
      </c>
      <c r="B20" s="124" t="s">
        <v>608</v>
      </c>
      <c r="C20" s="124" t="s">
        <v>5125</v>
      </c>
      <c r="D20" s="124">
        <v>0.56381435102365329</v>
      </c>
      <c r="E20" s="124">
        <v>0.49251142144203186</v>
      </c>
      <c r="F20" s="124">
        <v>0.48140087723731995</v>
      </c>
    </row>
    <row r="21" spans="1:6" x14ac:dyDescent="0.25">
      <c r="A21" s="124">
        <v>2022</v>
      </c>
      <c r="B21" s="124" t="s">
        <v>608</v>
      </c>
      <c r="C21" s="124" t="s">
        <v>5125</v>
      </c>
      <c r="D21" s="124">
        <v>0.64199735449735451</v>
      </c>
      <c r="E21" s="124">
        <v>0.54784071445465088</v>
      </c>
      <c r="F21" s="124">
        <v>0.52298057079315186</v>
      </c>
    </row>
    <row r="22" spans="1:6" x14ac:dyDescent="0.25">
      <c r="A22" s="124">
        <v>2018</v>
      </c>
      <c r="B22" s="124" t="s">
        <v>609</v>
      </c>
      <c r="C22" s="124" t="s">
        <v>5125</v>
      </c>
      <c r="D22" s="124">
        <v>0.14772727272727271</v>
      </c>
      <c r="E22" s="124">
        <v>0.15151926875114441</v>
      </c>
      <c r="F22" s="124">
        <v>0.15297910571098328</v>
      </c>
    </row>
    <row r="23" spans="1:6" x14ac:dyDescent="0.25">
      <c r="A23" s="124">
        <v>2019</v>
      </c>
      <c r="B23" s="124" t="s">
        <v>609</v>
      </c>
      <c r="C23" s="124" t="s">
        <v>5125</v>
      </c>
      <c r="D23" s="124">
        <v>0.19284188034188032</v>
      </c>
      <c r="E23" s="124">
        <v>0.27720141410827637</v>
      </c>
      <c r="F23" s="124">
        <v>0.26874059438705444</v>
      </c>
    </row>
    <row r="24" spans="1:6" x14ac:dyDescent="0.25">
      <c r="A24" s="124">
        <v>2020</v>
      </c>
      <c r="B24" s="124" t="s">
        <v>609</v>
      </c>
      <c r="C24" s="124" t="s">
        <v>5125</v>
      </c>
      <c r="D24" s="124">
        <v>0.37626017388087313</v>
      </c>
      <c r="E24" s="124">
        <v>0.2983366847038269</v>
      </c>
      <c r="F24" s="124">
        <v>0.29927033185958862</v>
      </c>
    </row>
    <row r="25" spans="1:6" x14ac:dyDescent="0.25">
      <c r="A25" s="124">
        <v>2021</v>
      </c>
      <c r="B25" s="124" t="s">
        <v>609</v>
      </c>
      <c r="C25" s="124" t="s">
        <v>5125</v>
      </c>
      <c r="D25" s="124">
        <v>0.27391116635302681</v>
      </c>
      <c r="E25" s="124">
        <v>0.26368311047554016</v>
      </c>
      <c r="F25" s="124">
        <v>0.2697504460811615</v>
      </c>
    </row>
    <row r="26" spans="1:6" x14ac:dyDescent="0.25">
      <c r="A26" s="124">
        <v>2022</v>
      </c>
      <c r="B26" s="124" t="s">
        <v>609</v>
      </c>
      <c r="C26" s="124" t="s">
        <v>5125</v>
      </c>
      <c r="D26" s="124">
        <v>0.31177083333333333</v>
      </c>
      <c r="E26" s="124">
        <v>0.40777641534805298</v>
      </c>
      <c r="F26" s="124">
        <v>0.38243049383163452</v>
      </c>
    </row>
    <row r="27" spans="1:6" x14ac:dyDescent="0.25">
      <c r="A27" s="124">
        <v>2018</v>
      </c>
      <c r="B27" s="124" t="s">
        <v>610</v>
      </c>
      <c r="C27" s="124" t="s">
        <v>5125</v>
      </c>
      <c r="D27" s="124">
        <v>0</v>
      </c>
      <c r="E27" s="124">
        <v>7.0517159998416901E-2</v>
      </c>
      <c r="F27" s="124">
        <v>7.0081278681755066E-2</v>
      </c>
    </row>
    <row r="28" spans="1:6" x14ac:dyDescent="0.25">
      <c r="A28" s="124">
        <v>2019</v>
      </c>
      <c r="B28" s="124" t="s">
        <v>610</v>
      </c>
      <c r="C28" s="124" t="s">
        <v>5125</v>
      </c>
      <c r="D28" s="124">
        <v>0.38238095238095238</v>
      </c>
      <c r="E28" s="124">
        <v>0.20115920901298523</v>
      </c>
      <c r="F28" s="124">
        <v>0.20991934835910797</v>
      </c>
    </row>
    <row r="29" spans="1:6" x14ac:dyDescent="0.25">
      <c r="A29" s="124">
        <v>2020</v>
      </c>
      <c r="B29" s="124" t="s">
        <v>610</v>
      </c>
      <c r="C29" s="124" t="s">
        <v>5125</v>
      </c>
      <c r="D29" s="124">
        <v>0.23154241426300251</v>
      </c>
      <c r="E29" s="124">
        <v>0.37919282913208008</v>
      </c>
      <c r="F29" s="124">
        <v>0.38397932052612305</v>
      </c>
    </row>
    <row r="30" spans="1:6" x14ac:dyDescent="0.25">
      <c r="A30" s="124">
        <v>2021</v>
      </c>
      <c r="B30" s="124" t="s">
        <v>610</v>
      </c>
      <c r="C30" s="124" t="s">
        <v>5125</v>
      </c>
      <c r="D30" s="124">
        <v>0.34327552752849866</v>
      </c>
      <c r="E30" s="124">
        <v>0.30632969737052917</v>
      </c>
      <c r="F30" s="124">
        <v>0.2932189404964447</v>
      </c>
    </row>
    <row r="31" spans="1:6" x14ac:dyDescent="0.25">
      <c r="A31" s="124">
        <v>2022</v>
      </c>
      <c r="B31" s="124" t="s">
        <v>610</v>
      </c>
      <c r="C31" s="124" t="s">
        <v>5125</v>
      </c>
      <c r="D31" s="124">
        <v>0.41442982456140354</v>
      </c>
      <c r="E31" s="124">
        <v>0.2608180046081543</v>
      </c>
      <c r="F31" s="124">
        <v>0.20052510499954224</v>
      </c>
    </row>
    <row r="32" spans="1:6" x14ac:dyDescent="0.25">
      <c r="A32" s="124">
        <v>2018</v>
      </c>
      <c r="B32" s="124" t="s">
        <v>611</v>
      </c>
      <c r="C32" s="124" t="s">
        <v>5125</v>
      </c>
      <c r="D32" s="124">
        <v>0.26693590961883645</v>
      </c>
      <c r="E32" s="124">
        <v>0.17646530270576477</v>
      </c>
      <c r="F32" s="124">
        <v>0.18934503197669983</v>
      </c>
    </row>
    <row r="33" spans="1:6" x14ac:dyDescent="0.25">
      <c r="A33" s="124">
        <v>2019</v>
      </c>
      <c r="B33" s="124" t="s">
        <v>611</v>
      </c>
      <c r="C33" s="124" t="s">
        <v>5125</v>
      </c>
      <c r="D33" s="124">
        <v>0.23530169496739262</v>
      </c>
      <c r="E33" s="124">
        <v>0.30531799793243408</v>
      </c>
      <c r="F33" s="124">
        <v>0.29153764247894287</v>
      </c>
    </row>
    <row r="34" spans="1:6" x14ac:dyDescent="0.25">
      <c r="A34" s="124">
        <v>2020</v>
      </c>
      <c r="B34" s="124" t="s">
        <v>611</v>
      </c>
      <c r="C34" s="124" t="s">
        <v>5125</v>
      </c>
      <c r="D34" s="124">
        <v>0.35201268265784391</v>
      </c>
      <c r="E34" s="124">
        <v>0.29418808221817017</v>
      </c>
      <c r="F34" s="124">
        <v>0.28791859745979309</v>
      </c>
    </row>
    <row r="35" spans="1:6" x14ac:dyDescent="0.25">
      <c r="A35" s="124">
        <v>2021</v>
      </c>
      <c r="B35" s="124" t="s">
        <v>611</v>
      </c>
      <c r="C35" s="124" t="s">
        <v>5125</v>
      </c>
      <c r="D35" s="124">
        <v>0.14166666666666666</v>
      </c>
      <c r="E35" s="124">
        <v>0.21994559466838837</v>
      </c>
      <c r="F35" s="124">
        <v>0.2271156907081604</v>
      </c>
    </row>
    <row r="36" spans="1:6" x14ac:dyDescent="0.25">
      <c r="A36" s="124">
        <v>2022</v>
      </c>
      <c r="B36" s="124" t="s">
        <v>611</v>
      </c>
      <c r="C36" s="124" t="s">
        <v>5125</v>
      </c>
      <c r="D36" s="124">
        <v>0.20736737677527151</v>
      </c>
      <c r="E36" s="124">
        <v>0.15760347247123718</v>
      </c>
      <c r="F36" s="124">
        <v>0.14013759791851044</v>
      </c>
    </row>
    <row r="37" spans="1:6" x14ac:dyDescent="0.25">
      <c r="A37" s="124">
        <v>2018</v>
      </c>
      <c r="B37" s="124" t="s">
        <v>612</v>
      </c>
      <c r="C37" s="124" t="s">
        <v>5125</v>
      </c>
      <c r="D37" s="124">
        <v>8.3333333333333329E-2</v>
      </c>
      <c r="E37" s="124">
        <v>4.3530449271202087E-2</v>
      </c>
      <c r="F37" s="124">
        <v>4.6203929930925369E-2</v>
      </c>
    </row>
    <row r="38" spans="1:6" x14ac:dyDescent="0.25">
      <c r="A38" s="124">
        <v>2019</v>
      </c>
      <c r="B38" s="124" t="s">
        <v>612</v>
      </c>
      <c r="C38" s="124" t="s">
        <v>5125</v>
      </c>
      <c r="D38" s="124">
        <v>0.25202922077922074</v>
      </c>
      <c r="E38" s="124">
        <v>0.2004309743642807</v>
      </c>
      <c r="F38" s="124">
        <v>0.20677834749221802</v>
      </c>
    </row>
    <row r="39" spans="1:6" x14ac:dyDescent="0.25">
      <c r="A39" s="124">
        <v>2020</v>
      </c>
      <c r="B39" s="124" t="s">
        <v>612</v>
      </c>
      <c r="C39" s="124" t="s">
        <v>5125</v>
      </c>
      <c r="D39" s="124">
        <v>0.37745098039215685</v>
      </c>
      <c r="E39" s="124">
        <v>0.40554848313331604</v>
      </c>
      <c r="F39" s="124">
        <v>0.39538311958312988</v>
      </c>
    </row>
    <row r="40" spans="1:6" x14ac:dyDescent="0.25">
      <c r="A40" s="124">
        <v>2021</v>
      </c>
      <c r="B40" s="124" t="s">
        <v>612</v>
      </c>
      <c r="C40" s="124" t="s">
        <v>5125</v>
      </c>
      <c r="D40" s="124">
        <v>0.38127530364372469</v>
      </c>
      <c r="E40" s="124">
        <v>0.44457891583442688</v>
      </c>
      <c r="F40" s="124">
        <v>0.44572341442108154</v>
      </c>
    </row>
    <row r="41" spans="1:6" x14ac:dyDescent="0.25">
      <c r="A41" s="124">
        <v>2022</v>
      </c>
      <c r="B41" s="124" t="s">
        <v>612</v>
      </c>
      <c r="C41" s="124" t="s">
        <v>5125</v>
      </c>
      <c r="D41" s="124">
        <v>0.35344932844932847</v>
      </c>
      <c r="E41" s="124">
        <v>0.44799304008483887</v>
      </c>
      <c r="F41" s="124">
        <v>0.45915329456329346</v>
      </c>
    </row>
    <row r="42" spans="1:6" x14ac:dyDescent="0.25">
      <c r="A42" s="124">
        <v>2018</v>
      </c>
      <c r="B42" s="124" t="s">
        <v>613</v>
      </c>
      <c r="C42" s="124" t="s">
        <v>5125</v>
      </c>
      <c r="D42" s="124">
        <v>0.42445054945054944</v>
      </c>
      <c r="E42" s="124">
        <v>0.34776654839515686</v>
      </c>
      <c r="F42" s="124">
        <v>0.34802067279815674</v>
      </c>
    </row>
    <row r="43" spans="1:6" x14ac:dyDescent="0.25">
      <c r="A43" s="124">
        <v>2019</v>
      </c>
      <c r="B43" s="124" t="s">
        <v>613</v>
      </c>
      <c r="C43" s="124" t="s">
        <v>5125</v>
      </c>
      <c r="D43" s="124">
        <v>0.34375</v>
      </c>
      <c r="E43" s="124">
        <v>0.34540915489196777</v>
      </c>
      <c r="F43" s="124">
        <v>0.33556282520294189</v>
      </c>
    </row>
    <row r="44" spans="1:6" x14ac:dyDescent="0.25">
      <c r="A44" s="124">
        <v>2020</v>
      </c>
      <c r="B44" s="124" t="s">
        <v>613</v>
      </c>
      <c r="C44" s="124" t="s">
        <v>5125</v>
      </c>
      <c r="D44" s="124">
        <v>0.27320075757575757</v>
      </c>
      <c r="E44" s="124">
        <v>0.34996563196182251</v>
      </c>
      <c r="F44" s="124">
        <v>0.35750621557235718</v>
      </c>
    </row>
    <row r="45" spans="1:6" x14ac:dyDescent="0.25">
      <c r="A45" s="124">
        <v>2021</v>
      </c>
      <c r="B45" s="124" t="s">
        <v>613</v>
      </c>
      <c r="C45" s="124" t="s">
        <v>5125</v>
      </c>
      <c r="D45" s="124">
        <v>0.30952380952380948</v>
      </c>
      <c r="E45" s="124">
        <v>0.3077838122844696</v>
      </c>
      <c r="F45" s="124">
        <v>0.30983537435531616</v>
      </c>
    </row>
    <row r="46" spans="1:6" x14ac:dyDescent="0.25">
      <c r="A46" s="124">
        <v>2022</v>
      </c>
      <c r="B46" s="124" t="s">
        <v>613</v>
      </c>
      <c r="C46" s="124" t="s">
        <v>5125</v>
      </c>
      <c r="D46" s="124">
        <v>0.46044580419580422</v>
      </c>
      <c r="E46" s="124">
        <v>0.53674745559692383</v>
      </c>
      <c r="F46" s="124">
        <v>0.57082962989807129</v>
      </c>
    </row>
    <row r="47" spans="1:6" x14ac:dyDescent="0.25">
      <c r="A47" s="124">
        <v>2018</v>
      </c>
      <c r="B47" s="124" t="s">
        <v>614</v>
      </c>
      <c r="C47" s="124" t="s">
        <v>5125</v>
      </c>
      <c r="D47" s="124">
        <v>0.2611904761904762</v>
      </c>
      <c r="E47" s="124">
        <v>0.24571296572685242</v>
      </c>
      <c r="F47" s="124">
        <v>0.24787011742591858</v>
      </c>
    </row>
    <row r="48" spans="1:6" x14ac:dyDescent="0.25">
      <c r="A48" s="124">
        <v>2019</v>
      </c>
      <c r="B48" s="124" t="s">
        <v>614</v>
      </c>
      <c r="C48" s="124" t="s">
        <v>5125</v>
      </c>
      <c r="D48" s="124">
        <v>0.32367424242424242</v>
      </c>
      <c r="E48" s="124">
        <v>0.36392483115196228</v>
      </c>
      <c r="F48" s="124">
        <v>0.35957598686218262</v>
      </c>
    </row>
    <row r="49" spans="1:6" x14ac:dyDescent="0.25">
      <c r="A49" s="124">
        <v>2020</v>
      </c>
      <c r="B49" s="124" t="s">
        <v>614</v>
      </c>
      <c r="C49" s="124" t="s">
        <v>5125</v>
      </c>
      <c r="D49" s="124">
        <v>0.40109890109890112</v>
      </c>
      <c r="E49" s="124">
        <v>0.39951908588409424</v>
      </c>
      <c r="F49" s="124">
        <v>0.42118364572525024</v>
      </c>
    </row>
    <row r="50" spans="1:6" x14ac:dyDescent="0.25">
      <c r="A50" s="124">
        <v>2021</v>
      </c>
      <c r="B50" s="124" t="s">
        <v>614</v>
      </c>
      <c r="C50" s="124" t="s">
        <v>5125</v>
      </c>
      <c r="D50" s="124">
        <v>0.56233766233766236</v>
      </c>
      <c r="E50" s="124">
        <v>0.53914439678192139</v>
      </c>
      <c r="F50" s="124">
        <v>0.51967155933380127</v>
      </c>
    </row>
    <row r="51" spans="1:6" x14ac:dyDescent="0.25">
      <c r="A51" s="124">
        <v>2022</v>
      </c>
      <c r="B51" s="124" t="s">
        <v>614</v>
      </c>
      <c r="C51" s="124" t="s">
        <v>5125</v>
      </c>
      <c r="D51" s="124">
        <v>0.5</v>
      </c>
      <c r="E51" s="124">
        <v>1.0696170330047607</v>
      </c>
      <c r="F51" s="124">
        <v>1.1910727024078369</v>
      </c>
    </row>
    <row r="52" spans="1:6" x14ac:dyDescent="0.25">
      <c r="A52" s="124">
        <v>2018</v>
      </c>
      <c r="B52" s="124" t="s">
        <v>615</v>
      </c>
      <c r="C52" s="124" t="s">
        <v>5125</v>
      </c>
      <c r="D52" s="124">
        <v>0.14737076648841357</v>
      </c>
      <c r="E52" s="124">
        <v>0.18416613340377808</v>
      </c>
      <c r="F52" s="124">
        <v>0.18619358539581299</v>
      </c>
    </row>
    <row r="53" spans="1:6" x14ac:dyDescent="0.25">
      <c r="A53" s="124">
        <v>2019</v>
      </c>
      <c r="B53" s="124" t="s">
        <v>615</v>
      </c>
      <c r="C53" s="124" t="s">
        <v>5125</v>
      </c>
      <c r="D53" s="124">
        <v>9.3206715884734462E-2</v>
      </c>
      <c r="E53" s="124">
        <v>0.15186017751693726</v>
      </c>
      <c r="F53" s="124">
        <v>0.14390979707241058</v>
      </c>
    </row>
    <row r="54" spans="1:6" x14ac:dyDescent="0.25">
      <c r="A54" s="124">
        <v>2020</v>
      </c>
      <c r="B54" s="124" t="s">
        <v>615</v>
      </c>
      <c r="C54" s="124" t="s">
        <v>5125</v>
      </c>
      <c r="D54" s="124">
        <v>0.44605028614316539</v>
      </c>
      <c r="E54" s="124">
        <v>0.3734779953956604</v>
      </c>
      <c r="F54" s="124">
        <v>0.3802352249622345</v>
      </c>
    </row>
    <row r="55" spans="1:6" x14ac:dyDescent="0.25">
      <c r="A55" s="124">
        <v>2021</v>
      </c>
      <c r="B55" s="124" t="s">
        <v>615</v>
      </c>
      <c r="C55" s="124" t="s">
        <v>5125</v>
      </c>
      <c r="D55" s="124">
        <v>0.2530103668261563</v>
      </c>
      <c r="E55" s="124">
        <v>0.23013383150100708</v>
      </c>
      <c r="F55" s="124">
        <v>0.22929951548576355</v>
      </c>
    </row>
    <row r="56" spans="1:6" x14ac:dyDescent="0.25">
      <c r="A56" s="124">
        <v>2022</v>
      </c>
      <c r="B56" s="124" t="s">
        <v>615</v>
      </c>
      <c r="C56" s="124" t="s">
        <v>5125</v>
      </c>
      <c r="D56" s="124">
        <v>0.37576752515776907</v>
      </c>
      <c r="E56" s="124">
        <v>0.17975737154483795</v>
      </c>
      <c r="F56" s="124">
        <v>0.15378464758396149</v>
      </c>
    </row>
    <row r="57" spans="1:6" x14ac:dyDescent="0.25">
      <c r="A57" s="124">
        <v>2018</v>
      </c>
      <c r="B57" s="124" t="s">
        <v>616</v>
      </c>
      <c r="C57" s="124" t="s">
        <v>5125</v>
      </c>
      <c r="D57" s="124">
        <v>0.18333333333333335</v>
      </c>
      <c r="E57" s="124">
        <v>0.15363496541976929</v>
      </c>
      <c r="F57" s="124">
        <v>0.16176268458366394</v>
      </c>
    </row>
    <row r="58" spans="1:6" x14ac:dyDescent="0.25">
      <c r="A58" s="124">
        <v>2019</v>
      </c>
      <c r="B58" s="124" t="s">
        <v>616</v>
      </c>
      <c r="C58" s="124" t="s">
        <v>5125</v>
      </c>
      <c r="D58" s="124">
        <v>6.0714285714285714E-2</v>
      </c>
      <c r="E58" s="124">
        <v>9.7085811197757721E-2</v>
      </c>
      <c r="F58" s="124">
        <v>9.282926470041275E-2</v>
      </c>
    </row>
    <row r="59" spans="1:6" x14ac:dyDescent="0.25">
      <c r="A59" s="124">
        <v>2020</v>
      </c>
      <c r="B59" s="124" t="s">
        <v>616</v>
      </c>
      <c r="C59" s="124" t="s">
        <v>5125</v>
      </c>
      <c r="D59" s="124">
        <v>0.25456950456950456</v>
      </c>
      <c r="E59" s="124">
        <v>0.23831911385059357</v>
      </c>
      <c r="F59" s="124">
        <v>0.23900178074836731</v>
      </c>
    </row>
    <row r="60" spans="1:6" x14ac:dyDescent="0.25">
      <c r="A60" s="124">
        <v>2021</v>
      </c>
      <c r="B60" s="124" t="s">
        <v>616</v>
      </c>
      <c r="C60" s="124" t="s">
        <v>5125</v>
      </c>
      <c r="D60" s="124">
        <v>0.44945852758352761</v>
      </c>
      <c r="E60" s="124">
        <v>0.45903575420379639</v>
      </c>
      <c r="F60" s="124">
        <v>0.45448192954063416</v>
      </c>
    </row>
    <row r="61" spans="1:6" x14ac:dyDescent="0.25">
      <c r="A61" s="124">
        <v>2022</v>
      </c>
      <c r="B61" s="124" t="s">
        <v>616</v>
      </c>
      <c r="C61" s="124" t="s">
        <v>5125</v>
      </c>
      <c r="D61" s="124">
        <v>0.26931688804554077</v>
      </c>
      <c r="E61" s="124">
        <v>0.48213687539100647</v>
      </c>
      <c r="F61" s="124">
        <v>0.40791246294975281</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47966-5F25-45DE-AC9F-1CCDD08D918D}">
  <dimension ref="A1:L61"/>
  <sheetViews>
    <sheetView workbookViewId="0"/>
  </sheetViews>
  <sheetFormatPr defaultColWidth="8.7109375" defaultRowHeight="15" x14ac:dyDescent="0.25"/>
  <cols>
    <col min="1" max="16384" width="8.7109375" style="124"/>
  </cols>
  <sheetData>
    <row r="1" spans="1:12" x14ac:dyDescent="0.25">
      <c r="A1" s="124" t="s">
        <v>5124</v>
      </c>
      <c r="B1" s="124" t="s">
        <v>5106</v>
      </c>
      <c r="C1" s="124" t="s">
        <v>5107</v>
      </c>
      <c r="D1" s="124" t="s">
        <v>225</v>
      </c>
      <c r="E1" s="124" t="s">
        <v>5109</v>
      </c>
      <c r="F1" s="124" t="s">
        <v>5110</v>
      </c>
      <c r="G1" s="124" t="s">
        <v>5117</v>
      </c>
      <c r="H1" s="124" t="s">
        <v>5118</v>
      </c>
      <c r="I1" s="124" t="s">
        <v>5119</v>
      </c>
      <c r="J1" s="124" t="s">
        <v>5120</v>
      </c>
      <c r="K1" s="124" t="s">
        <v>5121</v>
      </c>
      <c r="L1" s="124" t="s">
        <v>5122</v>
      </c>
    </row>
    <row r="2" spans="1:12" x14ac:dyDescent="0.25">
      <c r="A2" s="124">
        <v>2018</v>
      </c>
      <c r="B2" s="124" t="s">
        <v>605</v>
      </c>
      <c r="C2" s="124" t="s">
        <v>5123</v>
      </c>
      <c r="D2" s="124">
        <v>0.22681102892116012</v>
      </c>
      <c r="E2" s="124">
        <v>0.17535099387168884</v>
      </c>
      <c r="F2" s="124">
        <v>0.18201476335525513</v>
      </c>
      <c r="G2" s="124">
        <v>0.19097219407558441</v>
      </c>
      <c r="H2" s="124">
        <v>0.19268795847892761</v>
      </c>
      <c r="I2" s="124">
        <v>0.17561964690685272</v>
      </c>
      <c r="J2" s="124">
        <v>0.18188674747943878</v>
      </c>
      <c r="K2" s="124">
        <v>0.19101695716381073</v>
      </c>
      <c r="L2" s="124">
        <v>0.19260707497596741</v>
      </c>
    </row>
    <row r="3" spans="1:12" x14ac:dyDescent="0.25">
      <c r="A3" s="124">
        <v>2019</v>
      </c>
      <c r="B3" s="124" t="s">
        <v>605</v>
      </c>
      <c r="C3" s="124" t="s">
        <v>5123</v>
      </c>
      <c r="D3" s="124">
        <v>0.14100692599522063</v>
      </c>
      <c r="E3" s="124">
        <v>0.23011672496795654</v>
      </c>
      <c r="F3" s="124">
        <v>0.24078743159770966</v>
      </c>
      <c r="G3" s="124">
        <v>0.25313094258308411</v>
      </c>
      <c r="H3" s="124">
        <v>0.25643196702003479</v>
      </c>
      <c r="I3" s="124">
        <v>0.23008249700069427</v>
      </c>
      <c r="J3" s="124">
        <v>0.24090665578842163</v>
      </c>
      <c r="K3" s="124">
        <v>0.2530154287815094</v>
      </c>
      <c r="L3" s="124">
        <v>0.25673916935920715</v>
      </c>
    </row>
    <row r="4" spans="1:12" x14ac:dyDescent="0.25">
      <c r="A4" s="124">
        <v>2020</v>
      </c>
      <c r="B4" s="124" t="s">
        <v>605</v>
      </c>
      <c r="C4" s="124" t="s">
        <v>5123</v>
      </c>
      <c r="D4" s="124">
        <v>0.31217179434326409</v>
      </c>
      <c r="E4" s="124">
        <v>0.31597727537155151</v>
      </c>
      <c r="F4" s="124">
        <v>0.30984321236610413</v>
      </c>
      <c r="G4" s="124">
        <v>0.29979509115219116</v>
      </c>
      <c r="H4" s="124">
        <v>0.29871469736099243</v>
      </c>
      <c r="I4" s="124">
        <v>0.31609815359115601</v>
      </c>
      <c r="J4" s="124">
        <v>0.30970403552055359</v>
      </c>
      <c r="K4" s="124">
        <v>0.29991716146469116</v>
      </c>
      <c r="L4" s="124">
        <v>0.29842072725296021</v>
      </c>
    </row>
    <row r="5" spans="1:12" x14ac:dyDescent="0.25">
      <c r="A5" s="124">
        <v>2021</v>
      </c>
      <c r="B5" s="124" t="s">
        <v>605</v>
      </c>
      <c r="C5" s="124" t="s">
        <v>5123</v>
      </c>
      <c r="D5" s="124">
        <v>0.329289582247415</v>
      </c>
      <c r="E5" s="124">
        <v>0.28783431649208069</v>
      </c>
      <c r="F5" s="124">
        <v>0.27663391828536987</v>
      </c>
      <c r="G5" s="124">
        <v>0.26538112759590149</v>
      </c>
      <c r="H5" s="124">
        <v>0.26144471764564514</v>
      </c>
      <c r="I5" s="124">
        <v>0.28747904300689697</v>
      </c>
      <c r="J5" s="124">
        <v>0.27678188681602478</v>
      </c>
      <c r="K5" s="124">
        <v>0.26532980799674988</v>
      </c>
      <c r="L5" s="124">
        <v>0.26151236891746521</v>
      </c>
    </row>
    <row r="6" spans="1:12" x14ac:dyDescent="0.25">
      <c r="A6" s="124">
        <v>2022</v>
      </c>
      <c r="B6" s="124" t="s">
        <v>605</v>
      </c>
      <c r="C6" s="124" t="s">
        <v>5123</v>
      </c>
      <c r="D6" s="124">
        <v>0.34993177088312954</v>
      </c>
      <c r="E6" s="124">
        <v>0.37149283289909363</v>
      </c>
      <c r="F6" s="124">
        <v>0.38458099961280823</v>
      </c>
      <c r="G6" s="124">
        <v>0.39025712013244629</v>
      </c>
      <c r="H6" s="124">
        <v>0.39692547917366028</v>
      </c>
      <c r="I6" s="124">
        <v>0.37251508235931396</v>
      </c>
      <c r="J6" s="124">
        <v>0.38398423790931702</v>
      </c>
      <c r="K6" s="124">
        <v>0.39060604572296143</v>
      </c>
      <c r="L6" s="124">
        <v>0.39620944857597351</v>
      </c>
    </row>
    <row r="7" spans="1:12" x14ac:dyDescent="0.25">
      <c r="A7" s="124">
        <v>2018</v>
      </c>
      <c r="B7" s="124" t="s">
        <v>606</v>
      </c>
      <c r="C7" s="124" t="s">
        <v>5123</v>
      </c>
      <c r="D7" s="124">
        <v>0.15687921198304025</v>
      </c>
      <c r="E7" s="124">
        <v>0.1178138256072998</v>
      </c>
      <c r="F7" s="124">
        <v>0.10938757658004761</v>
      </c>
      <c r="G7" s="124">
        <v>0.10564562678337097</v>
      </c>
      <c r="H7" s="124">
        <v>0.1013767421245575</v>
      </c>
      <c r="I7" s="124">
        <v>0.11727572232484818</v>
      </c>
      <c r="J7" s="124">
        <v>0.10968797653913498</v>
      </c>
      <c r="K7" s="124">
        <v>0.10547200590372086</v>
      </c>
      <c r="L7" s="124">
        <v>0.10172088444232941</v>
      </c>
    </row>
    <row r="8" spans="1:12" x14ac:dyDescent="0.25">
      <c r="A8" s="124">
        <v>2019</v>
      </c>
      <c r="B8" s="124" t="s">
        <v>606</v>
      </c>
      <c r="C8" s="124" t="s">
        <v>5123</v>
      </c>
      <c r="D8" s="124">
        <v>0.16903253611630725</v>
      </c>
      <c r="E8" s="124">
        <v>0.27610418200492859</v>
      </c>
      <c r="F8" s="124">
        <v>0.27435845136642456</v>
      </c>
      <c r="G8" s="124">
        <v>0.28198349475860596</v>
      </c>
      <c r="H8" s="124">
        <v>0.27877393364906311</v>
      </c>
      <c r="I8" s="124">
        <v>0.27613365650177002</v>
      </c>
      <c r="J8" s="124">
        <v>0.2743222713470459</v>
      </c>
      <c r="K8" s="124">
        <v>0.28197008371353149</v>
      </c>
      <c r="L8" s="124">
        <v>0.27876377105712891</v>
      </c>
    </row>
    <row r="9" spans="1:12" x14ac:dyDescent="0.25">
      <c r="A9" s="124">
        <v>2020</v>
      </c>
      <c r="B9" s="124" t="s">
        <v>606</v>
      </c>
      <c r="C9" s="124" t="s">
        <v>5123</v>
      </c>
      <c r="D9" s="124">
        <v>0.20852877233367573</v>
      </c>
      <c r="E9" s="124">
        <v>0.21300169825553894</v>
      </c>
      <c r="F9" s="124">
        <v>0.20734773576259613</v>
      </c>
      <c r="G9" s="124">
        <v>0.22429363429546356</v>
      </c>
      <c r="H9" s="124">
        <v>0.21604378521442413</v>
      </c>
      <c r="I9" s="124">
        <v>0.21298271417617798</v>
      </c>
      <c r="J9" s="124">
        <v>0.20731046795845032</v>
      </c>
      <c r="K9" s="124">
        <v>0.22423604130744934</v>
      </c>
      <c r="L9" s="124">
        <v>0.21607090532779694</v>
      </c>
    </row>
    <row r="10" spans="1:12" x14ac:dyDescent="0.25">
      <c r="A10" s="124">
        <v>2021</v>
      </c>
      <c r="B10" s="124" t="s">
        <v>606</v>
      </c>
      <c r="C10" s="124" t="s">
        <v>5123</v>
      </c>
      <c r="D10" s="124">
        <v>0.22016772505416132</v>
      </c>
      <c r="E10" s="124">
        <v>0.14768852293491364</v>
      </c>
      <c r="F10" s="124">
        <v>0.16351447999477386</v>
      </c>
      <c r="G10" s="124">
        <v>0.14268551766872406</v>
      </c>
      <c r="H10" s="124">
        <v>0.15841378271579742</v>
      </c>
      <c r="I10" s="124">
        <v>0.14821614325046539</v>
      </c>
      <c r="J10" s="124">
        <v>0.16328752040863037</v>
      </c>
      <c r="K10" s="124">
        <v>0.14293010532855988</v>
      </c>
      <c r="L10" s="124">
        <v>0.15805266797542572</v>
      </c>
    </row>
    <row r="11" spans="1:12" x14ac:dyDescent="0.25">
      <c r="A11" s="124">
        <v>2022</v>
      </c>
      <c r="B11" s="124" t="s">
        <v>606</v>
      </c>
      <c r="C11" s="124" t="s">
        <v>5123</v>
      </c>
      <c r="D11" s="124">
        <v>0.2315125987293121</v>
      </c>
      <c r="E11" s="124">
        <v>2.5874659419059753E-2</v>
      </c>
      <c r="F11" s="124">
        <v>1.7822571098804474E-2</v>
      </c>
      <c r="G11" s="124">
        <v>2.0332474261522293E-2</v>
      </c>
      <c r="H11" s="124">
        <v>1.4568671584129333E-2</v>
      </c>
      <c r="I11" s="124">
        <v>2.470085397362709E-2</v>
      </c>
      <c r="J11" s="124">
        <v>1.8570117652416229E-2</v>
      </c>
      <c r="K11" s="124">
        <v>1.9861519336700439E-2</v>
      </c>
      <c r="L11" s="124">
        <v>1.5576299279928207E-2</v>
      </c>
    </row>
    <row r="12" spans="1:12" x14ac:dyDescent="0.25">
      <c r="A12" s="124">
        <v>2018</v>
      </c>
      <c r="B12" s="124" t="s">
        <v>607</v>
      </c>
      <c r="C12" s="124" t="s">
        <v>5123</v>
      </c>
      <c r="D12" s="124">
        <v>0.15569294991164817</v>
      </c>
      <c r="E12" s="124">
        <v>0.17964993417263031</v>
      </c>
      <c r="F12" s="124">
        <v>0.17113402485847473</v>
      </c>
      <c r="G12" s="124">
        <v>0.18031500279903412</v>
      </c>
      <c r="H12" s="124">
        <v>0.17241272330284119</v>
      </c>
      <c r="I12" s="124">
        <v>0.17837770283222198</v>
      </c>
      <c r="J12" s="124">
        <v>0.17194613814353943</v>
      </c>
      <c r="K12" s="124">
        <v>0.17977526783943176</v>
      </c>
      <c r="L12" s="124">
        <v>0.17355100810527802</v>
      </c>
    </row>
    <row r="13" spans="1:12" x14ac:dyDescent="0.25">
      <c r="A13" s="124">
        <v>2019</v>
      </c>
      <c r="B13" s="124" t="s">
        <v>607</v>
      </c>
      <c r="C13" s="124" t="s">
        <v>5123</v>
      </c>
      <c r="D13" s="124">
        <v>0.36150238063035128</v>
      </c>
      <c r="E13" s="124">
        <v>0.38451263308525085</v>
      </c>
      <c r="F13" s="124">
        <v>0.39269542694091797</v>
      </c>
      <c r="G13" s="124">
        <v>0.3951076865196228</v>
      </c>
      <c r="H13" s="124">
        <v>0.3995913565158844</v>
      </c>
      <c r="I13" s="124">
        <v>0.38498282432556152</v>
      </c>
      <c r="J13" s="124">
        <v>0.39244028925895691</v>
      </c>
      <c r="K13" s="124">
        <v>0.3952595591545105</v>
      </c>
      <c r="L13" s="124">
        <v>0.39929986000061035</v>
      </c>
    </row>
    <row r="14" spans="1:12" x14ac:dyDescent="0.25">
      <c r="A14" s="124">
        <v>2020</v>
      </c>
      <c r="B14" s="124" t="s">
        <v>607</v>
      </c>
      <c r="C14" s="124" t="s">
        <v>5123</v>
      </c>
      <c r="D14" s="124">
        <v>0.3705867591417682</v>
      </c>
      <c r="E14" s="124">
        <v>0.37178981304168701</v>
      </c>
      <c r="F14" s="124">
        <v>0.36886268854141235</v>
      </c>
      <c r="G14" s="124">
        <v>0.36379960179328918</v>
      </c>
      <c r="H14" s="124">
        <v>0.36335828900337219</v>
      </c>
      <c r="I14" s="124">
        <v>0.37199854850769043</v>
      </c>
      <c r="J14" s="124">
        <v>0.36869081854820251</v>
      </c>
      <c r="K14" s="124">
        <v>0.36392277479171753</v>
      </c>
      <c r="L14" s="124">
        <v>0.36306995153427124</v>
      </c>
    </row>
    <row r="15" spans="1:12" x14ac:dyDescent="0.25">
      <c r="A15" s="124">
        <v>2021</v>
      </c>
      <c r="B15" s="124" t="s">
        <v>607</v>
      </c>
      <c r="C15" s="124" t="s">
        <v>5123</v>
      </c>
      <c r="D15" s="124">
        <v>0.36612128749995537</v>
      </c>
      <c r="E15" s="124">
        <v>0.31795099377632141</v>
      </c>
      <c r="F15" s="124">
        <v>0.32121121883392334</v>
      </c>
      <c r="G15" s="124">
        <v>0.31468108296394348</v>
      </c>
      <c r="H15" s="124">
        <v>0.318541020154953</v>
      </c>
      <c r="I15" s="124">
        <v>0.31854426860809326</v>
      </c>
      <c r="J15" s="124">
        <v>0.32082614302635193</v>
      </c>
      <c r="K15" s="124">
        <v>0.31494578719139099</v>
      </c>
      <c r="L15" s="124">
        <v>0.31798255443572998</v>
      </c>
    </row>
    <row r="16" spans="1:12" x14ac:dyDescent="0.25">
      <c r="A16" s="124">
        <v>2022</v>
      </c>
      <c r="B16" s="124" t="s">
        <v>607</v>
      </c>
      <c r="C16" s="124" t="s">
        <v>5123</v>
      </c>
      <c r="D16" s="124">
        <v>0.35225520559744128</v>
      </c>
      <c r="E16" s="124">
        <v>0.41845723986625671</v>
      </c>
      <c r="F16" s="124">
        <v>0.43821042776107788</v>
      </c>
      <c r="G16" s="124">
        <v>0.42659071087837219</v>
      </c>
      <c r="H16" s="124">
        <v>0.44224226474761963</v>
      </c>
      <c r="I16" s="124">
        <v>0.42011493444442749</v>
      </c>
      <c r="J16" s="124">
        <v>0.43722957372665405</v>
      </c>
      <c r="K16" s="124">
        <v>0.42725446820259094</v>
      </c>
      <c r="L16" s="124">
        <v>0.44091805815696716</v>
      </c>
    </row>
    <row r="17" spans="1:12" x14ac:dyDescent="0.25">
      <c r="A17" s="124">
        <v>2018</v>
      </c>
      <c r="B17" s="124" t="s">
        <v>608</v>
      </c>
      <c r="C17" s="124" t="s">
        <v>5123</v>
      </c>
      <c r="D17" s="124">
        <v>0.18988073411779408</v>
      </c>
      <c r="E17" s="124">
        <v>0.15721116960048676</v>
      </c>
      <c r="F17" s="124">
        <v>0.16114948689937592</v>
      </c>
      <c r="G17" s="124">
        <v>0.1582588255405426</v>
      </c>
      <c r="H17" s="124">
        <v>0.1615382581949234</v>
      </c>
      <c r="I17" s="124">
        <v>0.15720087289810181</v>
      </c>
      <c r="J17" s="124">
        <v>0.16119186580181122</v>
      </c>
      <c r="K17" s="124">
        <v>0.15824988484382629</v>
      </c>
      <c r="L17" s="124">
        <v>0.16160055994987488</v>
      </c>
    </row>
    <row r="18" spans="1:12" x14ac:dyDescent="0.25">
      <c r="A18" s="124">
        <v>2019</v>
      </c>
      <c r="B18" s="124" t="s">
        <v>608</v>
      </c>
      <c r="C18" s="124" t="s">
        <v>5123</v>
      </c>
      <c r="D18" s="124">
        <v>0.29426879034233411</v>
      </c>
      <c r="E18" s="124">
        <v>0.27912387251853943</v>
      </c>
      <c r="F18" s="124">
        <v>0.28037559986114502</v>
      </c>
      <c r="G18" s="124">
        <v>0.27642682194709778</v>
      </c>
      <c r="H18" s="124">
        <v>0.27830779552459717</v>
      </c>
      <c r="I18" s="124">
        <v>0.27728152275085449</v>
      </c>
      <c r="J18" s="124">
        <v>0.28167298436164856</v>
      </c>
      <c r="K18" s="124">
        <v>0.27566128969192505</v>
      </c>
      <c r="L18" s="124">
        <v>0.28008902072906494</v>
      </c>
    </row>
    <row r="19" spans="1:12" x14ac:dyDescent="0.25">
      <c r="A19" s="124">
        <v>2020</v>
      </c>
      <c r="B19" s="124" t="s">
        <v>608</v>
      </c>
      <c r="C19" s="124" t="s">
        <v>5123</v>
      </c>
      <c r="D19" s="124">
        <v>0.33184931506849313</v>
      </c>
      <c r="E19" s="124">
        <v>0.34601420164108276</v>
      </c>
      <c r="F19" s="124">
        <v>0.34109967947006226</v>
      </c>
      <c r="G19" s="124">
        <v>0.34598132967948914</v>
      </c>
      <c r="H19" s="124">
        <v>0.3415362536907196</v>
      </c>
      <c r="I19" s="124">
        <v>0.34674477577209473</v>
      </c>
      <c r="J19" s="124">
        <v>0.34054568409919739</v>
      </c>
      <c r="K19" s="124">
        <v>0.34628975391387939</v>
      </c>
      <c r="L19" s="124">
        <v>0.34077164530754089</v>
      </c>
    </row>
    <row r="20" spans="1:12" x14ac:dyDescent="0.25">
      <c r="A20" s="124">
        <v>2021</v>
      </c>
      <c r="B20" s="124" t="s">
        <v>608</v>
      </c>
      <c r="C20" s="124" t="s">
        <v>5123</v>
      </c>
      <c r="D20" s="124">
        <v>0.24689637995718142</v>
      </c>
      <c r="E20" s="124">
        <v>0.28054597973823547</v>
      </c>
      <c r="F20" s="124">
        <v>0.28027048707008362</v>
      </c>
      <c r="G20" s="124">
        <v>0.28222823143005371</v>
      </c>
      <c r="H20" s="124">
        <v>0.28151291608810425</v>
      </c>
      <c r="I20" s="124">
        <v>0.2816680371761322</v>
      </c>
      <c r="J20" s="124">
        <v>0.27948465943336487</v>
      </c>
      <c r="K20" s="124">
        <v>0.28269430994987488</v>
      </c>
      <c r="L20" s="124">
        <v>0.28043398261070251</v>
      </c>
    </row>
    <row r="21" spans="1:12" x14ac:dyDescent="0.25">
      <c r="A21" s="124">
        <v>2022</v>
      </c>
      <c r="B21" s="124" t="s">
        <v>608</v>
      </c>
      <c r="C21" s="124" t="s">
        <v>5123</v>
      </c>
      <c r="D21" s="124">
        <v>0.27403655399017374</v>
      </c>
      <c r="E21" s="124">
        <v>0.43706068396568298</v>
      </c>
      <c r="F21" s="124">
        <v>0.44105052947998047</v>
      </c>
      <c r="G21" s="124">
        <v>0.44110533595085144</v>
      </c>
      <c r="H21" s="124">
        <v>0.44360193610191345</v>
      </c>
      <c r="I21" s="124">
        <v>0.43595623970031738</v>
      </c>
      <c r="J21" s="124">
        <v>0.44185721874237061</v>
      </c>
      <c r="K21" s="124">
        <v>0.44062155485153198</v>
      </c>
      <c r="L21" s="124">
        <v>0.44474422931671143</v>
      </c>
    </row>
    <row r="22" spans="1:12" x14ac:dyDescent="0.25">
      <c r="A22" s="124">
        <v>2018</v>
      </c>
      <c r="B22" s="124" t="s">
        <v>609</v>
      </c>
      <c r="C22" s="124" t="s">
        <v>5123</v>
      </c>
      <c r="D22" s="124">
        <v>0.21410997877319585</v>
      </c>
      <c r="E22" s="124">
        <v>0.27164459228515625</v>
      </c>
      <c r="F22" s="124">
        <v>0.26626479625701904</v>
      </c>
      <c r="G22" s="124">
        <v>0.26429122686386108</v>
      </c>
      <c r="H22" s="124">
        <v>0.26145070791244507</v>
      </c>
      <c r="I22" s="124">
        <v>0.27125316858291626</v>
      </c>
      <c r="J22" s="124">
        <v>0.26649001240730286</v>
      </c>
      <c r="K22" s="124">
        <v>0.26415833830833435</v>
      </c>
      <c r="L22" s="124">
        <v>0.26171952486038208</v>
      </c>
    </row>
    <row r="23" spans="1:12" x14ac:dyDescent="0.25">
      <c r="A23" s="124">
        <v>2019</v>
      </c>
      <c r="B23" s="124" t="s">
        <v>609</v>
      </c>
      <c r="C23" s="124" t="s">
        <v>5123</v>
      </c>
      <c r="D23" s="124">
        <v>0.32329414028934733</v>
      </c>
      <c r="E23" s="124">
        <v>0.35223466157913208</v>
      </c>
      <c r="F23" s="124">
        <v>0.36383765935897827</v>
      </c>
      <c r="G23" s="124">
        <v>0.34598454833030701</v>
      </c>
      <c r="H23" s="124">
        <v>0.35823062062263489</v>
      </c>
      <c r="I23" s="124">
        <v>0.35269185900688171</v>
      </c>
      <c r="J23" s="124">
        <v>0.36362212896347046</v>
      </c>
      <c r="K23" s="124">
        <v>0.34620490670204163</v>
      </c>
      <c r="L23" s="124">
        <v>0.35788080096244812</v>
      </c>
    </row>
    <row r="24" spans="1:12" x14ac:dyDescent="0.25">
      <c r="A24" s="124">
        <v>2020</v>
      </c>
      <c r="B24" s="124" t="s">
        <v>609</v>
      </c>
      <c r="C24" s="124" t="s">
        <v>5123</v>
      </c>
      <c r="D24" s="124">
        <v>0.41867025691032256</v>
      </c>
      <c r="E24" s="124">
        <v>0.29405272006988525</v>
      </c>
      <c r="F24" s="124">
        <v>0.29041168093681335</v>
      </c>
      <c r="G24" s="124">
        <v>0.30782404541969299</v>
      </c>
      <c r="H24" s="124">
        <v>0.30071228742599487</v>
      </c>
      <c r="I24" s="124">
        <v>0.29416936635971069</v>
      </c>
      <c r="J24" s="124">
        <v>0.29029771685600281</v>
      </c>
      <c r="K24" s="124">
        <v>0.30781278014183044</v>
      </c>
      <c r="L24" s="124">
        <v>0.3006475567817688</v>
      </c>
    </row>
    <row r="25" spans="1:12" x14ac:dyDescent="0.25">
      <c r="A25" s="124">
        <v>2021</v>
      </c>
      <c r="B25" s="124" t="s">
        <v>609</v>
      </c>
      <c r="C25" s="124" t="s">
        <v>5123</v>
      </c>
      <c r="D25" s="124">
        <v>0.28065467478484862</v>
      </c>
      <c r="E25" s="124">
        <v>0.31879705190658569</v>
      </c>
      <c r="F25" s="124">
        <v>0.316214919090271</v>
      </c>
      <c r="G25" s="124">
        <v>0.31862926483154297</v>
      </c>
      <c r="H25" s="124">
        <v>0.31633543968200684</v>
      </c>
      <c r="I25" s="124">
        <v>0.31861469149589539</v>
      </c>
      <c r="J25" s="124">
        <v>0.31631916761398315</v>
      </c>
      <c r="K25" s="124">
        <v>0.31855303049087524</v>
      </c>
      <c r="L25" s="124">
        <v>0.31648117303848267</v>
      </c>
    </row>
    <row r="26" spans="1:12" x14ac:dyDescent="0.25">
      <c r="A26" s="124">
        <v>2022</v>
      </c>
      <c r="B26" s="124" t="s">
        <v>609</v>
      </c>
      <c r="C26" s="124" t="s">
        <v>5123</v>
      </c>
      <c r="D26" s="124">
        <v>0.43738354774814292</v>
      </c>
      <c r="E26" s="124">
        <v>0.31543904542922974</v>
      </c>
      <c r="F26" s="124">
        <v>0.32156801223754883</v>
      </c>
      <c r="G26" s="124">
        <v>0.31681549549102783</v>
      </c>
      <c r="H26" s="124">
        <v>0.32198935747146606</v>
      </c>
      <c r="I26" s="124">
        <v>0.31256261467933655</v>
      </c>
      <c r="J26" s="124">
        <v>0.3236309289932251</v>
      </c>
      <c r="K26" s="124">
        <v>0.31559571623802185</v>
      </c>
      <c r="L26" s="124">
        <v>0.32485517859458923</v>
      </c>
    </row>
    <row r="27" spans="1:12" x14ac:dyDescent="0.25">
      <c r="A27" s="124">
        <v>2018</v>
      </c>
      <c r="B27" s="124" t="s">
        <v>610</v>
      </c>
      <c r="C27" s="124" t="s">
        <v>5123</v>
      </c>
      <c r="D27" s="124">
        <v>0.16141655674422667</v>
      </c>
      <c r="E27" s="124">
        <v>0.16049844026565552</v>
      </c>
      <c r="F27" s="124">
        <v>0.16578546166419983</v>
      </c>
      <c r="G27" s="124">
        <v>0.16039937734603882</v>
      </c>
      <c r="H27" s="124">
        <v>0.16521857678890228</v>
      </c>
      <c r="I27" s="124">
        <v>0.16092027723789215</v>
      </c>
      <c r="J27" s="124">
        <v>0.16553820669651031</v>
      </c>
      <c r="K27" s="124">
        <v>0.16057780385017395</v>
      </c>
      <c r="L27" s="124">
        <v>0.16487039625644684</v>
      </c>
    </row>
    <row r="28" spans="1:12" x14ac:dyDescent="0.25">
      <c r="A28" s="124">
        <v>2019</v>
      </c>
      <c r="B28" s="124" t="s">
        <v>610</v>
      </c>
      <c r="C28" s="124" t="s">
        <v>5123</v>
      </c>
      <c r="D28" s="124">
        <v>0.28331710934964999</v>
      </c>
      <c r="E28" s="124">
        <v>0.28241387009620667</v>
      </c>
      <c r="F28" s="124">
        <v>0.2883034348487854</v>
      </c>
      <c r="G28" s="124">
        <v>0.28339263796806335</v>
      </c>
      <c r="H28" s="124">
        <v>0.28845959901809692</v>
      </c>
      <c r="I28" s="124">
        <v>0.28159224987030029</v>
      </c>
      <c r="J28" s="124">
        <v>0.28892967104911804</v>
      </c>
      <c r="K28" s="124">
        <v>0.28304165601730347</v>
      </c>
      <c r="L28" s="124">
        <v>0.28932982683181763</v>
      </c>
    </row>
    <row r="29" spans="1:12" x14ac:dyDescent="0.25">
      <c r="A29" s="124">
        <v>2020</v>
      </c>
      <c r="B29" s="124" t="s">
        <v>610</v>
      </c>
      <c r="C29" s="124" t="s">
        <v>5123</v>
      </c>
      <c r="D29" s="124">
        <v>0.4620614035087719</v>
      </c>
      <c r="E29" s="124">
        <v>0.42031452059745789</v>
      </c>
      <c r="F29" s="124">
        <v>0.40221554040908813</v>
      </c>
      <c r="G29" s="124">
        <v>0.41696959733963013</v>
      </c>
      <c r="H29" s="124">
        <v>0.40149185061454773</v>
      </c>
      <c r="I29" s="124">
        <v>0.42027789354324341</v>
      </c>
      <c r="J29" s="124">
        <v>0.40207943320274353</v>
      </c>
      <c r="K29" s="124">
        <v>0.41696882247924805</v>
      </c>
      <c r="L29" s="124">
        <v>0.40129643678665161</v>
      </c>
    </row>
    <row r="30" spans="1:12" x14ac:dyDescent="0.25">
      <c r="A30" s="124">
        <v>2021</v>
      </c>
      <c r="B30" s="124" t="s">
        <v>610</v>
      </c>
      <c r="C30" s="124" t="s">
        <v>5123</v>
      </c>
      <c r="D30" s="124">
        <v>0.16920049390338016</v>
      </c>
      <c r="E30" s="124">
        <v>0.21276873350143433</v>
      </c>
      <c r="F30" s="124">
        <v>0.21969109773635864</v>
      </c>
      <c r="G30" s="124">
        <v>0.21523396670818329</v>
      </c>
      <c r="H30" s="124">
        <v>0.22082553803920746</v>
      </c>
      <c r="I30" s="124">
        <v>0.21320515871047974</v>
      </c>
      <c r="J30" s="124">
        <v>0.2194482684135437</v>
      </c>
      <c r="K30" s="124">
        <v>0.21540728211402893</v>
      </c>
      <c r="L30" s="124">
        <v>0.22049891948699951</v>
      </c>
    </row>
    <row r="31" spans="1:12" x14ac:dyDescent="0.25">
      <c r="A31" s="124">
        <v>2022</v>
      </c>
      <c r="B31" s="124" t="s">
        <v>610</v>
      </c>
      <c r="C31" s="124" t="s">
        <v>5123</v>
      </c>
      <c r="D31" s="124">
        <v>8.1603128054740959E-2</v>
      </c>
      <c r="E31" s="124">
        <v>-0.36790895462036133</v>
      </c>
      <c r="F31" s="124">
        <v>-0.31555384397506714</v>
      </c>
      <c r="G31" s="124">
        <v>-0.35471135377883911</v>
      </c>
      <c r="H31" s="124">
        <v>-0.31091347336769104</v>
      </c>
      <c r="I31" s="124">
        <v>-0.3667881190776825</v>
      </c>
      <c r="J31" s="124">
        <v>-0.31586861610412598</v>
      </c>
      <c r="K31" s="124">
        <v>-0.35429635643959045</v>
      </c>
      <c r="L31" s="124">
        <v>-0.3113081157207489</v>
      </c>
    </row>
    <row r="32" spans="1:12" x14ac:dyDescent="0.25">
      <c r="A32" s="124">
        <v>2018</v>
      </c>
      <c r="B32" s="124" t="s">
        <v>611</v>
      </c>
      <c r="C32" s="124" t="s">
        <v>5123</v>
      </c>
      <c r="D32" s="124">
        <v>0.21656032139903109</v>
      </c>
      <c r="E32" s="124">
        <v>0.24623100459575653</v>
      </c>
      <c r="F32" s="124">
        <v>0.24268245697021484</v>
      </c>
      <c r="G32" s="124">
        <v>0.24653491377830505</v>
      </c>
      <c r="H32" s="124">
        <v>0.24323466420173645</v>
      </c>
      <c r="I32" s="124">
        <v>0.24650955200195313</v>
      </c>
      <c r="J32" s="124">
        <v>0.24245630204677582</v>
      </c>
      <c r="K32" s="124">
        <v>0.24665112793445587</v>
      </c>
      <c r="L32" s="124">
        <v>0.24292588233947754</v>
      </c>
    </row>
    <row r="33" spans="1:12" x14ac:dyDescent="0.25">
      <c r="A33" s="124">
        <v>2019</v>
      </c>
      <c r="B33" s="124" t="s">
        <v>611</v>
      </c>
      <c r="C33" s="124" t="s">
        <v>5123</v>
      </c>
      <c r="D33" s="124">
        <v>0.22293931159420288</v>
      </c>
      <c r="E33" s="124">
        <v>0.17603999376296997</v>
      </c>
      <c r="F33" s="124">
        <v>0.18020880222320557</v>
      </c>
      <c r="G33" s="124">
        <v>0.18078586459159851</v>
      </c>
      <c r="H33" s="124">
        <v>0.18325056135654449</v>
      </c>
      <c r="I33" s="124">
        <v>0.17627023160457611</v>
      </c>
      <c r="J33" s="124">
        <v>0.18008531630039215</v>
      </c>
      <c r="K33" s="124">
        <v>0.18086215853691101</v>
      </c>
      <c r="L33" s="124">
        <v>0.18310679495334625</v>
      </c>
    </row>
    <row r="34" spans="1:12" x14ac:dyDescent="0.25">
      <c r="A34" s="124">
        <v>2020</v>
      </c>
      <c r="B34" s="124" t="s">
        <v>611</v>
      </c>
      <c r="C34" s="124" t="s">
        <v>5123</v>
      </c>
      <c r="D34" s="124">
        <v>0.25740804796494865</v>
      </c>
      <c r="E34" s="124">
        <v>0.29001444578170776</v>
      </c>
      <c r="F34" s="124">
        <v>0.29087582230567932</v>
      </c>
      <c r="G34" s="124">
        <v>0.2813880443572998</v>
      </c>
      <c r="H34" s="124">
        <v>0.28455644845962524</v>
      </c>
      <c r="I34" s="124">
        <v>0.29021775722503662</v>
      </c>
      <c r="J34" s="124">
        <v>0.29074159264564514</v>
      </c>
      <c r="K34" s="124">
        <v>0.28151172399520874</v>
      </c>
      <c r="L34" s="124">
        <v>0.28431296348571777</v>
      </c>
    </row>
    <row r="35" spans="1:12" x14ac:dyDescent="0.25">
      <c r="A35" s="124">
        <v>2021</v>
      </c>
      <c r="B35" s="124" t="s">
        <v>611</v>
      </c>
      <c r="C35" s="124" t="s">
        <v>5123</v>
      </c>
      <c r="D35" s="124">
        <v>0.15989146189368661</v>
      </c>
      <c r="E35" s="124">
        <v>0.14451369643211365</v>
      </c>
      <c r="F35" s="124">
        <v>0.14303204417228699</v>
      </c>
      <c r="G35" s="124">
        <v>0.14809030294418335</v>
      </c>
      <c r="H35" s="124">
        <v>0.14575748145580292</v>
      </c>
      <c r="I35" s="124">
        <v>0.14380161464214325</v>
      </c>
      <c r="J35" s="124">
        <v>0.143515944480896</v>
      </c>
      <c r="K35" s="124">
        <v>0.14777414500713348</v>
      </c>
      <c r="L35" s="124">
        <v>0.14645351469516754</v>
      </c>
    </row>
    <row r="36" spans="1:12" x14ac:dyDescent="0.25">
      <c r="A36" s="124">
        <v>2022</v>
      </c>
      <c r="B36" s="124" t="s">
        <v>611</v>
      </c>
      <c r="C36" s="124" t="s">
        <v>5123</v>
      </c>
      <c r="D36" s="124">
        <v>0.2886111111111111</v>
      </c>
      <c r="E36" s="124">
        <v>0.14624355733394623</v>
      </c>
      <c r="F36" s="124">
        <v>0.11751523613929749</v>
      </c>
      <c r="G36" s="124">
        <v>0.18331250548362732</v>
      </c>
      <c r="H36" s="124">
        <v>0.14701491594314575</v>
      </c>
      <c r="I36" s="124">
        <v>0.15496805310249329</v>
      </c>
      <c r="J36" s="124">
        <v>0.11116768419742584</v>
      </c>
      <c r="K36" s="124">
        <v>0.1868310421705246</v>
      </c>
      <c r="L36" s="124">
        <v>0.1384759247303009</v>
      </c>
    </row>
    <row r="37" spans="1:12" x14ac:dyDescent="0.25">
      <c r="A37" s="124">
        <v>2018</v>
      </c>
      <c r="B37" s="124" t="s">
        <v>612</v>
      </c>
      <c r="C37" s="124" t="s">
        <v>5123</v>
      </c>
      <c r="D37" s="124">
        <v>0.25919488197565338</v>
      </c>
      <c r="E37" s="124">
        <v>0.13879995048046112</v>
      </c>
      <c r="F37" s="124">
        <v>0.1412557065486908</v>
      </c>
      <c r="G37" s="124">
        <v>0.13958893716335297</v>
      </c>
      <c r="H37" s="124">
        <v>0.14159627258777618</v>
      </c>
      <c r="I37" s="124">
        <v>0.13972273468971252</v>
      </c>
      <c r="J37" s="124">
        <v>0.14063340425491333</v>
      </c>
      <c r="K37" s="124">
        <v>0.13997483253479004</v>
      </c>
      <c r="L37" s="124">
        <v>0.14073598384857178</v>
      </c>
    </row>
    <row r="38" spans="1:12" x14ac:dyDescent="0.25">
      <c r="A38" s="124">
        <v>2019</v>
      </c>
      <c r="B38" s="124" t="s">
        <v>612</v>
      </c>
      <c r="C38" s="124" t="s">
        <v>5123</v>
      </c>
      <c r="D38" s="124">
        <v>0.37992610837438423</v>
      </c>
      <c r="E38" s="124">
        <v>0.34946197271347046</v>
      </c>
      <c r="F38" s="124">
        <v>0.33298382163047791</v>
      </c>
      <c r="G38" s="124">
        <v>0.34845590591430664</v>
      </c>
      <c r="H38" s="124">
        <v>0.333799809217453</v>
      </c>
      <c r="I38" s="124">
        <v>0.34834733605384827</v>
      </c>
      <c r="J38" s="124">
        <v>0.33361482620239258</v>
      </c>
      <c r="K38" s="124">
        <v>0.3479900062084198</v>
      </c>
      <c r="L38" s="124">
        <v>0.33468258380889893</v>
      </c>
    </row>
    <row r="39" spans="1:12" x14ac:dyDescent="0.25">
      <c r="A39" s="124">
        <v>2020</v>
      </c>
      <c r="B39" s="124" t="s">
        <v>612</v>
      </c>
      <c r="C39" s="124" t="s">
        <v>5123</v>
      </c>
      <c r="D39" s="124">
        <v>0.2515533625730994</v>
      </c>
      <c r="E39" s="124">
        <v>0.29484045505523682</v>
      </c>
      <c r="F39" s="124">
        <v>0.30748862028121948</v>
      </c>
      <c r="G39" s="124">
        <v>0.2915140688419342</v>
      </c>
      <c r="H39" s="124">
        <v>0.30389812588691711</v>
      </c>
      <c r="I39" s="124">
        <v>0.2944941520690918</v>
      </c>
      <c r="J39" s="124">
        <v>0.30784338712692261</v>
      </c>
      <c r="K39" s="124">
        <v>0.2913825511932373</v>
      </c>
      <c r="L39" s="124">
        <v>0.30435779690742493</v>
      </c>
    </row>
    <row r="40" spans="1:12" x14ac:dyDescent="0.25">
      <c r="A40" s="124">
        <v>2021</v>
      </c>
      <c r="B40" s="124" t="s">
        <v>612</v>
      </c>
      <c r="C40" s="124" t="s">
        <v>5123</v>
      </c>
      <c r="D40" s="124">
        <v>0.16980733082706767</v>
      </c>
      <c r="E40" s="124">
        <v>0.27737927436828613</v>
      </c>
      <c r="F40" s="124">
        <v>0.27875351905822754</v>
      </c>
      <c r="G40" s="124">
        <v>0.28092277050018311</v>
      </c>
      <c r="H40" s="124">
        <v>0.28118747472763062</v>
      </c>
      <c r="I40" s="124">
        <v>0.27791747450828552</v>
      </c>
      <c r="J40" s="124">
        <v>0.27839007973670959</v>
      </c>
      <c r="K40" s="124">
        <v>0.28113427758216858</v>
      </c>
      <c r="L40" s="124">
        <v>0.28070530295372009</v>
      </c>
    </row>
    <row r="41" spans="1:12" x14ac:dyDescent="0.25">
      <c r="A41" s="124">
        <v>2022</v>
      </c>
      <c r="B41" s="124" t="s">
        <v>612</v>
      </c>
      <c r="C41" s="124" t="s">
        <v>5123</v>
      </c>
      <c r="D41" s="124">
        <v>0.30302684903748739</v>
      </c>
      <c r="E41" s="124">
        <v>0.34331801533699036</v>
      </c>
      <c r="F41" s="124">
        <v>0.33691614866256714</v>
      </c>
      <c r="G41" s="124">
        <v>0.33981269598007202</v>
      </c>
      <c r="H41" s="124">
        <v>0.33498072624206543</v>
      </c>
      <c r="I41" s="124">
        <v>0.34432810544967651</v>
      </c>
      <c r="J41" s="124">
        <v>0.3361537754535675</v>
      </c>
      <c r="K41" s="124">
        <v>0.34025430679321289</v>
      </c>
      <c r="L41" s="124">
        <v>0.33390551805496216</v>
      </c>
    </row>
    <row r="42" spans="1:12" x14ac:dyDescent="0.25">
      <c r="A42" s="124">
        <v>2018</v>
      </c>
      <c r="B42" s="124" t="s">
        <v>613</v>
      </c>
      <c r="C42" s="124" t="s">
        <v>5123</v>
      </c>
      <c r="D42" s="124">
        <v>0.36529134051512568</v>
      </c>
      <c r="E42" s="124">
        <v>0.29997548460960388</v>
      </c>
      <c r="F42" s="124">
        <v>0.29146867990493774</v>
      </c>
      <c r="G42" s="124">
        <v>0.29017800092697144</v>
      </c>
      <c r="H42" s="124">
        <v>0.28517988324165344</v>
      </c>
      <c r="I42" s="124">
        <v>0.30213668942451477</v>
      </c>
      <c r="J42" s="124">
        <v>0.28988388180732727</v>
      </c>
      <c r="K42" s="124">
        <v>0.29113292694091797</v>
      </c>
      <c r="L42" s="124">
        <v>0.28292420506477356</v>
      </c>
    </row>
    <row r="43" spans="1:12" x14ac:dyDescent="0.25">
      <c r="A43" s="124">
        <v>2019</v>
      </c>
      <c r="B43" s="124" t="s">
        <v>613</v>
      </c>
      <c r="C43" s="124" t="s">
        <v>5123</v>
      </c>
      <c r="D43" s="124">
        <v>0.30225044563279857</v>
      </c>
      <c r="E43" s="124">
        <v>0.4252755343914032</v>
      </c>
      <c r="F43" s="124">
        <v>0.4445401132106781</v>
      </c>
      <c r="G43" s="124">
        <v>0.43101194500923157</v>
      </c>
      <c r="H43" s="124">
        <v>0.44688418507575989</v>
      </c>
      <c r="I43" s="124">
        <v>0.42424800992012024</v>
      </c>
      <c r="J43" s="124">
        <v>0.44542959332466125</v>
      </c>
      <c r="K43" s="124">
        <v>0.43055319786071777</v>
      </c>
      <c r="L43" s="124">
        <v>0.44813942909240723</v>
      </c>
    </row>
    <row r="44" spans="1:12" x14ac:dyDescent="0.25">
      <c r="A44" s="124">
        <v>2020</v>
      </c>
      <c r="B44" s="124" t="s">
        <v>613</v>
      </c>
      <c r="C44" s="124" t="s">
        <v>5123</v>
      </c>
      <c r="D44" s="124">
        <v>0.22912549407114624</v>
      </c>
      <c r="E44" s="124">
        <v>0.19243377447128296</v>
      </c>
      <c r="F44" s="124">
        <v>0.19577085971832275</v>
      </c>
      <c r="G44" s="124">
        <v>0.18957123160362244</v>
      </c>
      <c r="H44" s="124">
        <v>0.19338805973529816</v>
      </c>
      <c r="I44" s="124">
        <v>0.19183838367462158</v>
      </c>
      <c r="J44" s="124">
        <v>0.19621634483337402</v>
      </c>
      <c r="K44" s="124">
        <v>0.18933257460594177</v>
      </c>
      <c r="L44" s="124">
        <v>0.1939845085144043</v>
      </c>
    </row>
    <row r="45" spans="1:12" x14ac:dyDescent="0.25">
      <c r="A45" s="124">
        <v>2021</v>
      </c>
      <c r="B45" s="124" t="s">
        <v>613</v>
      </c>
      <c r="C45" s="124" t="s">
        <v>5123</v>
      </c>
      <c r="D45" s="124">
        <v>0.30871058100659621</v>
      </c>
      <c r="E45" s="124">
        <v>0.28769305348396301</v>
      </c>
      <c r="F45" s="124">
        <v>0.27359819412231445</v>
      </c>
      <c r="G45" s="124">
        <v>0.29461666941642761</v>
      </c>
      <c r="H45" s="124">
        <v>0.27992573380470276</v>
      </c>
      <c r="I45" s="124">
        <v>0.28715479373931885</v>
      </c>
      <c r="J45" s="124">
        <v>0.27384805679321289</v>
      </c>
      <c r="K45" s="124">
        <v>0.29435914754867554</v>
      </c>
      <c r="L45" s="124">
        <v>0.28032973408699036</v>
      </c>
    </row>
    <row r="46" spans="1:12" x14ac:dyDescent="0.25">
      <c r="A46" s="124">
        <v>2022</v>
      </c>
      <c r="B46" s="124" t="s">
        <v>613</v>
      </c>
      <c r="C46" s="124" t="s">
        <v>5123</v>
      </c>
      <c r="D46" s="124">
        <v>0.38398383225969435</v>
      </c>
      <c r="E46" s="124">
        <v>0.40987685322761536</v>
      </c>
      <c r="F46" s="124">
        <v>0.40926533937454224</v>
      </c>
      <c r="G46" s="124">
        <v>0.42050778865814209</v>
      </c>
      <c r="H46" s="124">
        <v>0.41701102256774902</v>
      </c>
      <c r="I46" s="124">
        <v>0.40879803895950317</v>
      </c>
      <c r="J46" s="124">
        <v>0.41001302003860474</v>
      </c>
      <c r="K46" s="124">
        <v>0.4200059175491333</v>
      </c>
      <c r="L46" s="124">
        <v>0.41811853647232056</v>
      </c>
    </row>
    <row r="47" spans="1:12" x14ac:dyDescent="0.25">
      <c r="A47" s="124">
        <v>2018</v>
      </c>
      <c r="B47" s="124" t="s">
        <v>614</v>
      </c>
      <c r="C47" s="124" t="s">
        <v>5123</v>
      </c>
      <c r="D47" s="124">
        <v>0.20661881977671451</v>
      </c>
      <c r="E47" s="124">
        <v>0.13702678680419922</v>
      </c>
      <c r="F47" s="124">
        <v>0.13200466334819794</v>
      </c>
      <c r="G47" s="124">
        <v>0.14270901679992676</v>
      </c>
      <c r="H47" s="124">
        <v>0.13658455014228821</v>
      </c>
      <c r="I47" s="124">
        <v>0.13957972824573517</v>
      </c>
      <c r="J47" s="124">
        <v>0.13017749786376953</v>
      </c>
      <c r="K47" s="124">
        <v>0.1437612771987915</v>
      </c>
      <c r="L47" s="124">
        <v>0.13409110903739929</v>
      </c>
    </row>
    <row r="48" spans="1:12" x14ac:dyDescent="0.25">
      <c r="A48" s="124">
        <v>2019</v>
      </c>
      <c r="B48" s="124" t="s">
        <v>614</v>
      </c>
      <c r="C48" s="124" t="s">
        <v>5123</v>
      </c>
      <c r="D48" s="124">
        <v>9.9107142857142866E-2</v>
      </c>
      <c r="E48" s="124">
        <v>0.17590656876564026</v>
      </c>
      <c r="F48" s="124">
        <v>0.17045971751213074</v>
      </c>
      <c r="G48" s="124">
        <v>0.17201671004295349</v>
      </c>
      <c r="H48" s="124">
        <v>0.16815675795078278</v>
      </c>
      <c r="I48" s="124">
        <v>0.17451511323451996</v>
      </c>
      <c r="J48" s="124">
        <v>0.17138248682022095</v>
      </c>
      <c r="K48" s="124">
        <v>0.17144666612148285</v>
      </c>
      <c r="L48" s="124">
        <v>0.16941608488559723</v>
      </c>
    </row>
    <row r="49" spans="1:12" x14ac:dyDescent="0.25">
      <c r="A49" s="124">
        <v>2020</v>
      </c>
      <c r="B49" s="124" t="s">
        <v>614</v>
      </c>
      <c r="C49" s="124" t="s">
        <v>5123</v>
      </c>
      <c r="D49" s="124">
        <v>0.21212121212121215</v>
      </c>
      <c r="E49" s="124">
        <v>0.20492810010910034</v>
      </c>
      <c r="F49" s="124">
        <v>0.20597724616527557</v>
      </c>
      <c r="G49" s="124">
        <v>0.2035863846540451</v>
      </c>
      <c r="H49" s="124">
        <v>0.20490862429141998</v>
      </c>
      <c r="I49" s="124">
        <v>0.20389604568481445</v>
      </c>
      <c r="J49" s="124">
        <v>0.20670713484287262</v>
      </c>
      <c r="K49" s="124">
        <v>0.20315679907798767</v>
      </c>
      <c r="L49" s="124">
        <v>0.20591156184673309</v>
      </c>
    </row>
    <row r="50" spans="1:12" x14ac:dyDescent="0.25">
      <c r="A50" s="124">
        <v>2021</v>
      </c>
      <c r="B50" s="124" t="s">
        <v>614</v>
      </c>
      <c r="C50" s="124" t="s">
        <v>5123</v>
      </c>
      <c r="D50" s="124">
        <v>0.21666666666666667</v>
      </c>
      <c r="E50" s="124">
        <v>0.21665239334106445</v>
      </c>
      <c r="F50" s="124">
        <v>0.22607220709323883</v>
      </c>
      <c r="G50" s="124">
        <v>0.21620173752307892</v>
      </c>
      <c r="H50" s="124">
        <v>0.22486390173435211</v>
      </c>
      <c r="I50" s="124">
        <v>0.2165229469537735</v>
      </c>
      <c r="J50" s="124">
        <v>0.22624672949314117</v>
      </c>
      <c r="K50" s="124">
        <v>0.21614909172058105</v>
      </c>
      <c r="L50" s="124">
        <v>0.22509507834911346</v>
      </c>
    </row>
    <row r="51" spans="1:12" x14ac:dyDescent="0.25">
      <c r="A51" s="124">
        <v>2022</v>
      </c>
      <c r="B51" s="124" t="s">
        <v>614</v>
      </c>
      <c r="C51" s="124" t="s">
        <v>5123</v>
      </c>
      <c r="D51" s="124">
        <v>0.27884615384615385</v>
      </c>
      <c r="E51" s="124">
        <v>3.6962971091270447E-2</v>
      </c>
      <c r="F51" s="124">
        <v>3.0376046895980835E-2</v>
      </c>
      <c r="G51" s="124">
        <v>4.5860528945922852E-2</v>
      </c>
      <c r="H51" s="124">
        <v>3.74278724193573E-2</v>
      </c>
      <c r="I51" s="124">
        <v>3.7235192954540253E-2</v>
      </c>
      <c r="J51" s="124">
        <v>3.0127152800559998E-2</v>
      </c>
      <c r="K51" s="124">
        <v>4.5936323702335358E-2</v>
      </c>
      <c r="L51" s="124">
        <v>3.7146463990211487E-2</v>
      </c>
    </row>
    <row r="52" spans="1:12" x14ac:dyDescent="0.25">
      <c r="A52" s="124">
        <v>2018</v>
      </c>
      <c r="B52" s="124" t="s">
        <v>615</v>
      </c>
      <c r="C52" s="124" t="s">
        <v>5123</v>
      </c>
      <c r="D52" s="124">
        <v>0.19742492458902103</v>
      </c>
      <c r="E52" s="124">
        <v>0.20805624127388</v>
      </c>
      <c r="F52" s="124">
        <v>0.2269349992275238</v>
      </c>
      <c r="G52" s="124">
        <v>0.20893785357475281</v>
      </c>
      <c r="H52" s="124">
        <v>0.2258041650056839</v>
      </c>
      <c r="I52" s="124">
        <v>0.20857959985733032</v>
      </c>
      <c r="J52" s="124">
        <v>0.22673828899860382</v>
      </c>
      <c r="K52" s="124">
        <v>0.20915481448173523</v>
      </c>
      <c r="L52" s="124">
        <v>0.22552099823951721</v>
      </c>
    </row>
    <row r="53" spans="1:12" x14ac:dyDescent="0.25">
      <c r="A53" s="124">
        <v>2019</v>
      </c>
      <c r="B53" s="124" t="s">
        <v>615</v>
      </c>
      <c r="C53" s="124" t="s">
        <v>5123</v>
      </c>
      <c r="D53" s="124">
        <v>0.28809672160134236</v>
      </c>
      <c r="E53" s="124">
        <v>0.30729839205741882</v>
      </c>
      <c r="F53" s="124">
        <v>0.29047611355781555</v>
      </c>
      <c r="G53" s="124">
        <v>0.29969027638435364</v>
      </c>
      <c r="H53" s="124">
        <v>0.28654962778091431</v>
      </c>
      <c r="I53" s="124">
        <v>0.30629828572273254</v>
      </c>
      <c r="J53" s="124">
        <v>0.29102405905723572</v>
      </c>
      <c r="K53" s="124">
        <v>0.29930168390274048</v>
      </c>
      <c r="L53" s="124">
        <v>0.28727424144744873</v>
      </c>
    </row>
    <row r="54" spans="1:12" x14ac:dyDescent="0.25">
      <c r="A54" s="124">
        <v>2020</v>
      </c>
      <c r="B54" s="124" t="s">
        <v>615</v>
      </c>
      <c r="C54" s="124" t="s">
        <v>5123</v>
      </c>
      <c r="D54" s="124">
        <v>0.37045451808648883</v>
      </c>
      <c r="E54" s="124">
        <v>0.34771355986595154</v>
      </c>
      <c r="F54" s="124">
        <v>0.35209983587265015</v>
      </c>
      <c r="G54" s="124">
        <v>0.34179514646530151</v>
      </c>
      <c r="H54" s="124">
        <v>0.3474087119102478</v>
      </c>
      <c r="I54" s="124">
        <v>0.34789055585861206</v>
      </c>
      <c r="J54" s="124">
        <v>0.35201549530029297</v>
      </c>
      <c r="K54" s="124">
        <v>0.34189578890800476</v>
      </c>
      <c r="L54" s="124">
        <v>0.34724915027618408</v>
      </c>
    </row>
    <row r="55" spans="1:12" x14ac:dyDescent="0.25">
      <c r="A55" s="124">
        <v>2021</v>
      </c>
      <c r="B55" s="124" t="s">
        <v>615</v>
      </c>
      <c r="C55" s="124" t="s">
        <v>5123</v>
      </c>
      <c r="D55" s="124">
        <v>0.23393946819518302</v>
      </c>
      <c r="E55" s="124">
        <v>0.22684741020202637</v>
      </c>
      <c r="F55" s="124">
        <v>0.22040465474128723</v>
      </c>
      <c r="G55" s="124">
        <v>0.23949238657951355</v>
      </c>
      <c r="H55" s="124">
        <v>0.23015312850475311</v>
      </c>
      <c r="I55" s="124">
        <v>0.22714722156524658</v>
      </c>
      <c r="J55" s="124">
        <v>0.22013780474662781</v>
      </c>
      <c r="K55" s="124">
        <v>0.23956334590911865</v>
      </c>
      <c r="L55" s="124">
        <v>0.22987125813961029</v>
      </c>
    </row>
    <row r="56" spans="1:12" x14ac:dyDescent="0.25">
      <c r="A56" s="124">
        <v>2022</v>
      </c>
      <c r="B56" s="124" t="s">
        <v>615</v>
      </c>
      <c r="C56" s="124" t="s">
        <v>5123</v>
      </c>
      <c r="D56" s="124">
        <v>0.40212662424200885</v>
      </c>
      <c r="E56" s="124">
        <v>-2.2449269890785217E-2</v>
      </c>
      <c r="F56" s="124">
        <v>-3.5491608083248138E-2</v>
      </c>
      <c r="G56" s="124">
        <v>-9.7854882478713989E-3</v>
      </c>
      <c r="H56" s="124">
        <v>-2.511133998632431E-2</v>
      </c>
      <c r="I56" s="124">
        <v>-2.1554082632064819E-2</v>
      </c>
      <c r="J56" s="124">
        <v>-3.6233089864253998E-2</v>
      </c>
      <c r="K56" s="124">
        <v>-9.4633772969245911E-3</v>
      </c>
      <c r="L56" s="124">
        <v>-2.6045948266983032E-2</v>
      </c>
    </row>
    <row r="57" spans="1:12" x14ac:dyDescent="0.25">
      <c r="A57" s="124">
        <v>2018</v>
      </c>
      <c r="B57" s="124" t="s">
        <v>616</v>
      </c>
      <c r="C57" s="124" t="s">
        <v>5123</v>
      </c>
      <c r="D57" s="124">
        <v>0.12962962962962962</v>
      </c>
      <c r="E57" s="124">
        <v>0.10229283571243286</v>
      </c>
      <c r="F57" s="124">
        <v>0.10302191972732544</v>
      </c>
      <c r="G57" s="124">
        <v>0.10423215478658676</v>
      </c>
      <c r="H57" s="124">
        <v>0.10435615479946136</v>
      </c>
      <c r="I57" s="124">
        <v>0.10211216658353806</v>
      </c>
      <c r="J57" s="124">
        <v>0.10315456241369247</v>
      </c>
      <c r="K57" s="124">
        <v>0.10414740443229675</v>
      </c>
      <c r="L57" s="124">
        <v>0.10455227643251419</v>
      </c>
    </row>
    <row r="58" spans="1:12" x14ac:dyDescent="0.25">
      <c r="A58" s="124">
        <v>2019</v>
      </c>
      <c r="B58" s="124" t="s">
        <v>616</v>
      </c>
      <c r="C58" s="124" t="s">
        <v>5123</v>
      </c>
      <c r="D58" s="124">
        <v>0.24273540695836471</v>
      </c>
      <c r="E58" s="124">
        <v>0.25050744414329529</v>
      </c>
      <c r="F58" s="124">
        <v>0.2669445276260376</v>
      </c>
      <c r="G58" s="124">
        <v>0.24866518378257751</v>
      </c>
      <c r="H58" s="124">
        <v>0.2640724778175354</v>
      </c>
      <c r="I58" s="124">
        <v>0.25059807300567627</v>
      </c>
      <c r="J58" s="124">
        <v>0.2670280933380127</v>
      </c>
      <c r="K58" s="124">
        <v>0.24871149659156799</v>
      </c>
      <c r="L58" s="124">
        <v>0.26416239142417908</v>
      </c>
    </row>
    <row r="59" spans="1:12" x14ac:dyDescent="0.25">
      <c r="A59" s="124">
        <v>2020</v>
      </c>
      <c r="B59" s="124" t="s">
        <v>616</v>
      </c>
      <c r="C59" s="124" t="s">
        <v>5123</v>
      </c>
      <c r="D59" s="124">
        <v>0.26918262602846782</v>
      </c>
      <c r="E59" s="124">
        <v>0.33793202042579651</v>
      </c>
      <c r="F59" s="124">
        <v>0.33535748720169067</v>
      </c>
      <c r="G59" s="124">
        <v>0.3351655900478363</v>
      </c>
      <c r="H59" s="124">
        <v>0.33359792828559875</v>
      </c>
      <c r="I59" s="124">
        <v>0.3385479748249054</v>
      </c>
      <c r="J59" s="124">
        <v>0.33490446209907532</v>
      </c>
      <c r="K59" s="124">
        <v>0.33543762564659119</v>
      </c>
      <c r="L59" s="124">
        <v>0.33295348286628723</v>
      </c>
    </row>
    <row r="60" spans="1:12" x14ac:dyDescent="0.25">
      <c r="A60" s="124">
        <v>2021</v>
      </c>
      <c r="B60" s="124" t="s">
        <v>616</v>
      </c>
      <c r="C60" s="124" t="s">
        <v>5123</v>
      </c>
      <c r="D60" s="124">
        <v>0.27984299402333745</v>
      </c>
      <c r="E60" s="124">
        <v>0.23065838217735291</v>
      </c>
      <c r="F60" s="124">
        <v>0.21606671810150146</v>
      </c>
      <c r="G60" s="124">
        <v>0.23332774639129639</v>
      </c>
      <c r="H60" s="124">
        <v>0.21936407685279846</v>
      </c>
      <c r="I60" s="124">
        <v>0.23013243079185486</v>
      </c>
      <c r="J60" s="124">
        <v>0.21630354225635529</v>
      </c>
      <c r="K60" s="124">
        <v>0.23309409618377686</v>
      </c>
      <c r="L60" s="124">
        <v>0.21972253918647766</v>
      </c>
    </row>
    <row r="61" spans="1:12" x14ac:dyDescent="0.25">
      <c r="A61" s="124">
        <v>2022</v>
      </c>
      <c r="B61" s="124" t="s">
        <v>616</v>
      </c>
      <c r="C61" s="124" t="s">
        <v>5123</v>
      </c>
      <c r="D61" s="124">
        <v>0.1799149773545782</v>
      </c>
      <c r="E61" s="124">
        <v>0.33487075567245483</v>
      </c>
      <c r="F61" s="124">
        <v>0.29002875089645386</v>
      </c>
      <c r="G61" s="124">
        <v>0.34019738435745239</v>
      </c>
      <c r="H61" s="124">
        <v>0.29808148741722107</v>
      </c>
      <c r="I61" s="124">
        <v>0.33429905772209167</v>
      </c>
      <c r="J61" s="124">
        <v>0.29002726078033447</v>
      </c>
      <c r="K61" s="124">
        <v>0.33993273973464966</v>
      </c>
      <c r="L61" s="124">
        <v>0.29815244674682617</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3F402-08A5-4D56-86F2-F92526363FC7}">
  <dimension ref="A1:F61"/>
  <sheetViews>
    <sheetView workbookViewId="0"/>
  </sheetViews>
  <sheetFormatPr defaultColWidth="8.7109375" defaultRowHeight="15" x14ac:dyDescent="0.25"/>
  <cols>
    <col min="1" max="16384" width="8.7109375" style="124"/>
  </cols>
  <sheetData>
    <row r="1" spans="1:6" x14ac:dyDescent="0.25">
      <c r="A1" s="124" t="s">
        <v>5124</v>
      </c>
      <c r="B1" s="124" t="s">
        <v>5106</v>
      </c>
      <c r="C1" s="124" t="s">
        <v>5107</v>
      </c>
      <c r="D1" s="124" t="s">
        <v>222</v>
      </c>
      <c r="E1" s="124" t="s">
        <v>5109</v>
      </c>
      <c r="F1" s="124" t="s">
        <v>5110</v>
      </c>
    </row>
    <row r="2" spans="1:6" x14ac:dyDescent="0.25">
      <c r="A2" s="124">
        <v>2018</v>
      </c>
      <c r="B2" s="124" t="s">
        <v>605</v>
      </c>
      <c r="C2" s="124" t="s">
        <v>5111</v>
      </c>
      <c r="D2" s="124">
        <v>0.78069198319331923</v>
      </c>
      <c r="E2" s="124">
        <v>0.76734423637390137</v>
      </c>
      <c r="F2" s="124">
        <v>0.76623803377151489</v>
      </c>
    </row>
    <row r="3" spans="1:6" x14ac:dyDescent="0.25">
      <c r="A3" s="124">
        <v>2019</v>
      </c>
      <c r="B3" s="124" t="s">
        <v>605</v>
      </c>
      <c r="C3" s="124" t="s">
        <v>5111</v>
      </c>
      <c r="D3" s="124">
        <v>0.75252411510299766</v>
      </c>
      <c r="E3" s="124">
        <v>0.77047252655029297</v>
      </c>
      <c r="F3" s="124">
        <v>0.77179497480392456</v>
      </c>
    </row>
    <row r="4" spans="1:6" x14ac:dyDescent="0.25">
      <c r="A4" s="124">
        <v>2020</v>
      </c>
      <c r="B4" s="124" t="s">
        <v>605</v>
      </c>
      <c r="C4" s="124" t="s">
        <v>5111</v>
      </c>
      <c r="D4" s="124">
        <v>0.7802143962680187</v>
      </c>
      <c r="E4" s="124">
        <v>0.77677375078201294</v>
      </c>
      <c r="F4" s="124">
        <v>0.77814340591430664</v>
      </c>
    </row>
    <row r="5" spans="1:6" x14ac:dyDescent="0.25">
      <c r="A5" s="124">
        <v>2021</v>
      </c>
      <c r="B5" s="124" t="s">
        <v>605</v>
      </c>
      <c r="C5" s="124" t="s">
        <v>5111</v>
      </c>
      <c r="D5" s="124">
        <v>0.76673453495250754</v>
      </c>
      <c r="E5" s="124">
        <v>0.76557445526123047</v>
      </c>
      <c r="F5" s="124">
        <v>0.76398861408233643</v>
      </c>
    </row>
    <row r="6" spans="1:6" x14ac:dyDescent="0.25">
      <c r="A6" s="124">
        <v>2022</v>
      </c>
      <c r="B6" s="124" t="s">
        <v>605</v>
      </c>
      <c r="C6" s="124" t="s">
        <v>5111</v>
      </c>
      <c r="D6" s="124">
        <v>0.80772802810742883</v>
      </c>
      <c r="E6" s="124">
        <v>0.77410399913787842</v>
      </c>
      <c r="F6" s="124">
        <v>0.78103989362716675</v>
      </c>
    </row>
    <row r="7" spans="1:6" x14ac:dyDescent="0.25">
      <c r="A7" s="124">
        <v>2018</v>
      </c>
      <c r="B7" s="124" t="s">
        <v>606</v>
      </c>
      <c r="C7" s="124" t="s">
        <v>5111</v>
      </c>
      <c r="D7" s="124">
        <v>0.8596779780640833</v>
      </c>
      <c r="E7" s="124">
        <v>0.79838913679122925</v>
      </c>
      <c r="F7" s="124">
        <v>0.79747658967971802</v>
      </c>
    </row>
    <row r="8" spans="1:6" x14ac:dyDescent="0.25">
      <c r="A8" s="124">
        <v>2019</v>
      </c>
      <c r="B8" s="124" t="s">
        <v>606</v>
      </c>
      <c r="C8" s="124" t="s">
        <v>5111</v>
      </c>
      <c r="D8" s="124">
        <v>0.7693249455590514</v>
      </c>
      <c r="E8" s="124">
        <v>0.79009515047073364</v>
      </c>
      <c r="F8" s="124">
        <v>0.78726339340209961</v>
      </c>
    </row>
    <row r="9" spans="1:6" x14ac:dyDescent="0.25">
      <c r="A9" s="124">
        <v>2020</v>
      </c>
      <c r="B9" s="124" t="s">
        <v>606</v>
      </c>
      <c r="C9" s="124" t="s">
        <v>5111</v>
      </c>
      <c r="D9" s="124">
        <v>0.65508328185722831</v>
      </c>
      <c r="E9" s="124">
        <v>0.68701255321502686</v>
      </c>
      <c r="F9" s="124">
        <v>0.68541795015335083</v>
      </c>
    </row>
    <row r="10" spans="1:6" x14ac:dyDescent="0.25">
      <c r="A10" s="124">
        <v>2021</v>
      </c>
      <c r="B10" s="124" t="s">
        <v>606</v>
      </c>
      <c r="C10" s="124" t="s">
        <v>5111</v>
      </c>
      <c r="D10" s="124">
        <v>0.72198897845449572</v>
      </c>
      <c r="E10" s="124">
        <v>0.73057836294174194</v>
      </c>
      <c r="F10" s="124">
        <v>0.73591727018356323</v>
      </c>
    </row>
    <row r="11" spans="1:6" x14ac:dyDescent="0.25">
      <c r="A11" s="124">
        <v>2022</v>
      </c>
      <c r="B11" s="124" t="s">
        <v>606</v>
      </c>
      <c r="C11" s="124" t="s">
        <v>5111</v>
      </c>
      <c r="D11" s="124">
        <v>0.80523487680459593</v>
      </c>
      <c r="E11" s="124">
        <v>0.79412245750427246</v>
      </c>
      <c r="F11" s="124">
        <v>0.79552555084228516</v>
      </c>
    </row>
    <row r="12" spans="1:6" x14ac:dyDescent="0.25">
      <c r="A12" s="124">
        <v>2018</v>
      </c>
      <c r="B12" s="124" t="s">
        <v>607</v>
      </c>
      <c r="C12" s="124" t="s">
        <v>5111</v>
      </c>
      <c r="D12" s="124">
        <v>0.8182570317529293</v>
      </c>
      <c r="E12" s="124">
        <v>0.83666497468948364</v>
      </c>
      <c r="F12" s="124">
        <v>0.83655905723571777</v>
      </c>
    </row>
    <row r="13" spans="1:6" x14ac:dyDescent="0.25">
      <c r="A13" s="124">
        <v>2019</v>
      </c>
      <c r="B13" s="124" t="s">
        <v>607</v>
      </c>
      <c r="C13" s="124" t="s">
        <v>5111</v>
      </c>
      <c r="D13" s="124">
        <v>0.83847950366627233</v>
      </c>
      <c r="E13" s="124">
        <v>0.83191341161727905</v>
      </c>
      <c r="F13" s="124">
        <v>0.83252912759780884</v>
      </c>
    </row>
    <row r="14" spans="1:6" x14ac:dyDescent="0.25">
      <c r="A14" s="124">
        <v>2020</v>
      </c>
      <c r="B14" s="124" t="s">
        <v>607</v>
      </c>
      <c r="C14" s="124" t="s">
        <v>5111</v>
      </c>
      <c r="D14" s="124">
        <v>0.77003937689797775</v>
      </c>
      <c r="E14" s="124">
        <v>0.79337537288665771</v>
      </c>
      <c r="F14" s="124">
        <v>0.79599106311798096</v>
      </c>
    </row>
    <row r="15" spans="1:6" x14ac:dyDescent="0.25">
      <c r="A15" s="124">
        <v>2021</v>
      </c>
      <c r="B15" s="124" t="s">
        <v>607</v>
      </c>
      <c r="C15" s="124" t="s">
        <v>5111</v>
      </c>
      <c r="D15" s="124">
        <v>0.82299673575910459</v>
      </c>
      <c r="E15" s="124">
        <v>0.78781890869140625</v>
      </c>
      <c r="F15" s="124">
        <v>0.78469341993331909</v>
      </c>
    </row>
    <row r="16" spans="1:6" x14ac:dyDescent="0.25">
      <c r="A16" s="124">
        <v>2022</v>
      </c>
      <c r="B16" s="124" t="s">
        <v>607</v>
      </c>
      <c r="C16" s="124" t="s">
        <v>5111</v>
      </c>
      <c r="D16" s="124">
        <v>0.83770615762141187</v>
      </c>
      <c r="E16" s="124">
        <v>0.76445931196212769</v>
      </c>
      <c r="F16" s="124">
        <v>0.7609599232673645</v>
      </c>
    </row>
    <row r="17" spans="1:6" x14ac:dyDescent="0.25">
      <c r="A17" s="124">
        <v>2018</v>
      </c>
      <c r="B17" s="124" t="s">
        <v>608</v>
      </c>
      <c r="C17" s="124" t="s">
        <v>5111</v>
      </c>
      <c r="D17" s="124">
        <v>0.7982741743087689</v>
      </c>
      <c r="E17" s="124">
        <v>0.81378185749053955</v>
      </c>
      <c r="F17" s="124">
        <v>0.81397253274917603</v>
      </c>
    </row>
    <row r="18" spans="1:6" x14ac:dyDescent="0.25">
      <c r="A18" s="124">
        <v>2019</v>
      </c>
      <c r="B18" s="124" t="s">
        <v>608</v>
      </c>
      <c r="C18" s="124" t="s">
        <v>5111</v>
      </c>
      <c r="D18" s="124">
        <v>0.78876905526758967</v>
      </c>
      <c r="E18" s="124">
        <v>0.7822270393371582</v>
      </c>
      <c r="F18" s="124">
        <v>0.77950179576873779</v>
      </c>
    </row>
    <row r="19" spans="1:6" x14ac:dyDescent="0.25">
      <c r="A19" s="124">
        <v>2020</v>
      </c>
      <c r="B19" s="124" t="s">
        <v>608</v>
      </c>
      <c r="C19" s="124" t="s">
        <v>5111</v>
      </c>
      <c r="D19" s="124">
        <v>0.75176309083731108</v>
      </c>
      <c r="E19" s="124">
        <v>0.7489774227142334</v>
      </c>
      <c r="F19" s="124">
        <v>0.75417500734329224</v>
      </c>
    </row>
    <row r="20" spans="1:6" x14ac:dyDescent="0.25">
      <c r="A20" s="124">
        <v>2021</v>
      </c>
      <c r="B20" s="124" t="s">
        <v>608</v>
      </c>
      <c r="C20" s="124" t="s">
        <v>5111</v>
      </c>
      <c r="D20" s="124">
        <v>0.76132362542827925</v>
      </c>
      <c r="E20" s="124">
        <v>0.75514370203018188</v>
      </c>
      <c r="F20" s="124">
        <v>0.75248062610626221</v>
      </c>
    </row>
    <row r="21" spans="1:6" x14ac:dyDescent="0.25">
      <c r="A21" s="124">
        <v>2022</v>
      </c>
      <c r="B21" s="124" t="s">
        <v>608</v>
      </c>
      <c r="C21" s="124" t="s">
        <v>5111</v>
      </c>
      <c r="D21" s="124">
        <v>0.85563637687490901</v>
      </c>
      <c r="E21" s="124">
        <v>0.7795063853263855</v>
      </c>
      <c r="F21" s="124">
        <v>0.78020787239074707</v>
      </c>
    </row>
    <row r="22" spans="1:6" x14ac:dyDescent="0.25">
      <c r="A22" s="124">
        <v>2018</v>
      </c>
      <c r="B22" s="124" t="s">
        <v>609</v>
      </c>
      <c r="C22" s="124" t="s">
        <v>5111</v>
      </c>
      <c r="D22" s="124">
        <v>0.83701393701393711</v>
      </c>
      <c r="E22" s="124">
        <v>0.84381747245788574</v>
      </c>
      <c r="F22" s="124">
        <v>0.84545004367828369</v>
      </c>
    </row>
    <row r="23" spans="1:6" x14ac:dyDescent="0.25">
      <c r="A23" s="124">
        <v>2019</v>
      </c>
      <c r="B23" s="124" t="s">
        <v>609</v>
      </c>
      <c r="C23" s="124" t="s">
        <v>5111</v>
      </c>
      <c r="D23" s="124">
        <v>0.82120104069182198</v>
      </c>
      <c r="E23" s="124">
        <v>0.797355055809021</v>
      </c>
      <c r="F23" s="124">
        <v>0.79394638538360596</v>
      </c>
    </row>
    <row r="24" spans="1:6" x14ac:dyDescent="0.25">
      <c r="A24" s="124">
        <v>2020</v>
      </c>
      <c r="B24" s="124" t="s">
        <v>609</v>
      </c>
      <c r="C24" s="124" t="s">
        <v>5111</v>
      </c>
      <c r="D24" s="124">
        <v>0.7325688209736414</v>
      </c>
      <c r="E24" s="124">
        <v>0.7500152587890625</v>
      </c>
      <c r="F24" s="124">
        <v>0.74949955940246582</v>
      </c>
    </row>
    <row r="25" spans="1:6" x14ac:dyDescent="0.25">
      <c r="A25" s="124">
        <v>2021</v>
      </c>
      <c r="B25" s="124" t="s">
        <v>609</v>
      </c>
      <c r="C25" s="124" t="s">
        <v>5111</v>
      </c>
      <c r="D25" s="124">
        <v>0.76775147465841775</v>
      </c>
      <c r="E25" s="124">
        <v>0.76734745502471924</v>
      </c>
      <c r="F25" s="124">
        <v>0.76963925361633301</v>
      </c>
    </row>
    <row r="26" spans="1:6" x14ac:dyDescent="0.25">
      <c r="A26" s="124">
        <v>2022</v>
      </c>
      <c r="B26" s="124" t="s">
        <v>609</v>
      </c>
      <c r="C26" s="124" t="s">
        <v>5111</v>
      </c>
      <c r="D26" s="124">
        <v>0.79806468041762169</v>
      </c>
      <c r="E26" s="124">
        <v>0.79094612598419189</v>
      </c>
      <c r="F26" s="124">
        <v>0.77933788299560547</v>
      </c>
    </row>
    <row r="27" spans="1:6" x14ac:dyDescent="0.25">
      <c r="A27" s="124">
        <v>2018</v>
      </c>
      <c r="B27" s="124" t="s">
        <v>610</v>
      </c>
      <c r="C27" s="124" t="s">
        <v>5111</v>
      </c>
      <c r="D27" s="124">
        <v>0.83701740822326864</v>
      </c>
      <c r="E27" s="124">
        <v>0.82747185230255127</v>
      </c>
      <c r="F27" s="124">
        <v>0.82408624887466431</v>
      </c>
    </row>
    <row r="28" spans="1:6" x14ac:dyDescent="0.25">
      <c r="A28" s="124">
        <v>2019</v>
      </c>
      <c r="B28" s="124" t="s">
        <v>610</v>
      </c>
      <c r="C28" s="124" t="s">
        <v>5111</v>
      </c>
      <c r="D28" s="124">
        <v>0.76636241117373194</v>
      </c>
      <c r="E28" s="124">
        <v>0.76954507827758789</v>
      </c>
      <c r="F28" s="124">
        <v>0.77291393280029297</v>
      </c>
    </row>
    <row r="29" spans="1:6" x14ac:dyDescent="0.25">
      <c r="A29" s="124">
        <v>2020</v>
      </c>
      <c r="B29" s="124" t="s">
        <v>610</v>
      </c>
      <c r="C29" s="124" t="s">
        <v>5111</v>
      </c>
      <c r="D29" s="124">
        <v>0.7239822806434435</v>
      </c>
      <c r="E29" s="124">
        <v>0.74493002891540527</v>
      </c>
      <c r="F29" s="124">
        <v>0.74512124061584473</v>
      </c>
    </row>
    <row r="30" spans="1:6" x14ac:dyDescent="0.25">
      <c r="A30" s="124">
        <v>2021</v>
      </c>
      <c r="B30" s="124" t="s">
        <v>610</v>
      </c>
      <c r="C30" s="124" t="s">
        <v>5111</v>
      </c>
      <c r="D30" s="124">
        <v>0.70788993526582267</v>
      </c>
      <c r="E30" s="124">
        <v>0.69330507516860962</v>
      </c>
      <c r="F30" s="124">
        <v>0.6931307315826416</v>
      </c>
    </row>
    <row r="31" spans="1:6" x14ac:dyDescent="0.25">
      <c r="A31" s="124">
        <v>2022</v>
      </c>
      <c r="B31" s="124" t="s">
        <v>610</v>
      </c>
      <c r="C31" s="124" t="s">
        <v>5111</v>
      </c>
      <c r="D31" s="124">
        <v>0.70213655041445888</v>
      </c>
      <c r="E31" s="124">
        <v>0.66972911357879639</v>
      </c>
      <c r="F31" s="124">
        <v>0.67502063512802124</v>
      </c>
    </row>
    <row r="32" spans="1:6" x14ac:dyDescent="0.25">
      <c r="A32" s="124">
        <v>2018</v>
      </c>
      <c r="B32" s="124" t="s">
        <v>611</v>
      </c>
      <c r="C32" s="124" t="s">
        <v>5111</v>
      </c>
      <c r="D32" s="124">
        <v>0.8516812310030395</v>
      </c>
      <c r="E32" s="124">
        <v>0.85904812812805176</v>
      </c>
      <c r="F32" s="124">
        <v>0.85939300060272217</v>
      </c>
    </row>
    <row r="33" spans="1:6" x14ac:dyDescent="0.25">
      <c r="A33" s="124">
        <v>2019</v>
      </c>
      <c r="B33" s="124" t="s">
        <v>611</v>
      </c>
      <c r="C33" s="124" t="s">
        <v>5111</v>
      </c>
      <c r="D33" s="124">
        <v>0.83082107843137254</v>
      </c>
      <c r="E33" s="124">
        <v>0.80332911014556885</v>
      </c>
      <c r="F33" s="124">
        <v>0.79907870292663574</v>
      </c>
    </row>
    <row r="34" spans="1:6" x14ac:dyDescent="0.25">
      <c r="A34" s="124">
        <v>2020</v>
      </c>
      <c r="B34" s="124" t="s">
        <v>611</v>
      </c>
      <c r="C34" s="124" t="s">
        <v>5111</v>
      </c>
      <c r="D34" s="124">
        <v>0.7973684210526315</v>
      </c>
      <c r="E34" s="124">
        <v>0.79670584201812744</v>
      </c>
      <c r="F34" s="124">
        <v>0.80017262697219849</v>
      </c>
    </row>
    <row r="35" spans="1:6" x14ac:dyDescent="0.25">
      <c r="A35" s="124">
        <v>2021</v>
      </c>
      <c r="B35" s="124" t="s">
        <v>611</v>
      </c>
      <c r="C35" s="124" t="s">
        <v>5111</v>
      </c>
      <c r="D35" s="124">
        <v>0.73216651286020484</v>
      </c>
      <c r="E35" s="124">
        <v>0.75295412540435791</v>
      </c>
      <c r="F35" s="124">
        <v>0.75339299440383911</v>
      </c>
    </row>
    <row r="36" spans="1:6" x14ac:dyDescent="0.25">
      <c r="A36" s="124">
        <v>2022</v>
      </c>
      <c r="B36" s="124" t="s">
        <v>611</v>
      </c>
      <c r="C36" s="124" t="s">
        <v>5111</v>
      </c>
      <c r="D36" s="124">
        <v>0.83162393162393156</v>
      </c>
      <c r="E36" s="124">
        <v>0.80803734064102173</v>
      </c>
      <c r="F36" s="124">
        <v>0.80743789672851563</v>
      </c>
    </row>
    <row r="37" spans="1:6" x14ac:dyDescent="0.25">
      <c r="A37" s="124">
        <v>2018</v>
      </c>
      <c r="B37" s="124" t="s">
        <v>612</v>
      </c>
      <c r="C37" s="124" t="s">
        <v>5111</v>
      </c>
      <c r="D37" s="124">
        <v>0.82060997931870583</v>
      </c>
      <c r="E37" s="124">
        <v>0.82786476612091064</v>
      </c>
      <c r="F37" s="124">
        <v>0.82966136932373047</v>
      </c>
    </row>
    <row r="38" spans="1:6" x14ac:dyDescent="0.25">
      <c r="A38" s="124">
        <v>2019</v>
      </c>
      <c r="B38" s="124" t="s">
        <v>612</v>
      </c>
      <c r="C38" s="124" t="s">
        <v>5111</v>
      </c>
      <c r="D38" s="124">
        <v>0.81702467309463733</v>
      </c>
      <c r="E38" s="124">
        <v>0.82530176639556885</v>
      </c>
      <c r="F38" s="124">
        <v>0.82348465919494629</v>
      </c>
    </row>
    <row r="39" spans="1:6" x14ac:dyDescent="0.25">
      <c r="A39" s="124">
        <v>2020</v>
      </c>
      <c r="B39" s="124" t="s">
        <v>612</v>
      </c>
      <c r="C39" s="124" t="s">
        <v>5111</v>
      </c>
      <c r="D39" s="124">
        <v>0.77546156312544201</v>
      </c>
      <c r="E39" s="124">
        <v>0.77040600776672363</v>
      </c>
      <c r="F39" s="124">
        <v>0.7697252631187439</v>
      </c>
    </row>
    <row r="40" spans="1:6" x14ac:dyDescent="0.25">
      <c r="A40" s="124">
        <v>2021</v>
      </c>
      <c r="B40" s="124" t="s">
        <v>612</v>
      </c>
      <c r="C40" s="124" t="s">
        <v>5111</v>
      </c>
      <c r="D40" s="124">
        <v>0.79758007369614514</v>
      </c>
      <c r="E40" s="124">
        <v>0.78710377216339111</v>
      </c>
      <c r="F40" s="124">
        <v>0.78780496120452881</v>
      </c>
    </row>
    <row r="41" spans="1:6" x14ac:dyDescent="0.25">
      <c r="A41" s="124">
        <v>2022</v>
      </c>
      <c r="B41" s="124" t="s">
        <v>612</v>
      </c>
      <c r="C41" s="124" t="s">
        <v>5111</v>
      </c>
      <c r="D41" s="124">
        <v>0.86036289073822736</v>
      </c>
      <c r="E41" s="124">
        <v>0.81215310096740723</v>
      </c>
      <c r="F41" s="124">
        <v>0.81354987621307373</v>
      </c>
    </row>
    <row r="42" spans="1:6" x14ac:dyDescent="0.25">
      <c r="A42" s="124">
        <v>2018</v>
      </c>
      <c r="B42" s="124" t="s">
        <v>613</v>
      </c>
      <c r="C42" s="124" t="s">
        <v>5111</v>
      </c>
      <c r="D42" s="124">
        <v>0.91205738705738704</v>
      </c>
      <c r="E42" s="124">
        <v>0.90580832958221436</v>
      </c>
      <c r="F42" s="124">
        <v>0.904308021068573</v>
      </c>
    </row>
    <row r="43" spans="1:6" x14ac:dyDescent="0.25">
      <c r="A43" s="124">
        <v>2019</v>
      </c>
      <c r="B43" s="124" t="s">
        <v>613</v>
      </c>
      <c r="C43" s="124" t="s">
        <v>5111</v>
      </c>
      <c r="D43" s="124">
        <v>0.9378968253968254</v>
      </c>
      <c r="E43" s="124">
        <v>0.91112434864044189</v>
      </c>
      <c r="F43" s="124">
        <v>0.90808713436126709</v>
      </c>
    </row>
    <row r="44" spans="1:6" x14ac:dyDescent="0.25">
      <c r="A44" s="124">
        <v>2020</v>
      </c>
      <c r="B44" s="124" t="s">
        <v>613</v>
      </c>
      <c r="C44" s="124" t="s">
        <v>5111</v>
      </c>
      <c r="D44" s="124">
        <v>0.8478049728049728</v>
      </c>
      <c r="E44" s="124">
        <v>0.88531374931335449</v>
      </c>
      <c r="F44" s="124">
        <v>0.88756561279296875</v>
      </c>
    </row>
    <row r="45" spans="1:6" x14ac:dyDescent="0.25">
      <c r="A45" s="124">
        <v>2021</v>
      </c>
      <c r="B45" s="124" t="s">
        <v>613</v>
      </c>
      <c r="C45" s="124" t="s">
        <v>5111</v>
      </c>
      <c r="D45" s="124">
        <v>0.83555088702147517</v>
      </c>
      <c r="E45" s="124">
        <v>0.83106362819671631</v>
      </c>
      <c r="F45" s="124">
        <v>0.83334928750991821</v>
      </c>
    </row>
    <row r="46" spans="1:6" x14ac:dyDescent="0.25">
      <c r="A46" s="124">
        <v>2022</v>
      </c>
      <c r="B46" s="124" t="s">
        <v>613</v>
      </c>
      <c r="C46" s="124" t="s">
        <v>5111</v>
      </c>
      <c r="D46" s="124">
        <v>0.8277086475615888</v>
      </c>
      <c r="E46" s="124">
        <v>0.7968018651008606</v>
      </c>
      <c r="F46" s="124">
        <v>0.79744529724121094</v>
      </c>
    </row>
    <row r="47" spans="1:6" x14ac:dyDescent="0.25">
      <c r="A47" s="124">
        <v>2018</v>
      </c>
      <c r="B47" s="124" t="s">
        <v>614</v>
      </c>
      <c r="C47" s="124" t="s">
        <v>5111</v>
      </c>
      <c r="D47" s="124">
        <v>0.80215997770345593</v>
      </c>
      <c r="E47" s="124">
        <v>0.80385804176330566</v>
      </c>
      <c r="F47" s="124">
        <v>0.80351817607879639</v>
      </c>
    </row>
    <row r="48" spans="1:6" x14ac:dyDescent="0.25">
      <c r="A48" s="124">
        <v>2019</v>
      </c>
      <c r="B48" s="124" t="s">
        <v>614</v>
      </c>
      <c r="C48" s="124" t="s">
        <v>5111</v>
      </c>
      <c r="D48" s="124">
        <v>0.85092880491773037</v>
      </c>
      <c r="E48" s="124">
        <v>0.80405253171920776</v>
      </c>
      <c r="F48" s="124">
        <v>0.8030160665512085</v>
      </c>
    </row>
    <row r="49" spans="1:6" x14ac:dyDescent="0.25">
      <c r="A49" s="124">
        <v>2020</v>
      </c>
      <c r="B49" s="124" t="s">
        <v>614</v>
      </c>
      <c r="C49" s="124" t="s">
        <v>5111</v>
      </c>
      <c r="D49" s="124">
        <v>0.7913637604402638</v>
      </c>
      <c r="E49" s="124">
        <v>0.80801248550415039</v>
      </c>
      <c r="F49" s="124">
        <v>0.80963045358657837</v>
      </c>
    </row>
    <row r="50" spans="1:6" x14ac:dyDescent="0.25">
      <c r="A50" s="124">
        <v>2021</v>
      </c>
      <c r="B50" s="124" t="s">
        <v>614</v>
      </c>
      <c r="C50" s="124" t="s">
        <v>5111</v>
      </c>
      <c r="D50" s="124">
        <v>0.76474529459901797</v>
      </c>
      <c r="E50" s="124">
        <v>0.79327476024627686</v>
      </c>
      <c r="F50" s="124">
        <v>0.79303312301635742</v>
      </c>
    </row>
    <row r="51" spans="1:6" x14ac:dyDescent="0.25">
      <c r="A51" s="124">
        <v>2022</v>
      </c>
      <c r="B51" s="124" t="s">
        <v>614</v>
      </c>
      <c r="C51" s="124" t="s">
        <v>5111</v>
      </c>
      <c r="D51" s="124">
        <v>0.77536401065812832</v>
      </c>
      <c r="E51" s="124">
        <v>0.83686167001724243</v>
      </c>
      <c r="F51" s="124">
        <v>0.83816361427307129</v>
      </c>
    </row>
    <row r="52" spans="1:6" x14ac:dyDescent="0.25">
      <c r="A52" s="124">
        <v>2018</v>
      </c>
      <c r="B52" s="124" t="s">
        <v>615</v>
      </c>
      <c r="C52" s="124" t="s">
        <v>5111</v>
      </c>
      <c r="D52" s="124">
        <v>0.88657823745183828</v>
      </c>
      <c r="E52" s="124">
        <v>0.88047903776168823</v>
      </c>
      <c r="F52" s="124">
        <v>0.87810659408569336</v>
      </c>
    </row>
    <row r="53" spans="1:6" x14ac:dyDescent="0.25">
      <c r="A53" s="124">
        <v>2019</v>
      </c>
      <c r="B53" s="124" t="s">
        <v>615</v>
      </c>
      <c r="C53" s="124" t="s">
        <v>5111</v>
      </c>
      <c r="D53" s="124">
        <v>0.84347123043270522</v>
      </c>
      <c r="E53" s="124">
        <v>0.86381423473358154</v>
      </c>
      <c r="F53" s="124">
        <v>0.86405843496322632</v>
      </c>
    </row>
    <row r="54" spans="1:6" x14ac:dyDescent="0.25">
      <c r="A54" s="124">
        <v>2020</v>
      </c>
      <c r="B54" s="124" t="s">
        <v>615</v>
      </c>
      <c r="C54" s="124" t="s">
        <v>5111</v>
      </c>
      <c r="D54" s="124">
        <v>0.85373233476361055</v>
      </c>
      <c r="E54" s="124">
        <v>0.83614587783813477</v>
      </c>
      <c r="F54" s="124">
        <v>0.83628940582275391</v>
      </c>
    </row>
    <row r="55" spans="1:6" x14ac:dyDescent="0.25">
      <c r="A55" s="124">
        <v>2021</v>
      </c>
      <c r="B55" s="124" t="s">
        <v>615</v>
      </c>
      <c r="C55" s="124" t="s">
        <v>5111</v>
      </c>
      <c r="D55" s="124">
        <v>0.82258625907990324</v>
      </c>
      <c r="E55" s="124">
        <v>0.82592892646789551</v>
      </c>
      <c r="F55" s="124">
        <v>0.82791352272033691</v>
      </c>
    </row>
    <row r="56" spans="1:6" x14ac:dyDescent="0.25">
      <c r="A56" s="124">
        <v>2022</v>
      </c>
      <c r="B56" s="124" t="s">
        <v>615</v>
      </c>
      <c r="C56" s="124" t="s">
        <v>5111</v>
      </c>
      <c r="D56" s="124">
        <v>0.81880070998047394</v>
      </c>
      <c r="E56" s="124">
        <v>0.80079948902130127</v>
      </c>
      <c r="F56" s="124">
        <v>0.79959899187088013</v>
      </c>
    </row>
    <row r="57" spans="1:6" x14ac:dyDescent="0.25">
      <c r="A57" s="124">
        <v>2018</v>
      </c>
      <c r="B57" s="124" t="s">
        <v>616</v>
      </c>
      <c r="C57" s="124" t="s">
        <v>5111</v>
      </c>
      <c r="D57" s="124">
        <v>0.74162010641272902</v>
      </c>
      <c r="E57" s="124">
        <v>0.75556093454360962</v>
      </c>
      <c r="F57" s="124">
        <v>0.75379014015197754</v>
      </c>
    </row>
    <row r="58" spans="1:6" x14ac:dyDescent="0.25">
      <c r="A58" s="124">
        <v>2019</v>
      </c>
      <c r="B58" s="124" t="s">
        <v>616</v>
      </c>
      <c r="C58" s="124" t="s">
        <v>5111</v>
      </c>
      <c r="D58" s="124">
        <v>0.84910139867817225</v>
      </c>
      <c r="E58" s="124">
        <v>0.81546884775161743</v>
      </c>
      <c r="F58" s="124">
        <v>0.81458842754364014</v>
      </c>
    </row>
    <row r="59" spans="1:6" x14ac:dyDescent="0.25">
      <c r="A59" s="124">
        <v>2020</v>
      </c>
      <c r="B59" s="124" t="s">
        <v>616</v>
      </c>
      <c r="C59" s="124" t="s">
        <v>5111</v>
      </c>
      <c r="D59" s="124">
        <v>0.77597148998559806</v>
      </c>
      <c r="E59" s="124">
        <v>0.78441512584686279</v>
      </c>
      <c r="F59" s="124">
        <v>0.7878258228302002</v>
      </c>
    </row>
    <row r="60" spans="1:6" x14ac:dyDescent="0.25">
      <c r="A60" s="124">
        <v>2021</v>
      </c>
      <c r="B60" s="124" t="s">
        <v>616</v>
      </c>
      <c r="C60" s="124" t="s">
        <v>5111</v>
      </c>
      <c r="D60" s="124">
        <v>0.7514048620850865</v>
      </c>
      <c r="E60" s="124">
        <v>0.7626529335975647</v>
      </c>
      <c r="F60" s="124">
        <v>0.76189351081848145</v>
      </c>
    </row>
    <row r="61" spans="1:6" x14ac:dyDescent="0.25">
      <c r="A61" s="124">
        <v>2022</v>
      </c>
      <c r="B61" s="124" t="s">
        <v>616</v>
      </c>
      <c r="C61" s="124" t="s">
        <v>5111</v>
      </c>
      <c r="D61" s="124">
        <v>0.73808468546195016</v>
      </c>
      <c r="E61" s="124">
        <v>0.85537910461425781</v>
      </c>
      <c r="F61" s="124">
        <v>0.85900413990020752</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98838-697A-4317-855F-49F91ED122AC}">
  <dimension ref="A1:F61"/>
  <sheetViews>
    <sheetView workbookViewId="0">
      <selection activeCell="C1" sqref="C1"/>
    </sheetView>
  </sheetViews>
  <sheetFormatPr defaultColWidth="8.7109375" defaultRowHeight="15" x14ac:dyDescent="0.25"/>
  <cols>
    <col min="1" max="16384" width="8.7109375" style="124"/>
  </cols>
  <sheetData>
    <row r="1" spans="1:6" x14ac:dyDescent="0.25">
      <c r="A1" s="124" t="s">
        <v>5124</v>
      </c>
      <c r="B1" s="124" t="s">
        <v>5106</v>
      </c>
      <c r="C1" s="124" t="s">
        <v>5107</v>
      </c>
      <c r="D1" s="124" t="s">
        <v>222</v>
      </c>
      <c r="E1" s="124" t="s">
        <v>5109</v>
      </c>
      <c r="F1" s="124" t="s">
        <v>5110</v>
      </c>
    </row>
    <row r="2" spans="1:6" x14ac:dyDescent="0.25">
      <c r="A2" s="124">
        <v>2018</v>
      </c>
      <c r="B2" s="124" t="s">
        <v>605</v>
      </c>
      <c r="C2" s="124" t="s">
        <v>5125</v>
      </c>
      <c r="D2" s="124">
        <v>0.78189311530011052</v>
      </c>
      <c r="E2" s="124">
        <v>0.78976070880889893</v>
      </c>
      <c r="F2" s="124">
        <v>0.78810584545135498</v>
      </c>
    </row>
    <row r="3" spans="1:6" x14ac:dyDescent="0.25">
      <c r="A3" s="124">
        <v>2019</v>
      </c>
      <c r="B3" s="124" t="s">
        <v>605</v>
      </c>
      <c r="C3" s="124" t="s">
        <v>5125</v>
      </c>
      <c r="D3" s="124">
        <v>0.75230257431344394</v>
      </c>
      <c r="E3" s="124">
        <v>0.78087115287780762</v>
      </c>
      <c r="F3" s="124">
        <v>0.77905482053756714</v>
      </c>
    </row>
    <row r="4" spans="1:6" x14ac:dyDescent="0.25">
      <c r="A4" s="124">
        <v>2020</v>
      </c>
      <c r="B4" s="124" t="s">
        <v>605</v>
      </c>
      <c r="C4" s="124" t="s">
        <v>5125</v>
      </c>
      <c r="D4" s="124">
        <v>0.7859760367561659</v>
      </c>
      <c r="E4" s="124">
        <v>0.77112209796905518</v>
      </c>
      <c r="F4" s="124">
        <v>0.77338922023773193</v>
      </c>
    </row>
    <row r="5" spans="1:6" x14ac:dyDescent="0.25">
      <c r="A5" s="124">
        <v>2021</v>
      </c>
      <c r="B5" s="124" t="s">
        <v>605</v>
      </c>
      <c r="C5" s="124" t="s">
        <v>5125</v>
      </c>
      <c r="D5" s="124">
        <v>0.72927401545822601</v>
      </c>
      <c r="E5" s="124">
        <v>0.7076917290687561</v>
      </c>
      <c r="F5" s="124">
        <v>0.70889586210250854</v>
      </c>
    </row>
    <row r="6" spans="1:6" x14ac:dyDescent="0.25">
      <c r="A6" s="124">
        <v>2022</v>
      </c>
      <c r="B6" s="124" t="s">
        <v>605</v>
      </c>
      <c r="C6" s="124" t="s">
        <v>5125</v>
      </c>
      <c r="D6" s="124">
        <v>0.86196450906816757</v>
      </c>
      <c r="E6" s="124">
        <v>0.74495309591293335</v>
      </c>
      <c r="F6" s="124">
        <v>0.73563814163208008</v>
      </c>
    </row>
    <row r="7" spans="1:6" x14ac:dyDescent="0.25">
      <c r="A7" s="124">
        <v>2018</v>
      </c>
      <c r="B7" s="124" t="s">
        <v>606</v>
      </c>
      <c r="C7" s="124" t="s">
        <v>5125</v>
      </c>
      <c r="D7" s="124">
        <v>0.87808501713543463</v>
      </c>
      <c r="E7" s="124">
        <v>0.80781084299087524</v>
      </c>
      <c r="F7" s="124">
        <v>0.80804485082626343</v>
      </c>
    </row>
    <row r="8" spans="1:6" x14ac:dyDescent="0.25">
      <c r="A8" s="124">
        <v>2019</v>
      </c>
      <c r="B8" s="124" t="s">
        <v>606</v>
      </c>
      <c r="C8" s="124" t="s">
        <v>5125</v>
      </c>
      <c r="D8" s="124">
        <v>0.77782654360764525</v>
      </c>
      <c r="E8" s="124">
        <v>0.79190689325332642</v>
      </c>
      <c r="F8" s="124">
        <v>0.78854519128799438</v>
      </c>
    </row>
    <row r="9" spans="1:6" x14ac:dyDescent="0.25">
      <c r="A9" s="124">
        <v>2020</v>
      </c>
      <c r="B9" s="124" t="s">
        <v>606</v>
      </c>
      <c r="C9" s="124" t="s">
        <v>5125</v>
      </c>
      <c r="D9" s="124">
        <v>0.72818192282859306</v>
      </c>
      <c r="E9" s="124">
        <v>0.77583193778991699</v>
      </c>
      <c r="F9" s="124">
        <v>0.77672505378723145</v>
      </c>
    </row>
    <row r="10" spans="1:6" x14ac:dyDescent="0.25">
      <c r="A10" s="124">
        <v>2021</v>
      </c>
      <c r="B10" s="124" t="s">
        <v>606</v>
      </c>
      <c r="C10" s="124" t="s">
        <v>5125</v>
      </c>
      <c r="D10" s="124">
        <v>0.73691793190636157</v>
      </c>
      <c r="E10" s="124">
        <v>0.74546176195144653</v>
      </c>
      <c r="F10" s="124">
        <v>0.74769628047943115</v>
      </c>
    </row>
    <row r="11" spans="1:6" x14ac:dyDescent="0.25">
      <c r="A11" s="124">
        <v>2022</v>
      </c>
      <c r="B11" s="124" t="s">
        <v>606</v>
      </c>
      <c r="C11" s="124" t="s">
        <v>5125</v>
      </c>
      <c r="D11" s="124">
        <v>0.8588484096548612</v>
      </c>
      <c r="E11" s="124">
        <v>0.77100098133087158</v>
      </c>
      <c r="F11" s="124">
        <v>0.76081883907318115</v>
      </c>
    </row>
    <row r="12" spans="1:6" x14ac:dyDescent="0.25">
      <c r="A12" s="124">
        <v>2018</v>
      </c>
      <c r="B12" s="124" t="s">
        <v>607</v>
      </c>
      <c r="C12" s="124" t="s">
        <v>5125</v>
      </c>
      <c r="D12" s="124">
        <v>0.80173812310345138</v>
      </c>
      <c r="E12" s="124">
        <v>0.81712013483047485</v>
      </c>
      <c r="F12" s="124">
        <v>0.8150327205657959</v>
      </c>
    </row>
    <row r="13" spans="1:6" x14ac:dyDescent="0.25">
      <c r="A13" s="124">
        <v>2019</v>
      </c>
      <c r="B13" s="124" t="s">
        <v>607</v>
      </c>
      <c r="C13" s="124" t="s">
        <v>5125</v>
      </c>
      <c r="D13" s="124">
        <v>0.80868926670813468</v>
      </c>
      <c r="E13" s="124">
        <v>0.80854225158691406</v>
      </c>
      <c r="F13" s="124">
        <v>0.80722987651824951</v>
      </c>
    </row>
    <row r="14" spans="1:6" x14ac:dyDescent="0.25">
      <c r="A14" s="124">
        <v>2020</v>
      </c>
      <c r="B14" s="124" t="s">
        <v>607</v>
      </c>
      <c r="C14" s="124" t="s">
        <v>5125</v>
      </c>
      <c r="D14" s="124">
        <v>0.79899749373433582</v>
      </c>
      <c r="E14" s="124">
        <v>0.81218302249908447</v>
      </c>
      <c r="F14" s="124">
        <v>0.82037854194641113</v>
      </c>
    </row>
    <row r="15" spans="1:6" x14ac:dyDescent="0.25">
      <c r="A15" s="124">
        <v>2021</v>
      </c>
      <c r="B15" s="124" t="s">
        <v>607</v>
      </c>
      <c r="C15" s="124" t="s">
        <v>5125</v>
      </c>
      <c r="D15" s="124">
        <v>0.82329988851727987</v>
      </c>
      <c r="E15" s="124">
        <v>0.79487937688827515</v>
      </c>
      <c r="F15" s="124">
        <v>0.79008364677429199</v>
      </c>
    </row>
    <row r="16" spans="1:6" x14ac:dyDescent="0.25">
      <c r="A16" s="124">
        <v>2022</v>
      </c>
      <c r="B16" s="124" t="s">
        <v>607</v>
      </c>
      <c r="C16" s="124" t="s">
        <v>5125</v>
      </c>
      <c r="D16" s="124">
        <v>0.82593115465084477</v>
      </c>
      <c r="E16" s="124">
        <v>0.78183770179748535</v>
      </c>
      <c r="F16" s="124">
        <v>0.77711063623428345</v>
      </c>
    </row>
    <row r="17" spans="1:6" x14ac:dyDescent="0.25">
      <c r="A17" s="124">
        <v>2018</v>
      </c>
      <c r="B17" s="124" t="s">
        <v>608</v>
      </c>
      <c r="C17" s="124" t="s">
        <v>5125</v>
      </c>
      <c r="D17" s="124">
        <v>0.7494586876158017</v>
      </c>
      <c r="E17" s="124">
        <v>0.76216721534729004</v>
      </c>
      <c r="F17" s="124">
        <v>0.75880002975463867</v>
      </c>
    </row>
    <row r="18" spans="1:6" x14ac:dyDescent="0.25">
      <c r="A18" s="124">
        <v>2019</v>
      </c>
      <c r="B18" s="124" t="s">
        <v>608</v>
      </c>
      <c r="C18" s="124" t="s">
        <v>5125</v>
      </c>
      <c r="D18" s="124">
        <v>0.75854100293044835</v>
      </c>
      <c r="E18" s="124">
        <v>0.72597801685333252</v>
      </c>
      <c r="F18" s="124">
        <v>0.72516095638275146</v>
      </c>
    </row>
    <row r="19" spans="1:6" x14ac:dyDescent="0.25">
      <c r="A19" s="124">
        <v>2020</v>
      </c>
      <c r="B19" s="124" t="s">
        <v>608</v>
      </c>
      <c r="C19" s="124" t="s">
        <v>5125</v>
      </c>
      <c r="D19" s="124">
        <v>0.66046090325583295</v>
      </c>
      <c r="E19" s="124">
        <v>0.69230514764785767</v>
      </c>
      <c r="F19" s="124">
        <v>0.696067214012146</v>
      </c>
    </row>
    <row r="20" spans="1:6" x14ac:dyDescent="0.25">
      <c r="A20" s="124">
        <v>2021</v>
      </c>
      <c r="B20" s="124" t="s">
        <v>608</v>
      </c>
      <c r="C20" s="124" t="s">
        <v>5125</v>
      </c>
      <c r="D20" s="124">
        <v>0.66462669208621061</v>
      </c>
      <c r="E20" s="124">
        <v>0.65263688564300537</v>
      </c>
      <c r="F20" s="124">
        <v>0.65305912494659424</v>
      </c>
    </row>
    <row r="21" spans="1:6" x14ac:dyDescent="0.25">
      <c r="A21" s="124">
        <v>2022</v>
      </c>
      <c r="B21" s="124" t="s">
        <v>608</v>
      </c>
      <c r="C21" s="124" t="s">
        <v>5125</v>
      </c>
      <c r="D21" s="124">
        <v>0.82055318753356932</v>
      </c>
      <c r="E21" s="124">
        <v>0.67522400617599487</v>
      </c>
      <c r="F21" s="124">
        <v>0.65909767150878906</v>
      </c>
    </row>
    <row r="22" spans="1:6" x14ac:dyDescent="0.25">
      <c r="A22" s="124">
        <v>2018</v>
      </c>
      <c r="B22" s="124" t="s">
        <v>609</v>
      </c>
      <c r="C22" s="124" t="s">
        <v>5125</v>
      </c>
      <c r="D22" s="124">
        <v>0.8560423796451917</v>
      </c>
      <c r="E22" s="124">
        <v>0.86729949712753296</v>
      </c>
      <c r="F22" s="124">
        <v>0.86741602420806885</v>
      </c>
    </row>
    <row r="23" spans="1:6" x14ac:dyDescent="0.25">
      <c r="A23" s="124">
        <v>2019</v>
      </c>
      <c r="B23" s="124" t="s">
        <v>609</v>
      </c>
      <c r="C23" s="124" t="s">
        <v>5125</v>
      </c>
      <c r="D23" s="124">
        <v>0.87566075229118701</v>
      </c>
      <c r="E23" s="124">
        <v>0.84512829780578613</v>
      </c>
      <c r="F23" s="124">
        <v>0.84285712242126465</v>
      </c>
    </row>
    <row r="24" spans="1:6" x14ac:dyDescent="0.25">
      <c r="A24" s="124">
        <v>2020</v>
      </c>
      <c r="B24" s="124" t="s">
        <v>609</v>
      </c>
      <c r="C24" s="124" t="s">
        <v>5125</v>
      </c>
      <c r="D24" s="124">
        <v>0.78297202066808791</v>
      </c>
      <c r="E24" s="124">
        <v>0.82046008110046387</v>
      </c>
      <c r="F24" s="124">
        <v>0.81998467445373535</v>
      </c>
    </row>
    <row r="25" spans="1:6" x14ac:dyDescent="0.25">
      <c r="A25" s="124">
        <v>2021</v>
      </c>
      <c r="B25" s="124" t="s">
        <v>609</v>
      </c>
      <c r="C25" s="124" t="s">
        <v>5125</v>
      </c>
      <c r="D25" s="124">
        <v>0.79986514159911226</v>
      </c>
      <c r="E25" s="124">
        <v>0.78165245056152344</v>
      </c>
      <c r="F25" s="124">
        <v>0.784282386302948</v>
      </c>
    </row>
    <row r="26" spans="1:6" x14ac:dyDescent="0.25">
      <c r="A26" s="124">
        <v>2022</v>
      </c>
      <c r="B26" s="124" t="s">
        <v>609</v>
      </c>
      <c r="C26" s="124" t="s">
        <v>5125</v>
      </c>
      <c r="D26" s="124">
        <v>0.75839394656710313</v>
      </c>
      <c r="E26" s="124">
        <v>0.76681709289550781</v>
      </c>
      <c r="F26" s="124">
        <v>0.74188196659088135</v>
      </c>
    </row>
    <row r="27" spans="1:6" x14ac:dyDescent="0.25">
      <c r="A27" s="124">
        <v>2018</v>
      </c>
      <c r="B27" s="124" t="s">
        <v>610</v>
      </c>
      <c r="C27" s="124" t="s">
        <v>5125</v>
      </c>
      <c r="D27" s="124">
        <v>0.85833333333333339</v>
      </c>
      <c r="E27" s="124">
        <v>0.81102859973907471</v>
      </c>
      <c r="F27" s="124">
        <v>0.81093388795852661</v>
      </c>
    </row>
    <row r="28" spans="1:6" x14ac:dyDescent="0.25">
      <c r="A28" s="124">
        <v>2019</v>
      </c>
      <c r="B28" s="124" t="s">
        <v>610</v>
      </c>
      <c r="C28" s="124" t="s">
        <v>5125</v>
      </c>
      <c r="D28" s="124">
        <v>0.78096205962059628</v>
      </c>
      <c r="E28" s="124">
        <v>0.81507420539855957</v>
      </c>
      <c r="F28" s="124">
        <v>0.81646329164505005</v>
      </c>
    </row>
    <row r="29" spans="1:6" x14ac:dyDescent="0.25">
      <c r="A29" s="124">
        <v>2020</v>
      </c>
      <c r="B29" s="124" t="s">
        <v>610</v>
      </c>
      <c r="C29" s="124" t="s">
        <v>5125</v>
      </c>
      <c r="D29" s="124">
        <v>0.71928112393282673</v>
      </c>
      <c r="E29" s="124">
        <v>0.74457669258117676</v>
      </c>
      <c r="F29" s="124">
        <v>0.74346202611923218</v>
      </c>
    </row>
    <row r="30" spans="1:6" x14ac:dyDescent="0.25">
      <c r="A30" s="124">
        <v>2021</v>
      </c>
      <c r="B30" s="124" t="s">
        <v>610</v>
      </c>
      <c r="C30" s="124" t="s">
        <v>5125</v>
      </c>
      <c r="D30" s="124">
        <v>0.70218829900943125</v>
      </c>
      <c r="E30" s="124">
        <v>0.69008529186248779</v>
      </c>
      <c r="F30" s="124">
        <v>0.68990558385848999</v>
      </c>
    </row>
    <row r="31" spans="1:6" x14ac:dyDescent="0.25">
      <c r="A31" s="124">
        <v>2022</v>
      </c>
      <c r="B31" s="124" t="s">
        <v>610</v>
      </c>
      <c r="C31" s="124" t="s">
        <v>5125</v>
      </c>
      <c r="D31" s="124">
        <v>0.67344542759337367</v>
      </c>
      <c r="E31" s="124">
        <v>0.64223563671112061</v>
      </c>
      <c r="F31" s="124">
        <v>0.62542688846588135</v>
      </c>
    </row>
    <row r="32" spans="1:6" x14ac:dyDescent="0.25">
      <c r="A32" s="124">
        <v>2018</v>
      </c>
      <c r="B32" s="124" t="s">
        <v>611</v>
      </c>
      <c r="C32" s="124" t="s">
        <v>5125</v>
      </c>
      <c r="D32" s="124">
        <v>0.91024743230625582</v>
      </c>
      <c r="E32" s="124">
        <v>0.92865049839019775</v>
      </c>
      <c r="F32" s="124">
        <v>0.92972826957702637</v>
      </c>
    </row>
    <row r="33" spans="1:6" x14ac:dyDescent="0.25">
      <c r="A33" s="124">
        <v>2019</v>
      </c>
      <c r="B33" s="124" t="s">
        <v>611</v>
      </c>
      <c r="C33" s="124" t="s">
        <v>5125</v>
      </c>
      <c r="D33" s="124">
        <v>0.88750000000000007</v>
      </c>
      <c r="E33" s="124">
        <v>0.88649958372116089</v>
      </c>
      <c r="F33" s="124">
        <v>0.88385146856307983</v>
      </c>
    </row>
    <row r="34" spans="1:6" x14ac:dyDescent="0.25">
      <c r="A34" s="124">
        <v>2020</v>
      </c>
      <c r="B34" s="124" t="s">
        <v>611</v>
      </c>
      <c r="C34" s="124" t="s">
        <v>5125</v>
      </c>
      <c r="D34" s="124">
        <v>0.88055555555555554</v>
      </c>
      <c r="E34" s="124">
        <v>0.89590716361999512</v>
      </c>
      <c r="F34" s="124">
        <v>0.89204204082489014</v>
      </c>
    </row>
    <row r="35" spans="1:6" x14ac:dyDescent="0.25">
      <c r="A35" s="124">
        <v>2021</v>
      </c>
      <c r="B35" s="124" t="s">
        <v>611</v>
      </c>
      <c r="C35" s="124" t="s">
        <v>5125</v>
      </c>
      <c r="D35" s="124">
        <v>0.82858187134502925</v>
      </c>
      <c r="E35" s="124">
        <v>0.79582762718200684</v>
      </c>
      <c r="F35" s="124">
        <v>0.80126309394836426</v>
      </c>
    </row>
    <row r="36" spans="1:6" x14ac:dyDescent="0.25">
      <c r="A36" s="124">
        <v>2022</v>
      </c>
      <c r="B36" s="124" t="s">
        <v>611</v>
      </c>
      <c r="C36" s="124" t="s">
        <v>5125</v>
      </c>
      <c r="D36" s="124">
        <v>0.78472222222222221</v>
      </c>
      <c r="E36" s="124">
        <v>0.78614389896392822</v>
      </c>
      <c r="F36" s="124">
        <v>0.76757246255874634</v>
      </c>
    </row>
    <row r="37" spans="1:6" x14ac:dyDescent="0.25">
      <c r="A37" s="124">
        <v>2018</v>
      </c>
      <c r="B37" s="124" t="s">
        <v>612</v>
      </c>
      <c r="C37" s="124" t="s">
        <v>5125</v>
      </c>
      <c r="D37" s="124">
        <v>0.81949300699300698</v>
      </c>
      <c r="E37" s="124">
        <v>0.77541983127593994</v>
      </c>
      <c r="F37" s="124">
        <v>0.77491950988769531</v>
      </c>
    </row>
    <row r="38" spans="1:6" x14ac:dyDescent="0.25">
      <c r="A38" s="124">
        <v>2019</v>
      </c>
      <c r="B38" s="124" t="s">
        <v>612</v>
      </c>
      <c r="C38" s="124" t="s">
        <v>5125</v>
      </c>
      <c r="D38" s="124">
        <v>0.71603942652329744</v>
      </c>
      <c r="E38" s="124">
        <v>0.7852630615234375</v>
      </c>
      <c r="F38" s="124">
        <v>0.78677570819854736</v>
      </c>
    </row>
    <row r="39" spans="1:6" x14ac:dyDescent="0.25">
      <c r="A39" s="124">
        <v>2020</v>
      </c>
      <c r="B39" s="124" t="s">
        <v>612</v>
      </c>
      <c r="C39" s="124" t="s">
        <v>5125</v>
      </c>
      <c r="D39" s="124">
        <v>0.80496586746586751</v>
      </c>
      <c r="E39" s="124">
        <v>0.76621294021606445</v>
      </c>
      <c r="F39" s="124">
        <v>0.76431715488433838</v>
      </c>
    </row>
    <row r="40" spans="1:6" x14ac:dyDescent="0.25">
      <c r="A40" s="124">
        <v>2021</v>
      </c>
      <c r="B40" s="124" t="s">
        <v>612</v>
      </c>
      <c r="C40" s="124" t="s">
        <v>5125</v>
      </c>
      <c r="D40" s="124">
        <v>0.72161228864015248</v>
      </c>
      <c r="E40" s="124">
        <v>0.73521476984024048</v>
      </c>
      <c r="F40" s="124">
        <v>0.73609817028045654</v>
      </c>
    </row>
    <row r="41" spans="1:6" x14ac:dyDescent="0.25">
      <c r="A41" s="124">
        <v>2022</v>
      </c>
      <c r="B41" s="124" t="s">
        <v>612</v>
      </c>
      <c r="C41" s="124" t="s">
        <v>5125</v>
      </c>
      <c r="D41" s="124">
        <v>0.83232323232323235</v>
      </c>
      <c r="E41" s="124">
        <v>0.72818022966384888</v>
      </c>
      <c r="F41" s="124">
        <v>0.69460499286651611</v>
      </c>
    </row>
    <row r="42" spans="1:6" x14ac:dyDescent="0.25">
      <c r="A42" s="124">
        <v>2018</v>
      </c>
      <c r="B42" s="124" t="s">
        <v>613</v>
      </c>
      <c r="C42" s="124" t="s">
        <v>5125</v>
      </c>
      <c r="D42" s="124">
        <v>0.89329710144927543</v>
      </c>
      <c r="E42" s="124">
        <v>0.888191819190979</v>
      </c>
      <c r="F42" s="124">
        <v>0.89111173152923584</v>
      </c>
    </row>
    <row r="43" spans="1:6" x14ac:dyDescent="0.25">
      <c r="A43" s="124">
        <v>2019</v>
      </c>
      <c r="B43" s="124" t="s">
        <v>613</v>
      </c>
      <c r="C43" s="124" t="s">
        <v>5125</v>
      </c>
      <c r="D43" s="124">
        <v>0.84094887955182074</v>
      </c>
      <c r="E43" s="124">
        <v>0.79274994134902954</v>
      </c>
      <c r="F43" s="124">
        <v>0.79514414072036743</v>
      </c>
    </row>
    <row r="44" spans="1:6" x14ac:dyDescent="0.25">
      <c r="A44" s="124">
        <v>2020</v>
      </c>
      <c r="B44" s="124" t="s">
        <v>613</v>
      </c>
      <c r="C44" s="124" t="s">
        <v>5125</v>
      </c>
      <c r="D44" s="124">
        <v>0.76128229069405529</v>
      </c>
      <c r="E44" s="124">
        <v>0.7850346565246582</v>
      </c>
      <c r="F44" s="124">
        <v>0.78195971250534058</v>
      </c>
    </row>
    <row r="45" spans="1:6" x14ac:dyDescent="0.25">
      <c r="A45" s="124">
        <v>2021</v>
      </c>
      <c r="B45" s="124" t="s">
        <v>613</v>
      </c>
      <c r="C45" s="124" t="s">
        <v>5125</v>
      </c>
      <c r="D45" s="124">
        <v>0.70719696969696966</v>
      </c>
      <c r="E45" s="124">
        <v>0.73674893379211426</v>
      </c>
      <c r="F45" s="124">
        <v>0.73450964689254761</v>
      </c>
    </row>
    <row r="46" spans="1:6" x14ac:dyDescent="0.25">
      <c r="A46" s="124">
        <v>2022</v>
      </c>
      <c r="B46" s="124" t="s">
        <v>613</v>
      </c>
      <c r="C46" s="124" t="s">
        <v>5125</v>
      </c>
      <c r="D46" s="124">
        <v>0.80224358974358978</v>
      </c>
      <c r="E46" s="124">
        <v>0.69257187843322754</v>
      </c>
      <c r="F46" s="124">
        <v>0.66762435436248779</v>
      </c>
    </row>
    <row r="47" spans="1:6" x14ac:dyDescent="0.25">
      <c r="A47" s="124">
        <v>2018</v>
      </c>
      <c r="B47" s="124" t="s">
        <v>614</v>
      </c>
      <c r="C47" s="124" t="s">
        <v>5125</v>
      </c>
      <c r="D47" s="124">
        <v>0.83345175594415721</v>
      </c>
      <c r="E47" s="124">
        <v>0.8068007230758667</v>
      </c>
      <c r="F47" s="124">
        <v>0.80450898408889771</v>
      </c>
    </row>
    <row r="48" spans="1:6" x14ac:dyDescent="0.25">
      <c r="A48" s="124">
        <v>2019</v>
      </c>
      <c r="B48" s="124" t="s">
        <v>614</v>
      </c>
      <c r="C48" s="124" t="s">
        <v>5125</v>
      </c>
      <c r="D48" s="124">
        <v>0.85185018965684667</v>
      </c>
      <c r="E48" s="124">
        <v>0.81250303983688354</v>
      </c>
      <c r="F48" s="124">
        <v>0.81649225950241089</v>
      </c>
    </row>
    <row r="49" spans="1:6" x14ac:dyDescent="0.25">
      <c r="A49" s="124">
        <v>2020</v>
      </c>
      <c r="B49" s="124" t="s">
        <v>614</v>
      </c>
      <c r="C49" s="124" t="s">
        <v>5125</v>
      </c>
      <c r="D49" s="124">
        <v>0.78333527591518459</v>
      </c>
      <c r="E49" s="124">
        <v>0.80288583040237427</v>
      </c>
      <c r="F49" s="124">
        <v>0.80596107244491577</v>
      </c>
    </row>
    <row r="50" spans="1:6" x14ac:dyDescent="0.25">
      <c r="A50" s="124">
        <v>2021</v>
      </c>
      <c r="B50" s="124" t="s">
        <v>614</v>
      </c>
      <c r="C50" s="124" t="s">
        <v>5125</v>
      </c>
      <c r="D50" s="124">
        <v>0.72409476376362902</v>
      </c>
      <c r="E50" s="124">
        <v>0.77054238319396973</v>
      </c>
      <c r="F50" s="124">
        <v>0.76576966047286987</v>
      </c>
    </row>
    <row r="51" spans="1:6" x14ac:dyDescent="0.25">
      <c r="A51" s="124">
        <v>2022</v>
      </c>
      <c r="B51" s="124" t="s">
        <v>614</v>
      </c>
      <c r="C51" s="124" t="s">
        <v>5125</v>
      </c>
      <c r="D51" s="124">
        <v>0.73482142857142863</v>
      </c>
      <c r="E51" s="124">
        <v>0.75613594055175781</v>
      </c>
      <c r="F51" s="124">
        <v>0.73565840721130371</v>
      </c>
    </row>
    <row r="52" spans="1:6" x14ac:dyDescent="0.25">
      <c r="A52" s="124">
        <v>2018</v>
      </c>
      <c r="B52" s="124" t="s">
        <v>615</v>
      </c>
      <c r="C52" s="124" t="s">
        <v>5125</v>
      </c>
      <c r="D52" s="124">
        <v>0.93006640117460404</v>
      </c>
      <c r="E52" s="124">
        <v>0.90032386779785156</v>
      </c>
      <c r="F52" s="124">
        <v>0.89963698387145996</v>
      </c>
    </row>
    <row r="53" spans="1:6" x14ac:dyDescent="0.25">
      <c r="A53" s="124">
        <v>2019</v>
      </c>
      <c r="B53" s="124" t="s">
        <v>615</v>
      </c>
      <c r="C53" s="124" t="s">
        <v>5125</v>
      </c>
      <c r="D53" s="124">
        <v>0.87872348331568706</v>
      </c>
      <c r="E53" s="124">
        <v>0.85050898790359497</v>
      </c>
      <c r="F53" s="124">
        <v>0.85118496417999268</v>
      </c>
    </row>
    <row r="54" spans="1:6" x14ac:dyDescent="0.25">
      <c r="A54" s="124">
        <v>2020</v>
      </c>
      <c r="B54" s="124" t="s">
        <v>615</v>
      </c>
      <c r="C54" s="124" t="s">
        <v>5125</v>
      </c>
      <c r="D54" s="124">
        <v>0.81872901404151399</v>
      </c>
      <c r="E54" s="124">
        <v>0.82723468542098999</v>
      </c>
      <c r="F54" s="124">
        <v>0.83106714487075806</v>
      </c>
    </row>
    <row r="55" spans="1:6" x14ac:dyDescent="0.25">
      <c r="A55" s="124">
        <v>2021</v>
      </c>
      <c r="B55" s="124" t="s">
        <v>615</v>
      </c>
      <c r="C55" s="124" t="s">
        <v>5125</v>
      </c>
      <c r="D55" s="124">
        <v>0.72572463768115947</v>
      </c>
      <c r="E55" s="124">
        <v>0.77517598867416382</v>
      </c>
      <c r="F55" s="124">
        <v>0.77135443687438965</v>
      </c>
    </row>
    <row r="56" spans="1:6" x14ac:dyDescent="0.25">
      <c r="A56" s="124">
        <v>2022</v>
      </c>
      <c r="B56" s="124" t="s">
        <v>615</v>
      </c>
      <c r="C56" s="124" t="s">
        <v>5125</v>
      </c>
      <c r="D56" s="124">
        <v>0.79384900281688731</v>
      </c>
      <c r="E56" s="124">
        <v>0.82740455865859985</v>
      </c>
      <c r="F56" s="124">
        <v>0.80628252029418945</v>
      </c>
    </row>
    <row r="57" spans="1:6" x14ac:dyDescent="0.25">
      <c r="A57" s="124">
        <v>2018</v>
      </c>
      <c r="B57" s="124" t="s">
        <v>616</v>
      </c>
      <c r="C57" s="124" t="s">
        <v>5125</v>
      </c>
      <c r="D57" s="124">
        <v>0.77941484608510758</v>
      </c>
      <c r="E57" s="124">
        <v>0.77184700965881348</v>
      </c>
      <c r="F57" s="124">
        <v>0.77058446407318115</v>
      </c>
    </row>
    <row r="58" spans="1:6" x14ac:dyDescent="0.25">
      <c r="A58" s="124">
        <v>2019</v>
      </c>
      <c r="B58" s="124" t="s">
        <v>616</v>
      </c>
      <c r="C58" s="124" t="s">
        <v>5125</v>
      </c>
      <c r="D58" s="124">
        <v>0.8303571428571429</v>
      </c>
      <c r="E58" s="124">
        <v>0.8720623254776001</v>
      </c>
      <c r="F58" s="124">
        <v>0.87231183052062988</v>
      </c>
    </row>
    <row r="59" spans="1:6" x14ac:dyDescent="0.25">
      <c r="A59" s="124">
        <v>2020</v>
      </c>
      <c r="B59" s="124" t="s">
        <v>616</v>
      </c>
      <c r="C59" s="124" t="s">
        <v>5125</v>
      </c>
      <c r="D59" s="124">
        <v>0.75984801488833742</v>
      </c>
      <c r="E59" s="124">
        <v>0.78588253259658813</v>
      </c>
      <c r="F59" s="124">
        <v>0.78939080238342285</v>
      </c>
    </row>
    <row r="60" spans="1:6" x14ac:dyDescent="0.25">
      <c r="A60" s="124">
        <v>2021</v>
      </c>
      <c r="B60" s="124" t="s">
        <v>616</v>
      </c>
      <c r="C60" s="124" t="s">
        <v>5125</v>
      </c>
      <c r="D60" s="124">
        <v>0.78484015984015976</v>
      </c>
      <c r="E60" s="124">
        <v>0.72466826438903809</v>
      </c>
      <c r="F60" s="124">
        <v>0.72217309474945068</v>
      </c>
    </row>
    <row r="61" spans="1:6" x14ac:dyDescent="0.25">
      <c r="A61" s="124">
        <v>2022</v>
      </c>
      <c r="B61" s="124" t="s">
        <v>616</v>
      </c>
      <c r="C61" s="124" t="s">
        <v>5125</v>
      </c>
      <c r="D61" s="124">
        <v>0.71665165165165168</v>
      </c>
      <c r="E61" s="124">
        <v>0.68295872211456299</v>
      </c>
      <c r="F61" s="124">
        <v>0.66876381635665894</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A082E-D5C9-4BEA-A357-3742D2CCC89B}">
  <dimension ref="A1:L61"/>
  <sheetViews>
    <sheetView workbookViewId="0"/>
  </sheetViews>
  <sheetFormatPr defaultColWidth="8.7109375" defaultRowHeight="15" x14ac:dyDescent="0.25"/>
  <cols>
    <col min="1" max="16384" width="8.7109375" style="124"/>
  </cols>
  <sheetData>
    <row r="1" spans="1:12" x14ac:dyDescent="0.25">
      <c r="A1" s="124" t="s">
        <v>5124</v>
      </c>
      <c r="B1" s="124" t="s">
        <v>5106</v>
      </c>
      <c r="C1" s="124" t="s">
        <v>5107</v>
      </c>
      <c r="D1" s="124" t="s">
        <v>222</v>
      </c>
      <c r="E1" s="124" t="s">
        <v>5109</v>
      </c>
      <c r="F1" s="124" t="s">
        <v>5110</v>
      </c>
      <c r="G1" s="124" t="s">
        <v>5117</v>
      </c>
      <c r="H1" s="124" t="s">
        <v>5118</v>
      </c>
      <c r="I1" s="124" t="s">
        <v>5119</v>
      </c>
      <c r="J1" s="124" t="s">
        <v>5120</v>
      </c>
      <c r="K1" s="124" t="s">
        <v>5121</v>
      </c>
      <c r="L1" s="124" t="s">
        <v>5122</v>
      </c>
    </row>
    <row r="2" spans="1:12" x14ac:dyDescent="0.25">
      <c r="A2" s="124">
        <v>2018</v>
      </c>
      <c r="B2" s="124" t="s">
        <v>605</v>
      </c>
      <c r="C2" s="124" t="s">
        <v>5123</v>
      </c>
      <c r="D2" s="124">
        <v>0.80405403024761712</v>
      </c>
      <c r="E2" s="124">
        <v>0.78640908002853394</v>
      </c>
      <c r="F2" s="124">
        <v>0.78564286231994629</v>
      </c>
      <c r="G2" s="124">
        <v>0.78750938177108765</v>
      </c>
      <c r="H2" s="124">
        <v>0.78665947914123535</v>
      </c>
      <c r="I2" s="124">
        <v>0.78651273250579834</v>
      </c>
      <c r="J2" s="124">
        <v>0.78547686338424683</v>
      </c>
      <c r="K2" s="124">
        <v>0.78788655996322632</v>
      </c>
      <c r="L2" s="124">
        <v>0.78675401210784912</v>
      </c>
    </row>
    <row r="3" spans="1:12" x14ac:dyDescent="0.25">
      <c r="A3" s="124">
        <v>2019</v>
      </c>
      <c r="B3" s="124" t="s">
        <v>605</v>
      </c>
      <c r="C3" s="124" t="s">
        <v>5123</v>
      </c>
      <c r="D3" s="124">
        <v>0.8163114062829433</v>
      </c>
      <c r="E3" s="124">
        <v>0.80124485492706299</v>
      </c>
      <c r="F3" s="124">
        <v>0.80144059658050537</v>
      </c>
      <c r="G3" s="124">
        <v>0.80122005939483643</v>
      </c>
      <c r="H3" s="124">
        <v>0.80141288042068481</v>
      </c>
      <c r="I3" s="124">
        <v>0.80035674571990967</v>
      </c>
      <c r="J3" s="124">
        <v>0.8005368709564209</v>
      </c>
      <c r="K3" s="124">
        <v>0.80030810832977295</v>
      </c>
      <c r="L3" s="124">
        <v>0.80048865079879761</v>
      </c>
    </row>
    <row r="4" spans="1:12" x14ac:dyDescent="0.25">
      <c r="A4" s="124">
        <v>2020</v>
      </c>
      <c r="B4" s="124" t="s">
        <v>605</v>
      </c>
      <c r="C4" s="124" t="s">
        <v>5123</v>
      </c>
      <c r="D4" s="124">
        <v>0.78449262183009572</v>
      </c>
      <c r="E4" s="124">
        <v>0.80831485986709595</v>
      </c>
      <c r="F4" s="124">
        <v>0.80797070264816284</v>
      </c>
      <c r="G4" s="124">
        <v>0.80705595016479492</v>
      </c>
      <c r="H4" s="124">
        <v>0.80684047937393188</v>
      </c>
      <c r="I4" s="124">
        <v>0.80746996402740479</v>
      </c>
      <c r="J4" s="124">
        <v>0.80691719055175781</v>
      </c>
      <c r="K4" s="124">
        <v>0.80588364601135254</v>
      </c>
      <c r="L4" s="124">
        <v>0.80547922849655151</v>
      </c>
    </row>
    <row r="5" spans="1:12" x14ac:dyDescent="0.25">
      <c r="A5" s="124">
        <v>2021</v>
      </c>
      <c r="B5" s="124" t="s">
        <v>605</v>
      </c>
      <c r="C5" s="124" t="s">
        <v>5123</v>
      </c>
      <c r="D5" s="124">
        <v>0.77998389240776655</v>
      </c>
      <c r="E5" s="124">
        <v>0.78887313604354858</v>
      </c>
      <c r="F5" s="124">
        <v>0.78978776931762695</v>
      </c>
      <c r="G5" s="124">
        <v>0.78905653953552246</v>
      </c>
      <c r="H5" s="124">
        <v>0.78992903232574463</v>
      </c>
      <c r="I5" s="124">
        <v>0.79050254821777344</v>
      </c>
      <c r="J5" s="124">
        <v>0.79191100597381592</v>
      </c>
      <c r="K5" s="124">
        <v>0.79076361656188965</v>
      </c>
      <c r="L5" s="124">
        <v>0.79212009906768799</v>
      </c>
    </row>
    <row r="6" spans="1:12" x14ac:dyDescent="0.25">
      <c r="A6" s="124">
        <v>2022</v>
      </c>
      <c r="B6" s="124" t="s">
        <v>605</v>
      </c>
      <c r="C6" s="124" t="s">
        <v>5123</v>
      </c>
      <c r="D6" s="124">
        <v>0.80646308791009347</v>
      </c>
      <c r="E6" s="124">
        <v>0.81618887186050415</v>
      </c>
      <c r="F6" s="124">
        <v>0.81518828868865967</v>
      </c>
      <c r="G6" s="124">
        <v>0.81409370899200439</v>
      </c>
      <c r="H6" s="124">
        <v>0.81331884860992432</v>
      </c>
      <c r="I6" s="124">
        <v>0.81277751922607422</v>
      </c>
      <c r="J6" s="124">
        <v>0.81107687950134277</v>
      </c>
      <c r="K6" s="124">
        <v>0.81009739637374878</v>
      </c>
      <c r="L6" s="124">
        <v>0.80866342782974243</v>
      </c>
    </row>
    <row r="7" spans="1:12" x14ac:dyDescent="0.25">
      <c r="A7" s="124">
        <v>2018</v>
      </c>
      <c r="B7" s="124" t="s">
        <v>606</v>
      </c>
      <c r="C7" s="124" t="s">
        <v>5123</v>
      </c>
      <c r="D7" s="124">
        <v>0.82354389635430159</v>
      </c>
      <c r="E7" s="124">
        <v>0.81499278545379639</v>
      </c>
      <c r="F7" s="124">
        <v>0.8137812614440918</v>
      </c>
      <c r="G7" s="124">
        <v>0.81439739465713501</v>
      </c>
      <c r="H7" s="124">
        <v>0.81327509880065918</v>
      </c>
      <c r="I7" s="124">
        <v>0.81741440296173096</v>
      </c>
      <c r="J7" s="124">
        <v>0.8159981369972229</v>
      </c>
      <c r="K7" s="124">
        <v>0.81672048568725586</v>
      </c>
      <c r="L7" s="124">
        <v>0.81539368629455566</v>
      </c>
    </row>
    <row r="8" spans="1:12" x14ac:dyDescent="0.25">
      <c r="A8" s="124">
        <v>2019</v>
      </c>
      <c r="B8" s="124" t="s">
        <v>606</v>
      </c>
      <c r="C8" s="124" t="s">
        <v>5123</v>
      </c>
      <c r="D8" s="124">
        <v>0.79163613471921401</v>
      </c>
      <c r="E8" s="124">
        <v>0.77063280344009399</v>
      </c>
      <c r="F8" s="124">
        <v>0.7720598578453064</v>
      </c>
      <c r="G8" s="124">
        <v>0.77154338359832764</v>
      </c>
      <c r="H8" s="124">
        <v>0.7728455662727356</v>
      </c>
      <c r="I8" s="124">
        <v>0.77111703157424927</v>
      </c>
      <c r="J8" s="124">
        <v>0.77311277389526367</v>
      </c>
      <c r="K8" s="124">
        <v>0.77226191759109497</v>
      </c>
      <c r="L8" s="124">
        <v>0.774117112159729</v>
      </c>
    </row>
    <row r="9" spans="1:12" x14ac:dyDescent="0.25">
      <c r="A9" s="124">
        <v>2020</v>
      </c>
      <c r="B9" s="124" t="s">
        <v>606</v>
      </c>
      <c r="C9" s="124" t="s">
        <v>5123</v>
      </c>
      <c r="D9" s="124">
        <v>0.74199826489300169</v>
      </c>
      <c r="E9" s="124">
        <v>0.7769777774810791</v>
      </c>
      <c r="F9" s="124">
        <v>0.77458739280700684</v>
      </c>
      <c r="G9" s="124">
        <v>0.77663004398345947</v>
      </c>
      <c r="H9" s="124">
        <v>0.77433723211288452</v>
      </c>
      <c r="I9" s="124">
        <v>0.77560752630233765</v>
      </c>
      <c r="J9" s="124">
        <v>0.77220988273620605</v>
      </c>
      <c r="K9" s="124">
        <v>0.7751467227935791</v>
      </c>
      <c r="L9" s="124">
        <v>0.77186000347137451</v>
      </c>
    </row>
    <row r="10" spans="1:12" x14ac:dyDescent="0.25">
      <c r="A10" s="124">
        <v>2021</v>
      </c>
      <c r="B10" s="124" t="s">
        <v>606</v>
      </c>
      <c r="C10" s="124" t="s">
        <v>5123</v>
      </c>
      <c r="D10" s="124">
        <v>0.77956249014731993</v>
      </c>
      <c r="E10" s="124">
        <v>0.77413743734359741</v>
      </c>
      <c r="F10" s="124">
        <v>0.77631223201751709</v>
      </c>
      <c r="G10" s="124">
        <v>0.77416998147964478</v>
      </c>
      <c r="H10" s="124">
        <v>0.7762829065322876</v>
      </c>
      <c r="I10" s="124">
        <v>0.77260178327560425</v>
      </c>
      <c r="J10" s="124">
        <v>0.77542006969451904</v>
      </c>
      <c r="K10" s="124">
        <v>0.77261173725128174</v>
      </c>
      <c r="L10" s="124">
        <v>0.77537006139755249</v>
      </c>
    </row>
    <row r="11" spans="1:12" x14ac:dyDescent="0.25">
      <c r="A11" s="124">
        <v>2022</v>
      </c>
      <c r="B11" s="124" t="s">
        <v>606</v>
      </c>
      <c r="C11" s="124" t="s">
        <v>5123</v>
      </c>
      <c r="D11" s="124">
        <v>0.82739638846593078</v>
      </c>
      <c r="E11" s="124">
        <v>0.77312862873077393</v>
      </c>
      <c r="F11" s="124">
        <v>0.77307617664337158</v>
      </c>
      <c r="G11" s="124">
        <v>0.77922391891479492</v>
      </c>
      <c r="H11" s="124">
        <v>0.77859479188919067</v>
      </c>
      <c r="I11" s="124">
        <v>0.76924103498458862</v>
      </c>
      <c r="J11" s="124">
        <v>0.76878809928894043</v>
      </c>
      <c r="K11" s="124">
        <v>0.77676254510879517</v>
      </c>
      <c r="L11" s="124">
        <v>0.77567076683044434</v>
      </c>
    </row>
    <row r="12" spans="1:12" x14ac:dyDescent="0.25">
      <c r="A12" s="124">
        <v>2018</v>
      </c>
      <c r="B12" s="124" t="s">
        <v>607</v>
      </c>
      <c r="C12" s="124" t="s">
        <v>5123</v>
      </c>
      <c r="D12" s="124">
        <v>0.79136186434517097</v>
      </c>
      <c r="E12" s="124">
        <v>0.77142626047134399</v>
      </c>
      <c r="F12" s="124">
        <v>0.76903730630874634</v>
      </c>
      <c r="G12" s="124">
        <v>0.77048134803771973</v>
      </c>
      <c r="H12" s="124">
        <v>0.76824659109115601</v>
      </c>
      <c r="I12" s="124">
        <v>0.77125328779220581</v>
      </c>
      <c r="J12" s="124">
        <v>0.76797503232955933</v>
      </c>
      <c r="K12" s="124">
        <v>0.77007186412811279</v>
      </c>
      <c r="L12" s="124">
        <v>0.7669641375541687</v>
      </c>
    </row>
    <row r="13" spans="1:12" x14ac:dyDescent="0.25">
      <c r="A13" s="124">
        <v>2019</v>
      </c>
      <c r="B13" s="124" t="s">
        <v>607</v>
      </c>
      <c r="C13" s="124" t="s">
        <v>5123</v>
      </c>
      <c r="D13" s="124">
        <v>0.75642912021154951</v>
      </c>
      <c r="E13" s="124">
        <v>0.75704360008239746</v>
      </c>
      <c r="F13" s="124">
        <v>0.76031959056854248</v>
      </c>
      <c r="G13" s="124">
        <v>0.75832808017730713</v>
      </c>
      <c r="H13" s="124">
        <v>0.76139378547668457</v>
      </c>
      <c r="I13" s="124">
        <v>0.75750315189361572</v>
      </c>
      <c r="J13" s="124">
        <v>0.7620205283164978</v>
      </c>
      <c r="K13" s="124">
        <v>0.75911378860473633</v>
      </c>
      <c r="L13" s="124">
        <v>0.76339757442474365</v>
      </c>
    </row>
    <row r="14" spans="1:12" x14ac:dyDescent="0.25">
      <c r="A14" s="124">
        <v>2020</v>
      </c>
      <c r="B14" s="124" t="s">
        <v>607</v>
      </c>
      <c r="C14" s="124" t="s">
        <v>5123</v>
      </c>
      <c r="D14" s="124">
        <v>0.7423636226642556</v>
      </c>
      <c r="E14" s="124">
        <v>0.75924223661422729</v>
      </c>
      <c r="F14" s="124">
        <v>0.76260757446289063</v>
      </c>
      <c r="G14" s="124">
        <v>0.76046991348266602</v>
      </c>
      <c r="H14" s="124">
        <v>0.76362788677215576</v>
      </c>
      <c r="I14" s="124">
        <v>0.75888121128082275</v>
      </c>
      <c r="J14" s="124">
        <v>0.76344007253646851</v>
      </c>
      <c r="K14" s="124">
        <v>0.76040446758270264</v>
      </c>
      <c r="L14" s="124">
        <v>0.76473653316497803</v>
      </c>
    </row>
    <row r="15" spans="1:12" x14ac:dyDescent="0.25">
      <c r="A15" s="124">
        <v>2021</v>
      </c>
      <c r="B15" s="124" t="s">
        <v>607</v>
      </c>
      <c r="C15" s="124" t="s">
        <v>5123</v>
      </c>
      <c r="D15" s="124">
        <v>0.77153013582342955</v>
      </c>
      <c r="E15" s="124">
        <v>0.77397263050079346</v>
      </c>
      <c r="F15" s="124">
        <v>0.76972025632858276</v>
      </c>
      <c r="G15" s="124">
        <v>0.77240538597106934</v>
      </c>
      <c r="H15" s="124">
        <v>0.76841646432876587</v>
      </c>
      <c r="I15" s="124">
        <v>0.77404707670211792</v>
      </c>
      <c r="J15" s="124">
        <v>0.76824915409088135</v>
      </c>
      <c r="K15" s="124">
        <v>0.77209460735321045</v>
      </c>
      <c r="L15" s="124">
        <v>0.7665865421295166</v>
      </c>
    </row>
    <row r="16" spans="1:12" x14ac:dyDescent="0.25">
      <c r="A16" s="124">
        <v>2022</v>
      </c>
      <c r="B16" s="124" t="s">
        <v>607</v>
      </c>
      <c r="C16" s="124" t="s">
        <v>5123</v>
      </c>
      <c r="D16" s="124">
        <v>0.84381091617933723</v>
      </c>
      <c r="E16" s="124">
        <v>0.69320929050445557</v>
      </c>
      <c r="F16" s="124">
        <v>0.69908821582794189</v>
      </c>
      <c r="G16" s="124">
        <v>0.6954529881477356</v>
      </c>
      <c r="H16" s="124">
        <v>0.70096027851104736</v>
      </c>
      <c r="I16" s="124">
        <v>0.70129764080047607</v>
      </c>
      <c r="J16" s="124">
        <v>0.71011674404144287</v>
      </c>
      <c r="K16" s="124">
        <v>0.70425623655319214</v>
      </c>
      <c r="L16" s="124">
        <v>0.71263545751571655</v>
      </c>
    </row>
    <row r="17" spans="1:12" x14ac:dyDescent="0.25">
      <c r="A17" s="124">
        <v>2018</v>
      </c>
      <c r="B17" s="124" t="s">
        <v>608</v>
      </c>
      <c r="C17" s="124" t="s">
        <v>5123</v>
      </c>
      <c r="D17" s="124">
        <v>0.78729209945510803</v>
      </c>
      <c r="E17" s="124">
        <v>0.77304577827453613</v>
      </c>
      <c r="F17" s="124">
        <v>0.77174752950668335</v>
      </c>
      <c r="G17" s="124">
        <v>0.77466487884521484</v>
      </c>
      <c r="H17" s="124">
        <v>0.77324813604354858</v>
      </c>
      <c r="I17" s="124">
        <v>0.77933108806610107</v>
      </c>
      <c r="J17" s="124">
        <v>0.77817535400390625</v>
      </c>
      <c r="K17" s="124">
        <v>0.7814750075340271</v>
      </c>
      <c r="L17" s="124">
        <v>0.78015875816345215</v>
      </c>
    </row>
    <row r="18" spans="1:12" x14ac:dyDescent="0.25">
      <c r="A18" s="124">
        <v>2019</v>
      </c>
      <c r="B18" s="124" t="s">
        <v>608</v>
      </c>
      <c r="C18" s="124" t="s">
        <v>5123</v>
      </c>
      <c r="D18" s="124">
        <v>0.81017822586218813</v>
      </c>
      <c r="E18" s="124">
        <v>0.82970511913299561</v>
      </c>
      <c r="F18" s="124">
        <v>0.83149385452270508</v>
      </c>
      <c r="G18" s="124">
        <v>0.82838666439056396</v>
      </c>
      <c r="H18" s="124">
        <v>0.83025211095809937</v>
      </c>
      <c r="I18" s="124">
        <v>0.82762306928634644</v>
      </c>
      <c r="J18" s="124">
        <v>0.82986080646514893</v>
      </c>
      <c r="K18" s="124">
        <v>0.82593774795532227</v>
      </c>
      <c r="L18" s="124">
        <v>0.82827377319335938</v>
      </c>
    </row>
    <row r="19" spans="1:12" x14ac:dyDescent="0.25">
      <c r="A19" s="124">
        <v>2020</v>
      </c>
      <c r="B19" s="124" t="s">
        <v>608</v>
      </c>
      <c r="C19" s="124" t="s">
        <v>5123</v>
      </c>
      <c r="D19" s="124">
        <v>0.78668234767025091</v>
      </c>
      <c r="E19" s="124">
        <v>0.77845793962478638</v>
      </c>
      <c r="F19" s="124">
        <v>0.77653729915618896</v>
      </c>
      <c r="G19" s="124">
        <v>0.77842390537261963</v>
      </c>
      <c r="H19" s="124">
        <v>0.77655839920043945</v>
      </c>
      <c r="I19" s="124">
        <v>0.78414130210876465</v>
      </c>
      <c r="J19" s="124">
        <v>0.78207683563232422</v>
      </c>
      <c r="K19" s="124">
        <v>0.78421223163604736</v>
      </c>
      <c r="L19" s="124">
        <v>0.78218495845794678</v>
      </c>
    </row>
    <row r="20" spans="1:12" x14ac:dyDescent="0.25">
      <c r="A20" s="124">
        <v>2021</v>
      </c>
      <c r="B20" s="124" t="s">
        <v>608</v>
      </c>
      <c r="C20" s="124" t="s">
        <v>5123</v>
      </c>
      <c r="D20" s="124">
        <v>0.78619600514156207</v>
      </c>
      <c r="E20" s="124">
        <v>0.78913986682891846</v>
      </c>
      <c r="F20" s="124">
        <v>0.79056990146636963</v>
      </c>
      <c r="G20" s="124">
        <v>0.78887331485748291</v>
      </c>
      <c r="H20" s="124">
        <v>0.79029005765914917</v>
      </c>
      <c r="I20" s="124">
        <v>0.77925324440002441</v>
      </c>
      <c r="J20" s="124">
        <v>0.78023570775985718</v>
      </c>
      <c r="K20" s="124">
        <v>0.77872371673583984</v>
      </c>
      <c r="L20" s="124">
        <v>0.77973121404647827</v>
      </c>
    </row>
    <row r="21" spans="1:12" x14ac:dyDescent="0.25">
      <c r="A21" s="124">
        <v>2022</v>
      </c>
      <c r="B21" s="124" t="s">
        <v>608</v>
      </c>
      <c r="C21" s="124" t="s">
        <v>5123</v>
      </c>
      <c r="D21" s="124">
        <v>0.86645961045171949</v>
      </c>
      <c r="E21" s="124">
        <v>0.77697211503982544</v>
      </c>
      <c r="F21" s="124">
        <v>0.77054756879806519</v>
      </c>
      <c r="G21" s="124">
        <v>0.77787041664123535</v>
      </c>
      <c r="H21" s="124">
        <v>0.77153432369232178</v>
      </c>
      <c r="I21" s="124">
        <v>0.77020806074142456</v>
      </c>
      <c r="J21" s="124">
        <v>0.76077401638031006</v>
      </c>
      <c r="K21" s="124">
        <v>0.77119308710098267</v>
      </c>
      <c r="L21" s="124">
        <v>0.76187193393707275</v>
      </c>
    </row>
    <row r="22" spans="1:12" x14ac:dyDescent="0.25">
      <c r="A22" s="124">
        <v>2018</v>
      </c>
      <c r="B22" s="124" t="s">
        <v>609</v>
      </c>
      <c r="C22" s="124" t="s">
        <v>5123</v>
      </c>
      <c r="D22" s="124">
        <v>0.8296421815889029</v>
      </c>
      <c r="E22" s="124">
        <v>0.8235011100769043</v>
      </c>
      <c r="F22" s="124">
        <v>0.82457023859024048</v>
      </c>
      <c r="G22" s="124">
        <v>0.82219403982162476</v>
      </c>
      <c r="H22" s="124">
        <v>0.82335823774337769</v>
      </c>
      <c r="I22" s="124">
        <v>0.82173377275466919</v>
      </c>
      <c r="J22" s="124">
        <v>0.82301998138427734</v>
      </c>
      <c r="K22" s="124">
        <v>0.82006901502609253</v>
      </c>
      <c r="L22" s="124">
        <v>0.8214716911315918</v>
      </c>
    </row>
    <row r="23" spans="1:12" x14ac:dyDescent="0.25">
      <c r="A23" s="124">
        <v>2019</v>
      </c>
      <c r="B23" s="124" t="s">
        <v>609</v>
      </c>
      <c r="C23" s="124" t="s">
        <v>5123</v>
      </c>
      <c r="D23" s="124">
        <v>0.75837664002237193</v>
      </c>
      <c r="E23" s="124">
        <v>0.74354934692382813</v>
      </c>
      <c r="F23" s="124">
        <v>0.74211597442626953</v>
      </c>
      <c r="G23" s="124">
        <v>0.744007408618927</v>
      </c>
      <c r="H23" s="124">
        <v>0.74256926774978638</v>
      </c>
      <c r="I23" s="124">
        <v>0.74782907962799072</v>
      </c>
      <c r="J23" s="124">
        <v>0.74629205465316772</v>
      </c>
      <c r="K23" s="124">
        <v>0.74848544597625732</v>
      </c>
      <c r="L23" s="124">
        <v>0.74692416191101074</v>
      </c>
    </row>
    <row r="24" spans="1:12" x14ac:dyDescent="0.25">
      <c r="A24" s="124">
        <v>2020</v>
      </c>
      <c r="B24" s="124" t="s">
        <v>609</v>
      </c>
      <c r="C24" s="124" t="s">
        <v>5123</v>
      </c>
      <c r="D24" s="124">
        <v>0.72180869070150333</v>
      </c>
      <c r="E24" s="124">
        <v>0.75867646932601929</v>
      </c>
      <c r="F24" s="124">
        <v>0.76385092735290527</v>
      </c>
      <c r="G24" s="124">
        <v>0.75809788703918457</v>
      </c>
      <c r="H24" s="124">
        <v>0.76318740844726563</v>
      </c>
      <c r="I24" s="124">
        <v>0.75784838199615479</v>
      </c>
      <c r="J24" s="124">
        <v>0.7648310661315918</v>
      </c>
      <c r="K24" s="124">
        <v>0.75711047649383545</v>
      </c>
      <c r="L24" s="124">
        <v>0.76401036977767944</v>
      </c>
    </row>
    <row r="25" spans="1:12" x14ac:dyDescent="0.25">
      <c r="A25" s="124">
        <v>2021</v>
      </c>
      <c r="B25" s="124" t="s">
        <v>609</v>
      </c>
      <c r="C25" s="124" t="s">
        <v>5123</v>
      </c>
      <c r="D25" s="124">
        <v>0.78769375432804956</v>
      </c>
      <c r="E25" s="124">
        <v>0.77179431915283203</v>
      </c>
      <c r="F25" s="124">
        <v>0.76698410511016846</v>
      </c>
      <c r="G25" s="124">
        <v>0.77322196960449219</v>
      </c>
      <c r="H25" s="124">
        <v>0.76840639114379883</v>
      </c>
      <c r="I25" s="124">
        <v>0.77011007070541382</v>
      </c>
      <c r="J25" s="124">
        <v>0.76337814331054688</v>
      </c>
      <c r="K25" s="124">
        <v>0.77185630798339844</v>
      </c>
      <c r="L25" s="124">
        <v>0.76511502265930176</v>
      </c>
    </row>
    <row r="26" spans="1:12" x14ac:dyDescent="0.25">
      <c r="A26" s="124">
        <v>2022</v>
      </c>
      <c r="B26" s="124" t="s">
        <v>609</v>
      </c>
      <c r="C26" s="124" t="s">
        <v>5123</v>
      </c>
      <c r="D26" s="124">
        <v>0.84820911572503932</v>
      </c>
      <c r="E26" s="124">
        <v>0.77599334716796875</v>
      </c>
      <c r="F26" s="124">
        <v>0.76787793636322021</v>
      </c>
      <c r="G26" s="124">
        <v>0.77919983863830566</v>
      </c>
      <c r="H26" s="124">
        <v>0.77099961042404175</v>
      </c>
      <c r="I26" s="124">
        <v>0.78697925806045532</v>
      </c>
      <c r="J26" s="124">
        <v>0.77697813510894775</v>
      </c>
      <c r="K26" s="124">
        <v>0.79119598865509033</v>
      </c>
      <c r="L26" s="124">
        <v>0.78104114532470703</v>
      </c>
    </row>
    <row r="27" spans="1:12" x14ac:dyDescent="0.25">
      <c r="A27" s="124">
        <v>2018</v>
      </c>
      <c r="B27" s="124" t="s">
        <v>610</v>
      </c>
      <c r="C27" s="124" t="s">
        <v>5123</v>
      </c>
      <c r="D27" s="124">
        <v>0.7259171410499683</v>
      </c>
      <c r="E27" s="124">
        <v>0.73733341693878174</v>
      </c>
      <c r="F27" s="124">
        <v>0.73956871032714844</v>
      </c>
      <c r="G27" s="124">
        <v>0.73685961961746216</v>
      </c>
      <c r="H27" s="124">
        <v>0.73907941579818726</v>
      </c>
      <c r="I27" s="124">
        <v>0.73699629306793213</v>
      </c>
      <c r="J27" s="124">
        <v>0.74001467227935791</v>
      </c>
      <c r="K27" s="124">
        <v>0.73639881610870361</v>
      </c>
      <c r="L27" s="124">
        <v>0.73940545320510864</v>
      </c>
    </row>
    <row r="28" spans="1:12" x14ac:dyDescent="0.25">
      <c r="A28" s="124">
        <v>2019</v>
      </c>
      <c r="B28" s="124" t="s">
        <v>610</v>
      </c>
      <c r="C28" s="124" t="s">
        <v>5123</v>
      </c>
      <c r="D28" s="124">
        <v>0.72311619247979708</v>
      </c>
      <c r="E28" s="124">
        <v>0.74259448051452637</v>
      </c>
      <c r="F28" s="124">
        <v>0.74405723810195923</v>
      </c>
      <c r="G28" s="124">
        <v>0.74274468421936035</v>
      </c>
      <c r="H28" s="124">
        <v>0.74415367841720581</v>
      </c>
      <c r="I28" s="124">
        <v>0.74123311042785645</v>
      </c>
      <c r="J28" s="124">
        <v>0.74309647083282471</v>
      </c>
      <c r="K28" s="124">
        <v>0.74139320850372314</v>
      </c>
      <c r="L28" s="124">
        <v>0.74320363998413086</v>
      </c>
    </row>
    <row r="29" spans="1:12" x14ac:dyDescent="0.25">
      <c r="A29" s="124">
        <v>2020</v>
      </c>
      <c r="B29" s="124" t="s">
        <v>610</v>
      </c>
      <c r="C29" s="124" t="s">
        <v>5123</v>
      </c>
      <c r="D29" s="124">
        <v>0.78361049254784376</v>
      </c>
      <c r="E29" s="124">
        <v>0.75978612899780273</v>
      </c>
      <c r="F29" s="124">
        <v>0.7566191554069519</v>
      </c>
      <c r="G29" s="124">
        <v>0.76000058650970459</v>
      </c>
      <c r="H29" s="124">
        <v>0.75689882040023804</v>
      </c>
      <c r="I29" s="124">
        <v>0.7660602331161499</v>
      </c>
      <c r="J29" s="124">
        <v>0.76235222816467285</v>
      </c>
      <c r="K29" s="124">
        <v>0.76645278930664063</v>
      </c>
      <c r="L29" s="124">
        <v>0.76278865337371826</v>
      </c>
    </row>
    <row r="30" spans="1:12" x14ac:dyDescent="0.25">
      <c r="A30" s="124">
        <v>2021</v>
      </c>
      <c r="B30" s="124" t="s">
        <v>610</v>
      </c>
      <c r="C30" s="124" t="s">
        <v>5123</v>
      </c>
      <c r="D30" s="124">
        <v>0.80068871313351442</v>
      </c>
      <c r="E30" s="124">
        <v>0.79361844062805176</v>
      </c>
      <c r="F30" s="124">
        <v>0.79308748245239258</v>
      </c>
      <c r="G30" s="124">
        <v>0.79372763633728027</v>
      </c>
      <c r="H30" s="124">
        <v>0.79320067167282104</v>
      </c>
      <c r="I30" s="124">
        <v>0.78904283046722412</v>
      </c>
      <c r="J30" s="124">
        <v>0.7878691554069519</v>
      </c>
      <c r="K30" s="124">
        <v>0.78908771276473999</v>
      </c>
      <c r="L30" s="124">
        <v>0.78793478012084961</v>
      </c>
    </row>
    <row r="31" spans="1:12" x14ac:dyDescent="0.25">
      <c r="A31" s="124">
        <v>2022</v>
      </c>
      <c r="B31" s="124" t="s">
        <v>610</v>
      </c>
      <c r="C31" s="124" t="s">
        <v>5123</v>
      </c>
      <c r="D31" s="124">
        <v>0.71317640692640694</v>
      </c>
      <c r="E31" s="124">
        <v>0.79027557373046875</v>
      </c>
      <c r="F31" s="124">
        <v>0.78374278545379639</v>
      </c>
      <c r="G31" s="124">
        <v>0.79377686977386475</v>
      </c>
      <c r="H31" s="124">
        <v>0.78708851337432861</v>
      </c>
      <c r="I31" s="124">
        <v>0.80022025108337402</v>
      </c>
      <c r="J31" s="124">
        <v>0.79227745532989502</v>
      </c>
      <c r="K31" s="124">
        <v>0.80478376150131226</v>
      </c>
      <c r="L31" s="124">
        <v>0.79661417007446289</v>
      </c>
    </row>
    <row r="32" spans="1:12" x14ac:dyDescent="0.25">
      <c r="A32" s="124">
        <v>2018</v>
      </c>
      <c r="B32" s="124" t="s">
        <v>611</v>
      </c>
      <c r="C32" s="124" t="s">
        <v>5123</v>
      </c>
      <c r="D32" s="124">
        <v>0.85029708853238262</v>
      </c>
      <c r="E32" s="124">
        <v>0.81995582580566406</v>
      </c>
      <c r="F32" s="124">
        <v>0.82280445098876953</v>
      </c>
      <c r="G32" s="124">
        <v>0.8191407322883606</v>
      </c>
      <c r="H32" s="124">
        <v>0.82198965549468994</v>
      </c>
      <c r="I32" s="124">
        <v>0.81114745140075684</v>
      </c>
      <c r="J32" s="124">
        <v>0.81417214870452881</v>
      </c>
      <c r="K32" s="124">
        <v>0.80995547771453857</v>
      </c>
      <c r="L32" s="124">
        <v>0.81301945447921753</v>
      </c>
    </row>
    <row r="33" spans="1:12" x14ac:dyDescent="0.25">
      <c r="A33" s="124">
        <v>2019</v>
      </c>
      <c r="B33" s="124" t="s">
        <v>611</v>
      </c>
      <c r="C33" s="124" t="s">
        <v>5123</v>
      </c>
      <c r="D33" s="124">
        <v>0.73196969696969705</v>
      </c>
      <c r="E33" s="124">
        <v>0.81591451168060303</v>
      </c>
      <c r="F33" s="124">
        <v>0.81220126152038574</v>
      </c>
      <c r="G33" s="124">
        <v>0.8172946572303772</v>
      </c>
      <c r="H33" s="124">
        <v>0.81355077028274536</v>
      </c>
      <c r="I33" s="124">
        <v>0.81613647937774658</v>
      </c>
      <c r="J33" s="124">
        <v>0.81108897924423218</v>
      </c>
      <c r="K33" s="124">
        <v>0.81786155700683594</v>
      </c>
      <c r="L33" s="124">
        <v>0.81277120113372803</v>
      </c>
    </row>
    <row r="34" spans="1:12" x14ac:dyDescent="0.25">
      <c r="A34" s="124">
        <v>2020</v>
      </c>
      <c r="B34" s="124" t="s">
        <v>611</v>
      </c>
      <c r="C34" s="124" t="s">
        <v>5123</v>
      </c>
      <c r="D34" s="124">
        <v>0.7801065162907268</v>
      </c>
      <c r="E34" s="124">
        <v>0.73427027463912964</v>
      </c>
      <c r="F34" s="124">
        <v>0.73128604888916016</v>
      </c>
      <c r="G34" s="124">
        <v>0.73464184999465942</v>
      </c>
      <c r="H34" s="124">
        <v>0.73170304298400879</v>
      </c>
      <c r="I34" s="124">
        <v>0.73220205307006836</v>
      </c>
      <c r="J34" s="124">
        <v>0.72792518138885498</v>
      </c>
      <c r="K34" s="124">
        <v>0.73262405395507813</v>
      </c>
      <c r="L34" s="124">
        <v>0.72840046882629395</v>
      </c>
    </row>
    <row r="35" spans="1:12" x14ac:dyDescent="0.25">
      <c r="A35" s="124">
        <v>2021</v>
      </c>
      <c r="B35" s="124" t="s">
        <v>611</v>
      </c>
      <c r="C35" s="124" t="s">
        <v>5123</v>
      </c>
      <c r="D35" s="124">
        <v>0.71104691876750703</v>
      </c>
      <c r="E35" s="124">
        <v>0.70327955484390259</v>
      </c>
      <c r="F35" s="124">
        <v>0.70712852478027344</v>
      </c>
      <c r="G35" s="124">
        <v>0.70234298706054688</v>
      </c>
      <c r="H35" s="124">
        <v>0.7061767578125</v>
      </c>
      <c r="I35" s="124">
        <v>0.71393424272537231</v>
      </c>
      <c r="J35" s="124">
        <v>0.72023391723632813</v>
      </c>
      <c r="K35" s="124">
        <v>0.71297919750213623</v>
      </c>
      <c r="L35" s="124">
        <v>0.71922910213470459</v>
      </c>
    </row>
    <row r="36" spans="1:12" x14ac:dyDescent="0.25">
      <c r="A36" s="124">
        <v>2022</v>
      </c>
      <c r="B36" s="124" t="s">
        <v>611</v>
      </c>
      <c r="C36" s="124" t="s">
        <v>5123</v>
      </c>
      <c r="D36" s="124">
        <v>0.65517815517815514</v>
      </c>
      <c r="E36" s="124">
        <v>0.74623793363571167</v>
      </c>
      <c r="F36" s="124">
        <v>0.73914694786071777</v>
      </c>
      <c r="G36" s="124">
        <v>0.74282926321029663</v>
      </c>
      <c r="H36" s="124">
        <v>0.73625314235687256</v>
      </c>
      <c r="I36" s="124">
        <v>0.75948870182037354</v>
      </c>
      <c r="J36" s="124">
        <v>0.75110816955566406</v>
      </c>
      <c r="K36" s="124">
        <v>0.75550347566604614</v>
      </c>
      <c r="L36" s="124">
        <v>0.7476421594619751</v>
      </c>
    </row>
    <row r="37" spans="1:12" x14ac:dyDescent="0.25">
      <c r="A37" s="124">
        <v>2018</v>
      </c>
      <c r="B37" s="124" t="s">
        <v>612</v>
      </c>
      <c r="C37" s="124" t="s">
        <v>5123</v>
      </c>
      <c r="D37" s="124">
        <v>0.72465375175315561</v>
      </c>
      <c r="E37" s="124">
        <v>0.7182963490486145</v>
      </c>
      <c r="F37" s="124">
        <v>0.71834045648574829</v>
      </c>
      <c r="G37" s="124">
        <v>0.71818250417709351</v>
      </c>
      <c r="H37" s="124">
        <v>0.71823626756668091</v>
      </c>
      <c r="I37" s="124">
        <v>0.71237719058990479</v>
      </c>
      <c r="J37" s="124">
        <v>0.71185678243637085</v>
      </c>
      <c r="K37" s="124">
        <v>0.71211719512939453</v>
      </c>
      <c r="L37" s="124">
        <v>0.71163010597229004</v>
      </c>
    </row>
    <row r="38" spans="1:12" x14ac:dyDescent="0.25">
      <c r="A38" s="124">
        <v>2019</v>
      </c>
      <c r="B38" s="124" t="s">
        <v>612</v>
      </c>
      <c r="C38" s="124" t="s">
        <v>5123</v>
      </c>
      <c r="D38" s="124">
        <v>0.73908317102445853</v>
      </c>
      <c r="E38" s="124">
        <v>0.75276243686676025</v>
      </c>
      <c r="F38" s="124">
        <v>0.75192379951477051</v>
      </c>
      <c r="G38" s="124">
        <v>0.75283628702163696</v>
      </c>
      <c r="H38" s="124">
        <v>0.75201332569122314</v>
      </c>
      <c r="I38" s="124">
        <v>0.75875663757324219</v>
      </c>
      <c r="J38" s="124">
        <v>0.75819981098175049</v>
      </c>
      <c r="K38" s="124">
        <v>0.75896835327148438</v>
      </c>
      <c r="L38" s="124">
        <v>0.75840497016906738</v>
      </c>
    </row>
    <row r="39" spans="1:12" x14ac:dyDescent="0.25">
      <c r="A39" s="124">
        <v>2020</v>
      </c>
      <c r="B39" s="124" t="s">
        <v>612</v>
      </c>
      <c r="C39" s="124" t="s">
        <v>5123</v>
      </c>
      <c r="D39" s="124">
        <v>0.7533212560386473</v>
      </c>
      <c r="E39" s="124">
        <v>0.78292012214660645</v>
      </c>
      <c r="F39" s="124">
        <v>0.78044044971466064</v>
      </c>
      <c r="G39" s="124">
        <v>0.78288263082504272</v>
      </c>
      <c r="H39" s="124">
        <v>0.78047353029251099</v>
      </c>
      <c r="I39" s="124">
        <v>0.78329002857208252</v>
      </c>
      <c r="J39" s="124">
        <v>0.77994126081466675</v>
      </c>
      <c r="K39" s="124">
        <v>0.78325074911117554</v>
      </c>
      <c r="L39" s="124">
        <v>0.7799755334854126</v>
      </c>
    </row>
    <row r="40" spans="1:12" x14ac:dyDescent="0.25">
      <c r="A40" s="124">
        <v>2021</v>
      </c>
      <c r="B40" s="124" t="s">
        <v>612</v>
      </c>
      <c r="C40" s="124" t="s">
        <v>5123</v>
      </c>
      <c r="D40" s="124">
        <v>0.80952380952380953</v>
      </c>
      <c r="E40" s="124">
        <v>0.77260309457778931</v>
      </c>
      <c r="F40" s="124">
        <v>0.77587723731994629</v>
      </c>
      <c r="G40" s="124">
        <v>0.77268052101135254</v>
      </c>
      <c r="H40" s="124">
        <v>0.77585887908935547</v>
      </c>
      <c r="I40" s="124">
        <v>0.77215808629989624</v>
      </c>
      <c r="J40" s="124">
        <v>0.77658414840698242</v>
      </c>
      <c r="K40" s="124">
        <v>0.77224564552307129</v>
      </c>
      <c r="L40" s="124">
        <v>0.77657139301300049</v>
      </c>
    </row>
    <row r="41" spans="1:12" x14ac:dyDescent="0.25">
      <c r="A41" s="124">
        <v>2022</v>
      </c>
      <c r="B41" s="124" t="s">
        <v>612</v>
      </c>
      <c r="C41" s="124" t="s">
        <v>5123</v>
      </c>
      <c r="D41" s="124">
        <v>0.83750000000000002</v>
      </c>
      <c r="E41" s="124">
        <v>0.81506979465484619</v>
      </c>
      <c r="F41" s="124">
        <v>0.80619895458221436</v>
      </c>
      <c r="G41" s="124">
        <v>0.81774395704269409</v>
      </c>
      <c r="H41" s="124">
        <v>0.80885916948318481</v>
      </c>
      <c r="I41" s="124">
        <v>0.83139711618423462</v>
      </c>
      <c r="J41" s="124">
        <v>0.82088863849639893</v>
      </c>
      <c r="K41" s="124">
        <v>0.8350568413734436</v>
      </c>
      <c r="L41" s="124">
        <v>0.82445323467254639</v>
      </c>
    </row>
    <row r="42" spans="1:12" x14ac:dyDescent="0.25">
      <c r="A42" s="124">
        <v>2018</v>
      </c>
      <c r="B42" s="124" t="s">
        <v>613</v>
      </c>
      <c r="C42" s="124" t="s">
        <v>5123</v>
      </c>
      <c r="D42" s="124">
        <v>0.64317129629629632</v>
      </c>
      <c r="E42" s="124">
        <v>0.68723243474960327</v>
      </c>
      <c r="F42" s="124">
        <v>0.68839848041534424</v>
      </c>
      <c r="G42" s="124">
        <v>0.69315725564956665</v>
      </c>
      <c r="H42" s="124">
        <v>0.69372987747192383</v>
      </c>
      <c r="I42" s="124">
        <v>0.68615937232971191</v>
      </c>
      <c r="J42" s="124">
        <v>0.68764591217041016</v>
      </c>
      <c r="K42" s="124">
        <v>0.69352447986602783</v>
      </c>
      <c r="L42" s="124">
        <v>0.69434511661529541</v>
      </c>
    </row>
    <row r="43" spans="1:12" x14ac:dyDescent="0.25">
      <c r="A43" s="124">
        <v>2019</v>
      </c>
      <c r="B43" s="124" t="s">
        <v>613</v>
      </c>
      <c r="C43" s="124" t="s">
        <v>5123</v>
      </c>
      <c r="D43" s="124">
        <v>0.78090922487474212</v>
      </c>
      <c r="E43" s="124">
        <v>0.74512922763824463</v>
      </c>
      <c r="F43" s="124">
        <v>0.73832666873931885</v>
      </c>
      <c r="G43" s="124">
        <v>0.74178630113601685</v>
      </c>
      <c r="H43" s="124">
        <v>0.73548460006713867</v>
      </c>
      <c r="I43" s="124">
        <v>0.75244784355163574</v>
      </c>
      <c r="J43" s="124">
        <v>0.74387919902801514</v>
      </c>
      <c r="K43" s="124">
        <v>0.74842625856399536</v>
      </c>
      <c r="L43" s="124">
        <v>0.74038392305374146</v>
      </c>
    </row>
    <row r="44" spans="1:12" x14ac:dyDescent="0.25">
      <c r="A44" s="124">
        <v>2020</v>
      </c>
      <c r="B44" s="124" t="s">
        <v>613</v>
      </c>
      <c r="C44" s="124" t="s">
        <v>5123</v>
      </c>
      <c r="D44" s="124">
        <v>0.79729584141348842</v>
      </c>
      <c r="E44" s="124">
        <v>0.78424406051635742</v>
      </c>
      <c r="F44" s="124">
        <v>0.7818140983581543</v>
      </c>
      <c r="G44" s="124">
        <v>0.78139102458953857</v>
      </c>
      <c r="H44" s="124">
        <v>0.77929729223251343</v>
      </c>
      <c r="I44" s="124">
        <v>0.78188765048980713</v>
      </c>
      <c r="J44" s="124">
        <v>0.77833926677703857</v>
      </c>
      <c r="K44" s="124">
        <v>0.77828377485275269</v>
      </c>
      <c r="L44" s="124">
        <v>0.77512037754058838</v>
      </c>
    </row>
    <row r="45" spans="1:12" x14ac:dyDescent="0.25">
      <c r="A45" s="124">
        <v>2021</v>
      </c>
      <c r="B45" s="124" t="s">
        <v>613</v>
      </c>
      <c r="C45" s="124" t="s">
        <v>5123</v>
      </c>
      <c r="D45" s="124">
        <v>0.76770833333333333</v>
      </c>
      <c r="E45" s="124">
        <v>0.77247905731201172</v>
      </c>
      <c r="F45" s="124">
        <v>0.78054547309875488</v>
      </c>
      <c r="G45" s="124">
        <v>0.77275007963180542</v>
      </c>
      <c r="H45" s="124">
        <v>0.78057289123535156</v>
      </c>
      <c r="I45" s="124">
        <v>0.76858979463577271</v>
      </c>
      <c r="J45" s="124">
        <v>0.77922028303146362</v>
      </c>
      <c r="K45" s="124">
        <v>0.76885014772415161</v>
      </c>
      <c r="L45" s="124">
        <v>0.77923530340194702</v>
      </c>
    </row>
    <row r="46" spans="1:12" x14ac:dyDescent="0.25">
      <c r="A46" s="124">
        <v>2022</v>
      </c>
      <c r="B46" s="124" t="s">
        <v>613</v>
      </c>
      <c r="C46" s="124" t="s">
        <v>5123</v>
      </c>
      <c r="D46" s="124">
        <v>0.84546703296703296</v>
      </c>
      <c r="E46" s="124">
        <v>0.72946316003799438</v>
      </c>
      <c r="F46" s="124">
        <v>0.72488296031951904</v>
      </c>
      <c r="G46" s="124">
        <v>0.73167926073074341</v>
      </c>
      <c r="H46" s="124">
        <v>0.72701263427734375</v>
      </c>
      <c r="I46" s="124">
        <v>0.75563371181488037</v>
      </c>
      <c r="J46" s="124">
        <v>0.75194823741912842</v>
      </c>
      <c r="K46" s="124">
        <v>0.75891876220703125</v>
      </c>
      <c r="L46" s="124">
        <v>0.7550274133682251</v>
      </c>
    </row>
    <row r="47" spans="1:12" x14ac:dyDescent="0.25">
      <c r="A47" s="124">
        <v>2018</v>
      </c>
      <c r="B47" s="124" t="s">
        <v>614</v>
      </c>
      <c r="C47" s="124" t="s">
        <v>5123</v>
      </c>
      <c r="D47" s="124">
        <v>0.81672619047619044</v>
      </c>
      <c r="E47" s="124">
        <v>0.778725266456604</v>
      </c>
      <c r="F47" s="124">
        <v>0.77719885110855103</v>
      </c>
      <c r="G47" s="124">
        <v>0.77878069877624512</v>
      </c>
      <c r="H47" s="124">
        <v>0.77729028463363647</v>
      </c>
      <c r="I47" s="124">
        <v>0.7820848822593689</v>
      </c>
      <c r="J47" s="124">
        <v>0.78033065795898438</v>
      </c>
      <c r="K47" s="124">
        <v>0.78222101926803589</v>
      </c>
      <c r="L47" s="124">
        <v>0.78049182891845703</v>
      </c>
    </row>
    <row r="48" spans="1:12" x14ac:dyDescent="0.25">
      <c r="A48" s="124">
        <v>2019</v>
      </c>
      <c r="B48" s="124" t="s">
        <v>614</v>
      </c>
      <c r="C48" s="124" t="s">
        <v>5123</v>
      </c>
      <c r="D48" s="124">
        <v>0.76856803327391554</v>
      </c>
      <c r="E48" s="124">
        <v>0.76786929368972778</v>
      </c>
      <c r="F48" s="124">
        <v>0.77061504125595093</v>
      </c>
      <c r="G48" s="124">
        <v>0.76830804347991943</v>
      </c>
      <c r="H48" s="124">
        <v>0.77093803882598877</v>
      </c>
      <c r="I48" s="124">
        <v>0.77313488721847534</v>
      </c>
      <c r="J48" s="124">
        <v>0.77739983797073364</v>
      </c>
      <c r="K48" s="124">
        <v>0.77378696203231812</v>
      </c>
      <c r="L48" s="124">
        <v>0.77790629863739014</v>
      </c>
    </row>
    <row r="49" spans="1:12" x14ac:dyDescent="0.25">
      <c r="A49" s="124">
        <v>2020</v>
      </c>
      <c r="B49" s="124" t="s">
        <v>614</v>
      </c>
      <c r="C49" s="124" t="s">
        <v>5123</v>
      </c>
      <c r="D49" s="124">
        <v>0.80312499999999998</v>
      </c>
      <c r="E49" s="124">
        <v>0.80496311187744141</v>
      </c>
      <c r="F49" s="124">
        <v>0.80540961027145386</v>
      </c>
      <c r="G49" s="124">
        <v>0.80496490001678467</v>
      </c>
      <c r="H49" s="124">
        <v>0.80539911985397339</v>
      </c>
      <c r="I49" s="124">
        <v>0.79873257875442505</v>
      </c>
      <c r="J49" s="124">
        <v>0.79873085021972656</v>
      </c>
      <c r="K49" s="124">
        <v>0.79861044883728027</v>
      </c>
      <c r="L49" s="124">
        <v>0.79861932992935181</v>
      </c>
    </row>
    <row r="50" spans="1:12" x14ac:dyDescent="0.25">
      <c r="A50" s="124">
        <v>2021</v>
      </c>
      <c r="B50" s="124" t="s">
        <v>614</v>
      </c>
      <c r="C50" s="124" t="s">
        <v>5123</v>
      </c>
      <c r="D50" s="124">
        <v>0.77142857142857135</v>
      </c>
      <c r="E50" s="124">
        <v>0.80829012393951416</v>
      </c>
      <c r="F50" s="124">
        <v>0.80662429332733154</v>
      </c>
      <c r="G50" s="124">
        <v>0.80779409408569336</v>
      </c>
      <c r="H50" s="124">
        <v>0.80622035264968872</v>
      </c>
      <c r="I50" s="124">
        <v>0.80589544773101807</v>
      </c>
      <c r="J50" s="124">
        <v>0.80338644981384277</v>
      </c>
      <c r="K50" s="124">
        <v>0.8052293062210083</v>
      </c>
      <c r="L50" s="124">
        <v>0.80283033847808838</v>
      </c>
    </row>
    <row r="51" spans="1:12" x14ac:dyDescent="0.25">
      <c r="A51" s="124">
        <v>2022</v>
      </c>
      <c r="B51" s="124" t="s">
        <v>614</v>
      </c>
      <c r="C51" s="124" t="s">
        <v>5123</v>
      </c>
      <c r="D51" s="124">
        <v>0.82916666666666672</v>
      </c>
      <c r="E51" s="124">
        <v>0.81639719009399414</v>
      </c>
      <c r="F51" s="124">
        <v>0.83320647478103638</v>
      </c>
      <c r="G51" s="124">
        <v>0.81728339195251465</v>
      </c>
      <c r="H51" s="124">
        <v>0.83355444669723511</v>
      </c>
      <c r="I51" s="124">
        <v>0.77393811941146851</v>
      </c>
      <c r="J51" s="124">
        <v>0.79272037744522095</v>
      </c>
      <c r="K51" s="124">
        <v>0.77419567108154297</v>
      </c>
      <c r="L51" s="124">
        <v>0.79256194829940796</v>
      </c>
    </row>
    <row r="52" spans="1:12" x14ac:dyDescent="0.25">
      <c r="A52" s="124">
        <v>2018</v>
      </c>
      <c r="B52" s="124" t="s">
        <v>615</v>
      </c>
      <c r="C52" s="124" t="s">
        <v>5123</v>
      </c>
      <c r="D52" s="124">
        <v>0.81458200243007273</v>
      </c>
      <c r="E52" s="124">
        <v>0.81167960166931152</v>
      </c>
      <c r="F52" s="124">
        <v>0.8104555606842041</v>
      </c>
      <c r="G52" s="124">
        <v>0.81044125556945801</v>
      </c>
      <c r="H52" s="124">
        <v>0.80936771631240845</v>
      </c>
      <c r="I52" s="124">
        <v>0.81456029415130615</v>
      </c>
      <c r="J52" s="124">
        <v>0.8131718635559082</v>
      </c>
      <c r="K52" s="124">
        <v>0.81307387351989746</v>
      </c>
      <c r="L52" s="124">
        <v>0.81184267997741699</v>
      </c>
    </row>
    <row r="53" spans="1:12" x14ac:dyDescent="0.25">
      <c r="A53" s="124">
        <v>2019</v>
      </c>
      <c r="B53" s="124" t="s">
        <v>615</v>
      </c>
      <c r="C53" s="124" t="s">
        <v>5123</v>
      </c>
      <c r="D53" s="124">
        <v>0.80816090325018897</v>
      </c>
      <c r="E53" s="124">
        <v>0.83660793304443359</v>
      </c>
      <c r="F53" s="124">
        <v>0.83138018846511841</v>
      </c>
      <c r="G53" s="124">
        <v>0.8344886302947998</v>
      </c>
      <c r="H53" s="124">
        <v>0.82960307598114014</v>
      </c>
      <c r="I53" s="124">
        <v>0.84068620204925537</v>
      </c>
      <c r="J53" s="124">
        <v>0.83394956588745117</v>
      </c>
      <c r="K53" s="124">
        <v>0.83812546730041504</v>
      </c>
      <c r="L53" s="124">
        <v>0.83175075054168701</v>
      </c>
    </row>
    <row r="54" spans="1:12" x14ac:dyDescent="0.25">
      <c r="A54" s="124">
        <v>2020</v>
      </c>
      <c r="B54" s="124" t="s">
        <v>615</v>
      </c>
      <c r="C54" s="124" t="s">
        <v>5123</v>
      </c>
      <c r="D54" s="124">
        <v>0.8529246857560111</v>
      </c>
      <c r="E54" s="124">
        <v>0.84495425224304199</v>
      </c>
      <c r="F54" s="124">
        <v>0.84824120998382568</v>
      </c>
      <c r="G54" s="124">
        <v>0.84958767890930176</v>
      </c>
      <c r="H54" s="124">
        <v>0.85234642028808594</v>
      </c>
      <c r="I54" s="124">
        <v>0.84099990129470825</v>
      </c>
      <c r="J54" s="124">
        <v>0.84509927034378052</v>
      </c>
      <c r="K54" s="124">
        <v>0.84669744968414307</v>
      </c>
      <c r="L54" s="124">
        <v>0.85021978616714478</v>
      </c>
    </row>
    <row r="55" spans="1:12" x14ac:dyDescent="0.25">
      <c r="A55" s="124">
        <v>2021</v>
      </c>
      <c r="B55" s="124" t="s">
        <v>615</v>
      </c>
      <c r="C55" s="124" t="s">
        <v>5123</v>
      </c>
      <c r="D55" s="124">
        <v>0.87078255078255073</v>
      </c>
      <c r="E55" s="124">
        <v>0.85320830345153809</v>
      </c>
      <c r="F55" s="124">
        <v>0.85637319087982178</v>
      </c>
      <c r="G55" s="124">
        <v>0.8519325852394104</v>
      </c>
      <c r="H55" s="124">
        <v>0.85513293743133545</v>
      </c>
      <c r="I55" s="124">
        <v>0.8502037525177002</v>
      </c>
      <c r="J55" s="124">
        <v>0.85422950983047485</v>
      </c>
      <c r="K55" s="124">
        <v>0.84855329990386963</v>
      </c>
      <c r="L55" s="124">
        <v>0.85263693332672119</v>
      </c>
    </row>
    <row r="56" spans="1:12" x14ac:dyDescent="0.25">
      <c r="A56" s="124">
        <v>2022</v>
      </c>
      <c r="B56" s="124" t="s">
        <v>615</v>
      </c>
      <c r="C56" s="124" t="s">
        <v>5123</v>
      </c>
      <c r="D56" s="124">
        <v>0.86569518982309679</v>
      </c>
      <c r="E56" s="124">
        <v>0.83520489931106567</v>
      </c>
      <c r="F56" s="124">
        <v>0.83062446117401123</v>
      </c>
      <c r="G56" s="124">
        <v>0.83235162496566772</v>
      </c>
      <c r="H56" s="124">
        <v>0.82816559076309204</v>
      </c>
      <c r="I56" s="124">
        <v>0.83956700563430786</v>
      </c>
      <c r="J56" s="124">
        <v>0.83374190330505371</v>
      </c>
      <c r="K56" s="124">
        <v>0.83609688282012939</v>
      </c>
      <c r="L56" s="124">
        <v>0.83069300651550293</v>
      </c>
    </row>
    <row r="57" spans="1:12" x14ac:dyDescent="0.25">
      <c r="A57" s="124">
        <v>2018</v>
      </c>
      <c r="B57" s="124" t="s">
        <v>616</v>
      </c>
      <c r="C57" s="124" t="s">
        <v>5123</v>
      </c>
      <c r="D57" s="124">
        <v>0.7191266738510832</v>
      </c>
      <c r="E57" s="124">
        <v>0.71256840229034424</v>
      </c>
      <c r="F57" s="124">
        <v>0.71199077367782593</v>
      </c>
      <c r="G57" s="124">
        <v>0.71288377046585083</v>
      </c>
      <c r="H57" s="124">
        <v>0.7122918963432312</v>
      </c>
      <c r="I57" s="124">
        <v>0.71325528621673584</v>
      </c>
      <c r="J57" s="124">
        <v>0.71253418922424316</v>
      </c>
      <c r="K57" s="124">
        <v>0.71366220712661743</v>
      </c>
      <c r="L57" s="124">
        <v>0.712921142578125</v>
      </c>
    </row>
    <row r="58" spans="1:12" x14ac:dyDescent="0.25">
      <c r="A58" s="124">
        <v>2019</v>
      </c>
      <c r="B58" s="124" t="s">
        <v>616</v>
      </c>
      <c r="C58" s="124" t="s">
        <v>5123</v>
      </c>
      <c r="D58" s="124">
        <v>0.7309720961887477</v>
      </c>
      <c r="E58" s="124">
        <v>0.72647666931152344</v>
      </c>
      <c r="F58" s="124">
        <v>0.7262951135635376</v>
      </c>
      <c r="G58" s="124">
        <v>0.72660505771636963</v>
      </c>
      <c r="H58" s="124">
        <v>0.72641623020172119</v>
      </c>
      <c r="I58" s="124">
        <v>0.72845333814620972</v>
      </c>
      <c r="J58" s="124">
        <v>0.72839945554733276</v>
      </c>
      <c r="K58" s="124">
        <v>0.72865289449691772</v>
      </c>
      <c r="L58" s="124">
        <v>0.72858291864395142</v>
      </c>
    </row>
    <row r="59" spans="1:12" x14ac:dyDescent="0.25">
      <c r="A59" s="124">
        <v>2020</v>
      </c>
      <c r="B59" s="124" t="s">
        <v>616</v>
      </c>
      <c r="C59" s="124" t="s">
        <v>5123</v>
      </c>
      <c r="D59" s="124">
        <v>0.6548202614379085</v>
      </c>
      <c r="E59" s="124">
        <v>0.6976318359375</v>
      </c>
      <c r="F59" s="124">
        <v>0.70272064208984375</v>
      </c>
      <c r="G59" s="124">
        <v>0.69721877574920654</v>
      </c>
      <c r="H59" s="124">
        <v>0.70220929384231567</v>
      </c>
      <c r="I59" s="124">
        <v>0.69759088754653931</v>
      </c>
      <c r="J59" s="124">
        <v>0.70453393459320068</v>
      </c>
      <c r="K59" s="124">
        <v>0.69707512855529785</v>
      </c>
      <c r="L59" s="124">
        <v>0.70391702651977539</v>
      </c>
    </row>
    <row r="60" spans="1:12" x14ac:dyDescent="0.25">
      <c r="A60" s="124">
        <v>2021</v>
      </c>
      <c r="B60" s="124" t="s">
        <v>616</v>
      </c>
      <c r="C60" s="124" t="s">
        <v>5123</v>
      </c>
      <c r="D60" s="124">
        <v>0.79650613395225478</v>
      </c>
      <c r="E60" s="124">
        <v>0.76474833488464355</v>
      </c>
      <c r="F60" s="124">
        <v>0.76041865348815918</v>
      </c>
      <c r="G60" s="124">
        <v>0.76471757888793945</v>
      </c>
      <c r="H60" s="124">
        <v>0.76050776243209839</v>
      </c>
      <c r="I60" s="124">
        <v>0.76212567090988159</v>
      </c>
      <c r="J60" s="124">
        <v>0.75595766305923462</v>
      </c>
      <c r="K60" s="124">
        <v>0.76203501224517822</v>
      </c>
      <c r="L60" s="124">
        <v>0.75600409507751465</v>
      </c>
    </row>
    <row r="61" spans="1:12" x14ac:dyDescent="0.25">
      <c r="A61" s="124">
        <v>2022</v>
      </c>
      <c r="B61" s="124" t="s">
        <v>616</v>
      </c>
      <c r="C61" s="124" t="s">
        <v>5123</v>
      </c>
      <c r="D61" s="124">
        <v>0.77869455615783645</v>
      </c>
      <c r="E61" s="124">
        <v>0.75554490089416504</v>
      </c>
      <c r="F61" s="124">
        <v>0.75302642583847046</v>
      </c>
      <c r="G61" s="124">
        <v>0.76044577360153198</v>
      </c>
      <c r="H61" s="124">
        <v>0.7575305700302124</v>
      </c>
      <c r="I61" s="124">
        <v>0.75961488485336304</v>
      </c>
      <c r="J61" s="124">
        <v>0.75657600164413452</v>
      </c>
      <c r="K61" s="124">
        <v>0.76580607891082764</v>
      </c>
      <c r="L61" s="124">
        <v>0.76229721307754517</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298E4-51F3-457E-A8AC-31494758486A}">
  <dimension ref="A1:F61"/>
  <sheetViews>
    <sheetView workbookViewId="0"/>
  </sheetViews>
  <sheetFormatPr defaultColWidth="8.7109375" defaultRowHeight="15" x14ac:dyDescent="0.25"/>
  <cols>
    <col min="1" max="16384" width="8.7109375" style="124"/>
  </cols>
  <sheetData>
    <row r="1" spans="1:6" x14ac:dyDescent="0.25">
      <c r="A1" s="124" t="s">
        <v>5124</v>
      </c>
      <c r="B1" s="124" t="s">
        <v>5106</v>
      </c>
      <c r="C1" s="124" t="s">
        <v>5107</v>
      </c>
      <c r="D1" s="124" t="s">
        <v>224</v>
      </c>
      <c r="E1" s="124" t="s">
        <v>5109</v>
      </c>
      <c r="F1" s="124" t="s">
        <v>5110</v>
      </c>
    </row>
    <row r="2" spans="1:6" x14ac:dyDescent="0.25">
      <c r="A2" s="124">
        <v>2018</v>
      </c>
      <c r="B2" s="124" t="s">
        <v>605</v>
      </c>
      <c r="C2" s="124" t="s">
        <v>5111</v>
      </c>
      <c r="D2" s="124">
        <v>0.71461386759894219</v>
      </c>
      <c r="E2" s="124">
        <v>0.70633959770202637</v>
      </c>
      <c r="F2" s="124">
        <v>0.6976165771484375</v>
      </c>
    </row>
    <row r="3" spans="1:6" x14ac:dyDescent="0.25">
      <c r="A3" s="124">
        <v>2019</v>
      </c>
      <c r="B3" s="124" t="s">
        <v>605</v>
      </c>
      <c r="C3" s="124" t="s">
        <v>5111</v>
      </c>
      <c r="D3" s="124">
        <v>0.80665340298798949</v>
      </c>
      <c r="E3" s="124">
        <v>0.76547718048095703</v>
      </c>
      <c r="F3" s="124">
        <v>0.76766008138656616</v>
      </c>
    </row>
    <row r="4" spans="1:6" x14ac:dyDescent="0.25">
      <c r="A4" s="124">
        <v>2020</v>
      </c>
      <c r="B4" s="124" t="s">
        <v>605</v>
      </c>
      <c r="C4" s="124" t="s">
        <v>5111</v>
      </c>
      <c r="D4" s="124">
        <v>0.68591418449210129</v>
      </c>
      <c r="E4" s="124">
        <v>0.78376507759094238</v>
      </c>
      <c r="F4" s="124">
        <v>0.80032134056091309</v>
      </c>
    </row>
    <row r="5" spans="1:6" x14ac:dyDescent="0.25">
      <c r="A5" s="124">
        <v>2021</v>
      </c>
      <c r="B5" s="124" t="s">
        <v>605</v>
      </c>
      <c r="C5" s="124" t="s">
        <v>5111</v>
      </c>
      <c r="D5" s="124">
        <v>0.6621942899804345</v>
      </c>
      <c r="E5" s="124">
        <v>0.61379390954971313</v>
      </c>
      <c r="F5" s="124">
        <v>0.60377776622772217</v>
      </c>
    </row>
    <row r="6" spans="1:6" x14ac:dyDescent="0.25">
      <c r="A6" s="124">
        <v>2022</v>
      </c>
      <c r="B6" s="124" t="s">
        <v>605</v>
      </c>
      <c r="C6" s="124" t="s">
        <v>5111</v>
      </c>
      <c r="D6" s="124">
        <v>0.64598623853211012</v>
      </c>
      <c r="E6" s="124">
        <v>0.63711494207382202</v>
      </c>
      <c r="F6" s="124">
        <v>0.65540498495101929</v>
      </c>
    </row>
    <row r="7" spans="1:6" x14ac:dyDescent="0.25">
      <c r="A7" s="124">
        <v>2018</v>
      </c>
      <c r="B7" s="124" t="s">
        <v>606</v>
      </c>
      <c r="C7" s="124" t="s">
        <v>5111</v>
      </c>
      <c r="D7" s="124">
        <v>0.70560288822911543</v>
      </c>
      <c r="E7" s="124">
        <v>0.62731730937957764</v>
      </c>
      <c r="F7" s="124">
        <v>0.6283799409866333</v>
      </c>
    </row>
    <row r="8" spans="1:6" x14ac:dyDescent="0.25">
      <c r="A8" s="124">
        <v>2019</v>
      </c>
      <c r="B8" s="124" t="s">
        <v>606</v>
      </c>
      <c r="C8" s="124" t="s">
        <v>5111</v>
      </c>
      <c r="D8" s="124">
        <v>0.77062940917107581</v>
      </c>
      <c r="E8" s="124">
        <v>0.74892514944076538</v>
      </c>
      <c r="F8" s="124">
        <v>0.74031919240951538</v>
      </c>
    </row>
    <row r="9" spans="1:6" x14ac:dyDescent="0.25">
      <c r="A9" s="124">
        <v>2020</v>
      </c>
      <c r="B9" s="124" t="s">
        <v>606</v>
      </c>
      <c r="C9" s="124" t="s">
        <v>5111</v>
      </c>
      <c r="D9" s="124">
        <v>0.64627000109595045</v>
      </c>
      <c r="E9" s="124">
        <v>0.72204893827438354</v>
      </c>
      <c r="F9" s="124">
        <v>0.71645855903625488</v>
      </c>
    </row>
    <row r="10" spans="1:6" x14ac:dyDescent="0.25">
      <c r="A10" s="124">
        <v>2021</v>
      </c>
      <c r="B10" s="124" t="s">
        <v>606</v>
      </c>
      <c r="C10" s="124" t="s">
        <v>5111</v>
      </c>
      <c r="D10" s="124">
        <v>0.64431288819875776</v>
      </c>
      <c r="E10" s="124">
        <v>0.66852384805679321</v>
      </c>
      <c r="F10" s="124">
        <v>0.68165749311447144</v>
      </c>
    </row>
    <row r="11" spans="1:6" x14ac:dyDescent="0.25">
      <c r="A11" s="124">
        <v>2022</v>
      </c>
      <c r="B11" s="124" t="s">
        <v>606</v>
      </c>
      <c r="C11" s="124" t="s">
        <v>5111</v>
      </c>
      <c r="D11" s="124">
        <v>0.83408881881487318</v>
      </c>
      <c r="E11" s="124">
        <v>0.78599667549133301</v>
      </c>
      <c r="F11" s="124">
        <v>0.77623939514160156</v>
      </c>
    </row>
    <row r="12" spans="1:6" x14ac:dyDescent="0.25">
      <c r="A12" s="124">
        <v>2018</v>
      </c>
      <c r="B12" s="124" t="s">
        <v>607</v>
      </c>
      <c r="C12" s="124" t="s">
        <v>5111</v>
      </c>
      <c r="D12" s="124">
        <v>0.59305555555555556</v>
      </c>
      <c r="E12" s="124">
        <v>0.60276800394058228</v>
      </c>
      <c r="F12" s="124">
        <v>0.59771972894668579</v>
      </c>
    </row>
    <row r="13" spans="1:6" x14ac:dyDescent="0.25">
      <c r="A13" s="124">
        <v>2019</v>
      </c>
      <c r="B13" s="124" t="s">
        <v>607</v>
      </c>
      <c r="C13" s="124" t="s">
        <v>5111</v>
      </c>
      <c r="D13" s="124">
        <v>0.49649315427019441</v>
      </c>
      <c r="E13" s="124">
        <v>0.63961338996887207</v>
      </c>
      <c r="F13" s="124">
        <v>0.64486783742904663</v>
      </c>
    </row>
    <row r="14" spans="1:6" x14ac:dyDescent="0.25">
      <c r="A14" s="124">
        <v>2020</v>
      </c>
      <c r="B14" s="124" t="s">
        <v>607</v>
      </c>
      <c r="C14" s="124" t="s">
        <v>5111</v>
      </c>
      <c r="D14" s="124">
        <v>0.73023222933946941</v>
      </c>
      <c r="E14" s="124">
        <v>0.68595051765441895</v>
      </c>
      <c r="F14" s="124">
        <v>0.70419842004776001</v>
      </c>
    </row>
    <row r="15" spans="1:6" x14ac:dyDescent="0.25">
      <c r="A15" s="124">
        <v>2021</v>
      </c>
      <c r="B15" s="124" t="s">
        <v>607</v>
      </c>
      <c r="C15" s="124" t="s">
        <v>5111</v>
      </c>
      <c r="D15" s="124">
        <v>0.82827142584722668</v>
      </c>
      <c r="E15" s="124">
        <v>0.71972048282623291</v>
      </c>
      <c r="F15" s="124">
        <v>0.70126640796661377</v>
      </c>
    </row>
    <row r="16" spans="1:6" x14ac:dyDescent="0.25">
      <c r="A16" s="124">
        <v>2022</v>
      </c>
      <c r="B16" s="124" t="s">
        <v>607</v>
      </c>
      <c r="C16" s="124" t="s">
        <v>5111</v>
      </c>
      <c r="D16" s="124">
        <v>0.78050595238095233</v>
      </c>
      <c r="E16" s="124">
        <v>1.0453886985778809</v>
      </c>
      <c r="F16" s="124">
        <v>0.98973327875137329</v>
      </c>
    </row>
    <row r="17" spans="1:6" x14ac:dyDescent="0.25">
      <c r="A17" s="124">
        <v>2018</v>
      </c>
      <c r="B17" s="124" t="s">
        <v>608</v>
      </c>
      <c r="C17" s="124" t="s">
        <v>5111</v>
      </c>
      <c r="D17" s="124">
        <v>0.7931659586953772</v>
      </c>
      <c r="E17" s="124">
        <v>0.74042427539825439</v>
      </c>
      <c r="F17" s="124">
        <v>0.732666015625</v>
      </c>
    </row>
    <row r="18" spans="1:6" x14ac:dyDescent="0.25">
      <c r="A18" s="124">
        <v>2019</v>
      </c>
      <c r="B18" s="124" t="s">
        <v>608</v>
      </c>
      <c r="C18" s="124" t="s">
        <v>5111</v>
      </c>
      <c r="D18" s="124">
        <v>0.79652369582128757</v>
      </c>
      <c r="E18" s="124">
        <v>0.78781765699386597</v>
      </c>
      <c r="F18" s="124">
        <v>0.78548455238342285</v>
      </c>
    </row>
    <row r="19" spans="1:6" x14ac:dyDescent="0.25">
      <c r="A19" s="124">
        <v>2020</v>
      </c>
      <c r="B19" s="124" t="s">
        <v>608</v>
      </c>
      <c r="C19" s="124" t="s">
        <v>5111</v>
      </c>
      <c r="D19" s="124">
        <v>0.80407701644047225</v>
      </c>
      <c r="E19" s="124">
        <v>0.81020182371139526</v>
      </c>
      <c r="F19" s="124">
        <v>0.83449059724807739</v>
      </c>
    </row>
    <row r="20" spans="1:6" x14ac:dyDescent="0.25">
      <c r="A20" s="124">
        <v>2021</v>
      </c>
      <c r="B20" s="124" t="s">
        <v>608</v>
      </c>
      <c r="C20" s="124" t="s">
        <v>5111</v>
      </c>
      <c r="D20" s="124">
        <v>0.75235000396290719</v>
      </c>
      <c r="E20" s="124">
        <v>0.80767291784286499</v>
      </c>
      <c r="F20" s="124">
        <v>0.79347550868988037</v>
      </c>
    </row>
    <row r="21" spans="1:6" x14ac:dyDescent="0.25">
      <c r="A21" s="124">
        <v>2022</v>
      </c>
      <c r="B21" s="124" t="s">
        <v>608</v>
      </c>
      <c r="C21" s="124" t="s">
        <v>5111</v>
      </c>
      <c r="D21" s="124">
        <v>0.64609272068511192</v>
      </c>
      <c r="E21" s="124">
        <v>0.82960402965545654</v>
      </c>
      <c r="F21" s="124">
        <v>0.79887890815734863</v>
      </c>
    </row>
    <row r="22" spans="1:6" x14ac:dyDescent="0.25">
      <c r="A22" s="124">
        <v>2018</v>
      </c>
      <c r="B22" s="124" t="s">
        <v>609</v>
      </c>
      <c r="C22" s="124" t="s">
        <v>5111</v>
      </c>
      <c r="D22" s="124">
        <v>0.54127073906485679</v>
      </c>
      <c r="E22" s="124">
        <v>0.53310197591781616</v>
      </c>
      <c r="F22" s="124">
        <v>0.53129273653030396</v>
      </c>
    </row>
    <row r="23" spans="1:6" x14ac:dyDescent="0.25">
      <c r="A23" s="124">
        <v>2019</v>
      </c>
      <c r="B23" s="124" t="s">
        <v>609</v>
      </c>
      <c r="C23" s="124" t="s">
        <v>5111</v>
      </c>
      <c r="D23" s="124">
        <v>0.67482180293501048</v>
      </c>
      <c r="E23" s="124">
        <v>0.7169194221496582</v>
      </c>
      <c r="F23" s="124">
        <v>0.71369576454162598</v>
      </c>
    </row>
    <row r="24" spans="1:6" x14ac:dyDescent="0.25">
      <c r="A24" s="124">
        <v>2020</v>
      </c>
      <c r="B24" s="124" t="s">
        <v>609</v>
      </c>
      <c r="C24" s="124" t="s">
        <v>5111</v>
      </c>
      <c r="D24" s="124">
        <v>0.87307302231237327</v>
      </c>
      <c r="E24" s="124">
        <v>0.84114092588424683</v>
      </c>
      <c r="F24" s="124">
        <v>0.8405386209487915</v>
      </c>
    </row>
    <row r="25" spans="1:6" x14ac:dyDescent="0.25">
      <c r="A25" s="124">
        <v>2021</v>
      </c>
      <c r="B25" s="124" t="s">
        <v>609</v>
      </c>
      <c r="C25" s="124" t="s">
        <v>5111</v>
      </c>
      <c r="D25" s="124">
        <v>0.80178571428571432</v>
      </c>
      <c r="E25" s="124">
        <v>0.7997889518737793</v>
      </c>
      <c r="F25" s="124">
        <v>0.80542409420013428</v>
      </c>
    </row>
    <row r="26" spans="1:6" x14ac:dyDescent="0.25">
      <c r="A26" s="124">
        <v>2022</v>
      </c>
      <c r="B26" s="124" t="s">
        <v>609</v>
      </c>
      <c r="C26" s="124" t="s">
        <v>5111</v>
      </c>
      <c r="D26" s="124">
        <v>0.75440338528573825</v>
      </c>
      <c r="E26" s="124">
        <v>0.96676325798034668</v>
      </c>
      <c r="F26" s="124">
        <v>0.92813611030578613</v>
      </c>
    </row>
    <row r="27" spans="1:6" x14ac:dyDescent="0.25">
      <c r="A27" s="124">
        <v>2018</v>
      </c>
      <c r="B27" s="124" t="s">
        <v>610</v>
      </c>
      <c r="C27" s="124" t="s">
        <v>5111</v>
      </c>
      <c r="D27" s="124">
        <v>0.5138496547394853</v>
      </c>
      <c r="E27" s="124">
        <v>0.61185538768768311</v>
      </c>
      <c r="F27" s="124">
        <v>0.6175881028175354</v>
      </c>
    </row>
    <row r="28" spans="1:6" x14ac:dyDescent="0.25">
      <c r="A28" s="124">
        <v>2019</v>
      </c>
      <c r="B28" s="124" t="s">
        <v>610</v>
      </c>
      <c r="C28" s="124" t="s">
        <v>5111</v>
      </c>
      <c r="D28" s="124">
        <v>0.6529220779220779</v>
      </c>
      <c r="E28" s="124">
        <v>0.67211002111434937</v>
      </c>
      <c r="F28" s="124">
        <v>0.67142629623413086</v>
      </c>
    </row>
    <row r="29" spans="1:6" x14ac:dyDescent="0.25">
      <c r="A29" s="124">
        <v>2020</v>
      </c>
      <c r="B29" s="124" t="s">
        <v>610</v>
      </c>
      <c r="C29" s="124" t="s">
        <v>5111</v>
      </c>
      <c r="D29" s="124">
        <v>0.83749999999999991</v>
      </c>
      <c r="E29" s="124">
        <v>0.76401370763778687</v>
      </c>
      <c r="F29" s="124">
        <v>0.75386834144592285</v>
      </c>
    </row>
    <row r="30" spans="1:6" x14ac:dyDescent="0.25">
      <c r="A30" s="124">
        <v>2021</v>
      </c>
      <c r="B30" s="124" t="s">
        <v>610</v>
      </c>
      <c r="C30" s="124" t="s">
        <v>5111</v>
      </c>
      <c r="D30" s="124">
        <v>0.6517857142857143</v>
      </c>
      <c r="E30" s="124">
        <v>0.60807836055755615</v>
      </c>
      <c r="F30" s="124">
        <v>0.61317473649978638</v>
      </c>
    </row>
    <row r="31" spans="1:6" x14ac:dyDescent="0.25">
      <c r="A31" s="124">
        <v>2022</v>
      </c>
      <c r="B31" s="124" t="s">
        <v>610</v>
      </c>
      <c r="C31" s="124" t="s">
        <v>5111</v>
      </c>
      <c r="D31" s="124">
        <v>0.68181818181818188</v>
      </c>
      <c r="E31" s="124">
        <v>0.59146797657012939</v>
      </c>
      <c r="F31" s="124">
        <v>0.61634731292724609</v>
      </c>
    </row>
    <row r="32" spans="1:6" x14ac:dyDescent="0.25">
      <c r="A32" s="124">
        <v>2018</v>
      </c>
      <c r="B32" s="124" t="s">
        <v>611</v>
      </c>
      <c r="C32" s="124" t="s">
        <v>5111</v>
      </c>
      <c r="D32" s="124">
        <v>0.76765962795374554</v>
      </c>
      <c r="E32" s="124">
        <v>0.75008809566497803</v>
      </c>
      <c r="F32" s="124">
        <v>0.75028783082962036</v>
      </c>
    </row>
    <row r="33" spans="1:6" x14ac:dyDescent="0.25">
      <c r="A33" s="124">
        <v>2019</v>
      </c>
      <c r="B33" s="124" t="s">
        <v>611</v>
      </c>
      <c r="C33" s="124" t="s">
        <v>5111</v>
      </c>
      <c r="D33" s="124">
        <v>0.76817256817256818</v>
      </c>
      <c r="E33" s="124">
        <v>0.77905052900314331</v>
      </c>
      <c r="F33" s="124">
        <v>0.77387195825576782</v>
      </c>
    </row>
    <row r="34" spans="1:6" x14ac:dyDescent="0.25">
      <c r="A34" s="124">
        <v>2020</v>
      </c>
      <c r="B34" s="124" t="s">
        <v>611</v>
      </c>
      <c r="C34" s="124" t="s">
        <v>5111</v>
      </c>
      <c r="D34" s="124">
        <v>0.76659399224806202</v>
      </c>
      <c r="E34" s="124">
        <v>0.82479608058929443</v>
      </c>
      <c r="F34" s="124">
        <v>0.82029098272323608</v>
      </c>
    </row>
    <row r="35" spans="1:6" x14ac:dyDescent="0.25">
      <c r="A35" s="124">
        <v>2021</v>
      </c>
      <c r="B35" s="124" t="s">
        <v>611</v>
      </c>
      <c r="C35" s="124" t="s">
        <v>5111</v>
      </c>
      <c r="D35" s="124">
        <v>0.86390162125456249</v>
      </c>
      <c r="E35" s="124">
        <v>0.8123931884765625</v>
      </c>
      <c r="F35" s="124">
        <v>0.82187700271606445</v>
      </c>
    </row>
    <row r="36" spans="1:6" x14ac:dyDescent="0.25">
      <c r="A36" s="124">
        <v>2022</v>
      </c>
      <c r="B36" s="124" t="s">
        <v>611</v>
      </c>
      <c r="C36" s="124" t="s">
        <v>5111</v>
      </c>
      <c r="D36" s="124">
        <v>0.85449735449735453</v>
      </c>
      <c r="E36" s="124">
        <v>0.85881304740905762</v>
      </c>
      <c r="F36" s="124">
        <v>0.85813242197036743</v>
      </c>
    </row>
    <row r="37" spans="1:6" x14ac:dyDescent="0.25">
      <c r="A37" s="124">
        <v>2018</v>
      </c>
      <c r="B37" s="124" t="s">
        <v>612</v>
      </c>
      <c r="C37" s="124" t="s">
        <v>5111</v>
      </c>
      <c r="D37" s="124">
        <v>0.6670747847402464</v>
      </c>
      <c r="E37" s="124">
        <v>0.5874820351600647</v>
      </c>
      <c r="F37" s="124">
        <v>0.59473586082458496</v>
      </c>
    </row>
    <row r="38" spans="1:6" x14ac:dyDescent="0.25">
      <c r="A38" s="124">
        <v>2019</v>
      </c>
      <c r="B38" s="124" t="s">
        <v>612</v>
      </c>
      <c r="C38" s="124" t="s">
        <v>5111</v>
      </c>
      <c r="D38" s="124">
        <v>0.55459441352298489</v>
      </c>
      <c r="E38" s="124">
        <v>0.60623836517333984</v>
      </c>
      <c r="F38" s="124">
        <v>0.61085766553878784</v>
      </c>
    </row>
    <row r="39" spans="1:6" x14ac:dyDescent="0.25">
      <c r="A39" s="124">
        <v>2020</v>
      </c>
      <c r="B39" s="124" t="s">
        <v>612</v>
      </c>
      <c r="C39" s="124" t="s">
        <v>5111</v>
      </c>
      <c r="D39" s="124">
        <v>0.67708333333333337</v>
      </c>
      <c r="E39" s="124">
        <v>0.71446144580841064</v>
      </c>
      <c r="F39" s="124">
        <v>0.7066529393196106</v>
      </c>
    </row>
    <row r="40" spans="1:6" x14ac:dyDescent="0.25">
      <c r="A40" s="124">
        <v>2021</v>
      </c>
      <c r="B40" s="124" t="s">
        <v>612</v>
      </c>
      <c r="C40" s="124" t="s">
        <v>5111</v>
      </c>
      <c r="D40" s="124">
        <v>0.75276641091219099</v>
      </c>
      <c r="E40" s="124">
        <v>0.74333709478378296</v>
      </c>
      <c r="F40" s="124">
        <v>0.73927247524261475</v>
      </c>
    </row>
    <row r="41" spans="1:6" x14ac:dyDescent="0.25">
      <c r="A41" s="124">
        <v>2022</v>
      </c>
      <c r="B41" s="124" t="s">
        <v>612</v>
      </c>
      <c r="C41" s="124" t="s">
        <v>5111</v>
      </c>
      <c r="D41" s="124">
        <v>0.7259236283429833</v>
      </c>
      <c r="E41" s="124">
        <v>0.90852236747741699</v>
      </c>
      <c r="F41" s="124">
        <v>0.8844449520111084</v>
      </c>
    </row>
    <row r="42" spans="1:6" x14ac:dyDescent="0.25">
      <c r="A42" s="124">
        <v>2018</v>
      </c>
      <c r="B42" s="124" t="s">
        <v>613</v>
      </c>
      <c r="C42" s="124" t="s">
        <v>5111</v>
      </c>
      <c r="D42" s="124">
        <v>0.78909785982154412</v>
      </c>
      <c r="E42" s="124">
        <v>0.8363533616065979</v>
      </c>
      <c r="F42" s="124">
        <v>0.81955051422119141</v>
      </c>
    </row>
    <row r="43" spans="1:6" x14ac:dyDescent="0.25">
      <c r="A43" s="124">
        <v>2019</v>
      </c>
      <c r="B43" s="124" t="s">
        <v>613</v>
      </c>
      <c r="C43" s="124" t="s">
        <v>5111</v>
      </c>
      <c r="D43" s="124">
        <v>0.81431051587301584</v>
      </c>
      <c r="E43" s="124">
        <v>0.84061282873153687</v>
      </c>
      <c r="F43" s="124">
        <v>0.83315789699554443</v>
      </c>
    </row>
    <row r="44" spans="1:6" x14ac:dyDescent="0.25">
      <c r="A44" s="124">
        <v>2020</v>
      </c>
      <c r="B44" s="124" t="s">
        <v>613</v>
      </c>
      <c r="C44" s="124" t="s">
        <v>5111</v>
      </c>
      <c r="D44" s="124">
        <v>0.8414786967418546</v>
      </c>
      <c r="E44" s="124">
        <v>0.78884565830230713</v>
      </c>
      <c r="F44" s="124">
        <v>0.79891097545623779</v>
      </c>
    </row>
    <row r="45" spans="1:6" x14ac:dyDescent="0.25">
      <c r="A45" s="124">
        <v>2021</v>
      </c>
      <c r="B45" s="124" t="s">
        <v>613</v>
      </c>
      <c r="C45" s="124" t="s">
        <v>5111</v>
      </c>
      <c r="D45" s="124">
        <v>0.79100877192982444</v>
      </c>
      <c r="E45" s="124">
        <v>0.77008402347564697</v>
      </c>
      <c r="F45" s="124">
        <v>0.78427648544311523</v>
      </c>
    </row>
    <row r="46" spans="1:6" x14ac:dyDescent="0.25">
      <c r="A46" s="124">
        <v>2022</v>
      </c>
      <c r="B46" s="124" t="s">
        <v>613</v>
      </c>
      <c r="C46" s="124" t="s">
        <v>5111</v>
      </c>
      <c r="D46" s="124">
        <v>0.80297619047619051</v>
      </c>
      <c r="E46" s="124">
        <v>0.93395525217056274</v>
      </c>
      <c r="F46" s="124">
        <v>0.91508537530899048</v>
      </c>
    </row>
    <row r="47" spans="1:6" x14ac:dyDescent="0.25">
      <c r="A47" s="124">
        <v>2018</v>
      </c>
      <c r="B47" s="124" t="s">
        <v>614</v>
      </c>
      <c r="C47" s="124" t="s">
        <v>5111</v>
      </c>
      <c r="D47" s="124">
        <v>0.74615384615384617</v>
      </c>
      <c r="E47" s="124">
        <v>0.72745859622955322</v>
      </c>
      <c r="F47" s="124">
        <v>0.7369425892829895</v>
      </c>
    </row>
    <row r="48" spans="1:6" x14ac:dyDescent="0.25">
      <c r="A48" s="124">
        <v>2019</v>
      </c>
      <c r="B48" s="124" t="s">
        <v>614</v>
      </c>
      <c r="C48" s="124" t="s">
        <v>5111</v>
      </c>
      <c r="D48" s="124">
        <v>0.83971291866028708</v>
      </c>
      <c r="E48" s="124">
        <v>0.81706023216247559</v>
      </c>
      <c r="F48" s="124">
        <v>0.80964374542236328</v>
      </c>
    </row>
    <row r="49" spans="1:6" x14ac:dyDescent="0.25">
      <c r="A49" s="124">
        <v>2020</v>
      </c>
      <c r="B49" s="124" t="s">
        <v>614</v>
      </c>
      <c r="C49" s="124" t="s">
        <v>5111</v>
      </c>
      <c r="D49" s="124">
        <v>0.7723214285714286</v>
      </c>
      <c r="E49" s="124">
        <v>0.80507814884185791</v>
      </c>
      <c r="F49" s="124">
        <v>0.81165838241577148</v>
      </c>
    </row>
    <row r="50" spans="1:6" x14ac:dyDescent="0.25">
      <c r="A50" s="124">
        <v>2021</v>
      </c>
      <c r="B50" s="124" t="s">
        <v>614</v>
      </c>
      <c r="C50" s="124" t="s">
        <v>5111</v>
      </c>
      <c r="D50" s="124">
        <v>0.65277777777777779</v>
      </c>
      <c r="E50" s="124">
        <v>0.6613689661026001</v>
      </c>
      <c r="F50" s="124">
        <v>0.65272128582000732</v>
      </c>
    </row>
    <row r="51" spans="1:6" x14ac:dyDescent="0.25">
      <c r="A51" s="124">
        <v>2022</v>
      </c>
      <c r="B51" s="124" t="s">
        <v>614</v>
      </c>
      <c r="C51" s="124" t="s">
        <v>5111</v>
      </c>
      <c r="D51" s="124">
        <v>0.88303571428571437</v>
      </c>
      <c r="E51" s="124">
        <v>0.69011145830154419</v>
      </c>
      <c r="F51" s="124">
        <v>0.6667943000793457</v>
      </c>
    </row>
    <row r="52" spans="1:6" x14ac:dyDescent="0.25">
      <c r="A52" s="124">
        <v>2018</v>
      </c>
      <c r="B52" s="124" t="s">
        <v>615</v>
      </c>
      <c r="C52" s="124" t="s">
        <v>5111</v>
      </c>
      <c r="D52" s="124">
        <v>0.64080368959835776</v>
      </c>
      <c r="E52" s="124">
        <v>0.61856555938720703</v>
      </c>
      <c r="F52" s="124">
        <v>0.62260216474533081</v>
      </c>
    </row>
    <row r="53" spans="1:6" x14ac:dyDescent="0.25">
      <c r="A53" s="124">
        <v>2019</v>
      </c>
      <c r="B53" s="124" t="s">
        <v>615</v>
      </c>
      <c r="C53" s="124" t="s">
        <v>5111</v>
      </c>
      <c r="D53" s="124">
        <v>0.69522660043534068</v>
      </c>
      <c r="E53" s="124">
        <v>0.67806589603424072</v>
      </c>
      <c r="F53" s="124">
        <v>0.67651188373565674</v>
      </c>
    </row>
    <row r="54" spans="1:6" x14ac:dyDescent="0.25">
      <c r="A54" s="124">
        <v>2020</v>
      </c>
      <c r="B54" s="124" t="s">
        <v>615</v>
      </c>
      <c r="C54" s="124" t="s">
        <v>5111</v>
      </c>
      <c r="D54" s="124">
        <v>0.65924693155814429</v>
      </c>
      <c r="E54" s="124">
        <v>0.64423882961273193</v>
      </c>
      <c r="F54" s="124">
        <v>0.64104980230331421</v>
      </c>
    </row>
    <row r="55" spans="1:6" x14ac:dyDescent="0.25">
      <c r="A55" s="124">
        <v>2021</v>
      </c>
      <c r="B55" s="124" t="s">
        <v>615</v>
      </c>
      <c r="C55" s="124" t="s">
        <v>5111</v>
      </c>
      <c r="D55" s="124">
        <v>0.55228758169934644</v>
      </c>
      <c r="E55" s="124">
        <v>0.60669445991516113</v>
      </c>
      <c r="F55" s="124">
        <v>0.60740089416503906</v>
      </c>
    </row>
    <row r="56" spans="1:6" x14ac:dyDescent="0.25">
      <c r="A56" s="124">
        <v>2022</v>
      </c>
      <c r="B56" s="124" t="s">
        <v>615</v>
      </c>
      <c r="C56" s="124" t="s">
        <v>5111</v>
      </c>
      <c r="D56" s="124">
        <v>0.71773255813953485</v>
      </c>
      <c r="E56" s="124">
        <v>0.72867017984390259</v>
      </c>
      <c r="F56" s="124">
        <v>0.7199852466583252</v>
      </c>
    </row>
    <row r="57" spans="1:6" x14ac:dyDescent="0.25">
      <c r="A57" s="124">
        <v>2018</v>
      </c>
      <c r="B57" s="124" t="s">
        <v>616</v>
      </c>
      <c r="C57" s="124" t="s">
        <v>5111</v>
      </c>
      <c r="D57" s="124">
        <v>0.46189258312020465</v>
      </c>
      <c r="E57" s="124">
        <v>0.51262170076370239</v>
      </c>
      <c r="F57" s="124">
        <v>0.49715384840965271</v>
      </c>
    </row>
    <row r="58" spans="1:6" x14ac:dyDescent="0.25">
      <c r="A58" s="124">
        <v>2019</v>
      </c>
      <c r="B58" s="124" t="s">
        <v>616</v>
      </c>
      <c r="C58" s="124" t="s">
        <v>5111</v>
      </c>
      <c r="D58" s="124">
        <v>0.69615354160910559</v>
      </c>
      <c r="E58" s="124">
        <v>0.58156639337539673</v>
      </c>
      <c r="F58" s="124">
        <v>0.58638423681259155</v>
      </c>
    </row>
    <row r="59" spans="1:6" x14ac:dyDescent="0.25">
      <c r="A59" s="124">
        <v>2020</v>
      </c>
      <c r="B59" s="124" t="s">
        <v>616</v>
      </c>
      <c r="C59" s="124" t="s">
        <v>5111</v>
      </c>
      <c r="D59" s="124">
        <v>0.59126180836707154</v>
      </c>
      <c r="E59" s="124">
        <v>0.58572012186050415</v>
      </c>
      <c r="F59" s="124">
        <v>0.60515737533569336</v>
      </c>
    </row>
    <row r="60" spans="1:6" x14ac:dyDescent="0.25">
      <c r="A60" s="124">
        <v>2021</v>
      </c>
      <c r="B60" s="124" t="s">
        <v>616</v>
      </c>
      <c r="C60" s="124" t="s">
        <v>5111</v>
      </c>
      <c r="D60" s="124">
        <v>0.3996212121212121</v>
      </c>
      <c r="E60" s="124">
        <v>0.46902093291282654</v>
      </c>
      <c r="F60" s="124">
        <v>0.46023362874984741</v>
      </c>
    </row>
    <row r="61" spans="1:6" x14ac:dyDescent="0.25">
      <c r="A61" s="124">
        <v>2022</v>
      </c>
      <c r="B61" s="124" t="s">
        <v>616</v>
      </c>
      <c r="C61" s="124" t="s">
        <v>5111</v>
      </c>
      <c r="D61" s="124">
        <v>0.83244019138755987</v>
      </c>
      <c r="E61" s="124">
        <v>0.6462281346321106</v>
      </c>
      <c r="F61" s="124">
        <v>0.59804242849349976</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9E137-631C-44C6-8247-F6A27D83F3B3}">
  <dimension ref="A1:F61"/>
  <sheetViews>
    <sheetView topLeftCell="A49" workbookViewId="0">
      <selection activeCell="C61" sqref="C61"/>
    </sheetView>
  </sheetViews>
  <sheetFormatPr defaultColWidth="8.7109375" defaultRowHeight="15" x14ac:dyDescent="0.25"/>
  <cols>
    <col min="1" max="2" width="8.7109375" style="124"/>
    <col min="3" max="3" width="17.5703125" style="124" bestFit="1" customWidth="1"/>
    <col min="4" max="16384" width="8.7109375" style="124"/>
  </cols>
  <sheetData>
    <row r="1" spans="1:6" x14ac:dyDescent="0.25">
      <c r="A1" s="124" t="s">
        <v>5124</v>
      </c>
      <c r="B1" s="124" t="s">
        <v>5106</v>
      </c>
      <c r="C1" s="124" t="s">
        <v>5107</v>
      </c>
      <c r="D1" s="124" t="s">
        <v>224</v>
      </c>
      <c r="E1" s="124" t="s">
        <v>5109</v>
      </c>
      <c r="F1" s="124" t="s">
        <v>5110</v>
      </c>
    </row>
    <row r="2" spans="1:6" x14ac:dyDescent="0.25">
      <c r="A2" s="124">
        <v>2018</v>
      </c>
      <c r="B2" s="124" t="s">
        <v>605</v>
      </c>
      <c r="C2" s="124" t="s">
        <v>5125</v>
      </c>
      <c r="D2" s="124">
        <v>0.75511363636363638</v>
      </c>
      <c r="E2" s="124">
        <v>0.76967704296112061</v>
      </c>
      <c r="F2" s="124">
        <v>0.76977717876434326</v>
      </c>
    </row>
    <row r="3" spans="1:6" x14ac:dyDescent="0.25">
      <c r="A3" s="124">
        <v>2019</v>
      </c>
      <c r="B3" s="124" t="s">
        <v>605</v>
      </c>
      <c r="C3" s="124" t="s">
        <v>5125</v>
      </c>
      <c r="D3" s="124">
        <v>0.75700549450549448</v>
      </c>
      <c r="E3" s="124">
        <v>0.71790099143981934</v>
      </c>
      <c r="F3" s="124">
        <v>0.71790146827697754</v>
      </c>
    </row>
    <row r="4" spans="1:6" x14ac:dyDescent="0.25">
      <c r="A4" s="124">
        <v>2020</v>
      </c>
      <c r="B4" s="124" t="s">
        <v>605</v>
      </c>
      <c r="C4" s="124" t="s">
        <v>5125</v>
      </c>
      <c r="D4" s="124">
        <v>0.63571428571428579</v>
      </c>
      <c r="E4" s="124">
        <v>0.68480724096298218</v>
      </c>
      <c r="F4" s="124">
        <v>0.68465721607208252</v>
      </c>
    </row>
    <row r="5" spans="1:6" x14ac:dyDescent="0.25">
      <c r="A5" s="124">
        <v>2021</v>
      </c>
      <c r="B5" s="124" t="s">
        <v>605</v>
      </c>
      <c r="C5" s="124" t="s">
        <v>5125</v>
      </c>
      <c r="D5" s="124">
        <v>0.70161782661782657</v>
      </c>
      <c r="E5" s="124">
        <v>0.67706596851348877</v>
      </c>
      <c r="F5" s="124">
        <v>0.67711544036865234</v>
      </c>
    </row>
    <row r="6" spans="1:6" x14ac:dyDescent="0.25">
      <c r="A6" s="124">
        <v>2022</v>
      </c>
      <c r="B6" s="124" t="s">
        <v>605</v>
      </c>
      <c r="C6" s="124" t="s">
        <v>5125</v>
      </c>
      <c r="D6" s="124">
        <v>0.64524948735475052</v>
      </c>
      <c r="E6" s="124">
        <v>0.98533260822296143</v>
      </c>
      <c r="F6" s="124">
        <v>0.98477828502655029</v>
      </c>
    </row>
    <row r="7" spans="1:6" x14ac:dyDescent="0.25">
      <c r="A7" s="124">
        <v>2018</v>
      </c>
      <c r="B7" s="124" t="s">
        <v>606</v>
      </c>
      <c r="C7" s="124" t="s">
        <v>5125</v>
      </c>
      <c r="D7" s="124">
        <v>0.70285087719298245</v>
      </c>
      <c r="E7" s="124">
        <v>0.68322312831878662</v>
      </c>
      <c r="F7" s="124">
        <v>0.68340694904327393</v>
      </c>
    </row>
    <row r="8" spans="1:6" x14ac:dyDescent="0.25">
      <c r="A8" s="124">
        <v>2019</v>
      </c>
      <c r="B8" s="124" t="s">
        <v>606</v>
      </c>
      <c r="C8" s="124" t="s">
        <v>5125</v>
      </c>
      <c r="D8" s="124">
        <v>0.81527777777777777</v>
      </c>
      <c r="E8" s="124">
        <v>0.76941180229187012</v>
      </c>
      <c r="F8" s="124">
        <v>0.76961719989776611</v>
      </c>
    </row>
    <row r="9" spans="1:6" x14ac:dyDescent="0.25">
      <c r="A9" s="124">
        <v>2020</v>
      </c>
      <c r="B9" s="124" t="s">
        <v>606</v>
      </c>
      <c r="C9" s="124" t="s">
        <v>5125</v>
      </c>
      <c r="D9" s="124">
        <v>0.8041666666666667</v>
      </c>
      <c r="E9" s="124">
        <v>0.78235125541687012</v>
      </c>
      <c r="F9" s="124">
        <v>0.78215980529785156</v>
      </c>
    </row>
    <row r="10" spans="1:6" x14ac:dyDescent="0.25">
      <c r="A10" s="124">
        <v>2021</v>
      </c>
      <c r="B10" s="124" t="s">
        <v>606</v>
      </c>
      <c r="C10" s="124" t="s">
        <v>5125</v>
      </c>
      <c r="D10" s="124">
        <v>0.72222222222222221</v>
      </c>
      <c r="E10" s="124">
        <v>0.80953139066696167</v>
      </c>
      <c r="F10" s="124">
        <v>0.80933356285095215</v>
      </c>
    </row>
    <row r="11" spans="1:6" x14ac:dyDescent="0.25">
      <c r="A11" s="124">
        <v>2022</v>
      </c>
      <c r="B11" s="124" t="s">
        <v>606</v>
      </c>
      <c r="C11" s="124" t="s">
        <v>5125</v>
      </c>
      <c r="D11" s="124">
        <v>0.82917542016806722</v>
      </c>
      <c r="E11" s="124">
        <v>0.91753041744232178</v>
      </c>
      <c r="F11" s="124">
        <v>0.9177926778793335</v>
      </c>
    </row>
    <row r="12" spans="1:6" x14ac:dyDescent="0.25">
      <c r="A12" s="124">
        <v>2018</v>
      </c>
      <c r="B12" s="124" t="s">
        <v>607</v>
      </c>
      <c r="C12" s="124" t="s">
        <v>5125</v>
      </c>
      <c r="D12" s="124">
        <v>0.68073593073593064</v>
      </c>
      <c r="E12" s="124">
        <v>0.60159164667129517</v>
      </c>
      <c r="F12" s="124">
        <v>0.60158741474151611</v>
      </c>
    </row>
    <row r="13" spans="1:6" x14ac:dyDescent="0.25">
      <c r="A13" s="124">
        <v>2019</v>
      </c>
      <c r="B13" s="124" t="s">
        <v>607</v>
      </c>
      <c r="C13" s="124" t="s">
        <v>5125</v>
      </c>
      <c r="D13" s="124">
        <v>0.50202922077922074</v>
      </c>
      <c r="E13" s="124">
        <v>0.65502053499221802</v>
      </c>
      <c r="F13" s="124">
        <v>0.65461385250091553</v>
      </c>
    </row>
    <row r="14" spans="1:6" x14ac:dyDescent="0.25">
      <c r="A14" s="124">
        <v>2020</v>
      </c>
      <c r="B14" s="124" t="s">
        <v>607</v>
      </c>
      <c r="C14" s="124" t="s">
        <v>5125</v>
      </c>
      <c r="D14" s="124">
        <v>0.84548611111111116</v>
      </c>
      <c r="E14" s="124">
        <v>0.83271664381027222</v>
      </c>
      <c r="F14" s="124">
        <v>0.83304727077484131</v>
      </c>
    </row>
    <row r="15" spans="1:6" x14ac:dyDescent="0.25">
      <c r="A15" s="124">
        <v>2021</v>
      </c>
      <c r="B15" s="124" t="s">
        <v>607</v>
      </c>
      <c r="C15" s="124" t="s">
        <v>5125</v>
      </c>
      <c r="D15" s="124">
        <v>0.84166666666666656</v>
      </c>
      <c r="E15" s="124">
        <v>0.78058910369873047</v>
      </c>
      <c r="F15" s="124">
        <v>0.78066939115524292</v>
      </c>
    </row>
    <row r="16" spans="1:6" x14ac:dyDescent="0.25">
      <c r="A16" s="124">
        <v>2022</v>
      </c>
      <c r="B16" s="124" t="s">
        <v>607</v>
      </c>
      <c r="C16" s="124" t="s">
        <v>5125</v>
      </c>
      <c r="D16" s="124">
        <v>0.78766233766233773</v>
      </c>
      <c r="E16" s="124">
        <v>1.0043668746948242</v>
      </c>
      <c r="F16" s="124">
        <v>1.003605842590332</v>
      </c>
    </row>
    <row r="17" spans="1:6" x14ac:dyDescent="0.25">
      <c r="A17" s="124">
        <v>2018</v>
      </c>
      <c r="B17" s="124" t="s">
        <v>608</v>
      </c>
      <c r="C17" s="124" t="s">
        <v>5125</v>
      </c>
      <c r="D17" s="124">
        <v>0.75847975553857905</v>
      </c>
      <c r="E17" s="124">
        <v>0.63238787651062012</v>
      </c>
      <c r="F17" s="124">
        <v>0.63251012563705444</v>
      </c>
    </row>
    <row r="18" spans="1:6" x14ac:dyDescent="0.25">
      <c r="A18" s="124">
        <v>2019</v>
      </c>
      <c r="B18" s="124" t="s">
        <v>608</v>
      </c>
      <c r="C18" s="124" t="s">
        <v>5125</v>
      </c>
      <c r="D18" s="124">
        <v>0.72033248081841439</v>
      </c>
      <c r="E18" s="124">
        <v>0.69576132297515869</v>
      </c>
      <c r="F18" s="124">
        <v>0.69560700654983521</v>
      </c>
    </row>
    <row r="19" spans="1:6" x14ac:dyDescent="0.25">
      <c r="A19" s="124">
        <v>2020</v>
      </c>
      <c r="B19" s="124" t="s">
        <v>608</v>
      </c>
      <c r="C19" s="124" t="s">
        <v>5125</v>
      </c>
      <c r="D19" s="124">
        <v>0.75641025641025639</v>
      </c>
      <c r="E19" s="124">
        <v>0.84997713565826416</v>
      </c>
      <c r="F19" s="124">
        <v>0.84987318515777588</v>
      </c>
    </row>
    <row r="20" spans="1:6" x14ac:dyDescent="0.25">
      <c r="A20" s="124">
        <v>2021</v>
      </c>
      <c r="B20" s="124" t="s">
        <v>608</v>
      </c>
      <c r="C20" s="124" t="s">
        <v>5125</v>
      </c>
      <c r="D20" s="124">
        <v>0.80641025641025654</v>
      </c>
      <c r="E20" s="124">
        <v>0.86350637674331665</v>
      </c>
      <c r="F20" s="124">
        <v>0.86364245414733887</v>
      </c>
    </row>
    <row r="21" spans="1:6" x14ac:dyDescent="0.25">
      <c r="A21" s="124">
        <v>2022</v>
      </c>
      <c r="B21" s="124" t="s">
        <v>608</v>
      </c>
      <c r="C21" s="124" t="s">
        <v>5125</v>
      </c>
      <c r="D21" s="124">
        <v>0.69645979020979021</v>
      </c>
      <c r="E21" s="124">
        <v>0.923209547996521</v>
      </c>
      <c r="F21" s="124">
        <v>0.92305183410644531</v>
      </c>
    </row>
    <row r="22" spans="1:6" x14ac:dyDescent="0.25">
      <c r="A22" s="124">
        <v>2018</v>
      </c>
      <c r="B22" s="124" t="s">
        <v>609</v>
      </c>
      <c r="C22" s="124" t="s">
        <v>5125</v>
      </c>
      <c r="D22" s="124">
        <v>0.67619047619047623</v>
      </c>
      <c r="E22" s="124">
        <v>0.64023017883300781</v>
      </c>
      <c r="F22" s="124">
        <v>0.64042198657989502</v>
      </c>
    </row>
    <row r="23" spans="1:6" x14ac:dyDescent="0.25">
      <c r="A23" s="124">
        <v>2019</v>
      </c>
      <c r="B23" s="124" t="s">
        <v>609</v>
      </c>
      <c r="C23" s="124" t="s">
        <v>5125</v>
      </c>
      <c r="D23" s="124">
        <v>0.72803030303030292</v>
      </c>
      <c r="E23" s="124">
        <v>0.73765283823013306</v>
      </c>
      <c r="F23" s="124">
        <v>0.73757189512252808</v>
      </c>
    </row>
    <row r="24" spans="1:6" x14ac:dyDescent="0.25">
      <c r="A24" s="124">
        <v>2020</v>
      </c>
      <c r="B24" s="124" t="s">
        <v>609</v>
      </c>
      <c r="C24" s="124" t="s">
        <v>5125</v>
      </c>
      <c r="D24" s="124">
        <v>0.72222222222222221</v>
      </c>
      <c r="E24" s="124">
        <v>0.77932298183441162</v>
      </c>
      <c r="F24" s="124">
        <v>0.77921676635742188</v>
      </c>
    </row>
    <row r="25" spans="1:6" x14ac:dyDescent="0.25">
      <c r="A25" s="124">
        <v>2021</v>
      </c>
      <c r="B25" s="124" t="s">
        <v>609</v>
      </c>
      <c r="C25" s="124" t="s">
        <v>5125</v>
      </c>
      <c r="D25" s="124">
        <v>0.89999999999999991</v>
      </c>
      <c r="E25" s="124">
        <v>0.88351225852966309</v>
      </c>
      <c r="F25" s="124">
        <v>0.88348096609115601</v>
      </c>
    </row>
    <row r="26" spans="1:6" x14ac:dyDescent="0.25">
      <c r="A26" s="124">
        <v>2022</v>
      </c>
      <c r="B26" s="124" t="s">
        <v>609</v>
      </c>
      <c r="C26" s="124" t="s">
        <v>5125</v>
      </c>
      <c r="D26" s="124">
        <v>0.71543040293040294</v>
      </c>
      <c r="E26" s="124">
        <v>1.3356595039367676</v>
      </c>
      <c r="F26" s="124">
        <v>1.3354772329330444</v>
      </c>
    </row>
    <row r="27" spans="1:6" x14ac:dyDescent="0.25">
      <c r="A27" s="124">
        <v>2018</v>
      </c>
      <c r="B27" s="124" t="s">
        <v>610</v>
      </c>
      <c r="C27" s="124" t="s">
        <v>5125</v>
      </c>
      <c r="D27" s="124">
        <v>0.20833333333333331</v>
      </c>
      <c r="E27" s="124">
        <v>0.39191344380378723</v>
      </c>
      <c r="F27" s="124">
        <v>0.39191621541976929</v>
      </c>
    </row>
    <row r="28" spans="1:6" x14ac:dyDescent="0.25">
      <c r="A28" s="124">
        <v>2019</v>
      </c>
      <c r="B28" s="124" t="s">
        <v>610</v>
      </c>
      <c r="C28" s="124" t="s">
        <v>5125</v>
      </c>
      <c r="D28" s="124">
        <v>0.66666666666666663</v>
      </c>
      <c r="E28" s="124">
        <v>0.61044591665267944</v>
      </c>
      <c r="F28" s="124">
        <v>0.61041086912155151</v>
      </c>
    </row>
    <row r="29" spans="1:6" x14ac:dyDescent="0.25">
      <c r="A29" s="124">
        <v>2020</v>
      </c>
      <c r="B29" s="124" t="s">
        <v>610</v>
      </c>
      <c r="C29" s="124" t="s">
        <v>5125</v>
      </c>
      <c r="D29" s="124">
        <v>0.5</v>
      </c>
      <c r="E29" s="124">
        <v>0.57988119125366211</v>
      </c>
      <c r="F29" s="124">
        <v>0.57978689670562744</v>
      </c>
    </row>
    <row r="30" spans="1:6" x14ac:dyDescent="0.25">
      <c r="A30" s="124">
        <v>2021</v>
      </c>
      <c r="B30" s="124" t="s">
        <v>610</v>
      </c>
      <c r="C30" s="124" t="s">
        <v>5125</v>
      </c>
      <c r="D30" s="124">
        <v>0.62222222222222212</v>
      </c>
      <c r="E30" s="124">
        <v>0.38041538000106812</v>
      </c>
      <c r="F30" s="124">
        <v>0.38050958514213562</v>
      </c>
    </row>
    <row r="31" spans="1:6" x14ac:dyDescent="0.25">
      <c r="A31" s="124">
        <v>2022</v>
      </c>
      <c r="B31" s="124" t="s">
        <v>610</v>
      </c>
      <c r="C31" s="124" t="s">
        <v>5125</v>
      </c>
      <c r="D31" s="124">
        <v>0.625</v>
      </c>
      <c r="E31" s="124">
        <v>0.57739847898483276</v>
      </c>
      <c r="F31" s="124">
        <v>0.57743006944656372</v>
      </c>
    </row>
    <row r="32" spans="1:6" x14ac:dyDescent="0.25">
      <c r="A32" s="124">
        <v>2018</v>
      </c>
      <c r="B32" s="124" t="s">
        <v>611</v>
      </c>
      <c r="C32" s="124" t="s">
        <v>5125</v>
      </c>
      <c r="D32" s="124">
        <v>0.70535714285714279</v>
      </c>
      <c r="E32" s="124">
        <v>0.62322467565536499</v>
      </c>
      <c r="F32" s="124">
        <v>0.62316280603408813</v>
      </c>
    </row>
    <row r="33" spans="1:6" x14ac:dyDescent="0.25">
      <c r="A33" s="124">
        <v>2019</v>
      </c>
      <c r="B33" s="124" t="s">
        <v>611</v>
      </c>
      <c r="C33" s="124" t="s">
        <v>5125</v>
      </c>
      <c r="D33" s="124">
        <v>0.67083333333333328</v>
      </c>
      <c r="E33" s="124">
        <v>0.71990746259689331</v>
      </c>
      <c r="F33" s="124">
        <v>0.71983575820922852</v>
      </c>
    </row>
    <row r="34" spans="1:6" x14ac:dyDescent="0.25">
      <c r="A34" s="124">
        <v>2020</v>
      </c>
      <c r="B34" s="124" t="s">
        <v>611</v>
      </c>
      <c r="C34" s="124" t="s">
        <v>5125</v>
      </c>
      <c r="D34" s="124">
        <v>0.83333333333333326</v>
      </c>
      <c r="E34" s="124">
        <v>0.79018658399581909</v>
      </c>
      <c r="F34" s="124">
        <v>0.79011845588684082</v>
      </c>
    </row>
    <row r="35" spans="1:6" x14ac:dyDescent="0.25">
      <c r="A35" s="124">
        <v>2021</v>
      </c>
      <c r="B35" s="124" t="s">
        <v>611</v>
      </c>
      <c r="C35" s="124" t="s">
        <v>5125</v>
      </c>
      <c r="D35" s="124">
        <v>0.84166666666666667</v>
      </c>
      <c r="E35" s="124">
        <v>0.91787171363830566</v>
      </c>
      <c r="F35" s="124">
        <v>0.91807341575622559</v>
      </c>
    </row>
    <row r="36" spans="1:6" x14ac:dyDescent="0.25">
      <c r="A36" s="124">
        <v>2022</v>
      </c>
      <c r="B36" s="124" t="s">
        <v>611</v>
      </c>
      <c r="C36" s="124" t="s">
        <v>5125</v>
      </c>
      <c r="D36" s="124">
        <v>0.875</v>
      </c>
      <c r="E36" s="124">
        <v>1.1285500526428223</v>
      </c>
      <c r="F36" s="124">
        <v>1.1278406381607056</v>
      </c>
    </row>
    <row r="37" spans="1:6" x14ac:dyDescent="0.25">
      <c r="A37" s="124">
        <v>2018</v>
      </c>
      <c r="B37" s="124" t="s">
        <v>612</v>
      </c>
      <c r="C37" s="124" t="s">
        <v>5125</v>
      </c>
      <c r="D37" s="124">
        <v>0.3125</v>
      </c>
      <c r="E37" s="124">
        <v>0.38471919298171997</v>
      </c>
      <c r="F37" s="124">
        <v>0.38484048843383789</v>
      </c>
    </row>
    <row r="38" spans="1:6" x14ac:dyDescent="0.25">
      <c r="A38" s="124">
        <v>2019</v>
      </c>
      <c r="B38" s="124" t="s">
        <v>612</v>
      </c>
      <c r="C38" s="124" t="s">
        <v>5125</v>
      </c>
      <c r="D38" s="124">
        <v>0.60833333333333328</v>
      </c>
      <c r="E38" s="124">
        <v>0.52499252557754517</v>
      </c>
      <c r="F38" s="124">
        <v>0.5249176025390625</v>
      </c>
    </row>
    <row r="39" spans="1:6" x14ac:dyDescent="0.25">
      <c r="A39" s="124">
        <v>2020</v>
      </c>
      <c r="B39" s="124" t="s">
        <v>612</v>
      </c>
      <c r="C39" s="124" t="s">
        <v>5125</v>
      </c>
      <c r="D39" s="124">
        <v>0.67708333333333337</v>
      </c>
      <c r="E39" s="124">
        <v>0.76131922006607056</v>
      </c>
      <c r="F39" s="124">
        <v>0.76099848747253418</v>
      </c>
    </row>
    <row r="40" spans="1:6" x14ac:dyDescent="0.25">
      <c r="A40" s="124">
        <v>2021</v>
      </c>
      <c r="B40" s="124" t="s">
        <v>612</v>
      </c>
      <c r="C40" s="124" t="s">
        <v>5125</v>
      </c>
      <c r="D40" s="124">
        <v>0.875</v>
      </c>
      <c r="E40" s="124">
        <v>0.80188572406768799</v>
      </c>
      <c r="F40" s="124">
        <v>0.80216008424758911</v>
      </c>
    </row>
    <row r="41" spans="1:6" x14ac:dyDescent="0.25">
      <c r="A41" s="124">
        <v>2022</v>
      </c>
      <c r="B41" s="124" t="s">
        <v>612</v>
      </c>
      <c r="C41" s="124" t="s">
        <v>5125</v>
      </c>
      <c r="D41" s="124">
        <v>0.68273809523809526</v>
      </c>
      <c r="E41" s="124">
        <v>0.91151928901672363</v>
      </c>
      <c r="F41" s="124">
        <v>0.91059887409210205</v>
      </c>
    </row>
    <row r="42" spans="1:6" x14ac:dyDescent="0.25">
      <c r="A42" s="124">
        <v>2018</v>
      </c>
      <c r="B42" s="124" t="s">
        <v>613</v>
      </c>
      <c r="C42" s="124" t="s">
        <v>5125</v>
      </c>
      <c r="D42" s="124">
        <v>0.8035714285714286</v>
      </c>
      <c r="E42" s="124">
        <v>0.82648515701293945</v>
      </c>
      <c r="F42" s="124">
        <v>0.82653701305389404</v>
      </c>
    </row>
    <row r="43" spans="1:6" x14ac:dyDescent="0.25">
      <c r="A43" s="124">
        <v>2019</v>
      </c>
      <c r="B43" s="124" t="s">
        <v>613</v>
      </c>
      <c r="C43" s="124" t="s">
        <v>5125</v>
      </c>
      <c r="D43" s="124">
        <v>0.82500000000000007</v>
      </c>
      <c r="E43" s="124">
        <v>0.84342175722122192</v>
      </c>
      <c r="F43" s="124">
        <v>0.84344100952148438</v>
      </c>
    </row>
    <row r="44" spans="1:6" x14ac:dyDescent="0.25">
      <c r="A44" s="124">
        <v>2020</v>
      </c>
      <c r="B44" s="124" t="s">
        <v>613</v>
      </c>
      <c r="C44" s="124" t="s">
        <v>5125</v>
      </c>
      <c r="D44" s="124">
        <v>0.88888888888888884</v>
      </c>
      <c r="E44" s="124">
        <v>0.81149762868881226</v>
      </c>
      <c r="F44" s="124">
        <v>0.81152951717376709</v>
      </c>
    </row>
    <row r="45" spans="1:6" x14ac:dyDescent="0.25">
      <c r="A45" s="124">
        <v>2021</v>
      </c>
      <c r="B45" s="124" t="s">
        <v>613</v>
      </c>
      <c r="C45" s="124" t="s">
        <v>5125</v>
      </c>
      <c r="D45" s="124">
        <v>0.81666666666666665</v>
      </c>
      <c r="E45" s="124">
        <v>0.83337461948394775</v>
      </c>
      <c r="F45" s="124">
        <v>0.83327960968017578</v>
      </c>
    </row>
    <row r="46" spans="1:6" x14ac:dyDescent="0.25">
      <c r="A46" s="124">
        <v>2022</v>
      </c>
      <c r="B46" s="124" t="s">
        <v>613</v>
      </c>
      <c r="C46" s="124" t="s">
        <v>5125</v>
      </c>
      <c r="D46" s="124">
        <v>0.77380952380952372</v>
      </c>
      <c r="E46" s="124">
        <v>1.2625583410263062</v>
      </c>
      <c r="F46" s="124">
        <v>1.2623637914657593</v>
      </c>
    </row>
    <row r="47" spans="1:6" x14ac:dyDescent="0.25">
      <c r="A47" s="124">
        <v>2018</v>
      </c>
      <c r="B47" s="124" t="s">
        <v>614</v>
      </c>
      <c r="C47" s="124" t="s">
        <v>5125</v>
      </c>
      <c r="D47" s="124">
        <v>0.74092851592851594</v>
      </c>
      <c r="E47" s="124">
        <v>0.73905956745147705</v>
      </c>
      <c r="F47" s="124">
        <v>0.73937380313873291</v>
      </c>
    </row>
    <row r="48" spans="1:6" x14ac:dyDescent="0.25">
      <c r="A48" s="124">
        <v>2019</v>
      </c>
      <c r="B48" s="124" t="s">
        <v>614</v>
      </c>
      <c r="C48" s="124" t="s">
        <v>5125</v>
      </c>
      <c r="D48" s="124">
        <v>0.87199792960662525</v>
      </c>
      <c r="E48" s="124">
        <v>0.85160428285598755</v>
      </c>
      <c r="F48" s="124">
        <v>0.85163223743438721</v>
      </c>
    </row>
    <row r="49" spans="1:6" x14ac:dyDescent="0.25">
      <c r="A49" s="124">
        <v>2020</v>
      </c>
      <c r="B49" s="124" t="s">
        <v>614</v>
      </c>
      <c r="C49" s="124" t="s">
        <v>5125</v>
      </c>
      <c r="D49" s="124">
        <v>0.88203463203463206</v>
      </c>
      <c r="E49" s="124">
        <v>0.91211724281311035</v>
      </c>
      <c r="F49" s="124">
        <v>0.91210228204727173</v>
      </c>
    </row>
    <row r="50" spans="1:6" x14ac:dyDescent="0.25">
      <c r="A50" s="124">
        <v>2021</v>
      </c>
      <c r="B50" s="124" t="s">
        <v>614</v>
      </c>
      <c r="C50" s="124" t="s">
        <v>5125</v>
      </c>
      <c r="D50" s="124">
        <v>0.89583333333333337</v>
      </c>
      <c r="E50" s="124">
        <v>0.88801336288452148</v>
      </c>
      <c r="F50" s="124">
        <v>0.88768613338470459</v>
      </c>
    </row>
    <row r="51" spans="1:6" x14ac:dyDescent="0.25">
      <c r="A51" s="124">
        <v>2022</v>
      </c>
      <c r="B51" s="124" t="s">
        <v>614</v>
      </c>
      <c r="C51" s="124" t="s">
        <v>5125</v>
      </c>
      <c r="D51" s="124">
        <v>0.80384615384615388</v>
      </c>
      <c r="E51" s="124">
        <v>1.1339236497879028</v>
      </c>
      <c r="F51" s="124">
        <v>1.1335258483886719</v>
      </c>
    </row>
    <row r="52" spans="1:6" x14ac:dyDescent="0.25">
      <c r="A52" s="124">
        <v>2018</v>
      </c>
      <c r="B52" s="124" t="s">
        <v>615</v>
      </c>
      <c r="C52" s="124" t="s">
        <v>5125</v>
      </c>
      <c r="D52" s="124">
        <v>0.4822353536556323</v>
      </c>
      <c r="E52" s="124">
        <v>0.57834017276763916</v>
      </c>
      <c r="F52" s="124">
        <v>0.57844257354736328</v>
      </c>
    </row>
    <row r="53" spans="1:6" x14ac:dyDescent="0.25">
      <c r="A53" s="124">
        <v>2019</v>
      </c>
      <c r="B53" s="124" t="s">
        <v>615</v>
      </c>
      <c r="C53" s="124" t="s">
        <v>5125</v>
      </c>
      <c r="D53" s="124">
        <v>0.63675213675213682</v>
      </c>
      <c r="E53" s="124">
        <v>0.66247379779815674</v>
      </c>
      <c r="F53" s="124">
        <v>0.66238868236541748</v>
      </c>
    </row>
    <row r="54" spans="1:6" x14ac:dyDescent="0.25">
      <c r="A54" s="124">
        <v>2020</v>
      </c>
      <c r="B54" s="124" t="s">
        <v>615</v>
      </c>
      <c r="C54" s="124" t="s">
        <v>5125</v>
      </c>
      <c r="D54" s="124">
        <v>0.9017857142857143</v>
      </c>
      <c r="E54" s="124">
        <v>0.91031485795974731</v>
      </c>
      <c r="F54" s="124">
        <v>0.91012120246887207</v>
      </c>
    </row>
    <row r="55" spans="1:6" x14ac:dyDescent="0.25">
      <c r="A55" s="124">
        <v>2021</v>
      </c>
      <c r="B55" s="124" t="s">
        <v>615</v>
      </c>
      <c r="C55" s="124" t="s">
        <v>5125</v>
      </c>
      <c r="D55" s="124">
        <v>0.97499999999999998</v>
      </c>
      <c r="E55" s="124">
        <v>0.84464436769485474</v>
      </c>
      <c r="F55" s="124">
        <v>0.84482073783874512</v>
      </c>
    </row>
    <row r="56" spans="1:6" x14ac:dyDescent="0.25">
      <c r="A56" s="124">
        <v>2022</v>
      </c>
      <c r="B56" s="124" t="s">
        <v>615</v>
      </c>
      <c r="C56" s="124" t="s">
        <v>5125</v>
      </c>
      <c r="D56" s="124">
        <v>0.77445512820512818</v>
      </c>
      <c r="E56" s="124">
        <v>1.0944458246231079</v>
      </c>
      <c r="F56" s="124">
        <v>1.094377875328064</v>
      </c>
    </row>
    <row r="57" spans="1:6" x14ac:dyDescent="0.25">
      <c r="A57" s="124">
        <v>2018</v>
      </c>
      <c r="B57" s="124" t="s">
        <v>616</v>
      </c>
      <c r="C57" s="124" t="s">
        <v>5125</v>
      </c>
      <c r="D57" s="124">
        <v>0.30625000000000002</v>
      </c>
      <c r="E57" s="124">
        <v>0.41611331701278687</v>
      </c>
      <c r="F57" s="124">
        <v>0.41608887910842896</v>
      </c>
    </row>
    <row r="58" spans="1:6" x14ac:dyDescent="0.25">
      <c r="A58" s="124">
        <v>2019</v>
      </c>
      <c r="B58" s="124" t="s">
        <v>616</v>
      </c>
      <c r="C58" s="124" t="s">
        <v>5125</v>
      </c>
      <c r="D58" s="124">
        <v>0.59375</v>
      </c>
      <c r="E58" s="124">
        <v>0.49255239963531494</v>
      </c>
      <c r="F58" s="124">
        <v>0.49274176359176636</v>
      </c>
    </row>
    <row r="59" spans="1:6" x14ac:dyDescent="0.25">
      <c r="A59" s="124">
        <v>2020</v>
      </c>
      <c r="B59" s="124" t="s">
        <v>616</v>
      </c>
      <c r="C59" s="124" t="s">
        <v>5125</v>
      </c>
      <c r="D59" s="124">
        <v>0.76666666666666661</v>
      </c>
      <c r="E59" s="124">
        <v>0.59616601467132568</v>
      </c>
      <c r="F59" s="124">
        <v>0.59609264135360718</v>
      </c>
    </row>
    <row r="60" spans="1:6" x14ac:dyDescent="0.25">
      <c r="A60" s="124">
        <v>2021</v>
      </c>
      <c r="B60" s="124" t="s">
        <v>616</v>
      </c>
      <c r="C60" s="124" t="s">
        <v>5125</v>
      </c>
      <c r="D60" s="124">
        <v>0.56414141414141417</v>
      </c>
      <c r="E60" s="124">
        <v>0.68335115909576416</v>
      </c>
      <c r="F60" s="124">
        <v>0.68324130773544312</v>
      </c>
    </row>
    <row r="61" spans="1:6" x14ac:dyDescent="0.25">
      <c r="A61" s="124">
        <v>2022</v>
      </c>
      <c r="B61" s="124" t="s">
        <v>616</v>
      </c>
      <c r="C61" s="124" t="s">
        <v>5125</v>
      </c>
      <c r="D61" s="124">
        <v>0.7100279106858054</v>
      </c>
      <c r="E61" s="124">
        <v>1.1593015193939209</v>
      </c>
      <c r="F61" s="124">
        <v>1.1594105958938599</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2E061-419B-4383-927A-A6B0E2B46240}">
  <dimension ref="A1:L61"/>
  <sheetViews>
    <sheetView workbookViewId="0"/>
  </sheetViews>
  <sheetFormatPr defaultColWidth="8.7109375" defaultRowHeight="15" x14ac:dyDescent="0.25"/>
  <cols>
    <col min="1" max="16384" width="8.7109375" style="124"/>
  </cols>
  <sheetData>
    <row r="1" spans="1:12" x14ac:dyDescent="0.25">
      <c r="A1" s="124" t="s">
        <v>5124</v>
      </c>
      <c r="B1" s="124" t="s">
        <v>5106</v>
      </c>
      <c r="C1" s="124" t="s">
        <v>5107</v>
      </c>
      <c r="D1" s="124" t="s">
        <v>224</v>
      </c>
      <c r="E1" s="124" t="s">
        <v>5109</v>
      </c>
      <c r="F1" s="124" t="s">
        <v>5110</v>
      </c>
      <c r="G1" s="124" t="s">
        <v>5117</v>
      </c>
      <c r="H1" s="124" t="s">
        <v>5118</v>
      </c>
      <c r="I1" s="124" t="s">
        <v>5119</v>
      </c>
      <c r="J1" s="124" t="s">
        <v>5120</v>
      </c>
      <c r="K1" s="124" t="s">
        <v>5121</v>
      </c>
      <c r="L1" s="124" t="s">
        <v>5122</v>
      </c>
    </row>
    <row r="2" spans="1:12" x14ac:dyDescent="0.25">
      <c r="A2" s="124">
        <v>2018</v>
      </c>
      <c r="B2" s="124" t="s">
        <v>605</v>
      </c>
      <c r="C2" s="124" t="s">
        <v>5123</v>
      </c>
      <c r="D2" s="124">
        <v>0.59033862723621755</v>
      </c>
      <c r="E2" s="124">
        <v>0.60100257396697998</v>
      </c>
      <c r="F2" s="124">
        <v>0.59939730167388916</v>
      </c>
      <c r="G2" s="124">
        <v>0.59925878047943115</v>
      </c>
      <c r="H2" s="124">
        <v>0.59800660610198975</v>
      </c>
      <c r="I2" s="124">
        <v>0.60093039274215698</v>
      </c>
      <c r="J2" s="124">
        <v>0.59962564706802368</v>
      </c>
      <c r="K2" s="124">
        <v>0.59925216436386108</v>
      </c>
      <c r="L2" s="124">
        <v>0.59819555282592773</v>
      </c>
    </row>
    <row r="3" spans="1:12" x14ac:dyDescent="0.25">
      <c r="A3" s="124">
        <v>2019</v>
      </c>
      <c r="B3" s="124" t="s">
        <v>605</v>
      </c>
      <c r="C3" s="124" t="s">
        <v>5123</v>
      </c>
      <c r="D3" s="124">
        <v>0.63393433927148313</v>
      </c>
      <c r="E3" s="124">
        <v>0.60691708326339722</v>
      </c>
      <c r="F3" s="124">
        <v>0.60914075374603271</v>
      </c>
      <c r="G3" s="124">
        <v>0.60790914297103882</v>
      </c>
      <c r="H3" s="124">
        <v>0.6099202036857605</v>
      </c>
      <c r="I3" s="124">
        <v>0.60697197914123535</v>
      </c>
      <c r="J3" s="124">
        <v>0.60897982120513916</v>
      </c>
      <c r="K3" s="124">
        <v>0.60791474580764771</v>
      </c>
      <c r="L3" s="124">
        <v>0.60977447032928467</v>
      </c>
    </row>
    <row r="4" spans="1:12" x14ac:dyDescent="0.25">
      <c r="A4" s="124">
        <v>2020</v>
      </c>
      <c r="B4" s="124" t="s">
        <v>605</v>
      </c>
      <c r="C4" s="124" t="s">
        <v>5123</v>
      </c>
      <c r="D4" s="124">
        <v>0.5880073088504002</v>
      </c>
      <c r="E4" s="124">
        <v>0.62006902694702148</v>
      </c>
      <c r="F4" s="124">
        <v>0.6252865195274353</v>
      </c>
      <c r="G4" s="124">
        <v>0.62116467952728271</v>
      </c>
      <c r="H4" s="124">
        <v>0.62612259387969971</v>
      </c>
      <c r="I4" s="124">
        <v>0.6200336217880249</v>
      </c>
      <c r="J4" s="124">
        <v>0.62547451257705688</v>
      </c>
      <c r="K4" s="124">
        <v>0.62115812301635742</v>
      </c>
      <c r="L4" s="124">
        <v>0.62640160322189331</v>
      </c>
    </row>
    <row r="5" spans="1:12" x14ac:dyDescent="0.25">
      <c r="A5" s="124">
        <v>2021</v>
      </c>
      <c r="B5" s="124" t="s">
        <v>605</v>
      </c>
      <c r="C5" s="124" t="s">
        <v>5123</v>
      </c>
      <c r="D5" s="124">
        <v>0.58924785513941591</v>
      </c>
      <c r="E5" s="124">
        <v>0.57353949546813965</v>
      </c>
      <c r="F5" s="124">
        <v>0.5677034854888916</v>
      </c>
      <c r="G5" s="124">
        <v>0.57319551706314087</v>
      </c>
      <c r="H5" s="124">
        <v>0.5674787163734436</v>
      </c>
      <c r="I5" s="124">
        <v>0.57359224557876587</v>
      </c>
      <c r="J5" s="124">
        <v>0.56744813919067383</v>
      </c>
      <c r="K5" s="124">
        <v>0.57320308685302734</v>
      </c>
      <c r="L5" s="124">
        <v>0.56715643405914307</v>
      </c>
    </row>
    <row r="6" spans="1:12" x14ac:dyDescent="0.25">
      <c r="A6" s="124">
        <v>2022</v>
      </c>
      <c r="B6" s="124" t="s">
        <v>605</v>
      </c>
      <c r="C6" s="124" t="s">
        <v>5123</v>
      </c>
      <c r="D6" s="124">
        <v>0.54403484098672727</v>
      </c>
      <c r="E6" s="124">
        <v>0.56893795728683472</v>
      </c>
      <c r="F6" s="124">
        <v>0.57116657495498657</v>
      </c>
      <c r="G6" s="124">
        <v>0.57050174474716187</v>
      </c>
      <c r="H6" s="124">
        <v>0.57240664958953857</v>
      </c>
      <c r="I6" s="124">
        <v>0.56912678480148315</v>
      </c>
      <c r="J6" s="124">
        <v>0.57054430246353149</v>
      </c>
      <c r="K6" s="124">
        <v>0.57052409648895264</v>
      </c>
      <c r="L6" s="124">
        <v>0.57173281908035278</v>
      </c>
    </row>
    <row r="7" spans="1:12" x14ac:dyDescent="0.25">
      <c r="A7" s="124">
        <v>2018</v>
      </c>
      <c r="B7" s="124" t="s">
        <v>606</v>
      </c>
      <c r="C7" s="124" t="s">
        <v>5123</v>
      </c>
      <c r="D7" s="124">
        <v>0.501162239089184</v>
      </c>
      <c r="E7" s="124">
        <v>0.52271908521652222</v>
      </c>
      <c r="F7" s="124">
        <v>0.52543771266937256</v>
      </c>
      <c r="G7" s="124">
        <v>0.52271890640258789</v>
      </c>
      <c r="H7" s="124">
        <v>0.5254131555557251</v>
      </c>
      <c r="I7" s="124">
        <v>0.52255600690841675</v>
      </c>
      <c r="J7" s="124">
        <v>0.52603369951248169</v>
      </c>
      <c r="K7" s="124">
        <v>0.5226973295211792</v>
      </c>
      <c r="L7" s="124">
        <v>0.52613109350204468</v>
      </c>
    </row>
    <row r="8" spans="1:12" x14ac:dyDescent="0.25">
      <c r="A8" s="124">
        <v>2019</v>
      </c>
      <c r="B8" s="124" t="s">
        <v>606</v>
      </c>
      <c r="C8" s="124" t="s">
        <v>5123</v>
      </c>
      <c r="D8" s="124">
        <v>0.58920892540295533</v>
      </c>
      <c r="E8" s="124">
        <v>0.5285489559173584</v>
      </c>
      <c r="F8" s="124">
        <v>0.53061926364898682</v>
      </c>
      <c r="G8" s="124">
        <v>0.52794849872589111</v>
      </c>
      <c r="H8" s="124">
        <v>0.53011679649353027</v>
      </c>
      <c r="I8" s="124">
        <v>0.52868461608886719</v>
      </c>
      <c r="J8" s="124">
        <v>0.53017818927764893</v>
      </c>
      <c r="K8" s="124">
        <v>0.52796745300292969</v>
      </c>
      <c r="L8" s="124">
        <v>0.5295531153678894</v>
      </c>
    </row>
    <row r="9" spans="1:12" x14ac:dyDescent="0.25">
      <c r="A9" s="124">
        <v>2020</v>
      </c>
      <c r="B9" s="124" t="s">
        <v>606</v>
      </c>
      <c r="C9" s="124" t="s">
        <v>5123</v>
      </c>
      <c r="D9" s="124">
        <v>0.62732566009824708</v>
      </c>
      <c r="E9" s="124">
        <v>0.55835914611816406</v>
      </c>
      <c r="F9" s="124">
        <v>0.55877608060836792</v>
      </c>
      <c r="G9" s="124">
        <v>0.55908292531967163</v>
      </c>
      <c r="H9" s="124">
        <v>0.55935555696487427</v>
      </c>
      <c r="I9" s="124">
        <v>0.55840152502059937</v>
      </c>
      <c r="J9" s="124">
        <v>0.55863535404205322</v>
      </c>
      <c r="K9" s="124">
        <v>0.55908733606338501</v>
      </c>
      <c r="L9" s="124">
        <v>0.55922180414199829</v>
      </c>
    </row>
    <row r="10" spans="1:12" x14ac:dyDescent="0.25">
      <c r="A10" s="124">
        <v>2021</v>
      </c>
      <c r="B10" s="124" t="s">
        <v>606</v>
      </c>
      <c r="C10" s="124" t="s">
        <v>5123</v>
      </c>
      <c r="D10" s="124">
        <v>0.51380944331755685</v>
      </c>
      <c r="E10" s="124">
        <v>0.62187910079956055</v>
      </c>
      <c r="F10" s="124">
        <v>0.61667323112487793</v>
      </c>
      <c r="G10" s="124">
        <v>0.62175595760345459</v>
      </c>
      <c r="H10" s="124">
        <v>0.61662071943283081</v>
      </c>
      <c r="I10" s="124">
        <v>0.62186414003372192</v>
      </c>
      <c r="J10" s="124">
        <v>0.61665898561477661</v>
      </c>
      <c r="K10" s="124">
        <v>0.62175416946411133</v>
      </c>
      <c r="L10" s="124">
        <v>0.61660027503967285</v>
      </c>
    </row>
    <row r="11" spans="1:12" x14ac:dyDescent="0.25">
      <c r="A11" s="124">
        <v>2022</v>
      </c>
      <c r="B11" s="124" t="s">
        <v>606</v>
      </c>
      <c r="C11" s="124" t="s">
        <v>5123</v>
      </c>
      <c r="D11" s="124">
        <v>0.66902761213489104</v>
      </c>
      <c r="E11" s="124">
        <v>0.73873317241668701</v>
      </c>
      <c r="F11" s="124">
        <v>0.73915433883666992</v>
      </c>
      <c r="G11" s="124">
        <v>0.73847252130508423</v>
      </c>
      <c r="H11" s="124">
        <v>0.73894047737121582</v>
      </c>
      <c r="I11" s="124">
        <v>0.73895937204360962</v>
      </c>
      <c r="J11" s="124">
        <v>0.73838073015213013</v>
      </c>
      <c r="K11" s="124">
        <v>0.73850297927856445</v>
      </c>
      <c r="L11" s="124">
        <v>0.73799329996109009</v>
      </c>
    </row>
    <row r="12" spans="1:12" x14ac:dyDescent="0.25">
      <c r="A12" s="124">
        <v>2018</v>
      </c>
      <c r="B12" s="124" t="s">
        <v>607</v>
      </c>
      <c r="C12" s="124" t="s">
        <v>5123</v>
      </c>
      <c r="D12" s="124">
        <v>0.60940382081686417</v>
      </c>
      <c r="E12" s="124">
        <v>0.56446337699890137</v>
      </c>
      <c r="F12" s="124">
        <v>0.56613200902938843</v>
      </c>
      <c r="G12" s="124">
        <v>0.56498086452484131</v>
      </c>
      <c r="H12" s="124">
        <v>0.56653398275375366</v>
      </c>
      <c r="I12" s="124">
        <v>0.56443971395492554</v>
      </c>
      <c r="J12" s="124">
        <v>0.56623458862304688</v>
      </c>
      <c r="K12" s="124">
        <v>0.56497681140899658</v>
      </c>
      <c r="L12" s="124">
        <v>0.56668293476104736</v>
      </c>
    </row>
    <row r="13" spans="1:12" x14ac:dyDescent="0.25">
      <c r="A13" s="124">
        <v>2019</v>
      </c>
      <c r="B13" s="124" t="s">
        <v>607</v>
      </c>
      <c r="C13" s="124" t="s">
        <v>5123</v>
      </c>
      <c r="D13" s="124">
        <v>0.61371204258464251</v>
      </c>
      <c r="E13" s="124">
        <v>0.66775459051132202</v>
      </c>
      <c r="F13" s="124">
        <v>0.66283172369003296</v>
      </c>
      <c r="G13" s="124">
        <v>0.66704529523849487</v>
      </c>
      <c r="H13" s="124">
        <v>0.6623043417930603</v>
      </c>
      <c r="I13" s="124">
        <v>0.66772139072418213</v>
      </c>
      <c r="J13" s="124">
        <v>0.66288381814956665</v>
      </c>
      <c r="K13" s="124">
        <v>0.667042076587677</v>
      </c>
      <c r="L13" s="124">
        <v>0.6623343825340271</v>
      </c>
    </row>
    <row r="14" spans="1:12" x14ac:dyDescent="0.25">
      <c r="A14" s="124">
        <v>2020</v>
      </c>
      <c r="B14" s="124" t="s">
        <v>607</v>
      </c>
      <c r="C14" s="124" t="s">
        <v>5123</v>
      </c>
      <c r="D14" s="124">
        <v>0.78465962441314541</v>
      </c>
      <c r="E14" s="124">
        <v>0.76938199996948242</v>
      </c>
      <c r="F14" s="124">
        <v>0.76929157972335815</v>
      </c>
      <c r="G14" s="124">
        <v>0.76864337921142578</v>
      </c>
      <c r="H14" s="124">
        <v>0.76869720220565796</v>
      </c>
      <c r="I14" s="124">
        <v>0.76937204599380493</v>
      </c>
      <c r="J14" s="124">
        <v>0.76932471990585327</v>
      </c>
      <c r="K14" s="124">
        <v>0.76864326000213623</v>
      </c>
      <c r="L14" s="124">
        <v>0.76870018243789673</v>
      </c>
    </row>
    <row r="15" spans="1:12" x14ac:dyDescent="0.25">
      <c r="A15" s="124">
        <v>2021</v>
      </c>
      <c r="B15" s="124" t="s">
        <v>607</v>
      </c>
      <c r="C15" s="124" t="s">
        <v>5123</v>
      </c>
      <c r="D15" s="124">
        <v>0.80436311000827132</v>
      </c>
      <c r="E15" s="124">
        <v>0.810538649559021</v>
      </c>
      <c r="F15" s="124">
        <v>0.81388330459594727</v>
      </c>
      <c r="G15" s="124">
        <v>0.81146913766860962</v>
      </c>
      <c r="H15" s="124">
        <v>0.81460309028625488</v>
      </c>
      <c r="I15" s="124">
        <v>0.81060540676116943</v>
      </c>
      <c r="J15" s="124">
        <v>0.81369543075561523</v>
      </c>
      <c r="K15" s="124">
        <v>0.81147634983062744</v>
      </c>
      <c r="L15" s="124">
        <v>0.81442117691040039</v>
      </c>
    </row>
    <row r="16" spans="1:12" x14ac:dyDescent="0.25">
      <c r="A16" s="124">
        <v>2022</v>
      </c>
      <c r="B16" s="124" t="s">
        <v>607</v>
      </c>
      <c r="C16" s="124" t="s">
        <v>5123</v>
      </c>
      <c r="D16" s="124">
        <v>0.7605443542943543</v>
      </c>
      <c r="E16" s="124">
        <v>0.83983808755874634</v>
      </c>
      <c r="F16" s="124">
        <v>0.82993924617767334</v>
      </c>
      <c r="G16" s="124">
        <v>0.83744353055953979</v>
      </c>
      <c r="H16" s="124">
        <v>0.8280985951423645</v>
      </c>
      <c r="I16" s="124">
        <v>0.84010255336761475</v>
      </c>
      <c r="J16" s="124">
        <v>0.82890331745147705</v>
      </c>
      <c r="K16" s="124">
        <v>0.83748257160186768</v>
      </c>
      <c r="L16" s="124">
        <v>0.82673323154449463</v>
      </c>
    </row>
    <row r="17" spans="1:12" x14ac:dyDescent="0.25">
      <c r="A17" s="124">
        <v>2018</v>
      </c>
      <c r="B17" s="124" t="s">
        <v>608</v>
      </c>
      <c r="C17" s="124" t="s">
        <v>5123</v>
      </c>
      <c r="D17" s="124">
        <v>0.76699065253631815</v>
      </c>
      <c r="E17" s="124">
        <v>0.68758505582809448</v>
      </c>
      <c r="F17" s="124">
        <v>0.68728524446487427</v>
      </c>
      <c r="G17" s="124">
        <v>0.68621337413787842</v>
      </c>
      <c r="H17" s="124">
        <v>0.68618261814117432</v>
      </c>
      <c r="I17" s="124">
        <v>0.68751484155654907</v>
      </c>
      <c r="J17" s="124">
        <v>0.68752336502075195</v>
      </c>
      <c r="K17" s="124">
        <v>0.68620634078979492</v>
      </c>
      <c r="L17" s="124">
        <v>0.68640130758285522</v>
      </c>
    </row>
    <row r="18" spans="1:12" x14ac:dyDescent="0.25">
      <c r="A18" s="124">
        <v>2019</v>
      </c>
      <c r="B18" s="124" t="s">
        <v>608</v>
      </c>
      <c r="C18" s="124" t="s">
        <v>5123</v>
      </c>
      <c r="D18" s="124">
        <v>0.76422136422136422</v>
      </c>
      <c r="E18" s="124">
        <v>0.76577717065811157</v>
      </c>
      <c r="F18" s="124">
        <v>0.7683144211769104</v>
      </c>
      <c r="G18" s="124">
        <v>0.76624786853790283</v>
      </c>
      <c r="H18" s="124">
        <v>0.76867091655731201</v>
      </c>
      <c r="I18" s="124">
        <v>0.76576405763626099</v>
      </c>
      <c r="J18" s="124">
        <v>0.76839160919189453</v>
      </c>
      <c r="K18" s="124">
        <v>0.76624530553817749</v>
      </c>
      <c r="L18" s="124">
        <v>0.76878631114959717</v>
      </c>
    </row>
    <row r="19" spans="1:12" x14ac:dyDescent="0.25">
      <c r="A19" s="124">
        <v>2020</v>
      </c>
      <c r="B19" s="124" t="s">
        <v>608</v>
      </c>
      <c r="C19" s="124" t="s">
        <v>5123</v>
      </c>
      <c r="D19" s="124">
        <v>0.71563753706610855</v>
      </c>
      <c r="E19" s="124">
        <v>0.75262773036956787</v>
      </c>
      <c r="F19" s="124">
        <v>0.75356626510620117</v>
      </c>
      <c r="G19" s="124">
        <v>0.75302386283874512</v>
      </c>
      <c r="H19" s="124">
        <v>0.75387698411941528</v>
      </c>
      <c r="I19" s="124">
        <v>0.75265675783157349</v>
      </c>
      <c r="J19" s="124">
        <v>0.75347805023193359</v>
      </c>
      <c r="K19" s="124">
        <v>0.75302696228027344</v>
      </c>
      <c r="L19" s="124">
        <v>0.75378996133804321</v>
      </c>
    </row>
    <row r="20" spans="1:12" x14ac:dyDescent="0.25">
      <c r="A20" s="124">
        <v>2021</v>
      </c>
      <c r="B20" s="124" t="s">
        <v>608</v>
      </c>
      <c r="C20" s="124" t="s">
        <v>5123</v>
      </c>
      <c r="D20" s="124">
        <v>0.79646796916533757</v>
      </c>
      <c r="E20" s="124">
        <v>0.83732759952545166</v>
      </c>
      <c r="F20" s="124">
        <v>0.83415162563323975</v>
      </c>
      <c r="G20" s="124">
        <v>0.83783251047134399</v>
      </c>
      <c r="H20" s="124">
        <v>0.8345869779586792</v>
      </c>
      <c r="I20" s="124">
        <v>0.83738189935684204</v>
      </c>
      <c r="J20" s="124">
        <v>0.83392453193664551</v>
      </c>
      <c r="K20" s="124">
        <v>0.83783888816833496</v>
      </c>
      <c r="L20" s="124">
        <v>0.83433997631072998</v>
      </c>
    </row>
    <row r="21" spans="1:12" x14ac:dyDescent="0.25">
      <c r="A21" s="124">
        <v>2022</v>
      </c>
      <c r="B21" s="124" t="s">
        <v>608</v>
      </c>
      <c r="C21" s="124" t="s">
        <v>5123</v>
      </c>
      <c r="D21" s="124">
        <v>0.58248716153127922</v>
      </c>
      <c r="E21" s="124">
        <v>0.82151305675506592</v>
      </c>
      <c r="F21" s="124">
        <v>0.83381950855255127</v>
      </c>
      <c r="G21" s="124">
        <v>0.81989771127700806</v>
      </c>
      <c r="H21" s="124">
        <v>0.83240735530853271</v>
      </c>
      <c r="I21" s="124">
        <v>0.820992112159729</v>
      </c>
      <c r="J21" s="124">
        <v>0.83576923608779907</v>
      </c>
      <c r="K21" s="124">
        <v>0.8198314905166626</v>
      </c>
      <c r="L21" s="124">
        <v>0.83467298746109009</v>
      </c>
    </row>
    <row r="22" spans="1:12" x14ac:dyDescent="0.25">
      <c r="A22" s="124">
        <v>2018</v>
      </c>
      <c r="B22" s="124" t="s">
        <v>609</v>
      </c>
      <c r="C22" s="124" t="s">
        <v>5123</v>
      </c>
      <c r="D22" s="124">
        <v>0.62794058762645144</v>
      </c>
      <c r="E22" s="124">
        <v>0.66905057430267334</v>
      </c>
      <c r="F22" s="124">
        <v>0.66781389713287354</v>
      </c>
      <c r="G22" s="124">
        <v>0.670326828956604</v>
      </c>
      <c r="H22" s="124">
        <v>0.66885340213775635</v>
      </c>
      <c r="I22" s="124">
        <v>0.66912710666656494</v>
      </c>
      <c r="J22" s="124">
        <v>0.66753470897674561</v>
      </c>
      <c r="K22" s="124">
        <v>0.67033481597900391</v>
      </c>
      <c r="L22" s="124">
        <v>0.66858112812042236</v>
      </c>
    </row>
    <row r="23" spans="1:12" x14ac:dyDescent="0.25">
      <c r="A23" s="124">
        <v>2019</v>
      </c>
      <c r="B23" s="124" t="s">
        <v>609</v>
      </c>
      <c r="C23" s="124" t="s">
        <v>5123</v>
      </c>
      <c r="D23" s="124">
        <v>0.67725016918565306</v>
      </c>
      <c r="E23" s="124">
        <v>0.64740157127380371</v>
      </c>
      <c r="F23" s="124">
        <v>0.65329480171203613</v>
      </c>
      <c r="G23" s="124">
        <v>0.64666402339935303</v>
      </c>
      <c r="H23" s="124">
        <v>0.65264755487442017</v>
      </c>
      <c r="I23" s="124">
        <v>0.64745533466339111</v>
      </c>
      <c r="J23" s="124">
        <v>0.65318429470062256</v>
      </c>
      <c r="K23" s="124">
        <v>0.64667236804962158</v>
      </c>
      <c r="L23" s="124">
        <v>0.65247374773025513</v>
      </c>
    </row>
    <row r="24" spans="1:12" x14ac:dyDescent="0.25">
      <c r="A24" s="124">
        <v>2020</v>
      </c>
      <c r="B24" s="124" t="s">
        <v>609</v>
      </c>
      <c r="C24" s="124" t="s">
        <v>5123</v>
      </c>
      <c r="D24" s="124">
        <v>0.61920262367630796</v>
      </c>
      <c r="E24" s="124">
        <v>0.64572370052337646</v>
      </c>
      <c r="F24" s="124">
        <v>0.64065462350845337</v>
      </c>
      <c r="G24" s="124">
        <v>0.64626502990722656</v>
      </c>
      <c r="H24" s="124">
        <v>0.64113634824752808</v>
      </c>
      <c r="I24" s="124">
        <v>0.64550614356994629</v>
      </c>
      <c r="J24" s="124">
        <v>0.64133977890014648</v>
      </c>
      <c r="K24" s="124">
        <v>0.64623528718948364</v>
      </c>
      <c r="L24" s="124">
        <v>0.64199352264404297</v>
      </c>
    </row>
    <row r="25" spans="1:12" x14ac:dyDescent="0.25">
      <c r="A25" s="124">
        <v>2021</v>
      </c>
      <c r="B25" s="124" t="s">
        <v>609</v>
      </c>
      <c r="C25" s="124" t="s">
        <v>5123</v>
      </c>
      <c r="D25" s="124">
        <v>0.71761017346460387</v>
      </c>
      <c r="E25" s="124">
        <v>0.67982769012451172</v>
      </c>
      <c r="F25" s="124">
        <v>0.6802402138710022</v>
      </c>
      <c r="G25" s="124">
        <v>0.67874771356582642</v>
      </c>
      <c r="H25" s="124">
        <v>0.67936629056930542</v>
      </c>
      <c r="I25" s="124">
        <v>0.67991495132446289</v>
      </c>
      <c r="J25" s="124">
        <v>0.67994475364685059</v>
      </c>
      <c r="K25" s="124">
        <v>0.67876112461090088</v>
      </c>
      <c r="L25" s="124">
        <v>0.67895513772964478</v>
      </c>
    </row>
    <row r="26" spans="1:12" x14ac:dyDescent="0.25">
      <c r="A26" s="124">
        <v>2022</v>
      </c>
      <c r="B26" s="124" t="s">
        <v>609</v>
      </c>
      <c r="C26" s="124" t="s">
        <v>5123</v>
      </c>
      <c r="D26" s="124">
        <v>0.70793378995433787</v>
      </c>
      <c r="E26" s="124">
        <v>0.68814611434936523</v>
      </c>
      <c r="F26" s="124">
        <v>0.69470477104187012</v>
      </c>
      <c r="G26" s="124">
        <v>0.6862749457359314</v>
      </c>
      <c r="H26" s="124">
        <v>0.69313812255859375</v>
      </c>
      <c r="I26" s="124">
        <v>0.68828439712524414</v>
      </c>
      <c r="J26" s="124">
        <v>0.69431143999099731</v>
      </c>
      <c r="K26" s="124">
        <v>0.68629640340805054</v>
      </c>
      <c r="L26" s="124">
        <v>0.69256561994552612</v>
      </c>
    </row>
    <row r="27" spans="1:12" x14ac:dyDescent="0.25">
      <c r="A27" s="124">
        <v>2018</v>
      </c>
      <c r="B27" s="124" t="s">
        <v>610</v>
      </c>
      <c r="C27" s="124" t="s">
        <v>5123</v>
      </c>
      <c r="D27" s="124">
        <v>0.49587098974792054</v>
      </c>
      <c r="E27" s="124">
        <v>0.54824256896972656</v>
      </c>
      <c r="F27" s="124">
        <v>0.54507231712341309</v>
      </c>
      <c r="G27" s="124">
        <v>0.54901266098022461</v>
      </c>
      <c r="H27" s="124">
        <v>0.54572135210037231</v>
      </c>
      <c r="I27" s="124">
        <v>0.54817944765090942</v>
      </c>
      <c r="J27" s="124">
        <v>0.5452498197555542</v>
      </c>
      <c r="K27" s="124">
        <v>0.549003005027771</v>
      </c>
      <c r="L27" s="124">
        <v>0.54597604274749756</v>
      </c>
    </row>
    <row r="28" spans="1:12" x14ac:dyDescent="0.25">
      <c r="A28" s="124">
        <v>2019</v>
      </c>
      <c r="B28" s="124" t="s">
        <v>610</v>
      </c>
      <c r="C28" s="124" t="s">
        <v>5123</v>
      </c>
      <c r="D28" s="124">
        <v>0.53831904702748212</v>
      </c>
      <c r="E28" s="124">
        <v>0.60327190160751343</v>
      </c>
      <c r="F28" s="124">
        <v>0.60282385349273682</v>
      </c>
      <c r="G28" s="124">
        <v>0.6033053994178772</v>
      </c>
      <c r="H28" s="124">
        <v>0.60285484790802002</v>
      </c>
      <c r="I28" s="124">
        <v>0.60331791639328003</v>
      </c>
      <c r="J28" s="124">
        <v>0.60265970230102539</v>
      </c>
      <c r="K28" s="124">
        <v>0.60331141948699951</v>
      </c>
      <c r="L28" s="124">
        <v>0.60265862941741943</v>
      </c>
    </row>
    <row r="29" spans="1:12" x14ac:dyDescent="0.25">
      <c r="A29" s="124">
        <v>2020</v>
      </c>
      <c r="B29" s="124" t="s">
        <v>610</v>
      </c>
      <c r="C29" s="124" t="s">
        <v>5123</v>
      </c>
      <c r="D29" s="124">
        <v>0.5844469795740983</v>
      </c>
      <c r="E29" s="124">
        <v>0.5868372917175293</v>
      </c>
      <c r="F29" s="124">
        <v>0.59655511379241943</v>
      </c>
      <c r="G29" s="124">
        <v>0.58671879768371582</v>
      </c>
      <c r="H29" s="124">
        <v>0.59637236595153809</v>
      </c>
      <c r="I29" s="124">
        <v>0.58690690994262695</v>
      </c>
      <c r="J29" s="124">
        <v>0.59643822908401489</v>
      </c>
      <c r="K29" s="124">
        <v>0.58672821521759033</v>
      </c>
      <c r="L29" s="124">
        <v>0.59621983766555786</v>
      </c>
    </row>
    <row r="30" spans="1:12" x14ac:dyDescent="0.25">
      <c r="A30" s="124">
        <v>2021</v>
      </c>
      <c r="B30" s="124" t="s">
        <v>610</v>
      </c>
      <c r="C30" s="124" t="s">
        <v>5123</v>
      </c>
      <c r="D30" s="124">
        <v>0.78571428571428581</v>
      </c>
      <c r="E30" s="124">
        <v>0.66599953174591064</v>
      </c>
      <c r="F30" s="124">
        <v>0.6599000096321106</v>
      </c>
      <c r="G30" s="124">
        <v>0.6653144359588623</v>
      </c>
      <c r="H30" s="124">
        <v>0.65940272808074951</v>
      </c>
      <c r="I30" s="124">
        <v>0.6659470796585083</v>
      </c>
      <c r="J30" s="124">
        <v>0.66000360250473022</v>
      </c>
      <c r="K30" s="124">
        <v>0.66530859470367432</v>
      </c>
      <c r="L30" s="124">
        <v>0.65949678421020508</v>
      </c>
    </row>
    <row r="31" spans="1:12" x14ac:dyDescent="0.25">
      <c r="A31" s="124">
        <v>2022</v>
      </c>
      <c r="B31" s="124" t="s">
        <v>610</v>
      </c>
      <c r="C31" s="124" t="s">
        <v>5123</v>
      </c>
      <c r="D31" s="124">
        <v>0.63528138528138522</v>
      </c>
      <c r="E31" s="124">
        <v>0.56941753625869751</v>
      </c>
      <c r="F31" s="124">
        <v>0.55025923252105713</v>
      </c>
      <c r="G31" s="124">
        <v>0.55818909406661987</v>
      </c>
      <c r="H31" s="124">
        <v>0.54138338565826416</v>
      </c>
      <c r="I31" s="124">
        <v>0.56874179840087891</v>
      </c>
      <c r="J31" s="124">
        <v>0.5523446798324585</v>
      </c>
      <c r="K31" s="124">
        <v>0.55811858177185059</v>
      </c>
      <c r="L31" s="124">
        <v>0.54334747791290283</v>
      </c>
    </row>
    <row r="32" spans="1:12" x14ac:dyDescent="0.25">
      <c r="A32" s="124">
        <v>2018</v>
      </c>
      <c r="B32" s="124" t="s">
        <v>611</v>
      </c>
      <c r="C32" s="124" t="s">
        <v>5123</v>
      </c>
      <c r="D32" s="124">
        <v>0.74284511784511786</v>
      </c>
      <c r="E32" s="124">
        <v>0.72111362218856812</v>
      </c>
      <c r="F32" s="124">
        <v>0.71185868978500366</v>
      </c>
      <c r="G32" s="124">
        <v>0.72218871116638184</v>
      </c>
      <c r="H32" s="124">
        <v>0.71280807256698608</v>
      </c>
      <c r="I32" s="124">
        <v>0.72117197513580322</v>
      </c>
      <c r="J32" s="124">
        <v>0.71154069900512695</v>
      </c>
      <c r="K32" s="124">
        <v>0.7221946120262146</v>
      </c>
      <c r="L32" s="124">
        <v>0.71248334646224976</v>
      </c>
    </row>
    <row r="33" spans="1:12" x14ac:dyDescent="0.25">
      <c r="A33" s="124">
        <v>2019</v>
      </c>
      <c r="B33" s="124" t="s">
        <v>611</v>
      </c>
      <c r="C33" s="124" t="s">
        <v>5123</v>
      </c>
      <c r="D33" s="124">
        <v>0.73314253804271945</v>
      </c>
      <c r="E33" s="124">
        <v>0.74772185087203979</v>
      </c>
      <c r="F33" s="124">
        <v>0.75537484884262085</v>
      </c>
      <c r="G33" s="124">
        <v>0.74582052230834961</v>
      </c>
      <c r="H33" s="124">
        <v>0.75377410650253296</v>
      </c>
      <c r="I33" s="124">
        <v>0.74740993976593018</v>
      </c>
      <c r="J33" s="124">
        <v>0.7565460205078125</v>
      </c>
      <c r="K33" s="124">
        <v>0.74578243494033813</v>
      </c>
      <c r="L33" s="124">
        <v>0.75508809089660645</v>
      </c>
    </row>
    <row r="34" spans="1:12" x14ac:dyDescent="0.25">
      <c r="A34" s="124">
        <v>2020</v>
      </c>
      <c r="B34" s="124" t="s">
        <v>611</v>
      </c>
      <c r="C34" s="124" t="s">
        <v>5123</v>
      </c>
      <c r="D34" s="124">
        <v>0.65823412698412698</v>
      </c>
      <c r="E34" s="124">
        <v>0.66807150840759277</v>
      </c>
      <c r="F34" s="124">
        <v>0.67645424604415894</v>
      </c>
      <c r="G34" s="124">
        <v>0.66823798418045044</v>
      </c>
      <c r="H34" s="124">
        <v>0.67651313543319702</v>
      </c>
      <c r="I34" s="124">
        <v>0.66824936866760254</v>
      </c>
      <c r="J34" s="124">
        <v>0.67594742774963379</v>
      </c>
      <c r="K34" s="124">
        <v>0.66826128959655762</v>
      </c>
      <c r="L34" s="124">
        <v>0.67590498924255371</v>
      </c>
    </row>
    <row r="35" spans="1:12" x14ac:dyDescent="0.25">
      <c r="A35" s="124">
        <v>2021</v>
      </c>
      <c r="B35" s="124" t="s">
        <v>611</v>
      </c>
      <c r="C35" s="124" t="s">
        <v>5123</v>
      </c>
      <c r="D35" s="124">
        <v>0.6873647186147186</v>
      </c>
      <c r="E35" s="124">
        <v>0.68467950820922852</v>
      </c>
      <c r="F35" s="124">
        <v>0.67789870500564575</v>
      </c>
      <c r="G35" s="124">
        <v>0.68533927202224731</v>
      </c>
      <c r="H35" s="124">
        <v>0.67849123477935791</v>
      </c>
      <c r="I35" s="124">
        <v>0.68475520610809326</v>
      </c>
      <c r="J35" s="124">
        <v>0.67755234241485596</v>
      </c>
      <c r="K35" s="124">
        <v>0.68534815311431885</v>
      </c>
      <c r="L35" s="124">
        <v>0.67811000347137451</v>
      </c>
    </row>
    <row r="36" spans="1:12" x14ac:dyDescent="0.25">
      <c r="A36" s="124">
        <v>2022</v>
      </c>
      <c r="B36" s="124" t="s">
        <v>611</v>
      </c>
      <c r="C36" s="124" t="s">
        <v>5123</v>
      </c>
      <c r="D36" s="124">
        <v>0.70362970362970367</v>
      </c>
      <c r="E36" s="124">
        <v>0.71873700618743896</v>
      </c>
      <c r="F36" s="124">
        <v>0.73345530033111572</v>
      </c>
      <c r="G36" s="124">
        <v>0.72134333848953247</v>
      </c>
      <c r="H36" s="124">
        <v>0.73542332649230957</v>
      </c>
      <c r="I36" s="124">
        <v>0.71907669305801392</v>
      </c>
      <c r="J36" s="124">
        <v>0.73247146606445313</v>
      </c>
      <c r="K36" s="124">
        <v>0.72138392925262451</v>
      </c>
      <c r="L36" s="124">
        <v>0.73435837030410767</v>
      </c>
    </row>
    <row r="37" spans="1:12" x14ac:dyDescent="0.25">
      <c r="A37" s="124">
        <v>2018</v>
      </c>
      <c r="B37" s="124" t="s">
        <v>612</v>
      </c>
      <c r="C37" s="124" t="s">
        <v>5123</v>
      </c>
      <c r="D37" s="124">
        <v>0.72496438746438752</v>
      </c>
      <c r="E37" s="124">
        <v>0.641254723072052</v>
      </c>
      <c r="F37" s="124">
        <v>0.63794136047363281</v>
      </c>
      <c r="G37" s="124">
        <v>0.64175736904144287</v>
      </c>
      <c r="H37" s="124">
        <v>0.63837611675262451</v>
      </c>
      <c r="I37" s="124">
        <v>0.64118099212646484</v>
      </c>
      <c r="J37" s="124">
        <v>0.63815343379974365</v>
      </c>
      <c r="K37" s="124">
        <v>0.64174675941467285</v>
      </c>
      <c r="L37" s="124">
        <v>0.63865923881530762</v>
      </c>
    </row>
    <row r="38" spans="1:12" x14ac:dyDescent="0.25">
      <c r="A38" s="124">
        <v>2019</v>
      </c>
      <c r="B38" s="124" t="s">
        <v>612</v>
      </c>
      <c r="C38" s="124" t="s">
        <v>5123</v>
      </c>
      <c r="D38" s="124">
        <v>0.65186838624338617</v>
      </c>
      <c r="E38" s="124">
        <v>0.68120205402374268</v>
      </c>
      <c r="F38" s="124">
        <v>0.6799049973487854</v>
      </c>
      <c r="G38" s="124">
        <v>0.6808769702911377</v>
      </c>
      <c r="H38" s="124">
        <v>0.67965465784072876</v>
      </c>
      <c r="I38" s="124">
        <v>0.68112474679946899</v>
      </c>
      <c r="J38" s="124">
        <v>0.68015497922897339</v>
      </c>
      <c r="K38" s="124">
        <v>0.68086725473403931</v>
      </c>
      <c r="L38" s="124">
        <v>0.67994081974029541</v>
      </c>
    </row>
    <row r="39" spans="1:12" x14ac:dyDescent="0.25">
      <c r="A39" s="124">
        <v>2020</v>
      </c>
      <c r="B39" s="124" t="s">
        <v>612</v>
      </c>
      <c r="C39" s="124" t="s">
        <v>5123</v>
      </c>
      <c r="D39" s="124">
        <v>0.70620661308001464</v>
      </c>
      <c r="E39" s="124">
        <v>0.67961198091506958</v>
      </c>
      <c r="F39" s="124">
        <v>0.68944448232650757</v>
      </c>
      <c r="G39" s="124">
        <v>0.6791154146194458</v>
      </c>
      <c r="H39" s="124">
        <v>0.68895608186721802</v>
      </c>
      <c r="I39" s="124">
        <v>0.67968863248825073</v>
      </c>
      <c r="J39" s="124">
        <v>0.6893046498298645</v>
      </c>
      <c r="K39" s="124">
        <v>0.67912644147872925</v>
      </c>
      <c r="L39" s="124">
        <v>0.68875688314437866</v>
      </c>
    </row>
    <row r="40" spans="1:12" x14ac:dyDescent="0.25">
      <c r="A40" s="124">
        <v>2021</v>
      </c>
      <c r="B40" s="124" t="s">
        <v>612</v>
      </c>
      <c r="C40" s="124" t="s">
        <v>5123</v>
      </c>
      <c r="D40" s="124">
        <v>0.58333333333333326</v>
      </c>
      <c r="E40" s="124">
        <v>0.66430389881134033</v>
      </c>
      <c r="F40" s="124">
        <v>0.65908187627792358</v>
      </c>
      <c r="G40" s="124">
        <v>0.664622962474823</v>
      </c>
      <c r="H40" s="124">
        <v>0.65938585996627808</v>
      </c>
      <c r="I40" s="124">
        <v>0.66437828540802002</v>
      </c>
      <c r="J40" s="124">
        <v>0.65875965356826782</v>
      </c>
      <c r="K40" s="124">
        <v>0.66463232040405273</v>
      </c>
      <c r="L40" s="124">
        <v>0.65901583433151245</v>
      </c>
    </row>
    <row r="41" spans="1:12" x14ac:dyDescent="0.25">
      <c r="A41" s="124">
        <v>2022</v>
      </c>
      <c r="B41" s="124" t="s">
        <v>612</v>
      </c>
      <c r="C41" s="124" t="s">
        <v>5123</v>
      </c>
      <c r="D41" s="124">
        <v>0.72499999999999998</v>
      </c>
      <c r="E41" s="124">
        <v>0.61082035303115845</v>
      </c>
      <c r="F41" s="124">
        <v>0.63371121883392334</v>
      </c>
      <c r="G41" s="124">
        <v>0.60803771018981934</v>
      </c>
      <c r="H41" s="124">
        <v>0.63126349449157715</v>
      </c>
      <c r="I41" s="124">
        <v>0.61104363203048706</v>
      </c>
      <c r="J41" s="124">
        <v>0.63323134183883667</v>
      </c>
      <c r="K41" s="124">
        <v>0.60807204246520996</v>
      </c>
      <c r="L41" s="124">
        <v>0.63053160905838013</v>
      </c>
    </row>
    <row r="42" spans="1:12" x14ac:dyDescent="0.25">
      <c r="A42" s="124">
        <v>2018</v>
      </c>
      <c r="B42" s="124" t="s">
        <v>613</v>
      </c>
      <c r="C42" s="124" t="s">
        <v>5123</v>
      </c>
      <c r="D42" s="124">
        <v>0.65172523554876505</v>
      </c>
      <c r="E42" s="124">
        <v>0.71379774808883667</v>
      </c>
      <c r="F42" s="124">
        <v>0.71558398008346558</v>
      </c>
      <c r="G42" s="124">
        <v>0.71005851030349731</v>
      </c>
      <c r="H42" s="124">
        <v>0.712554931640625</v>
      </c>
      <c r="I42" s="124">
        <v>0.7139822244644165</v>
      </c>
      <c r="J42" s="124">
        <v>0.71497112512588501</v>
      </c>
      <c r="K42" s="124">
        <v>0.71008920669555664</v>
      </c>
      <c r="L42" s="124">
        <v>0.71162623167037964</v>
      </c>
    </row>
    <row r="43" spans="1:12" x14ac:dyDescent="0.25">
      <c r="A43" s="124">
        <v>2019</v>
      </c>
      <c r="B43" s="124" t="s">
        <v>613</v>
      </c>
      <c r="C43" s="124" t="s">
        <v>5123</v>
      </c>
      <c r="D43" s="124">
        <v>0.75306896262778622</v>
      </c>
      <c r="E43" s="124">
        <v>0.68818497657775879</v>
      </c>
      <c r="F43" s="124">
        <v>0.69306355714797974</v>
      </c>
      <c r="G43" s="124">
        <v>0.69013786315917969</v>
      </c>
      <c r="H43" s="124">
        <v>0.69459336996078491</v>
      </c>
      <c r="I43" s="124">
        <v>0.68834137916564941</v>
      </c>
      <c r="J43" s="124">
        <v>0.69258630275726318</v>
      </c>
      <c r="K43" s="124">
        <v>0.6901552677154541</v>
      </c>
      <c r="L43" s="124">
        <v>0.69411265850067139</v>
      </c>
    </row>
    <row r="44" spans="1:12" x14ac:dyDescent="0.25">
      <c r="A44" s="124">
        <v>2020</v>
      </c>
      <c r="B44" s="124" t="s">
        <v>613</v>
      </c>
      <c r="C44" s="124" t="s">
        <v>5123</v>
      </c>
      <c r="D44" s="124">
        <v>0.83990641711229952</v>
      </c>
      <c r="E44" s="124">
        <v>0.69135695695877075</v>
      </c>
      <c r="F44" s="124">
        <v>0.69516909122467041</v>
      </c>
      <c r="G44" s="124">
        <v>0.69260132312774658</v>
      </c>
      <c r="H44" s="124">
        <v>0.69613754749298096</v>
      </c>
      <c r="I44" s="124">
        <v>0.69090694189071655</v>
      </c>
      <c r="J44" s="124">
        <v>0.69676727056503296</v>
      </c>
      <c r="K44" s="124">
        <v>0.69253963232040405</v>
      </c>
      <c r="L44" s="124">
        <v>0.69812726974487305</v>
      </c>
    </row>
    <row r="45" spans="1:12" x14ac:dyDescent="0.25">
      <c r="A45" s="124">
        <v>2021</v>
      </c>
      <c r="B45" s="124" t="s">
        <v>613</v>
      </c>
      <c r="C45" s="124" t="s">
        <v>5123</v>
      </c>
      <c r="D45" s="124">
        <v>0.54464285714285721</v>
      </c>
      <c r="E45" s="124">
        <v>0.69600379467010498</v>
      </c>
      <c r="F45" s="124">
        <v>0.68552684783935547</v>
      </c>
      <c r="G45" s="124">
        <v>0.69654577970504761</v>
      </c>
      <c r="H45" s="124">
        <v>0.68605756759643555</v>
      </c>
      <c r="I45" s="124">
        <v>0.69611287117004395</v>
      </c>
      <c r="J45" s="124">
        <v>0.68501877784729004</v>
      </c>
      <c r="K45" s="124">
        <v>0.69655930995941162</v>
      </c>
      <c r="L45" s="124">
        <v>0.68547737598419189</v>
      </c>
    </row>
    <row r="46" spans="1:12" x14ac:dyDescent="0.25">
      <c r="A46" s="124">
        <v>2022</v>
      </c>
      <c r="B46" s="124" t="s">
        <v>613</v>
      </c>
      <c r="C46" s="124" t="s">
        <v>5123</v>
      </c>
      <c r="D46" s="124">
        <v>0.53030303030303028</v>
      </c>
      <c r="E46" s="124">
        <v>0.83890688419342041</v>
      </c>
      <c r="F46" s="124">
        <v>0.86915457248687744</v>
      </c>
      <c r="G46" s="124">
        <v>0.83692526817321777</v>
      </c>
      <c r="H46" s="124">
        <v>0.8672863245010376</v>
      </c>
      <c r="I46" s="124">
        <v>0.83915597200393677</v>
      </c>
      <c r="J46" s="124">
        <v>0.86867862939834595</v>
      </c>
      <c r="K46" s="124">
        <v>0.83696162700653076</v>
      </c>
      <c r="L46" s="124">
        <v>0.86659526824951172</v>
      </c>
    </row>
    <row r="47" spans="1:12" x14ac:dyDescent="0.25">
      <c r="A47" s="124">
        <v>2018</v>
      </c>
      <c r="B47" s="124" t="s">
        <v>614</v>
      </c>
      <c r="C47" s="124" t="s">
        <v>5123</v>
      </c>
      <c r="D47" s="124">
        <v>0.64583333333333337</v>
      </c>
      <c r="E47" s="124">
        <v>0.69611132144927979</v>
      </c>
      <c r="F47" s="124">
        <v>0.69464695453643799</v>
      </c>
      <c r="G47" s="124">
        <v>0.6963965892791748</v>
      </c>
      <c r="H47" s="124">
        <v>0.69489002227783203</v>
      </c>
      <c r="I47" s="124">
        <v>0.69618141651153564</v>
      </c>
      <c r="J47" s="124">
        <v>0.69438701868057251</v>
      </c>
      <c r="K47" s="124">
        <v>0.69640541076660156</v>
      </c>
      <c r="L47" s="124">
        <v>0.69459134340286255</v>
      </c>
    </row>
    <row r="48" spans="1:12" x14ac:dyDescent="0.25">
      <c r="A48" s="124">
        <v>2019</v>
      </c>
      <c r="B48" s="124" t="s">
        <v>614</v>
      </c>
      <c r="C48" s="124" t="s">
        <v>5123</v>
      </c>
      <c r="D48" s="124">
        <v>0.69166666666666665</v>
      </c>
      <c r="E48" s="124">
        <v>0.71411895751953125</v>
      </c>
      <c r="F48" s="124">
        <v>0.71259874105453491</v>
      </c>
      <c r="G48" s="124">
        <v>0.71416985988616943</v>
      </c>
      <c r="H48" s="124">
        <v>0.71265339851379395</v>
      </c>
      <c r="I48" s="124">
        <v>0.71413582563400269</v>
      </c>
      <c r="J48" s="124">
        <v>0.71252131462097168</v>
      </c>
      <c r="K48" s="124">
        <v>0.71417200565338135</v>
      </c>
      <c r="L48" s="124">
        <v>0.71256339550018311</v>
      </c>
    </row>
    <row r="49" spans="1:12" x14ac:dyDescent="0.25">
      <c r="A49" s="124">
        <v>2020</v>
      </c>
      <c r="B49" s="124" t="s">
        <v>614</v>
      </c>
      <c r="C49" s="124" t="s">
        <v>5123</v>
      </c>
      <c r="D49" s="124">
        <v>0.89444444444444438</v>
      </c>
      <c r="E49" s="124">
        <v>0.81644439697265625</v>
      </c>
      <c r="F49" s="124">
        <v>0.81085371971130371</v>
      </c>
      <c r="G49" s="124">
        <v>0.81581109762191772</v>
      </c>
      <c r="H49" s="124">
        <v>0.8103935718536377</v>
      </c>
      <c r="I49" s="124">
        <v>0.81644034385681152</v>
      </c>
      <c r="J49" s="124">
        <v>0.81079721450805664</v>
      </c>
      <c r="K49" s="124">
        <v>0.8158116340637207</v>
      </c>
      <c r="L49" s="124">
        <v>0.81029665470123291</v>
      </c>
    </row>
    <row r="50" spans="1:12" x14ac:dyDescent="0.25">
      <c r="A50" s="124">
        <v>2021</v>
      </c>
      <c r="B50" s="124" t="s">
        <v>614</v>
      </c>
      <c r="C50" s="124" t="s">
        <v>5123</v>
      </c>
      <c r="D50" s="124">
        <v>0.71250000000000002</v>
      </c>
      <c r="E50" s="124">
        <v>0.7177698016166687</v>
      </c>
      <c r="F50" s="124">
        <v>0.7263450026512146</v>
      </c>
      <c r="G50" s="124">
        <v>0.71806687116622925</v>
      </c>
      <c r="H50" s="124">
        <v>0.72650742530822754</v>
      </c>
      <c r="I50" s="124">
        <v>0.71768689155578613</v>
      </c>
      <c r="J50" s="124">
        <v>0.72673892974853516</v>
      </c>
      <c r="K50" s="124">
        <v>0.71805542707443237</v>
      </c>
      <c r="L50" s="124">
        <v>0.72699308395385742</v>
      </c>
    </row>
    <row r="51" spans="1:12" x14ac:dyDescent="0.25">
      <c r="A51" s="124">
        <v>2022</v>
      </c>
      <c r="B51" s="124" t="s">
        <v>614</v>
      </c>
      <c r="C51" s="124" t="s">
        <v>5123</v>
      </c>
      <c r="D51" s="124">
        <v>0.83333333333333337</v>
      </c>
      <c r="E51" s="124">
        <v>0.36592009663581848</v>
      </c>
      <c r="F51" s="124">
        <v>0.31587150692939758</v>
      </c>
      <c r="G51" s="124">
        <v>0.35868966579437256</v>
      </c>
      <c r="H51" s="124">
        <v>0.31049457192420959</v>
      </c>
      <c r="I51" s="124">
        <v>0.36594018340110779</v>
      </c>
      <c r="J51" s="124">
        <v>0.31516996026039124</v>
      </c>
      <c r="K51" s="124">
        <v>0.35870456695556641</v>
      </c>
      <c r="L51" s="124">
        <v>0.30931246280670166</v>
      </c>
    </row>
    <row r="52" spans="1:12" x14ac:dyDescent="0.25">
      <c r="A52" s="124">
        <v>2018</v>
      </c>
      <c r="B52" s="124" t="s">
        <v>615</v>
      </c>
      <c r="C52" s="124" t="s">
        <v>5123</v>
      </c>
      <c r="D52" s="124">
        <v>0.56419365466984517</v>
      </c>
      <c r="E52" s="124">
        <v>0.64655333757400513</v>
      </c>
      <c r="F52" s="124">
        <v>0.650490403175354</v>
      </c>
      <c r="G52" s="124">
        <v>0.64718949794769287</v>
      </c>
      <c r="H52" s="124">
        <v>0.65096759796142578</v>
      </c>
      <c r="I52" s="124">
        <v>0.64658808708190918</v>
      </c>
      <c r="J52" s="124">
        <v>0.65042060613632202</v>
      </c>
      <c r="K52" s="124">
        <v>0.64719301462173462</v>
      </c>
      <c r="L52" s="124">
        <v>0.65091311931610107</v>
      </c>
    </row>
    <row r="53" spans="1:12" x14ac:dyDescent="0.25">
      <c r="A53" s="124">
        <v>2019</v>
      </c>
      <c r="B53" s="124" t="s">
        <v>615</v>
      </c>
      <c r="C53" s="124" t="s">
        <v>5123</v>
      </c>
      <c r="D53" s="124">
        <v>0.65781780933111711</v>
      </c>
      <c r="E53" s="124">
        <v>0.6961444616317749</v>
      </c>
      <c r="F53" s="124">
        <v>0.70608216524124146</v>
      </c>
      <c r="G53" s="124">
        <v>0.69751530885696411</v>
      </c>
      <c r="H53" s="124">
        <v>0.70709758996963501</v>
      </c>
      <c r="I53" s="124">
        <v>0.69622963666915894</v>
      </c>
      <c r="J53" s="124">
        <v>0.70591431856155396</v>
      </c>
      <c r="K53" s="124">
        <v>0.6975243091583252</v>
      </c>
      <c r="L53" s="124">
        <v>0.70695829391479492</v>
      </c>
    </row>
    <row r="54" spans="1:12" x14ac:dyDescent="0.25">
      <c r="A54" s="124">
        <v>2020</v>
      </c>
      <c r="B54" s="124" t="s">
        <v>615</v>
      </c>
      <c r="C54" s="124" t="s">
        <v>5123</v>
      </c>
      <c r="D54" s="124">
        <v>0.79472443265546722</v>
      </c>
      <c r="E54" s="124">
        <v>0.69677281379699707</v>
      </c>
      <c r="F54" s="124">
        <v>0.68819975852966309</v>
      </c>
      <c r="G54" s="124">
        <v>0.69284570217132568</v>
      </c>
      <c r="H54" s="124">
        <v>0.68511229753494263</v>
      </c>
      <c r="I54" s="124">
        <v>0.69663280248641968</v>
      </c>
      <c r="J54" s="124">
        <v>0.68857383728027344</v>
      </c>
      <c r="K54" s="124">
        <v>0.69283384084701538</v>
      </c>
      <c r="L54" s="124">
        <v>0.68537139892578125</v>
      </c>
    </row>
    <row r="55" spans="1:12" x14ac:dyDescent="0.25">
      <c r="A55" s="124">
        <v>2021</v>
      </c>
      <c r="B55" s="124" t="s">
        <v>615</v>
      </c>
      <c r="C55" s="124" t="s">
        <v>5123</v>
      </c>
      <c r="D55" s="124">
        <v>0.76428571428571423</v>
      </c>
      <c r="E55" s="124">
        <v>0.74155092239379883</v>
      </c>
      <c r="F55" s="124">
        <v>0.73624926805496216</v>
      </c>
      <c r="G55" s="124">
        <v>0.74347102642059326</v>
      </c>
      <c r="H55" s="124">
        <v>0.73784404993057251</v>
      </c>
      <c r="I55" s="124">
        <v>0.74157112836837769</v>
      </c>
      <c r="J55" s="124">
        <v>0.73611283302307129</v>
      </c>
      <c r="K55" s="124">
        <v>0.74347048997879028</v>
      </c>
      <c r="L55" s="124">
        <v>0.73777878284454346</v>
      </c>
    </row>
    <row r="56" spans="1:12" x14ac:dyDescent="0.25">
      <c r="A56" s="124">
        <v>2022</v>
      </c>
      <c r="B56" s="124" t="s">
        <v>615</v>
      </c>
      <c r="C56" s="124" t="s">
        <v>5123</v>
      </c>
      <c r="D56" s="124">
        <v>0.66287586287586286</v>
      </c>
      <c r="E56" s="124">
        <v>0.78243613243103027</v>
      </c>
      <c r="F56" s="124">
        <v>0.80016511678695679</v>
      </c>
      <c r="G56" s="124">
        <v>0.78492510318756104</v>
      </c>
      <c r="H56" s="124">
        <v>0.80201154947280884</v>
      </c>
      <c r="I56" s="124">
        <v>0.78256267309188843</v>
      </c>
      <c r="J56" s="124">
        <v>0.7999531626701355</v>
      </c>
      <c r="K56" s="124">
        <v>0.78493762016296387</v>
      </c>
      <c r="L56" s="124">
        <v>0.80187076330184937</v>
      </c>
    </row>
    <row r="57" spans="1:12" x14ac:dyDescent="0.25">
      <c r="A57" s="124">
        <v>2018</v>
      </c>
      <c r="B57" s="124" t="s">
        <v>616</v>
      </c>
      <c r="C57" s="124" t="s">
        <v>5123</v>
      </c>
      <c r="D57" s="124">
        <v>0.43976348854397634</v>
      </c>
      <c r="E57" s="124">
        <v>0.43554532527923584</v>
      </c>
      <c r="F57" s="124">
        <v>0.43487989902496338</v>
      </c>
      <c r="G57" s="124">
        <v>0.43519690632820129</v>
      </c>
      <c r="H57" s="124">
        <v>0.43460512161254883</v>
      </c>
      <c r="I57" s="124">
        <v>0.43557703495025635</v>
      </c>
      <c r="J57" s="124">
        <v>0.43476235866546631</v>
      </c>
      <c r="K57" s="124">
        <v>0.43520170450210571</v>
      </c>
      <c r="L57" s="124">
        <v>0.43444609642028809</v>
      </c>
    </row>
    <row r="58" spans="1:12" x14ac:dyDescent="0.25">
      <c r="A58" s="124">
        <v>2019</v>
      </c>
      <c r="B58" s="124" t="s">
        <v>616</v>
      </c>
      <c r="C58" s="124" t="s">
        <v>5123</v>
      </c>
      <c r="D58" s="124">
        <v>0.56547619047619047</v>
      </c>
      <c r="E58" s="124">
        <v>0.58399462699890137</v>
      </c>
      <c r="F58" s="124">
        <v>0.5892493724822998</v>
      </c>
      <c r="G58" s="124">
        <v>0.58467990159988403</v>
      </c>
      <c r="H58" s="124">
        <v>0.58975446224212646</v>
      </c>
      <c r="I58" s="124">
        <v>0.58405375480651855</v>
      </c>
      <c r="J58" s="124">
        <v>0.58911198377609253</v>
      </c>
      <c r="K58" s="124">
        <v>0.58468657732009888</v>
      </c>
      <c r="L58" s="124">
        <v>0.58962005376815796</v>
      </c>
    </row>
    <row r="59" spans="1:12" x14ac:dyDescent="0.25">
      <c r="A59" s="124">
        <v>2020</v>
      </c>
      <c r="B59" s="124" t="s">
        <v>616</v>
      </c>
      <c r="C59" s="124" t="s">
        <v>5123</v>
      </c>
      <c r="D59" s="124">
        <v>0.67113095238095233</v>
      </c>
      <c r="E59" s="124">
        <v>0.68181538581848145</v>
      </c>
      <c r="F59" s="124">
        <v>0.66960316896438599</v>
      </c>
      <c r="G59" s="124">
        <v>0.6826738715171814</v>
      </c>
      <c r="H59" s="124">
        <v>0.67040455341339111</v>
      </c>
      <c r="I59" s="124">
        <v>0.68182569742202759</v>
      </c>
      <c r="J59" s="124">
        <v>0.66941350698471069</v>
      </c>
      <c r="K59" s="124">
        <v>0.68267381191253662</v>
      </c>
      <c r="L59" s="124">
        <v>0.67022562026977539</v>
      </c>
    </row>
    <row r="60" spans="1:12" x14ac:dyDescent="0.25">
      <c r="A60" s="124">
        <v>2021</v>
      </c>
      <c r="B60" s="124" t="s">
        <v>616</v>
      </c>
      <c r="C60" s="124" t="s">
        <v>5123</v>
      </c>
      <c r="D60" s="124">
        <v>0.67033005617977526</v>
      </c>
      <c r="E60" s="124">
        <v>0.64534533023834229</v>
      </c>
      <c r="F60" s="124">
        <v>0.65296822786331177</v>
      </c>
      <c r="G60" s="124">
        <v>0.64414995908737183</v>
      </c>
      <c r="H60" s="124">
        <v>0.65193653106689453</v>
      </c>
      <c r="I60" s="124">
        <v>0.64524424076080322</v>
      </c>
      <c r="J60" s="124">
        <v>0.65341281890869141</v>
      </c>
      <c r="K60" s="124">
        <v>0.64413857460021973</v>
      </c>
      <c r="L60" s="124">
        <v>0.65240895748138428</v>
      </c>
    </row>
    <row r="61" spans="1:12" x14ac:dyDescent="0.25">
      <c r="A61" s="124">
        <v>2022</v>
      </c>
      <c r="B61" s="124" t="s">
        <v>616</v>
      </c>
      <c r="C61" s="124" t="s">
        <v>5123</v>
      </c>
      <c r="D61" s="124">
        <v>0.66209150326797384</v>
      </c>
      <c r="E61" s="124">
        <v>0.71746820211410522</v>
      </c>
      <c r="F61" s="124">
        <v>0.73600471019744873</v>
      </c>
      <c r="G61" s="124">
        <v>0.71191459894180298</v>
      </c>
      <c r="H61" s="124">
        <v>0.73136317729949951</v>
      </c>
      <c r="I61" s="124">
        <v>0.71747511625289917</v>
      </c>
      <c r="J61" s="124">
        <v>0.73621493577957153</v>
      </c>
      <c r="K61" s="124">
        <v>0.71192485094070435</v>
      </c>
      <c r="L61" s="124">
        <v>0.73132765293121338</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65E64-52E0-458C-A0C9-D4BCD30D6D52}">
  <dimension ref="A1:M12"/>
  <sheetViews>
    <sheetView workbookViewId="0"/>
  </sheetViews>
  <sheetFormatPr defaultColWidth="8.7109375" defaultRowHeight="15" x14ac:dyDescent="0.25"/>
  <cols>
    <col min="1" max="16384" width="8.7109375" style="124"/>
  </cols>
  <sheetData>
    <row r="1" spans="1:13" x14ac:dyDescent="0.25">
      <c r="A1" s="278" t="s">
        <v>5126</v>
      </c>
    </row>
    <row r="2" spans="1:13" x14ac:dyDescent="0.25">
      <c r="A2" s="294"/>
      <c r="B2" s="294"/>
      <c r="C2" s="294"/>
      <c r="D2" s="294"/>
      <c r="E2" s="294"/>
      <c r="F2" s="295" t="s">
        <v>5127</v>
      </c>
      <c r="G2" s="294"/>
      <c r="H2" s="294"/>
      <c r="I2" s="294"/>
      <c r="J2" s="294"/>
      <c r="K2" s="294"/>
      <c r="L2" s="294"/>
      <c r="M2" s="294"/>
    </row>
    <row r="3" spans="1:13" x14ac:dyDescent="0.25">
      <c r="A3" s="124" t="s">
        <v>5106</v>
      </c>
      <c r="B3" s="124">
        <v>1</v>
      </c>
      <c r="C3" s="124">
        <v>2</v>
      </c>
      <c r="D3" s="124">
        <v>3</v>
      </c>
      <c r="E3" s="124">
        <v>4</v>
      </c>
      <c r="F3" s="124">
        <v>5</v>
      </c>
      <c r="G3" s="124">
        <v>6</v>
      </c>
      <c r="H3" s="124">
        <v>7</v>
      </c>
      <c r="I3" s="124">
        <v>8</v>
      </c>
      <c r="J3" s="124">
        <v>9</v>
      </c>
      <c r="K3" s="124">
        <v>10</v>
      </c>
      <c r="L3" s="124">
        <v>11</v>
      </c>
      <c r="M3" s="124">
        <v>12</v>
      </c>
    </row>
    <row r="4" spans="1:13" x14ac:dyDescent="0.25">
      <c r="A4" s="170" t="s">
        <v>218</v>
      </c>
      <c r="B4" s="170">
        <v>0.80895166214919589</v>
      </c>
      <c r="C4" s="170">
        <v>0.75865329451761343</v>
      </c>
      <c r="D4" s="170">
        <v>0.8235719846996622</v>
      </c>
      <c r="E4" s="170">
        <v>0.80967174017559784</v>
      </c>
      <c r="F4" s="170">
        <v>0.81075348631315025</v>
      </c>
      <c r="G4" s="170">
        <v>0.75301885246097033</v>
      </c>
      <c r="H4" s="170">
        <v>0.86685520946225403</v>
      </c>
      <c r="I4" s="170">
        <v>0.80644287927417213</v>
      </c>
      <c r="J4" s="170">
        <v>0.91628565792652494</v>
      </c>
      <c r="K4" s="170">
        <v>0.78863487555809864</v>
      </c>
      <c r="L4" s="170">
        <v>0.86625906418986753</v>
      </c>
      <c r="M4" s="170">
        <v>0.78694590983416479</v>
      </c>
    </row>
    <row r="5" spans="1:13" x14ac:dyDescent="0.25">
      <c r="A5" s="170" t="s">
        <v>5110</v>
      </c>
      <c r="B5" s="170">
        <v>0.80895167589187622</v>
      </c>
      <c r="C5" s="170">
        <v>0.75865328311920166</v>
      </c>
      <c r="D5" s="170">
        <v>0.82357197999954224</v>
      </c>
      <c r="E5" s="170">
        <v>0.80967175960540771</v>
      </c>
      <c r="F5" s="170">
        <v>0.8107534646987915</v>
      </c>
      <c r="G5" s="170">
        <v>0.75301885604858398</v>
      </c>
      <c r="H5" s="170">
        <v>0.8668552041053772</v>
      </c>
      <c r="I5" s="170">
        <v>0.80644285678863525</v>
      </c>
      <c r="J5" s="170">
        <v>0.91628563404083252</v>
      </c>
      <c r="K5" s="170">
        <v>0.78863489627838135</v>
      </c>
      <c r="L5" s="170">
        <v>0.86625903844833374</v>
      </c>
      <c r="M5" s="170">
        <v>0.78694593906402588</v>
      </c>
    </row>
    <row r="6" spans="1:13" x14ac:dyDescent="0.25">
      <c r="A6" s="294"/>
      <c r="B6" s="294"/>
      <c r="C6" s="294"/>
      <c r="D6" s="294"/>
      <c r="E6" s="294"/>
      <c r="F6" s="294"/>
      <c r="G6" s="294"/>
      <c r="H6" s="294"/>
      <c r="I6" s="294"/>
      <c r="J6" s="294"/>
      <c r="K6" s="294"/>
      <c r="L6" s="294"/>
      <c r="M6" s="294"/>
    </row>
    <row r="7" spans="1:13" x14ac:dyDescent="0.25">
      <c r="F7" s="278" t="s">
        <v>5128</v>
      </c>
    </row>
    <row r="8" spans="1:13" x14ac:dyDescent="0.25">
      <c r="A8" s="124" t="s">
        <v>5106</v>
      </c>
      <c r="B8" s="124">
        <v>1</v>
      </c>
      <c r="C8" s="124">
        <v>2</v>
      </c>
      <c r="D8" s="124">
        <v>3</v>
      </c>
      <c r="E8" s="124">
        <v>4</v>
      </c>
      <c r="F8" s="124">
        <v>5</v>
      </c>
      <c r="G8" s="124">
        <v>6</v>
      </c>
      <c r="H8" s="124">
        <v>7</v>
      </c>
      <c r="I8" s="124">
        <v>8</v>
      </c>
      <c r="J8" s="124">
        <v>9</v>
      </c>
      <c r="K8" s="124">
        <v>10</v>
      </c>
      <c r="L8" s="124">
        <v>11</v>
      </c>
      <c r="M8" s="124">
        <v>12</v>
      </c>
    </row>
    <row r="9" spans="1:13" x14ac:dyDescent="0.25">
      <c r="A9" s="170" t="s">
        <v>218</v>
      </c>
      <c r="B9" s="170">
        <v>0.81881876660578712</v>
      </c>
      <c r="C9" s="170">
        <v>0.78184337963552941</v>
      </c>
      <c r="D9" s="170">
        <v>0.79975910232266156</v>
      </c>
      <c r="E9" s="170">
        <v>0.82081026147146208</v>
      </c>
      <c r="F9" s="170">
        <v>0.78784072610159561</v>
      </c>
      <c r="G9" s="170">
        <v>0.69812324122218106</v>
      </c>
      <c r="H9" s="170">
        <v>0.91958041958041958</v>
      </c>
      <c r="I9" s="170">
        <v>0.85995910167251588</v>
      </c>
      <c r="J9" s="170">
        <v>0.85638452817024246</v>
      </c>
      <c r="K9" s="170">
        <v>0.80925526086816402</v>
      </c>
      <c r="L9" s="170">
        <v>0.81589000497931674</v>
      </c>
      <c r="M9" s="170">
        <v>0.81890529129457512</v>
      </c>
    </row>
    <row r="10" spans="1:13" x14ac:dyDescent="0.25">
      <c r="A10" s="296" t="s">
        <v>5110</v>
      </c>
      <c r="B10" s="296">
        <v>0.81265217065811157</v>
      </c>
      <c r="C10" s="296">
        <v>0.74767398834228516</v>
      </c>
      <c r="D10" s="296">
        <v>0.77720963954925537</v>
      </c>
      <c r="E10" s="296">
        <v>0.79343509674072266</v>
      </c>
      <c r="F10" s="296">
        <v>0.84523618221282959</v>
      </c>
      <c r="G10" s="296">
        <v>0.61970615386962891</v>
      </c>
      <c r="H10" s="296">
        <v>0.85183393955230713</v>
      </c>
      <c r="I10" s="296">
        <v>0.84251248836517334</v>
      </c>
      <c r="J10" s="296">
        <v>0.81842446327209473</v>
      </c>
      <c r="K10" s="296">
        <v>0.76342970132827759</v>
      </c>
      <c r="L10" s="296">
        <v>0.88771772384643555</v>
      </c>
      <c r="M10" s="296">
        <v>0.82827925682067871</v>
      </c>
    </row>
    <row r="11" spans="1:13" x14ac:dyDescent="0.25">
      <c r="A11" s="170" t="s">
        <v>5129</v>
      </c>
      <c r="B11" s="170">
        <v>3.7004947662353516E-3</v>
      </c>
      <c r="C11" s="170">
        <v>-1.0979294776916504E-2</v>
      </c>
      <c r="D11" s="170">
        <v>-4.6362340450286865E-2</v>
      </c>
      <c r="E11" s="170">
        <v>-1.6236662864685059E-2</v>
      </c>
      <c r="F11" s="170">
        <v>3.4482717514038086E-2</v>
      </c>
      <c r="G11" s="170">
        <v>-0.13331270217895508</v>
      </c>
      <c r="H11" s="170">
        <v>-1.5021264553070068E-2</v>
      </c>
      <c r="I11" s="170">
        <v>3.6069631576538086E-2</v>
      </c>
      <c r="J11" s="170">
        <v>-9.7861170768737793E-2</v>
      </c>
      <c r="K11" s="170">
        <v>-2.520519495010376E-2</v>
      </c>
      <c r="L11" s="170">
        <v>2.1458685398101807E-2</v>
      </c>
      <c r="M11" s="170">
        <v>4.1333317756652832E-2</v>
      </c>
    </row>
    <row r="12" spans="1:13" ht="15.75" thickBot="1" x14ac:dyDescent="0.3">
      <c r="A12" s="280" t="s">
        <v>5130</v>
      </c>
      <c r="B12" s="280">
        <v>1.007588267326355</v>
      </c>
      <c r="C12" s="280">
        <v>1.0457009077072144</v>
      </c>
      <c r="D12" s="280">
        <v>1.0290133953094482</v>
      </c>
      <c r="E12" s="280">
        <v>1.0345020294189453</v>
      </c>
      <c r="F12" s="280">
        <v>0.93209534883499146</v>
      </c>
      <c r="G12" s="280">
        <v>1.1265391111373901</v>
      </c>
      <c r="H12" s="280">
        <v>1.0795301198959351</v>
      </c>
      <c r="I12" s="280">
        <v>1.0207078456878662</v>
      </c>
      <c r="J12" s="280">
        <v>1.0463818311691284</v>
      </c>
      <c r="K12" s="280">
        <v>1.0600259304046631</v>
      </c>
      <c r="L12" s="280">
        <v>0.91908723115921021</v>
      </c>
      <c r="M12" s="280">
        <v>0.98868262767791748</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F5A4A-512F-4BFA-8867-B6AF72916D2B}">
  <dimension ref="A1:M12"/>
  <sheetViews>
    <sheetView workbookViewId="0"/>
  </sheetViews>
  <sheetFormatPr defaultColWidth="8.7109375" defaultRowHeight="15" x14ac:dyDescent="0.25"/>
  <cols>
    <col min="1" max="16384" width="8.7109375" style="124"/>
  </cols>
  <sheetData>
    <row r="1" spans="1:13" x14ac:dyDescent="0.25">
      <c r="A1" s="278" t="s">
        <v>5131</v>
      </c>
    </row>
    <row r="2" spans="1:13" x14ac:dyDescent="0.25">
      <c r="A2" s="294"/>
      <c r="B2" s="294"/>
      <c r="C2" s="294"/>
      <c r="D2" s="294"/>
      <c r="E2" s="294"/>
      <c r="F2" s="295" t="s">
        <v>5127</v>
      </c>
      <c r="G2" s="294"/>
      <c r="H2" s="294"/>
      <c r="I2" s="294"/>
      <c r="J2" s="294"/>
      <c r="K2" s="294"/>
      <c r="L2" s="294"/>
      <c r="M2" s="294"/>
    </row>
    <row r="3" spans="1:13" x14ac:dyDescent="0.25">
      <c r="A3" s="124" t="s">
        <v>5106</v>
      </c>
      <c r="B3" s="124">
        <v>1</v>
      </c>
      <c r="C3" s="124">
        <v>2</v>
      </c>
      <c r="D3" s="124">
        <v>3</v>
      </c>
      <c r="E3" s="124">
        <v>4</v>
      </c>
      <c r="F3" s="124">
        <v>5</v>
      </c>
      <c r="G3" s="124">
        <v>6</v>
      </c>
      <c r="H3" s="124">
        <v>7</v>
      </c>
      <c r="I3" s="124">
        <v>8</v>
      </c>
      <c r="J3" s="124">
        <v>9</v>
      </c>
      <c r="K3" s="124">
        <v>10</v>
      </c>
      <c r="L3" s="124">
        <v>11</v>
      </c>
      <c r="M3" s="124">
        <v>12</v>
      </c>
    </row>
    <row r="4" spans="1:13" x14ac:dyDescent="0.25">
      <c r="A4" s="170" t="s">
        <v>218</v>
      </c>
      <c r="B4" s="170">
        <v>0.80062587638543081</v>
      </c>
      <c r="C4" s="170">
        <v>0.79005988447580777</v>
      </c>
      <c r="D4" s="170">
        <v>0.80890743646981711</v>
      </c>
      <c r="E4" s="170">
        <v>0.73225194987194131</v>
      </c>
      <c r="F4" s="170">
        <v>0.81989508982961234</v>
      </c>
      <c r="G4" s="170">
        <v>0.76244274485903152</v>
      </c>
      <c r="H4" s="170">
        <v>0.85966217627401842</v>
      </c>
      <c r="I4" s="170">
        <v>0.75623646471126005</v>
      </c>
      <c r="J4" s="170">
        <v>0.80667251117618766</v>
      </c>
      <c r="K4" s="170">
        <v>0.7799318310729868</v>
      </c>
      <c r="L4" s="170">
        <v>0.83003373374139733</v>
      </c>
      <c r="M4" s="170">
        <v>0.76261640637188499</v>
      </c>
    </row>
    <row r="5" spans="1:13" x14ac:dyDescent="0.25">
      <c r="A5" s="170" t="s">
        <v>5109</v>
      </c>
      <c r="B5" s="170">
        <v>0.80062586069107056</v>
      </c>
      <c r="C5" s="170">
        <v>0.79005986452102661</v>
      </c>
      <c r="D5" s="170">
        <v>0.80890744924545288</v>
      </c>
      <c r="E5" s="170">
        <v>0.73225194215774536</v>
      </c>
      <c r="F5" s="170">
        <v>0.81989508867263794</v>
      </c>
      <c r="G5" s="170">
        <v>0.76244276762008667</v>
      </c>
      <c r="H5" s="170">
        <v>0.85966217517852783</v>
      </c>
      <c r="I5" s="170">
        <v>0.75623643398284912</v>
      </c>
      <c r="J5" s="170">
        <v>0.80667251348495483</v>
      </c>
      <c r="K5" s="170">
        <v>0.77993184328079224</v>
      </c>
      <c r="L5" s="170">
        <v>0.83003371953964233</v>
      </c>
      <c r="M5" s="170">
        <v>0.76261639595031738</v>
      </c>
    </row>
    <row r="6" spans="1:13" x14ac:dyDescent="0.25">
      <c r="A6" s="294"/>
      <c r="B6" s="294"/>
      <c r="C6" s="294"/>
      <c r="D6" s="294"/>
      <c r="E6" s="294"/>
      <c r="F6" s="294"/>
      <c r="G6" s="294"/>
      <c r="H6" s="294"/>
      <c r="I6" s="294"/>
      <c r="J6" s="294"/>
      <c r="K6" s="294"/>
      <c r="L6" s="294"/>
      <c r="M6" s="294"/>
    </row>
    <row r="7" spans="1:13" x14ac:dyDescent="0.25">
      <c r="F7" s="278" t="s">
        <v>5128</v>
      </c>
    </row>
    <row r="8" spans="1:13" x14ac:dyDescent="0.25">
      <c r="A8" s="124" t="s">
        <v>5106</v>
      </c>
      <c r="B8" s="124">
        <v>1</v>
      </c>
      <c r="C8" s="124">
        <v>2</v>
      </c>
      <c r="D8" s="124">
        <v>3</v>
      </c>
      <c r="E8" s="124">
        <v>4</v>
      </c>
      <c r="F8" s="124">
        <v>5</v>
      </c>
      <c r="G8" s="124">
        <v>6</v>
      </c>
      <c r="H8" s="124">
        <v>7</v>
      </c>
      <c r="I8" s="124">
        <v>8</v>
      </c>
      <c r="J8" s="124">
        <v>9</v>
      </c>
      <c r="K8" s="124">
        <v>10</v>
      </c>
      <c r="L8" s="124">
        <v>11</v>
      </c>
      <c r="M8" s="124">
        <v>12</v>
      </c>
    </row>
    <row r="9" spans="1:13" x14ac:dyDescent="0.25">
      <c r="A9" s="170" t="s">
        <v>218</v>
      </c>
      <c r="B9" s="170">
        <v>0.78071202447265975</v>
      </c>
      <c r="C9" s="170">
        <v>0.82030308054014955</v>
      </c>
      <c r="D9" s="170">
        <v>0.82909612270077382</v>
      </c>
      <c r="E9" s="170">
        <v>0.76322225120646936</v>
      </c>
      <c r="F9" s="170">
        <v>0.79128680599204637</v>
      </c>
      <c r="G9" s="170">
        <v>0.69911419990869139</v>
      </c>
      <c r="H9" s="170">
        <v>0.80380036630036633</v>
      </c>
      <c r="I9" s="170">
        <v>0.71237373737373733</v>
      </c>
      <c r="J9" s="170">
        <v>0.87895927601809953</v>
      </c>
      <c r="K9" s="170">
        <v>0.76622023809523798</v>
      </c>
      <c r="L9" s="170">
        <v>0.80220743225145286</v>
      </c>
      <c r="M9" s="170">
        <v>0.6756269213877909</v>
      </c>
    </row>
    <row r="10" spans="1:13" x14ac:dyDescent="0.25">
      <c r="A10" s="296" t="s">
        <v>5109</v>
      </c>
      <c r="B10" s="296">
        <v>0.8045881986618042</v>
      </c>
      <c r="C10" s="296">
        <v>0.79203402996063232</v>
      </c>
      <c r="D10" s="296">
        <v>0.76916122436523438</v>
      </c>
      <c r="E10" s="296">
        <v>0.65569216012954712</v>
      </c>
      <c r="F10" s="296">
        <v>0.74192845821380615</v>
      </c>
      <c r="G10" s="296">
        <v>0.54757314920425415</v>
      </c>
      <c r="H10" s="296">
        <v>0.63802933692932129</v>
      </c>
      <c r="I10" s="296">
        <v>0.65062499046325684</v>
      </c>
      <c r="J10" s="296">
        <v>0.70171648263931274</v>
      </c>
      <c r="K10" s="296">
        <v>0.72950237989425659</v>
      </c>
      <c r="L10" s="296">
        <v>0.86245298385620117</v>
      </c>
      <c r="M10" s="296">
        <v>0.6445152759552002</v>
      </c>
    </row>
    <row r="11" spans="1:13" x14ac:dyDescent="0.25">
      <c r="A11" s="170" t="s">
        <v>5129</v>
      </c>
      <c r="B11" s="170">
        <v>3.9623379707336426E-3</v>
      </c>
      <c r="C11" s="170">
        <v>1.9741654396057129E-3</v>
      </c>
      <c r="D11" s="170">
        <v>-3.9746224880218506E-2</v>
      </c>
      <c r="E11" s="170">
        <v>-7.6559782028198242E-2</v>
      </c>
      <c r="F11" s="170">
        <v>-7.7966630458831787E-2</v>
      </c>
      <c r="G11" s="170">
        <v>-0.21486961841583252</v>
      </c>
      <c r="H11" s="170">
        <v>-0.22163283824920654</v>
      </c>
      <c r="I11" s="170">
        <v>-0.10561144351959229</v>
      </c>
      <c r="J11" s="170">
        <v>-0.10495603084564209</v>
      </c>
      <c r="K11" s="170">
        <v>-5.0429463386535645E-2</v>
      </c>
      <c r="L11" s="170">
        <v>3.2419264316558838E-2</v>
      </c>
      <c r="M11" s="170">
        <v>-0.11810111999511719</v>
      </c>
    </row>
    <row r="12" spans="1:13" ht="15.75" thickBot="1" x14ac:dyDescent="0.3">
      <c r="A12" s="280" t="s">
        <v>5130</v>
      </c>
      <c r="B12" s="280">
        <v>0.97032499313354492</v>
      </c>
      <c r="C12" s="280">
        <v>1.0356917381286621</v>
      </c>
      <c r="D12" s="280">
        <v>1.0779224634170532</v>
      </c>
      <c r="E12" s="280">
        <v>1.1639947891235352</v>
      </c>
      <c r="F12" s="280">
        <v>1.0665271282196045</v>
      </c>
      <c r="G12" s="280">
        <v>1.2767503261566162</v>
      </c>
      <c r="H12" s="280">
        <v>1.2598172426223755</v>
      </c>
      <c r="I12" s="280">
        <v>1.0949068069458008</v>
      </c>
      <c r="J12" s="280">
        <v>1.2525845766067505</v>
      </c>
      <c r="K12" s="280">
        <v>1.05033278465271</v>
      </c>
      <c r="L12" s="280">
        <v>0.93014627695083618</v>
      </c>
      <c r="M12" s="280">
        <v>1.0482714176177979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43143-5D58-4FAF-96F3-82BA5EB1D596}">
  <sheetPr codeName="Sheet24">
    <tabColor rgb="FF92D050"/>
  </sheetPr>
  <dimension ref="A1:P64"/>
  <sheetViews>
    <sheetView zoomScale="130" zoomScaleNormal="130" workbookViewId="0">
      <pane ySplit="9" topLeftCell="A10" activePane="bottomLeft" state="frozen"/>
      <selection activeCell="J47" sqref="J47"/>
      <selection pane="bottomLeft"/>
    </sheetView>
  </sheetViews>
  <sheetFormatPr defaultColWidth="8.7109375" defaultRowHeight="15" x14ac:dyDescent="0.25"/>
  <cols>
    <col min="2" max="2" width="63.7109375" bestFit="1" customWidth="1"/>
    <col min="3" max="3" width="11.28515625" customWidth="1"/>
    <col min="4" max="4" width="15.7109375" customWidth="1"/>
    <col min="6" max="6" width="11.7109375" customWidth="1"/>
    <col min="7" max="7" width="13.85546875" customWidth="1"/>
    <col min="9" max="10" width="12" bestFit="1" customWidth="1"/>
    <col min="12" max="12" width="10.42578125" customWidth="1"/>
    <col min="13" max="13" width="11.85546875" customWidth="1"/>
    <col min="15" max="15" width="9.7109375" customWidth="1"/>
    <col min="16" max="16" width="12.85546875" customWidth="1"/>
  </cols>
  <sheetData>
    <row r="1" spans="1:16" ht="15.75" thickBot="1" x14ac:dyDescent="0.3">
      <c r="A1" s="89">
        <f>MATCH($B$2, 'CALC_EST - TRGTS'!B$11:$O$11, 0)</f>
        <v>13</v>
      </c>
    </row>
    <row r="2" spans="1:16" ht="53.1" customHeight="1" thickBot="1" x14ac:dyDescent="0.3">
      <c r="B2" s="327" t="str">
        <f>Summary_Regional!B5</f>
        <v>R11-SouthWest</v>
      </c>
      <c r="C2" s="345" t="s">
        <v>106</v>
      </c>
      <c r="D2" s="346"/>
      <c r="E2" s="346"/>
      <c r="F2" s="346"/>
      <c r="G2" s="346"/>
      <c r="H2" s="346"/>
      <c r="I2" s="346"/>
      <c r="J2" s="346"/>
      <c r="K2" s="346"/>
      <c r="L2" s="346"/>
      <c r="M2" s="346"/>
      <c r="N2" s="346"/>
      <c r="O2" s="346"/>
      <c r="P2" s="346"/>
    </row>
    <row r="3" spans="1:16" ht="21.6" customHeight="1" thickBot="1" x14ac:dyDescent="0.3">
      <c r="B3" s="58"/>
      <c r="C3" s="59"/>
      <c r="D3" s="59"/>
      <c r="E3" s="59"/>
      <c r="F3" s="59"/>
      <c r="G3" s="59"/>
      <c r="H3" s="59"/>
      <c r="I3" s="59"/>
      <c r="J3" s="59"/>
      <c r="K3" s="59"/>
      <c r="L3" s="59"/>
      <c r="M3" s="59"/>
      <c r="O3" s="59"/>
      <c r="P3" s="59"/>
    </row>
    <row r="4" spans="1:16" ht="62.45" customHeight="1" thickBot="1" x14ac:dyDescent="0.3">
      <c r="B4" s="241" t="s">
        <v>107</v>
      </c>
      <c r="C4" s="373" t="s">
        <v>108</v>
      </c>
      <c r="D4" s="374"/>
      <c r="E4" s="161"/>
      <c r="F4" s="373" t="s">
        <v>109</v>
      </c>
      <c r="G4" s="374"/>
      <c r="H4" s="163"/>
      <c r="I4" s="373" t="s">
        <v>110</v>
      </c>
      <c r="J4" s="374"/>
      <c r="K4" s="164"/>
      <c r="L4" s="373" t="s">
        <v>111</v>
      </c>
      <c r="M4" s="374"/>
      <c r="N4" s="184"/>
      <c r="O4" s="373" t="s">
        <v>112</v>
      </c>
      <c r="P4" s="374"/>
    </row>
    <row r="5" spans="1:16" ht="29.1" customHeight="1" x14ac:dyDescent="0.25">
      <c r="B5" s="60" t="s">
        <v>113</v>
      </c>
      <c r="C5" s="353">
        <v>2022</v>
      </c>
      <c r="D5" s="354"/>
      <c r="E5" s="61"/>
      <c r="F5" s="353">
        <f>C5</f>
        <v>2022</v>
      </c>
      <c r="G5" s="354"/>
      <c r="H5" s="61"/>
      <c r="I5" s="353">
        <f>F5</f>
        <v>2022</v>
      </c>
      <c r="J5" s="354"/>
      <c r="K5" s="62"/>
      <c r="L5" s="353">
        <f>I5</f>
        <v>2022</v>
      </c>
      <c r="M5" s="354"/>
      <c r="O5" s="353">
        <f>L5</f>
        <v>2022</v>
      </c>
      <c r="P5" s="354"/>
    </row>
    <row r="6" spans="1:16" ht="15.75" x14ac:dyDescent="0.25">
      <c r="B6" s="63" t="s">
        <v>114</v>
      </c>
      <c r="C6" s="349">
        <f>SUMPRODUCT(C10:C48, D10:D48) + D52</f>
        <v>0.71439255139506286</v>
      </c>
      <c r="D6" s="350"/>
      <c r="E6" s="62"/>
      <c r="F6" s="349">
        <f>SUMPRODUCT(F10:F48,G10:G48)+G52</f>
        <v>1.0303317024801633</v>
      </c>
      <c r="G6" s="350"/>
      <c r="H6" s="64"/>
      <c r="I6" s="351">
        <f>SUMPRODUCT(I10:I49, J10:J49) + J52</f>
        <v>1702.6249044032302</v>
      </c>
      <c r="J6" s="352"/>
      <c r="K6" s="1"/>
      <c r="L6" s="349">
        <f>SUMPRODUCT(L10:L49, M10:M49) + M52</f>
        <v>0.75616488177185026</v>
      </c>
      <c r="M6" s="350"/>
      <c r="N6" s="1"/>
      <c r="O6" s="349">
        <f>SUMPRODUCT(O10:O49, P10:P49) + P52</f>
        <v>-0.34338560393575079</v>
      </c>
      <c r="P6" s="350"/>
    </row>
    <row r="7" spans="1:16" ht="16.5" thickBot="1" x14ac:dyDescent="0.3">
      <c r="B7" s="65" t="s">
        <v>115</v>
      </c>
      <c r="C7" s="355">
        <f ca="1">SUMPRODUCT(C10:C48,D10:D48) +VLOOKUP($B$2,$B53:$D64,CELL("col",D$51)-CELL("col",$B$51)+1,FALSE)</f>
        <v>0.87308346048597207</v>
      </c>
      <c r="D7" s="356"/>
      <c r="E7" s="62"/>
      <c r="F7" s="355">
        <f ca="1">SUMPRODUCT(F10:F48,G10:G48) +VLOOKUP($B$2,$B$53:$G64,CELL("col",G$51)-CELL("col",$B$51)+1,FALSE)</f>
        <v>0.83296806611652485</v>
      </c>
      <c r="G7" s="356"/>
      <c r="H7" s="64"/>
      <c r="I7" s="357">
        <f ca="1">SUMPRODUCT(I10:I49, J10:J49) +VLOOKUP($B$2,$B$53:$J64,CELL("col",J$51)-CELL("col",$B$51)+1,FALSE)</f>
        <v>3138.3158134941477</v>
      </c>
      <c r="J7" s="358"/>
      <c r="K7" s="1"/>
      <c r="L7" s="355">
        <f ca="1">SUMPRODUCT(L10:L49,M10:M49) + VLOOKUP($B$2,$B$53:$M64,CELL("col",M$51)-CELL("col",$B$51)+1,FALSE)</f>
        <v>0.78352851813548696</v>
      </c>
      <c r="M7" s="356"/>
      <c r="N7" s="1"/>
      <c r="O7" s="355">
        <f ca="1">SUMPRODUCT(O10:O49,P10:P49) + VLOOKUP($B$2,$B$53:$P64,CELL("col",P$51)-CELL("col",$B$51)+1,FALSE)</f>
        <v>-2.1849240299388839E-2</v>
      </c>
      <c r="P7" s="356"/>
    </row>
    <row r="8" spans="1:16" ht="15.75" thickBot="1" x14ac:dyDescent="0.3">
      <c r="B8" s="66"/>
      <c r="C8" s="66"/>
      <c r="D8" s="66"/>
      <c r="E8" s="67"/>
      <c r="F8" s="66"/>
      <c r="G8" s="66"/>
      <c r="H8" s="67"/>
      <c r="I8" s="67"/>
      <c r="J8" s="67"/>
      <c r="K8" s="67"/>
      <c r="L8" s="67"/>
      <c r="M8" s="67"/>
      <c r="N8" s="67"/>
      <c r="O8" s="67"/>
      <c r="P8" s="67"/>
    </row>
    <row r="9" spans="1:16" ht="16.5" thickBot="1" x14ac:dyDescent="0.3">
      <c r="B9" s="242" t="s">
        <v>116</v>
      </c>
      <c r="C9" s="243" t="s">
        <v>117</v>
      </c>
      <c r="D9" s="244" t="s">
        <v>118</v>
      </c>
      <c r="E9" s="162"/>
      <c r="F9" s="243" t="s">
        <v>117</v>
      </c>
      <c r="G9" s="245" t="s">
        <v>118</v>
      </c>
      <c r="H9" s="162"/>
      <c r="I9" s="243" t="s">
        <v>117</v>
      </c>
      <c r="J9" s="245" t="s">
        <v>118</v>
      </c>
      <c r="K9" s="162"/>
      <c r="L9" s="243" t="s">
        <v>117</v>
      </c>
      <c r="M9" s="245" t="s">
        <v>118</v>
      </c>
      <c r="N9" s="162"/>
      <c r="O9" s="243" t="s">
        <v>117</v>
      </c>
      <c r="P9" s="245" t="s">
        <v>118</v>
      </c>
    </row>
    <row r="10" spans="1:16" ht="15.75" x14ac:dyDescent="0.25">
      <c r="B10" s="55" t="s">
        <v>119</v>
      </c>
      <c r="C10" s="337">
        <f>IFERROR(INDEX('CALC_EST - TRGTS'!$B$530:$O$568,MATCH($B10,'CALC_EST - TRGTS'!$B$530:$B$568,0),$A$1), 0)</f>
        <v>0.41257152085640458</v>
      </c>
      <c r="D10" s="68">
        <f>INDEX('CALC_EST - TRGTS'!$C$530:$C$568, MATCH(Youth!B10,  'CALC_EST - TRGTS'!$B$530:$B$568, 0))</f>
        <v>-9.3700000000000006E-2</v>
      </c>
      <c r="F10" s="338">
        <f>INDEX('CALC_EST - TRGTS'!$B$576:$O$614,MATCH($B10, 'CALC_EST - TRGTS'!$B$576:$B$614,0),$A$1)</f>
        <v>0.51708159411647781</v>
      </c>
      <c r="G10" s="68">
        <f>INDEX('CALC_EST - TRGTS'!$C$576:$C$614, MATCH(Youth!B10,'CALC_EST - TRGTS'!$B$576:$B$614, 0))</f>
        <v>-6.13E-2</v>
      </c>
      <c r="I10" s="337">
        <f>INDEX('CALC_EST - TRGTS'!$B$622:$O$661,MATCH($B10, 'CALC_EST - TRGTS'!$B$622:$B$661,0),$A$1)</f>
        <v>0.41257152085640458</v>
      </c>
      <c r="J10" s="69">
        <f>INDEX('CALC_EST - TRGTS'!$C$622:$C$661, MATCH(Youth!B10,'CALC_EST - TRGTS'!$B$622:$B$661, 0))</f>
        <v>-1369</v>
      </c>
      <c r="L10" s="337">
        <f>INDEX('CALC_EST - TRGTS'!$B$669:$O$707,MATCH($B10, 'CALC_EST - TRGTS'!$B$669:$B$707,0),$A$1)</f>
        <v>0.53841113841113841</v>
      </c>
      <c r="M10" s="68">
        <f>INDEX('CALC_EST - TRGTS'!$C$669:$C$707, MATCH(Youth!B10,'CALC_EST - TRGTS'!$B$669:$B$707, 0))</f>
        <v>-2.5200000000000001E-3</v>
      </c>
      <c r="O10" s="337">
        <f>INDEX('CALC_EST - TRGTS'!$B$715:$O$753,MATCH($B10, 'CALC_EST - TRGTS'!$B$715:$B$753,0),$A$1)</f>
        <v>0.52577313106159262</v>
      </c>
      <c r="P10" s="68">
        <f>INDEX('CALC_EST - TRGTS'!$C$715:$C$753, MATCH(Youth!B10,'CALC_EST - TRGTS'!$B$715:$B$753, 0))</f>
        <v>-0.14499999999999999</v>
      </c>
    </row>
    <row r="11" spans="1:16" ht="15.75" x14ac:dyDescent="0.25">
      <c r="B11" s="246" t="s">
        <v>194</v>
      </c>
      <c r="C11" s="337">
        <f>IFERROR(INDEX('CALC_EST - TRGTS'!$B$530:$O$568,MATCH($B11,'CALC_EST - TRGTS'!$B$530:$B$568,0),$A$1), 0)</f>
        <v>0.77019425987449242</v>
      </c>
      <c r="D11" s="68">
        <f>INDEX('CALC_EST - TRGTS'!$C$530:$C$568, MATCH(Youth!B11,  'CALC_EST - TRGTS'!$B$530:$B$568, 0))</f>
        <v>0.97499999999999998</v>
      </c>
      <c r="F11" s="338">
        <f>INDEX('CALC_EST - TRGTS'!$B$576:$O$614,MATCH($B11, 'CALC_EST - TRGTS'!$B$576:$B$614,0),$A$1)</f>
        <v>0.74361458954482218</v>
      </c>
      <c r="G11" s="68">
        <f>INDEX('CALC_EST - TRGTS'!$C$576:$C$614, MATCH(Youth!B11,'CALC_EST - TRGTS'!$B$576:$B$614, 0))</f>
        <v>0.39600000000000002</v>
      </c>
      <c r="I11" s="337">
        <f>INDEX('CALC_EST - TRGTS'!$B$622:$O$661,MATCH($B11, 'CALC_EST - TRGTS'!$B$622:$B$661,0),$A$1)</f>
        <v>0.77019425987449242</v>
      </c>
      <c r="J11" s="69">
        <f>INDEX('CALC_EST - TRGTS'!$C$622:$C$661, MATCH(Youth!B11,'CALC_EST - TRGTS'!$B$622:$B$661, 0))</f>
        <v>17863</v>
      </c>
      <c r="L11" s="337">
        <f>INDEX('CALC_EST - TRGTS'!$B$669:$O$707,MATCH($B11, 'CALC_EST - TRGTS'!$B$669:$B$707,0),$A$1)</f>
        <v>0.74748742248742261</v>
      </c>
      <c r="M11" s="68">
        <f>INDEX('CALC_EST - TRGTS'!$C$669:$C$707, MATCH(Youth!B11,'CALC_EST - TRGTS'!$B$669:$B$707, 0))</f>
        <v>-0.249</v>
      </c>
      <c r="O11" s="337">
        <f>INDEX('CALC_EST - TRGTS'!$B$715:$O$753,MATCH($B11, 'CALC_EST - TRGTS'!$B$715:$B$753,0),$A$1)</f>
        <v>0.96274149447226365</v>
      </c>
      <c r="P11" s="68">
        <f>INDEX('CALC_EST - TRGTS'!$C$715:$C$753, MATCH(Youth!B11,'CALC_EST - TRGTS'!$B$715:$B$753, 0))</f>
        <v>2.0190000000000001</v>
      </c>
    </row>
    <row r="12" spans="1:16" ht="15.75" x14ac:dyDescent="0.25">
      <c r="B12" s="31" t="s">
        <v>120</v>
      </c>
      <c r="C12" s="337">
        <f>IFERROR(INDEX('CALC_EST - TRGTS'!$B$530:$O$568,MATCH($B12,'CALC_EST - TRGTS'!$B$530:$B$568,0),$A$1), 0)</f>
        <v>0.22742478774455521</v>
      </c>
      <c r="D12" s="68">
        <f>INDEX('CALC_EST - TRGTS'!$C$530:$C$568, MATCH(Youth!B12,  'CALC_EST - TRGTS'!$B$530:$B$568, 0))</f>
        <v>1.0660000000000001</v>
      </c>
      <c r="F12" s="338">
        <f>INDEX('CALC_EST - TRGTS'!$B$576:$O$614,MATCH($B12, 'CALC_EST - TRGTS'!$B$576:$B$614,0),$A$1)</f>
        <v>0.25638541045517793</v>
      </c>
      <c r="G12" s="68">
        <f>INDEX('CALC_EST - TRGTS'!$C$576:$C$614, MATCH(Youth!B12,'CALC_EST - TRGTS'!$B$576:$B$614, 0))</f>
        <v>0.46400000000000002</v>
      </c>
      <c r="I12" s="337">
        <f>INDEX('CALC_EST - TRGTS'!$B$622:$O$661,MATCH($B12, 'CALC_EST - TRGTS'!$B$622:$B$661,0),$A$1)</f>
        <v>0.22742478774455521</v>
      </c>
      <c r="J12" s="69">
        <f>INDEX('CALC_EST - TRGTS'!$C$622:$C$661, MATCH(Youth!B12,'CALC_EST - TRGTS'!$B$622:$B$661, 0))</f>
        <v>18324</v>
      </c>
      <c r="L12" s="337">
        <f>INDEX('CALC_EST - TRGTS'!$B$669:$O$707,MATCH($B12, 'CALC_EST - TRGTS'!$B$669:$B$707,0),$A$1)</f>
        <v>0.2525125775125775</v>
      </c>
      <c r="M12" s="68">
        <f>INDEX('CALC_EST - TRGTS'!$C$669:$C$707, MATCH(Youth!B12,'CALC_EST - TRGTS'!$B$669:$B$707, 0))</f>
        <v>-0.36299999999999999</v>
      </c>
      <c r="O12" s="337">
        <f>INDEX('CALC_EST - TRGTS'!$B$715:$O$753,MATCH($B12, 'CALC_EST - TRGTS'!$B$715:$B$753,0),$A$1)</f>
        <v>3.1086779644471953E-2</v>
      </c>
      <c r="P12" s="68">
        <f>INDEX('CALC_EST - TRGTS'!$C$715:$C$753, MATCH(Youth!B12,'CALC_EST - TRGTS'!$B$715:$B$753, 0))</f>
        <v>1.9410000000000001</v>
      </c>
    </row>
    <row r="13" spans="1:16" ht="15.75" x14ac:dyDescent="0.25">
      <c r="B13" s="31" t="s">
        <v>125</v>
      </c>
      <c r="C13" s="337">
        <f>IFERROR(INDEX('CALC_EST - TRGTS'!$B$530:$O$568,MATCH($B13,'CALC_EST - TRGTS'!$B$530:$B$568,0),$A$1), 0)</f>
        <v>0.118812292358804</v>
      </c>
      <c r="D13" s="68">
        <f>INDEX('CALC_EST - TRGTS'!$C$530:$C$568, MATCH(Youth!B13,  'CALC_EST - TRGTS'!$B$530:$B$568, 0))</f>
        <v>0.57599999999999996</v>
      </c>
      <c r="F13" s="338">
        <f>INDEX('CALC_EST - TRGTS'!$B$576:$O$614,MATCH($B13, 'CALC_EST - TRGTS'!$B$576:$B$614,0),$A$1)</f>
        <v>7.1742695289206904E-2</v>
      </c>
      <c r="G13" s="68">
        <f>INDEX('CALC_EST - TRGTS'!$C$576:$C$614, MATCH(Youth!B13,'CALC_EST - TRGTS'!$B$576:$B$614, 0))</f>
        <v>0.25700000000000001</v>
      </c>
      <c r="I13" s="337">
        <f>INDEX('CALC_EST - TRGTS'!$B$622:$O$661,MATCH($B13, 'CALC_EST - TRGTS'!$B$622:$B$661,0),$A$1)</f>
        <v>0.118812292358804</v>
      </c>
      <c r="J13" s="69">
        <f>INDEX('CALC_EST - TRGTS'!$C$622:$C$661, MATCH(Youth!B13,'CALC_EST - TRGTS'!$B$622:$B$661, 0))</f>
        <v>4663</v>
      </c>
      <c r="L13" s="337">
        <f>INDEX('CALC_EST - TRGTS'!$B$669:$O$707,MATCH($B13, 'CALC_EST - TRGTS'!$B$669:$B$707,0),$A$1)</f>
        <v>5.2992277992277993E-2</v>
      </c>
      <c r="M13" s="68">
        <f>INDEX('CALC_EST - TRGTS'!$C$669:$C$707, MATCH(Youth!B13,'CALC_EST - TRGTS'!$B$669:$B$707, 0))</f>
        <v>-4.9700000000000001E-2</v>
      </c>
      <c r="O13" s="337">
        <f>INDEX('CALC_EST - TRGTS'!$B$715:$O$753,MATCH($B13, 'CALC_EST - TRGTS'!$B$715:$B$753,0),$A$1)</f>
        <v>0.16472870511332049</v>
      </c>
      <c r="P13" s="68">
        <f>INDEX('CALC_EST - TRGTS'!$C$715:$C$753, MATCH(Youth!B13,'CALC_EST - TRGTS'!$B$715:$B$753, 0))</f>
        <v>-1.1819999999999999</v>
      </c>
    </row>
    <row r="14" spans="1:16" ht="15.75" x14ac:dyDescent="0.25">
      <c r="B14" s="56" t="s">
        <v>126</v>
      </c>
      <c r="C14" s="337">
        <f>IFERROR(INDEX('CALC_EST - TRGTS'!$B$530:$O$568,MATCH($B14,'CALC_EST - TRGTS'!$B$530:$B$568,0),$A$1), 0)</f>
        <v>0.76459948320413429</v>
      </c>
      <c r="D14" s="68">
        <f>INDEX('CALC_EST - TRGTS'!$C$530:$C$568, MATCH(Youth!B14,  'CALC_EST - TRGTS'!$B$530:$B$568, 0))</f>
        <v>0.46</v>
      </c>
      <c r="F14" s="338">
        <f>INDEX('CALC_EST - TRGTS'!$B$576:$O$614,MATCH($B14, 'CALC_EST - TRGTS'!$B$576:$B$614,0),$A$1)</f>
        <v>0.86588153448618566</v>
      </c>
      <c r="G14" s="68">
        <f>INDEX('CALC_EST - TRGTS'!$C$576:$C$614, MATCH(Youth!B14,'CALC_EST - TRGTS'!$B$576:$B$614, 0))</f>
        <v>0.23400000000000001</v>
      </c>
      <c r="I14" s="337">
        <f>INDEX('CALC_EST - TRGTS'!$B$622:$O$661,MATCH($B14, 'CALC_EST - TRGTS'!$B$622:$B$661,0),$A$1)</f>
        <v>0.76459948320413429</v>
      </c>
      <c r="J14" s="69">
        <f>INDEX('CALC_EST - TRGTS'!$C$622:$C$661, MATCH(Youth!B14,'CALC_EST - TRGTS'!$B$622:$B$661, 0))</f>
        <v>2675</v>
      </c>
      <c r="L14" s="337">
        <f>INDEX('CALC_EST - TRGTS'!$B$669:$O$707,MATCH($B14, 'CALC_EST - TRGTS'!$B$669:$B$707,0),$A$1)</f>
        <v>0.85143617643617642</v>
      </c>
      <c r="M14" s="68">
        <f>INDEX('CALC_EST - TRGTS'!$C$669:$C$707, MATCH(Youth!B14,'CALC_EST - TRGTS'!$B$669:$B$707, 0))</f>
        <v>-0.26100000000000001</v>
      </c>
      <c r="O14" s="337">
        <f>INDEX('CALC_EST - TRGTS'!$B$715:$O$753,MATCH($B14, 'CALC_EST - TRGTS'!$B$715:$B$753,0),$A$1)</f>
        <v>0.71518809932271477</v>
      </c>
      <c r="P14" s="68">
        <f>INDEX('CALC_EST - TRGTS'!$C$715:$C$753, MATCH(Youth!B14,'CALC_EST - TRGTS'!$B$715:$B$753, 0))</f>
        <v>-1.2509999999999999</v>
      </c>
    </row>
    <row r="15" spans="1:16" ht="15.75" x14ac:dyDescent="0.25">
      <c r="B15" s="31" t="s">
        <v>127</v>
      </c>
      <c r="C15" s="337">
        <f>IFERROR(INDEX('CALC_EST - TRGTS'!$B$530:$O$568,MATCH($B15,'CALC_EST - TRGTS'!$B$530:$B$568,0),$A$1), 0)</f>
        <v>0.11420727205610927</v>
      </c>
      <c r="D15" s="68">
        <f>INDEX('CALC_EST - TRGTS'!$C$530:$C$568, MATCH(Youth!B15,  'CALC_EST - TRGTS'!$B$530:$B$568, 0))</f>
        <v>0.46400000000000002</v>
      </c>
      <c r="F15" s="338">
        <f>INDEX('CALC_EST - TRGTS'!$B$576:$O$614,MATCH($B15, 'CALC_EST - TRGTS'!$B$576:$B$614,0),$A$1)</f>
        <v>5.9170642019479226E-2</v>
      </c>
      <c r="G15" s="68">
        <f>INDEX('CALC_EST - TRGTS'!$C$576:$C$614, MATCH(Youth!B15,'CALC_EST - TRGTS'!$B$576:$B$614, 0))</f>
        <v>0.19700000000000001</v>
      </c>
      <c r="I15" s="337">
        <f>INDEX('CALC_EST - TRGTS'!$B$622:$O$661,MATCH($B15, 'CALC_EST - TRGTS'!$B$622:$B$661,0),$A$1)</f>
        <v>0.11420727205610927</v>
      </c>
      <c r="J15" s="69">
        <f>INDEX('CALC_EST - TRGTS'!$C$622:$C$661, MATCH(Youth!B15,'CALC_EST - TRGTS'!$B$622:$B$661, 0))</f>
        <v>2587</v>
      </c>
      <c r="L15" s="337">
        <f>INDEX('CALC_EST - TRGTS'!$B$669:$O$707,MATCH($B15, 'CALC_EST - TRGTS'!$B$669:$B$707,0),$A$1)</f>
        <v>9.2193167193167197E-2</v>
      </c>
      <c r="M15" s="68">
        <f>INDEX('CALC_EST - TRGTS'!$C$669:$C$707, MATCH(Youth!B15,'CALC_EST - TRGTS'!$B$669:$B$707, 0))</f>
        <v>-0.28699999999999998</v>
      </c>
      <c r="O15" s="337">
        <f>INDEX('CALC_EST - TRGTS'!$B$715:$O$753,MATCH($B15, 'CALC_EST - TRGTS'!$B$715:$B$753,0),$A$1)</f>
        <v>0.11856804404881328</v>
      </c>
      <c r="P15" s="68">
        <f>INDEX('CALC_EST - TRGTS'!$C$715:$C$753, MATCH(Youth!B15,'CALC_EST - TRGTS'!$B$715:$B$753, 0))</f>
        <v>-1.0649999999999999</v>
      </c>
    </row>
    <row r="16" spans="1:16" ht="15.75" x14ac:dyDescent="0.25">
      <c r="B16" s="31" t="s">
        <v>128</v>
      </c>
      <c r="C16" s="337">
        <f>IFERROR(INDEX('CALC_EST - TRGTS'!$B$530:$O$568,MATCH($B16,'CALC_EST - TRGTS'!$B$530:$B$568,0),$A$1), 0)</f>
        <v>8.5061369509043916E-2</v>
      </c>
      <c r="D16" s="68">
        <f>INDEX('CALC_EST - TRGTS'!$C$530:$C$568, MATCH(Youth!B16,  'CALC_EST - TRGTS'!$B$530:$B$568, 0))</f>
        <v>-5.3499999999999999E-2</v>
      </c>
      <c r="F16" s="338">
        <f>INDEX('CALC_EST - TRGTS'!$B$576:$O$614,MATCH($B16, 'CALC_EST - TRGTS'!$B$576:$B$614,0),$A$1)</f>
        <v>0.10284983104750547</v>
      </c>
      <c r="G16" s="68">
        <f>INDEX('CALC_EST - TRGTS'!$C$576:$C$614, MATCH(Youth!B16,'CALC_EST - TRGTS'!$B$576:$B$614, 0))</f>
        <v>-0.20100000000000001</v>
      </c>
      <c r="I16" s="337">
        <f>INDEX('CALC_EST - TRGTS'!$B$622:$O$661,MATCH($B16, 'CALC_EST - TRGTS'!$B$622:$B$661,0),$A$1)</f>
        <v>8.5061369509043916E-2</v>
      </c>
      <c r="J16" s="69">
        <f>INDEX('CALC_EST - TRGTS'!$C$622:$C$661, MATCH(Youth!B16,'CALC_EST - TRGTS'!$B$622:$B$661, 0))</f>
        <v>2068</v>
      </c>
      <c r="L16" s="337">
        <f>INDEX('CALC_EST - TRGTS'!$B$669:$O$707,MATCH($B16, 'CALC_EST - TRGTS'!$B$669:$B$707,0),$A$1)</f>
        <v>0.14026266526266526</v>
      </c>
      <c r="M16" s="68">
        <f>INDEX('CALC_EST - TRGTS'!$C$669:$C$707, MATCH(Youth!B16,'CALC_EST - TRGTS'!$B$669:$B$707, 0))</f>
        <v>0.125</v>
      </c>
      <c r="O16" s="337">
        <f>INDEX('CALC_EST - TRGTS'!$B$715:$O$753,MATCH($B16, 'CALC_EST - TRGTS'!$B$715:$B$753,0),$A$1)</f>
        <v>0.12561577801962417</v>
      </c>
      <c r="P16" s="68">
        <f>INDEX('CALC_EST - TRGTS'!$C$715:$C$753, MATCH(Youth!B16,'CALC_EST - TRGTS'!$B$715:$B$753, 0))</f>
        <v>0.42799999999999999</v>
      </c>
    </row>
    <row r="17" spans="2:16" ht="15.75" x14ac:dyDescent="0.25">
      <c r="B17" s="31" t="s">
        <v>129</v>
      </c>
      <c r="C17" s="337">
        <f>IFERROR(INDEX('CALC_EST - TRGTS'!$B$530:$O$568,MATCH($B17,'CALC_EST - TRGTS'!$B$530:$B$568,0),$A$1), 0)</f>
        <v>0.2529784976005906</v>
      </c>
      <c r="D17" s="68">
        <f>INDEX('CALC_EST - TRGTS'!$C$530:$C$568, MATCH(Youth!B17,  'CALC_EST - TRGTS'!$B$530:$B$568, 0))</f>
        <v>-8.2500000000000004E-2</v>
      </c>
      <c r="F17" s="338">
        <f>INDEX('CALC_EST - TRGTS'!$B$576:$O$614,MATCH($B17, 'CALC_EST - TRGTS'!$B$576:$B$614,0),$A$1)</f>
        <v>0.25716805804015108</v>
      </c>
      <c r="G17" s="68">
        <f>INDEX('CALC_EST - TRGTS'!$C$576:$C$614, MATCH(Youth!B17,'CALC_EST - TRGTS'!$B$576:$B$614, 0))</f>
        <v>-3.6099999999999999E-3</v>
      </c>
      <c r="I17" s="337">
        <f>INDEX('CALC_EST - TRGTS'!$B$622:$O$661,MATCH($B17, 'CALC_EST - TRGTS'!$B$622:$B$661,0),$A$1)</f>
        <v>0.2529784976005906</v>
      </c>
      <c r="J17" s="69">
        <f>INDEX('CALC_EST - TRGTS'!$C$622:$C$661, MATCH(Youth!B17,'CALC_EST - TRGTS'!$B$622:$B$661, 0))</f>
        <v>-1433</v>
      </c>
      <c r="L17" s="337">
        <f>INDEX('CALC_EST - TRGTS'!$B$669:$O$707,MATCH($B17, 'CALC_EST - TRGTS'!$B$669:$B$707,0),$A$1)</f>
        <v>0.12036972036972036</v>
      </c>
      <c r="M17" s="68">
        <f>INDEX('CALC_EST - TRGTS'!$C$669:$C$707, MATCH(Youth!B17,'CALC_EST - TRGTS'!$B$669:$B$707, 0))</f>
        <v>0.18</v>
      </c>
      <c r="O17" s="337">
        <f>INDEX('CALC_EST - TRGTS'!$B$715:$O$753,MATCH($B17, 'CALC_EST - TRGTS'!$B$715:$B$753,0),$A$1)</f>
        <v>3.4117082674774979E-2</v>
      </c>
      <c r="P17" s="68">
        <f>INDEX('CALC_EST - TRGTS'!$C$715:$C$753, MATCH(Youth!B17,'CALC_EST - TRGTS'!$B$715:$B$753, 0))</f>
        <v>-6.6900000000000001E-2</v>
      </c>
    </row>
    <row r="18" spans="2:16" ht="15.75" x14ac:dyDescent="0.25">
      <c r="B18" s="31" t="s">
        <v>130</v>
      </c>
      <c r="C18" s="337">
        <f>IFERROR(INDEX('CALC_EST - TRGTS'!$B$530:$O$568,MATCH($B18,'CALC_EST - TRGTS'!$B$530:$B$568,0),$A$1), 0)</f>
        <v>1.0575858250276855E-2</v>
      </c>
      <c r="D18" s="68">
        <f>INDEX('CALC_EST - TRGTS'!$C$530:$C$568, MATCH(Youth!B18,  'CALC_EST - TRGTS'!$B$530:$B$568, 0))</f>
        <v>0.113</v>
      </c>
      <c r="F18" s="338">
        <f>INDEX('CALC_EST - TRGTS'!$B$576:$O$614,MATCH($B18, 'CALC_EST - TRGTS'!$B$576:$B$614,0),$A$1)</f>
        <v>5.8139534883720929E-3</v>
      </c>
      <c r="G18" s="68">
        <f>INDEX('CALC_EST - TRGTS'!$C$576:$C$614, MATCH(Youth!B18,'CALC_EST - TRGTS'!$B$576:$B$614, 0))</f>
        <v>1.84E-2</v>
      </c>
      <c r="I18" s="337">
        <f>INDEX('CALC_EST - TRGTS'!$B$622:$O$661,MATCH($B18, 'CALC_EST - TRGTS'!$B$622:$B$661,0),$A$1)</f>
        <v>1.0575858250276855E-2</v>
      </c>
      <c r="J18" s="69">
        <f>INDEX('CALC_EST - TRGTS'!$C$622:$C$661, MATCH(Youth!B18,'CALC_EST - TRGTS'!$B$622:$B$661, 0))</f>
        <v>735.6</v>
      </c>
      <c r="L18" s="337">
        <f>INDEX('CALC_EST - TRGTS'!$B$669:$O$707,MATCH($B18, 'CALC_EST - TRGTS'!$B$669:$B$707,0),$A$1)</f>
        <v>0</v>
      </c>
      <c r="M18" s="68">
        <f>INDEX('CALC_EST - TRGTS'!$C$669:$C$707, MATCH(Youth!B18,'CALC_EST - TRGTS'!$B$669:$B$707, 0))</f>
        <v>0.77600000000000002</v>
      </c>
      <c r="O18" s="337">
        <f>INDEX('CALC_EST - TRGTS'!$B$715:$O$753,MATCH($B18, 'CALC_EST - TRGTS'!$B$715:$B$753,0),$A$1)</f>
        <v>0</v>
      </c>
      <c r="P18" s="68">
        <f>INDEX('CALC_EST - TRGTS'!$C$715:$C$753, MATCH(Youth!B18,'CALC_EST - TRGTS'!$B$715:$B$753, 0))</f>
        <v>-2.3599999999999999E-2</v>
      </c>
    </row>
    <row r="19" spans="2:16" ht="15.75" x14ac:dyDescent="0.25">
      <c r="B19" s="56" t="s">
        <v>131</v>
      </c>
      <c r="C19" s="337">
        <f>IFERROR(INDEX('CALC_EST - TRGTS'!$B$530:$O$568,MATCH($B19,'CALC_EST - TRGTS'!$B$530:$B$568,0),$A$1), 0)</f>
        <v>0</v>
      </c>
      <c r="D19" s="68">
        <f>INDEX('CALC_EST - TRGTS'!$C$530:$C$568, MATCH(Youth!B19,  'CALC_EST - TRGTS'!$B$530:$B$568, 0))</f>
        <v>-0.34399999999999997</v>
      </c>
      <c r="F19" s="338">
        <f>INDEX('CALC_EST - TRGTS'!$B$576:$O$614,MATCH($B19, 'CALC_EST - TRGTS'!$B$576:$B$614,0),$A$1)</f>
        <v>0</v>
      </c>
      <c r="G19" s="68">
        <f>INDEX('CALC_EST - TRGTS'!$C$576:$C$614, MATCH(Youth!B19,'CALC_EST - TRGTS'!$B$576:$B$614, 0))</f>
        <v>0.61099999999999999</v>
      </c>
      <c r="I19" s="337">
        <f>INDEX('CALC_EST - TRGTS'!$B$622:$O$661,MATCH($B19, 'CALC_EST - TRGTS'!$B$622:$B$661,0),$A$1)</f>
        <v>0</v>
      </c>
      <c r="J19" s="69">
        <f>INDEX('CALC_EST - TRGTS'!$C$622:$C$661, MATCH(Youth!B19,'CALC_EST - TRGTS'!$B$622:$B$661, 0))</f>
        <v>1890</v>
      </c>
      <c r="L19" s="337">
        <f>INDEX('CALC_EST - TRGTS'!$B$669:$O$707,MATCH($B19, 'CALC_EST - TRGTS'!$B$669:$B$707,0),$A$1)</f>
        <v>0</v>
      </c>
      <c r="M19" s="68">
        <f>INDEX('CALC_EST - TRGTS'!$C$669:$C$707, MATCH(Youth!B19,'CALC_EST - TRGTS'!$B$669:$B$707, 0))</f>
        <v>0.20100000000000001</v>
      </c>
      <c r="O19" s="337">
        <f>INDEX('CALC_EST - TRGTS'!$B$715:$O$753,MATCH($B19, 'CALC_EST - TRGTS'!$B$715:$B$753,0),$A$1)</f>
        <v>0</v>
      </c>
      <c r="P19" s="68">
        <f>INDEX('CALC_EST - TRGTS'!$C$715:$C$753, MATCH(Youth!B19,'CALC_EST - TRGTS'!$B$715:$B$753, 0))</f>
        <v>0.26400000000000001</v>
      </c>
    </row>
    <row r="20" spans="2:16" ht="15.75" x14ac:dyDescent="0.25">
      <c r="B20" s="31" t="s">
        <v>132</v>
      </c>
      <c r="C20" s="337">
        <f>IFERROR(INDEX('CALC_EST - TRGTS'!$B$530:$O$568,MATCH($B20,'CALC_EST - TRGTS'!$B$530:$B$568,0),$A$1), 0)</f>
        <v>0</v>
      </c>
      <c r="D20" s="68">
        <f>INDEX('CALC_EST - TRGTS'!$C$530:$C$568, MATCH(Youth!B20,  'CALC_EST - TRGTS'!$B$530:$B$568, 0))</f>
        <v>-5.6800000000000003E-2</v>
      </c>
      <c r="F20" s="338">
        <f>INDEX('CALC_EST - TRGTS'!$B$576:$O$614,MATCH($B20, 'CALC_EST - TRGTS'!$B$576:$B$614,0),$A$1)</f>
        <v>0</v>
      </c>
      <c r="G20" s="68">
        <f>INDEX('CALC_EST - TRGTS'!$C$576:$C$614, MATCH(Youth!B20,'CALC_EST - TRGTS'!$B$576:$B$614, 0))</f>
        <v>0.91100000000000003</v>
      </c>
      <c r="I20" s="337">
        <f>INDEX('CALC_EST - TRGTS'!$B$622:$O$661,MATCH($B20, 'CALC_EST - TRGTS'!$B$622:$B$661,0),$A$1)</f>
        <v>0</v>
      </c>
      <c r="J20" s="69">
        <f>INDEX('CALC_EST - TRGTS'!$C$622:$C$661, MATCH(Youth!B20,'CALC_EST - TRGTS'!$B$622:$B$661, 0))</f>
        <v>3366</v>
      </c>
      <c r="L20" s="337">
        <f>INDEX('CALC_EST - TRGTS'!$B$669:$O$707,MATCH($B20, 'CALC_EST - TRGTS'!$B$669:$B$707,0),$A$1)</f>
        <v>0</v>
      </c>
      <c r="M20" s="68">
        <f>INDEX('CALC_EST - TRGTS'!$C$669:$C$707, MATCH(Youth!B20,'CALC_EST - TRGTS'!$B$669:$B$707, 0))</f>
        <v>3.5799999999999998E-2</v>
      </c>
      <c r="O20" s="337">
        <f>INDEX('CALC_EST - TRGTS'!$B$715:$O$753,MATCH($B20, 'CALC_EST - TRGTS'!$B$715:$B$753,0),$A$1)</f>
        <v>0</v>
      </c>
      <c r="P20" s="68">
        <f>INDEX('CALC_EST - TRGTS'!$C$715:$C$753, MATCH(Youth!B20,'CALC_EST - TRGTS'!$B$715:$B$753, 0))</f>
        <v>-0.17799999999999999</v>
      </c>
    </row>
    <row r="21" spans="2:16" ht="15.75" x14ac:dyDescent="0.25">
      <c r="B21" s="31" t="s">
        <v>195</v>
      </c>
      <c r="C21" s="337">
        <f>IFERROR(INDEX('CALC_EST - TRGTS'!$B$530:$O$568,MATCH($B21,'CALC_EST - TRGTS'!$B$530:$B$568,0),$A$1), 0)</f>
        <v>0</v>
      </c>
      <c r="D21" s="68">
        <f>INDEX('CALC_EST - TRGTS'!$C$530:$C$568, MATCH(Youth!B21,  'CALC_EST - TRGTS'!$B$530:$B$568, 0))</f>
        <v>-2.1520000000000001</v>
      </c>
      <c r="F21" s="338">
        <f>INDEX('CALC_EST - TRGTS'!$B$576:$O$614,MATCH($B21, 'CALC_EST - TRGTS'!$B$576:$B$614,0),$A$1)</f>
        <v>0</v>
      </c>
      <c r="G21" s="68">
        <f>INDEX('CALC_EST - TRGTS'!$C$576:$C$614, MATCH(Youth!B21,'CALC_EST - TRGTS'!$B$576:$B$614, 0))</f>
        <v>-0.72199999999999998</v>
      </c>
      <c r="I21" s="337">
        <f>INDEX('CALC_EST - TRGTS'!$B$622:$O$661,MATCH($B21, 'CALC_EST - TRGTS'!$B$622:$B$661,0),$A$1)</f>
        <v>0</v>
      </c>
      <c r="J21" s="69">
        <f>INDEX('CALC_EST - TRGTS'!$C$622:$C$661, MATCH(Youth!B21,'CALC_EST - TRGTS'!$B$622:$B$661, 0))</f>
        <v>-17128</v>
      </c>
      <c r="L21" s="337">
        <f>INDEX('CALC_EST - TRGTS'!$B$669:$O$707,MATCH($B21, 'CALC_EST - TRGTS'!$B$669:$B$707,0),$A$1)</f>
        <v>0</v>
      </c>
      <c r="M21" s="68">
        <f>INDEX('CALC_EST - TRGTS'!$C$669:$C$707, MATCH(Youth!B21,'CALC_EST - TRGTS'!$B$669:$B$707, 0))</f>
        <v>15.47</v>
      </c>
      <c r="O21" s="337">
        <f>INDEX('CALC_EST - TRGTS'!$B$715:$O$753,MATCH($B21, 'CALC_EST - TRGTS'!$B$715:$B$753,0),$A$1)</f>
        <v>0</v>
      </c>
      <c r="P21" s="68">
        <f>INDEX('CALC_EST - TRGTS'!$C$715:$C$753, MATCH(Youth!B21,'CALC_EST - TRGTS'!$B$715:$B$753, 0))</f>
        <v>-2.3660000000000001</v>
      </c>
    </row>
    <row r="22" spans="2:16" ht="15.75" x14ac:dyDescent="0.25">
      <c r="B22" s="56" t="s">
        <v>135</v>
      </c>
      <c r="C22" s="337">
        <f>IFERROR(INDEX('CALC_EST - TRGTS'!$B$530:$O$568,MATCH($B22,'CALC_EST - TRGTS'!$B$530:$B$568,0),$A$1), 0)</f>
        <v>0</v>
      </c>
      <c r="D22" s="68">
        <f>INDEX('CALC_EST - TRGTS'!$C$530:$C$568, MATCH(Youth!B22,  'CALC_EST - TRGTS'!$B$530:$B$568, 0))</f>
        <v>0.72399999999999998</v>
      </c>
      <c r="F22" s="338">
        <f>INDEX('CALC_EST - TRGTS'!$B$576:$O$614,MATCH($B22, 'CALC_EST - TRGTS'!$B$576:$B$614,0),$A$1)</f>
        <v>0</v>
      </c>
      <c r="G22" s="68">
        <f>INDEX('CALC_EST - TRGTS'!$C$576:$C$614, MATCH(Youth!B22,'CALC_EST - TRGTS'!$B$576:$B$614, 0))</f>
        <v>0.438</v>
      </c>
      <c r="I22" s="337">
        <f>INDEX('CALC_EST - TRGTS'!$B$622:$O$661,MATCH($B22, 'CALC_EST - TRGTS'!$B$622:$B$661,0),$A$1)</f>
        <v>0</v>
      </c>
      <c r="J22" s="69">
        <f>INDEX('CALC_EST - TRGTS'!$C$622:$C$661, MATCH(Youth!B22,'CALC_EST - TRGTS'!$B$622:$B$661, 0))</f>
        <v>12388</v>
      </c>
      <c r="L22" s="337">
        <f>INDEX('CALC_EST - TRGTS'!$B$669:$O$707,MATCH($B22, 'CALC_EST - TRGTS'!$B$669:$B$707,0),$A$1)</f>
        <v>0</v>
      </c>
      <c r="M22" s="68">
        <f>INDEX('CALC_EST - TRGTS'!$C$669:$C$707, MATCH(Youth!B22,'CALC_EST - TRGTS'!$B$669:$B$707, 0))</f>
        <v>1.6120000000000001</v>
      </c>
      <c r="O22" s="337">
        <f>INDEX('CALC_EST - TRGTS'!$B$715:$O$753,MATCH($B22, 'CALC_EST - TRGTS'!$B$715:$B$753,0),$A$1)</f>
        <v>0</v>
      </c>
      <c r="P22" s="68">
        <f>INDEX('CALC_EST - TRGTS'!$C$715:$C$753, MATCH(Youth!B22,'CALC_EST - TRGTS'!$B$715:$B$753, 0))</f>
        <v>0.45100000000000001</v>
      </c>
    </row>
    <row r="23" spans="2:16" ht="15.75" x14ac:dyDescent="0.25">
      <c r="B23" s="56" t="s">
        <v>136</v>
      </c>
      <c r="C23" s="337">
        <f>IFERROR(INDEX('CALC_EST - TRGTS'!$B$530:$O$568,MATCH($B23,'CALC_EST - TRGTS'!$B$530:$B$568,0),$A$1), 0)</f>
        <v>3.7063953488372089E-2</v>
      </c>
      <c r="D23" s="68">
        <f>INDEX('CALC_EST - TRGTS'!$C$530:$C$568, MATCH(Youth!B23,  'CALC_EST - TRGTS'!$B$530:$B$568, 0))</f>
        <v>0.19400000000000001</v>
      </c>
      <c r="F23" s="338">
        <f>INDEX('CALC_EST - TRGTS'!$B$576:$O$614,MATCH($B23, 'CALC_EST - TRGTS'!$B$576:$B$614,0),$A$1)</f>
        <v>1.2224209898628503E-2</v>
      </c>
      <c r="G23" s="68">
        <f>INDEX('CALC_EST - TRGTS'!$C$576:$C$614, MATCH(Youth!B23,'CALC_EST - TRGTS'!$B$576:$B$614, 0))</f>
        <v>-4.9000000000000002E-2</v>
      </c>
      <c r="I23" s="337">
        <f>INDEX('CALC_EST - TRGTS'!$B$622:$O$661,MATCH($B23, 'CALC_EST - TRGTS'!$B$622:$B$661,0),$A$1)</f>
        <v>3.7063953488372089E-2</v>
      </c>
      <c r="J23" s="69">
        <f>INDEX('CALC_EST - TRGTS'!$C$622:$C$661, MATCH(Youth!B23,'CALC_EST - TRGTS'!$B$622:$B$661, 0))</f>
        <v>-593.79999999999995</v>
      </c>
      <c r="L23" s="337">
        <f>INDEX('CALC_EST - TRGTS'!$B$669:$O$707,MATCH($B23, 'CALC_EST - TRGTS'!$B$669:$B$707,0),$A$1)</f>
        <v>6.7567567567567571E-3</v>
      </c>
      <c r="M23" s="68">
        <f>INDEX('CALC_EST - TRGTS'!$C$669:$C$707, MATCH(Youth!B23,'CALC_EST - TRGTS'!$B$669:$B$707, 0))</f>
        <v>-3.6299999999999999E-2</v>
      </c>
      <c r="O23" s="337">
        <f>INDEX('CALC_EST - TRGTS'!$B$715:$O$753,MATCH($B23, 'CALC_EST - TRGTS'!$B$715:$B$753,0),$A$1)</f>
        <v>0</v>
      </c>
      <c r="P23" s="68">
        <f>INDEX('CALC_EST - TRGTS'!$C$715:$C$753, MATCH(Youth!B23,'CALC_EST - TRGTS'!$B$715:$B$753, 0))</f>
        <v>-2.4260000000000002</v>
      </c>
    </row>
    <row r="24" spans="2:16" ht="15.75" x14ac:dyDescent="0.25">
      <c r="B24" s="56" t="s">
        <v>137</v>
      </c>
      <c r="C24" s="337">
        <f>IFERROR(INDEX('CALC_EST - TRGTS'!$B$530:$O$568,MATCH($B24,'CALC_EST - TRGTS'!$B$530:$B$568,0),$A$1), 0)</f>
        <v>1.6269841269841268E-2</v>
      </c>
      <c r="D24" s="68">
        <f>INDEX('CALC_EST - TRGTS'!$C$530:$C$568, MATCH(Youth!B24,  'CALC_EST - TRGTS'!$B$530:$B$568, 0))</f>
        <v>0.441</v>
      </c>
      <c r="F24" s="338">
        <f>INDEX('CALC_EST - TRGTS'!$B$576:$O$614,MATCH($B24, 'CALC_EST - TRGTS'!$B$576:$B$614,0),$A$1)</f>
        <v>1.3888888888888888E-2</v>
      </c>
      <c r="G24" s="68">
        <f>INDEX('CALC_EST - TRGTS'!$C$576:$C$614, MATCH(Youth!B24,'CALC_EST - TRGTS'!$B$576:$B$614, 0))</f>
        <v>0.72299999999999998</v>
      </c>
      <c r="I24" s="337">
        <f>INDEX('CALC_EST - TRGTS'!$B$622:$O$661,MATCH($B24, 'CALC_EST - TRGTS'!$B$622:$B$661,0),$A$1)</f>
        <v>1.6269841269841268E-2</v>
      </c>
      <c r="J24" s="69">
        <f>INDEX('CALC_EST - TRGTS'!$C$622:$C$661, MATCH(Youth!B24,'CALC_EST - TRGTS'!$B$622:$B$661, 0))</f>
        <v>-4019</v>
      </c>
      <c r="L24" s="337">
        <f>INDEX('CALC_EST - TRGTS'!$B$669:$O$707,MATCH($B24, 'CALC_EST - TRGTS'!$B$669:$B$707,0),$A$1)</f>
        <v>2.2727272727272728E-2</v>
      </c>
      <c r="M24" s="68">
        <f>INDEX('CALC_EST - TRGTS'!$C$669:$C$707, MATCH(Youth!B24,'CALC_EST - TRGTS'!$B$669:$B$707, 0))</f>
        <v>0.254</v>
      </c>
      <c r="O24" s="337">
        <f>INDEX('CALC_EST - TRGTS'!$B$715:$O$753,MATCH($B24, 'CALC_EST - TRGTS'!$B$715:$B$753,0),$A$1)</f>
        <v>0</v>
      </c>
      <c r="P24" s="68">
        <f>INDEX('CALC_EST - TRGTS'!$C$715:$C$753, MATCH(Youth!B24,'CALC_EST - TRGTS'!$B$715:$B$753, 0))</f>
        <v>0.47299999999999998</v>
      </c>
    </row>
    <row r="25" spans="2:16" ht="15.75" x14ac:dyDescent="0.25">
      <c r="B25" s="31" t="s">
        <v>138</v>
      </c>
      <c r="C25" s="337">
        <f>IFERROR(INDEX('CALC_EST - TRGTS'!$B$530:$O$568,MATCH($B25,'CALC_EST - TRGTS'!$B$530:$B$568,0),$A$1), 0)</f>
        <v>0.323218899963086</v>
      </c>
      <c r="D25" s="68">
        <f>INDEX('CALC_EST - TRGTS'!$C$530:$C$568, MATCH(Youth!B25,  'CALC_EST - TRGTS'!$B$530:$B$568, 0))</f>
        <v>0.11</v>
      </c>
      <c r="F25" s="338">
        <f>INDEX('CALC_EST - TRGTS'!$B$576:$O$614,MATCH($B25, 'CALC_EST - TRGTS'!$B$576:$B$614,0),$A$1)</f>
        <v>0.31722073146491753</v>
      </c>
      <c r="G25" s="68">
        <f>INDEX('CALC_EST - TRGTS'!$C$576:$C$614, MATCH(Youth!B25,'CALC_EST - TRGTS'!$B$576:$B$614, 0))</f>
        <v>1.5299999999999999E-2</v>
      </c>
      <c r="I25" s="337">
        <f>INDEX('CALC_EST - TRGTS'!$B$622:$O$661,MATCH($B25, 'CALC_EST - TRGTS'!$B$622:$B$661,0),$A$1)</f>
        <v>0.323218899963086</v>
      </c>
      <c r="J25" s="69">
        <f>INDEX('CALC_EST - TRGTS'!$C$622:$C$661, MATCH(Youth!B25,'CALC_EST - TRGTS'!$B$622:$B$661, 0))</f>
        <v>2487</v>
      </c>
      <c r="L25" s="337">
        <f>INDEX('CALC_EST - TRGTS'!$B$669:$O$707,MATCH($B25, 'CALC_EST - TRGTS'!$B$669:$B$707,0),$A$1)</f>
        <v>0.32372762372762376</v>
      </c>
      <c r="M25" s="68">
        <f>INDEX('CALC_EST - TRGTS'!$C$669:$C$707, MATCH(Youth!B25,'CALC_EST - TRGTS'!$B$669:$B$707, 0))</f>
        <v>2.5499999999999998E-2</v>
      </c>
      <c r="O25" s="337">
        <f>INDEX('CALC_EST - TRGTS'!$B$715:$O$753,MATCH($B25, 'CALC_EST - TRGTS'!$B$715:$B$753,0),$A$1)</f>
        <v>0.23352075419383114</v>
      </c>
      <c r="P25" s="68">
        <f>INDEX('CALC_EST - TRGTS'!$C$715:$C$753, MATCH(Youth!B25,'CALC_EST - TRGTS'!$B$715:$B$753, 0))</f>
        <v>2.8199999999999999E-2</v>
      </c>
    </row>
    <row r="26" spans="2:16" ht="15.75" x14ac:dyDescent="0.25">
      <c r="B26" s="31" t="s">
        <v>139</v>
      </c>
      <c r="C26" s="337">
        <f>IFERROR(INDEX('CALC_EST - TRGTS'!$B$530:$O$568,MATCH($B26,'CALC_EST - TRGTS'!$B$530:$B$568,0),$A$1), 0)</f>
        <v>6.7222683647102252E-2</v>
      </c>
      <c r="D26" s="68">
        <f>INDEX('CALC_EST - TRGTS'!$C$530:$C$568, MATCH(Youth!B26,  'CALC_EST - TRGTS'!$B$530:$B$568, 0))</f>
        <v>8.0100000000000005E-2</v>
      </c>
      <c r="F26" s="338">
        <f>INDEX('CALC_EST - TRGTS'!$B$576:$O$614,MATCH($B26, 'CALC_EST - TRGTS'!$B$576:$B$614,0),$A$1)</f>
        <v>5.4425064599483201E-2</v>
      </c>
      <c r="G26" s="68">
        <f>INDEX('CALC_EST - TRGTS'!$C$576:$C$614, MATCH(Youth!B26,'CALC_EST - TRGTS'!$B$576:$B$614, 0))</f>
        <v>-7.5199999999999998E-3</v>
      </c>
      <c r="I26" s="337">
        <f>INDEX('CALC_EST - TRGTS'!$B$622:$O$661,MATCH($B26, 'CALC_EST - TRGTS'!$B$622:$B$661,0),$A$1)</f>
        <v>6.7222683647102252E-2</v>
      </c>
      <c r="J26" s="69">
        <f>INDEX('CALC_EST - TRGTS'!$C$622:$C$661, MATCH(Youth!B26,'CALC_EST - TRGTS'!$B$622:$B$661, 0))</f>
        <v>1787</v>
      </c>
      <c r="L26" s="337">
        <f>INDEX('CALC_EST - TRGTS'!$B$669:$O$707,MATCH($B26, 'CALC_EST - TRGTS'!$B$669:$B$707,0),$A$1)</f>
        <v>4.5454545454545456E-2</v>
      </c>
      <c r="M26" s="68">
        <f>INDEX('CALC_EST - TRGTS'!$C$669:$C$707, MATCH(Youth!B26,'CALC_EST - TRGTS'!$B$669:$B$707, 0))</f>
        <v>0.35399999999999998</v>
      </c>
      <c r="O26" s="337">
        <f>INDEX('CALC_EST - TRGTS'!$B$715:$O$753,MATCH($B26, 'CALC_EST - TRGTS'!$B$715:$B$753,0),$A$1)</f>
        <v>0</v>
      </c>
      <c r="P26" s="68">
        <f>INDEX('CALC_EST - TRGTS'!$C$715:$C$753, MATCH(Youth!B26,'CALC_EST - TRGTS'!$B$715:$B$753, 0))</f>
        <v>-2.036</v>
      </c>
    </row>
    <row r="27" spans="2:16" ht="15.75" x14ac:dyDescent="0.25">
      <c r="B27" s="31" t="s">
        <v>140</v>
      </c>
      <c r="C27" s="337">
        <f>IFERROR(INDEX('CALC_EST - TRGTS'!$B$530:$O$568,MATCH($B27,'CALC_EST - TRGTS'!$B$530:$B$568,0),$A$1), 0)</f>
        <v>0</v>
      </c>
      <c r="D27" s="68">
        <f>INDEX('CALC_EST - TRGTS'!$C$530:$C$568, MATCH(Youth!B27,  'CALC_EST - TRGTS'!$B$530:$B$568, 0))</f>
        <v>-0.44400000000000001</v>
      </c>
      <c r="F27" s="338">
        <f>INDEX('CALC_EST - TRGTS'!$B$576:$O$614,MATCH($B27, 'CALC_EST - TRGTS'!$B$576:$B$614,0),$A$1)</f>
        <v>3.205128205128205E-3</v>
      </c>
      <c r="G27" s="68">
        <f>INDEX('CALC_EST - TRGTS'!$C$576:$C$614, MATCH(Youth!B27,'CALC_EST - TRGTS'!$B$576:$B$614, 0))</f>
        <v>-0.35299999999999998</v>
      </c>
      <c r="I27" s="337">
        <f>INDEX('CALC_EST - TRGTS'!$B$622:$O$661,MATCH($B27, 'CALC_EST - TRGTS'!$B$622:$B$661,0),$A$1)</f>
        <v>0</v>
      </c>
      <c r="J27" s="69">
        <f>INDEX('CALC_EST - TRGTS'!$C$622:$C$661, MATCH(Youth!B27,'CALC_EST - TRGTS'!$B$622:$B$661, 0))</f>
        <v>-11085</v>
      </c>
      <c r="L27" s="337">
        <f>INDEX('CALC_EST - TRGTS'!$B$669:$O$707,MATCH($B27, 'CALC_EST - TRGTS'!$B$669:$B$707,0),$A$1)</f>
        <v>3.3783783783783786E-3</v>
      </c>
      <c r="M27" s="68">
        <f>INDEX('CALC_EST - TRGTS'!$C$669:$C$707, MATCH(Youth!B27,'CALC_EST - TRGTS'!$B$669:$B$707, 0))</f>
        <v>-0.32300000000000001</v>
      </c>
      <c r="O27" s="337">
        <f>INDEX('CALC_EST - TRGTS'!$B$715:$O$753,MATCH($B27, 'CALC_EST - TRGTS'!$B$715:$B$753,0),$A$1)</f>
        <v>0</v>
      </c>
      <c r="P27" s="68">
        <f>INDEX('CALC_EST - TRGTS'!$C$715:$C$753, MATCH(Youth!B27,'CALC_EST - TRGTS'!$B$715:$B$753, 0))</f>
        <v>11.29</v>
      </c>
    </row>
    <row r="28" spans="2:16" ht="15.75" x14ac:dyDescent="0.25">
      <c r="B28" s="31" t="s">
        <v>141</v>
      </c>
      <c r="C28" s="337">
        <f>IFERROR(INDEX('CALC_EST - TRGTS'!$B$530:$O$568,MATCH($B28,'CALC_EST - TRGTS'!$B$530:$B$568,0),$A$1), 0)</f>
        <v>0.14893180140273163</v>
      </c>
      <c r="D28" s="68">
        <f>INDEX('CALC_EST - TRGTS'!$C$530:$C$568, MATCH(Youth!B28,  'CALC_EST - TRGTS'!$B$530:$B$568, 0))</f>
        <v>6.45E-3</v>
      </c>
      <c r="F28" s="338">
        <f>INDEX('CALC_EST - TRGTS'!$B$576:$O$614,MATCH($B28, 'CALC_EST - TRGTS'!$B$576:$B$614,0),$A$1)</f>
        <v>0.1539455376664679</v>
      </c>
      <c r="G28" s="68">
        <f>INDEX('CALC_EST - TRGTS'!$C$576:$C$614, MATCH(Youth!B28,'CALC_EST - TRGTS'!$B$576:$B$614, 0))</f>
        <v>-0.111</v>
      </c>
      <c r="I28" s="337">
        <f>INDEX('CALC_EST - TRGTS'!$B$622:$O$661,MATCH($B28, 'CALC_EST - TRGTS'!$B$622:$B$661,0),$A$1)</f>
        <v>0.14893180140273163</v>
      </c>
      <c r="J28" s="69">
        <f>INDEX('CALC_EST - TRGTS'!$C$622:$C$661, MATCH(Youth!B28,'CALC_EST - TRGTS'!$B$622:$B$661, 0))</f>
        <v>-1553</v>
      </c>
      <c r="L28" s="337">
        <f>INDEX('CALC_EST - TRGTS'!$B$669:$O$707,MATCH($B28, 'CALC_EST - TRGTS'!$B$669:$B$707,0),$A$1)</f>
        <v>0.17801567801567802</v>
      </c>
      <c r="M28" s="68">
        <f>INDEX('CALC_EST - TRGTS'!$C$669:$C$707, MATCH(Youth!B28,'CALC_EST - TRGTS'!$B$669:$B$707, 0))</f>
        <v>0.31</v>
      </c>
      <c r="O28" s="337">
        <f>INDEX('CALC_EST - TRGTS'!$B$715:$O$753,MATCH($B28, 'CALC_EST - TRGTS'!$B$715:$B$753,0),$A$1)</f>
        <v>4.912804624343086E-2</v>
      </c>
      <c r="P28" s="68">
        <f>INDEX('CALC_EST - TRGTS'!$C$715:$C$753, MATCH(Youth!B28,'CALC_EST - TRGTS'!$B$715:$B$753, 0))</f>
        <v>-0.16700000000000001</v>
      </c>
    </row>
    <row r="29" spans="2:16" ht="15.75" x14ac:dyDescent="0.25">
      <c r="B29" s="31" t="s">
        <v>142</v>
      </c>
      <c r="C29" s="337">
        <f>IFERROR(INDEX('CALC_EST - TRGTS'!$B$530:$O$568,MATCH($B29,'CALC_EST - TRGTS'!$B$530:$B$568,0),$A$1), 0)</f>
        <v>0.13764304171280917</v>
      </c>
      <c r="D29" s="68">
        <f>INDEX('CALC_EST - TRGTS'!$C$530:$C$568, MATCH(Youth!B29,  'CALC_EST - TRGTS'!$B$530:$B$568, 0))</f>
        <v>-7.9500000000000001E-2</v>
      </c>
      <c r="F29" s="338">
        <f>INDEX('CALC_EST - TRGTS'!$B$576:$O$614,MATCH($B29, 'CALC_EST - TRGTS'!$B$576:$B$614,0),$A$1)</f>
        <v>0.13672729079705825</v>
      </c>
      <c r="G29" s="68">
        <f>INDEX('CALC_EST - TRGTS'!$C$576:$C$614, MATCH(Youth!B29,'CALC_EST - TRGTS'!$B$576:$B$614, 0))</f>
        <v>-0.17799999999999999</v>
      </c>
      <c r="I29" s="337">
        <f>INDEX('CALC_EST - TRGTS'!$B$622:$O$661,MATCH($B29, 'CALC_EST - TRGTS'!$B$622:$B$661,0),$A$1)</f>
        <v>0.13764304171280917</v>
      </c>
      <c r="J29" s="69">
        <f>INDEX('CALC_EST - TRGTS'!$C$622:$C$661, MATCH(Youth!B29,'CALC_EST - TRGTS'!$B$622:$B$661, 0))</f>
        <v>-2873</v>
      </c>
      <c r="L29" s="337">
        <f>INDEX('CALC_EST - TRGTS'!$B$669:$O$707,MATCH($B29, 'CALC_EST - TRGTS'!$B$669:$B$707,0),$A$1)</f>
        <v>0.13146718146718148</v>
      </c>
      <c r="M29" s="68">
        <f>INDEX('CALC_EST - TRGTS'!$C$669:$C$707, MATCH(Youth!B29,'CALC_EST - TRGTS'!$B$669:$B$707, 0))</f>
        <v>-0.27400000000000002</v>
      </c>
      <c r="O29" s="337">
        <f>INDEX('CALC_EST - TRGTS'!$B$715:$O$753,MATCH($B29, 'CALC_EST - TRGTS'!$B$715:$B$753,0),$A$1)</f>
        <v>0.29628805878805881</v>
      </c>
      <c r="P29" s="68">
        <f>INDEX('CALC_EST - TRGTS'!$C$715:$C$753, MATCH(Youth!B29,'CALC_EST - TRGTS'!$B$715:$B$753, 0))</f>
        <v>0.13800000000000001</v>
      </c>
    </row>
    <row r="30" spans="2:16" ht="15.75" x14ac:dyDescent="0.25">
      <c r="B30" s="31" t="s">
        <v>143</v>
      </c>
      <c r="C30" s="337">
        <f>IFERROR(INDEX('CALC_EST - TRGTS'!$B$530:$O$568,MATCH($B30,'CALC_EST - TRGTS'!$B$530:$B$568,0),$A$1), 0)</f>
        <v>2.3809523809523812E-3</v>
      </c>
      <c r="D30" s="68">
        <f>INDEX('CALC_EST - TRGTS'!$C$530:$C$568, MATCH(Youth!B30,  'CALC_EST - TRGTS'!$B$530:$B$568, 0))</f>
        <v>0.53700000000000003</v>
      </c>
      <c r="F30" s="338">
        <f>INDEX('CALC_EST - TRGTS'!$B$576:$O$614,MATCH($B30, 'CALC_EST - TRGTS'!$B$576:$B$614,0),$A$1)</f>
        <v>0</v>
      </c>
      <c r="G30" s="68">
        <f>INDEX('CALC_EST - TRGTS'!$C$576:$C$614, MATCH(Youth!B30,'CALC_EST - TRGTS'!$B$576:$B$614, 0))</f>
        <v>-6.7599999999999993E-2</v>
      </c>
      <c r="I30" s="337">
        <f>INDEX('CALC_EST - TRGTS'!$B$622:$O$661,MATCH($B30, 'CALC_EST - TRGTS'!$B$622:$B$661,0),$A$1)</f>
        <v>2.3809523809523812E-3</v>
      </c>
      <c r="J30" s="69">
        <f>INDEX('CALC_EST - TRGTS'!$C$622:$C$661, MATCH(Youth!B30,'CALC_EST - TRGTS'!$B$622:$B$661, 0))</f>
        <v>-425.2</v>
      </c>
      <c r="L30" s="337">
        <f>INDEX('CALC_EST - TRGTS'!$B$669:$O$707,MATCH($B30, 'CALC_EST - TRGTS'!$B$669:$B$707,0),$A$1)</f>
        <v>0</v>
      </c>
      <c r="M30" s="68">
        <f>INDEX('CALC_EST - TRGTS'!$C$669:$C$707, MATCH(Youth!B30,'CALC_EST - TRGTS'!$B$669:$B$707, 0))</f>
        <v>-1.631</v>
      </c>
      <c r="O30" s="337">
        <f>INDEX('CALC_EST - TRGTS'!$B$715:$O$753,MATCH($B30, 'CALC_EST - TRGTS'!$B$715:$B$753,0),$A$1)</f>
        <v>0</v>
      </c>
      <c r="P30" s="68">
        <f>INDEX('CALC_EST - TRGTS'!$C$715:$C$753, MATCH(Youth!B30,'CALC_EST - TRGTS'!$B$715:$B$753, 0))</f>
        <v>3.3050000000000002</v>
      </c>
    </row>
    <row r="31" spans="2:16" ht="15.75" x14ac:dyDescent="0.25">
      <c r="B31" s="31" t="s">
        <v>144</v>
      </c>
      <c r="C31" s="337">
        <f>IFERROR(INDEX('CALC_EST - TRGTS'!$B$530:$O$568,MATCH($B31,'CALC_EST - TRGTS'!$B$530:$B$568,0),$A$1), 0)</f>
        <v>3.5972683647102245E-2</v>
      </c>
      <c r="D31" s="68">
        <f>INDEX('CALC_EST - TRGTS'!$C$530:$C$568, MATCH(Youth!B31,  'CALC_EST - TRGTS'!$B$530:$B$568, 0))</f>
        <v>0.45800000000000002</v>
      </c>
      <c r="F31" s="338">
        <f>INDEX('CALC_EST - TRGTS'!$B$576:$O$614,MATCH($B31, 'CALC_EST - TRGTS'!$B$576:$B$614,0),$A$1)</f>
        <v>6.243788511230372E-2</v>
      </c>
      <c r="G31" s="68">
        <f>INDEX('CALC_EST - TRGTS'!$C$576:$C$614, MATCH(Youth!B31,'CALC_EST - TRGTS'!$B$576:$B$614, 0))</f>
        <v>0.54600000000000004</v>
      </c>
      <c r="I31" s="337">
        <f>INDEX('CALC_EST - TRGTS'!$B$622:$O$661,MATCH($B31, 'CALC_EST - TRGTS'!$B$622:$B$661,0),$A$1)</f>
        <v>3.5972683647102245E-2</v>
      </c>
      <c r="J31" s="69">
        <f>INDEX('CALC_EST - TRGTS'!$C$622:$C$661, MATCH(Youth!B31,'CALC_EST - TRGTS'!$B$622:$B$661, 0))</f>
        <v>11152</v>
      </c>
      <c r="L31" s="337">
        <f>INDEX('CALC_EST - TRGTS'!$B$669:$O$707,MATCH($B31, 'CALC_EST - TRGTS'!$B$669:$B$707,0),$A$1)</f>
        <v>8.3002808002808015E-2</v>
      </c>
      <c r="M31" s="68">
        <f>INDEX('CALC_EST - TRGTS'!$C$669:$C$707, MATCH(Youth!B31,'CALC_EST - TRGTS'!$B$669:$B$707, 0))</f>
        <v>1.4570000000000001</v>
      </c>
      <c r="O31" s="337">
        <f>INDEX('CALC_EST - TRGTS'!$B$715:$O$753,MATCH($B31, 'CALC_EST - TRGTS'!$B$715:$B$753,0),$A$1)</f>
        <v>2.4686903533057379E-2</v>
      </c>
      <c r="P31" s="68">
        <f>INDEX('CALC_EST - TRGTS'!$C$715:$C$753, MATCH(Youth!B31,'CALC_EST - TRGTS'!$B$715:$B$753, 0))</f>
        <v>-0.28199999999999997</v>
      </c>
    </row>
    <row r="32" spans="2:16" ht="15.75" x14ac:dyDescent="0.25">
      <c r="B32" s="31" t="s">
        <v>145</v>
      </c>
      <c r="C32" s="337">
        <f>IFERROR(INDEX('CALC_EST - TRGTS'!$B$530:$O$568,MATCH($B32,'CALC_EST - TRGTS'!$B$530:$B$568,0),$A$1), 0)</f>
        <v>0.1613718161683278</v>
      </c>
      <c r="D32" s="68">
        <f>INDEX('CALC_EST - TRGTS'!$C$530:$C$568, MATCH(Youth!B32,  'CALC_EST - TRGTS'!$B$530:$B$568, 0))</f>
        <v>7.9000000000000001E-2</v>
      </c>
      <c r="F32" s="338">
        <f>INDEX('CALC_EST - TRGTS'!$B$576:$O$614,MATCH($B32, 'CALC_EST - TRGTS'!$B$576:$B$614,0),$A$1)</f>
        <v>0.14225551580202742</v>
      </c>
      <c r="G32" s="68">
        <f>INDEX('CALC_EST - TRGTS'!$C$576:$C$614, MATCH(Youth!B32,'CALC_EST - TRGTS'!$B$576:$B$614, 0))</f>
        <v>1.5599999999999999E-2</v>
      </c>
      <c r="I32" s="337">
        <f>INDEX('CALC_EST - TRGTS'!$B$622:$O$661,MATCH($B32, 'CALC_EST - TRGTS'!$B$622:$B$661,0),$A$1)</f>
        <v>0.1613718161683278</v>
      </c>
      <c r="J32" s="69">
        <f>INDEX('CALC_EST - TRGTS'!$C$622:$C$661, MATCH(Youth!B32,'CALC_EST - TRGTS'!$B$622:$B$661, 0))</f>
        <v>866.7</v>
      </c>
      <c r="L32" s="337">
        <f>INDEX('CALC_EST - TRGTS'!$B$669:$O$707,MATCH($B32, 'CALC_EST - TRGTS'!$B$669:$B$707,0),$A$1)</f>
        <v>0.14686147186147186</v>
      </c>
      <c r="M32" s="68">
        <f>INDEX('CALC_EST - TRGTS'!$C$669:$C$707, MATCH(Youth!B32,'CALC_EST - TRGTS'!$B$669:$B$707, 0))</f>
        <v>-8.6599999999999996E-2</v>
      </c>
      <c r="O32" s="337">
        <f>INDEX('CALC_EST - TRGTS'!$B$715:$O$753,MATCH($B32, 'CALC_EST - TRGTS'!$B$715:$B$753,0),$A$1)</f>
        <v>2.0066190739267666E-2</v>
      </c>
      <c r="P32" s="68">
        <f>INDEX('CALC_EST - TRGTS'!$C$715:$C$753, MATCH(Youth!B32,'CALC_EST - TRGTS'!$B$715:$B$753, 0))</f>
        <v>0.4</v>
      </c>
    </row>
    <row r="33" spans="2:16" ht="15.75" x14ac:dyDescent="0.25">
      <c r="B33" s="31" t="s">
        <v>146</v>
      </c>
      <c r="C33" s="337">
        <f>IFERROR(INDEX('CALC_EST - TRGTS'!$B$530:$O$568,MATCH($B33,'CALC_EST - TRGTS'!$B$530:$B$568,0),$A$1), 0)</f>
        <v>0.85614848652639353</v>
      </c>
      <c r="D33" s="68">
        <f>INDEX('CALC_EST - TRGTS'!$C$530:$C$568, MATCH(Youth!B33,  'CALC_EST - TRGTS'!$B$530:$B$568, 0))</f>
        <v>-0.104</v>
      </c>
      <c r="F33" s="338">
        <f>INDEX('CALC_EST - TRGTS'!$B$576:$O$614,MATCH($B33, 'CALC_EST - TRGTS'!$B$576:$B$614,0),$A$1)</f>
        <v>0.91216954879745593</v>
      </c>
      <c r="G33" s="68">
        <f>INDEX('CALC_EST - TRGTS'!$C$576:$C$614, MATCH(Youth!B33,'CALC_EST - TRGTS'!$B$576:$B$614, 0))</f>
        <v>-1.06E-2</v>
      </c>
      <c r="I33" s="337">
        <f>INDEX('CALC_EST - TRGTS'!$B$622:$O$661,MATCH($B33, 'CALC_EST - TRGTS'!$B$622:$B$661,0),$A$1)</f>
        <v>0.85614848652639353</v>
      </c>
      <c r="J33" s="69">
        <f>INDEX('CALC_EST - TRGTS'!$C$622:$C$661, MATCH(Youth!B33,'CALC_EST - TRGTS'!$B$622:$B$661, 0))</f>
        <v>-1088</v>
      </c>
      <c r="L33" s="337">
        <f>INDEX('CALC_EST - TRGTS'!$B$669:$O$707,MATCH($B33, 'CALC_EST - TRGTS'!$B$669:$B$707,0),$A$1)</f>
        <v>0.92132034632034632</v>
      </c>
      <c r="M33" s="68">
        <f>INDEX('CALC_EST - TRGTS'!$C$669:$C$707, MATCH(Youth!B33,'CALC_EST - TRGTS'!$B$669:$B$707, 0))</f>
        <v>-9.0899999999999995E-2</v>
      </c>
      <c r="O33" s="337">
        <f>INDEX('CALC_EST - TRGTS'!$B$715:$O$753,MATCH($B33, 'CALC_EST - TRGTS'!$B$715:$B$753,0),$A$1)</f>
        <v>0.96125339923416853</v>
      </c>
      <c r="P33" s="68">
        <f>INDEX('CALC_EST - TRGTS'!$C$715:$C$753, MATCH(Youth!B33,'CALC_EST - TRGTS'!$B$715:$B$753, 0))</f>
        <v>-0.28599999999999998</v>
      </c>
    </row>
    <row r="34" spans="2:16" ht="15.75" x14ac:dyDescent="0.25">
      <c r="B34" s="31" t="s">
        <v>147</v>
      </c>
      <c r="C34" s="337">
        <f>IFERROR(INDEX('CALC_EST - TRGTS'!$B$530:$O$568,MATCH($B34,'CALC_EST - TRGTS'!$B$530:$B$568,0),$A$1), 0)</f>
        <v>4.7619047619047623E-3</v>
      </c>
      <c r="D34" s="68">
        <f>INDEX('CALC_EST - TRGTS'!$C$530:$C$568, MATCH(Youth!B34,  'CALC_EST - TRGTS'!$B$530:$B$568, 0))</f>
        <v>0.41199999999999998</v>
      </c>
      <c r="F34" s="338">
        <f>INDEX('CALC_EST - TRGTS'!$B$576:$O$614,MATCH($B34, 'CALC_EST - TRGTS'!$B$576:$B$614,0),$A$1)</f>
        <v>9.6153846153846159E-3</v>
      </c>
      <c r="G34" s="68">
        <f>INDEX('CALC_EST - TRGTS'!$C$576:$C$614, MATCH(Youth!B34,'CALC_EST - TRGTS'!$B$576:$B$614, 0))</f>
        <v>-0.22600000000000001</v>
      </c>
      <c r="I34" s="337">
        <f>INDEX('CALC_EST - TRGTS'!$B$622:$O$661,MATCH($B34, 'CALC_EST - TRGTS'!$B$622:$B$661,0),$A$1)</f>
        <v>4.7619047619047623E-3</v>
      </c>
      <c r="J34" s="69">
        <f>INDEX('CALC_EST - TRGTS'!$C$622:$C$661, MATCH(Youth!B34,'CALC_EST - TRGTS'!$B$622:$B$661, 0))</f>
        <v>1322</v>
      </c>
      <c r="L34" s="337">
        <f>INDEX('CALC_EST - TRGTS'!$B$669:$O$707,MATCH($B34, 'CALC_EST - TRGTS'!$B$669:$B$707,0),$A$1)</f>
        <v>1.0135135135135136E-2</v>
      </c>
      <c r="M34" s="68">
        <f>INDEX('CALC_EST - TRGTS'!$C$669:$C$707, MATCH(Youth!B34,'CALC_EST - TRGTS'!$B$669:$B$707, 0))</f>
        <v>-0.51500000000000001</v>
      </c>
      <c r="O34" s="337">
        <f>INDEX('CALC_EST - TRGTS'!$B$715:$O$753,MATCH($B34, 'CALC_EST - TRGTS'!$B$715:$B$753,0),$A$1)</f>
        <v>0</v>
      </c>
      <c r="P34" s="68">
        <f>INDEX('CALC_EST - TRGTS'!$C$715:$C$753, MATCH(Youth!B34,'CALC_EST - TRGTS'!$B$715:$B$753, 0))</f>
        <v>-0.82499999999999996</v>
      </c>
    </row>
    <row r="35" spans="2:16" ht="15.75" x14ac:dyDescent="0.25">
      <c r="B35" s="31" t="s">
        <v>148</v>
      </c>
      <c r="C35" s="337">
        <f>IFERROR(INDEX('CALC_EST - TRGTS'!$B$530:$O$568,MATCH($B35,'CALC_EST - TRGTS'!$B$530:$B$568,0),$A$1), 0)</f>
        <v>6.7222683647102252E-2</v>
      </c>
      <c r="D35" s="68">
        <f>INDEX('CALC_EST - TRGTS'!$C$530:$C$568, MATCH(Youth!B35,  'CALC_EST - TRGTS'!$B$530:$B$568, 0))</f>
        <v>-0.22500000000000001</v>
      </c>
      <c r="F35" s="338">
        <f>INDEX('CALC_EST - TRGTS'!$B$576:$O$614,MATCH($B35, 'CALC_EST - TRGTS'!$B$576:$B$614,0),$A$1)</f>
        <v>5.7630192804611402E-2</v>
      </c>
      <c r="G35" s="68">
        <f>INDEX('CALC_EST - TRGTS'!$C$576:$C$614, MATCH(Youth!B35,'CALC_EST - TRGTS'!$B$576:$B$614, 0))</f>
        <v>-9.1499999999999998E-2</v>
      </c>
      <c r="I35" s="337">
        <f>INDEX('CALC_EST - TRGTS'!$B$622:$O$661,MATCH($B35, 'CALC_EST - TRGTS'!$B$622:$B$661,0),$A$1)</f>
        <v>6.7222683647102252E-2</v>
      </c>
      <c r="J35" s="69">
        <f>INDEX('CALC_EST - TRGTS'!$C$622:$C$661, MATCH(Youth!B35,'CALC_EST - TRGTS'!$B$622:$B$661, 0))</f>
        <v>476.6</v>
      </c>
      <c r="L35" s="337">
        <f>INDEX('CALC_EST - TRGTS'!$B$669:$O$707,MATCH($B35, 'CALC_EST - TRGTS'!$B$669:$B$707,0),$A$1)</f>
        <v>0</v>
      </c>
      <c r="M35" s="68">
        <f>INDEX('CALC_EST - TRGTS'!$C$669:$C$707, MATCH(Youth!B35,'CALC_EST - TRGTS'!$B$669:$B$707, 0))</f>
        <v>0.159</v>
      </c>
      <c r="O35" s="337">
        <f>INDEX('CALC_EST - TRGTS'!$B$715:$O$753,MATCH($B35, 'CALC_EST - TRGTS'!$B$715:$B$753,0),$A$1)</f>
        <v>1.4269596481134943E-2</v>
      </c>
      <c r="P35" s="68">
        <f>INDEX('CALC_EST - TRGTS'!$C$715:$C$753, MATCH(Youth!B35,'CALC_EST - TRGTS'!$B$715:$B$753, 0))</f>
        <v>-0.27200000000000002</v>
      </c>
    </row>
    <row r="36" spans="2:16" ht="15.75" x14ac:dyDescent="0.25">
      <c r="B36" s="30" t="s">
        <v>196</v>
      </c>
      <c r="C36" s="337">
        <f>IFERROR(INDEX('CALC_EST - TRGTS'!$B$530:$O$568,MATCH($B36,'CALC_EST - TRGTS'!$B$530:$B$568,0),$A$1), 0)</f>
        <v>4.7619047619047623E-3</v>
      </c>
      <c r="D36" s="68">
        <f>INDEX('CALC_EST - TRGTS'!$C$530:$C$568, MATCH(Youth!B36,  'CALC_EST - TRGTS'!$B$530:$B$568, 0))</f>
        <v>-0.123</v>
      </c>
      <c r="F36" s="338">
        <f>INDEX('CALC_EST - TRGTS'!$B$576:$O$614,MATCH($B36, 'CALC_EST - TRGTS'!$B$576:$B$614,0),$A$1)</f>
        <v>0</v>
      </c>
      <c r="G36" s="68">
        <f>INDEX('CALC_EST - TRGTS'!$C$576:$C$614, MATCH(Youth!B36,'CALC_EST - TRGTS'!$B$576:$B$614, 0))</f>
        <v>-0.22700000000000001</v>
      </c>
      <c r="I36" s="337">
        <f>INDEX('CALC_EST - TRGTS'!$B$622:$O$661,MATCH($B36, 'CALC_EST - TRGTS'!$B$622:$B$661,0),$A$1)</f>
        <v>4.7619047619047623E-3</v>
      </c>
      <c r="J36" s="69">
        <f>INDEX('CALC_EST - TRGTS'!$C$622:$C$661, MATCH(Youth!B36,'CALC_EST - TRGTS'!$B$622:$B$661, 0))</f>
        <v>-3489</v>
      </c>
      <c r="L36" s="337">
        <f>INDEX('CALC_EST - TRGTS'!$B$669:$O$707,MATCH($B36, 'CALC_EST - TRGTS'!$B$669:$B$707,0),$A$1)</f>
        <v>0</v>
      </c>
      <c r="M36" s="68">
        <f>INDEX('CALC_EST - TRGTS'!$C$669:$C$707, MATCH(Youth!B36,'CALC_EST - TRGTS'!$B$669:$B$707, 0))</f>
        <v>-0.11899999999999999</v>
      </c>
      <c r="O36" s="337">
        <f>INDEX('CALC_EST - TRGTS'!$B$715:$O$753,MATCH($B36, 'CALC_EST - TRGTS'!$B$715:$B$753,0),$A$1)</f>
        <v>6.1717258832643448E-3</v>
      </c>
      <c r="P36" s="68">
        <f>INDEX('CALC_EST - TRGTS'!$C$715:$C$753, MATCH(Youth!B36,'CALC_EST - TRGTS'!$B$715:$B$753, 0))</f>
        <v>0.185</v>
      </c>
    </row>
    <row r="37" spans="2:16" ht="15.75" x14ac:dyDescent="0.25">
      <c r="B37" s="118" t="s">
        <v>150</v>
      </c>
      <c r="C37" s="337">
        <f>IFERROR(INDEX('CALC_EST - TRGTS'!$B$530:$O$568,MATCH($B37,'CALC_EST - TRGTS'!$B$530:$B$568,0),$A$1), 0)</f>
        <v>1.4398000000000005E-2</v>
      </c>
      <c r="D37" s="68">
        <f>INDEX('CALC_EST - TRGTS'!$C$530:$C$568, MATCH(Youth!B37,  'CALC_EST - TRGTS'!$B$530:$B$568, 0))</f>
        <v>-9.9809999999999999</v>
      </c>
      <c r="F37" s="338">
        <f>INDEX('CALC_EST - TRGTS'!$B$576:$O$614,MATCH($B37, 'CALC_EST - TRGTS'!$B$576:$B$614,0),$A$1)</f>
        <v>1.3692500000000003E-2</v>
      </c>
      <c r="G37" s="68">
        <f>INDEX('CALC_EST - TRGTS'!$C$576:$C$614, MATCH(Youth!B37,'CALC_EST - TRGTS'!$B$576:$B$614, 0))</f>
        <v>-27.8</v>
      </c>
      <c r="I37" s="337">
        <f>INDEX('CALC_EST - TRGTS'!$B$622:$O$661,MATCH($B37, 'CALC_EST - TRGTS'!$B$622:$B$661,0),$A$1)</f>
        <v>1.4398000000000005E-2</v>
      </c>
      <c r="J37" s="69">
        <f>INDEX('CALC_EST - TRGTS'!$C$622:$C$661, MATCH(Youth!B37,'CALC_EST - TRGTS'!$B$622:$B$661, 0))</f>
        <v>-260792</v>
      </c>
      <c r="L37" s="337">
        <f>INDEX('CALC_EST - TRGTS'!$B$669:$O$707,MATCH($B37, 'CALC_EST - TRGTS'!$B$669:$B$707,0),$A$1)</f>
        <v>1.36925E-2</v>
      </c>
      <c r="M37" s="68">
        <f>INDEX('CALC_EST - TRGTS'!$C$669:$C$707, MATCH(Youth!B37,'CALC_EST - TRGTS'!$B$669:$B$707, 0))</f>
        <v>-0.92200000000000004</v>
      </c>
      <c r="O37" s="337">
        <f>INDEX('CALC_EST - TRGTS'!$B$715:$O$753,MATCH($B37, 'CALC_EST - TRGTS'!$B$715:$B$753,0),$A$1)</f>
        <v>1.5791500000000017E-2</v>
      </c>
      <c r="P37" s="68">
        <f>INDEX('CALC_EST - TRGTS'!$C$715:$C$753, MATCH(Youth!B37,'CALC_EST - TRGTS'!$B$715:$B$753, 0))</f>
        <v>-62.84</v>
      </c>
    </row>
    <row r="38" spans="2:16" ht="15.75" x14ac:dyDescent="0.25">
      <c r="B38" s="116" t="s">
        <v>151</v>
      </c>
      <c r="C38" s="337">
        <f>IFERROR(INDEX('CALC_EST - TRGTS'!$B$530:$O$568,MATCH($B38,'CALC_EST - TRGTS'!$B$530:$B$568,0),$A$1), 0)</f>
        <v>5.2383999999999993E-2</v>
      </c>
      <c r="D38" s="68">
        <f>INDEX('CALC_EST - TRGTS'!$C$530:$C$568, MATCH(Youth!B38,  'CALC_EST - TRGTS'!$B$530:$B$568, 0))</f>
        <v>-0.91400000000000003</v>
      </c>
      <c r="F38" s="338">
        <f>INDEX('CALC_EST - TRGTS'!$B$576:$O$614,MATCH($B38, 'CALC_EST - TRGTS'!$B$576:$B$614,0),$A$1)</f>
        <v>5.2355749999999972E-2</v>
      </c>
      <c r="G38" s="68">
        <f>INDEX('CALC_EST - TRGTS'!$C$576:$C$614, MATCH(Youth!B38,'CALC_EST - TRGTS'!$B$576:$B$614, 0))</f>
        <v>-1.6180000000000001</v>
      </c>
      <c r="I38" s="337">
        <f>INDEX('CALC_EST - TRGTS'!$B$622:$O$661,MATCH($B38, 'CALC_EST - TRGTS'!$B$622:$B$661,0),$A$1)</f>
        <v>5.2383999999999993E-2</v>
      </c>
      <c r="J38" s="69">
        <f>INDEX('CALC_EST - TRGTS'!$C$622:$C$661, MATCH(Youth!B38,'CALC_EST - TRGTS'!$B$622:$B$661, 0))</f>
        <v>-135053</v>
      </c>
      <c r="L38" s="337">
        <f>INDEX('CALC_EST - TRGTS'!$B$669:$O$707,MATCH($B38, 'CALC_EST - TRGTS'!$B$669:$B$707,0),$A$1)</f>
        <v>5.2355749999999979E-2</v>
      </c>
      <c r="M38" s="68">
        <f>INDEX('CALC_EST - TRGTS'!$C$669:$C$707, MATCH(Youth!B38,'CALC_EST - TRGTS'!$B$669:$B$707, 0))</f>
        <v>26.5</v>
      </c>
      <c r="O38" s="337">
        <f>INDEX('CALC_EST - TRGTS'!$B$715:$O$753,MATCH($B38, 'CALC_EST - TRGTS'!$B$715:$B$753,0),$A$1)</f>
        <v>5.3856999999999967E-2</v>
      </c>
      <c r="P38" s="68">
        <f>INDEX('CALC_EST - TRGTS'!$C$715:$C$753, MATCH(Youth!B38,'CALC_EST - TRGTS'!$B$715:$B$753, 0))</f>
        <v>0.98599999999999999</v>
      </c>
    </row>
    <row r="39" spans="2:16" ht="15.75" x14ac:dyDescent="0.25">
      <c r="B39" s="116" t="s">
        <v>152</v>
      </c>
      <c r="C39" s="337">
        <f>IFERROR(INDEX('CALC_EST - TRGTS'!$B$530:$O$568,MATCH($B39,'CALC_EST - TRGTS'!$B$530:$B$568,0),$A$1), 0)</f>
        <v>0.20768524999999993</v>
      </c>
      <c r="D39" s="68">
        <f>INDEX('CALC_EST - TRGTS'!$C$530:$C$568, MATCH(Youth!B39,  'CALC_EST - TRGTS'!$B$530:$B$568, 0))</f>
        <v>-3.718</v>
      </c>
      <c r="F39" s="338">
        <f>INDEX('CALC_EST - TRGTS'!$B$576:$O$614,MATCH($B39, 'CALC_EST - TRGTS'!$B$576:$B$614,0),$A$1)</f>
        <v>0.20817250000000004</v>
      </c>
      <c r="G39" s="68">
        <f>INDEX('CALC_EST - TRGTS'!$C$576:$C$614, MATCH(Youth!B39,'CALC_EST - TRGTS'!$B$576:$B$614, 0))</f>
        <v>-12.8</v>
      </c>
      <c r="I39" s="337">
        <f>INDEX('CALC_EST - TRGTS'!$B$622:$O$661,MATCH($B39, 'CALC_EST - TRGTS'!$B$622:$B$661,0),$A$1)</f>
        <v>0.20768524999999993</v>
      </c>
      <c r="J39" s="69">
        <f>INDEX('CALC_EST - TRGTS'!$C$622:$C$661, MATCH(Youth!B39,'CALC_EST - TRGTS'!$B$622:$B$661, 0))</f>
        <v>-171963</v>
      </c>
      <c r="L39" s="337">
        <f>INDEX('CALC_EST - TRGTS'!$B$669:$O$707,MATCH($B39, 'CALC_EST - TRGTS'!$B$669:$B$707,0),$A$1)</f>
        <v>0.20817250000000004</v>
      </c>
      <c r="M39" s="68">
        <f>INDEX('CALC_EST - TRGTS'!$C$669:$C$707, MATCH(Youth!B39,'CALC_EST - TRGTS'!$B$669:$B$707, 0))</f>
        <v>10.61</v>
      </c>
      <c r="O39" s="337">
        <f>INDEX('CALC_EST - TRGTS'!$B$715:$O$753,MATCH($B39, 'CALC_EST - TRGTS'!$B$715:$B$753,0),$A$1)</f>
        <v>0.21559099999999989</v>
      </c>
      <c r="P39" s="68">
        <f>INDEX('CALC_EST - TRGTS'!$C$715:$C$753, MATCH(Youth!B39,'CALC_EST - TRGTS'!$B$715:$B$753, 0))</f>
        <v>-9.5500000000000007</v>
      </c>
    </row>
    <row r="40" spans="2:16" ht="15.75" x14ac:dyDescent="0.25">
      <c r="B40" s="116" t="s">
        <v>153</v>
      </c>
      <c r="C40" s="337">
        <f>IFERROR(INDEX('CALC_EST - TRGTS'!$B$530:$O$568,MATCH($B40,'CALC_EST - TRGTS'!$B$530:$B$568,0),$A$1), 0)</f>
        <v>1.0369000000000001E-2</v>
      </c>
      <c r="D40" s="68">
        <f>INDEX('CALC_EST - TRGTS'!$C$530:$C$568, MATCH(Youth!B40,  'CALC_EST - TRGTS'!$B$530:$B$568, 0))</f>
        <v>-6.4409999999999998</v>
      </c>
      <c r="F40" s="338">
        <f>INDEX('CALC_EST - TRGTS'!$B$576:$O$614,MATCH($B40, 'CALC_EST - TRGTS'!$B$576:$B$614,0),$A$1)</f>
        <v>1.0127249999999997E-2</v>
      </c>
      <c r="G40" s="68">
        <f>INDEX('CALC_EST - TRGTS'!$C$576:$C$614, MATCH(Youth!B40,'CALC_EST - TRGTS'!$B$576:$B$614, 0))</f>
        <v>4.2910000000000004</v>
      </c>
      <c r="I40" s="337">
        <f>INDEX('CALC_EST - TRGTS'!$B$622:$O$661,MATCH($B40, 'CALC_EST - TRGTS'!$B$622:$B$661,0),$A$1)</f>
        <v>1.0369000000000001E-2</v>
      </c>
      <c r="J40" s="69">
        <f>INDEX('CALC_EST - TRGTS'!$C$622:$C$661, MATCH(Youth!B40,'CALC_EST - TRGTS'!$B$622:$B$661, 0))</f>
        <v>-166598</v>
      </c>
      <c r="L40" s="337">
        <f>INDEX('CALC_EST - TRGTS'!$B$669:$O$707,MATCH($B40, 'CALC_EST - TRGTS'!$B$669:$B$707,0),$A$1)</f>
        <v>1.0127249999999997E-2</v>
      </c>
      <c r="M40" s="68">
        <f>INDEX('CALC_EST - TRGTS'!$C$669:$C$707, MATCH(Youth!B40,'CALC_EST - TRGTS'!$B$669:$B$707, 0))</f>
        <v>22.61</v>
      </c>
      <c r="O40" s="337">
        <f>INDEX('CALC_EST - TRGTS'!$B$715:$O$753,MATCH($B40, 'CALC_EST - TRGTS'!$B$715:$B$753,0),$A$1)</f>
        <v>1.0558000000000029E-2</v>
      </c>
      <c r="P40" s="68">
        <f>INDEX('CALC_EST - TRGTS'!$C$715:$C$753, MATCH(Youth!B40,'CALC_EST - TRGTS'!$B$715:$B$753, 0))</f>
        <v>-78.67</v>
      </c>
    </row>
    <row r="41" spans="2:16" ht="15.75" x14ac:dyDescent="0.25">
      <c r="B41" s="116" t="s">
        <v>154</v>
      </c>
      <c r="C41" s="337">
        <f>IFERROR(INDEX('CALC_EST - TRGTS'!$B$530:$O$568,MATCH($B41,'CALC_EST - TRGTS'!$B$530:$B$568,0),$A$1), 0)</f>
        <v>3.1906999999999991E-2</v>
      </c>
      <c r="D41" s="68">
        <f>INDEX('CALC_EST - TRGTS'!$C$530:$C$568, MATCH(Youth!B41,  'CALC_EST - TRGTS'!$B$530:$B$568, 0))</f>
        <v>14.49</v>
      </c>
      <c r="F41" s="338">
        <f>INDEX('CALC_EST - TRGTS'!$B$576:$O$614,MATCH($B41, 'CALC_EST - TRGTS'!$B$576:$B$614,0),$A$1)</f>
        <v>3.1956000000000005E-2</v>
      </c>
      <c r="G41" s="68">
        <f>INDEX('CALC_EST - TRGTS'!$C$576:$C$614, MATCH(Youth!B41,'CALC_EST - TRGTS'!$B$576:$B$614, 0))</f>
        <v>-15.26</v>
      </c>
      <c r="I41" s="337">
        <f>INDEX('CALC_EST - TRGTS'!$B$622:$O$661,MATCH($B41, 'CALC_EST - TRGTS'!$B$622:$B$661,0),$A$1)</f>
        <v>3.1906999999999991E-2</v>
      </c>
      <c r="J41" s="69">
        <f>INDEX('CALC_EST - TRGTS'!$C$622:$C$661, MATCH(Youth!B41,'CALC_EST - TRGTS'!$B$622:$B$661, 0))</f>
        <v>43169</v>
      </c>
      <c r="L41" s="337">
        <f>INDEX('CALC_EST - TRGTS'!$B$669:$O$707,MATCH($B41, 'CALC_EST - TRGTS'!$B$669:$B$707,0),$A$1)</f>
        <v>3.1956000000000005E-2</v>
      </c>
      <c r="M41" s="68">
        <f>INDEX('CALC_EST - TRGTS'!$C$669:$C$707, MATCH(Youth!B41,'CALC_EST - TRGTS'!$B$669:$B$707, 0))</f>
        <v>25.53</v>
      </c>
      <c r="O41" s="337">
        <f>INDEX('CALC_EST - TRGTS'!$B$715:$O$753,MATCH($B41, 'CALC_EST - TRGTS'!$B$715:$B$753,0),$A$1)</f>
        <v>3.2702499999999954E-2</v>
      </c>
      <c r="P41" s="68">
        <f>INDEX('CALC_EST - TRGTS'!$C$715:$C$753, MATCH(Youth!B41,'CALC_EST - TRGTS'!$B$715:$B$753, 0))</f>
        <v>30.9</v>
      </c>
    </row>
    <row r="42" spans="2:16" ht="15.75" x14ac:dyDescent="0.25">
      <c r="B42" s="116" t="s">
        <v>155</v>
      </c>
      <c r="C42" s="337">
        <f>IFERROR(INDEX('CALC_EST - TRGTS'!$B$530:$O$568,MATCH($B42,'CALC_EST - TRGTS'!$B$530:$B$568,0),$A$1), 0)</f>
        <v>0.10020124999999999</v>
      </c>
      <c r="D42" s="68">
        <f>INDEX('CALC_EST - TRGTS'!$C$530:$C$568, MATCH(Youth!B42,  'CALC_EST - TRGTS'!$B$530:$B$568, 0))</f>
        <v>-1.655</v>
      </c>
      <c r="F42" s="338">
        <f>INDEX('CALC_EST - TRGTS'!$B$576:$O$614,MATCH($B42, 'CALC_EST - TRGTS'!$B$576:$B$614,0),$A$1)</f>
        <v>9.9497500000000003E-2</v>
      </c>
      <c r="G42" s="68">
        <f>INDEX('CALC_EST - TRGTS'!$C$576:$C$614, MATCH(Youth!B42,'CALC_EST - TRGTS'!$B$576:$B$614, 0))</f>
        <v>-5.7649999999999997</v>
      </c>
      <c r="I42" s="337">
        <f>INDEX('CALC_EST - TRGTS'!$B$622:$O$661,MATCH($B42, 'CALC_EST - TRGTS'!$B$622:$B$661,0),$A$1)</f>
        <v>0.10020124999999999</v>
      </c>
      <c r="J42" s="69">
        <f>INDEX('CALC_EST - TRGTS'!$C$622:$C$661, MATCH(Youth!B42,'CALC_EST - TRGTS'!$B$622:$B$661, 0))</f>
        <v>-169521</v>
      </c>
      <c r="L42" s="337">
        <f>INDEX('CALC_EST - TRGTS'!$B$669:$O$707,MATCH($B42, 'CALC_EST - TRGTS'!$B$669:$B$707,0),$A$1)</f>
        <v>9.9497500000000016E-2</v>
      </c>
      <c r="M42" s="68">
        <f>INDEX('CALC_EST - TRGTS'!$C$669:$C$707, MATCH(Youth!B42,'CALC_EST - TRGTS'!$B$669:$B$707, 0))</f>
        <v>8.5050000000000008</v>
      </c>
      <c r="O42" s="337">
        <f>INDEX('CALC_EST - TRGTS'!$B$715:$O$753,MATCH($B42, 'CALC_EST - TRGTS'!$B$715:$B$753,0),$A$1)</f>
        <v>0.10350949999999978</v>
      </c>
      <c r="P42" s="68">
        <f>INDEX('CALC_EST - TRGTS'!$C$715:$C$753, MATCH(Youth!B42,'CALC_EST - TRGTS'!$B$715:$B$753, 0))</f>
        <v>-0.33500000000000002</v>
      </c>
    </row>
    <row r="43" spans="2:16" ht="15.75" x14ac:dyDescent="0.25">
      <c r="B43" s="116" t="s">
        <v>156</v>
      </c>
      <c r="C43" s="337">
        <f>IFERROR(INDEX('CALC_EST - TRGTS'!$B$530:$O$568,MATCH($B43,'CALC_EST - TRGTS'!$B$530:$B$568,0),$A$1), 0)</f>
        <v>0.22283425000000021</v>
      </c>
      <c r="D43" s="68">
        <f>INDEX('CALC_EST - TRGTS'!$C$530:$C$568, MATCH(Youth!B43,  'CALC_EST - TRGTS'!$B$530:$B$568, 0))</f>
        <v>-2.653</v>
      </c>
      <c r="F43" s="338">
        <f>INDEX('CALC_EST - TRGTS'!$B$576:$O$614,MATCH($B43, 'CALC_EST - TRGTS'!$B$576:$B$614,0),$A$1)</f>
        <v>0.22614525000000008</v>
      </c>
      <c r="G43" s="68">
        <f>INDEX('CALC_EST - TRGTS'!$C$576:$C$614, MATCH(Youth!B43,'CALC_EST - TRGTS'!$B$576:$B$614, 0))</f>
        <v>-14.63</v>
      </c>
      <c r="I43" s="337">
        <f>INDEX('CALC_EST - TRGTS'!$B$622:$O$661,MATCH($B43, 'CALC_EST - TRGTS'!$B$622:$B$661,0),$A$1)</f>
        <v>0.22283425000000021</v>
      </c>
      <c r="J43" s="69">
        <f>INDEX('CALC_EST - TRGTS'!$C$622:$C$661, MATCH(Youth!B43,'CALC_EST - TRGTS'!$B$622:$B$661, 0))</f>
        <v>-157409</v>
      </c>
      <c r="L43" s="337">
        <f>INDEX('CALC_EST - TRGTS'!$B$669:$O$707,MATCH($B43, 'CALC_EST - TRGTS'!$B$669:$B$707,0),$A$1)</f>
        <v>0.2261452500000001</v>
      </c>
      <c r="M43" s="68">
        <f>INDEX('CALC_EST - TRGTS'!$C$669:$C$707, MATCH(Youth!B43,'CALC_EST - TRGTS'!$B$669:$B$707, 0))</f>
        <v>7.2489999999999997</v>
      </c>
      <c r="O43" s="337">
        <f>INDEX('CALC_EST - TRGTS'!$B$715:$O$753,MATCH($B43, 'CALC_EST - TRGTS'!$B$715:$B$753,0),$A$1)</f>
        <v>0.2240280000000002</v>
      </c>
      <c r="P43" s="68">
        <f>INDEX('CALC_EST - TRGTS'!$C$715:$C$753, MATCH(Youth!B43,'CALC_EST - TRGTS'!$B$715:$B$753, 0))</f>
        <v>-2.7480000000000002</v>
      </c>
    </row>
    <row r="44" spans="2:16" ht="15.75" x14ac:dyDescent="0.25">
      <c r="B44" s="116" t="s">
        <v>157</v>
      </c>
      <c r="C44" s="337">
        <f>IFERROR(INDEX('CALC_EST - TRGTS'!$B$530:$O$568,MATCH($B44,'CALC_EST - TRGTS'!$B$530:$B$568,0),$A$1), 0)</f>
        <v>9.3685499999999977E-2</v>
      </c>
      <c r="D44" s="68">
        <f>INDEX('CALC_EST - TRGTS'!$C$530:$C$568, MATCH(Youth!B44,  'CALC_EST - TRGTS'!$B$530:$B$568, 0))</f>
        <v>-4.13</v>
      </c>
      <c r="F44" s="338">
        <f>INDEX('CALC_EST - TRGTS'!$B$576:$O$614,MATCH($B44, 'CALC_EST - TRGTS'!$B$576:$B$614,0),$A$1)</f>
        <v>9.1916749999999964E-2</v>
      </c>
      <c r="G44" s="68">
        <f>INDEX('CALC_EST - TRGTS'!$C$576:$C$614, MATCH(Youth!B44,'CALC_EST - TRGTS'!$B$576:$B$614, 0))</f>
        <v>-16.899999999999999</v>
      </c>
      <c r="I44" s="337">
        <f>INDEX('CALC_EST - TRGTS'!$B$622:$O$661,MATCH($B44, 'CALC_EST - TRGTS'!$B$622:$B$661,0),$A$1)</f>
        <v>9.3685499999999977E-2</v>
      </c>
      <c r="J44" s="69">
        <f>INDEX('CALC_EST - TRGTS'!$C$622:$C$661, MATCH(Youth!B44,'CALC_EST - TRGTS'!$B$622:$B$661, 0))</f>
        <v>-234232</v>
      </c>
      <c r="L44" s="337">
        <f>INDEX('CALC_EST - TRGTS'!$B$669:$O$707,MATCH($B44, 'CALC_EST - TRGTS'!$B$669:$B$707,0),$A$1)</f>
        <v>9.1916749999999978E-2</v>
      </c>
      <c r="M44" s="68">
        <f>INDEX('CALC_EST - TRGTS'!$C$669:$C$707, MATCH(Youth!B44,'CALC_EST - TRGTS'!$B$669:$B$707, 0))</f>
        <v>15.21</v>
      </c>
      <c r="O44" s="337">
        <f>INDEX('CALC_EST - TRGTS'!$B$715:$O$753,MATCH($B44, 'CALC_EST - TRGTS'!$B$715:$B$753,0),$A$1)</f>
        <v>9.8530000000000145E-2</v>
      </c>
      <c r="P44" s="68">
        <f>INDEX('CALC_EST - TRGTS'!$C$715:$C$753, MATCH(Youth!B44,'CALC_EST - TRGTS'!$B$715:$B$753, 0))</f>
        <v>-18.440000000000001</v>
      </c>
    </row>
    <row r="45" spans="2:16" ht="15.75" x14ac:dyDescent="0.25">
      <c r="B45" s="116" t="s">
        <v>158</v>
      </c>
      <c r="C45" s="337">
        <f>IFERROR(INDEX('CALC_EST - TRGTS'!$B$530:$O$568,MATCH($B45,'CALC_EST - TRGTS'!$B$530:$B$568,0),$A$1), 0)</f>
        <v>2.8483749999999995E-2</v>
      </c>
      <c r="D45" s="68">
        <f>INDEX('CALC_EST - TRGTS'!$C$530:$C$568, MATCH(Youth!B45,  'CALC_EST - TRGTS'!$B$530:$B$568, 0))</f>
        <v>-3.8319999999999999</v>
      </c>
      <c r="F45" s="338">
        <f>INDEX('CALC_EST - TRGTS'!$B$576:$O$614,MATCH($B45, 'CALC_EST - TRGTS'!$B$576:$B$614,0),$A$1)</f>
        <v>2.8008749999999999E-2</v>
      </c>
      <c r="G45" s="68">
        <f>INDEX('CALC_EST - TRGTS'!$C$576:$C$614, MATCH(Youth!B45,'CALC_EST - TRGTS'!$B$576:$B$614, 0))</f>
        <v>8.8490000000000002</v>
      </c>
      <c r="I45" s="337">
        <f>INDEX('CALC_EST - TRGTS'!$B$622:$O$661,MATCH($B45, 'CALC_EST - TRGTS'!$B$622:$B$661,0),$A$1)</f>
        <v>2.8483749999999995E-2</v>
      </c>
      <c r="J45" s="69">
        <f>INDEX('CALC_EST - TRGTS'!$C$622:$C$661, MATCH(Youth!B45,'CALC_EST - TRGTS'!$B$622:$B$661, 0))</f>
        <v>91859</v>
      </c>
      <c r="L45" s="337">
        <f>INDEX('CALC_EST - TRGTS'!$B$669:$O$707,MATCH($B45, 'CALC_EST - TRGTS'!$B$669:$B$707,0),$A$1)</f>
        <v>2.8008749999999992E-2</v>
      </c>
      <c r="M45" s="68">
        <f>INDEX('CALC_EST - TRGTS'!$C$669:$C$707, MATCH(Youth!B45,'CALC_EST - TRGTS'!$B$669:$B$707, 0))</f>
        <v>21.56</v>
      </c>
      <c r="O45" s="337">
        <f>INDEX('CALC_EST - TRGTS'!$B$715:$O$753,MATCH($B45, 'CALC_EST - TRGTS'!$B$715:$B$753,0),$A$1)</f>
        <v>2.8939500000000028E-2</v>
      </c>
      <c r="P45" s="68">
        <f>INDEX('CALC_EST - TRGTS'!$C$715:$C$753, MATCH(Youth!B45,'CALC_EST - TRGTS'!$B$715:$B$753, 0))</f>
        <v>36.909999999999997</v>
      </c>
    </row>
    <row r="46" spans="2:16" ht="15.75" x14ac:dyDescent="0.25">
      <c r="B46" s="117" t="s">
        <v>159</v>
      </c>
      <c r="C46" s="337">
        <f>IFERROR(INDEX('CALC_EST - TRGTS'!$B$530:$O$568,MATCH($B46,'CALC_EST - TRGTS'!$B$530:$B$568,0),$A$1), 0)</f>
        <v>0.20345100000000005</v>
      </c>
      <c r="D46" s="68">
        <f>INDEX('CALC_EST - TRGTS'!$C$530:$C$568, MATCH(Youth!B46,  'CALC_EST - TRGTS'!$B$530:$B$568, 0))</f>
        <v>-5.7080000000000002</v>
      </c>
      <c r="F46" s="338">
        <f>INDEX('CALC_EST - TRGTS'!$B$576:$O$614,MATCH($B46, 'CALC_EST - TRGTS'!$B$576:$B$614,0),$A$1)</f>
        <v>0.20323475000000005</v>
      </c>
      <c r="G46" s="68">
        <f>INDEX('CALC_EST - TRGTS'!$C$576:$C$614, MATCH(Youth!B46,'CALC_EST - TRGTS'!$B$576:$B$614, 0))</f>
        <v>-13.12</v>
      </c>
      <c r="I46" s="337">
        <f>INDEX('CALC_EST - TRGTS'!$B$622:$O$661,MATCH($B46, 'CALC_EST - TRGTS'!$B$622:$B$661,0),$A$1)</f>
        <v>0.20345100000000005</v>
      </c>
      <c r="J46" s="69">
        <f>INDEX('CALC_EST - TRGTS'!$C$622:$C$661, MATCH(Youth!B46,'CALC_EST - TRGTS'!$B$622:$B$661, 0))</f>
        <v>-201650</v>
      </c>
      <c r="L46" s="337">
        <f>INDEX('CALC_EST - TRGTS'!$B$669:$O$707,MATCH($B46, 'CALC_EST - TRGTS'!$B$669:$B$707,0),$A$1)</f>
        <v>0.20323475000000002</v>
      </c>
      <c r="M46" s="68">
        <f>INDEX('CALC_EST - TRGTS'!$C$669:$C$707, MATCH(Youth!B46,'CALC_EST - TRGTS'!$B$669:$B$707, 0))</f>
        <v>9.5649999999999995</v>
      </c>
      <c r="O46" s="337">
        <f>INDEX('CALC_EST - TRGTS'!$B$715:$O$753,MATCH($B46, 'CALC_EST - TRGTS'!$B$715:$B$753,0),$A$1)</f>
        <v>0.20519999999999988</v>
      </c>
      <c r="P46" s="68">
        <f>INDEX('CALC_EST - TRGTS'!$C$715:$C$753, MATCH(Youth!B46,'CALC_EST - TRGTS'!$B$715:$B$753, 0))</f>
        <v>-20.46</v>
      </c>
    </row>
    <row r="47" spans="2:16" ht="15.75" x14ac:dyDescent="0.25">
      <c r="B47" s="119" t="s">
        <v>160</v>
      </c>
      <c r="C47" s="337">
        <f>IFERROR(INDEX('CALC_EST - TRGTS'!$B$530:$O$568,MATCH($B47,'CALC_EST - TRGTS'!$B$530:$B$568,0),$A$1), 0)</f>
        <v>3.4601250000000014E-2</v>
      </c>
      <c r="D47" s="68">
        <f>INDEX('CALC_EST - TRGTS'!$C$530:$C$568, MATCH(Youth!B47,  'CALC_EST - TRGTS'!$B$530:$B$568, 0))</f>
        <v>-9.9339999999999993</v>
      </c>
      <c r="F47" s="338">
        <f>INDEX('CALC_EST - TRGTS'!$B$576:$O$614,MATCH($B47, 'CALC_EST - TRGTS'!$B$576:$B$614,0),$A$1)</f>
        <v>3.4887000000000015E-2</v>
      </c>
      <c r="G47" s="68">
        <f>INDEX('CALC_EST - TRGTS'!$C$576:$C$614, MATCH(Youth!B47,'CALC_EST - TRGTS'!$B$576:$B$614, 0))</f>
        <v>-15.88</v>
      </c>
      <c r="I47" s="337">
        <f>INDEX('CALC_EST - TRGTS'!$B$622:$O$661,MATCH($B47, 'CALC_EST - TRGTS'!$B$622:$B$661,0),$A$1)</f>
        <v>3.4601250000000014E-2</v>
      </c>
      <c r="J47" s="69">
        <f>INDEX('CALC_EST - TRGTS'!$C$622:$C$661, MATCH(Youth!B47,'CALC_EST - TRGTS'!$B$622:$B$661, 0))</f>
        <v>-157379</v>
      </c>
      <c r="L47" s="337">
        <f>INDEX('CALC_EST - TRGTS'!$B$669:$O$707,MATCH($B47, 'CALC_EST - TRGTS'!$B$669:$B$707,0),$A$1)</f>
        <v>3.4887000000000015E-2</v>
      </c>
      <c r="M47" s="68">
        <f>INDEX('CALC_EST - TRGTS'!$C$669:$C$707, MATCH(Youth!B47,'CALC_EST - TRGTS'!$B$669:$B$707, 0))</f>
        <v>1.161</v>
      </c>
      <c r="O47" s="337">
        <f>INDEX('CALC_EST - TRGTS'!$B$715:$O$753,MATCH($B47, 'CALC_EST - TRGTS'!$B$715:$B$753,0),$A$1)</f>
        <v>3.552999999999993E-2</v>
      </c>
      <c r="P47" s="68">
        <f>INDEX('CALC_EST - TRGTS'!$C$715:$C$753, MATCH(Youth!B47,'CALC_EST - TRGTS'!$B$715:$B$753, 0))</f>
        <v>-19.55</v>
      </c>
    </row>
    <row r="48" spans="2:16" ht="16.5" thickBot="1" x14ac:dyDescent="0.3">
      <c r="B48" s="117" t="s">
        <v>161</v>
      </c>
      <c r="C48" s="337">
        <f>IFERROR(INDEX('CALC_EST - TRGTS'!$B$530:$O$568,MATCH($B48,'CALC_EST - TRGTS'!$B$530:$B$568,0),$A$1), 0)</f>
        <v>2.428725E-2</v>
      </c>
      <c r="D48" s="68">
        <f>INDEX('CALC_EST - TRGTS'!$C$530:$C$568, MATCH(Youth!B48,  'CALC_EST - TRGTS'!$B$530:$B$568, 0))</f>
        <v>0.22800000000000001</v>
      </c>
      <c r="F48" s="338">
        <f>INDEX('CALC_EST - TRGTS'!$B$576:$O$614,MATCH($B48, 'CALC_EST - TRGTS'!$B$576:$B$614,0),$A$1)</f>
        <v>3.2834250000000009E-2</v>
      </c>
      <c r="G48" s="68">
        <f>INDEX('CALC_EST - TRGTS'!$C$576:$C$614, MATCH(Youth!B48,'CALC_EST - TRGTS'!$B$576:$B$614, 0))</f>
        <v>0.36699999999999999</v>
      </c>
      <c r="I48" s="337">
        <f>INDEX('CALC_EST - TRGTS'!$B$622:$O$661,MATCH($B48, 'CALC_EST - TRGTS'!$B$622:$B$661,0),$A$1)</f>
        <v>2.428725E-2</v>
      </c>
      <c r="J48" s="69">
        <f>INDEX('CALC_EST - TRGTS'!$C$622:$C$661, MATCH(Youth!B48,'CALC_EST - TRGTS'!$B$622:$B$661, 0))</f>
        <v>-5355</v>
      </c>
      <c r="L48" s="337">
        <f>INDEX('CALC_EST - TRGTS'!$B$669:$O$707,MATCH($B48, 'CALC_EST - TRGTS'!$B$669:$B$707,0),$A$1)</f>
        <v>3.2834250000000009E-2</v>
      </c>
      <c r="M48" s="68">
        <f>INDEX('CALC_EST - TRGTS'!$C$669:$C$707, MATCH(Youth!B48,'CALC_EST - TRGTS'!$B$669:$B$707, 0))</f>
        <v>1.8380000000000001</v>
      </c>
      <c r="O48" s="337">
        <f>INDEX('CALC_EST - TRGTS'!$B$715:$O$753,MATCH($B48, 'CALC_EST - TRGTS'!$B$715:$B$753,0),$A$1)</f>
        <v>2.5514999999999996E-2</v>
      </c>
      <c r="P48" s="68">
        <f>INDEX('CALC_EST - TRGTS'!$C$715:$C$753, MATCH(Youth!B48,'CALC_EST - TRGTS'!$B$715:$B$753, 0))</f>
        <v>1.923</v>
      </c>
    </row>
    <row r="49" spans="2:16" ht="16.5" thickBot="1" x14ac:dyDescent="0.3">
      <c r="B49" s="185" t="s">
        <v>162</v>
      </c>
      <c r="C49" s="337">
        <f>IFERROR(INDEX('CALC_EST - TRGTS'!$B$530:$O$568,MATCH($B49,'CALC_EST - TRGTS'!$B$530:$B$568,0),$A$1), 0)</f>
        <v>0</v>
      </c>
      <c r="D49" s="68">
        <f>IFERROR(INDEX('CALC_EST - TRGTS'!$C$530:$C$568, MATCH(Youth!B49,  'CALC_EST - TRGTS'!$B$530:$B$568, 0)), 0)</f>
        <v>0</v>
      </c>
      <c r="F49" s="338">
        <f>IFERROR(INDEX('CALC_EST - TRGTS'!$B$576:$O$614,MATCH($B49, 'CALC_EST - TRGTS'!$B$576:$B$614,0),$A$1), 0)</f>
        <v>0</v>
      </c>
      <c r="G49" s="68">
        <f>IFERROR(INDEX('CALC_EST - TRGTS'!$C$576:$C$614, MATCH(Youth!B49,'CALC_EST - TRGTS'!$B$576:$B$614, 0)), 0)</f>
        <v>0</v>
      </c>
      <c r="I49" s="337">
        <f>INDEX('CALC_EST - TRGTS'!$B$622:$O$661,MATCH($B49, 'CALC_EST - TRGTS'!$B$622:$B$661,0),$A$1)</f>
        <v>199.88249206542969</v>
      </c>
      <c r="J49" s="188">
        <f>INDEX('CALC_EST - TRGTS'!$C$622:$C$661, MATCH(Youth!B49,'CALC_EST - TRGTS'!$B$622:$B$661, 0))</f>
        <v>0.23</v>
      </c>
      <c r="L49" s="337">
        <f>IFERROR(INDEX('CALC_EST - TRGTS'!$B$669:$O$707,MATCH($B49, 'CALC_EST - TRGTS'!$B$669:$B$707,0),$A$1), 0)</f>
        <v>0</v>
      </c>
      <c r="M49" s="68">
        <f>IFERROR(INDEX('CALC_EST - TRGTS'!$C$669:$C$707, MATCH(Youth!B49,'CALC_EST - TRGTS'!$B$669:$B$707, 0)), 0)</f>
        <v>0</v>
      </c>
      <c r="O49" s="337">
        <f>IFERROR(INDEX('CALC_EST - TRGTS'!$B$715:$O$753,MATCH($B49, 'CALC_EST - TRGTS'!$B$715:$B$753,0),$A$1), 0)</f>
        <v>0</v>
      </c>
      <c r="P49" s="68">
        <f>IFERROR(INDEX('CALC_EST - TRGTS'!$C$715:$C$753, MATCH(Youth!B49,'CALC_EST - TRGTS'!$B$715:$B$753, 0)), 0)</f>
        <v>0</v>
      </c>
    </row>
    <row r="50" spans="2:16" ht="15.75" thickBot="1" x14ac:dyDescent="0.3">
      <c r="B50" s="66"/>
      <c r="C50" s="66"/>
      <c r="D50" s="66"/>
      <c r="E50" s="67"/>
      <c r="F50" s="66"/>
      <c r="G50" s="66"/>
      <c r="H50" s="67"/>
      <c r="I50" s="66"/>
      <c r="J50" s="66"/>
      <c r="K50" s="67"/>
      <c r="L50" s="66"/>
      <c r="M50" s="66"/>
      <c r="N50" s="67"/>
      <c r="O50" s="66"/>
      <c r="P50" s="66"/>
    </row>
    <row r="51" spans="2:16" ht="32.25" thickBot="1" x14ac:dyDescent="0.3">
      <c r="B51" s="71" t="s">
        <v>163</v>
      </c>
      <c r="C51" s="72" t="s">
        <v>164</v>
      </c>
      <c r="D51" s="73" t="s">
        <v>165</v>
      </c>
      <c r="E51" s="74"/>
      <c r="F51" s="72" t="s">
        <v>164</v>
      </c>
      <c r="G51" s="73" t="s">
        <v>165</v>
      </c>
      <c r="H51" s="74"/>
      <c r="I51" s="75" t="s">
        <v>164</v>
      </c>
      <c r="J51" s="76" t="s">
        <v>165</v>
      </c>
      <c r="K51" s="74"/>
      <c r="L51" s="72" t="s">
        <v>164</v>
      </c>
      <c r="M51" s="73" t="s">
        <v>165</v>
      </c>
      <c r="O51" s="72" t="s">
        <v>164</v>
      </c>
      <c r="P51" s="73" t="s">
        <v>165</v>
      </c>
    </row>
    <row r="52" spans="2:16" ht="15.75" x14ac:dyDescent="0.25">
      <c r="B52" s="77" t="s">
        <v>166</v>
      </c>
      <c r="C52" s="78" t="s">
        <v>167</v>
      </c>
      <c r="D52" s="79">
        <f>AVERAGE(D53:D64)</f>
        <v>2.6585090909090909</v>
      </c>
      <c r="E52" s="80"/>
      <c r="F52" s="78" t="s">
        <v>167</v>
      </c>
      <c r="G52" s="79">
        <f>AVERAGE(G53:G64)</f>
        <v>12.417063636363638</v>
      </c>
      <c r="H52" s="80"/>
      <c r="I52" s="78" t="s">
        <v>167</v>
      </c>
      <c r="J52" s="79">
        <f>AVERAGE(J53:J64)</f>
        <v>146625.30909090908</v>
      </c>
      <c r="K52" s="81"/>
      <c r="L52" s="78" t="s">
        <v>167</v>
      </c>
      <c r="M52" s="79">
        <f>AVERAGE(M53:M64)</f>
        <v>-9.9803636363636361</v>
      </c>
      <c r="O52" s="78" t="s">
        <v>167</v>
      </c>
      <c r="P52" s="79">
        <f>AVERAGE(P53:P64)</f>
        <v>8.1914636363636379</v>
      </c>
    </row>
    <row r="53" spans="2:16" ht="15.75" x14ac:dyDescent="0.25">
      <c r="B53" s="82" t="s">
        <v>87</v>
      </c>
      <c r="C53" s="83">
        <f>D53-D$52</f>
        <v>9.4490909090909181E-2</v>
      </c>
      <c r="D53" s="84" t="str">
        <f>INDEX('CALC_EST - TRGTS'!$D$569:$O$569,1,MATCH($B53,'CALC_EST - TRGTS'!$D$529:$O$529,0))</f>
        <v>2.753</v>
      </c>
      <c r="E53" s="80"/>
      <c r="F53" s="83">
        <f>G53-G$52</f>
        <v>-0.21706363636363868</v>
      </c>
      <c r="G53" s="84" t="str">
        <f>INDEX('CALC_EST - TRGTS'!$D$615:$O$615,1,MATCH($B53,'CALC_EST - TRGTS'!$D$575:$O$575,0))</f>
        <v>12.20</v>
      </c>
      <c r="H53" s="85"/>
      <c r="I53" s="83">
        <f>J53-J$52</f>
        <v>-521.30909090908244</v>
      </c>
      <c r="J53" s="84" t="str">
        <f>INDEX('CALC_EST - TRGTS'!$D$662:$O$662,1,MATCH($B53,'CALC_EST - TRGTS'!$D$621:$O$621,0))</f>
        <v>146,104</v>
      </c>
      <c r="K53" s="81"/>
      <c r="L53" s="83">
        <f>M53-M$52</f>
        <v>-0.42963636363636404</v>
      </c>
      <c r="M53" s="84" t="str">
        <f>INDEX('CALC_EST - TRGTS'!$D$708:$O$708,1,MATCH($B53,'CALC_EST - TRGTS'!$D$668:$O$668,0))</f>
        <v>-10.41</v>
      </c>
      <c r="O53" s="83">
        <f>P53-P$52</f>
        <v>-0.10146363636363809</v>
      </c>
      <c r="P53" s="84" t="str">
        <f>INDEX('CALC_EST - TRGTS'!$D$754:$O$754,1,MATCH($B53,'CALC_EST - TRGTS'!$D$714:$O$714,0))</f>
        <v>8.090</v>
      </c>
    </row>
    <row r="54" spans="2:16" ht="15.75" x14ac:dyDescent="0.25">
      <c r="B54" s="82" t="s">
        <v>168</v>
      </c>
      <c r="C54" s="83">
        <f t="shared" ref="C54:C64" si="0">D54-D$52</f>
        <v>1.8909090909091653E-3</v>
      </c>
      <c r="D54" s="84">
        <f>INDEX('CALC_EST - TRGTS'!$D$569:$O$569,1,MATCH($B54,'CALC_EST - TRGTS'!$D$529:$O$529,0))</f>
        <v>2.6604000000000001</v>
      </c>
      <c r="E54" s="80"/>
      <c r="F54" s="83">
        <f t="shared" ref="F54:F64" si="1">G54-G$52</f>
        <v>-8.3063636363638338E-2</v>
      </c>
      <c r="G54" s="84">
        <f>INDEX('CALC_EST - TRGTS'!$D$615:$O$615,1,MATCH($B54,'CALC_EST - TRGTS'!$D$575:$O$575,0))</f>
        <v>12.334</v>
      </c>
      <c r="H54" s="86"/>
      <c r="I54" s="83">
        <f t="shared" ref="I54:I64" si="2">J54-J$52</f>
        <v>-340.30909090908244</v>
      </c>
      <c r="J54" s="84">
        <f>INDEX('CALC_EST - TRGTS'!$D$662:$O$662,1,MATCH($B54,'CALC_EST - TRGTS'!$D$621:$O$621,0))</f>
        <v>146285</v>
      </c>
      <c r="K54" s="81"/>
      <c r="L54" s="83">
        <f t="shared" ref="L54:L64" si="3">M54-M$52</f>
        <v>-0.11963636363636354</v>
      </c>
      <c r="M54" s="84">
        <f>INDEX('CALC_EST - TRGTS'!$D$708:$O$708,1,MATCH($B54,'CALC_EST - TRGTS'!$D$668:$O$668,0))</f>
        <v>-10.1</v>
      </c>
      <c r="O54" s="83">
        <f t="shared" ref="O54:O64" si="4">P54-P$52</f>
        <v>-0.43546363636363772</v>
      </c>
      <c r="P54" s="84">
        <f>INDEX('CALC_EST - TRGTS'!$D$754:$O$754,1,MATCH($B54,'CALC_EST - TRGTS'!$D$714:$O$714,0))</f>
        <v>7.7560000000000002</v>
      </c>
    </row>
    <row r="55" spans="2:16" ht="15.75" x14ac:dyDescent="0.25">
      <c r="B55" s="82" t="s">
        <v>77</v>
      </c>
      <c r="C55" s="83">
        <f t="shared" si="0"/>
        <v>-0.18150909090909062</v>
      </c>
      <c r="D55" s="84">
        <f>INDEX('CALC_EST - TRGTS'!$D$569:$O$569,1,MATCH($B55,'CALC_EST - TRGTS'!$D$529:$O$529,0))</f>
        <v>2.4770000000000003</v>
      </c>
      <c r="E55" s="80"/>
      <c r="F55" s="83">
        <f t="shared" si="1"/>
        <v>-9.8063636363638906E-2</v>
      </c>
      <c r="G55" s="84">
        <f>INDEX('CALC_EST - TRGTS'!$D$615:$O$615,1,MATCH($B55,'CALC_EST - TRGTS'!$D$575:$O$575,0))</f>
        <v>12.318999999999999</v>
      </c>
      <c r="H55" s="86"/>
      <c r="I55" s="83">
        <f t="shared" si="2"/>
        <v>-2210.3090909090824</v>
      </c>
      <c r="J55" s="84">
        <f>INDEX('CALC_EST - TRGTS'!$D$662:$O$662,1,MATCH($B55,'CALC_EST - TRGTS'!$D$621:$O$621,0))</f>
        <v>144415</v>
      </c>
      <c r="K55" s="81"/>
      <c r="L55" s="83">
        <f t="shared" si="3"/>
        <v>-0.2696363636363639</v>
      </c>
      <c r="M55" s="84">
        <f>INDEX('CALC_EST - TRGTS'!$D$708:$O$708,1,MATCH($B55,'CALC_EST - TRGTS'!$D$668:$O$668,0))</f>
        <v>-10.25</v>
      </c>
      <c r="O55" s="83">
        <f t="shared" si="4"/>
        <v>-0.24546363636363822</v>
      </c>
      <c r="P55" s="84">
        <f>INDEX('CALC_EST - TRGTS'!$D$754:$O$754,1,MATCH($B55,'CALC_EST - TRGTS'!$D$714:$O$714,0))</f>
        <v>7.9459999999999997</v>
      </c>
    </row>
    <row r="56" spans="2:16" ht="15.75" x14ac:dyDescent="0.25">
      <c r="B56" s="82" t="s">
        <v>169</v>
      </c>
      <c r="C56" s="83">
        <f t="shared" si="0"/>
        <v>0.19099090909090899</v>
      </c>
      <c r="D56" s="84">
        <f>INDEX('CALC_EST - TRGTS'!$D$569:$O$569,1,MATCH($B56,'CALC_EST - TRGTS'!$D$529:$O$529,0))</f>
        <v>2.8494999999999999</v>
      </c>
      <c r="E56" s="80"/>
      <c r="F56" s="83">
        <f t="shared" si="1"/>
        <v>0.35593636363636172</v>
      </c>
      <c r="G56" s="84">
        <f>INDEX('CALC_EST - TRGTS'!$D$615:$O$615,1,MATCH($B56,'CALC_EST - TRGTS'!$D$575:$O$575,0))</f>
        <v>12.773</v>
      </c>
      <c r="H56" s="86"/>
      <c r="I56" s="83">
        <f t="shared" si="2"/>
        <v>908.69090909091756</v>
      </c>
      <c r="J56" s="84">
        <f>INDEX('CALC_EST - TRGTS'!$D$662:$O$662,1,MATCH($B56,'CALC_EST - TRGTS'!$D$621:$O$621,0))</f>
        <v>147534</v>
      </c>
      <c r="K56" s="81"/>
      <c r="L56" s="83">
        <f t="shared" si="3"/>
        <v>0.34136363636363676</v>
      </c>
      <c r="M56" s="84">
        <f>INDEX('CALC_EST - TRGTS'!$D$708:$O$708,1,MATCH($B56,'CALC_EST - TRGTS'!$D$668:$O$668,0))</f>
        <v>-9.6389999999999993</v>
      </c>
      <c r="O56" s="83">
        <f t="shared" si="4"/>
        <v>0.31353636363636106</v>
      </c>
      <c r="P56" s="84">
        <f>INDEX('CALC_EST - TRGTS'!$D$754:$O$754,1,MATCH($B56,'CALC_EST - TRGTS'!$D$714:$O$714,0))</f>
        <v>8.504999999999999</v>
      </c>
    </row>
    <row r="57" spans="2:16" ht="15.75" x14ac:dyDescent="0.25">
      <c r="B57" s="82" t="s">
        <v>170</v>
      </c>
      <c r="C57" s="83">
        <f t="shared" si="0"/>
        <v>-0.46150909090909087</v>
      </c>
      <c r="D57" s="84">
        <f>INDEX('CALC_EST - TRGTS'!$D$569:$O$569,1,MATCH($B57,'CALC_EST - TRGTS'!$D$529:$O$529,0))</f>
        <v>2.1970000000000001</v>
      </c>
      <c r="E57" s="80"/>
      <c r="F57" s="83">
        <f t="shared" si="1"/>
        <v>-0.43506363636363865</v>
      </c>
      <c r="G57" s="84">
        <f>INDEX('CALC_EST - TRGTS'!$D$615:$O$615,1,MATCH($B57,'CALC_EST - TRGTS'!$D$575:$O$575,0))</f>
        <v>11.981999999999999</v>
      </c>
      <c r="H57" s="86"/>
      <c r="I57" s="83">
        <f t="shared" si="2"/>
        <v>-2558.3090909090824</v>
      </c>
      <c r="J57" s="84">
        <f>INDEX('CALC_EST - TRGTS'!$D$662:$O$662,1,MATCH($B57,'CALC_EST - TRGTS'!$D$621:$O$621,0))</f>
        <v>144067</v>
      </c>
      <c r="K57" s="81"/>
      <c r="L57" s="83">
        <f t="shared" si="3"/>
        <v>-0.80663636363636471</v>
      </c>
      <c r="M57" s="84">
        <f>INDEX('CALC_EST - TRGTS'!$D$708:$O$708,1,MATCH($B57,'CALC_EST - TRGTS'!$D$668:$O$668,0))</f>
        <v>-10.787000000000001</v>
      </c>
      <c r="O57" s="83">
        <f t="shared" si="4"/>
        <v>-0.57946363636363785</v>
      </c>
      <c r="P57" s="84">
        <f>INDEX('CALC_EST - TRGTS'!$D$754:$O$754,1,MATCH($B57,'CALC_EST - TRGTS'!$D$714:$O$714,0))</f>
        <v>7.6120000000000001</v>
      </c>
    </row>
    <row r="58" spans="2:16" ht="15.75" x14ac:dyDescent="0.25">
      <c r="B58" s="82" t="s">
        <v>171</v>
      </c>
      <c r="C58" s="83">
        <f t="shared" si="0"/>
        <v>-4.5509090909090943E-2</v>
      </c>
      <c r="D58" s="84">
        <f>INDEX('CALC_EST - TRGTS'!$D$569:$O$569,1,MATCH($B58,'CALC_EST - TRGTS'!$D$529:$O$529,0))</f>
        <v>2.613</v>
      </c>
      <c r="E58" s="80"/>
      <c r="F58" s="83">
        <f t="shared" si="1"/>
        <v>0.35993636363636128</v>
      </c>
      <c r="G58" s="84">
        <f>INDEX('CALC_EST - TRGTS'!$D$615:$O$615,1,MATCH($B58,'CALC_EST - TRGTS'!$D$575:$O$575,0))</f>
        <v>12.776999999999999</v>
      </c>
      <c r="H58" s="86"/>
      <c r="I58" s="83">
        <f t="shared" si="2"/>
        <v>146.09090909091174</v>
      </c>
      <c r="J58" s="84">
        <f>INDEX('CALC_EST - TRGTS'!$D$662:$O$662,1,MATCH($B58,'CALC_EST - TRGTS'!$D$621:$O$621,0))</f>
        <v>146771.4</v>
      </c>
      <c r="K58" s="81"/>
      <c r="L58" s="83">
        <f t="shared" si="3"/>
        <v>0.368363636363636</v>
      </c>
      <c r="M58" s="84">
        <f>INDEX('CALC_EST - TRGTS'!$D$708:$O$708,1,MATCH($B58,'CALC_EST - TRGTS'!$D$668:$O$668,0))</f>
        <v>-9.6120000000000001</v>
      </c>
      <c r="O58" s="83">
        <f t="shared" si="4"/>
        <v>-0.15636363636363804</v>
      </c>
      <c r="P58" s="84">
        <f>INDEX('CALC_EST - TRGTS'!$D$754:$O$754,1,MATCH($B58,'CALC_EST - TRGTS'!$D$714:$O$714,0))</f>
        <v>8.0350999999999999</v>
      </c>
    </row>
    <row r="59" spans="2:16" ht="15.75" x14ac:dyDescent="0.25">
      <c r="B59" s="82" t="s">
        <v>172</v>
      </c>
      <c r="C59" s="83">
        <f t="shared" si="0"/>
        <v>0.37449090909090943</v>
      </c>
      <c r="D59" s="84">
        <f>INDEX('CALC_EST - TRGTS'!$D$569:$O$569,1,MATCH($B59,'CALC_EST - TRGTS'!$D$529:$O$529,0))</f>
        <v>3.0330000000000004</v>
      </c>
      <c r="E59" s="80"/>
      <c r="F59" s="83">
        <f t="shared" si="1"/>
        <v>0.44693636363636102</v>
      </c>
      <c r="G59" s="84">
        <f>INDEX('CALC_EST - TRGTS'!$D$615:$O$615,1,MATCH($B59,'CALC_EST - TRGTS'!$D$575:$O$575,0))</f>
        <v>12.863999999999999</v>
      </c>
      <c r="H59" s="86"/>
      <c r="I59" s="83">
        <f t="shared" si="2"/>
        <v>2496.6909090909176</v>
      </c>
      <c r="J59" s="84">
        <f>INDEX('CALC_EST - TRGTS'!$D$662:$O$662,1,MATCH($B59,'CALC_EST - TRGTS'!$D$621:$O$621,0))</f>
        <v>149122</v>
      </c>
      <c r="K59" s="81"/>
      <c r="L59" s="83">
        <f t="shared" si="3"/>
        <v>0.45236363636363564</v>
      </c>
      <c r="M59" s="84">
        <f>INDEX('CALC_EST - TRGTS'!$D$708:$O$708,1,MATCH($B59,'CALC_EST - TRGTS'!$D$668:$O$668,0))</f>
        <v>-9.5280000000000005</v>
      </c>
      <c r="O59" s="83">
        <f t="shared" si="4"/>
        <v>0.98653636363636288</v>
      </c>
      <c r="P59" s="84">
        <f>INDEX('CALC_EST - TRGTS'!$D$754:$O$754,1,MATCH($B59,'CALC_EST - TRGTS'!$D$714:$O$714,0))</f>
        <v>9.1780000000000008</v>
      </c>
    </row>
    <row r="60" spans="2:16" ht="15.75" x14ac:dyDescent="0.25">
      <c r="B60" s="82" t="s">
        <v>173</v>
      </c>
      <c r="C60" s="83">
        <f t="shared" si="0"/>
        <v>0.23349090909090942</v>
      </c>
      <c r="D60" s="84">
        <f>INDEX('CALC_EST - TRGTS'!$D$569:$O$569,1,MATCH($B60,'CALC_EST - TRGTS'!$D$529:$O$529,0))</f>
        <v>2.8920000000000003</v>
      </c>
      <c r="E60" s="80"/>
      <c r="F60" s="83">
        <f t="shared" si="1"/>
        <v>0.30893636363636112</v>
      </c>
      <c r="G60" s="84">
        <f>INDEX('CALC_EST - TRGTS'!$D$615:$O$615,1,MATCH($B60,'CALC_EST - TRGTS'!$D$575:$O$575,0))</f>
        <v>12.725999999999999</v>
      </c>
      <c r="H60" s="86"/>
      <c r="I60" s="83">
        <f t="shared" si="2"/>
        <v>959.69090909091756</v>
      </c>
      <c r="J60" s="84">
        <f>INDEX('CALC_EST - TRGTS'!$D$662:$O$662,1,MATCH($B60,'CALC_EST - TRGTS'!$D$621:$O$621,0))</f>
        <v>147585</v>
      </c>
      <c r="K60" s="81"/>
      <c r="L60" s="83">
        <f t="shared" si="3"/>
        <v>0.30636363636363662</v>
      </c>
      <c r="M60" s="84">
        <f>INDEX('CALC_EST - TRGTS'!$D$708:$O$708,1,MATCH($B60,'CALC_EST - TRGTS'!$D$668:$O$668,0))</f>
        <v>-9.6739999999999995</v>
      </c>
      <c r="O60" s="83">
        <f t="shared" si="4"/>
        <v>0.37153636363636267</v>
      </c>
      <c r="P60" s="84">
        <f>INDEX('CALC_EST - TRGTS'!$D$754:$O$754,1,MATCH($B60,'CALC_EST - TRGTS'!$D$714:$O$714,0))</f>
        <v>8.5630000000000006</v>
      </c>
    </row>
    <row r="61" spans="2:16" ht="15.75" x14ac:dyDescent="0.25">
      <c r="B61" s="82" t="s">
        <v>174</v>
      </c>
      <c r="C61" s="83">
        <f t="shared" si="0"/>
        <v>0.33449090909090939</v>
      </c>
      <c r="D61" s="84">
        <f>INDEX('CALC_EST - TRGTS'!$D$569:$O$569,1,MATCH($B61,'CALC_EST - TRGTS'!$D$529:$O$529,0))</f>
        <v>2.9930000000000003</v>
      </c>
      <c r="E61" s="80"/>
      <c r="F61" s="83">
        <f t="shared" si="1"/>
        <v>0.11993636363636107</v>
      </c>
      <c r="G61" s="84">
        <f>INDEX('CALC_EST - TRGTS'!$D$615:$O$615,1,MATCH($B61,'CALC_EST - TRGTS'!$D$575:$O$575,0))</f>
        <v>12.536999999999999</v>
      </c>
      <c r="H61" s="86"/>
      <c r="I61" s="83">
        <f t="shared" si="2"/>
        <v>6041.6909090909176</v>
      </c>
      <c r="J61" s="84">
        <f>INDEX('CALC_EST - TRGTS'!$D$662:$O$662,1,MATCH($B61,'CALC_EST - TRGTS'!$D$621:$O$621,0))</f>
        <v>152667</v>
      </c>
      <c r="K61" s="81"/>
      <c r="L61" s="83">
        <f t="shared" si="3"/>
        <v>0.34336363636363565</v>
      </c>
      <c r="M61" s="84">
        <f>INDEX('CALC_EST - TRGTS'!$D$708:$O$708,1,MATCH($B61,'CALC_EST - TRGTS'!$D$668:$O$668,0))</f>
        <v>-9.6370000000000005</v>
      </c>
      <c r="O61" s="83">
        <f t="shared" si="4"/>
        <v>1.212536363636362</v>
      </c>
      <c r="P61" s="84">
        <f>INDEX('CALC_EST - TRGTS'!$D$754:$O$754,1,MATCH($B61,'CALC_EST - TRGTS'!$D$714:$O$714,0))</f>
        <v>9.4039999999999999</v>
      </c>
    </row>
    <row r="62" spans="2:16" ht="15.75" x14ac:dyDescent="0.25">
      <c r="B62" s="82" t="s">
        <v>175</v>
      </c>
      <c r="C62" s="83">
        <f t="shared" si="0"/>
        <v>0.13099090909090938</v>
      </c>
      <c r="D62" s="84">
        <f>INDEX('CALC_EST - TRGTS'!$D$569:$O$569,1,MATCH($B62,'CALC_EST - TRGTS'!$D$529:$O$529,0))</f>
        <v>2.7895000000000003</v>
      </c>
      <c r="E62" s="80"/>
      <c r="F62" s="83">
        <f t="shared" si="1"/>
        <v>0.22093636363636193</v>
      </c>
      <c r="G62" s="84">
        <f>INDEX('CALC_EST - TRGTS'!$D$615:$O$615,1,MATCH($B62,'CALC_EST - TRGTS'!$D$575:$O$575,0))</f>
        <v>12.638</v>
      </c>
      <c r="H62" s="86"/>
      <c r="I62" s="83">
        <f t="shared" si="2"/>
        <v>4084.6909090909176</v>
      </c>
      <c r="J62" s="84">
        <f>INDEX('CALC_EST - TRGTS'!$D$662:$O$662,1,MATCH($B62,'CALC_EST - TRGTS'!$D$621:$O$621,0))</f>
        <v>150710</v>
      </c>
      <c r="K62" s="81"/>
      <c r="L62" s="83">
        <f t="shared" si="3"/>
        <v>-6.0636363636364266E-2</v>
      </c>
      <c r="M62" s="84">
        <f>INDEX('CALC_EST - TRGTS'!$D$708:$O$708,1,MATCH($B62,'CALC_EST - TRGTS'!$D$668:$O$668,0))</f>
        <v>-10.041</v>
      </c>
      <c r="O62" s="83">
        <f t="shared" si="4"/>
        <v>0.35153636363636132</v>
      </c>
      <c r="P62" s="84">
        <f>INDEX('CALC_EST - TRGTS'!$D$754:$O$754,1,MATCH($B62,'CALC_EST - TRGTS'!$D$714:$O$714,0))</f>
        <v>8.5429999999999993</v>
      </c>
    </row>
    <row r="63" spans="2:16" ht="15.75" x14ac:dyDescent="0.25">
      <c r="B63" s="82" t="s">
        <v>176</v>
      </c>
      <c r="C63" s="83">
        <f t="shared" si="0"/>
        <v>0.15869090909090922</v>
      </c>
      <c r="D63" s="84">
        <f>INDEX('CALC_EST - TRGTS'!$D$569:$O$569,1,MATCH($B63,'CALC_EST - TRGTS'!$D$529:$O$529,0))</f>
        <v>2.8172000000000001</v>
      </c>
      <c r="E63" s="80"/>
      <c r="F63" s="83">
        <f t="shared" si="1"/>
        <v>-0.19736363636363841</v>
      </c>
      <c r="G63" s="84">
        <f>INDEX('CALC_EST - TRGTS'!$D$615:$O$615,1,MATCH($B63,'CALC_EST - TRGTS'!$D$575:$O$575,0))</f>
        <v>12.2197</v>
      </c>
      <c r="H63" s="86"/>
      <c r="I63" s="83">
        <f t="shared" si="2"/>
        <v>1435.6909090909176</v>
      </c>
      <c r="J63" s="84">
        <f>INDEX('CALC_EST - TRGTS'!$D$662:$O$662,1,MATCH($B63,'CALC_EST - TRGTS'!$D$621:$O$621,0))</f>
        <v>148061</v>
      </c>
      <c r="K63" s="81"/>
      <c r="L63" s="83">
        <f t="shared" si="3"/>
        <v>2.7363636363636701E-2</v>
      </c>
      <c r="M63" s="84">
        <f>INDEX('CALC_EST - TRGTS'!$D$708:$O$708,1,MATCH($B63,'CALC_EST - TRGTS'!$D$668:$O$668,0))</f>
        <v>-9.9529999999999994</v>
      </c>
      <c r="O63" s="83">
        <f t="shared" si="4"/>
        <v>0.32153636363636195</v>
      </c>
      <c r="P63" s="84">
        <f>INDEX('CALC_EST - TRGTS'!$D$754:$O$754,1,MATCH($B63,'CALC_EST - TRGTS'!$D$714:$O$714,0))</f>
        <v>8.5129999999999999</v>
      </c>
    </row>
    <row r="64" spans="2:16" ht="16.5" thickBot="1" x14ac:dyDescent="0.3">
      <c r="B64" s="87" t="s">
        <v>177</v>
      </c>
      <c r="C64" s="123">
        <f t="shared" si="0"/>
        <v>-0.73650909090909078</v>
      </c>
      <c r="D64" s="88">
        <f>INDEX('CALC_EST - TRGTS'!$D$569:$O$569,1,MATCH($B64,'CALC_EST - TRGTS'!$D$529:$O$529,0))</f>
        <v>1.9220000000000002</v>
      </c>
      <c r="E64" s="80"/>
      <c r="F64" s="123">
        <f t="shared" si="1"/>
        <v>-0.99906363636363871</v>
      </c>
      <c r="G64" s="88">
        <f>INDEX('CALC_EST - TRGTS'!$D$615:$O$615,1,MATCH($B64,'CALC_EST - TRGTS'!$D$575:$O$575,0))</f>
        <v>11.417999999999999</v>
      </c>
      <c r="H64" s="86"/>
      <c r="I64" s="123">
        <f t="shared" si="2"/>
        <v>-10964.309090909082</v>
      </c>
      <c r="J64" s="88">
        <f>INDEX('CALC_EST - TRGTS'!$D$662:$O$662,1,MATCH($B64,'CALC_EST - TRGTS'!$D$621:$O$621,0))</f>
        <v>135661</v>
      </c>
      <c r="K64" s="81"/>
      <c r="L64" s="123">
        <f t="shared" si="3"/>
        <v>-0.58263636363636451</v>
      </c>
      <c r="M64" s="88">
        <f>INDEX('CALC_EST - TRGTS'!$D$708:$O$708,1,MATCH($B64,'CALC_EST - TRGTS'!$D$668:$O$668,0))</f>
        <v>-10.563000000000001</v>
      </c>
      <c r="O64" s="123">
        <f t="shared" si="4"/>
        <v>-2.1404636363636378</v>
      </c>
      <c r="P64" s="88">
        <f>INDEX('CALC_EST - TRGTS'!$D$754:$O$754,1,MATCH($B64,'CALC_EST - TRGTS'!$D$714:$O$714,0))</f>
        <v>6.0510000000000002</v>
      </c>
    </row>
  </sheetData>
  <mergeCells count="21">
    <mergeCell ref="C2:P2"/>
    <mergeCell ref="C4:D4"/>
    <mergeCell ref="F4:G4"/>
    <mergeCell ref="I4:J4"/>
    <mergeCell ref="L4:M4"/>
    <mergeCell ref="O4:P4"/>
    <mergeCell ref="C6:D6"/>
    <mergeCell ref="F6:G6"/>
    <mergeCell ref="I6:J6"/>
    <mergeCell ref="L6:M6"/>
    <mergeCell ref="O6:P6"/>
    <mergeCell ref="C5:D5"/>
    <mergeCell ref="F5:G5"/>
    <mergeCell ref="I5:J5"/>
    <mergeCell ref="L5:M5"/>
    <mergeCell ref="O5:P5"/>
    <mergeCell ref="C7:D7"/>
    <mergeCell ref="F7:G7"/>
    <mergeCell ref="I7:J7"/>
    <mergeCell ref="L7:M7"/>
    <mergeCell ref="O7:P7"/>
  </mergeCells>
  <conditionalFormatting sqref="C5">
    <cfRule type="expression" dxfId="57" priority="8">
      <formula>C$5&lt;(#REF!-1)</formula>
    </cfRule>
  </conditionalFormatting>
  <conditionalFormatting sqref="C10:C49 F10:F49 I10:I49 L10:L49 O10:O49">
    <cfRule type="cellIs" dxfId="56" priority="6" operator="equal">
      <formula>0</formula>
    </cfRule>
  </conditionalFormatting>
  <conditionalFormatting sqref="F5 I5 L5 O5">
    <cfRule type="expression" dxfId="55" priority="1">
      <formula>F$5&lt;(#REF!-1)</formula>
    </cfRule>
  </conditionalFormatting>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B5F2E-2C7B-4D55-8AE5-E3FE45957098}">
  <dimension ref="A1:M12"/>
  <sheetViews>
    <sheetView workbookViewId="0"/>
  </sheetViews>
  <sheetFormatPr defaultColWidth="8.7109375" defaultRowHeight="15" x14ac:dyDescent="0.25"/>
  <cols>
    <col min="1" max="16384" width="8.7109375" style="124"/>
  </cols>
  <sheetData>
    <row r="1" spans="1:13" x14ac:dyDescent="0.25">
      <c r="A1" s="278" t="s">
        <v>5132</v>
      </c>
    </row>
    <row r="2" spans="1:13" x14ac:dyDescent="0.25">
      <c r="A2" s="294"/>
      <c r="B2" s="294"/>
      <c r="C2" s="294"/>
      <c r="D2" s="294"/>
      <c r="E2" s="294"/>
      <c r="F2" s="295" t="s">
        <v>5127</v>
      </c>
      <c r="G2" s="294"/>
      <c r="H2" s="294"/>
      <c r="I2" s="294"/>
      <c r="J2" s="294"/>
      <c r="K2" s="294"/>
      <c r="L2" s="294"/>
      <c r="M2" s="294"/>
    </row>
    <row r="3" spans="1:13" x14ac:dyDescent="0.25">
      <c r="A3" s="124" t="s">
        <v>5106</v>
      </c>
      <c r="B3" s="124">
        <v>1</v>
      </c>
      <c r="C3" s="124">
        <v>2</v>
      </c>
      <c r="D3" s="124">
        <v>3</v>
      </c>
      <c r="E3" s="124">
        <v>4</v>
      </c>
      <c r="F3" s="124">
        <v>5</v>
      </c>
      <c r="G3" s="124">
        <v>6</v>
      </c>
      <c r="H3" s="124">
        <v>7</v>
      </c>
      <c r="I3" s="124">
        <v>8</v>
      </c>
      <c r="J3" s="124">
        <v>9</v>
      </c>
      <c r="K3" s="124">
        <v>10</v>
      </c>
      <c r="L3" s="124">
        <v>11</v>
      </c>
      <c r="M3" s="124">
        <v>12</v>
      </c>
    </row>
    <row r="4" spans="1:13" x14ac:dyDescent="0.25">
      <c r="A4" s="170" t="s">
        <v>218</v>
      </c>
      <c r="B4" s="170">
        <v>0.76047329955126064</v>
      </c>
      <c r="C4" s="170">
        <v>0.74545083501286735</v>
      </c>
      <c r="D4" s="170">
        <v>0.70619734564645842</v>
      </c>
      <c r="E4" s="170">
        <v>0.79372954906523607</v>
      </c>
      <c r="F4" s="170">
        <v>0.79590215479555126</v>
      </c>
      <c r="G4" s="170">
        <v>0.70951665431053612</v>
      </c>
      <c r="H4" s="170">
        <v>0.82661015294045481</v>
      </c>
      <c r="I4" s="170">
        <v>0.76579742294569075</v>
      </c>
      <c r="J4" s="170">
        <v>0.82041055314698819</v>
      </c>
      <c r="K4" s="170">
        <v>0.78947315960183606</v>
      </c>
      <c r="L4" s="170">
        <v>0.84365044920932752</v>
      </c>
      <c r="M4" s="170">
        <v>0.73712864488981977</v>
      </c>
    </row>
    <row r="5" spans="1:13" x14ac:dyDescent="0.25">
      <c r="A5" s="170" t="s">
        <v>5109</v>
      </c>
      <c r="B5" s="170">
        <v>0.76047331094741821</v>
      </c>
      <c r="C5" s="170">
        <v>0.74545085430145264</v>
      </c>
      <c r="D5" s="170">
        <v>0.70619732141494751</v>
      </c>
      <c r="E5" s="170">
        <v>0.79372954368591309</v>
      </c>
      <c r="F5" s="170">
        <v>0.79590213298797607</v>
      </c>
      <c r="G5" s="170">
        <v>0.70951664447784424</v>
      </c>
      <c r="H5" s="170">
        <v>0.82661014795303345</v>
      </c>
      <c r="I5" s="170">
        <v>0.76579743623733521</v>
      </c>
      <c r="J5" s="170">
        <v>0.82041054964065552</v>
      </c>
      <c r="K5" s="170">
        <v>0.78947317600250244</v>
      </c>
      <c r="L5" s="170">
        <v>0.8436504602432251</v>
      </c>
      <c r="M5" s="170">
        <v>0.7371286153793335</v>
      </c>
    </row>
    <row r="6" spans="1:13" x14ac:dyDescent="0.25">
      <c r="A6" s="294"/>
      <c r="B6" s="294"/>
      <c r="C6" s="294"/>
      <c r="D6" s="294"/>
      <c r="E6" s="294"/>
      <c r="F6" s="294"/>
      <c r="G6" s="294"/>
      <c r="H6" s="294"/>
      <c r="I6" s="294"/>
      <c r="J6" s="294"/>
      <c r="K6" s="294"/>
      <c r="L6" s="294"/>
      <c r="M6" s="294"/>
    </row>
    <row r="7" spans="1:13" x14ac:dyDescent="0.25">
      <c r="F7" s="278" t="s">
        <v>5128</v>
      </c>
    </row>
    <row r="8" spans="1:13" x14ac:dyDescent="0.25">
      <c r="A8" s="124" t="s">
        <v>5106</v>
      </c>
      <c r="B8" s="124">
        <v>1</v>
      </c>
      <c r="C8" s="124">
        <v>2</v>
      </c>
      <c r="D8" s="124">
        <v>3</v>
      </c>
      <c r="E8" s="124">
        <v>4</v>
      </c>
      <c r="F8" s="124">
        <v>5</v>
      </c>
      <c r="G8" s="124">
        <v>6</v>
      </c>
      <c r="H8" s="124">
        <v>7</v>
      </c>
      <c r="I8" s="124">
        <v>8</v>
      </c>
      <c r="J8" s="124">
        <v>9</v>
      </c>
      <c r="K8" s="124">
        <v>10</v>
      </c>
      <c r="L8" s="124">
        <v>11</v>
      </c>
      <c r="M8" s="124">
        <v>12</v>
      </c>
    </row>
    <row r="9" spans="1:13" x14ac:dyDescent="0.25">
      <c r="A9" s="170" t="s">
        <v>218</v>
      </c>
      <c r="B9" s="170">
        <v>0.75514247293972803</v>
      </c>
      <c r="C9" s="170">
        <v>0.77713452088452084</v>
      </c>
      <c r="D9" s="170">
        <v>0.78803041920609418</v>
      </c>
      <c r="E9" s="170">
        <v>0.72109441602728053</v>
      </c>
      <c r="F9" s="170">
        <v>0.72987967914438512</v>
      </c>
      <c r="G9" s="170">
        <v>0.71719426406926401</v>
      </c>
      <c r="H9" s="170">
        <v>0.83624708624708632</v>
      </c>
      <c r="I9" s="170">
        <v>0.84761904761904761</v>
      </c>
      <c r="J9" s="170">
        <v>0.8038202739289696</v>
      </c>
      <c r="K9" s="170">
        <v>0.81770833333333326</v>
      </c>
      <c r="L9" s="170">
        <v>0.82951965669988925</v>
      </c>
      <c r="M9" s="170">
        <v>0.69875794010889292</v>
      </c>
    </row>
    <row r="10" spans="1:13" x14ac:dyDescent="0.25">
      <c r="A10" s="296" t="s">
        <v>5109</v>
      </c>
      <c r="B10" s="296">
        <v>0.78494662046432495</v>
      </c>
      <c r="C10" s="296">
        <v>0.72026026248931885</v>
      </c>
      <c r="D10" s="296">
        <v>0.66277718544006348</v>
      </c>
      <c r="E10" s="296">
        <v>0.78371936082839966</v>
      </c>
      <c r="F10" s="296">
        <v>0.77976840734481812</v>
      </c>
      <c r="G10" s="296">
        <v>0.68789947032928467</v>
      </c>
      <c r="H10" s="296">
        <v>0.82821083068847656</v>
      </c>
      <c r="I10" s="296">
        <v>0.77879965305328369</v>
      </c>
      <c r="J10" s="296">
        <v>0.84517383575439453</v>
      </c>
      <c r="K10" s="296">
        <v>0.9097602367401123</v>
      </c>
      <c r="L10" s="296">
        <v>0.87287825345993042</v>
      </c>
      <c r="M10" s="296">
        <v>0.7193644642829895</v>
      </c>
    </row>
    <row r="11" spans="1:13" x14ac:dyDescent="0.25">
      <c r="A11" s="170" t="s">
        <v>5129</v>
      </c>
      <c r="B11" s="170">
        <v>2.4473309516906738E-2</v>
      </c>
      <c r="C11" s="170">
        <v>-2.5190591812133789E-2</v>
      </c>
      <c r="D11" s="170">
        <v>-4.3420135974884033E-2</v>
      </c>
      <c r="E11" s="170">
        <v>-1.0010182857513428E-2</v>
      </c>
      <c r="F11" s="170">
        <v>-1.6133725643157959E-2</v>
      </c>
      <c r="G11" s="170">
        <v>-2.161717414855957E-2</v>
      </c>
      <c r="H11" s="170">
        <v>1.6006827354431152E-3</v>
      </c>
      <c r="I11" s="170">
        <v>1.3002216815948486E-2</v>
      </c>
      <c r="J11" s="170">
        <v>2.4763286113739014E-2</v>
      </c>
      <c r="K11" s="170">
        <v>0.12028706073760986</v>
      </c>
      <c r="L11" s="170">
        <v>2.9227793216705322E-2</v>
      </c>
      <c r="M11" s="170">
        <v>-1.7764151096343994E-2</v>
      </c>
    </row>
    <row r="12" spans="1:13" ht="15.75" thickBot="1" x14ac:dyDescent="0.3">
      <c r="A12" s="280" t="s">
        <v>5130</v>
      </c>
      <c r="B12" s="280">
        <v>0.96203035116195679</v>
      </c>
      <c r="C12" s="280">
        <v>1.0789635181427002</v>
      </c>
      <c r="D12" s="280">
        <v>1.188982367515564</v>
      </c>
      <c r="E12" s="280">
        <v>0.92009264230728149</v>
      </c>
      <c r="F12" s="280">
        <v>0.93602108955383301</v>
      </c>
      <c r="G12" s="280">
        <v>1.0425858497619629</v>
      </c>
      <c r="H12" s="280">
        <v>1.0097031593322754</v>
      </c>
      <c r="I12" s="280">
        <v>1.0883660316467285</v>
      </c>
      <c r="J12" s="280">
        <v>0.95107096433639526</v>
      </c>
      <c r="K12" s="280">
        <v>0.89881742000579834</v>
      </c>
      <c r="L12" s="280">
        <v>0.95032685995101929</v>
      </c>
      <c r="M12" s="280">
        <v>0.97135454416275024</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0E809-3917-405E-9264-39B0F1ADAA05}">
  <dimension ref="A1:M12"/>
  <sheetViews>
    <sheetView workbookViewId="0"/>
  </sheetViews>
  <sheetFormatPr defaultColWidth="8.7109375" defaultRowHeight="15" x14ac:dyDescent="0.25"/>
  <cols>
    <col min="1" max="16384" width="8.7109375" style="124"/>
  </cols>
  <sheetData>
    <row r="1" spans="1:13" x14ac:dyDescent="0.25">
      <c r="A1" s="278" t="s">
        <v>5133</v>
      </c>
    </row>
    <row r="2" spans="1:13" x14ac:dyDescent="0.25">
      <c r="A2" s="294"/>
      <c r="B2" s="294"/>
      <c r="C2" s="294"/>
      <c r="D2" s="294"/>
      <c r="E2" s="294"/>
      <c r="F2" s="295" t="s">
        <v>5127</v>
      </c>
      <c r="G2" s="294"/>
      <c r="H2" s="294"/>
      <c r="I2" s="294"/>
      <c r="J2" s="294"/>
      <c r="K2" s="294"/>
      <c r="L2" s="294"/>
      <c r="M2" s="294"/>
    </row>
    <row r="3" spans="1:13" x14ac:dyDescent="0.25">
      <c r="A3" s="124" t="s">
        <v>5106</v>
      </c>
      <c r="B3" s="124">
        <v>1</v>
      </c>
      <c r="C3" s="124">
        <v>2</v>
      </c>
      <c r="D3" s="124">
        <v>3</v>
      </c>
      <c r="E3" s="124">
        <v>4</v>
      </c>
      <c r="F3" s="124">
        <v>5</v>
      </c>
      <c r="G3" s="124">
        <v>6</v>
      </c>
      <c r="H3" s="124">
        <v>7</v>
      </c>
      <c r="I3" s="124">
        <v>8</v>
      </c>
      <c r="J3" s="124">
        <v>9</v>
      </c>
      <c r="K3" s="124">
        <v>10</v>
      </c>
      <c r="L3" s="124">
        <v>11</v>
      </c>
      <c r="M3" s="124">
        <v>12</v>
      </c>
    </row>
    <row r="4" spans="1:13" x14ac:dyDescent="0.25">
      <c r="A4" s="279" t="s">
        <v>223</v>
      </c>
      <c r="B4" s="279">
        <v>5754.5576171875</v>
      </c>
      <c r="C4" s="279">
        <v>4738.2705078125</v>
      </c>
      <c r="D4" s="279">
        <v>6627.4951171875</v>
      </c>
      <c r="E4" s="279">
        <v>5951.7373046875</v>
      </c>
      <c r="F4" s="279">
        <v>5342.021484375</v>
      </c>
      <c r="G4" s="279">
        <v>4446.123046875</v>
      </c>
      <c r="H4" s="279">
        <v>5961.27294921875</v>
      </c>
      <c r="I4" s="279">
        <v>5365.7587890625</v>
      </c>
      <c r="J4" s="279">
        <v>6803.60546875</v>
      </c>
      <c r="K4" s="279">
        <v>7103.13720703125</v>
      </c>
      <c r="L4" s="279">
        <v>5769.60888671875</v>
      </c>
      <c r="M4" s="279">
        <v>5720.99169921875</v>
      </c>
    </row>
    <row r="5" spans="1:13" x14ac:dyDescent="0.25">
      <c r="A5" s="279" t="s">
        <v>5109</v>
      </c>
      <c r="B5" s="279">
        <v>5754.5576171875</v>
      </c>
      <c r="C5" s="279">
        <v>4738.2705078125</v>
      </c>
      <c r="D5" s="279">
        <v>6627.4951171875</v>
      </c>
      <c r="E5" s="279">
        <v>5951.7373046875</v>
      </c>
      <c r="F5" s="279">
        <v>5342.021484375</v>
      </c>
      <c r="G5" s="279">
        <v>4446.123046875</v>
      </c>
      <c r="H5" s="279">
        <v>5961.27294921875</v>
      </c>
      <c r="I5" s="279">
        <v>5365.7587890625</v>
      </c>
      <c r="J5" s="279">
        <v>6803.60546875</v>
      </c>
      <c r="K5" s="279">
        <v>7103.13720703125</v>
      </c>
      <c r="L5" s="279">
        <v>5769.60888671875</v>
      </c>
      <c r="M5" s="279">
        <v>5720.99169921875</v>
      </c>
    </row>
    <row r="6" spans="1:13" x14ac:dyDescent="0.25">
      <c r="A6" s="294"/>
      <c r="B6" s="294"/>
      <c r="C6" s="294"/>
      <c r="D6" s="294"/>
      <c r="E6" s="294"/>
      <c r="F6" s="294"/>
      <c r="G6" s="294"/>
      <c r="H6" s="294"/>
      <c r="I6" s="294"/>
      <c r="J6" s="294"/>
      <c r="K6" s="294"/>
      <c r="L6" s="294"/>
      <c r="M6" s="294"/>
    </row>
    <row r="7" spans="1:13" x14ac:dyDescent="0.25">
      <c r="F7" s="278" t="s">
        <v>5128</v>
      </c>
    </row>
    <row r="8" spans="1:13" x14ac:dyDescent="0.25">
      <c r="A8" s="124" t="s">
        <v>5106</v>
      </c>
      <c r="B8" s="124">
        <v>1</v>
      </c>
      <c r="C8" s="124">
        <v>2</v>
      </c>
      <c r="D8" s="124">
        <v>3</v>
      </c>
      <c r="E8" s="124">
        <v>4</v>
      </c>
      <c r="F8" s="124">
        <v>5</v>
      </c>
      <c r="G8" s="124">
        <v>6</v>
      </c>
      <c r="H8" s="124">
        <v>7</v>
      </c>
      <c r="I8" s="124">
        <v>8</v>
      </c>
      <c r="J8" s="124">
        <v>9</v>
      </c>
      <c r="K8" s="124">
        <v>10</v>
      </c>
      <c r="L8" s="124">
        <v>11</v>
      </c>
      <c r="M8" s="124">
        <v>12</v>
      </c>
    </row>
    <row r="9" spans="1:13" x14ac:dyDescent="0.25">
      <c r="A9" s="279" t="s">
        <v>223</v>
      </c>
      <c r="B9" s="279">
        <v>6958.99853515625</v>
      </c>
      <c r="C9" s="279">
        <v>5004.6923828125</v>
      </c>
      <c r="D9" s="279">
        <v>6785.021484375</v>
      </c>
      <c r="E9" s="279">
        <v>7776.2685546875</v>
      </c>
      <c r="F9" s="279">
        <v>7206.88232421875</v>
      </c>
      <c r="G9" s="279">
        <v>4291.26611328125</v>
      </c>
      <c r="H9" s="279">
        <v>8919.8515625</v>
      </c>
      <c r="I9" s="279">
        <v>6755.05859375</v>
      </c>
      <c r="J9" s="279">
        <v>7097.38134765625</v>
      </c>
      <c r="K9" s="279">
        <v>7511.68115234375</v>
      </c>
      <c r="L9" s="279">
        <v>5216.451171875</v>
      </c>
      <c r="M9" s="279">
        <v>7259.1640625</v>
      </c>
    </row>
    <row r="10" spans="1:13" x14ac:dyDescent="0.25">
      <c r="A10" s="297" t="s">
        <v>5109</v>
      </c>
      <c r="B10" s="297">
        <v>6383.095703125</v>
      </c>
      <c r="C10" s="297">
        <v>4005.84521484375</v>
      </c>
      <c r="D10" s="297">
        <v>7036.7353515625</v>
      </c>
      <c r="E10" s="297">
        <v>6824.3310546875</v>
      </c>
      <c r="F10" s="297">
        <v>6174.763671875</v>
      </c>
      <c r="G10" s="297">
        <v>2461.614013671875</v>
      </c>
      <c r="H10" s="297">
        <v>5412.44287109375</v>
      </c>
      <c r="I10" s="297">
        <v>7785.05712890625</v>
      </c>
      <c r="J10" s="297">
        <v>5071.36572265625</v>
      </c>
      <c r="K10" s="297">
        <v>7922.119140625</v>
      </c>
      <c r="L10" s="297">
        <v>6175.37646484375</v>
      </c>
      <c r="M10" s="297">
        <v>8606.646484375</v>
      </c>
    </row>
    <row r="11" spans="1:13" x14ac:dyDescent="0.25">
      <c r="A11" s="279" t="s">
        <v>5129</v>
      </c>
      <c r="B11" s="279">
        <v>628.5380859375</v>
      </c>
      <c r="C11" s="279">
        <v>-732.42529296875</v>
      </c>
      <c r="D11" s="279">
        <v>409.240234375</v>
      </c>
      <c r="E11" s="279">
        <v>872.59375</v>
      </c>
      <c r="F11" s="279">
        <v>832.7421875</v>
      </c>
      <c r="G11" s="279">
        <v>-1984.509033203125</v>
      </c>
      <c r="H11" s="279">
        <v>-548.830078125</v>
      </c>
      <c r="I11" s="279">
        <v>2419.29833984375</v>
      </c>
      <c r="J11" s="279">
        <v>-1732.23974609375</v>
      </c>
      <c r="K11" s="279">
        <v>818.98193359375</v>
      </c>
      <c r="L11" s="279">
        <v>405.767578125</v>
      </c>
      <c r="M11" s="279">
        <v>2885.65478515625</v>
      </c>
    </row>
    <row r="12" spans="1:13" ht="15.75" thickBot="1" x14ac:dyDescent="0.3">
      <c r="A12" s="280" t="s">
        <v>5130</v>
      </c>
      <c r="B12" s="280">
        <v>1.0902230739593506</v>
      </c>
      <c r="C12" s="280">
        <v>1.249347448348999</v>
      </c>
      <c r="D12" s="280">
        <v>0.96422863006591797</v>
      </c>
      <c r="E12" s="280">
        <v>1.1394916772842407</v>
      </c>
      <c r="F12" s="280">
        <v>1.1671510934829712</v>
      </c>
      <c r="G12" s="280">
        <v>1.7432733774185181</v>
      </c>
      <c r="H12" s="280">
        <v>1.6480269432067871</v>
      </c>
      <c r="I12" s="280">
        <v>0.86769545078277588</v>
      </c>
      <c r="J12" s="280">
        <v>1.3995009660720825</v>
      </c>
      <c r="K12" s="280">
        <v>0.94819086790084839</v>
      </c>
      <c r="L12" s="280">
        <v>0.84471791982650757</v>
      </c>
      <c r="M12" s="280">
        <v>0.84343701601028442</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71E42-0B9E-4805-9285-52C7B880679F}">
  <dimension ref="A1:M12"/>
  <sheetViews>
    <sheetView workbookViewId="0"/>
  </sheetViews>
  <sheetFormatPr defaultColWidth="8.7109375" defaultRowHeight="15" x14ac:dyDescent="0.25"/>
  <cols>
    <col min="1" max="16384" width="8.7109375" style="124"/>
  </cols>
  <sheetData>
    <row r="1" spans="1:13" x14ac:dyDescent="0.25">
      <c r="A1" s="278" t="s">
        <v>5134</v>
      </c>
    </row>
    <row r="2" spans="1:13" x14ac:dyDescent="0.25">
      <c r="A2" s="294"/>
      <c r="B2" s="294"/>
      <c r="C2" s="294"/>
      <c r="D2" s="294"/>
      <c r="E2" s="294"/>
      <c r="F2" s="295" t="s">
        <v>5127</v>
      </c>
      <c r="G2" s="294"/>
      <c r="H2" s="294"/>
      <c r="I2" s="294"/>
      <c r="J2" s="294"/>
      <c r="K2" s="294"/>
      <c r="L2" s="294"/>
      <c r="M2" s="294"/>
    </row>
    <row r="3" spans="1:13" x14ac:dyDescent="0.25">
      <c r="A3" s="124" t="s">
        <v>5106</v>
      </c>
      <c r="B3" s="124">
        <v>1</v>
      </c>
      <c r="C3" s="124">
        <v>2</v>
      </c>
      <c r="D3" s="124">
        <v>3</v>
      </c>
      <c r="E3" s="124">
        <v>4</v>
      </c>
      <c r="F3" s="124">
        <v>5</v>
      </c>
      <c r="G3" s="124">
        <v>6</v>
      </c>
      <c r="H3" s="124">
        <v>7</v>
      </c>
      <c r="I3" s="124">
        <v>8</v>
      </c>
      <c r="J3" s="124">
        <v>9</v>
      </c>
      <c r="K3" s="124">
        <v>10</v>
      </c>
      <c r="L3" s="124">
        <v>11</v>
      </c>
      <c r="M3" s="124">
        <v>12</v>
      </c>
    </row>
    <row r="4" spans="1:13" x14ac:dyDescent="0.25">
      <c r="A4" s="279" t="s">
        <v>223</v>
      </c>
      <c r="B4" s="279">
        <v>6246.06201171875</v>
      </c>
      <c r="C4" s="279">
        <v>6550.66796875</v>
      </c>
      <c r="D4" s="279">
        <v>6845.1044921875</v>
      </c>
      <c r="E4" s="279">
        <v>4801.3447265625</v>
      </c>
      <c r="F4" s="279">
        <v>8143.4462890625</v>
      </c>
      <c r="G4" s="279">
        <v>5734.21044921875</v>
      </c>
      <c r="H4" s="279">
        <v>8528.2724609375</v>
      </c>
      <c r="I4" s="279">
        <v>5518.61865234375</v>
      </c>
      <c r="J4" s="279">
        <v>6936.2470703125</v>
      </c>
      <c r="K4" s="279">
        <v>7897.73583984375</v>
      </c>
      <c r="L4" s="279">
        <v>6232.4482421875</v>
      </c>
      <c r="M4" s="279">
        <v>6717.56787109375</v>
      </c>
    </row>
    <row r="5" spans="1:13" x14ac:dyDescent="0.25">
      <c r="A5" s="279" t="s">
        <v>5109</v>
      </c>
      <c r="B5" s="279">
        <v>6246.06201171875</v>
      </c>
      <c r="C5" s="279">
        <v>6550.66796875</v>
      </c>
      <c r="D5" s="279">
        <v>6845.1044921875</v>
      </c>
      <c r="E5" s="279">
        <v>4801.3447265625</v>
      </c>
      <c r="F5" s="279">
        <v>8143.4462890625</v>
      </c>
      <c r="G5" s="279">
        <v>5734.21044921875</v>
      </c>
      <c r="H5" s="279">
        <v>8528.2724609375</v>
      </c>
      <c r="I5" s="279">
        <v>5518.61865234375</v>
      </c>
      <c r="J5" s="279">
        <v>6936.2470703125</v>
      </c>
      <c r="K5" s="279">
        <v>7897.73583984375</v>
      </c>
      <c r="L5" s="279">
        <v>6232.4482421875</v>
      </c>
      <c r="M5" s="279">
        <v>6717.56787109375</v>
      </c>
    </row>
    <row r="6" spans="1:13" x14ac:dyDescent="0.25">
      <c r="A6" s="294"/>
      <c r="B6" s="294"/>
      <c r="C6" s="294"/>
      <c r="D6" s="294"/>
      <c r="E6" s="294"/>
      <c r="F6" s="294"/>
      <c r="G6" s="294"/>
      <c r="H6" s="294"/>
      <c r="I6" s="294"/>
      <c r="J6" s="294"/>
      <c r="K6" s="294"/>
      <c r="L6" s="294"/>
      <c r="M6" s="294"/>
    </row>
    <row r="7" spans="1:13" x14ac:dyDescent="0.25">
      <c r="F7" s="278" t="s">
        <v>5128</v>
      </c>
    </row>
    <row r="8" spans="1:13" x14ac:dyDescent="0.25">
      <c r="A8" s="124" t="s">
        <v>5106</v>
      </c>
      <c r="B8" s="124">
        <v>1</v>
      </c>
      <c r="C8" s="124">
        <v>2</v>
      </c>
      <c r="D8" s="124">
        <v>3</v>
      </c>
      <c r="E8" s="124">
        <v>4</v>
      </c>
      <c r="F8" s="124">
        <v>5</v>
      </c>
      <c r="G8" s="124">
        <v>6</v>
      </c>
      <c r="H8" s="124">
        <v>7</v>
      </c>
      <c r="I8" s="124">
        <v>8</v>
      </c>
      <c r="J8" s="124">
        <v>9</v>
      </c>
      <c r="K8" s="124">
        <v>10</v>
      </c>
      <c r="L8" s="124">
        <v>11</v>
      </c>
      <c r="M8" s="124">
        <v>12</v>
      </c>
    </row>
    <row r="9" spans="1:13" x14ac:dyDescent="0.25">
      <c r="A9" s="279" t="s">
        <v>223</v>
      </c>
      <c r="B9" s="279">
        <v>7535.20751953125</v>
      </c>
      <c r="C9" s="279">
        <v>8328.84375</v>
      </c>
      <c r="D9" s="279">
        <v>8781.716796875</v>
      </c>
      <c r="E9" s="279">
        <v>7169.205078125</v>
      </c>
      <c r="F9" s="279">
        <v>7834.93994140625</v>
      </c>
      <c r="G9" s="279">
        <v>5124.826171875</v>
      </c>
      <c r="H9" s="279">
        <v>9666.97265625</v>
      </c>
      <c r="I9" s="279">
        <v>3961.532470703125</v>
      </c>
      <c r="J9" s="279">
        <v>5877.5361328125</v>
      </c>
      <c r="K9" s="279">
        <v>8400.236328125</v>
      </c>
      <c r="L9" s="279">
        <v>7139.3125</v>
      </c>
      <c r="M9" s="279">
        <v>4855.92529296875</v>
      </c>
    </row>
    <row r="10" spans="1:13" x14ac:dyDescent="0.25">
      <c r="A10" s="297" t="s">
        <v>5109</v>
      </c>
      <c r="B10" s="297">
        <v>6476.00927734375</v>
      </c>
      <c r="C10" s="297">
        <v>7216.4833984375</v>
      </c>
      <c r="D10" s="297">
        <v>10837.7958984375</v>
      </c>
      <c r="E10" s="297">
        <v>4343.61572265625</v>
      </c>
      <c r="F10" s="297">
        <v>8635.2744140625</v>
      </c>
      <c r="G10" s="297">
        <v>2099.27587890625</v>
      </c>
      <c r="H10" s="297">
        <v>6042.4521484375</v>
      </c>
      <c r="I10" s="297">
        <v>4589.36669921875</v>
      </c>
      <c r="J10" s="297">
        <v>5727.380859375</v>
      </c>
      <c r="K10" s="297">
        <v>8378.302734375</v>
      </c>
      <c r="L10" s="297">
        <v>8179.447265625</v>
      </c>
      <c r="M10" s="297">
        <v>5697.08642578125</v>
      </c>
    </row>
    <row r="11" spans="1:13" x14ac:dyDescent="0.25">
      <c r="A11" s="279" t="s">
        <v>5129</v>
      </c>
      <c r="B11" s="279">
        <v>229.947265625</v>
      </c>
      <c r="C11" s="279">
        <v>665.8154296875</v>
      </c>
      <c r="D11" s="279">
        <v>3992.69140625</v>
      </c>
      <c r="E11" s="279">
        <v>-457.72900390625</v>
      </c>
      <c r="F11" s="279">
        <v>491.828125</v>
      </c>
      <c r="G11" s="279">
        <v>-3634.9345703125</v>
      </c>
      <c r="H11" s="279">
        <v>-2485.8203125</v>
      </c>
      <c r="I11" s="279">
        <v>-929.251953125</v>
      </c>
      <c r="J11" s="279">
        <v>-1208.8662109375</v>
      </c>
      <c r="K11" s="279">
        <v>480.56689453125</v>
      </c>
      <c r="L11" s="279">
        <v>1946.9990234375</v>
      </c>
      <c r="M11" s="279">
        <v>-1020.4814453125</v>
      </c>
    </row>
    <row r="12" spans="1:13" ht="15.75" thickBot="1" x14ac:dyDescent="0.3">
      <c r="A12" s="280" t="s">
        <v>5130</v>
      </c>
      <c r="B12" s="280">
        <v>1.1635572910308838</v>
      </c>
      <c r="C12" s="280">
        <v>1.1541416645050049</v>
      </c>
      <c r="D12" s="280">
        <v>0.81028622388839722</v>
      </c>
      <c r="E12" s="280">
        <v>1.6505155563354492</v>
      </c>
      <c r="F12" s="280">
        <v>0.90731799602508545</v>
      </c>
      <c r="G12" s="280">
        <v>2.4412353038787842</v>
      </c>
      <c r="H12" s="280">
        <v>1.5998426675796509</v>
      </c>
      <c r="I12" s="280">
        <v>0.86319804191589355</v>
      </c>
      <c r="J12" s="280">
        <v>1.0262171030044556</v>
      </c>
      <c r="K12" s="280">
        <v>1.0026179552078247</v>
      </c>
      <c r="L12" s="280">
        <v>0.87283557653427124</v>
      </c>
      <c r="M12" s="280">
        <v>0.85235238075256348</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4FD69-427F-439C-9778-A3D50C28D971}">
  <dimension ref="A1:M12"/>
  <sheetViews>
    <sheetView workbookViewId="0"/>
  </sheetViews>
  <sheetFormatPr defaultColWidth="8.7109375" defaultRowHeight="15" x14ac:dyDescent="0.25"/>
  <cols>
    <col min="1" max="16384" width="8.7109375" style="124"/>
  </cols>
  <sheetData>
    <row r="1" spans="1:13" x14ac:dyDescent="0.25">
      <c r="A1" s="278" t="s">
        <v>5135</v>
      </c>
    </row>
    <row r="2" spans="1:13" x14ac:dyDescent="0.25">
      <c r="A2" s="294"/>
      <c r="B2" s="294"/>
      <c r="C2" s="294"/>
      <c r="D2" s="294"/>
      <c r="E2" s="294"/>
      <c r="F2" s="295" t="s">
        <v>5127</v>
      </c>
      <c r="G2" s="294"/>
      <c r="H2" s="294"/>
      <c r="I2" s="294"/>
      <c r="J2" s="294"/>
      <c r="K2" s="294"/>
      <c r="L2" s="294"/>
      <c r="M2" s="294"/>
    </row>
    <row r="3" spans="1:13" x14ac:dyDescent="0.25">
      <c r="A3" s="124" t="s">
        <v>5106</v>
      </c>
      <c r="B3" s="124">
        <v>1</v>
      </c>
      <c r="C3" s="124">
        <v>2</v>
      </c>
      <c r="D3" s="124">
        <v>3</v>
      </c>
      <c r="E3" s="124">
        <v>4</v>
      </c>
      <c r="F3" s="124">
        <v>5</v>
      </c>
      <c r="G3" s="124">
        <v>6</v>
      </c>
      <c r="H3" s="124">
        <v>7</v>
      </c>
      <c r="I3" s="124">
        <v>8</v>
      </c>
      <c r="J3" s="124">
        <v>9</v>
      </c>
      <c r="K3" s="124">
        <v>10</v>
      </c>
      <c r="L3" s="124">
        <v>11</v>
      </c>
      <c r="M3" s="124">
        <v>12</v>
      </c>
    </row>
    <row r="4" spans="1:13" x14ac:dyDescent="0.25">
      <c r="A4" s="279" t="s">
        <v>223</v>
      </c>
      <c r="B4" s="279">
        <v>2438.033447265625</v>
      </c>
      <c r="C4" s="279">
        <v>2257.859130859375</v>
      </c>
      <c r="D4" s="279">
        <v>1972.18408203125</v>
      </c>
      <c r="E4" s="279">
        <v>2467.196533203125</v>
      </c>
      <c r="F4" s="279">
        <v>2914.894775390625</v>
      </c>
      <c r="G4" s="279">
        <v>1678.8809814453125</v>
      </c>
      <c r="H4" s="279">
        <v>3358.130615234375</v>
      </c>
      <c r="I4" s="279">
        <v>2983.74267578125</v>
      </c>
      <c r="J4" s="279">
        <v>2949.4521484375</v>
      </c>
      <c r="K4" s="279">
        <v>3920.298095703125</v>
      </c>
      <c r="L4" s="279">
        <v>2741.670654296875</v>
      </c>
      <c r="M4" s="279">
        <v>1927.0712890625</v>
      </c>
    </row>
    <row r="5" spans="1:13" x14ac:dyDescent="0.25">
      <c r="A5" s="279" t="s">
        <v>5119</v>
      </c>
      <c r="B5" s="279">
        <v>2438.033447265625</v>
      </c>
      <c r="C5" s="279">
        <v>2257.859130859375</v>
      </c>
      <c r="D5" s="279">
        <v>1972.18408203125</v>
      </c>
      <c r="E5" s="279">
        <v>2467.196533203125</v>
      </c>
      <c r="F5" s="279">
        <v>2914.894775390625</v>
      </c>
      <c r="G5" s="279">
        <v>1678.8809814453125</v>
      </c>
      <c r="H5" s="279">
        <v>3358.130615234375</v>
      </c>
      <c r="I5" s="279">
        <v>2983.74267578125</v>
      </c>
      <c r="J5" s="279">
        <v>2949.4521484375</v>
      </c>
      <c r="K5" s="279">
        <v>3920.298095703125</v>
      </c>
      <c r="L5" s="279">
        <v>2741.670654296875</v>
      </c>
      <c r="M5" s="279">
        <v>1927.0712890625</v>
      </c>
    </row>
    <row r="6" spans="1:13" x14ac:dyDescent="0.25">
      <c r="A6" s="294"/>
      <c r="B6" s="294"/>
      <c r="C6" s="294"/>
      <c r="D6" s="294"/>
      <c r="E6" s="294"/>
      <c r="F6" s="294"/>
      <c r="G6" s="294"/>
      <c r="H6" s="294"/>
      <c r="I6" s="294"/>
      <c r="J6" s="294"/>
      <c r="K6" s="294"/>
      <c r="L6" s="294"/>
      <c r="M6" s="294"/>
    </row>
    <row r="7" spans="1:13" x14ac:dyDescent="0.25">
      <c r="F7" s="278" t="s">
        <v>5128</v>
      </c>
    </row>
    <row r="8" spans="1:13" x14ac:dyDescent="0.25">
      <c r="A8" s="124" t="s">
        <v>5106</v>
      </c>
      <c r="B8" s="124">
        <v>1</v>
      </c>
      <c r="C8" s="124">
        <v>2</v>
      </c>
      <c r="D8" s="124">
        <v>3</v>
      </c>
      <c r="E8" s="124">
        <v>4</v>
      </c>
      <c r="F8" s="124">
        <v>5</v>
      </c>
      <c r="G8" s="124">
        <v>6</v>
      </c>
      <c r="H8" s="124">
        <v>7</v>
      </c>
      <c r="I8" s="124">
        <v>8</v>
      </c>
      <c r="J8" s="124">
        <v>9</v>
      </c>
      <c r="K8" s="124">
        <v>10</v>
      </c>
      <c r="L8" s="124">
        <v>11</v>
      </c>
      <c r="M8" s="124">
        <v>12</v>
      </c>
    </row>
    <row r="9" spans="1:13" x14ac:dyDescent="0.25">
      <c r="A9" s="279" t="s">
        <v>223</v>
      </c>
      <c r="B9" s="279">
        <v>3407.219970703125</v>
      </c>
      <c r="C9" s="279">
        <v>3245.4287109375</v>
      </c>
      <c r="D9" s="279">
        <v>3200.396240234375</v>
      </c>
      <c r="E9" s="279">
        <v>3039.159912109375</v>
      </c>
      <c r="F9" s="279">
        <v>2744.0986328125</v>
      </c>
      <c r="G9" s="279">
        <v>1379.3411865234375</v>
      </c>
      <c r="H9" s="279">
        <v>4012.878662109375</v>
      </c>
      <c r="I9" s="279">
        <v>3834.797607421875</v>
      </c>
      <c r="J9" s="279">
        <v>3913.027587890625</v>
      </c>
      <c r="K9" s="279">
        <v>7280.55517578125</v>
      </c>
      <c r="L9" s="279">
        <v>3378.131103515625</v>
      </c>
      <c r="M9" s="279">
        <v>1791.3687744140625</v>
      </c>
    </row>
    <row r="10" spans="1:13" x14ac:dyDescent="0.25">
      <c r="A10" s="297" t="s">
        <v>5119</v>
      </c>
      <c r="B10" s="297">
        <v>2555.2490234375</v>
      </c>
      <c r="C10" s="297">
        <v>2048.037353515625</v>
      </c>
      <c r="D10" s="297">
        <v>-211.724609375</v>
      </c>
      <c r="E10" s="297">
        <v>1654.663818359375</v>
      </c>
      <c r="F10" s="297">
        <v>2622.40673828125</v>
      </c>
      <c r="G10" s="297">
        <v>606.0701904296875</v>
      </c>
      <c r="H10" s="297">
        <v>2627.78076171875</v>
      </c>
      <c r="I10" s="297">
        <v>2097.17138671875</v>
      </c>
      <c r="J10" s="297">
        <v>2979.3837890625</v>
      </c>
      <c r="K10" s="297">
        <v>4411.46728515625</v>
      </c>
      <c r="L10" s="297">
        <v>3154.35205078125</v>
      </c>
      <c r="M10" s="297">
        <v>1150.8724365234375</v>
      </c>
    </row>
    <row r="11" spans="1:13" x14ac:dyDescent="0.25">
      <c r="A11" s="279" t="s">
        <v>5129</v>
      </c>
      <c r="B11" s="279">
        <v>117.215576171875</v>
      </c>
      <c r="C11" s="279">
        <v>-209.82177734375</v>
      </c>
      <c r="D11" s="279">
        <v>-2183.90869140625</v>
      </c>
      <c r="E11" s="279">
        <v>-812.53271484375</v>
      </c>
      <c r="F11" s="279">
        <v>-292.488037109375</v>
      </c>
      <c r="G11" s="279">
        <v>-1072.810791015625</v>
      </c>
      <c r="H11" s="279">
        <v>-730.349853515625</v>
      </c>
      <c r="I11" s="279">
        <v>-886.5712890625</v>
      </c>
      <c r="J11" s="279">
        <v>29.931640625</v>
      </c>
      <c r="K11" s="279">
        <v>491.169189453125</v>
      </c>
      <c r="L11" s="279">
        <v>412.681396484375</v>
      </c>
      <c r="M11" s="279">
        <v>-776.1988525390625</v>
      </c>
    </row>
    <row r="12" spans="1:13" ht="15.75" thickBot="1" x14ac:dyDescent="0.3">
      <c r="A12" s="280" t="s">
        <v>5130</v>
      </c>
      <c r="B12" s="280">
        <v>1.3334199190139771</v>
      </c>
      <c r="C12" s="280">
        <v>1.5846531391143799</v>
      </c>
      <c r="D12" s="280">
        <v>-15.1158447265625</v>
      </c>
      <c r="E12" s="280">
        <v>1.8367234468460083</v>
      </c>
      <c r="F12" s="280">
        <v>1.0464047193527222</v>
      </c>
      <c r="G12" s="280">
        <v>2.2758769989013672</v>
      </c>
      <c r="H12" s="280">
        <v>1.5270979404449463</v>
      </c>
      <c r="I12" s="280">
        <v>1.8285571336746216</v>
      </c>
      <c r="J12" s="280">
        <v>1.3133680820465088</v>
      </c>
      <c r="K12" s="280">
        <v>1.6503704786300659</v>
      </c>
      <c r="L12" s="280">
        <v>1.0709429979324341</v>
      </c>
      <c r="M12" s="280">
        <v>1.5565310716629028</v>
      </c>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CF418-C8B9-4B50-8242-EB8C8975A47C}">
  <dimension ref="A1:M12"/>
  <sheetViews>
    <sheetView workbookViewId="0"/>
  </sheetViews>
  <sheetFormatPr defaultColWidth="8.7109375" defaultRowHeight="15" x14ac:dyDescent="0.25"/>
  <cols>
    <col min="1" max="16384" width="8.7109375" style="124"/>
  </cols>
  <sheetData>
    <row r="1" spans="1:13" x14ac:dyDescent="0.25">
      <c r="A1" s="278" t="s">
        <v>5136</v>
      </c>
    </row>
    <row r="2" spans="1:13" x14ac:dyDescent="0.25">
      <c r="A2" s="294"/>
      <c r="B2" s="294"/>
      <c r="C2" s="294"/>
      <c r="D2" s="294"/>
      <c r="E2" s="294"/>
      <c r="F2" s="295" t="s">
        <v>5127</v>
      </c>
      <c r="G2" s="294"/>
      <c r="H2" s="294"/>
      <c r="I2" s="294"/>
      <c r="J2" s="294"/>
      <c r="K2" s="294"/>
      <c r="L2" s="294"/>
      <c r="M2" s="294"/>
    </row>
    <row r="3" spans="1:13" x14ac:dyDescent="0.25">
      <c r="A3" s="124" t="s">
        <v>5106</v>
      </c>
      <c r="B3" s="124">
        <v>1</v>
      </c>
      <c r="C3" s="124">
        <v>2</v>
      </c>
      <c r="D3" s="124">
        <v>3</v>
      </c>
      <c r="E3" s="124">
        <v>4</v>
      </c>
      <c r="F3" s="124">
        <v>5</v>
      </c>
      <c r="G3" s="124">
        <v>6</v>
      </c>
      <c r="H3" s="124">
        <v>7</v>
      </c>
      <c r="I3" s="124">
        <v>8</v>
      </c>
      <c r="J3" s="124">
        <v>9</v>
      </c>
      <c r="K3" s="124">
        <v>10</v>
      </c>
      <c r="L3" s="124">
        <v>11</v>
      </c>
      <c r="M3" s="124">
        <v>12</v>
      </c>
    </row>
    <row r="4" spans="1:13" x14ac:dyDescent="0.25">
      <c r="A4" s="170" t="s">
        <v>225</v>
      </c>
      <c r="B4" s="170">
        <v>0.25957585578478459</v>
      </c>
      <c r="C4" s="170">
        <v>0.30782229534283312</v>
      </c>
      <c r="D4" s="170">
        <v>0.37597964855955329</v>
      </c>
      <c r="E4" s="170">
        <v>0.46054635860881199</v>
      </c>
      <c r="F4" s="170">
        <v>0.45375197981290022</v>
      </c>
      <c r="G4" s="170">
        <v>0.23977212500040193</v>
      </c>
      <c r="H4" s="170">
        <v>0.35426468718005338</v>
      </c>
      <c r="I4" s="170">
        <v>0.31820598889293789</v>
      </c>
      <c r="J4" s="170">
        <v>0.59196412367982743</v>
      </c>
      <c r="K4" s="170">
        <v>0.32090893759085959</v>
      </c>
      <c r="L4" s="170">
        <v>0.327751610362426</v>
      </c>
      <c r="M4" s="170">
        <v>0.26859651435061382</v>
      </c>
    </row>
    <row r="5" spans="1:13" x14ac:dyDescent="0.25">
      <c r="A5" s="170" t="s">
        <v>5110</v>
      </c>
      <c r="B5" s="170">
        <v>0.25957584381103516</v>
      </c>
      <c r="C5" s="170">
        <v>0.30782228708267212</v>
      </c>
      <c r="D5" s="170">
        <v>0.37597963213920593</v>
      </c>
      <c r="E5" s="170">
        <v>0.4605463445186615</v>
      </c>
      <c r="F5" s="170">
        <v>0.45375198125839233</v>
      </c>
      <c r="G5" s="170">
        <v>0.23977212607860565</v>
      </c>
      <c r="H5" s="170">
        <v>0.35426467657089233</v>
      </c>
      <c r="I5" s="170">
        <v>0.31820598244667053</v>
      </c>
      <c r="J5" s="170">
        <v>0.59196412563323975</v>
      </c>
      <c r="K5" s="170">
        <v>0.32090893387794495</v>
      </c>
      <c r="L5" s="170">
        <v>0.32775160670280457</v>
      </c>
      <c r="M5" s="170">
        <v>0.26859650015830994</v>
      </c>
    </row>
    <row r="6" spans="1:13" x14ac:dyDescent="0.25">
      <c r="A6" s="294"/>
      <c r="B6" s="294"/>
      <c r="C6" s="294"/>
      <c r="D6" s="294"/>
      <c r="E6" s="294"/>
      <c r="F6" s="294"/>
      <c r="G6" s="294"/>
      <c r="H6" s="294"/>
      <c r="I6" s="294"/>
      <c r="J6" s="294"/>
      <c r="K6" s="294"/>
      <c r="L6" s="294"/>
      <c r="M6" s="294"/>
    </row>
    <row r="7" spans="1:13" x14ac:dyDescent="0.25">
      <c r="F7" s="278" t="s">
        <v>5128</v>
      </c>
    </row>
    <row r="8" spans="1:13" x14ac:dyDescent="0.25">
      <c r="A8" s="124" t="s">
        <v>5106</v>
      </c>
      <c r="B8" s="124">
        <v>1</v>
      </c>
      <c r="C8" s="124">
        <v>2</v>
      </c>
      <c r="D8" s="124">
        <v>3</v>
      </c>
      <c r="E8" s="124">
        <v>4</v>
      </c>
      <c r="F8" s="124">
        <v>5</v>
      </c>
      <c r="G8" s="124">
        <v>6</v>
      </c>
      <c r="H8" s="124">
        <v>7</v>
      </c>
      <c r="I8" s="124">
        <v>8</v>
      </c>
      <c r="J8" s="124">
        <v>9</v>
      </c>
      <c r="K8" s="124">
        <v>10</v>
      </c>
      <c r="L8" s="124">
        <v>11</v>
      </c>
      <c r="M8" s="124">
        <v>12</v>
      </c>
    </row>
    <row r="9" spans="1:13" x14ac:dyDescent="0.25">
      <c r="A9" s="170" t="s">
        <v>225</v>
      </c>
      <c r="B9" s="170">
        <v>0.32704598783164446</v>
      </c>
      <c r="C9" s="170">
        <v>0.38072959234931592</v>
      </c>
      <c r="D9" s="170">
        <v>0.50083595537757442</v>
      </c>
      <c r="E9" s="170">
        <v>0.53485190097259061</v>
      </c>
      <c r="F9" s="170">
        <v>0.59581135085613202</v>
      </c>
      <c r="G9" s="170">
        <v>0.27976190476190477</v>
      </c>
      <c r="H9" s="170">
        <v>0.35822515722832327</v>
      </c>
      <c r="I9" s="170">
        <v>0.42484441197451445</v>
      </c>
      <c r="J9" s="170">
        <v>0.52328465748150599</v>
      </c>
      <c r="K9" s="170">
        <v>0.42499999999999999</v>
      </c>
      <c r="L9" s="170">
        <v>0.43356331058365094</v>
      </c>
      <c r="M9" s="170">
        <v>0.21045131339248987</v>
      </c>
    </row>
    <row r="10" spans="1:13" x14ac:dyDescent="0.25">
      <c r="A10" s="296" t="s">
        <v>5110</v>
      </c>
      <c r="B10" s="296">
        <v>0.29316967725753784</v>
      </c>
      <c r="C10" s="296">
        <v>0.37139168381690979</v>
      </c>
      <c r="D10" s="296">
        <v>0.39708548784255981</v>
      </c>
      <c r="E10" s="296">
        <v>0.75207006931304932</v>
      </c>
      <c r="F10" s="296">
        <v>0.57877671718597412</v>
      </c>
      <c r="G10" s="296">
        <v>0.27529743313789368</v>
      </c>
      <c r="H10" s="296">
        <v>0.40548992156982422</v>
      </c>
      <c r="I10" s="296">
        <v>0.53392255306243896</v>
      </c>
      <c r="J10" s="296">
        <v>0.68179053068161011</v>
      </c>
      <c r="K10" s="296">
        <v>0.37937638163566589</v>
      </c>
      <c r="L10" s="296">
        <v>0.37401944398880005</v>
      </c>
      <c r="M10" s="296">
        <v>0.21262022852897644</v>
      </c>
    </row>
    <row r="11" spans="1:13" x14ac:dyDescent="0.25">
      <c r="A11" s="170" t="s">
        <v>5129</v>
      </c>
      <c r="B11" s="170">
        <v>3.3593833446502686E-2</v>
      </c>
      <c r="C11" s="170">
        <v>6.3569396734237671E-2</v>
      </c>
      <c r="D11" s="170">
        <v>2.1105855703353882E-2</v>
      </c>
      <c r="E11" s="170">
        <v>0.29152372479438782</v>
      </c>
      <c r="F11" s="170">
        <v>0.12502473592758179</v>
      </c>
      <c r="G11" s="170">
        <v>3.5525307059288025E-2</v>
      </c>
      <c r="H11" s="170">
        <v>5.1225244998931885E-2</v>
      </c>
      <c r="I11" s="170">
        <v>0.21571657061576843</v>
      </c>
      <c r="J11" s="170">
        <v>8.9826405048370361E-2</v>
      </c>
      <c r="K11" s="170">
        <v>5.8467447757720947E-2</v>
      </c>
      <c r="L11" s="170">
        <v>4.6267837285995483E-2</v>
      </c>
      <c r="M11" s="170">
        <v>-5.5976271629333496E-2</v>
      </c>
    </row>
    <row r="12" spans="1:13" ht="15.75" thickBot="1" x14ac:dyDescent="0.3">
      <c r="A12" s="280" t="s">
        <v>5130</v>
      </c>
      <c r="B12" s="280">
        <v>1.1155519485473633</v>
      </c>
      <c r="C12" s="280">
        <v>1.025143027305603</v>
      </c>
      <c r="D12" s="280">
        <v>1.2612799406051636</v>
      </c>
      <c r="E12" s="280">
        <v>0.71117293834686279</v>
      </c>
      <c r="F12" s="280">
        <v>1.0294321775436401</v>
      </c>
      <c r="G12" s="280">
        <v>1.0162168741226196</v>
      </c>
      <c r="H12" s="280">
        <v>0.8834378719329834</v>
      </c>
      <c r="I12" s="280">
        <v>0.795704185962677</v>
      </c>
      <c r="J12" s="280">
        <v>0.76751530170440674</v>
      </c>
      <c r="K12" s="280">
        <v>1.1202595233917236</v>
      </c>
      <c r="L12" s="280">
        <v>1.1591999530792236</v>
      </c>
      <c r="M12" s="280">
        <v>0.98979908227920532</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F910B-DF9D-4E04-A7D3-58773B08BE02}">
  <dimension ref="A1:M12"/>
  <sheetViews>
    <sheetView workbookViewId="0"/>
  </sheetViews>
  <sheetFormatPr defaultColWidth="8.7109375" defaultRowHeight="15" x14ac:dyDescent="0.25"/>
  <cols>
    <col min="1" max="16384" width="8.7109375" style="124"/>
  </cols>
  <sheetData>
    <row r="1" spans="1:13" x14ac:dyDescent="0.25">
      <c r="A1" s="278" t="s">
        <v>5137</v>
      </c>
    </row>
    <row r="2" spans="1:13" x14ac:dyDescent="0.25">
      <c r="A2" s="294"/>
      <c r="B2" s="294"/>
      <c r="C2" s="294"/>
      <c r="D2" s="294"/>
      <c r="E2" s="294"/>
      <c r="F2" s="295" t="s">
        <v>5127</v>
      </c>
      <c r="G2" s="294"/>
      <c r="H2" s="294"/>
      <c r="I2" s="294"/>
      <c r="J2" s="294"/>
      <c r="K2" s="294"/>
      <c r="L2" s="294"/>
      <c r="M2" s="294"/>
    </row>
    <row r="3" spans="1:13" x14ac:dyDescent="0.25">
      <c r="A3" s="124" t="s">
        <v>5106</v>
      </c>
      <c r="B3" s="124">
        <v>1</v>
      </c>
      <c r="C3" s="124">
        <v>2</v>
      </c>
      <c r="D3" s="124">
        <v>3</v>
      </c>
      <c r="E3" s="124">
        <v>4</v>
      </c>
      <c r="F3" s="124">
        <v>5</v>
      </c>
      <c r="G3" s="124">
        <v>6</v>
      </c>
      <c r="H3" s="124">
        <v>7</v>
      </c>
      <c r="I3" s="124">
        <v>8</v>
      </c>
      <c r="J3" s="124">
        <v>9</v>
      </c>
      <c r="K3" s="124">
        <v>10</v>
      </c>
      <c r="L3" s="124">
        <v>11</v>
      </c>
      <c r="M3" s="124">
        <v>12</v>
      </c>
    </row>
    <row r="4" spans="1:13" x14ac:dyDescent="0.25">
      <c r="A4" s="170" t="s">
        <v>225</v>
      </c>
      <c r="B4" s="170">
        <v>0.27586675700921415</v>
      </c>
      <c r="C4" s="170">
        <v>0.14977985383695697</v>
      </c>
      <c r="D4" s="170">
        <v>0.38302752031415599</v>
      </c>
      <c r="E4" s="170">
        <v>0.38308562815321412</v>
      </c>
      <c r="F4" s="170">
        <v>0.24768512332576328</v>
      </c>
      <c r="G4" s="170">
        <v>0.23929972354311341</v>
      </c>
      <c r="H4" s="170">
        <v>0.24897923847768491</v>
      </c>
      <c r="I4" s="170">
        <v>0.27352220953710893</v>
      </c>
      <c r="J4" s="170">
        <v>0.33773127913752915</v>
      </c>
      <c r="K4" s="170">
        <v>0.38707532051282051</v>
      </c>
      <c r="L4" s="170">
        <v>0.23490953383561741</v>
      </c>
      <c r="M4" s="170">
        <v>0.2370189128001628</v>
      </c>
    </row>
    <row r="5" spans="1:13" x14ac:dyDescent="0.25">
      <c r="A5" s="170" t="s">
        <v>5110</v>
      </c>
      <c r="B5" s="170">
        <v>0.27586674690246582</v>
      </c>
      <c r="C5" s="170">
        <v>0.14977985620498657</v>
      </c>
      <c r="D5" s="170">
        <v>0.38302752375602722</v>
      </c>
      <c r="E5" s="170">
        <v>0.38308563828468323</v>
      </c>
      <c r="F5" s="170">
        <v>0.24768511950969696</v>
      </c>
      <c r="G5" s="170">
        <v>0.23929972946643829</v>
      </c>
      <c r="H5" s="170">
        <v>0.24897924065589905</v>
      </c>
      <c r="I5" s="170">
        <v>0.27352219820022583</v>
      </c>
      <c r="J5" s="170">
        <v>0.33773127198219299</v>
      </c>
      <c r="K5" s="170">
        <v>0.38707530498504639</v>
      </c>
      <c r="L5" s="170">
        <v>0.2349095344543457</v>
      </c>
      <c r="M5" s="170">
        <v>0.23701891303062439</v>
      </c>
    </row>
    <row r="6" spans="1:13" x14ac:dyDescent="0.25">
      <c r="A6" s="294"/>
      <c r="B6" s="294"/>
      <c r="C6" s="294"/>
      <c r="D6" s="294"/>
      <c r="E6" s="294"/>
      <c r="F6" s="294"/>
      <c r="G6" s="294"/>
      <c r="H6" s="294"/>
      <c r="I6" s="294"/>
      <c r="J6" s="294"/>
      <c r="K6" s="294"/>
      <c r="L6" s="294"/>
      <c r="M6" s="294"/>
    </row>
    <row r="7" spans="1:13" x14ac:dyDescent="0.25">
      <c r="F7" s="278" t="s">
        <v>5128</v>
      </c>
    </row>
    <row r="8" spans="1:13" x14ac:dyDescent="0.25">
      <c r="A8" s="124" t="s">
        <v>5106</v>
      </c>
      <c r="B8" s="124">
        <v>1</v>
      </c>
      <c r="C8" s="124">
        <v>2</v>
      </c>
      <c r="D8" s="124">
        <v>3</v>
      </c>
      <c r="E8" s="124">
        <v>4</v>
      </c>
      <c r="F8" s="124">
        <v>5</v>
      </c>
      <c r="G8" s="124">
        <v>6</v>
      </c>
      <c r="H8" s="124">
        <v>7</v>
      </c>
      <c r="I8" s="124">
        <v>8</v>
      </c>
      <c r="J8" s="124">
        <v>9</v>
      </c>
      <c r="K8" s="124">
        <v>10</v>
      </c>
      <c r="L8" s="124">
        <v>11</v>
      </c>
      <c r="M8" s="124">
        <v>12</v>
      </c>
    </row>
    <row r="9" spans="1:13" x14ac:dyDescent="0.25">
      <c r="A9" s="170" t="s">
        <v>225</v>
      </c>
      <c r="B9" s="170">
        <v>0.27944336986890178</v>
      </c>
      <c r="C9" s="170">
        <v>0.35420567645074225</v>
      </c>
      <c r="D9" s="170">
        <v>0.46129142596533901</v>
      </c>
      <c r="E9" s="170">
        <v>0.64199735449735451</v>
      </c>
      <c r="F9" s="170">
        <v>0.31177083333333333</v>
      </c>
      <c r="G9" s="170">
        <v>0.41442982456140354</v>
      </c>
      <c r="H9" s="170">
        <v>0.20736737677527151</v>
      </c>
      <c r="I9" s="170">
        <v>0.35344932844932841</v>
      </c>
      <c r="J9" s="170">
        <v>0.46044580419580416</v>
      </c>
      <c r="K9" s="170">
        <v>0.5</v>
      </c>
      <c r="L9" s="170">
        <v>0.37576752515776907</v>
      </c>
      <c r="M9" s="170">
        <v>0.26931688804554077</v>
      </c>
    </row>
    <row r="10" spans="1:13" x14ac:dyDescent="0.25">
      <c r="A10" s="296" t="s">
        <v>5110</v>
      </c>
      <c r="B10" s="296">
        <v>0.37880900502204895</v>
      </c>
      <c r="C10" s="296">
        <v>0.21587675809860229</v>
      </c>
      <c r="D10" s="296">
        <v>0.50222629308700562</v>
      </c>
      <c r="E10" s="296">
        <v>0.52298057079315186</v>
      </c>
      <c r="F10" s="296">
        <v>0.38243049383163452</v>
      </c>
      <c r="G10" s="296">
        <v>0.20052510499954224</v>
      </c>
      <c r="H10" s="296">
        <v>0.14013759791851044</v>
      </c>
      <c r="I10" s="296">
        <v>0.45915329456329346</v>
      </c>
      <c r="J10" s="296">
        <v>0.57082962989807129</v>
      </c>
      <c r="K10" s="296">
        <v>1.1910727024078369</v>
      </c>
      <c r="L10" s="296">
        <v>0.15378464758396149</v>
      </c>
      <c r="M10" s="296">
        <v>0.40791246294975281</v>
      </c>
    </row>
    <row r="11" spans="1:13" x14ac:dyDescent="0.25">
      <c r="A11" s="170" t="s">
        <v>5129</v>
      </c>
      <c r="B11" s="170">
        <v>0.10294225811958313</v>
      </c>
      <c r="C11" s="170">
        <v>6.6096901893615723E-2</v>
      </c>
      <c r="D11" s="170">
        <v>0.11919876933097839</v>
      </c>
      <c r="E11" s="170">
        <v>0.13989493250846863</v>
      </c>
      <c r="F11" s="170">
        <v>0.13474537432193756</v>
      </c>
      <c r="G11" s="170">
        <v>-3.8774624466896057E-2</v>
      </c>
      <c r="H11" s="170">
        <v>-0.10884164273738861</v>
      </c>
      <c r="I11" s="170">
        <v>0.18563109636306763</v>
      </c>
      <c r="J11" s="170">
        <v>0.2330983579158783</v>
      </c>
      <c r="K11" s="170">
        <v>0.80399739742279053</v>
      </c>
      <c r="L11" s="170">
        <v>-8.1124886870384216E-2</v>
      </c>
      <c r="M11" s="170">
        <v>0.17089354991912842</v>
      </c>
    </row>
    <row r="12" spans="1:13" ht="15.75" thickBot="1" x14ac:dyDescent="0.3">
      <c r="A12" s="280" t="s">
        <v>5130</v>
      </c>
      <c r="B12" s="280">
        <v>0.73768937587738037</v>
      </c>
      <c r="C12" s="280">
        <v>1.6407772302627563</v>
      </c>
      <c r="D12" s="280">
        <v>0.91849321126937866</v>
      </c>
      <c r="E12" s="280">
        <v>1.2275739908218384</v>
      </c>
      <c r="F12" s="280">
        <v>0.81523525714874268</v>
      </c>
      <c r="G12" s="280">
        <v>2.0667228698730469</v>
      </c>
      <c r="H12" s="280">
        <v>1.4797412157058716</v>
      </c>
      <c r="I12" s="280">
        <v>0.76978504657745361</v>
      </c>
      <c r="J12" s="280">
        <v>0.8066256046295166</v>
      </c>
      <c r="K12" s="280">
        <v>0.4197896420955658</v>
      </c>
      <c r="L12" s="280">
        <v>2.4434657096862793</v>
      </c>
      <c r="M12" s="280">
        <v>0.6602320671081543</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C0EF6-F6AA-4849-84B9-8A487F0B0245}">
  <dimension ref="A1:M12"/>
  <sheetViews>
    <sheetView workbookViewId="0"/>
  </sheetViews>
  <sheetFormatPr defaultColWidth="8.7109375" defaultRowHeight="15" x14ac:dyDescent="0.25"/>
  <cols>
    <col min="1" max="16384" width="8.7109375" style="124"/>
  </cols>
  <sheetData>
    <row r="1" spans="1:13" x14ac:dyDescent="0.25">
      <c r="A1" s="278" t="s">
        <v>5138</v>
      </c>
    </row>
    <row r="2" spans="1:13" x14ac:dyDescent="0.25">
      <c r="A2" s="294"/>
      <c r="B2" s="294"/>
      <c r="C2" s="294"/>
      <c r="D2" s="294"/>
      <c r="E2" s="294"/>
      <c r="F2" s="295" t="s">
        <v>5127</v>
      </c>
      <c r="G2" s="294"/>
      <c r="H2" s="294"/>
      <c r="I2" s="294"/>
      <c r="J2" s="294"/>
      <c r="K2" s="294"/>
      <c r="L2" s="294"/>
      <c r="M2" s="294"/>
    </row>
    <row r="3" spans="1:13" x14ac:dyDescent="0.25">
      <c r="A3" s="124" t="s">
        <v>5106</v>
      </c>
      <c r="B3" s="124">
        <v>1</v>
      </c>
      <c r="C3" s="124">
        <v>2</v>
      </c>
      <c r="D3" s="124">
        <v>3</v>
      </c>
      <c r="E3" s="124">
        <v>4</v>
      </c>
      <c r="F3" s="124">
        <v>5</v>
      </c>
      <c r="G3" s="124">
        <v>6</v>
      </c>
      <c r="H3" s="124">
        <v>7</v>
      </c>
      <c r="I3" s="124">
        <v>8</v>
      </c>
      <c r="J3" s="124">
        <v>9</v>
      </c>
      <c r="K3" s="124">
        <v>10</v>
      </c>
      <c r="L3" s="124">
        <v>11</v>
      </c>
      <c r="M3" s="124">
        <v>12</v>
      </c>
    </row>
    <row r="4" spans="1:13" x14ac:dyDescent="0.25">
      <c r="A4" s="170" t="s">
        <v>225</v>
      </c>
      <c r="B4" s="170">
        <v>0.25231983287676496</v>
      </c>
      <c r="C4" s="170">
        <v>0.18865206137179613</v>
      </c>
      <c r="D4" s="170">
        <v>0.31347584429593073</v>
      </c>
      <c r="E4" s="170">
        <v>0.2657238048714507</v>
      </c>
      <c r="F4" s="170">
        <v>0.30918226268942861</v>
      </c>
      <c r="G4" s="170">
        <v>0.26899889087650714</v>
      </c>
      <c r="H4" s="170">
        <v>0.2141997857129673</v>
      </c>
      <c r="I4" s="170">
        <v>0.26512042093755123</v>
      </c>
      <c r="J4" s="170">
        <v>0.30134446530641673</v>
      </c>
      <c r="K4" s="170">
        <v>0.18362846035543401</v>
      </c>
      <c r="L4" s="170">
        <v>0.27247890811800879</v>
      </c>
      <c r="M4" s="170">
        <v>0.23034766415994989</v>
      </c>
    </row>
    <row r="5" spans="1:13" x14ac:dyDescent="0.25">
      <c r="A5" s="170" t="s">
        <v>5109</v>
      </c>
      <c r="B5" s="170">
        <v>0.25231984257698059</v>
      </c>
      <c r="C5" s="170">
        <v>0.18865206837654114</v>
      </c>
      <c r="D5" s="170">
        <v>0.3134758472442627</v>
      </c>
      <c r="E5" s="170">
        <v>0.26572379469871521</v>
      </c>
      <c r="F5" s="170">
        <v>0.30918225646018982</v>
      </c>
      <c r="G5" s="170">
        <v>0.2689988911151886</v>
      </c>
      <c r="H5" s="170">
        <v>0.21419978141784668</v>
      </c>
      <c r="I5" s="170">
        <v>0.26512041687965393</v>
      </c>
      <c r="J5" s="170">
        <v>0.30134445428848267</v>
      </c>
      <c r="K5" s="170">
        <v>0.18362845480442047</v>
      </c>
      <c r="L5" s="170">
        <v>0.27247890830039978</v>
      </c>
      <c r="M5" s="170">
        <v>0.23034766316413879</v>
      </c>
    </row>
    <row r="6" spans="1:13" x14ac:dyDescent="0.25">
      <c r="A6" s="294"/>
      <c r="B6" s="294"/>
      <c r="C6" s="294"/>
      <c r="D6" s="294"/>
      <c r="E6" s="294"/>
      <c r="F6" s="294"/>
      <c r="G6" s="294"/>
      <c r="H6" s="294"/>
      <c r="I6" s="294"/>
      <c r="J6" s="294"/>
      <c r="K6" s="294"/>
      <c r="L6" s="294"/>
      <c r="M6" s="294"/>
    </row>
    <row r="7" spans="1:13" x14ac:dyDescent="0.25">
      <c r="F7" s="278" t="s">
        <v>5128</v>
      </c>
    </row>
    <row r="8" spans="1:13" x14ac:dyDescent="0.25">
      <c r="A8" s="124" t="s">
        <v>5106</v>
      </c>
      <c r="B8" s="124">
        <v>1</v>
      </c>
      <c r="C8" s="124">
        <v>2</v>
      </c>
      <c r="D8" s="124">
        <v>3</v>
      </c>
      <c r="E8" s="124">
        <v>4</v>
      </c>
      <c r="F8" s="124">
        <v>5</v>
      </c>
      <c r="G8" s="124">
        <v>6</v>
      </c>
      <c r="H8" s="124">
        <v>7</v>
      </c>
      <c r="I8" s="124">
        <v>8</v>
      </c>
      <c r="J8" s="124">
        <v>9</v>
      </c>
      <c r="K8" s="124">
        <v>10</v>
      </c>
      <c r="L8" s="124">
        <v>11</v>
      </c>
      <c r="M8" s="124">
        <v>12</v>
      </c>
    </row>
    <row r="9" spans="1:13" x14ac:dyDescent="0.25">
      <c r="A9" s="170" t="s">
        <v>225</v>
      </c>
      <c r="B9" s="170">
        <v>0.34993177088312949</v>
      </c>
      <c r="C9" s="170">
        <v>0.2315125987293121</v>
      </c>
      <c r="D9" s="170">
        <v>0.35225520559744128</v>
      </c>
      <c r="E9" s="170">
        <v>0.27403655399017374</v>
      </c>
      <c r="F9" s="170">
        <v>0.43738354774814298</v>
      </c>
      <c r="G9" s="170">
        <v>8.1603128054740945E-2</v>
      </c>
      <c r="H9" s="170">
        <v>0.2886111111111111</v>
      </c>
      <c r="I9" s="170">
        <v>0.30302684903748733</v>
      </c>
      <c r="J9" s="170">
        <v>0.38398383225969435</v>
      </c>
      <c r="K9" s="170">
        <v>0.27884615384615385</v>
      </c>
      <c r="L9" s="170">
        <v>0.40212662424200885</v>
      </c>
      <c r="M9" s="170">
        <v>0.1799149773545782</v>
      </c>
    </row>
    <row r="10" spans="1:13" x14ac:dyDescent="0.25">
      <c r="A10" s="296" t="s">
        <v>5109</v>
      </c>
      <c r="B10" s="296">
        <v>0.37149283289909363</v>
      </c>
      <c r="C10" s="296">
        <v>2.5874659419059753E-2</v>
      </c>
      <c r="D10" s="296">
        <v>0.41845723986625671</v>
      </c>
      <c r="E10" s="296">
        <v>0.43706068396568298</v>
      </c>
      <c r="F10" s="296">
        <v>0.31543904542922974</v>
      </c>
      <c r="G10" s="296">
        <v>-0.36790895462036133</v>
      </c>
      <c r="H10" s="296">
        <v>0.14624355733394623</v>
      </c>
      <c r="I10" s="296">
        <v>0.34331801533699036</v>
      </c>
      <c r="J10" s="296">
        <v>0.40987685322761536</v>
      </c>
      <c r="K10" s="296">
        <v>3.6962971091270447E-2</v>
      </c>
      <c r="L10" s="296">
        <v>-2.2449269890785217E-2</v>
      </c>
      <c r="M10" s="296">
        <v>0.33487075567245483</v>
      </c>
    </row>
    <row r="11" spans="1:13" x14ac:dyDescent="0.25">
      <c r="A11" s="170" t="s">
        <v>5129</v>
      </c>
      <c r="B11" s="170">
        <v>0.11917299032211304</v>
      </c>
      <c r="C11" s="170">
        <v>-0.16277740895748138</v>
      </c>
      <c r="D11" s="170">
        <v>0.10498139262199402</v>
      </c>
      <c r="E11" s="170">
        <v>0.17133688926696777</v>
      </c>
      <c r="F11" s="170">
        <v>6.256788969039917E-3</v>
      </c>
      <c r="G11" s="170">
        <v>-0.63690781593322754</v>
      </c>
      <c r="H11" s="170">
        <v>-6.7956224083900452E-2</v>
      </c>
      <c r="I11" s="170">
        <v>7.8197598457336426E-2</v>
      </c>
      <c r="J11" s="170">
        <v>0.10853239893913269</v>
      </c>
      <c r="K11" s="170">
        <v>-0.14666548371315002</v>
      </c>
      <c r="L11" s="170">
        <v>-0.29492819309234619</v>
      </c>
      <c r="M11" s="170">
        <v>0.10452309250831604</v>
      </c>
    </row>
    <row r="12" spans="1:13" ht="15.75" thickBot="1" x14ac:dyDescent="0.3">
      <c r="A12" s="280" t="s">
        <v>5130</v>
      </c>
      <c r="B12" s="280">
        <v>0.94196105003356934</v>
      </c>
      <c r="C12" s="280">
        <v>8.9474649429321289</v>
      </c>
      <c r="D12" s="280">
        <v>0.84179496765136719</v>
      </c>
      <c r="E12" s="280">
        <v>0.62699884176254272</v>
      </c>
      <c r="F12" s="280">
        <v>1.3865865468978882</v>
      </c>
      <c r="G12" s="280">
        <v>-0.22180250287055969</v>
      </c>
      <c r="H12" s="280">
        <v>1.9734961986541748</v>
      </c>
      <c r="I12" s="280">
        <v>0.88264185190200806</v>
      </c>
      <c r="J12" s="280">
        <v>0.93682730197906494</v>
      </c>
      <c r="K12" s="280">
        <v>7.5439324378967285</v>
      </c>
      <c r="L12" s="280">
        <v>-17.912681579589844</v>
      </c>
      <c r="M12" s="280">
        <v>0.53726691007614136</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533AE-DFC1-4BFC-9D30-168A1E815CC9}">
  <dimension ref="A1:M12"/>
  <sheetViews>
    <sheetView workbookViewId="0"/>
  </sheetViews>
  <sheetFormatPr defaultColWidth="8.7109375" defaultRowHeight="15" x14ac:dyDescent="0.25"/>
  <cols>
    <col min="1" max="16384" width="8.7109375" style="124"/>
  </cols>
  <sheetData>
    <row r="1" spans="1:13" x14ac:dyDescent="0.25">
      <c r="A1" s="278" t="s">
        <v>5139</v>
      </c>
    </row>
    <row r="2" spans="1:13" x14ac:dyDescent="0.25">
      <c r="A2" s="294"/>
      <c r="B2" s="294"/>
      <c r="C2" s="294"/>
      <c r="D2" s="294"/>
      <c r="E2" s="294"/>
      <c r="F2" s="295" t="s">
        <v>5127</v>
      </c>
      <c r="G2" s="294"/>
      <c r="H2" s="294"/>
      <c r="I2" s="294"/>
      <c r="J2" s="294"/>
      <c r="K2" s="294"/>
      <c r="L2" s="294"/>
      <c r="M2" s="294"/>
    </row>
    <row r="3" spans="1:13" x14ac:dyDescent="0.25">
      <c r="A3" s="124" t="s">
        <v>5106</v>
      </c>
      <c r="B3" s="124">
        <v>1</v>
      </c>
      <c r="C3" s="124">
        <v>2</v>
      </c>
      <c r="D3" s="124">
        <v>3</v>
      </c>
      <c r="E3" s="124">
        <v>4</v>
      </c>
      <c r="F3" s="124">
        <v>5</v>
      </c>
      <c r="G3" s="124">
        <v>6</v>
      </c>
      <c r="H3" s="124">
        <v>7</v>
      </c>
      <c r="I3" s="124">
        <v>8</v>
      </c>
      <c r="J3" s="124">
        <v>9</v>
      </c>
      <c r="K3" s="124">
        <v>10</v>
      </c>
      <c r="L3" s="124">
        <v>11</v>
      </c>
      <c r="M3" s="124">
        <v>12</v>
      </c>
    </row>
    <row r="4" spans="1:13" x14ac:dyDescent="0.25">
      <c r="A4" s="170" t="s">
        <v>222</v>
      </c>
      <c r="B4" s="170">
        <v>0.7700412573792107</v>
      </c>
      <c r="C4" s="170">
        <v>0.75151879598371474</v>
      </c>
      <c r="D4" s="170">
        <v>0.81244316201907107</v>
      </c>
      <c r="E4" s="170">
        <v>0.77503248646048728</v>
      </c>
      <c r="F4" s="170">
        <v>0.78963381833445467</v>
      </c>
      <c r="G4" s="170">
        <v>0.75881300882656677</v>
      </c>
      <c r="H4" s="170">
        <v>0.80300931083681215</v>
      </c>
      <c r="I4" s="170">
        <v>0.80266907230873252</v>
      </c>
      <c r="J4" s="170">
        <v>0.8833275180701653</v>
      </c>
      <c r="K4" s="170">
        <v>0.80229945941511716</v>
      </c>
      <c r="L4" s="170">
        <v>0.85159201543201424</v>
      </c>
      <c r="M4" s="170">
        <v>0.77952446429039635</v>
      </c>
    </row>
    <row r="5" spans="1:13" x14ac:dyDescent="0.25">
      <c r="A5" s="170" t="s">
        <v>5110</v>
      </c>
      <c r="B5" s="170">
        <v>0.77004122734069824</v>
      </c>
      <c r="C5" s="170">
        <v>0.75151878595352173</v>
      </c>
      <c r="D5" s="170">
        <v>0.81244313716888428</v>
      </c>
      <c r="E5" s="170">
        <v>0.77503246068954468</v>
      </c>
      <c r="F5" s="170">
        <v>0.78963381052017212</v>
      </c>
      <c r="G5" s="170">
        <v>0.75881302356719971</v>
      </c>
      <c r="H5" s="170">
        <v>0.80300933122634888</v>
      </c>
      <c r="I5" s="170">
        <v>0.80266904830932617</v>
      </c>
      <c r="J5" s="170">
        <v>0.88332754373550415</v>
      </c>
      <c r="K5" s="170">
        <v>0.80229943990707397</v>
      </c>
      <c r="L5" s="170">
        <v>0.85159200429916382</v>
      </c>
      <c r="M5" s="170">
        <v>0.77952444553375244</v>
      </c>
    </row>
    <row r="6" spans="1:13" x14ac:dyDescent="0.25">
      <c r="A6" s="294"/>
      <c r="B6" s="294"/>
      <c r="C6" s="294"/>
      <c r="D6" s="294"/>
      <c r="E6" s="294"/>
      <c r="F6" s="294"/>
      <c r="G6" s="294"/>
      <c r="H6" s="294"/>
      <c r="I6" s="294"/>
      <c r="J6" s="294"/>
      <c r="K6" s="294"/>
      <c r="L6" s="294"/>
      <c r="M6" s="294"/>
    </row>
    <row r="7" spans="1:13" x14ac:dyDescent="0.25">
      <c r="F7" s="278" t="s">
        <v>5128</v>
      </c>
    </row>
    <row r="8" spans="1:13" x14ac:dyDescent="0.25">
      <c r="A8" s="124" t="s">
        <v>5106</v>
      </c>
      <c r="B8" s="124">
        <v>1</v>
      </c>
      <c r="C8" s="124">
        <v>2</v>
      </c>
      <c r="D8" s="124">
        <v>3</v>
      </c>
      <c r="E8" s="124">
        <v>4</v>
      </c>
      <c r="F8" s="124">
        <v>5</v>
      </c>
      <c r="G8" s="124">
        <v>6</v>
      </c>
      <c r="H8" s="124">
        <v>7</v>
      </c>
      <c r="I8" s="124">
        <v>8</v>
      </c>
      <c r="J8" s="124">
        <v>9</v>
      </c>
      <c r="K8" s="124">
        <v>10</v>
      </c>
      <c r="L8" s="124">
        <v>11</v>
      </c>
      <c r="M8" s="124">
        <v>12</v>
      </c>
    </row>
    <row r="9" spans="1:13" x14ac:dyDescent="0.25">
      <c r="A9" s="170" t="s">
        <v>222</v>
      </c>
      <c r="B9" s="170">
        <v>0.80772802810742883</v>
      </c>
      <c r="C9" s="170">
        <v>0.80523487680459593</v>
      </c>
      <c r="D9" s="170">
        <v>0.83770615762141187</v>
      </c>
      <c r="E9" s="170">
        <v>0.8556363768749089</v>
      </c>
      <c r="F9" s="170">
        <v>0.79806468041762169</v>
      </c>
      <c r="G9" s="170">
        <v>0.70213655041445888</v>
      </c>
      <c r="H9" s="170">
        <v>0.83162393162393178</v>
      </c>
      <c r="I9" s="170">
        <v>0.86036289073822736</v>
      </c>
      <c r="J9" s="170">
        <v>0.8277086475615888</v>
      </c>
      <c r="K9" s="170">
        <v>0.77536401065812832</v>
      </c>
      <c r="L9" s="170">
        <v>0.81880070998047394</v>
      </c>
      <c r="M9" s="170">
        <v>0.73808468546195027</v>
      </c>
    </row>
    <row r="10" spans="1:13" x14ac:dyDescent="0.25">
      <c r="A10" s="296" t="s">
        <v>5110</v>
      </c>
      <c r="B10" s="296">
        <v>0.78103989362716675</v>
      </c>
      <c r="C10" s="296">
        <v>0.79552555084228516</v>
      </c>
      <c r="D10" s="296">
        <v>0.7609599232673645</v>
      </c>
      <c r="E10" s="296">
        <v>0.78020787239074707</v>
      </c>
      <c r="F10" s="296">
        <v>0.77933788299560547</v>
      </c>
      <c r="G10" s="296">
        <v>0.67502063512802124</v>
      </c>
      <c r="H10" s="296">
        <v>0.80743789672851563</v>
      </c>
      <c r="I10" s="296">
        <v>0.81354987621307373</v>
      </c>
      <c r="J10" s="296">
        <v>0.79744529724121094</v>
      </c>
      <c r="K10" s="296">
        <v>0.83816361427307129</v>
      </c>
      <c r="L10" s="296">
        <v>0.79959899187088013</v>
      </c>
      <c r="M10" s="296">
        <v>0.85900413990020752</v>
      </c>
    </row>
    <row r="11" spans="1:13" x14ac:dyDescent="0.25">
      <c r="A11" s="170" t="s">
        <v>5129</v>
      </c>
      <c r="B11" s="170">
        <v>1.0998666286468506E-2</v>
      </c>
      <c r="C11" s="170">
        <v>4.4006764888763428E-2</v>
      </c>
      <c r="D11" s="170">
        <v>-5.1483213901519775E-2</v>
      </c>
      <c r="E11" s="170">
        <v>5.1754117012023926E-3</v>
      </c>
      <c r="F11" s="170">
        <v>-1.029592752456665E-2</v>
      </c>
      <c r="G11" s="170">
        <v>-8.3792388439178467E-2</v>
      </c>
      <c r="H11" s="170">
        <v>4.428565502166748E-3</v>
      </c>
      <c r="I11" s="170">
        <v>1.0880827903747559E-2</v>
      </c>
      <c r="J11" s="170">
        <v>-8.5882246494293213E-2</v>
      </c>
      <c r="K11" s="170">
        <v>3.5864174365997314E-2</v>
      </c>
      <c r="L11" s="170">
        <v>-5.1993012428283691E-2</v>
      </c>
      <c r="M11" s="170">
        <v>7.9479694366455078E-2</v>
      </c>
    </row>
    <row r="12" spans="1:13" ht="15.75" thickBot="1" x14ac:dyDescent="0.3">
      <c r="A12" s="280" t="s">
        <v>5130</v>
      </c>
      <c r="B12" s="280">
        <v>1.0341700315475464</v>
      </c>
      <c r="C12" s="280">
        <v>1.0122048854827881</v>
      </c>
      <c r="D12" s="280">
        <v>1.1008545160293579</v>
      </c>
      <c r="E12" s="280">
        <v>1.0966774225234985</v>
      </c>
      <c r="F12" s="280">
        <v>1.0240291357040405</v>
      </c>
      <c r="G12" s="280">
        <v>1.0401705503463745</v>
      </c>
      <c r="H12" s="280">
        <v>1.0299540758132935</v>
      </c>
      <c r="I12" s="280">
        <v>1.0575416088104248</v>
      </c>
      <c r="J12" s="280">
        <v>1.0379503965377808</v>
      </c>
      <c r="K12" s="280">
        <v>0.92507475614547729</v>
      </c>
      <c r="L12" s="280">
        <v>1.0240142345428467</v>
      </c>
      <c r="M12" s="280">
        <v>0.85923296213150024</v>
      </c>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D84C7-7C9D-4DB0-BD8F-33F00A13132D}">
  <dimension ref="A1:M12"/>
  <sheetViews>
    <sheetView workbookViewId="0"/>
  </sheetViews>
  <sheetFormatPr defaultColWidth="8.7109375" defaultRowHeight="15" x14ac:dyDescent="0.25"/>
  <cols>
    <col min="1" max="16384" width="8.7109375" style="124"/>
  </cols>
  <sheetData>
    <row r="1" spans="1:13" x14ac:dyDescent="0.25">
      <c r="A1" s="278" t="s">
        <v>5140</v>
      </c>
    </row>
    <row r="2" spans="1:13" x14ac:dyDescent="0.25">
      <c r="A2" s="294"/>
      <c r="B2" s="294"/>
      <c r="C2" s="294"/>
      <c r="D2" s="294"/>
      <c r="E2" s="294"/>
      <c r="F2" s="295" t="s">
        <v>5127</v>
      </c>
      <c r="G2" s="294"/>
      <c r="H2" s="294"/>
      <c r="I2" s="294"/>
      <c r="J2" s="294"/>
      <c r="K2" s="294"/>
      <c r="L2" s="294"/>
      <c r="M2" s="294"/>
    </row>
    <row r="3" spans="1:13" x14ac:dyDescent="0.25">
      <c r="A3" s="124" t="s">
        <v>5106</v>
      </c>
      <c r="B3" s="124">
        <v>1</v>
      </c>
      <c r="C3" s="124">
        <v>2</v>
      </c>
      <c r="D3" s="124">
        <v>3</v>
      </c>
      <c r="E3" s="124">
        <v>4</v>
      </c>
      <c r="F3" s="124">
        <v>5</v>
      </c>
      <c r="G3" s="124">
        <v>6</v>
      </c>
      <c r="H3" s="124">
        <v>7</v>
      </c>
      <c r="I3" s="124">
        <v>8</v>
      </c>
      <c r="J3" s="124">
        <v>9</v>
      </c>
      <c r="K3" s="124">
        <v>10</v>
      </c>
      <c r="L3" s="124">
        <v>11</v>
      </c>
      <c r="M3" s="124">
        <v>12</v>
      </c>
    </row>
    <row r="4" spans="1:13" x14ac:dyDescent="0.25">
      <c r="A4" s="170" t="s">
        <v>222</v>
      </c>
      <c r="B4" s="170">
        <v>0.76236143545698665</v>
      </c>
      <c r="C4" s="170">
        <v>0.78025285386950871</v>
      </c>
      <c r="D4" s="170">
        <v>0.80818119301580049</v>
      </c>
      <c r="E4" s="170">
        <v>0.70827182147207335</v>
      </c>
      <c r="F4" s="170">
        <v>0.82863507355089472</v>
      </c>
      <c r="G4" s="170">
        <v>0.76519120397404694</v>
      </c>
      <c r="H4" s="170">
        <v>0.87672121480171017</v>
      </c>
      <c r="I4" s="170">
        <v>0.76552764740558099</v>
      </c>
      <c r="J4" s="170">
        <v>0.80068131034803036</v>
      </c>
      <c r="K4" s="170">
        <v>0.79818299631995437</v>
      </c>
      <c r="L4" s="170">
        <v>0.83831088405324106</v>
      </c>
      <c r="M4" s="170">
        <v>0.78861504091768686</v>
      </c>
    </row>
    <row r="5" spans="1:13" x14ac:dyDescent="0.25">
      <c r="A5" s="170" t="s">
        <v>5109</v>
      </c>
      <c r="B5" s="170">
        <v>0.76236140727996826</v>
      </c>
      <c r="C5" s="170">
        <v>0.78025287389755249</v>
      </c>
      <c r="D5" s="170">
        <v>0.80818116664886475</v>
      </c>
      <c r="E5" s="170">
        <v>0.70827180147171021</v>
      </c>
      <c r="F5" s="170">
        <v>0.82863509654998779</v>
      </c>
      <c r="G5" s="170">
        <v>0.76519119739532471</v>
      </c>
      <c r="H5" s="170">
        <v>0.87672120332717896</v>
      </c>
      <c r="I5" s="170">
        <v>0.76552766561508179</v>
      </c>
      <c r="J5" s="170">
        <v>0.80068129301071167</v>
      </c>
      <c r="K5" s="170">
        <v>0.79818296432495117</v>
      </c>
      <c r="L5" s="170">
        <v>0.83831089735031128</v>
      </c>
      <c r="M5" s="170">
        <v>0.78861504793167114</v>
      </c>
    </row>
    <row r="6" spans="1:13" x14ac:dyDescent="0.25">
      <c r="A6" s="294"/>
      <c r="B6" s="294"/>
      <c r="C6" s="294"/>
      <c r="D6" s="294"/>
      <c r="E6" s="294"/>
      <c r="F6" s="294"/>
      <c r="G6" s="294"/>
      <c r="H6" s="294"/>
      <c r="I6" s="294"/>
      <c r="J6" s="294"/>
      <c r="K6" s="294"/>
      <c r="L6" s="294"/>
      <c r="M6" s="294"/>
    </row>
    <row r="7" spans="1:13" x14ac:dyDescent="0.25">
      <c r="F7" s="278" t="s">
        <v>5128</v>
      </c>
    </row>
    <row r="8" spans="1:13" x14ac:dyDescent="0.25">
      <c r="A8" s="124" t="s">
        <v>5106</v>
      </c>
      <c r="B8" s="124">
        <v>1</v>
      </c>
      <c r="C8" s="124">
        <v>2</v>
      </c>
      <c r="D8" s="124">
        <v>3</v>
      </c>
      <c r="E8" s="124">
        <v>4</v>
      </c>
      <c r="F8" s="124">
        <v>5</v>
      </c>
      <c r="G8" s="124">
        <v>6</v>
      </c>
      <c r="H8" s="124">
        <v>7</v>
      </c>
      <c r="I8" s="124">
        <v>8</v>
      </c>
      <c r="J8" s="124">
        <v>9</v>
      </c>
      <c r="K8" s="124">
        <v>10</v>
      </c>
      <c r="L8" s="124">
        <v>11</v>
      </c>
      <c r="M8" s="124">
        <v>12</v>
      </c>
    </row>
    <row r="9" spans="1:13" x14ac:dyDescent="0.25">
      <c r="A9" s="170" t="s">
        <v>222</v>
      </c>
      <c r="B9" s="170">
        <v>0.86196450906816757</v>
      </c>
      <c r="C9" s="170">
        <v>0.8588484096548612</v>
      </c>
      <c r="D9" s="170">
        <v>0.82593115465084477</v>
      </c>
      <c r="E9" s="170">
        <v>0.82055318753356932</v>
      </c>
      <c r="F9" s="170">
        <v>0.75839394656710313</v>
      </c>
      <c r="G9" s="170">
        <v>0.67344542759337367</v>
      </c>
      <c r="H9" s="170">
        <v>0.78472222222222221</v>
      </c>
      <c r="I9" s="170">
        <v>0.83232323232323235</v>
      </c>
      <c r="J9" s="170">
        <v>0.80224358974358978</v>
      </c>
      <c r="K9" s="170">
        <v>0.73482142857142863</v>
      </c>
      <c r="L9" s="170">
        <v>0.79384900281688731</v>
      </c>
      <c r="M9" s="170">
        <v>0.71665165165165168</v>
      </c>
    </row>
    <row r="10" spans="1:13" x14ac:dyDescent="0.25">
      <c r="A10" s="296" t="s">
        <v>5109</v>
      </c>
      <c r="B10" s="296">
        <v>0.74495309591293335</v>
      </c>
      <c r="C10" s="296">
        <v>0.77100098133087158</v>
      </c>
      <c r="D10" s="296">
        <v>0.78183770179748535</v>
      </c>
      <c r="E10" s="296">
        <v>0.67522400617599487</v>
      </c>
      <c r="F10" s="296">
        <v>0.76681709289550781</v>
      </c>
      <c r="G10" s="296">
        <v>0.64223563671112061</v>
      </c>
      <c r="H10" s="296">
        <v>0.78614389896392822</v>
      </c>
      <c r="I10" s="296">
        <v>0.72818022966384888</v>
      </c>
      <c r="J10" s="296">
        <v>0.69257187843322754</v>
      </c>
      <c r="K10" s="296">
        <v>0.75613594055175781</v>
      </c>
      <c r="L10" s="296">
        <v>0.82740455865859985</v>
      </c>
      <c r="M10" s="296">
        <v>0.68295872211456299</v>
      </c>
    </row>
    <row r="11" spans="1:13" x14ac:dyDescent="0.25">
      <c r="A11" s="170" t="s">
        <v>5129</v>
      </c>
      <c r="B11" s="170">
        <v>-1.7408311367034912E-2</v>
      </c>
      <c r="C11" s="170">
        <v>-9.2518925666809082E-3</v>
      </c>
      <c r="D11" s="170">
        <v>-2.6343464851379395E-2</v>
      </c>
      <c r="E11" s="170">
        <v>-3.3047795295715332E-2</v>
      </c>
      <c r="F11" s="170">
        <v>-6.181800365447998E-2</v>
      </c>
      <c r="G11" s="170">
        <v>-0.1229555606842041</v>
      </c>
      <c r="H11" s="170">
        <v>-9.0577304363250732E-2</v>
      </c>
      <c r="I11" s="170">
        <v>-3.734743595123291E-2</v>
      </c>
      <c r="J11" s="170">
        <v>-0.10810941457748413</v>
      </c>
      <c r="K11" s="170">
        <v>-4.2047023773193359E-2</v>
      </c>
      <c r="L11" s="170">
        <v>-1.0906338691711426E-2</v>
      </c>
      <c r="M11" s="170">
        <v>-0.10565632581710815</v>
      </c>
    </row>
    <row r="12" spans="1:13" ht="15.75" thickBot="1" x14ac:dyDescent="0.3">
      <c r="A12" s="280" t="s">
        <v>5130</v>
      </c>
      <c r="B12" s="280">
        <v>1.1570721864700317</v>
      </c>
      <c r="C12" s="280">
        <v>1.1139394044876099</v>
      </c>
      <c r="D12" s="280">
        <v>1.0563971996307373</v>
      </c>
      <c r="E12" s="280">
        <v>1.2152310609817505</v>
      </c>
      <c r="F12" s="280">
        <v>0.98901546001434326</v>
      </c>
      <c r="G12" s="280">
        <v>1.0485955476760864</v>
      </c>
      <c r="H12" s="280">
        <v>0.99819159507751465</v>
      </c>
      <c r="I12" s="280">
        <v>1.1430181264877319</v>
      </c>
      <c r="J12" s="280">
        <v>1.1583542823791504</v>
      </c>
      <c r="K12" s="280">
        <v>0.97181129455566406</v>
      </c>
      <c r="L12" s="280">
        <v>0.95944482088088989</v>
      </c>
      <c r="M12" s="280">
        <v>1.0493338108062744</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BBC6A-509F-4CD9-9642-4010BC009E5A}">
  <dimension ref="A1:M12"/>
  <sheetViews>
    <sheetView workbookViewId="0"/>
  </sheetViews>
  <sheetFormatPr defaultColWidth="8.7109375" defaultRowHeight="15" x14ac:dyDescent="0.25"/>
  <cols>
    <col min="1" max="16384" width="8.7109375" style="124"/>
  </cols>
  <sheetData>
    <row r="1" spans="1:13" x14ac:dyDescent="0.25">
      <c r="A1" s="278" t="s">
        <v>5141</v>
      </c>
    </row>
    <row r="2" spans="1:13" x14ac:dyDescent="0.25">
      <c r="A2" s="294"/>
      <c r="B2" s="294"/>
      <c r="C2" s="294"/>
      <c r="D2" s="294"/>
      <c r="E2" s="294"/>
      <c r="F2" s="295" t="s">
        <v>5127</v>
      </c>
      <c r="G2" s="294"/>
      <c r="H2" s="294"/>
      <c r="I2" s="294"/>
      <c r="J2" s="294"/>
      <c r="K2" s="294"/>
      <c r="L2" s="294"/>
      <c r="M2" s="294"/>
    </row>
    <row r="3" spans="1:13" x14ac:dyDescent="0.25">
      <c r="A3" s="124" t="s">
        <v>5106</v>
      </c>
      <c r="B3" s="124">
        <v>1</v>
      </c>
      <c r="C3" s="124">
        <v>2</v>
      </c>
      <c r="D3" s="124">
        <v>3</v>
      </c>
      <c r="E3" s="124">
        <v>4</v>
      </c>
      <c r="F3" s="124">
        <v>5</v>
      </c>
      <c r="G3" s="124">
        <v>6</v>
      </c>
      <c r="H3" s="124">
        <v>7</v>
      </c>
      <c r="I3" s="124">
        <v>8</v>
      </c>
      <c r="J3" s="124">
        <v>9</v>
      </c>
      <c r="K3" s="124">
        <v>10</v>
      </c>
      <c r="L3" s="124">
        <v>11</v>
      </c>
      <c r="M3" s="124">
        <v>12</v>
      </c>
    </row>
    <row r="4" spans="1:13" x14ac:dyDescent="0.25">
      <c r="A4" s="170" t="s">
        <v>222</v>
      </c>
      <c r="B4" s="170">
        <v>0.79621048769210556</v>
      </c>
      <c r="C4" s="170">
        <v>0.78418519652845942</v>
      </c>
      <c r="D4" s="170">
        <v>0.7654211857611013</v>
      </c>
      <c r="E4" s="170">
        <v>0.79258716953227737</v>
      </c>
      <c r="F4" s="170">
        <v>0.77438031666020701</v>
      </c>
      <c r="G4" s="170">
        <v>0.75833313480278086</v>
      </c>
      <c r="H4" s="170">
        <v>0.76835505514007829</v>
      </c>
      <c r="I4" s="170">
        <v>0.75664549708501772</v>
      </c>
      <c r="J4" s="170">
        <v>0.74727117397946519</v>
      </c>
      <c r="K4" s="170">
        <v>0.78996194879466952</v>
      </c>
      <c r="L4" s="170">
        <v>0.83661253555470616</v>
      </c>
      <c r="M4" s="170">
        <v>0.72535629135749868</v>
      </c>
    </row>
    <row r="5" spans="1:13" x14ac:dyDescent="0.25">
      <c r="A5" s="170" t="s">
        <v>5109</v>
      </c>
      <c r="B5" s="170">
        <v>0.79621046781539917</v>
      </c>
      <c r="C5" s="170">
        <v>0.78418517112731934</v>
      </c>
      <c r="D5" s="170">
        <v>0.76542121171951294</v>
      </c>
      <c r="E5" s="170">
        <v>0.79258716106414795</v>
      </c>
      <c r="F5" s="170">
        <v>0.77438032627105713</v>
      </c>
      <c r="G5" s="170">
        <v>0.75833314657211304</v>
      </c>
      <c r="H5" s="170">
        <v>0.76835507154464722</v>
      </c>
      <c r="I5" s="170">
        <v>0.75664550065994263</v>
      </c>
      <c r="J5" s="170">
        <v>0.74727118015289307</v>
      </c>
      <c r="K5" s="170">
        <v>0.78996193408966064</v>
      </c>
      <c r="L5" s="170">
        <v>0.8366125226020813</v>
      </c>
      <c r="M5" s="170">
        <v>0.72535628080368042</v>
      </c>
    </row>
    <row r="6" spans="1:13" x14ac:dyDescent="0.25">
      <c r="A6" s="294"/>
      <c r="B6" s="294"/>
      <c r="C6" s="294"/>
      <c r="D6" s="294"/>
      <c r="E6" s="294"/>
      <c r="F6" s="294"/>
      <c r="G6" s="294"/>
      <c r="H6" s="294"/>
      <c r="I6" s="294"/>
      <c r="J6" s="294"/>
      <c r="K6" s="294"/>
      <c r="L6" s="294"/>
      <c r="M6" s="294"/>
    </row>
    <row r="7" spans="1:13" x14ac:dyDescent="0.25">
      <c r="F7" s="278" t="s">
        <v>5128</v>
      </c>
    </row>
    <row r="8" spans="1:13" x14ac:dyDescent="0.25">
      <c r="A8" s="124" t="s">
        <v>5106</v>
      </c>
      <c r="B8" s="124">
        <v>1</v>
      </c>
      <c r="C8" s="124">
        <v>2</v>
      </c>
      <c r="D8" s="124">
        <v>3</v>
      </c>
      <c r="E8" s="124">
        <v>4</v>
      </c>
      <c r="F8" s="124">
        <v>5</v>
      </c>
      <c r="G8" s="124">
        <v>6</v>
      </c>
      <c r="H8" s="124">
        <v>7</v>
      </c>
      <c r="I8" s="124">
        <v>8</v>
      </c>
      <c r="J8" s="124">
        <v>9</v>
      </c>
      <c r="K8" s="124">
        <v>10</v>
      </c>
      <c r="L8" s="124">
        <v>11</v>
      </c>
      <c r="M8" s="124">
        <v>12</v>
      </c>
    </row>
    <row r="9" spans="1:13" x14ac:dyDescent="0.25">
      <c r="A9" s="170" t="s">
        <v>222</v>
      </c>
      <c r="B9" s="170">
        <v>0.80646308791009347</v>
      </c>
      <c r="C9" s="170">
        <v>0.82739638846593078</v>
      </c>
      <c r="D9" s="170">
        <v>0.84381091617933723</v>
      </c>
      <c r="E9" s="170">
        <v>0.86645961045171949</v>
      </c>
      <c r="F9" s="170">
        <v>0.84820911572503932</v>
      </c>
      <c r="G9" s="170">
        <v>0.71317640692640694</v>
      </c>
      <c r="H9" s="170">
        <v>0.65517815517815514</v>
      </c>
      <c r="I9" s="170">
        <v>0.83750000000000002</v>
      </c>
      <c r="J9" s="170">
        <v>0.84546703296703296</v>
      </c>
      <c r="K9" s="170">
        <v>0.82916666666666672</v>
      </c>
      <c r="L9" s="170">
        <v>0.86569518982309668</v>
      </c>
      <c r="M9" s="170">
        <v>0.77869455615783645</v>
      </c>
    </row>
    <row r="10" spans="1:13" x14ac:dyDescent="0.25">
      <c r="A10" s="296" t="s">
        <v>5109</v>
      </c>
      <c r="B10" s="296">
        <v>0.81618887186050415</v>
      </c>
      <c r="C10" s="296">
        <v>0.77312862873077393</v>
      </c>
      <c r="D10" s="296">
        <v>0.69320929050445557</v>
      </c>
      <c r="E10" s="296">
        <v>0.77697211503982544</v>
      </c>
      <c r="F10" s="296">
        <v>0.77599334716796875</v>
      </c>
      <c r="G10" s="296">
        <v>0.79027557373046875</v>
      </c>
      <c r="H10" s="296">
        <v>0.74623793363571167</v>
      </c>
      <c r="I10" s="296">
        <v>0.81506979465484619</v>
      </c>
      <c r="J10" s="296">
        <v>0.72946316003799438</v>
      </c>
      <c r="K10" s="296">
        <v>0.81639719009399414</v>
      </c>
      <c r="L10" s="296">
        <v>0.83520489931106567</v>
      </c>
      <c r="M10" s="296">
        <v>0.75554490089416504</v>
      </c>
    </row>
    <row r="11" spans="1:13" x14ac:dyDescent="0.25">
      <c r="A11" s="170" t="s">
        <v>5129</v>
      </c>
      <c r="B11" s="170">
        <v>1.997840404510498E-2</v>
      </c>
      <c r="C11" s="170">
        <v>-1.105654239654541E-2</v>
      </c>
      <c r="D11" s="170">
        <v>-7.2211921215057373E-2</v>
      </c>
      <c r="E11" s="170">
        <v>-1.561504602432251E-2</v>
      </c>
      <c r="F11" s="170">
        <v>1.6130208969116211E-3</v>
      </c>
      <c r="G11" s="170">
        <v>3.1942427158355713E-2</v>
      </c>
      <c r="H11" s="170">
        <v>-2.2117137908935547E-2</v>
      </c>
      <c r="I11" s="170">
        <v>5.8424293994903564E-2</v>
      </c>
      <c r="J11" s="170">
        <v>-1.7808020114898682E-2</v>
      </c>
      <c r="K11" s="170">
        <v>2.6435256004333496E-2</v>
      </c>
      <c r="L11" s="170">
        <v>-1.407623291015625E-3</v>
      </c>
      <c r="M11" s="170">
        <v>3.0188620090484619E-2</v>
      </c>
    </row>
    <row r="12" spans="1:13" ht="15.75" thickBot="1" x14ac:dyDescent="0.3">
      <c r="A12" s="280" t="s">
        <v>5130</v>
      </c>
      <c r="B12" s="280">
        <v>0.98808389902114868</v>
      </c>
      <c r="C12" s="280">
        <v>1.0701924562454224</v>
      </c>
      <c r="D12" s="280">
        <v>1.2172527313232422</v>
      </c>
      <c r="E12" s="280">
        <v>1.1151746511459351</v>
      </c>
      <c r="F12" s="280">
        <v>1.0930624008178711</v>
      </c>
      <c r="G12" s="280">
        <v>0.90244013071060181</v>
      </c>
      <c r="H12" s="280">
        <v>0.87797486782073975</v>
      </c>
      <c r="I12" s="280">
        <v>1.0275193452835083</v>
      </c>
      <c r="J12" s="280">
        <v>1.1590263843536377</v>
      </c>
      <c r="K12" s="280">
        <v>1.0156412124633789</v>
      </c>
      <c r="L12" s="280">
        <v>1.0365064144134521</v>
      </c>
      <c r="M12" s="280">
        <v>1.0306396484375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9F130B3F60DAE4A9AC85B2C0AA4C7D1" ma:contentTypeVersion="8" ma:contentTypeDescription="Create a new document." ma:contentTypeScope="" ma:versionID="f38a24edfcf4ebaf02768f58b71fefb3">
  <xsd:schema xmlns:xsd="http://www.w3.org/2001/XMLSchema" xmlns:xs="http://www.w3.org/2001/XMLSchema" xmlns:p="http://schemas.microsoft.com/office/2006/metadata/properties" xmlns:ns2="e21fda9c-329c-4863-877a-9622900f9be7" xmlns:ns3="c0968507-ec21-4bf8-9c2e-6c9898339200" targetNamespace="http://schemas.microsoft.com/office/2006/metadata/properties" ma:root="true" ma:fieldsID="ab42b057fc5d49b614fa18257e56d04d" ns2:_="" ns3:_="">
    <xsd:import namespace="e21fda9c-329c-4863-877a-9622900f9be7"/>
    <xsd:import namespace="c0968507-ec21-4bf8-9c2e-6c989833920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1fda9c-329c-4863-877a-9622900f9b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0968507-ec21-4bf8-9c2e-6c989833920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966895-8A1B-401A-9550-347B2C9E8BC6}">
  <ds:schemaRefs>
    <ds:schemaRef ds:uri="http://schemas.microsoft.com/office/2006/documentManagement/types"/>
    <ds:schemaRef ds:uri="c0968507-ec21-4bf8-9c2e-6c9898339200"/>
    <ds:schemaRef ds:uri="http://www.w3.org/XML/1998/namespace"/>
    <ds:schemaRef ds:uri="http://purl.org/dc/dcmitype/"/>
    <ds:schemaRef ds:uri="http://purl.org/dc/terms/"/>
    <ds:schemaRef ds:uri="http://schemas.microsoft.com/office/2006/metadata/properties"/>
    <ds:schemaRef ds:uri="http://schemas.openxmlformats.org/package/2006/metadata/core-properties"/>
    <ds:schemaRef ds:uri="http://purl.org/dc/elements/1.1/"/>
    <ds:schemaRef ds:uri="http://schemas.microsoft.com/office/infopath/2007/PartnerControls"/>
    <ds:schemaRef ds:uri="e21fda9c-329c-4863-877a-9622900f9be7"/>
  </ds:schemaRefs>
</ds:datastoreItem>
</file>

<file path=customXml/itemProps2.xml><?xml version="1.0" encoding="utf-8"?>
<ds:datastoreItem xmlns:ds="http://schemas.openxmlformats.org/officeDocument/2006/customXml" ds:itemID="{1478E303-BBC2-436A-9E42-0DD8B27B9E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21fda9c-329c-4863-877a-9622900f9be7"/>
    <ds:schemaRef ds:uri="c0968507-ec21-4bf8-9c2e-6c98983392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79DEE45-71B4-48A8-A1BB-772941E43F4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102</vt:i4>
      </vt:variant>
      <vt:variant>
        <vt:lpstr>Named Ranges</vt:lpstr>
      </vt:variant>
      <vt:variant>
        <vt:i4>1</vt:i4>
      </vt:variant>
    </vt:vector>
  </HeadingPairs>
  <TitlesOfParts>
    <vt:vector size="103" baseType="lpstr">
      <vt:lpstr>Intro to Negotiations</vt:lpstr>
      <vt:lpstr>User Guide</vt:lpstr>
      <vt:lpstr>Example Assessment</vt:lpstr>
      <vt:lpstr>Summary_Regional</vt:lpstr>
      <vt:lpstr>Adult</vt:lpstr>
      <vt:lpstr>Adult Rank</vt:lpstr>
      <vt:lpstr>DW</vt:lpstr>
      <vt:lpstr>DW Rank</vt:lpstr>
      <vt:lpstr>Youth</vt:lpstr>
      <vt:lpstr>Youth Rank</vt:lpstr>
      <vt:lpstr>CALC_EST - TRGTS</vt:lpstr>
      <vt:lpstr>BTS</vt:lpstr>
      <vt:lpstr>Regression_me_adult</vt:lpstr>
      <vt:lpstr>Prediction_me_adult</vt:lpstr>
      <vt:lpstr>Regression_me_dw</vt:lpstr>
      <vt:lpstr>Prediction_me_dw</vt:lpstr>
      <vt:lpstr>Regression_me_youth</vt:lpstr>
      <vt:lpstr>Prediction_me_youth</vt:lpstr>
      <vt:lpstr>Regression_msg_adult</vt:lpstr>
      <vt:lpstr>Prediction_msg_adult</vt:lpstr>
      <vt:lpstr>Regression_msg_dw</vt:lpstr>
      <vt:lpstr>Prediction_msg_dw</vt:lpstr>
      <vt:lpstr>Regression_msg_youth</vt:lpstr>
      <vt:lpstr>Prediction_msg_youth</vt:lpstr>
      <vt:lpstr>Regression_cred_adult</vt:lpstr>
      <vt:lpstr>Prediction_cred_adult</vt:lpstr>
      <vt:lpstr>Regression_cred_dw</vt:lpstr>
      <vt:lpstr>Prediction_cred_dw</vt:lpstr>
      <vt:lpstr>Regression_cred_youth</vt:lpstr>
      <vt:lpstr>Prediction_cred_youth</vt:lpstr>
      <vt:lpstr>Regression_q2er_adult</vt:lpstr>
      <vt:lpstr>Prediction_q2er_adult</vt:lpstr>
      <vt:lpstr>Regression_q2er_dw</vt:lpstr>
      <vt:lpstr>Prediction_q2er_dw</vt:lpstr>
      <vt:lpstr>Regression_q2er_youth</vt:lpstr>
      <vt:lpstr>Prediction_q2er_youth</vt:lpstr>
      <vt:lpstr>Regression_q4er_adult</vt:lpstr>
      <vt:lpstr>Prediction_q4er_adult</vt:lpstr>
      <vt:lpstr>Regression_q4er_youth</vt:lpstr>
      <vt:lpstr>Prediction_q4er_youth</vt:lpstr>
      <vt:lpstr>Regression_q4er_dw</vt:lpstr>
      <vt:lpstr>Prediction_q4er_dw</vt:lpstr>
      <vt:lpstr>Avg_q2er_adult</vt:lpstr>
      <vt:lpstr>Transpose_Avg_q2er_adult</vt:lpstr>
      <vt:lpstr>Avg_q2er_dw</vt:lpstr>
      <vt:lpstr>Transpose_Avg_q2er_dw</vt:lpstr>
      <vt:lpstr>Avg_q2er_youth</vt:lpstr>
      <vt:lpstr>Transpose_Avg_q2er_youth</vt:lpstr>
      <vt:lpstr>Avg_me_adult</vt:lpstr>
      <vt:lpstr>Transpose_Avg_me_adult</vt:lpstr>
      <vt:lpstr>Avg_me_dw</vt:lpstr>
      <vt:lpstr>Transpose_Avg_me_dw</vt:lpstr>
      <vt:lpstr>Avg_me_youth</vt:lpstr>
      <vt:lpstr>Transpose_Avg_me_youth</vt:lpstr>
      <vt:lpstr>Avg_msg_adult</vt:lpstr>
      <vt:lpstr>Transpose_Avg_msg_adult</vt:lpstr>
      <vt:lpstr>Avg_msg_dw</vt:lpstr>
      <vt:lpstr>Transpose_Avg_msg_dw</vt:lpstr>
      <vt:lpstr>Avg_msg_youth</vt:lpstr>
      <vt:lpstr>Transpose_Avg_msg_youth</vt:lpstr>
      <vt:lpstr>Avg_q4er_adult</vt:lpstr>
      <vt:lpstr>Transpose_Avg_q4er_adult</vt:lpstr>
      <vt:lpstr>Avg_q4er_dw</vt:lpstr>
      <vt:lpstr>Transpose_Avg_q4er_dw</vt:lpstr>
      <vt:lpstr>Avg_q4er_youth</vt:lpstr>
      <vt:lpstr>Transpose_Avg_q4er_youth</vt:lpstr>
      <vt:lpstr>Avg_cred_adult</vt:lpstr>
      <vt:lpstr>Transpose_Avg_cred_adult</vt:lpstr>
      <vt:lpstr>Avg_cred_dw</vt:lpstr>
      <vt:lpstr>Transpose_Avg_cred_dw</vt:lpstr>
      <vt:lpstr>Avg_cred_youth</vt:lpstr>
      <vt:lpstr>Transpose_Avg_cred_youth</vt:lpstr>
      <vt:lpstr>Annual_q2er_adult</vt:lpstr>
      <vt:lpstr>Annual_q2er_dw</vt:lpstr>
      <vt:lpstr>Annual_q2er_youth</vt:lpstr>
      <vt:lpstr>Annual_me_adult</vt:lpstr>
      <vt:lpstr>Annual_me_dw</vt:lpstr>
      <vt:lpstr>Annual_me_youth</vt:lpstr>
      <vt:lpstr>Annual_msg_adult</vt:lpstr>
      <vt:lpstr>Annual_msg_dw</vt:lpstr>
      <vt:lpstr>Annual_msg_youth</vt:lpstr>
      <vt:lpstr>Annual_q4er_adult</vt:lpstr>
      <vt:lpstr>Annual_q4er_dw</vt:lpstr>
      <vt:lpstr>Annual_q4er_youth</vt:lpstr>
      <vt:lpstr>Annual_cred_adult</vt:lpstr>
      <vt:lpstr>Annual_cred_dw</vt:lpstr>
      <vt:lpstr>Annual_cred_youth</vt:lpstr>
      <vt:lpstr>regional_scores_q2er_adult</vt:lpstr>
      <vt:lpstr>regional_scores_q2er_dw</vt:lpstr>
      <vt:lpstr>regional_scores_q2er_youth</vt:lpstr>
      <vt:lpstr>regional_scores_me_adult</vt:lpstr>
      <vt:lpstr>regional_scores_me_dw</vt:lpstr>
      <vt:lpstr>regional_scores_me_youth</vt:lpstr>
      <vt:lpstr>regional_scores_msg_adult</vt:lpstr>
      <vt:lpstr>regional_scores_msg_dw</vt:lpstr>
      <vt:lpstr>regional_scores_msg_youth</vt:lpstr>
      <vt:lpstr>regional_scores_q4er_adult</vt:lpstr>
      <vt:lpstr>regional_scores_q4er_dw</vt:lpstr>
      <vt:lpstr>regional_scores_q4er_youth</vt:lpstr>
      <vt:lpstr>regional_scores_cred_adult</vt:lpstr>
      <vt:lpstr>regional_scores_cred_dw</vt:lpstr>
      <vt:lpstr>regional_scores_cred_youth</vt:lpstr>
      <vt:lpstr>VName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PY 2024-2025 Performance Negotiations Tool</dc:title>
  <dc:subject/>
  <dc:creator/>
  <cp:keywords/>
  <dc:description/>
  <cp:lastModifiedBy/>
  <cp:revision/>
  <dcterms:created xsi:type="dcterms:W3CDTF">2015-06-05T18:17:20Z</dcterms:created>
  <dcterms:modified xsi:type="dcterms:W3CDTF">2024-06-20T19:40:56Z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0x01010009F130B3F60DAE4A9AC85B2C0AA4C7D1</vt:lpwstr>
  </property>
</Properties>
</file>